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Covenants" sheetId="14" state="visible" r:id="rId14"/>
    <sheet xmlns:r="http://schemas.openxmlformats.org/officeDocument/2006/relationships" name="Valuation" sheetId="15" state="visible" r:id="rId15"/>
    <sheet xmlns:r="http://schemas.openxmlformats.org/officeDocument/2006/relationships" name="Unit_Economics" sheetId="16" state="visible" r:id="rId16"/>
    <sheet xmlns:r="http://schemas.openxmlformats.org/officeDocument/2006/relationships" name="Sensitivity" sheetId="17" state="visible" r:id="rId17"/>
    <sheet xmlns:r="http://schemas.openxmlformats.org/officeDocument/2006/relationships" name="Benchmark_Compare" sheetId="18" state="visible" r:id="rId18"/>
    <sheet xmlns:r="http://schemas.openxmlformats.org/officeDocument/2006/relationships" name="Benchmark_KPIs" sheetId="19" state="visible" r:id="rId19"/>
    <sheet xmlns:r="http://schemas.openxmlformats.org/officeDocument/2006/relationships" name="Market_Benchmark" sheetId="20" state="visible" r:id="rId20"/>
    <sheet xmlns:r="http://schemas.openxmlformats.org/officeDocument/2006/relationships" name="Calibration" sheetId="21" state="visible" r:id="rId21"/>
    <sheet xmlns:r="http://schemas.openxmlformats.org/officeDocument/2006/relationships" name="Company_Cases" sheetId="22" state="visible" r:id="rId22"/>
    <sheet xmlns:r="http://schemas.openxmlformats.org/officeDocument/2006/relationships" name="Source_Register" sheetId="23" state="visible" r:id="rId23"/>
    <sheet xmlns:r="http://schemas.openxmlformats.org/officeDocument/2006/relationships" name="Benchmark_Matrix" sheetId="24" state="visible" r:id="rId24"/>
    <sheet xmlns:r="http://schemas.openxmlformats.org/officeDocument/2006/relationships" name="Benchmark_DB" sheetId="25" state="visible" r:id="rId25"/>
    <sheet xmlns:r="http://schemas.openxmlformats.org/officeDocument/2006/relationships" name="Annual" sheetId="26" state="visible" r:id="rId26"/>
    <sheet xmlns:r="http://schemas.openxmlformats.org/officeDocument/2006/relationships" name="FS" sheetId="27" state="visible" r:id="rId27"/>
    <sheet xmlns:r="http://schemas.openxmlformats.org/officeDocument/2006/relationships" name="Ops" sheetId="28" state="visible" r:id="rId28"/>
    <sheet xmlns:r="http://schemas.openxmlformats.org/officeDocument/2006/relationships" name="RBF_Engine" sheetId="29" state="visible" r:id="rId29"/>
    <sheet xmlns:r="http://schemas.openxmlformats.org/officeDocument/2006/relationships" name="Credit_Engine" sheetId="30" state="visible" r:id="rId30"/>
    <sheet xmlns:r="http://schemas.openxmlformats.org/officeDocument/2006/relationships" name="Vintage_Engine" sheetId="31" state="visible" r:id="rId31"/>
    <sheet xmlns:r="http://schemas.openxmlformats.org/officeDocument/2006/relationships" name="Costs" sheetId="32" state="visible" r:id="rId32"/>
    <sheet xmlns:r="http://schemas.openxmlformats.org/officeDocument/2006/relationships" name="Financing" sheetId="33" state="visible" r:id="rId33"/>
    <sheet xmlns:r="http://schemas.openxmlformats.org/officeDocument/2006/relationships" name="Curves" sheetId="34" state="visible" r:id="rId34"/>
    <sheet xmlns:r="http://schemas.openxmlformats.org/officeDocument/2006/relationships" name="Cohort_T1" sheetId="35" state="visible" r:id="rId35"/>
    <sheet xmlns:r="http://schemas.openxmlformats.org/officeDocument/2006/relationships" name="Cohort_T2" sheetId="36" state="visible" r:id="rId36"/>
    <sheet xmlns:r="http://schemas.openxmlformats.org/officeDocument/2006/relationships" name="Cohort_T3" sheetId="37" state="visible" r:id="rId37"/>
    <sheet xmlns:r="http://schemas.openxmlformats.org/officeDocument/2006/relationships" name="Cohort_T4" sheetId="38" state="visible" r:id="rId38"/>
    <sheet xmlns:r="http://schemas.openxmlformats.org/officeDocument/2006/relationships" name="Cohort_T5" sheetId="39" state="visible" r:id="rId39"/>
    <sheet xmlns:r="http://schemas.openxmlformats.org/officeDocument/2006/relationships" name="Credit_Input" sheetId="40" state="visible" r:id="rId40"/>
    <sheet xmlns:r="http://schemas.openxmlformats.org/officeDocument/2006/relationships" name="Vintage_Input" sheetId="41" state="visible" r:id="rId41"/>
    <sheet xmlns:r="http://schemas.openxmlformats.org/officeDocument/2006/relationships" name="Timeline" sheetId="42" state="visible" r:id="rId42"/>
    <sheet xmlns:r="http://schemas.openxmlformats.org/officeDocument/2006/relationships" name="Glossary" sheetId="43" state="visible" r:id="rId43"/>
    <sheet xmlns:r="http://schemas.openxmlformats.org/officeDocument/2006/relationships"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3">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1">
    <xf numFmtId="0" fontId="0" fillId="0" borderId="0" pivotButton="0" quotePrefix="0" xfId="0"/>
    <xf numFmtId="0" fontId="0" fillId="10" borderId="0" pivotButton="0" quotePrefix="0" xfId="0"/>
    <xf numFmtId="0" fontId="0" fillId="11" borderId="0" pivotButton="0" quotePrefix="0" xfId="0"/>
    <xf numFmtId="0" fontId="30" fillId="11" borderId="0" applyAlignment="1" pivotButton="0" quotePrefix="0" xfId="0">
      <alignment horizontal="left" vertical="center"/>
    </xf>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0" fillId="12" borderId="0" pivotButton="0" quotePrefix="0" xfId="0"/>
    <xf numFmtId="0" fontId="37" fillId="12" borderId="0" applyAlignment="1" pivotButton="0" quotePrefix="0" xfId="0">
      <alignment horizontal="left" vertical="center"/>
    </xf>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6" fillId="0" borderId="0" pivotButton="0" quotePrefix="0" xfId="0"/>
    <xf numFmtId="0" fontId="3" fillId="0" borderId="0" pivotButton="0" quotePrefix="0" xfId="0"/>
    <xf numFmtId="0" fontId="27" fillId="0" borderId="0" pivotButton="0" quotePrefix="0" xfId="0"/>
    <xf numFmtId="0" fontId="28" fillId="0" borderId="0" pivotButton="0" quotePrefix="0" xfId="0"/>
    <xf numFmtId="0" fontId="6" fillId="2" borderId="0" pivotButton="0" quotePrefix="0" xfId="0"/>
    <xf numFmtId="0" fontId="29" fillId="0" borderId="0" pivotButton="0" quotePrefix="0" xfId="0"/>
    <xf numFmtId="0" fontId="16" fillId="0" borderId="0" applyAlignment="1" pivotButton="0" quotePrefix="0" xfId="0">
      <alignment vertical="top" wrapText="1"/>
    </xf>
    <xf numFmtId="49" fontId="25"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5" fillId="0" borderId="0" pivotButton="0" quotePrefix="0" xfId="0"/>
    <xf numFmtId="1" fontId="25" fillId="0" borderId="0" pivotButton="0" quotePrefix="0" xfId="0"/>
    <xf numFmtId="165" fontId="25" fillId="0" borderId="0" pivotButton="0" quotePrefix="0" xfId="0"/>
    <xf numFmtId="167" fontId="25"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3" fillId="0" borderId="0" pivotButton="0" quotePrefix="0" xfId="0"/>
    <xf numFmtId="1" fontId="8" fillId="0" borderId="0" pivotButton="0" quotePrefix="0" xfId="0"/>
    <xf numFmtId="0" fontId="20"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0"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0" borderId="0" applyAlignment="1" pivotButton="0" quotePrefix="0" xfId="0">
      <alignment vertical="top" wrapText="1"/>
    </xf>
    <xf numFmtId="0" fontId="19"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19" fillId="5" borderId="0" applyAlignment="1" pivotButton="0" quotePrefix="0" xfId="0">
      <alignment vertical="top" wrapText="1"/>
    </xf>
    <xf numFmtId="0" fontId="19" fillId="6" borderId="0" applyAlignment="1" pivotButton="0" quotePrefix="0" xfId="0">
      <alignment vertical="top" wrapText="1"/>
    </xf>
    <xf numFmtId="0" fontId="19" fillId="7" borderId="0" applyAlignment="1" pivotButton="0" quotePrefix="0" xfId="0">
      <alignment vertical="top" wrapText="1"/>
    </xf>
    <xf numFmtId="0" fontId="19" fillId="8" borderId="0" applyAlignment="1" pivotButton="0" quotePrefix="0" xfId="0">
      <alignment vertical="top" wrapText="1"/>
    </xf>
    <xf numFmtId="0" fontId="22" fillId="0" borderId="0" applyAlignment="1" pivotButton="0" quotePrefix="0" xfId="0">
      <alignment vertical="bottom" wrapText="1"/>
    </xf>
    <xf numFmtId="169" fontId="8" fillId="0" borderId="0" pivotButton="0" quotePrefix="0" xfId="0"/>
    <xf numFmtId="0" fontId="19"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4"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Market_Benchmark'!A1" TargetMode="External" Id="rId8"/><Relationship Type="http://schemas.openxmlformats.org/officeDocument/2006/relationships/hyperlink" Target="#'Benchmark_Compare'!A1" TargetMode="External" Id="rId9"/><Relationship Type="http://schemas.openxmlformats.org/officeDocument/2006/relationships/hyperlink" Target="#'Benchmark_KPIs'!A1" TargetMode="External" Id="rId10"/><Relationship Type="http://schemas.openxmlformats.org/officeDocument/2006/relationships/hyperlink" Target="#'Benchmark_Matrix'!A1" TargetMode="External" Id="rId11"/><Relationship Type="http://schemas.openxmlformats.org/officeDocument/2006/relationships/hyperlink" Target="#'Benchmark_DB'!A1" TargetMode="External" Id="rId12"/><Relationship Type="http://schemas.openxmlformats.org/officeDocument/2006/relationships/hyperlink" Target="#'Calibration'!A1" TargetMode="External" Id="rId13"/><Relationship Type="http://schemas.openxmlformats.org/officeDocument/2006/relationships/hyperlink" Target="#'Company_Cases'!A1" TargetMode="External" Id="rId14"/><Relationship Type="http://schemas.openxmlformats.org/officeDocument/2006/relationships/hyperlink" Target="#'Source_Register'!A1" TargetMode="External" Id="rId15"/><Relationship Type="http://schemas.openxmlformats.org/officeDocument/2006/relationships/hyperlink" Target="#'RBF_Engine'!A1" TargetMode="External" Id="rId16"/><Relationship Type="http://schemas.openxmlformats.org/officeDocument/2006/relationships/hyperlink" Target="#'Credit_Engine'!A1" TargetMode="External" Id="rId17"/><Relationship Type="http://schemas.openxmlformats.org/officeDocument/2006/relationships/hyperlink" Target="#'Vintage_Engine'!A1" TargetMode="External" Id="rId18"/><Relationship Type="http://schemas.openxmlformats.org/officeDocument/2006/relationships/hyperlink" Target="#'Credit_Input'!A1" TargetMode="External" Id="rId19"/><Relationship Type="http://schemas.openxmlformats.org/officeDocument/2006/relationships/hyperlink" Target="#'Vintage_Input'!A1" TargetMode="External" Id="rId20"/><Relationship Type="http://schemas.openxmlformats.org/officeDocument/2006/relationships/hyperlink" Target="#'Inputs'!A1" TargetMode="External" Id="rId21"/><Relationship Type="http://schemas.openxmlformats.org/officeDocument/2006/relationships/hyperlink" Target="#'Products'!A1" TargetMode="External" Id="rId22"/><Relationship Type="http://schemas.openxmlformats.org/officeDocument/2006/relationships/hyperlink" Target="#'Scenarios'!A1" TargetMode="External" Id="rId23"/><Relationship Type="http://schemas.openxmlformats.org/officeDocument/2006/relationships/hyperlink" Target="#'Dashboard'!A1" TargetMode="External" Id="rId24"/><Relationship Type="http://schemas.openxmlformats.org/officeDocument/2006/relationships/hyperlink" Target="#'KPIs'!A1" TargetMode="External" Id="rId25"/><Relationship Type="http://schemas.openxmlformats.org/officeDocument/2006/relationships/hyperlink" Target="#'Valuation'!A1" TargetMode="External" Id="rId26"/><Relationship Type="http://schemas.openxmlformats.org/officeDocument/2006/relationships/hyperlink" Target="#'Covenants'!A1" TargetMode="External" Id="rId27"/><Relationship Type="http://schemas.openxmlformats.org/officeDocument/2006/relationships/hyperlink" Target="#'Unit_Economics'!A1" TargetMode="External" Id="rId28"/><Relationship Type="http://schemas.openxmlformats.org/officeDocument/2006/relationships/hyperlink" Target="#'Sensitivity'!A1" TargetMode="External" Id="rId29"/><Relationship Type="http://schemas.openxmlformats.org/officeDocument/2006/relationships/hyperlink" Target="#'Annual'!A1" TargetMode="External" Id="rId30"/><Relationship Type="http://schemas.openxmlformats.org/officeDocument/2006/relationships/hyperlink" Target="#'FS'!A1" TargetMode="External" Id="rId31"/><Relationship Type="http://schemas.openxmlformats.org/officeDocument/2006/relationships/hyperlink" Target="#'Ops'!A1" TargetMode="External" Id="rId32"/><Relationship Type="http://schemas.openxmlformats.org/officeDocument/2006/relationships/hyperlink" Target="#'Costs'!A1" TargetMode="External" Id="rId33"/><Relationship Type="http://schemas.openxmlformats.org/officeDocument/2006/relationships/hyperlink" Target="#'Financing'!A1" TargetMode="External" Id="rId34"/><Relationship Type="http://schemas.openxmlformats.org/officeDocument/2006/relationships/hyperlink" Target="#'Curves'!A1" TargetMode="External" Id="rId35"/><Relationship Type="http://schemas.openxmlformats.org/officeDocument/2006/relationships/hyperlink" Target="#'Cohort_T1'!A1" TargetMode="External" Id="rId36"/><Relationship Type="http://schemas.openxmlformats.org/officeDocument/2006/relationships/hyperlink" Target="#'Timeline'!A1" TargetMode="External" Id="rId37"/><Relationship Type="http://schemas.openxmlformats.org/officeDocument/2006/relationships/hyperlink" Target="#'Glossary'!A1" TargetMode="External" Id="rId38"/><Relationship Type="http://schemas.openxmlformats.org/officeDocument/2006/relationships/hyperlink" Target="#'Checks'!A1" TargetMode="External" Id="rId39"/></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Checks!$C$43</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Checks!$C$43</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Market_Benchmark</t>
        </is>
      </c>
      <c r="B27" s="20" t="inlineStr">
        <is>
          <t>Scaled PAYGo companies vs this model</t>
        </is>
      </c>
    </row>
    <row r="28">
      <c r="A28" s="23" t="inlineStr">
        <is>
          <t>09  Benchmark_Compare</t>
        </is>
      </c>
      <c r="B28" s="20" t="inlineStr">
        <is>
          <t>v0.7: model vs graded peers (min / median / max)</t>
        </is>
      </c>
    </row>
    <row r="29">
      <c r="A29" s="23" t="inlineStr">
        <is>
          <t>10  Benchmark_KPIs</t>
        </is>
      </c>
      <c r="B29" s="20" t="inlineStr">
        <is>
          <t>v0.7: derived financial and operational ratios</t>
        </is>
      </c>
    </row>
    <row r="30">
      <c r="A30" s="23" t="inlineStr">
        <is>
          <t>11  Benchmark_Matrix</t>
        </is>
      </c>
      <c r="B30" s="20" t="inlineStr">
        <is>
          <t>v0.7: company-year x line item</t>
        </is>
      </c>
    </row>
    <row r="31">
      <c r="A31" s="23" t="inlineStr">
        <is>
          <t>12  Benchmark_DB</t>
        </is>
      </c>
      <c r="B31" s="20" t="inlineStr">
        <is>
          <t>v0.7: raw benchmark records (from CSV)</t>
        </is>
      </c>
    </row>
    <row r="32">
      <c r="A32" s="23" t="inlineStr">
        <is>
          <t>13  Calibration</t>
        </is>
      </c>
      <c r="B32" s="20" t="inlineStr">
        <is>
          <t>Benchmark-based diagnostics</t>
        </is>
      </c>
    </row>
    <row r="33">
      <c r="A33" s="23" t="inlineStr">
        <is>
          <t>14  Company_Cases</t>
        </is>
      </c>
      <c r="B33" s="20" t="inlineStr">
        <is>
          <t>Lessons from scaled PAYGo companies</t>
        </is>
      </c>
    </row>
    <row r="34">
      <c r="A34" s="23" t="inlineStr">
        <is>
          <t>15  Source_Register</t>
        </is>
      </c>
      <c r="B34" s="20" t="inlineStr">
        <is>
          <t>Graded market and sector sources</t>
        </is>
      </c>
    </row>
    <row r="35">
      <c r="A35" s="23" t="inlineStr">
        <is>
          <t>16  RBF_Engine</t>
        </is>
      </c>
      <c r="B35" s="20" t="inlineStr">
        <is>
          <t>Sales / repayment / ownership-linked / hybrid RBF</t>
        </is>
      </c>
    </row>
    <row r="36">
      <c r="A36" s="23" t="inlineStr">
        <is>
          <t>17  Credit_Engine</t>
        </is>
      </c>
      <c r="B36" s="20" t="inlineStr">
        <is>
          <t>Proxy and selected credit metrics by tier</t>
        </is>
      </c>
    </row>
    <row r="37">
      <c r="A37" s="23" t="inlineStr">
        <is>
          <t>18  Vintage_Engine</t>
        </is>
      </c>
      <c r="B37" s="20" t="inlineStr">
        <is>
          <t>Cohort KPIs by checkpoint</t>
        </is>
      </c>
    </row>
    <row r="38">
      <c r="A38" s="23" t="inlineStr">
        <is>
          <t>19  Credit_Input</t>
        </is>
      </c>
      <c r="B38" s="20" t="inlineStr">
        <is>
          <t>Company portfolio data template</t>
        </is>
      </c>
    </row>
    <row r="39">
      <c r="A39" s="23" t="inlineStr">
        <is>
          <t>20  Vintage_Input</t>
        </is>
      </c>
      <c r="B39" s="20" t="inlineStr">
        <is>
          <t>Company cohort data template</t>
        </is>
      </c>
    </row>
    <row r="40">
      <c r="A40" s="23" t="inlineStr">
        <is>
          <t>21  Inputs</t>
        </is>
      </c>
      <c r="B40" s="20" t="inlineStr">
        <is>
          <t>Global inputs</t>
        </is>
      </c>
    </row>
    <row r="41">
      <c r="A41" s="23" t="inlineStr">
        <is>
          <t>22  Products</t>
        </is>
      </c>
      <c r="B41" s="20" t="inlineStr">
        <is>
          <t>Tiers 1-5: specification, price plans, risk</t>
        </is>
      </c>
    </row>
    <row r="42">
      <c r="A42" s="23" t="inlineStr">
        <is>
          <t>23  Scenarios</t>
        </is>
      </c>
      <c r="B42" s="20" t="inlineStr">
        <is>
          <t>Stress levers</t>
        </is>
      </c>
    </row>
    <row r="43">
      <c r="A43" s="23" t="inlineStr">
        <is>
          <t>24  Dashboard</t>
        </is>
      </c>
      <c r="B43" s="20" t="inlineStr">
        <is>
          <t>Charts</t>
        </is>
      </c>
    </row>
    <row r="44">
      <c r="A44" s="23" t="inlineStr">
        <is>
          <t>25  KPIs</t>
        </is>
      </c>
      <c r="B44" s="20" t="inlineStr">
        <is>
          <t>Portfolio, financial and lender KPIs</t>
        </is>
      </c>
    </row>
    <row r="45">
      <c r="A45" s="23" t="inlineStr">
        <is>
          <t>26  Valuation</t>
        </is>
      </c>
      <c r="B45" s="20" t="inlineStr">
        <is>
          <t>DCF and investor IRR / MOIC</t>
        </is>
      </c>
    </row>
    <row r="46">
      <c r="A46" s="23" t="inlineStr">
        <is>
          <t>27  Covenants</t>
        </is>
      </c>
      <c r="B46" s="20" t="inlineStr">
        <is>
          <t>Monthly covenant tests</t>
        </is>
      </c>
    </row>
    <row r="47">
      <c r="A47" s="23" t="inlineStr">
        <is>
          <t>28  Unit_Economics</t>
        </is>
      </c>
      <c r="B47" s="20" t="inlineStr">
        <is>
          <t>Per-unit economics by tier</t>
        </is>
      </c>
    </row>
    <row r="48">
      <c r="A48" s="23" t="inlineStr">
        <is>
          <t>29  Sensitivity</t>
        </is>
      </c>
      <c r="B48" s="20" t="inlineStr">
        <is>
          <t>Static scenario &amp; sensitivity snapshot</t>
        </is>
      </c>
    </row>
    <row r="49">
      <c r="A49" s="23" t="inlineStr">
        <is>
          <t>30  Annual</t>
        </is>
      </c>
      <c r="B49" s="20" t="inlineStr">
        <is>
          <t>Annual statements</t>
        </is>
      </c>
    </row>
    <row r="50">
      <c r="A50" s="23" t="inlineStr">
        <is>
          <t>31  FS</t>
        </is>
      </c>
      <c r="B50" s="20" t="inlineStr">
        <is>
          <t>Monthly statements</t>
        </is>
      </c>
    </row>
    <row r="51">
      <c r="A51" s="23" t="inlineStr">
        <is>
          <t>32  Ops</t>
        </is>
      </c>
      <c r="B51" s="20" t="inlineStr">
        <is>
          <t>Portfolio engine</t>
        </is>
      </c>
    </row>
    <row r="52">
      <c r="A52" s="23" t="inlineStr">
        <is>
          <t>33  Costs</t>
        </is>
      </c>
      <c r="B52" s="20" t="inlineStr">
        <is>
          <t>Costs, working capital, capex</t>
        </is>
      </c>
    </row>
    <row r="53">
      <c r="A53" s="23" t="inlineStr">
        <is>
          <t>34  Financing</t>
        </is>
      </c>
      <c r="B53" s="20" t="inlineStr">
        <is>
          <t>Equity, term loan, receivables facility</t>
        </is>
      </c>
    </row>
    <row r="54">
      <c r="A54" s="23" t="inlineStr">
        <is>
          <t>35  Curves</t>
        </is>
      </c>
      <c r="B54" s="20" t="inlineStr">
        <is>
          <t>Per-unit repayment curves</t>
        </is>
      </c>
    </row>
    <row r="55">
      <c r="A55" s="23" t="inlineStr">
        <is>
          <t>36  Cohort_T1</t>
        </is>
      </c>
      <c r="B55" s="20" t="inlineStr">
        <is>
          <t>Vintage matrices (one sheet per tier)</t>
        </is>
      </c>
    </row>
    <row r="56">
      <c r="A56" s="23" t="inlineStr">
        <is>
          <t>37  Timeline</t>
        </is>
      </c>
      <c r="B56" s="20" t="inlineStr">
        <is>
          <t>Dates, FX, indices</t>
        </is>
      </c>
    </row>
    <row r="57">
      <c r="A57" s="23" t="inlineStr">
        <is>
          <t>38  Glossary</t>
        </is>
      </c>
      <c r="B57" s="20" t="inlineStr">
        <is>
          <t>PAYGo &amp; SHS terms</t>
        </is>
      </c>
    </row>
    <row r="58">
      <c r="A58" s="23" t="inlineStr">
        <is>
          <t>39  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Checks!$C$43</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IF(Checks!$C$43="OK","Met","Not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IF(AND(Credit_Assumptions!$C$5=2,Checks!$C$49=0),"Met","Not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$48=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IF(AND(Credit_Assumptions!$C$5=2,Checks!$C$49=0,Checks!$C$19=0),"Met","Not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KVS</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135</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9000</v>
      </c>
      <c r="D17" s="18" t="inlineStr">
        <is>
          <t>Illustrative placeholder: replace with company data.</t>
        </is>
      </c>
    </row>
    <row r="18">
      <c r="A18" s="20" t="inlineStr">
        <is>
          <t>Units sold: Year 2</t>
        </is>
      </c>
      <c r="B18" s="48" t="inlineStr">
        <is>
          <t>units</t>
        </is>
      </c>
      <c r="C18" s="55" t="n">
        <v>18000</v>
      </c>
      <c r="D18" s="18" t="inlineStr">
        <is>
          <t>Illustrative placeholder: replace with company data.</t>
        </is>
      </c>
    </row>
    <row r="19">
      <c r="A19" s="20" t="inlineStr">
        <is>
          <t>Units sold: Year 3</t>
        </is>
      </c>
      <c r="B19" s="48" t="inlineStr">
        <is>
          <t>units</t>
        </is>
      </c>
      <c r="C19" s="55" t="n">
        <v>28000</v>
      </c>
      <c r="D19" s="18" t="inlineStr">
        <is>
          <t>Illustrative placeholder: replace with company data.</t>
        </is>
      </c>
    </row>
    <row r="20">
      <c r="A20" s="20" t="inlineStr">
        <is>
          <t>Units sold: Year 4</t>
        </is>
      </c>
      <c r="B20" s="48" t="inlineStr">
        <is>
          <t>units</t>
        </is>
      </c>
      <c r="C20" s="55" t="n">
        <v>36000</v>
      </c>
      <c r="D20" s="18" t="inlineStr">
        <is>
          <t>Illustrative placeholder: replace with company data.</t>
        </is>
      </c>
    </row>
    <row r="21">
      <c r="A21" s="20" t="inlineStr">
        <is>
          <t>Units sold: Year 5</t>
        </is>
      </c>
      <c r="B21" s="48" t="inlineStr">
        <is>
          <t>units</t>
        </is>
      </c>
      <c r="C21" s="55" t="n">
        <v>42000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20000000</v>
      </c>
      <c r="D26" s="18" t="inlineStr">
        <is>
          <t>Illustrative placeholder: replace with company data.</t>
        </is>
      </c>
    </row>
    <row r="27">
      <c r="A27" s="20" t="inlineStr">
        <is>
          <t>G&amp;A, rent, IT, licences (fixed, month-1 level)</t>
        </is>
      </c>
      <c r="B27" s="48" t="inlineStr">
        <is>
          <t>LCY / month</t>
        </is>
      </c>
      <c r="C27" s="55" t="n">
        <v>8000000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90000000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1215000000</v>
      </c>
      <c r="D49" s="18" t="inlineStr">
        <is>
          <t>Illustrative placeholder: replace with company data.</t>
        </is>
      </c>
    </row>
    <row r="50">
      <c r="A50" s="20" t="inlineStr">
        <is>
          <t>USD term loan: amount</t>
        </is>
      </c>
      <c r="B50" s="48" t="inlineStr">
        <is>
          <t>USD</t>
        </is>
      </c>
      <c r="C50" s="54" t="n">
        <v>3000000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4500000000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0.25</v>
      </c>
      <c r="D23" s="53" t="n">
        <v>0.4</v>
      </c>
      <c r="E23" s="53" t="n">
        <v>0.22</v>
      </c>
      <c r="F23" s="53" t="n">
        <v>0.09</v>
      </c>
      <c r="G23" s="53" t="n">
        <v>0.04</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0.0455</v>
      </c>
      <c r="D25" s="53" t="n">
        <v>0.0338</v>
      </c>
      <c r="E25" s="53" t="n">
        <v>0.0247</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0.86</v>
      </c>
      <c r="D26" s="53" t="n">
        <v>0.87</v>
      </c>
      <c r="E26" s="53" t="n">
        <v>0.89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2</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Checks!$C$43</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row r="32"/>
    <row r="33"/>
    <row r="34">
      <c r="A34" s="30" t="inlineStr">
        <is>
          <t>COMPANY HISTORY LOADED IN Credit_Input (COMPANY DATA, all tiers; independent of the selected mode)</t>
        </is>
      </c>
      <c r="B34" s="31" t="n"/>
      <c r="C34" s="31" t="n"/>
      <c r="D34" s="31" t="n"/>
      <c r="E34" s="31" t="n"/>
      <c r="F34" s="31" t="n"/>
      <c r="G34" s="31" t="n"/>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row>
    <row r="35">
      <c r="A35" s="20" t="inlineStr">
        <is>
          <t>Months of history with data (longest tier)</t>
        </is>
      </c>
      <c r="C35" s="42">
        <f>MAX(COUNT(Credit_Input!$R$8:$R$67),COUNT(Credit_Input!$R$72:$R$131),COUNT(Credit_Input!$R$136:$R$195),COUNT(Credit_Input!$R$200:$R$259),COUNT(Credit_Input!$R$264:$R$323))</f>
        <v/>
      </c>
    </row>
    <row r="36">
      <c r="A36" s="20" t="inlineStr">
        <is>
          <t>Operational collection rate, history months 1 to 12</t>
        </is>
      </c>
      <c r="C36" s="6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20" t="inlineStr">
        <is>
          <t>Operational collection rate, history months 13 to 24</t>
        </is>
      </c>
      <c r="C37" s="6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20" t="inlineStr">
        <is>
          <t>Operational collection rate, history months 25 to 36</t>
        </is>
      </c>
      <c r="C38" s="6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20" t="inlineStr">
        <is>
          <t>Operational collection rate, latest 12 months of history</t>
        </is>
      </c>
      <c r="C39" s="6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IF(OR(COUNTIF(D20:I20,"&gt;0")=0,COUNTIF(D20:I20,"&lt;0")=0),"n/a: no sign change",IFERROR(IRR(D20:I20,0.1),IFERROR(IRR(D20:I20,-0.2),IFERROR(IRR(D20:I20,0.5),"n/a: no convergence"))))</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IF(OR(COUNTIF(Curves!$K$8:$K$68,"&gt;0")=0,COUNTIF(Curves!$K$8:$K$68,"&lt;0")=0),"n/a: no sign change",IFERROR((1+IRR(Curves!$K$8:$K$68,0.02))^12-1,IFERROR((1+IRR(Curves!$K$8:$K$68,-0.02))^12-1,IFERROR((1+IRR(Curves!$K$8:$K$68,0.1))^12-1,"n/a: no convergence"))))</f>
        <v/>
      </c>
      <c r="D23" s="63">
        <f>IF(OR(COUNTIF(Curves!$X$8:$X$68,"&gt;0")=0,COUNTIF(Curves!$X$8:$X$68,"&lt;0")=0),"n/a: no sign change",IFERROR((1+IRR(Curves!$X$8:$X$68,0.02))^12-1,IFERROR((1+IRR(Curves!$X$8:$X$68,-0.02))^12-1,IFERROR((1+IRR(Curves!$X$8:$X$68,0.1))^12-1,"n/a: no convergence"))))</f>
        <v/>
      </c>
      <c r="E23" s="63">
        <f>IF(OR(COUNTIF(Curves!$AK$8:$AK$68,"&gt;0")=0,COUNTIF(Curves!$AK$8:$AK$68,"&lt;0")=0),"n/a: no sign change",IFERROR((1+IRR(Curves!$AK$8:$AK$68,0.02))^12-1,IFERROR((1+IRR(Curves!$AK$8:$AK$68,-0.02))^12-1,IFERROR((1+IRR(Curves!$AK$8:$AK$68,0.1))^12-1,"n/a: no convergence"))))</f>
        <v/>
      </c>
      <c r="F23" s="63">
        <f>IF(OR(COUNTIF(Curves!$AX$8:$AX$68,"&gt;0")=0,COUNTIF(Curves!$AX$8:$AX$68,"&lt;0")=0),"n/a: no sign change",IFERROR((1+IRR(Curves!$AX$8:$AX$68,0.02))^12-1,IFERROR((1+IRR(Curves!$AX$8:$AX$68,-0.02))^12-1,IFERROR((1+IRR(Curves!$AX$8:$AX$68,0.1))^12-1,"n/a: no convergence"))))</f>
        <v/>
      </c>
      <c r="G23" s="63">
        <f>IF(OR(COUNTIF(Curves!$BK$8:$BK$68,"&gt;0")=0,COUNTIF(Curves!$BK$8:$BK$68,"&lt;0")=0),"n/a: no sign change",IFERROR((1+IRR(Curves!$BK$8:$BK$68,0.02))^12-1,IFERROR((1+IRR(Curves!$BK$8:$BK$68,-0.02))^12-1,IFERROR((1+IRR(Curves!$BK$8:$BK$68,0.1))^12-1,"n/a: no convergence"))))</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9.000000000000007</v>
      </c>
      <c r="C6" s="87" t="n">
        <v>51.16739898075942</v>
      </c>
      <c r="D6" s="80" t="n">
        <v>0.1644668939968906</v>
      </c>
      <c r="E6" s="80" t="n">
        <v>0.7034827239794289</v>
      </c>
      <c r="F6" s="87" t="n">
        <v>6.133066411118458</v>
      </c>
      <c r="G6" s="80" t="n">
        <v>0.2900134763363924</v>
      </c>
      <c r="H6" s="85" t="n">
        <v>3.57249176409363</v>
      </c>
      <c r="I6" s="84" t="n">
        <v>0</v>
      </c>
    </row>
    <row r="7">
      <c r="A7" s="19" t="inlineStr">
        <is>
          <t>Downside</t>
        </is>
      </c>
      <c r="B7" s="87" t="n">
        <v>9.000000000000014</v>
      </c>
      <c r="C7" s="87" t="n">
        <v>39.3983606180505</v>
      </c>
      <c r="D7" s="80" t="n">
        <v>0.01346808708017599</v>
      </c>
      <c r="E7" s="80" t="n">
        <v>0.6390857494638135</v>
      </c>
      <c r="F7" s="87" t="n">
        <v>-18.66241175719817</v>
      </c>
      <c r="G7" s="80" t="inlineStr">
        <is>
          <t>n/a</t>
        </is>
      </c>
      <c r="H7" s="85" t="n">
        <v>0</v>
      </c>
      <c r="I7" s="84" t="n">
        <v>40</v>
      </c>
    </row>
    <row r="8">
      <c r="A8" s="19" t="inlineStr">
        <is>
          <t>Severe</t>
        </is>
      </c>
      <c r="B8" s="87" t="n">
        <v>41.88714288860071</v>
      </c>
      <c r="C8" s="87" t="n">
        <v>25.18666847718685</v>
      </c>
      <c r="D8" s="80" t="n">
        <v>-0.2535859122613741</v>
      </c>
      <c r="E8" s="80" t="n">
        <v>0.5544002419008078</v>
      </c>
      <c r="F8" s="87" t="n">
        <v>-75.28774816160569</v>
      </c>
      <c r="G8" s="80" t="inlineStr">
        <is>
          <t>n/a</t>
        </is>
      </c>
      <c r="H8" s="85" t="n">
        <v>0</v>
      </c>
      <c r="I8" s="84" t="n">
        <v>45</v>
      </c>
    </row>
    <row r="9">
      <c r="A9" s="20" t="inlineStr">
        <is>
          <t>Base: default hazard x1.5</t>
        </is>
      </c>
      <c r="B9" s="88" t="n">
        <v>9.000000000000007</v>
      </c>
      <c r="C9" s="88" t="n">
        <v>51.16739898075942</v>
      </c>
      <c r="D9" s="89" t="n">
        <v>0.0981668807458814</v>
      </c>
      <c r="E9" s="89" t="n">
        <v>0.6270440486184022</v>
      </c>
      <c r="F9" s="88" t="n">
        <v>0.7743768287767905</v>
      </c>
      <c r="G9" s="89" t="n">
        <v>0.1121158021782427</v>
      </c>
      <c r="H9" s="90" t="n">
        <v>1.701179178939614</v>
      </c>
      <c r="I9" s="91" t="n">
        <v>39</v>
      </c>
    </row>
    <row r="10">
      <c r="A10" s="20" t="inlineStr">
        <is>
          <t>Base: collection rate x0.95</t>
        </is>
      </c>
      <c r="B10" s="88" t="n">
        <v>9.000000000000007</v>
      </c>
      <c r="C10" s="88" t="n">
        <v>51.16739898075942</v>
      </c>
      <c r="D10" s="89" t="n">
        <v>0.1318616107670574</v>
      </c>
      <c r="E10" s="89" t="n">
        <v>0.6683085877804573</v>
      </c>
      <c r="F10" s="88" t="n">
        <v>5.405777951640894</v>
      </c>
      <c r="G10" s="89" t="n">
        <v>0.2124494567059267</v>
      </c>
      <c r="H10" s="90" t="n">
        <v>2.620102106206864</v>
      </c>
      <c r="I10" s="91" t="n">
        <v>34</v>
      </c>
    </row>
    <row r="11">
      <c r="A11" s="20" t="inlineStr">
        <is>
          <t>Base: sales volume -20%</t>
        </is>
      </c>
      <c r="B11" s="88" t="n">
        <v>9.000000000000005</v>
      </c>
      <c r="C11" s="88" t="n">
        <v>40.93391918460753</v>
      </c>
      <c r="D11" s="89" t="n">
        <v>0.1518324056011233</v>
      </c>
      <c r="E11" s="89" t="n">
        <v>0.703482723979429</v>
      </c>
      <c r="F11" s="88" t="n">
        <v>4.177968085370106</v>
      </c>
      <c r="G11" s="89" t="n">
        <v>0.2079430647930118</v>
      </c>
      <c r="H11" s="90" t="n">
        <v>2.571771170761676</v>
      </c>
      <c r="I11" s="91" t="n">
        <v>0</v>
      </c>
    </row>
    <row r="12">
      <c r="A12" s="20" t="inlineStr">
        <is>
          <t>Base: hardware cost +15%</t>
        </is>
      </c>
      <c r="B12" s="88" t="n">
        <v>9.000000000000012</v>
      </c>
      <c r="C12" s="88" t="n">
        <v>51.16739898075942</v>
      </c>
      <c r="D12" s="89" t="n">
        <v>0.0990685355370772</v>
      </c>
      <c r="E12" s="89" t="n">
        <v>0.7034827239794289</v>
      </c>
      <c r="F12" s="88" t="n">
        <v>-4.597997222862523</v>
      </c>
      <c r="G12" s="89" t="n">
        <v>0.002384271826895601</v>
      </c>
      <c r="H12" s="90" t="n">
        <v>1.011978342357536</v>
      </c>
      <c r="I12" s="91" t="n">
        <v>38</v>
      </c>
    </row>
    <row r="13">
      <c r="A13" s="20" t="inlineStr">
        <is>
          <t>Base: LCY depreciation 20% p.a.</t>
        </is>
      </c>
      <c r="B13" s="88" t="n">
        <v>15.40201801829756</v>
      </c>
      <c r="C13" s="88" t="n">
        <v>37.05814192728014</v>
      </c>
      <c r="D13" s="89" t="n">
        <v>0.02438367034473122</v>
      </c>
      <c r="E13" s="89" t="n">
        <v>0.7082463763234715</v>
      </c>
      <c r="F13" s="88" t="n">
        <v>-20.66055518623519</v>
      </c>
      <c r="G13" s="89" t="inlineStr">
        <is>
          <t>n/a</t>
        </is>
      </c>
      <c r="H13" s="90" t="n">
        <v>0</v>
      </c>
      <c r="I13" s="91" t="n">
        <v>38</v>
      </c>
    </row>
    <row r="14">
      <c r="A14" s="20" t="inlineStr">
        <is>
          <t>Base: no price increase on new contracts</t>
        </is>
      </c>
      <c r="B14" s="88" t="n">
        <v>9.000000000000014</v>
      </c>
      <c r="C14" s="88" t="n">
        <v>41.77357078391979</v>
      </c>
      <c r="D14" s="89" t="n">
        <v>0.04753019109307668</v>
      </c>
      <c r="E14" s="89" t="n">
        <v>0.6999826806927093</v>
      </c>
      <c r="F14" s="88" t="n">
        <v>-11.9261895360128</v>
      </c>
      <c r="G14" s="89" t="inlineStr">
        <is>
          <t>n/a</t>
        </is>
      </c>
      <c r="H14" s="90" t="n">
        <v>0</v>
      </c>
      <c r="I14" s="91" t="n">
        <v>34</v>
      </c>
    </row>
    <row r="15">
      <c r="A15" s="20" t="inlineStr">
        <is>
          <t>Base: RBF programme off</t>
        </is>
      </c>
      <c r="B15" s="88" t="n">
        <v>9.000000000000007</v>
      </c>
      <c r="C15" s="88" t="n">
        <v>51.16739898075942</v>
      </c>
      <c r="D15" s="89" t="n">
        <v>0.1547396742686543</v>
      </c>
      <c r="E15" s="89" t="n">
        <v>0.7034827239794289</v>
      </c>
      <c r="F15" s="88" t="n">
        <v>5.526933190810814</v>
      </c>
      <c r="G15" s="89" t="n">
        <v>0.2644850334987277</v>
      </c>
      <c r="H15" s="90" t="n">
        <v>3.232722804840155</v>
      </c>
      <c r="I15" s="91" t="n">
        <v>11</v>
      </c>
    </row>
    <row r="16">
      <c r="A16" s="20" t="inlineStr">
        <is>
          <t>Base: higher Tier 4-5 mix (20% / 10%)</t>
        </is>
      </c>
      <c r="B16" s="88" t="n">
        <v>9.000000000000014</v>
      </c>
      <c r="C16" s="88" t="n">
        <v>89.30047353738077</v>
      </c>
      <c r="D16" s="89" t="n">
        <v>0.2139758723329623</v>
      </c>
      <c r="E16" s="89" t="n">
        <v>0.7353059731856676</v>
      </c>
      <c r="F16" s="88" t="n">
        <v>21.50302826757792</v>
      </c>
      <c r="G16" s="89" t="n">
        <v>0.5307252733192687</v>
      </c>
      <c r="H16" s="90" t="n">
        <v>8.404004258222333</v>
      </c>
      <c r="I16" s="91" t="n">
        <v>0</v>
      </c>
    </row>
    <row r="17">
      <c r="A17" s="20" t="inlineStr">
        <is>
          <t>Base: exit at 4.0x EBITDA</t>
        </is>
      </c>
      <c r="B17" s="88" t="n">
        <v>9.000000000000007</v>
      </c>
      <c r="C17" s="88" t="n">
        <v>51.16739898075942</v>
      </c>
      <c r="D17" s="89" t="n">
        <v>0.1644668939968906</v>
      </c>
      <c r="E17" s="89" t="n">
        <v>0.7034827239794289</v>
      </c>
      <c r="F17" s="88" t="n">
        <v>6.133066411118458</v>
      </c>
      <c r="G17" s="89" t="n">
        <v>0.1708917088018445</v>
      </c>
      <c r="H17" s="90" t="n">
        <v>2.200815589142895</v>
      </c>
      <c r="I17" s="91" t="n">
        <v>0</v>
      </c>
    </row>
    <row r="18">
      <c r="A18" s="20" t="inlineStr">
        <is>
          <t>Base: repayment-linked RBF (mode 2)</t>
        </is>
      </c>
      <c r="B18" s="88" t="n">
        <v>9.000000000000007</v>
      </c>
      <c r="C18" s="88" t="n">
        <v>51.16739898075942</v>
      </c>
      <c r="D18" s="89" t="n">
        <v>0.1642306967903024</v>
      </c>
      <c r="E18" s="89" t="n">
        <v>0.7034827239794289</v>
      </c>
      <c r="F18" s="88" t="n">
        <v>6.118176812746042</v>
      </c>
      <c r="G18" s="89" t="n">
        <v>0.2894177960653195</v>
      </c>
      <c r="H18" s="90" t="n">
        <v>3.564251158518227</v>
      </c>
      <c r="I18" s="91" t="n">
        <v>0</v>
      </c>
    </row>
    <row r="19">
      <c r="A19" s="20" t="inlineStr">
        <is>
          <t>Base: securitisation structure</t>
        </is>
      </c>
      <c r="B19" s="88" t="n">
        <v>9.000000000000007</v>
      </c>
      <c r="C19" s="88" t="n">
        <v>51.16739898075942</v>
      </c>
      <c r="D19" s="89" t="n">
        <v>0.1644668939968906</v>
      </c>
      <c r="E19" s="89" t="n">
        <v>0.7034827239794289</v>
      </c>
      <c r="F19" s="88" t="n">
        <v>5.773061455930143</v>
      </c>
      <c r="G19" s="89" t="n">
        <v>0.2914804776225131</v>
      </c>
      <c r="H19" s="90" t="n">
        <v>3.592851176783844</v>
      </c>
      <c r="I19" s="91" t="n">
        <v>0</v>
      </c>
    </row>
    <row r="20">
      <c r="A20" s="20" t="inlineStr">
        <is>
          <t>Base: borrowing base up to 90 DPD</t>
        </is>
      </c>
      <c r="B20" s="88" t="n">
        <v>9.000000000000007</v>
      </c>
      <c r="C20" s="88" t="n">
        <v>51.16739898075942</v>
      </c>
      <c r="D20" s="89" t="n">
        <v>0.1644668939968906</v>
      </c>
      <c r="E20" s="89" t="n">
        <v>0.7034827239794289</v>
      </c>
      <c r="F20" s="88" t="n">
        <v>6.133066411118458</v>
      </c>
      <c r="G20" s="89" t="n">
        <v>0.2900134763363924</v>
      </c>
      <c r="H20" s="90" t="n">
        <v>3.57249176409363</v>
      </c>
      <c r="I20" s="91"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2">
        <f>Benchmark_KPIs!Q14</f>
        <v/>
      </c>
      <c r="C19" s="92">
        <f>Benchmark_KPIs!Q15</f>
        <v/>
      </c>
      <c r="D19" s="92">
        <f>Benchmark_KPIs!Q16</f>
        <v/>
      </c>
      <c r="E19" s="92">
        <f>Benchmark_KPIs!Q17</f>
        <v/>
      </c>
      <c r="F19" s="92">
        <f>Benchmark_KPIs!Q18</f>
        <v/>
      </c>
      <c r="G19" s="45">
        <f>COUNT(Benchmark_KPIs!$Q$21:$Q$28)</f>
        <v/>
      </c>
      <c r="H19" s="93">
        <f>IF(G19=0,"",MIN(Benchmark_KPIs!$Q$21:$Q$28))</f>
        <v/>
      </c>
      <c r="I19" s="93">
        <f>IF(G19=0,"",MEDIAN(Benchmark_KPIs!$Q$21:$Q$28))</f>
        <v/>
      </c>
      <c r="J19" s="93">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Repayment / collection rate</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3">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3">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3">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3">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3">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3">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3">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3">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4">
        <f>IF(OR(IFERROR(INDEX(Source_Register!$M$5:$M$68,MATCH("M-KOPA|Revenue",Source_Register!$Q$5:$Q$68,0)),"")="CONFLICTING SOURCES",IFERROR(INDEX(Source_Register!$M$5:$M$68,MATCH("M-KOPA|Revenue",Source_Register!$Q$5:$Q$68,0)),"")="NOT USED"),"",IFERROR(INDEX(Source_Register!$C$5:$C$68,MATCH("M-KOPA|Revenue",Source_Register!$Q$5:$Q$68,0)),""))</f>
        <v/>
      </c>
      <c r="C6" s="94">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4">
        <f>""</f>
        <v/>
      </c>
      <c r="G6" s="94">
        <f>""</f>
        <v/>
      </c>
      <c r="H6" s="94">
        <f>""</f>
        <v/>
      </c>
      <c r="I6" s="94">
        <f>""</f>
        <v/>
      </c>
      <c r="J6" s="94">
        <f>""</f>
        <v/>
      </c>
      <c r="K6" s="94">
        <f>""</f>
        <v/>
      </c>
      <c r="L6" s="34">
        <f>""</f>
        <v/>
      </c>
      <c r="M6" s="20" t="inlineStr">
        <is>
          <t>Yes</t>
        </is>
      </c>
      <c r="N6" s="43">
        <f>IFERROR(INDEX(Source_Register!$M$5:$M$68,MATCH("M-KOPA|Revenue",Source_Register!$Q$5:$Q$68,0)),"")</f>
        <v/>
      </c>
      <c r="O6" s="95"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4">
        <f>""</f>
        <v/>
      </c>
      <c r="C7" s="94">
        <f>""</f>
        <v/>
      </c>
      <c r="D7" s="34">
        <f>""</f>
        <v/>
      </c>
      <c r="E7" s="34">
        <f>""</f>
        <v/>
      </c>
      <c r="F7" s="94">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4">
        <f>""</f>
        <v/>
      </c>
      <c r="H7" s="94">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4">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4">
        <f>""</f>
        <v/>
      </c>
      <c r="K7" s="94">
        <f>""</f>
        <v/>
      </c>
      <c r="L7" s="34">
        <f>""</f>
        <v/>
      </c>
      <c r="M7" s="20" t="inlineStr">
        <is>
          <t>Yes</t>
        </is>
      </c>
      <c r="N7" s="43">
        <f>IFERROR(INDEX(Source_Register!$M$5:$M$68,MATCH("Sun King|Securitisation 2025",Source_Register!$Q$5:$Q$68,0)),"")</f>
        <v/>
      </c>
      <c r="O7" s="95" t="inlineStr">
        <is>
          <t>Company disclosures not yet read in this project (E5-01 to E5-04). Customers are cumulative loan customers, not active.</t>
        </is>
      </c>
    </row>
    <row r="8">
      <c r="A8" s="19" t="inlineStr">
        <is>
          <t>d.light</t>
        </is>
      </c>
      <c r="B8" s="94">
        <f>""</f>
        <v/>
      </c>
      <c r="C8" s="94">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4">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4">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4">
        <f>""</f>
        <v/>
      </c>
      <c r="I8" s="94">
        <f>""</f>
        <v/>
      </c>
      <c r="J8" s="94">
        <f>""</f>
        <v/>
      </c>
      <c r="K8" s="94">
        <f>""</f>
        <v/>
      </c>
      <c r="L8" s="34">
        <f>""</f>
        <v/>
      </c>
      <c r="M8" s="20" t="inlineStr">
        <is>
          <t>Yes</t>
        </is>
      </c>
      <c r="N8" s="43">
        <f>IFERROR(INDEX(Source_Register!$M$5:$M$68,MATCH("d.light|Securitisation facility 2024",Source_Register!$Q$5:$Q$68,0)),"")</f>
        <v/>
      </c>
      <c r="O8" s="95" t="inlineStr">
        <is>
          <t>Growth is H1 2023. Purchasing capacity is not debt raised. Revenue estimate (E6-04) not used.</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43">
        <f>"PENDING PRIMARY DOCUMENT"</f>
        <v/>
      </c>
      <c r="O9" s="95" t="inlineStr">
        <is>
          <t>Administration from 19 May 2025 as recorded (E7-01), pending the Gazette notice; latest filed accounts FY2022 (E7-02).</t>
        </is>
      </c>
    </row>
    <row r="10">
      <c r="A10" s="19" t="inlineStr">
        <is>
          <t>Pawame</t>
        </is>
      </c>
      <c r="B10" s="94">
        <f>""</f>
        <v/>
      </c>
      <c r="C10" s="94">
        <f>""</f>
        <v/>
      </c>
      <c r="D10" s="34">
        <f>""</f>
        <v/>
      </c>
      <c r="E10" s="34">
        <f>""</f>
        <v/>
      </c>
      <c r="F10" s="94">
        <f>""</f>
        <v/>
      </c>
      <c r="G10" s="94">
        <f>""</f>
        <v/>
      </c>
      <c r="H10" s="94">
        <f>""</f>
        <v/>
      </c>
      <c r="I10" s="94">
        <f>""</f>
        <v/>
      </c>
      <c r="J10" s="94">
        <f>IF(OR(IFERROR(INDEX(Source_Register!$M$5:$M$68,MATCH("Pawame|SHS financed",Source_Register!$Q$5:$Q$68,0)),"")="CONFLICTING SOURCES",IFERROR(INDEX(Source_Register!$M$5:$M$68,MATCH("Pawame|SHS financed",Source_Register!$Q$5:$Q$68,0)),"")="NOT USED"),"",IFERROR(INDEX(Source_Register!$C$5:$C$68,MATCH("Pawame|SHS financed",Source_Register!$Q$5:$Q$68,0)),""))</f>
        <v/>
      </c>
      <c r="K10" s="94">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5" t="inlineStr">
        <is>
          <t>NOT USED: no public source found (X-01, X-02).</t>
        </is>
      </c>
    </row>
    <row r="11">
      <c r="A11" s="19" t="inlineStr">
        <is>
          <t>ZOLA Electric</t>
        </is>
      </c>
      <c r="B11" s="94">
        <f>""</f>
        <v/>
      </c>
      <c r="C11" s="94">
        <f>""</f>
        <v/>
      </c>
      <c r="D11" s="34">
        <f>""</f>
        <v/>
      </c>
      <c r="E11" s="34">
        <f>""</f>
        <v/>
      </c>
      <c r="F11" s="94">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4">
        <f>""</f>
        <v/>
      </c>
      <c r="H11" s="94">
        <f>""</f>
        <v/>
      </c>
      <c r="I11" s="94">
        <f>""</f>
        <v/>
      </c>
      <c r="J11" s="94">
        <f>""</f>
        <v/>
      </c>
      <c r="K11" s="94">
        <f>""</f>
        <v/>
      </c>
      <c r="L11" s="34">
        <f>""</f>
        <v/>
      </c>
      <c r="M11" s="20" t="inlineStr">
        <is>
          <t>Yes</t>
        </is>
      </c>
      <c r="N11" s="43">
        <f>IFERROR(INDEX(Source_Register!$M$5:$M$68,MATCH("ZOLA Electric|Financing round",Source_Register!$Q$5:$Q$68,0)),"")</f>
        <v/>
      </c>
      <c r="O11" s="95"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97">
        <f>"E4-06 M-KOPA group growth: "&amp;IFERROR(INDEX(Source_Register!$M$5:$M$68,MATCH("M-KOPA|Revenue growth",Source_Register!$Q$5:$Q$68,0)),"")&amp;"; E6-03 d.light H1 2023: "&amp;IFERROR(INDEX(Source_Register!$M$5:$M$68,MATCH("d.light|Revenue growth",Source_Register!$Q$5:$Q$68,0)),"")</f>
        <v/>
      </c>
      <c r="E6" s="98" t="inlineStr">
        <is>
          <t>Do not use one company as the benchmark. Run downside / base / upside growth scenarios.</t>
        </is>
      </c>
      <c r="F6" s="97">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97">
        <f>"E4-04 / E4-07 M-KOPA group: revenue "&amp;IFERROR(INDEX(Source_Register!$M$5:$M$68,MATCH("M-KOPA|Revenue",Source_Register!$Q$5:$Q$68,0)),"")&amp;"; the primary filing held is a UK subsidiary (E4-01)"</f>
        <v/>
      </c>
      <c r="E7" s="98" t="inlineStr">
        <is>
          <t>No verified net margin reference at scale is available. A margin from conflicting revenue figures is not used.</t>
        </is>
      </c>
      <c r="F7" s="97">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2">
        <f>""</f>
        <v/>
      </c>
      <c r="D8" s="98" t="inlineStr">
        <is>
          <t>No verified ratio</t>
        </is>
      </c>
      <c r="E8" s="98" t="inlineStr">
        <is>
          <t>Add a receivables financing / securitisation scenario (Inputs: financing structure = 2).</t>
        </is>
      </c>
      <c r="F8" s="97">
        <f>"No verified benchmark"</f>
        <v/>
      </c>
    </row>
    <row r="9" ht="42" customHeight="1">
      <c r="A9" s="19" t="inlineStr">
        <is>
          <t>Portfolio maturity (active / originated)</t>
        </is>
      </c>
      <c r="B9" s="34">
        <f>Market_Benchmark!$L$13</f>
        <v/>
      </c>
      <c r="C9" s="92">
        <f>""</f>
        <v/>
      </c>
      <c r="D9" s="98" t="inlineStr">
        <is>
          <t>No sourced reference (X-01, X-02 not used)</t>
        </is>
      </c>
      <c r="E9" s="98" t="inlineStr">
        <is>
          <t>Use active / originated only as a diagnostic, never as a churn or default assumption.</t>
        </is>
      </c>
      <c r="F9" s="97">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97">
        <f>"E1-14 ESMAP MTR 2024, average collection rate 2021-2023 (about 62%): "&amp;IFERROR(INDEX(Source_Register!$M$5:$M$68,MATCH("ESMAP / World Bank|Sector PAYGo collection rate",Source_Register!$Q$5:$Q$68,0)),"")</f>
        <v/>
      </c>
      <c r="E10" s="98" t="inlineStr">
        <is>
          <t>A sector collection rate is context for the model's operational collection rate. Neither is the PAYGo PERFORM 2026 Repayment Rate. The cohort engine has priority: calibrate with company cohort data.</t>
        </is>
      </c>
      <c r="F10" s="97">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2">
        <f>Market_Benchmark!$F$13</f>
        <v/>
      </c>
      <c r="C11" s="92">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97">
        <f>"E5-04 Sun King 2025 securitisation: "&amp;IFERROR(INDEX(Source_Register!$M$5:$M$68,MATCH("Sun King|Securitisation 2025",Source_Register!$Q$5:$Q$68,0)),"")</f>
        <v/>
      </c>
      <c r="E11" s="98" t="inlineStr">
        <is>
          <t>Scaled PAYGo companies are reported to fund receivables through local-currency securitisations and warehouses.</t>
        </is>
      </c>
      <c r="F11" s="97">
        <f>"Option available: Inputs financing structure = 2 (securitisation)"</f>
        <v/>
      </c>
    </row>
    <row r="12" ht="42" customHeight="1">
      <c r="A12" s="19" t="inlineStr">
        <is>
          <t>Revenue mix</t>
        </is>
      </c>
      <c r="B12" s="34">
        <f>KPIs!I40</f>
        <v/>
      </c>
      <c r="C12" s="92">
        <f>""</f>
        <v/>
      </c>
      <c r="D12" s="98" t="inlineStr">
        <is>
          <t>Qualitative</t>
        </is>
      </c>
      <c r="E12" s="98" t="inlineStr">
        <is>
          <t>Revenue can include hardware, PAYGo financing, digital loans and other services (Inputs: other revenue).</t>
        </is>
      </c>
      <c r="F12" s="97">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99"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99"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99"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99"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99"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98" t="inlineStr">
        <is>
          <t>E1-01</t>
        </is>
      </c>
      <c r="B5" s="98" t="inlineStr">
        <is>
          <t>Off-grid solar products sold in 2022-2023 exceed 50 million, above the previous record of 47 million in 2019</t>
        </is>
      </c>
      <c r="C5" s="100" t="inlineStr">
        <is>
          <t>&gt;50</t>
        </is>
      </c>
      <c r="D5" s="98" t="inlineStr">
        <is>
          <t>million units</t>
        </is>
      </c>
      <c r="E5" s="98" t="inlineStr">
        <is>
          <t>2022-2023</t>
        </is>
      </c>
      <c r="F5" s="98" t="inlineStr">
        <is>
          <t>Off-Grid Solar Market Trends Report 2024</t>
        </is>
      </c>
      <c r="G5" s="98" t="inlineStr">
        <is>
          <t>ESMAP / World Bank, with GOGLA and Dalberg (as reported)</t>
        </is>
      </c>
      <c r="H5" s="98" t="inlineStr">
        <is>
          <t>2024 (month to verify)</t>
        </is>
      </c>
      <c r="I5" s="98" t="inlineStr">
        <is>
          <t>PAGE TO VERIFY</t>
        </is>
      </c>
      <c r="J5" s="98" t="inlineStr">
        <is>
          <t>https://www.esmap.org/sites/default/files/esmap-files/2024-Off-Grid-Solar-Market-Trends-Report.pdf (not opened from this environment)</t>
        </is>
      </c>
      <c r="K5" s="98" t="inlineStr">
        <is>
          <t>Client extraction from the report, 3 Oct 2026; primary PDF not held</t>
        </is>
      </c>
      <c r="L5" s="98" t="inlineStr">
        <is>
          <t>B</t>
        </is>
      </c>
      <c r="M5" s="101" t="inlineStr">
        <is>
          <t>PENDING PRIMARY DOCUMENT</t>
        </is>
      </c>
      <c r="N5" s="98" t="inlineStr">
        <is>
          <t>Planned: Ch 1, 11 (market context)</t>
        </is>
      </c>
      <c r="O5" s="98" t="inlineStr">
        <is>
          <t>None</t>
        </is>
      </c>
      <c r="P5" s="98" t="inlineStr"/>
      <c r="Q5" s="98" t="inlineStr"/>
    </row>
    <row r="6">
      <c r="A6" s="98" t="inlineStr">
        <is>
          <t>E1-02</t>
        </is>
      </c>
      <c r="B6" s="98" t="inlineStr">
        <is>
          <t>Global off-grid solar sector turnover</t>
        </is>
      </c>
      <c r="C6" s="102" t="n">
        <v>3.9</v>
      </c>
      <c r="D6" s="98" t="inlineStr">
        <is>
          <t>USD bn</t>
        </is>
      </c>
      <c r="E6" s="98" t="inlineStr">
        <is>
          <t>2022</t>
        </is>
      </c>
      <c r="F6" s="98" t="inlineStr">
        <is>
          <t>Off-Grid Solar Market Trends Report 2024</t>
        </is>
      </c>
      <c r="G6" s="98" t="inlineStr">
        <is>
          <t>ESMAP / World Bank, with GOGLA and Dalberg (as reported)</t>
        </is>
      </c>
      <c r="H6" s="98" t="inlineStr">
        <is>
          <t>2024 (month to verify)</t>
        </is>
      </c>
      <c r="I6" s="98" t="inlineStr">
        <is>
          <t>PAGE TO VERIFY</t>
        </is>
      </c>
      <c r="J6" s="98" t="inlineStr">
        <is>
          <t>https://www.esmap.org/sites/default/files/esmap-files/2024-Off-Grid-Solar-Market-Trends-Report.pdf (not opened from this environment)</t>
        </is>
      </c>
      <c r="K6" s="98" t="inlineStr">
        <is>
          <t>Client extraction from the report, 3 Oct 2026; primary PDF not held</t>
        </is>
      </c>
      <c r="L6" s="98" t="inlineStr">
        <is>
          <t>B</t>
        </is>
      </c>
      <c r="M6" s="101" t="inlineStr">
        <is>
          <t>PENDING PRIMARY DOCUMENT</t>
        </is>
      </c>
      <c r="N6" s="98" t="inlineStr">
        <is>
          <t>Planned: Ch 1</t>
        </is>
      </c>
      <c r="O6" s="98" t="inlineStr">
        <is>
          <t>None</t>
        </is>
      </c>
      <c r="P6" s="98" t="inlineStr"/>
      <c r="Q6" s="98" t="inlineStr"/>
    </row>
    <row r="7">
      <c r="A7" s="98" t="inlineStr">
        <is>
          <t>E1-03</t>
        </is>
      </c>
      <c r="B7" s="98" t="inlineStr">
        <is>
          <t>Global off-grid solar sector turnover</t>
        </is>
      </c>
      <c r="C7" s="102" t="n">
        <v>3.8</v>
      </c>
      <c r="D7" s="98" t="inlineStr">
        <is>
          <t>USD bn</t>
        </is>
      </c>
      <c r="E7" s="98" t="inlineStr">
        <is>
          <t>2023</t>
        </is>
      </c>
      <c r="F7" s="98" t="inlineStr">
        <is>
          <t>Off-Grid Solar Market Trends Report 2024</t>
        </is>
      </c>
      <c r="G7" s="98" t="inlineStr">
        <is>
          <t>ESMAP / World Bank, with GOGLA and Dalberg (as reported)</t>
        </is>
      </c>
      <c r="H7" s="98" t="inlineStr">
        <is>
          <t>2024 (month to verify)</t>
        </is>
      </c>
      <c r="I7" s="98" t="inlineStr">
        <is>
          <t>PAGE TO VERIFY</t>
        </is>
      </c>
      <c r="J7" s="98" t="inlineStr">
        <is>
          <t>https://www.esmap.org/sites/default/files/esmap-files/2024-Off-Grid-Solar-Market-Trends-Report.pdf (not opened from this environment)</t>
        </is>
      </c>
      <c r="K7" s="98" t="inlineStr">
        <is>
          <t>Client extraction from the report, 3 Oct 2026; primary PDF not held</t>
        </is>
      </c>
      <c r="L7" s="98" t="inlineStr">
        <is>
          <t>B</t>
        </is>
      </c>
      <c r="M7" s="101" t="inlineStr">
        <is>
          <t>PENDING PRIMARY DOCUMENT</t>
        </is>
      </c>
      <c r="N7" s="98" t="inlineStr">
        <is>
          <t>Planned: Ch 1</t>
        </is>
      </c>
      <c r="O7" s="98" t="inlineStr">
        <is>
          <t>None</t>
        </is>
      </c>
      <c r="P7" s="98" t="inlineStr">
        <is>
          <t>Reported as about 15% above the pre-COVID level despite inflation, currency depreciation and lower purchasing power.</t>
        </is>
      </c>
      <c r="Q7" s="98" t="inlineStr"/>
    </row>
    <row r="8">
      <c r="A8" s="98" t="inlineStr">
        <is>
          <t>E1-04</t>
        </is>
      </c>
      <c r="B8" s="98" t="inlineStr">
        <is>
          <t>Share of off-grid solar products sold by GOGLA affiliates on PAYGo terms</t>
        </is>
      </c>
      <c r="C8" s="103" t="n">
        <v>0.39</v>
      </c>
      <c r="D8" s="98" t="inlineStr">
        <is>
          <t>%</t>
        </is>
      </c>
      <c r="E8" s="98" t="inlineStr">
        <is>
          <t>2023 (24% in 2018)</t>
        </is>
      </c>
      <c r="F8" s="98" t="inlineStr">
        <is>
          <t>Off-Grid Solar Market Trends Report 2024</t>
        </is>
      </c>
      <c r="G8" s="98" t="inlineStr">
        <is>
          <t>ESMAP / World Bank, with GOGLA and Dalberg (as reported)</t>
        </is>
      </c>
      <c r="H8" s="98" t="inlineStr">
        <is>
          <t>2024 (month to verify)</t>
        </is>
      </c>
      <c r="I8" s="98" t="inlineStr">
        <is>
          <t>PAGE TO VERIFY</t>
        </is>
      </c>
      <c r="J8" s="98" t="inlineStr">
        <is>
          <t>https://www.esmap.org/sites/default/files/esmap-files/2024-Off-Grid-Solar-Market-Trends-Report.pdf (not opened from this environment)</t>
        </is>
      </c>
      <c r="K8" s="98" t="inlineStr">
        <is>
          <t>Client extraction from the report, 3 Oct 2026; primary PDF not held</t>
        </is>
      </c>
      <c r="L8" s="98" t="inlineStr">
        <is>
          <t>B</t>
        </is>
      </c>
      <c r="M8" s="101" t="inlineStr">
        <is>
          <t>PENDING PRIMARY DOCUMENT</t>
        </is>
      </c>
      <c r="N8" s="98" t="inlineStr">
        <is>
          <t>Planned: Ch 1</t>
        </is>
      </c>
      <c r="O8" s="98" t="inlineStr">
        <is>
          <t>None</t>
        </is>
      </c>
      <c r="P8" s="98" t="inlineStr"/>
      <c r="Q8" s="98" t="inlineStr"/>
    </row>
    <row r="9">
      <c r="A9" s="98" t="inlineStr">
        <is>
          <t>E1-05</t>
        </is>
      </c>
      <c r="B9" s="98" t="inlineStr">
        <is>
          <t>Share of small SHS sold on PAYGo terms</t>
        </is>
      </c>
      <c r="C9" s="103" t="n">
        <v>0.67</v>
      </c>
      <c r="D9" s="98" t="inlineStr">
        <is>
          <t>%</t>
        </is>
      </c>
      <c r="E9" s="98" t="inlineStr">
        <is>
          <t>2023 (year to verify)</t>
        </is>
      </c>
      <c r="F9" s="98" t="inlineStr">
        <is>
          <t>Off-Grid Solar Market Trends Report 2024</t>
        </is>
      </c>
      <c r="G9" s="98" t="inlineStr">
        <is>
          <t>ESMAP / World Bank, with GOGLA and Dalberg (as reported)</t>
        </is>
      </c>
      <c r="H9" s="98" t="inlineStr">
        <is>
          <t>2024 (month to verify)</t>
        </is>
      </c>
      <c r="I9" s="98" t="inlineStr">
        <is>
          <t>PAGE TO VERIFY</t>
        </is>
      </c>
      <c r="J9" s="98" t="inlineStr">
        <is>
          <t>https://www.esmap.org/sites/default/files/esmap-files/2024-Off-Grid-Solar-Market-Trends-Report.pdf (not opened from this environment)</t>
        </is>
      </c>
      <c r="K9" s="98" t="inlineStr">
        <is>
          <t>Client extraction from the report, 3 Oct 2026; primary PDF not held</t>
        </is>
      </c>
      <c r="L9" s="98" t="inlineStr">
        <is>
          <t>B</t>
        </is>
      </c>
      <c r="M9" s="101" t="inlineStr">
        <is>
          <t>PENDING PRIMARY DOCUMENT</t>
        </is>
      </c>
      <c r="N9" s="98" t="inlineStr">
        <is>
          <t>Planned: Ch 1</t>
        </is>
      </c>
      <c r="O9" s="98" t="inlineStr">
        <is>
          <t>None</t>
        </is>
      </c>
      <c r="P9" s="98" t="inlineStr"/>
      <c r="Q9" s="98" t="inlineStr"/>
    </row>
    <row r="10">
      <c r="A10" s="98" t="inlineStr">
        <is>
          <t>E1-06</t>
        </is>
      </c>
      <c r="B10" s="98" t="inlineStr">
        <is>
          <t>Share of large SHS sold on PAYGo terms</t>
        </is>
      </c>
      <c r="C10" s="103" t="n">
        <v>0.96</v>
      </c>
      <c r="D10" s="98" t="inlineStr">
        <is>
          <t>%</t>
        </is>
      </c>
      <c r="E10" s="98" t="inlineStr">
        <is>
          <t>2023 (year to verify)</t>
        </is>
      </c>
      <c r="F10" s="98" t="inlineStr">
        <is>
          <t>Off-Grid Solar Market Trends Report 2024</t>
        </is>
      </c>
      <c r="G10" s="98" t="inlineStr">
        <is>
          <t>ESMAP / World Bank, with GOGLA and Dalberg (as reported)</t>
        </is>
      </c>
      <c r="H10" s="98" t="inlineStr">
        <is>
          <t>2024 (month to verify)</t>
        </is>
      </c>
      <c r="I10" s="98" t="inlineStr">
        <is>
          <t>PAGE TO VERIFY</t>
        </is>
      </c>
      <c r="J10" s="98" t="inlineStr">
        <is>
          <t>https://www.esmap.org/sites/default/files/esmap-files/2024-Off-Grid-Solar-Market-Trends-Report.pdf (not opened from this environment)</t>
        </is>
      </c>
      <c r="K10" s="98" t="inlineStr">
        <is>
          <t>Client extraction from the report, 3 Oct 2026; primary PDF not held</t>
        </is>
      </c>
      <c r="L10" s="98" t="inlineStr">
        <is>
          <t>B</t>
        </is>
      </c>
      <c r="M10" s="101" t="inlineStr">
        <is>
          <t>PENDING PRIMARY DOCUMENT</t>
        </is>
      </c>
      <c r="N10" s="98" t="inlineStr">
        <is>
          <t>Planned: Ch 1</t>
        </is>
      </c>
      <c r="O10" s="98" t="inlineStr">
        <is>
          <t>None</t>
        </is>
      </c>
      <c r="P10" s="98" t="inlineStr"/>
      <c r="Q10" s="98" t="inlineStr"/>
    </row>
    <row r="11">
      <c r="A11" s="98" t="inlineStr">
        <is>
          <t>E1-07</t>
        </is>
      </c>
      <c r="B11" s="98" t="inlineStr">
        <is>
          <t>Affordability convention: monthly payment of at most 5% of household income is affordable; up to 10% is affordable 'at a stretch'</t>
        </is>
      </c>
      <c r="C11" s="100" t="inlineStr">
        <is>
          <t>5% / 10%</t>
        </is>
      </c>
      <c r="D11" s="98" t="inlineStr">
        <is>
          <t>share of income</t>
        </is>
      </c>
      <c r="E11" s="98" t="inlineStr">
        <is>
          <t>Methodology</t>
        </is>
      </c>
      <c r="F11" s="98" t="inlineStr">
        <is>
          <t>Off-Grid Solar Market Trends Report 2024</t>
        </is>
      </c>
      <c r="G11" s="98" t="inlineStr">
        <is>
          <t>ESMAP / World Bank, with GOGLA and Dalberg (as reported)</t>
        </is>
      </c>
      <c r="H11" s="98" t="inlineStr">
        <is>
          <t>2024 (month to verify)</t>
        </is>
      </c>
      <c r="I11" s="98" t="inlineStr">
        <is>
          <t>PAGE TO VERIFY</t>
        </is>
      </c>
      <c r="J11" s="98" t="inlineStr">
        <is>
          <t>https://www.esmap.org/sites/default/files/esmap-files/2024-Off-Grid-Solar-Market-Trends-Report.pdf (not opened from this environment)</t>
        </is>
      </c>
      <c r="K11" s="98" t="inlineStr">
        <is>
          <t>Client extraction from the report, 3 Oct 2026; primary PDF not held</t>
        </is>
      </c>
      <c r="L11" s="98" t="inlineStr">
        <is>
          <t>B</t>
        </is>
      </c>
      <c r="M11" s="101" t="inlineStr">
        <is>
          <t>PENDING PRIMARY DOCUMENT</t>
        </is>
      </c>
      <c r="N11" s="98" t="inlineStr">
        <is>
          <t>Planned: Ch 2.3, 13.7</t>
        </is>
      </c>
      <c r="O11" s="98" t="inlineStr">
        <is>
          <t>Context for Consumer_Risk threshold (model threshold stays a model policy assumption)</t>
        </is>
      </c>
      <c r="P11" s="98" t="inlineStr">
        <is>
          <t>A methodological convention of the report, not a regulation or a universal empirical limit. The model's default 10% corresponds to the upper bound of 'at a stretch'.</t>
        </is>
      </c>
      <c r="Q11" s="98" t="inlineStr"/>
    </row>
    <row r="12">
      <c r="A12" s="98" t="inlineStr">
        <is>
          <t>E1-08</t>
        </is>
      </c>
      <c r="B12" s="98" t="inlineStr">
        <is>
          <t>Population without access for whom a PAYGo Tier 1 product is affordable / at a stretch / not affordable (global)</t>
        </is>
      </c>
      <c r="C12" s="100" t="inlineStr">
        <is>
          <t>22% / 27% / 51%</t>
        </is>
      </c>
      <c r="D12" s="98" t="inlineStr">
        <is>
          <t>% of population</t>
        </is>
      </c>
      <c r="E12" s="98" t="inlineStr">
        <is>
          <t>Report year</t>
        </is>
      </c>
      <c r="F12" s="98" t="inlineStr">
        <is>
          <t>Off-Grid Solar Market Trends Report 2024</t>
        </is>
      </c>
      <c r="G12" s="98" t="inlineStr">
        <is>
          <t>ESMAP / World Bank, with GOGLA and Dalberg (as reported)</t>
        </is>
      </c>
      <c r="H12" s="98" t="inlineStr">
        <is>
          <t>2024 (month to verify)</t>
        </is>
      </c>
      <c r="I12" s="98" t="inlineStr">
        <is>
          <t>PAGE TO VERIFY</t>
        </is>
      </c>
      <c r="J12" s="98" t="inlineStr">
        <is>
          <t>https://www.esmap.org/sites/default/files/esmap-files/2024-Off-Grid-Solar-Market-Trends-Report.pdf (not opened from this environment)</t>
        </is>
      </c>
      <c r="K12" s="98" t="inlineStr">
        <is>
          <t>Client extraction from the report, 3 Oct 2026; primary PDF not held</t>
        </is>
      </c>
      <c r="L12" s="98" t="inlineStr">
        <is>
          <t>B</t>
        </is>
      </c>
      <c r="M12" s="101" t="inlineStr">
        <is>
          <t>PENDING PRIMARY DOCUMENT</t>
        </is>
      </c>
      <c r="N12" s="98" t="inlineStr">
        <is>
          <t>Planned: Ch 2</t>
        </is>
      </c>
      <c r="O12" s="98" t="inlineStr">
        <is>
          <t>None</t>
        </is>
      </c>
      <c r="P12" s="98" t="inlineStr"/>
      <c r="Q12" s="98" t="inlineStr"/>
    </row>
    <row r="13">
      <c r="A13" s="98" t="inlineStr">
        <is>
          <t>E1-09</t>
        </is>
      </c>
      <c r="B13" s="98" t="inlineStr">
        <is>
          <t>Same measure for a Tier 2 product (global)</t>
        </is>
      </c>
      <c r="C13" s="100" t="inlineStr">
        <is>
          <t>1% / 2% / 97%</t>
        </is>
      </c>
      <c r="D13" s="98" t="inlineStr">
        <is>
          <t>% of population</t>
        </is>
      </c>
      <c r="E13" s="98" t="inlineStr">
        <is>
          <t>Report year</t>
        </is>
      </c>
      <c r="F13" s="98" t="inlineStr">
        <is>
          <t>Off-Grid Solar Market Trends Report 2024</t>
        </is>
      </c>
      <c r="G13" s="98" t="inlineStr">
        <is>
          <t>ESMAP / World Bank, with GOGLA and Dalberg (as reported)</t>
        </is>
      </c>
      <c r="H13" s="98" t="inlineStr">
        <is>
          <t>2024 (month to verify)</t>
        </is>
      </c>
      <c r="I13" s="98" t="inlineStr">
        <is>
          <t>PAGE TO VERIFY</t>
        </is>
      </c>
      <c r="J13" s="98" t="inlineStr">
        <is>
          <t>https://www.esmap.org/sites/default/files/esmap-files/2024-Off-Grid-Solar-Market-Trends-Report.pdf (not opened from this environment)</t>
        </is>
      </c>
      <c r="K13" s="98" t="inlineStr">
        <is>
          <t>Client extraction from the report, 3 Oct 2026; primary PDF not held</t>
        </is>
      </c>
      <c r="L13" s="98" t="inlineStr">
        <is>
          <t>B</t>
        </is>
      </c>
      <c r="M13" s="101" t="inlineStr">
        <is>
          <t>PENDING PRIMARY DOCUMENT</t>
        </is>
      </c>
      <c r="N13" s="98" t="inlineStr">
        <is>
          <t>Planned: Ch 2</t>
        </is>
      </c>
      <c r="O13" s="98" t="inlineStr">
        <is>
          <t>None</t>
        </is>
      </c>
      <c r="P13" s="98" t="inlineStr"/>
      <c r="Q13" s="98" t="inlineStr"/>
    </row>
    <row r="14">
      <c r="A14" s="98" t="inlineStr">
        <is>
          <t>E1-10</t>
        </is>
      </c>
      <c r="B14" s="98" t="inlineStr">
        <is>
          <t>Sub-Saharan Africa: share of the population without access for whom PAYGo Tier 1 is affordable; share for whom it is affordable at a stretch</t>
        </is>
      </c>
      <c r="C14" s="100" t="inlineStr">
        <is>
          <t>16% / 46%</t>
        </is>
      </c>
      <c r="D14" s="98" t="inlineStr">
        <is>
          <t>% of population</t>
        </is>
      </c>
      <c r="E14" s="98" t="inlineStr">
        <is>
          <t>Report year</t>
        </is>
      </c>
      <c r="F14" s="98" t="inlineStr">
        <is>
          <t>Off-Grid Solar Market Trends Report 2024</t>
        </is>
      </c>
      <c r="G14" s="98" t="inlineStr">
        <is>
          <t>ESMAP / World Bank, with GOGLA and Dalberg (as reported)</t>
        </is>
      </c>
      <c r="H14" s="98" t="inlineStr">
        <is>
          <t>2024 (month to verify)</t>
        </is>
      </c>
      <c r="I14" s="98" t="inlineStr">
        <is>
          <t>PAGE TO VERIFY</t>
        </is>
      </c>
      <c r="J14" s="98" t="inlineStr">
        <is>
          <t>https://www.esmap.org/sites/default/files/esmap-files/2024-Off-Grid-Solar-Market-Trends-Report.pdf (not opened from this environment)</t>
        </is>
      </c>
      <c r="K14" s="98" t="inlineStr">
        <is>
          <t>Client extraction from the report, 3 Oct 2026; primary PDF not held</t>
        </is>
      </c>
      <c r="L14" s="98" t="inlineStr">
        <is>
          <t>B</t>
        </is>
      </c>
      <c r="M14" s="101" t="inlineStr">
        <is>
          <t>PENDING PRIMARY DOCUMENT</t>
        </is>
      </c>
      <c r="N14" s="98" t="inlineStr">
        <is>
          <t>Planned: Ch 2</t>
        </is>
      </c>
      <c r="O14" s="98" t="inlineStr">
        <is>
          <t>None</t>
        </is>
      </c>
      <c r="P14" s="98" t="inlineStr">
        <is>
          <t>DEFINITION TO VERIFY: the global split (22% + 27% = 49%) is incremental; it must be checked whether 46% for Sub-Saharan Africa is incremental or cumulative (16% included).</t>
        </is>
      </c>
      <c r="Q14" s="98" t="inlineStr"/>
    </row>
    <row r="15">
      <c r="A15" s="98" t="inlineStr">
        <is>
          <t>E1-11</t>
        </is>
      </c>
      <c r="B15" s="98" t="inlineStr">
        <is>
          <t>Share of people without access living in low-density rural, remote or conflict-affected areas</t>
        </is>
      </c>
      <c r="C15" s="103" t="n">
        <v>0.82</v>
      </c>
      <c r="D15" s="98" t="inlineStr">
        <is>
          <t>%</t>
        </is>
      </c>
      <c r="E15" s="98" t="inlineStr">
        <is>
          <t>Report year</t>
        </is>
      </c>
      <c r="F15" s="98" t="inlineStr">
        <is>
          <t>Off-Grid Solar Market Trends Report 2024</t>
        </is>
      </c>
      <c r="G15" s="98" t="inlineStr">
        <is>
          <t>ESMAP / World Bank, with GOGLA and Dalberg (as reported)</t>
        </is>
      </c>
      <c r="H15" s="98" t="inlineStr">
        <is>
          <t>2024 (month to verify)</t>
        </is>
      </c>
      <c r="I15" s="98" t="inlineStr">
        <is>
          <t>PAGE TO VERIFY</t>
        </is>
      </c>
      <c r="J15" s="98" t="inlineStr">
        <is>
          <t>https://www.esmap.org/sites/default/files/esmap-files/2024-Off-Grid-Solar-Market-Trends-Report.pdf (not opened from this environment)</t>
        </is>
      </c>
      <c r="K15" s="98" t="inlineStr">
        <is>
          <t>Client extraction from the report, 3 Oct 2026; primary PDF not held</t>
        </is>
      </c>
      <c r="L15" s="98" t="inlineStr">
        <is>
          <t>B</t>
        </is>
      </c>
      <c r="M15" s="101" t="inlineStr">
        <is>
          <t>PENDING PRIMARY DOCUMENT</t>
        </is>
      </c>
      <c r="N15" s="98" t="inlineStr">
        <is>
          <t>Planned: Ch 5</t>
        </is>
      </c>
      <c r="O15" s="98" t="inlineStr">
        <is>
          <t>None</t>
        </is>
      </c>
      <c r="P15" s="98" t="inlineStr"/>
      <c r="Q15" s="98" t="inlineStr"/>
    </row>
    <row r="16">
      <c r="A16" s="98" t="inlineStr">
        <is>
          <t>E1-12</t>
        </is>
      </c>
      <c r="B16" s="98" t="inlineStr">
        <is>
          <t>Cost of supplying a product in hard-to-reach areas: up to 57% higher; Tier 1 PAYGo example about USD 127 on average against about USD 199</t>
        </is>
      </c>
      <c r="C16" s="100" t="inlineStr">
        <is>
          <t>up to 57%</t>
        </is>
      </c>
      <c r="D16" s="98" t="inlineStr">
        <is>
          <t>% / USD</t>
        </is>
      </c>
      <c r="E16" s="98" t="inlineStr">
        <is>
          <t>Report year</t>
        </is>
      </c>
      <c r="F16" s="98" t="inlineStr">
        <is>
          <t>Off-Grid Solar Market Trends Report 2024</t>
        </is>
      </c>
      <c r="G16" s="98" t="inlineStr">
        <is>
          <t>ESMAP / World Bank, with GOGLA and Dalberg (as reported)</t>
        </is>
      </c>
      <c r="H16" s="98" t="inlineStr">
        <is>
          <t>2024 (month to verify)</t>
        </is>
      </c>
      <c r="I16" s="98" t="inlineStr">
        <is>
          <t>PAGE TO VERIFY</t>
        </is>
      </c>
      <c r="J16" s="98" t="inlineStr">
        <is>
          <t>https://www.esmap.org/sites/default/files/esmap-files/2024-Off-Grid-Solar-Market-Trends-Report.pdf (not opened from this environment)</t>
        </is>
      </c>
      <c r="K16" s="98" t="inlineStr">
        <is>
          <t>Client extraction from the report, 3 Oct 2026; primary PDF not held</t>
        </is>
      </c>
      <c r="L16" s="98" t="inlineStr">
        <is>
          <t>B</t>
        </is>
      </c>
      <c r="M16" s="101" t="inlineStr">
        <is>
          <t>PENDING PRIMARY DOCUMENT</t>
        </is>
      </c>
      <c r="N16" s="98" t="inlineStr">
        <is>
          <t>Planned: Ch 5 (cost to serve)</t>
        </is>
      </c>
      <c r="O16" s="98" t="inlineStr">
        <is>
          <t>Candidate for a remote-area cost-to-serve lever (not implemented)</t>
        </is>
      </c>
      <c r="P16" s="98" t="inlineStr"/>
      <c r="Q16" s="98" t="inlineStr"/>
    </row>
    <row r="17">
      <c r="A17" s="98" t="inlineStr">
        <is>
          <t>E1-13</t>
        </is>
      </c>
      <c r="B17" s="98" t="inlineStr">
        <is>
          <t>An increase of 2 to 3 percentage points in the cost of capital can raise the end-user price by about 5% in some contexts</t>
        </is>
      </c>
      <c r="C17" s="100" t="inlineStr">
        <is>
          <t>about 5%</t>
        </is>
      </c>
      <c r="D17" s="98" t="inlineStr">
        <is>
          <t>% of price</t>
        </is>
      </c>
      <c r="E17" s="98" t="inlineStr">
        <is>
          <t>Report year</t>
        </is>
      </c>
      <c r="F17" s="98" t="inlineStr">
        <is>
          <t>Off-Grid Solar Market Trends Report 2024</t>
        </is>
      </c>
      <c r="G17" s="98" t="inlineStr">
        <is>
          <t>ESMAP / World Bank, with GOGLA and Dalberg (as reported)</t>
        </is>
      </c>
      <c r="H17" s="98" t="inlineStr">
        <is>
          <t>2024 (month to verify)</t>
        </is>
      </c>
      <c r="I17" s="98" t="inlineStr">
        <is>
          <t>PAGE TO VERIFY</t>
        </is>
      </c>
      <c r="J17" s="98" t="inlineStr">
        <is>
          <t>https://www.esmap.org/sites/default/files/esmap-files/2024-Off-Grid-Solar-Market-Trends-Report.pdf (not opened from this environment)</t>
        </is>
      </c>
      <c r="K17" s="98" t="inlineStr">
        <is>
          <t>Client extraction from the report, 3 Oct 2026; primary PDF not held</t>
        </is>
      </c>
      <c r="L17" s="98" t="inlineStr">
        <is>
          <t>B</t>
        </is>
      </c>
      <c r="M17" s="101" t="inlineStr">
        <is>
          <t>PENDING PRIMARY DOCUMENT</t>
        </is>
      </c>
      <c r="N17" s="98" t="inlineStr">
        <is>
          <t>Planned: Ch 4, 11</t>
        </is>
      </c>
      <c r="O17" s="98" t="inlineStr">
        <is>
          <t>Candidate link from cost of funds to price (not implemented)</t>
        </is>
      </c>
      <c r="P17" s="98" t="inlineStr"/>
      <c r="Q17" s="98" t="inlineStr"/>
    </row>
    <row r="18">
      <c r="A18" s="98" t="inlineStr">
        <is>
          <t>E1-14</t>
        </is>
      </c>
      <c r="B18" s="98" t="inlineStr">
        <is>
          <t>Average PAYGo collection rate across reporting companies</t>
        </is>
      </c>
      <c r="C18" s="103" t="n">
        <v>0.62</v>
      </c>
      <c r="D18" s="98" t="inlineStr">
        <is>
          <t>%</t>
        </is>
      </c>
      <c r="E18" s="98" t="inlineStr">
        <is>
          <t>2021-2023 (book says 2023: period to verify)</t>
        </is>
      </c>
      <c r="F18" s="98" t="inlineStr">
        <is>
          <t>Off-Grid Solar Market Trends Report 2024</t>
        </is>
      </c>
      <c r="G18" s="98" t="inlineStr">
        <is>
          <t>ESMAP / World Bank, with GOGLA and Dalberg (as reported)</t>
        </is>
      </c>
      <c r="H18" s="98" t="inlineStr">
        <is>
          <t>2024 (month to verify)</t>
        </is>
      </c>
      <c r="I18" s="98" t="inlineStr">
        <is>
          <t>PAGE TO VERIFY</t>
        </is>
      </c>
      <c r="J18" s="98" t="inlineStr">
        <is>
          <t>https://www.esmap.org/sites/default/files/esmap-files/2024-Off-Grid-Solar-Market-Trends-Report.pdf (not opened from this environment)</t>
        </is>
      </c>
      <c r="K18" s="98" t="inlineStr">
        <is>
          <t>Client extraction from the report, 3 Oct 2026; primary PDF not held</t>
        </is>
      </c>
      <c r="L18" s="98" t="inlineStr">
        <is>
          <t>B</t>
        </is>
      </c>
      <c r="M18" s="101" t="inlineStr">
        <is>
          <t>PENDING PRIMARY DOCUMENT</t>
        </is>
      </c>
      <c r="N18" s="98" t="inlineStr">
        <is>
          <t>Ch 1.6, 7.4, 15 (as 'about 62% in 2023', secondary caveat)</t>
        </is>
      </c>
      <c r="O18" s="98" t="inlineStr">
        <is>
          <t>Calibration reference (credit), suspended until VERIFIED</t>
        </is>
      </c>
      <c r="P18" s="98" t="inlineStr">
        <is>
          <t>A collection rate, not the PAYGo PERFORM 2026 Repayment Rate. Definition (numerator, denominator, deposits, weighting) to verify before any comparison with the model's operational collection rate.</t>
        </is>
      </c>
      <c r="Q18" s="98" t="inlineStr">
        <is>
          <t>ESMAP / World Bank|Sector PAYGo collection rate</t>
        </is>
      </c>
    </row>
    <row r="19">
      <c r="A19" s="98" t="inlineStr">
        <is>
          <t>E1-15</t>
        </is>
      </c>
      <c r="B19" s="98" t="inlineStr">
        <is>
          <t>Collection rate by quartile: top quartile 75-80%; bottom quartile below 50%</t>
        </is>
      </c>
      <c r="C19" s="100" t="inlineStr">
        <is>
          <t>75-80% / &lt;50%</t>
        </is>
      </c>
      <c r="D19" s="98" t="inlineStr">
        <is>
          <t>%</t>
        </is>
      </c>
      <c r="E19" s="98" t="inlineStr">
        <is>
          <t>2021-2023</t>
        </is>
      </c>
      <c r="F19" s="98" t="inlineStr">
        <is>
          <t>Off-Grid Solar Market Trends Report 2024</t>
        </is>
      </c>
      <c r="G19" s="98" t="inlineStr">
        <is>
          <t>ESMAP / World Bank, with GOGLA and Dalberg (as reported)</t>
        </is>
      </c>
      <c r="H19" s="98" t="inlineStr">
        <is>
          <t>2024 (month to verify)</t>
        </is>
      </c>
      <c r="I19" s="98" t="inlineStr">
        <is>
          <t>PAGE TO VERIFY</t>
        </is>
      </c>
      <c r="J19" s="98" t="inlineStr">
        <is>
          <t>https://www.esmap.org/sites/default/files/esmap-files/2024-Off-Grid-Solar-Market-Trends-Report.pdf (not opened from this environment)</t>
        </is>
      </c>
      <c r="K19" s="98" t="inlineStr">
        <is>
          <t>Client extraction from the report, 3 Oct 2026; primary PDF not held</t>
        </is>
      </c>
      <c r="L19" s="98" t="inlineStr">
        <is>
          <t>B</t>
        </is>
      </c>
      <c r="M19" s="101" t="inlineStr">
        <is>
          <t>PENDING PRIMARY DOCUMENT</t>
        </is>
      </c>
      <c r="N19" s="98" t="inlineStr">
        <is>
          <t>Planned: Ch 7.4</t>
        </is>
      </c>
      <c r="O19" s="98" t="inlineStr">
        <is>
          <t>None</t>
        </is>
      </c>
      <c r="P19" s="98" t="inlineStr"/>
      <c r="Q19" s="98" t="inlineStr"/>
    </row>
    <row r="20">
      <c r="A20" s="98" t="inlineStr">
        <is>
          <t>E1-16</t>
        </is>
      </c>
      <c r="B20" s="98" t="inlineStr">
        <is>
          <t>Share of companies with write-off ratio plus RAR30 between 30% and 50%</t>
        </is>
      </c>
      <c r="C20" s="100" t="inlineStr">
        <is>
          <t>about 50% (18% in 2021)</t>
        </is>
      </c>
      <c r="D20" s="98" t="inlineStr">
        <is>
          <t>% of companies</t>
        </is>
      </c>
      <c r="E20" s="98" t="inlineStr">
        <is>
          <t>2023 vs 2021</t>
        </is>
      </c>
      <c r="F20" s="98" t="inlineStr">
        <is>
          <t>Off-Grid Solar Market Trends Report 2024</t>
        </is>
      </c>
      <c r="G20" s="98" t="inlineStr">
        <is>
          <t>ESMAP / World Bank, with GOGLA and Dalberg (as reported)</t>
        </is>
      </c>
      <c r="H20" s="98" t="inlineStr">
        <is>
          <t>2024 (month to verify)</t>
        </is>
      </c>
      <c r="I20" s="98" t="inlineStr">
        <is>
          <t>PAGE TO VERIFY</t>
        </is>
      </c>
      <c r="J20" s="98" t="inlineStr">
        <is>
          <t>https://www.esmap.org/sites/default/files/esmap-files/2024-Off-Grid-Solar-Market-Trends-Report.pdf (not opened from this environment)</t>
        </is>
      </c>
      <c r="K20" s="98" t="inlineStr">
        <is>
          <t>Client extraction from the report, 3 Oct 2026; primary PDF not held</t>
        </is>
      </c>
      <c r="L20" s="98" t="inlineStr">
        <is>
          <t>B</t>
        </is>
      </c>
      <c r="M20" s="101" t="inlineStr">
        <is>
          <t>PENDING PRIMARY DOCUMENT</t>
        </is>
      </c>
      <c r="N20" s="98" t="inlineStr">
        <is>
          <t>Ch 1.6, 7.4, 15 currently say 'about half of PAYGo customers had been written off or were more than 30 days late'</t>
        </is>
      </c>
      <c r="O20" s="98" t="inlineStr">
        <is>
          <t>None</t>
        </is>
      </c>
      <c r="P20" s="98" t="inlineStr">
        <is>
          <t>CONFLICTS WITH THE BOOK'S WORDING: the client extraction concerns half of companies within a ratio band, not half of customers. Book wording to be withdrawn. RAR30 and write-off ratio are 2021 PERFORM portfolio quality metrics (E2a-03, E2a-04).</t>
        </is>
      </c>
      <c r="Q20" s="98" t="inlineStr"/>
    </row>
    <row r="21">
      <c r="A21" s="98" t="inlineStr">
        <is>
          <t>E1-17</t>
        </is>
      </c>
      <c r="B21" s="98" t="inlineStr">
        <is>
          <t>Off-grid solar investment</t>
        </is>
      </c>
      <c r="C21" s="100" t="inlineStr">
        <is>
          <t>773 / 1,200 (746 in 2022; 425 in 2023)</t>
        </is>
      </c>
      <c r="D21" s="98" t="inlineStr">
        <is>
          <t>USD m</t>
        </is>
      </c>
      <c r="E21" s="98" t="inlineStr">
        <is>
          <t>2020-2021 / 2022-2023</t>
        </is>
      </c>
      <c r="F21" s="98" t="inlineStr">
        <is>
          <t>Off-Grid Solar Market Trends Report 2024</t>
        </is>
      </c>
      <c r="G21" s="98" t="inlineStr">
        <is>
          <t>ESMAP / World Bank, with GOGLA and Dalberg (as reported)</t>
        </is>
      </c>
      <c r="H21" s="98" t="inlineStr">
        <is>
          <t>2024 (month to verify)</t>
        </is>
      </c>
      <c r="I21" s="98" t="inlineStr">
        <is>
          <t>PAGE TO VERIFY</t>
        </is>
      </c>
      <c r="J21" s="98" t="inlineStr">
        <is>
          <t>https://www.esmap.org/sites/default/files/esmap-files/2024-Off-Grid-Solar-Market-Trends-Report.pdf (not opened from this environment)</t>
        </is>
      </c>
      <c r="K21" s="98" t="inlineStr">
        <is>
          <t>Client extraction from the report, 3 Oct 2026; primary PDF not held</t>
        </is>
      </c>
      <c r="L21" s="98" t="inlineStr">
        <is>
          <t>B</t>
        </is>
      </c>
      <c r="M21" s="101" t="inlineStr">
        <is>
          <t>PENDING PRIMARY DOCUMENT</t>
        </is>
      </c>
      <c r="N21" s="98" t="inlineStr">
        <is>
          <t>Planned: Ch 11</t>
        </is>
      </c>
      <c r="O21" s="98" t="inlineStr">
        <is>
          <t>None</t>
        </is>
      </c>
      <c r="P21" s="98" t="inlineStr">
        <is>
          <t>Large single transactions drive the annual figures. Internal consistency check: 746 + 425 = 1,171, about USD 1.2bn.</t>
        </is>
      </c>
      <c r="Q21" s="98" t="inlineStr"/>
    </row>
    <row r="22">
      <c r="A22" s="98" t="inlineStr">
        <is>
          <t>E1-18</t>
        </is>
      </c>
      <c r="B22" s="98" t="inlineStr">
        <is>
          <t>Debt share of off-grid solar investment, excluding one large Sun King equity transaction</t>
        </is>
      </c>
      <c r="C22" s="103" t="n">
        <v>0.75</v>
      </c>
      <c r="D22" s="98" t="inlineStr">
        <is>
          <t>%</t>
        </is>
      </c>
      <c r="E22" s="98" t="inlineStr">
        <is>
          <t>2021-2023</t>
        </is>
      </c>
      <c r="F22" s="98" t="inlineStr">
        <is>
          <t>Off-Grid Solar Market Trends Report 2024</t>
        </is>
      </c>
      <c r="G22" s="98" t="inlineStr">
        <is>
          <t>ESMAP / World Bank, with GOGLA and Dalberg (as reported)</t>
        </is>
      </c>
      <c r="H22" s="98" t="inlineStr">
        <is>
          <t>2024 (month to verify)</t>
        </is>
      </c>
      <c r="I22" s="98" t="inlineStr">
        <is>
          <t>PAGE TO VERIFY</t>
        </is>
      </c>
      <c r="J22" s="98" t="inlineStr">
        <is>
          <t>https://www.esmap.org/sites/default/files/esmap-files/2024-Off-Grid-Solar-Market-Trends-Report.pdf (not opened from this environment)</t>
        </is>
      </c>
      <c r="K22" s="98" t="inlineStr">
        <is>
          <t>Client extraction from the report, 3 Oct 2026; primary PDF not held</t>
        </is>
      </c>
      <c r="L22" s="98" t="inlineStr">
        <is>
          <t>B</t>
        </is>
      </c>
      <c r="M22" s="101" t="inlineStr">
        <is>
          <t>PENDING PRIMARY DOCUMENT</t>
        </is>
      </c>
      <c r="N22" s="98" t="inlineStr">
        <is>
          <t>Planned: Ch 11</t>
        </is>
      </c>
      <c r="O22" s="98" t="inlineStr">
        <is>
          <t>None</t>
        </is>
      </c>
      <c r="P22" s="98" t="inlineStr"/>
      <c r="Q22" s="98" t="inlineStr"/>
    </row>
    <row r="23">
      <c r="A23" s="98" t="inlineStr">
        <is>
          <t>E1-19</t>
        </is>
      </c>
      <c r="B23" s="98" t="inlineStr">
        <is>
          <t>Share of 2023 investment in local currency</t>
        </is>
      </c>
      <c r="C23" s="100" t="inlineStr">
        <is>
          <t>more than one third</t>
        </is>
      </c>
      <c r="D23" s="98" t="inlineStr">
        <is>
          <t>% of investment</t>
        </is>
      </c>
      <c r="E23" s="98" t="inlineStr">
        <is>
          <t>2023</t>
        </is>
      </c>
      <c r="F23" s="98" t="inlineStr">
        <is>
          <t>Off-Grid Solar Market Trends Report 2024</t>
        </is>
      </c>
      <c r="G23" s="98" t="inlineStr">
        <is>
          <t>ESMAP / World Bank, with GOGLA and Dalberg (as reported)</t>
        </is>
      </c>
      <c r="H23" s="98" t="inlineStr">
        <is>
          <t>2024 (month to verify)</t>
        </is>
      </c>
      <c r="I23" s="98" t="inlineStr">
        <is>
          <t>PAGE TO VERIFY</t>
        </is>
      </c>
      <c r="J23" s="98" t="inlineStr">
        <is>
          <t>https://www.esmap.org/sites/default/files/esmap-files/2024-Off-Grid-Solar-Market-Trends-Report.pdf (not opened from this environment)</t>
        </is>
      </c>
      <c r="K23" s="98" t="inlineStr">
        <is>
          <t>Client extraction from the report, 3 Oct 2026; primary PDF not held</t>
        </is>
      </c>
      <c r="L23" s="98" t="inlineStr">
        <is>
          <t>B</t>
        </is>
      </c>
      <c r="M23" s="101" t="inlineStr">
        <is>
          <t>PENDING PRIMARY DOCUMENT</t>
        </is>
      </c>
      <c r="N23" s="98" t="inlineStr">
        <is>
          <t>Planned: Ch 10, 11, 12</t>
        </is>
      </c>
      <c r="O23" s="98" t="inlineStr">
        <is>
          <t>None</t>
        </is>
      </c>
      <c r="P23" s="98" t="inlineStr"/>
      <c r="Q23" s="98" t="inlineStr"/>
    </row>
    <row r="24">
      <c r="A24" s="98" t="inlineStr">
        <is>
          <t>E1-20</t>
        </is>
      </c>
      <c r="B24" s="98" t="inlineStr">
        <is>
          <t>Off-balance-sheet financing, including local-currency securitisations matched to receivables currency, became a significant source of funding</t>
        </is>
      </c>
      <c r="C24" s="100" t="inlineStr">
        <is>
          <t>qualitative</t>
        </is>
      </c>
      <c r="D24" s="98" t="inlineStr">
        <is>
          <t>text</t>
        </is>
      </c>
      <c r="E24" s="98" t="inlineStr">
        <is>
          <t>Report period</t>
        </is>
      </c>
      <c r="F24" s="98" t="inlineStr">
        <is>
          <t>Off-Grid Solar Market Trends Report 2024</t>
        </is>
      </c>
      <c r="G24" s="98" t="inlineStr">
        <is>
          <t>ESMAP / World Bank, with GOGLA and Dalberg (as reported)</t>
        </is>
      </c>
      <c r="H24" s="98" t="inlineStr">
        <is>
          <t>2024 (month to verify)</t>
        </is>
      </c>
      <c r="I24" s="98" t="inlineStr">
        <is>
          <t>PAGE TO VERIFY</t>
        </is>
      </c>
      <c r="J24" s="98" t="inlineStr">
        <is>
          <t>https://www.esmap.org/sites/default/files/esmap-files/2024-Off-Grid-Solar-Market-Trends-Report.pdf (not opened from this environment)</t>
        </is>
      </c>
      <c r="K24" s="98" t="inlineStr">
        <is>
          <t>Client extraction from the report, 3 Oct 2026; primary PDF not held</t>
        </is>
      </c>
      <c r="L24" s="98" t="inlineStr">
        <is>
          <t>B</t>
        </is>
      </c>
      <c r="M24" s="101" t="inlineStr">
        <is>
          <t>PENDING PRIMARY DOCUMENT</t>
        </is>
      </c>
      <c r="N24" s="98" t="inlineStr">
        <is>
          <t>Planned: Ch 12</t>
        </is>
      </c>
      <c r="O24" s="98" t="inlineStr">
        <is>
          <t>None</t>
        </is>
      </c>
      <c r="P24" s="98" t="inlineStr"/>
      <c r="Q24" s="98" t="inlineStr"/>
    </row>
    <row r="25">
      <c r="A25" s="98" t="inlineStr">
        <is>
          <t>E1-21</t>
        </is>
      </c>
      <c r="B25" s="98" t="inlineStr">
        <is>
          <t>Share of small and medium off-grid solar companies citing access to finance as a significant challenge</t>
        </is>
      </c>
      <c r="C25" s="100" t="inlineStr">
        <is>
          <t>more than 60%</t>
        </is>
      </c>
      <c r="D25" s="98" t="inlineStr">
        <is>
          <t>% of companies</t>
        </is>
      </c>
      <c r="E25" s="98" t="inlineStr">
        <is>
          <t>Report period</t>
        </is>
      </c>
      <c r="F25" s="98" t="inlineStr">
        <is>
          <t>Off-Grid Solar Market Trends Report 2024</t>
        </is>
      </c>
      <c r="G25" s="98" t="inlineStr">
        <is>
          <t>ESMAP / World Bank, with GOGLA and Dalberg (as reported)</t>
        </is>
      </c>
      <c r="H25" s="98" t="inlineStr">
        <is>
          <t>2024 (month to verify)</t>
        </is>
      </c>
      <c r="I25" s="98" t="inlineStr">
        <is>
          <t>PAGE TO VERIFY</t>
        </is>
      </c>
      <c r="J25" s="98" t="inlineStr">
        <is>
          <t>https://www.esmap.org/sites/default/files/esmap-files/2024-Off-Grid-Solar-Market-Trends-Report.pdf (not opened from this environment)</t>
        </is>
      </c>
      <c r="K25" s="98" t="inlineStr">
        <is>
          <t>Client extraction from the report, 3 Oct 2026; primary PDF not held</t>
        </is>
      </c>
      <c r="L25" s="98" t="inlineStr">
        <is>
          <t>B</t>
        </is>
      </c>
      <c r="M25" s="101" t="inlineStr">
        <is>
          <t>PENDING PRIMARY DOCUMENT</t>
        </is>
      </c>
      <c r="N25" s="98" t="inlineStr">
        <is>
          <t>Planned: Ch 11</t>
        </is>
      </c>
      <c r="O25" s="98" t="inlineStr">
        <is>
          <t>None</t>
        </is>
      </c>
      <c r="P25" s="98" t="inlineStr"/>
      <c r="Q25" s="98" t="inlineStr"/>
    </row>
    <row r="26">
      <c r="A26" s="98" t="inlineStr">
        <is>
          <t>E1-22</t>
        </is>
      </c>
      <c r="B26" s="98" t="inlineStr">
        <is>
          <t>Cost of financing as a share of total costs of off-grid solar companies in low-income markets</t>
        </is>
      </c>
      <c r="C26" s="100" t="inlineStr">
        <is>
          <t>about 14%</t>
        </is>
      </c>
      <c r="D26" s="98" t="inlineStr">
        <is>
          <t>% of total costs</t>
        </is>
      </c>
      <c r="E26" s="98" t="inlineStr">
        <is>
          <t>Report period</t>
        </is>
      </c>
      <c r="F26" s="98" t="inlineStr">
        <is>
          <t>Off-Grid Solar Market Trends Report 2024</t>
        </is>
      </c>
      <c r="G26" s="98" t="inlineStr">
        <is>
          <t>ESMAP / World Bank, with GOGLA and Dalberg (as reported)</t>
        </is>
      </c>
      <c r="H26" s="98" t="inlineStr">
        <is>
          <t>2024 (month to verify)</t>
        </is>
      </c>
      <c r="I26" s="98" t="inlineStr">
        <is>
          <t>PAGE TO VERIFY</t>
        </is>
      </c>
      <c r="J26" s="98" t="inlineStr">
        <is>
          <t>https://www.esmap.org/sites/default/files/esmap-files/2024-Off-Grid-Solar-Market-Trends-Report.pdf (not opened from this environment)</t>
        </is>
      </c>
      <c r="K26" s="98" t="inlineStr">
        <is>
          <t>Client extraction from the report, 3 Oct 2026; primary PDF not held</t>
        </is>
      </c>
      <c r="L26" s="98" t="inlineStr">
        <is>
          <t>B</t>
        </is>
      </c>
      <c r="M26" s="101" t="inlineStr">
        <is>
          <t>PENDING PRIMARY DOCUMENT</t>
        </is>
      </c>
      <c r="N26" s="98" t="inlineStr">
        <is>
          <t>Planned: Ch 9, 11</t>
        </is>
      </c>
      <c r="O26" s="98" t="inlineStr">
        <is>
          <t>None</t>
        </is>
      </c>
      <c r="P26" s="98" t="inlineStr"/>
      <c r="Q26" s="98" t="inlineStr"/>
    </row>
    <row r="27">
      <c r="A27" s="98" t="inlineStr">
        <is>
          <t>E1-23</t>
        </is>
      </c>
      <c r="B27" s="98" t="inlineStr">
        <is>
          <t>Results-based financing committed since 2018; disbursed</t>
        </is>
      </c>
      <c r="C27" s="100" t="inlineStr">
        <is>
          <t>733 / about 350</t>
        </is>
      </c>
      <c r="D27" s="98" t="inlineStr">
        <is>
          <t>USD m</t>
        </is>
      </c>
      <c r="E27" s="98" t="inlineStr">
        <is>
          <t>2018 to report date</t>
        </is>
      </c>
      <c r="F27" s="98" t="inlineStr">
        <is>
          <t>Off-Grid Solar Market Trends Report 2024</t>
        </is>
      </c>
      <c r="G27" s="98" t="inlineStr">
        <is>
          <t>ESMAP / World Bank, with GOGLA and Dalberg (as reported)</t>
        </is>
      </c>
      <c r="H27" s="98" t="inlineStr">
        <is>
          <t>2024 (month to verify)</t>
        </is>
      </c>
      <c r="I27" s="98" t="inlineStr">
        <is>
          <t>PAGE TO VERIFY</t>
        </is>
      </c>
      <c r="J27" s="98" t="inlineStr">
        <is>
          <t>https://www.esmap.org/sites/default/files/esmap-files/2024-Off-Grid-Solar-Market-Trends-Report.pdf (not opened from this environment)</t>
        </is>
      </c>
      <c r="K27" s="98" t="inlineStr">
        <is>
          <t>Client extraction from the report, 3 Oct 2026; primary PDF not held</t>
        </is>
      </c>
      <c r="L27" s="98" t="inlineStr">
        <is>
          <t>B</t>
        </is>
      </c>
      <c r="M27" s="101" t="inlineStr">
        <is>
          <t>PENDING PRIMARY DOCUMENT</t>
        </is>
      </c>
      <c r="N27" s="98" t="inlineStr">
        <is>
          <t>Planned: Ch 13</t>
        </is>
      </c>
      <c r="O27" s="98" t="inlineStr">
        <is>
          <t>None</t>
        </is>
      </c>
      <c r="P27" s="98" t="inlineStr"/>
      <c r="Q27" s="98" t="inlineStr"/>
    </row>
    <row r="28">
      <c r="A28" s="98" t="inlineStr">
        <is>
          <t>E1-24</t>
        </is>
      </c>
      <c r="B28" s="98" t="inlineStr">
        <is>
          <t>Financing need to serve, by 2030, the 398 million people for whom off-grid solar is the least-cost option (about 41% of households to be electrified)</t>
        </is>
      </c>
      <c r="C28" s="100" t="inlineStr">
        <is>
          <t>about 21</t>
        </is>
      </c>
      <c r="D28" s="98" t="inlineStr">
        <is>
          <t>USD bn</t>
        </is>
      </c>
      <c r="E28" s="98" t="inlineStr">
        <is>
          <t>To 2030</t>
        </is>
      </c>
      <c r="F28" s="98" t="inlineStr">
        <is>
          <t>Off-Grid Solar Market Trends Report 2024</t>
        </is>
      </c>
      <c r="G28" s="98" t="inlineStr">
        <is>
          <t>ESMAP / World Bank, with GOGLA and Dalberg (as reported)</t>
        </is>
      </c>
      <c r="H28" s="98" t="inlineStr">
        <is>
          <t>2024 (month to verify)</t>
        </is>
      </c>
      <c r="I28" s="98" t="inlineStr">
        <is>
          <t>PAGE TO VERIFY</t>
        </is>
      </c>
      <c r="J28" s="98" t="inlineStr">
        <is>
          <t>https://www.esmap.org/sites/default/files/esmap-files/2024-Off-Grid-Solar-Market-Trends-Report.pdf (not opened from this environment)</t>
        </is>
      </c>
      <c r="K28" s="98" t="inlineStr">
        <is>
          <t>Client extraction from the report, 3 Oct 2026; primary PDF not held</t>
        </is>
      </c>
      <c r="L28" s="98" t="inlineStr">
        <is>
          <t>B</t>
        </is>
      </c>
      <c r="M28" s="101" t="inlineStr">
        <is>
          <t>PENDING PRIMARY DOCUMENT</t>
        </is>
      </c>
      <c r="N28" s="98" t="inlineStr">
        <is>
          <t>Planned: Ch 1, 13</t>
        </is>
      </c>
      <c r="O28" s="98" t="inlineStr">
        <is>
          <t>None</t>
        </is>
      </c>
      <c r="P28" s="98" t="inlineStr">
        <is>
          <t>About half public, half private; public funding from about USD 1bn in 2025 to about USD 2.1bn a year in 2028-2030; governments about 30-40% of total cost (client extraction).</t>
        </is>
      </c>
      <c r="Q28" s="98" t="inlineStr"/>
    </row>
    <row r="29">
      <c r="A29" s="98" t="inlineStr">
        <is>
          <t>E1-25</t>
        </is>
      </c>
      <c r="B29" s="98" t="inlineStr">
        <is>
          <t>People reached by off-grid solar on the current trajectory, of the 398 million least-cost population</t>
        </is>
      </c>
      <c r="C29" s="100" t="inlineStr">
        <is>
          <t>216 million (about 55%), about USD 9bn</t>
        </is>
      </c>
      <c r="D29" s="98" t="inlineStr">
        <is>
          <t>people / USD</t>
        </is>
      </c>
      <c r="E29" s="98" t="inlineStr">
        <is>
          <t>To 2030</t>
        </is>
      </c>
      <c r="F29" s="98" t="inlineStr">
        <is>
          <t>Off-Grid Solar Market Trends Report 2024</t>
        </is>
      </c>
      <c r="G29" s="98" t="inlineStr">
        <is>
          <t>ESMAP / World Bank, with GOGLA and Dalberg (as reported)</t>
        </is>
      </c>
      <c r="H29" s="98" t="inlineStr">
        <is>
          <t>2024 (month to verify)</t>
        </is>
      </c>
      <c r="I29" s="98" t="inlineStr">
        <is>
          <t>PAGE TO VERIFY</t>
        </is>
      </c>
      <c r="J29" s="98" t="inlineStr">
        <is>
          <t>https://www.esmap.org/sites/default/files/esmap-files/2024-Off-Grid-Solar-Market-Trends-Report.pdf (not opened from this environment)</t>
        </is>
      </c>
      <c r="K29" s="98" t="inlineStr">
        <is>
          <t>Client extraction from the report, 3 Oct 2026; primary PDF not held</t>
        </is>
      </c>
      <c r="L29" s="98" t="inlineStr">
        <is>
          <t>B</t>
        </is>
      </c>
      <c r="M29" s="101" t="inlineStr">
        <is>
          <t>PENDING PRIMARY DOCUMENT</t>
        </is>
      </c>
      <c r="N29" s="98" t="inlineStr">
        <is>
          <t>Planned: Ch 1, 13</t>
        </is>
      </c>
      <c r="O29" s="98" t="inlineStr">
        <is>
          <t>None</t>
        </is>
      </c>
      <c r="P29" s="98" t="inlineStr"/>
      <c r="Q29" s="98" t="inlineStr"/>
    </row>
    <row r="30">
      <c r="A30" s="98" t="inlineStr">
        <is>
          <t>E2-01</t>
        </is>
      </c>
      <c r="B30" s="98" t="inlineStr">
        <is>
          <t>The PAYGo PERFORM KPIs are five: RR Paid vs Plan (PvP); RR Paid vs Financed (PvFin); RR PvP @90 Days; RR PvP @2x; Ownership Rate @2x</t>
        </is>
      </c>
      <c r="C30" s="100" t="inlineStr">
        <is>
          <t>5 KPIs</t>
        </is>
      </c>
      <c r="D30" s="98" t="inlineStr">
        <is>
          <t>text</t>
        </is>
      </c>
      <c r="E30" s="98" t="inlineStr">
        <is>
          <t>Current</t>
        </is>
      </c>
      <c r="F30" s="98" t="inlineStr">
        <is>
          <t>PAYGo PERFORM KPIs: Industry Standards for End-User Asset Financing, Technical Guide</t>
        </is>
      </c>
      <c r="G30" s="98" t="inlineStr">
        <is>
          <t>GOGLA (PAYGo PERFORM initiative)</t>
        </is>
      </c>
      <c r="H30" s="98" t="inlineStr">
        <is>
          <t>June 2026</t>
        </is>
      </c>
      <c r="I30" s="98" t="inlineStr">
        <is>
          <t>8</t>
        </is>
      </c>
      <c r="J30" s="98" t="inlineStr">
        <is>
          <t>Project file (uploaded 3 Oct 2026)</t>
        </is>
      </c>
      <c r="K30" s="98" t="inlineStr">
        <is>
          <t>Industry standard, read in the project file</t>
        </is>
      </c>
      <c r="L30" s="98" t="inlineStr">
        <is>
          <t>B</t>
        </is>
      </c>
      <c r="M30" s="104" t="inlineStr">
        <is>
          <t>VERIFIED</t>
        </is>
      </c>
      <c r="N30" s="98" t="inlineStr">
        <is>
          <t>Ch 7 (to be restructured), Annex A</t>
        </is>
      </c>
      <c r="O30" s="98" t="inlineStr">
        <is>
          <t>Planned PERFORM 2026 block (change M3)</t>
        </is>
      </c>
      <c r="P30" s="98" t="inlineStr"/>
      <c r="Q30" s="98" t="inlineStr"/>
    </row>
    <row r="31">
      <c r="A31" s="98" t="inlineStr">
        <is>
          <t>E2-02</t>
        </is>
      </c>
      <c r="B31" s="98" t="inlineStr">
        <is>
          <t>Collection Rate and other substitute metrics must not be used in place of the Repayment Rate calculation; the only accepted alternative basis is cumulative arrears</t>
        </is>
      </c>
      <c r="C31" s="100" t="inlineStr">
        <is>
          <t>rule</t>
        </is>
      </c>
      <c r="D31" s="98" t="inlineStr">
        <is>
          <t>text</t>
        </is>
      </c>
      <c r="E31" s="98" t="inlineStr">
        <is>
          <t>Current</t>
        </is>
      </c>
      <c r="F31" s="98" t="inlineStr">
        <is>
          <t>PAYGo PERFORM KPIs: Industry Standards for End-User Asset Financing, Technical Guide</t>
        </is>
      </c>
      <c r="G31" s="98" t="inlineStr">
        <is>
          <t>GOGLA (PAYGo PERFORM initiative)</t>
        </is>
      </c>
      <c r="H31" s="98" t="inlineStr">
        <is>
          <t>June 2026</t>
        </is>
      </c>
      <c r="I31" s="98" t="inlineStr">
        <is>
          <t>10</t>
        </is>
      </c>
      <c r="J31" s="98" t="inlineStr">
        <is>
          <t>Project file (uploaded 3 Oct 2026)</t>
        </is>
      </c>
      <c r="K31" s="98" t="inlineStr">
        <is>
          <t>Industry standard, read in the project file</t>
        </is>
      </c>
      <c r="L31" s="98" t="inlineStr">
        <is>
          <t>B</t>
        </is>
      </c>
      <c r="M31" s="104" t="inlineStr">
        <is>
          <t>VERIFIED</t>
        </is>
      </c>
      <c r="N31" s="98" t="inlineStr">
        <is>
          <t>Ch 7</t>
        </is>
      </c>
      <c r="O31" s="98" t="inlineStr">
        <is>
          <t>KPIs labels (change M3)</t>
        </is>
      </c>
      <c r="P31" s="98" t="inlineStr"/>
      <c r="Q31" s="98" t="inlineStr"/>
    </row>
    <row r="32">
      <c r="A32" s="98" t="inlineStr">
        <is>
          <t>E2-03</t>
        </is>
      </c>
      <c r="B32" s="9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0" t="inlineStr">
        <is>
          <t>rules</t>
        </is>
      </c>
      <c r="D32" s="98" t="inlineStr">
        <is>
          <t>text</t>
        </is>
      </c>
      <c r="E32" s="98" t="inlineStr">
        <is>
          <t>Current</t>
        </is>
      </c>
      <c r="F32" s="98" t="inlineStr">
        <is>
          <t>PAYGo PERFORM KPIs: Industry Standards for End-User Asset Financing, Technical Guide</t>
        </is>
      </c>
      <c r="G32" s="98" t="inlineStr">
        <is>
          <t>GOGLA (PAYGo PERFORM initiative)</t>
        </is>
      </c>
      <c r="H32" s="98" t="inlineStr">
        <is>
          <t>June 2026</t>
        </is>
      </c>
      <c r="I32" s="98" t="inlineStr">
        <is>
          <t>9-10</t>
        </is>
      </c>
      <c r="J32" s="98" t="inlineStr">
        <is>
          <t>Project file (uploaded 3 Oct 2026)</t>
        </is>
      </c>
      <c r="K32" s="98" t="inlineStr">
        <is>
          <t>Industry standard, read in the project file</t>
        </is>
      </c>
      <c r="L32" s="98" t="inlineStr">
        <is>
          <t>B</t>
        </is>
      </c>
      <c r="M32" s="104" t="inlineStr">
        <is>
          <t>VERIFIED</t>
        </is>
      </c>
      <c r="N32" s="98" t="inlineStr">
        <is>
          <t>Ch 6, 7</t>
        </is>
      </c>
      <c r="O32" s="98" t="inlineStr">
        <is>
          <t>Planned PERFORM 2026 block (change M3)</t>
        </is>
      </c>
      <c r="P32" s="98" t="inlineStr"/>
      <c r="Q32" s="98" t="inlineStr"/>
    </row>
    <row r="33">
      <c r="A33" s="98" t="inlineStr">
        <is>
          <t>E2-04</t>
        </is>
      </c>
      <c r="B33" s="98" t="inlineStr">
        <is>
          <t>Ownership Rate @2x: proportion of contracts fully paid as of twice the contract term, among contracts that have reached at least 2x</t>
        </is>
      </c>
      <c r="C33" s="100" t="inlineStr">
        <is>
          <t>definition</t>
        </is>
      </c>
      <c r="D33" s="98" t="inlineStr">
        <is>
          <t>text</t>
        </is>
      </c>
      <c r="E33" s="98" t="inlineStr">
        <is>
          <t>Current</t>
        </is>
      </c>
      <c r="F33" s="98" t="inlineStr">
        <is>
          <t>PAYGo PERFORM KPIs: Industry Standards for End-User Asset Financing, Technical Guide</t>
        </is>
      </c>
      <c r="G33" s="98" t="inlineStr">
        <is>
          <t>GOGLA (PAYGo PERFORM initiative)</t>
        </is>
      </c>
      <c r="H33" s="98" t="inlineStr">
        <is>
          <t>June 2026</t>
        </is>
      </c>
      <c r="I33" s="98" t="inlineStr">
        <is>
          <t>8; 16-18</t>
        </is>
      </c>
      <c r="J33" s="98" t="inlineStr">
        <is>
          <t>Project file (uploaded 3 Oct 2026)</t>
        </is>
      </c>
      <c r="K33" s="98" t="inlineStr">
        <is>
          <t>Industry standard, read in the project file</t>
        </is>
      </c>
      <c r="L33" s="98" t="inlineStr">
        <is>
          <t>B</t>
        </is>
      </c>
      <c r="M33" s="104" t="inlineStr">
        <is>
          <t>VERIFIED</t>
        </is>
      </c>
      <c r="N33" s="98" t="inlineStr">
        <is>
          <t>Ch 7, 13</t>
        </is>
      </c>
      <c r="O33" s="98" t="inlineStr">
        <is>
          <t>Vintage_Dashboard, RBF_Engine (ownership-linked RBF)</t>
        </is>
      </c>
      <c r="P33" s="98" t="inlineStr"/>
      <c r="Q33" s="98" t="inlineStr"/>
    </row>
    <row r="34">
      <c r="A34" s="98" t="inlineStr">
        <is>
          <t>E2-05</t>
        </is>
      </c>
      <c r="B34" s="98" t="inlineStr">
        <is>
          <t>At a Glance companion: core RR calculation rules (1) exclude deposits (2) exclude prepayments (3) include arrears payments (4) include write-offs (5) cumulative since contract start</t>
        </is>
      </c>
      <c r="C34" s="100" t="inlineStr">
        <is>
          <t>rules</t>
        </is>
      </c>
      <c r="D34" s="98" t="inlineStr">
        <is>
          <t>text</t>
        </is>
      </c>
      <c r="E34" s="98" t="inlineStr">
        <is>
          <t>Current</t>
        </is>
      </c>
      <c r="F34" s="98" t="inlineStr">
        <is>
          <t>PAYGo PERFORM KPIs, At a Glance</t>
        </is>
      </c>
      <c r="G34" s="98" t="inlineStr">
        <is>
          <t>GOGLA (PAYGo PERFORM initiative)</t>
        </is>
      </c>
      <c r="H34" s="98" t="inlineStr">
        <is>
          <t>June 2026</t>
        </is>
      </c>
      <c r="I34" s="98" t="inlineStr">
        <is>
          <t>5</t>
        </is>
      </c>
      <c r="J34" s="98" t="inlineStr">
        <is>
          <t>Project file (uploaded 3 Oct 2026)</t>
        </is>
      </c>
      <c r="K34" s="98" t="inlineStr">
        <is>
          <t>Industry standard, read in the project file</t>
        </is>
      </c>
      <c r="L34" s="98" t="inlineStr">
        <is>
          <t>B</t>
        </is>
      </c>
      <c r="M34" s="104" t="inlineStr">
        <is>
          <t>VERIFIED</t>
        </is>
      </c>
      <c r="N34" s="98" t="inlineStr">
        <is>
          <t>Ch 7</t>
        </is>
      </c>
      <c r="O34" s="98" t="inlineStr">
        <is>
          <t>None</t>
        </is>
      </c>
      <c r="P34" s="98" t="inlineStr"/>
      <c r="Q34" s="98" t="inlineStr"/>
    </row>
    <row r="35">
      <c r="A35" s="98" t="inlineStr">
        <is>
          <t>E2-06</t>
        </is>
      </c>
      <c r="B35" s="98" t="inlineStr">
        <is>
          <t>PAYGo PERFORM framework attributed to CGAP, GOGLA and Lighting Global with collection rate and receivables at risk as framework KPIs</t>
        </is>
      </c>
      <c r="C35" s="100" t="inlineStr">
        <is>
          <t>framework</t>
        </is>
      </c>
      <c r="D35" s="98" t="inlineStr">
        <is>
          <t>text</t>
        </is>
      </c>
      <c r="E35" s="98" t="inlineStr">
        <is>
          <t>2021</t>
        </is>
      </c>
      <c r="F35" s="98" t="inlineStr">
        <is>
          <t>PAYGo PERFORM Technical Guide: Financial, Operational, and Portfolio Quality KPIs for the PAYGo solar industry</t>
        </is>
      </c>
      <c r="G35" s="98" t="inlineStr">
        <is>
          <t>CGAP, GOGLA, IFC Lighting Global</t>
        </is>
      </c>
      <c r="H35" s="98" t="inlineStr">
        <is>
          <t>July 2021</t>
        </is>
      </c>
      <c r="I35" s="98" t="inlineStr">
        <is>
          <t>Front matter</t>
        </is>
      </c>
      <c r="J35" s="98" t="inlineStr">
        <is>
          <t>Project file (uploaded 3 Oct 2026; a byte-identical second copy was also uploaded)</t>
        </is>
      </c>
      <c r="K35" s="98" t="inlineStr">
        <is>
          <t>Industry standard (superseded), read in the project file</t>
        </is>
      </c>
      <c r="L35" s="98" t="inlineStr">
        <is>
          <t>B</t>
        </is>
      </c>
      <c r="M35" s="105" t="inlineStr">
        <is>
          <t>VERIFIED (HISTORICAL)</t>
        </is>
      </c>
      <c r="N35" s="98" t="inlineStr">
        <is>
          <t>Ch 7.1</t>
        </is>
      </c>
      <c r="O35" s="98" t="inlineStr">
        <is>
          <t>Previous register entry (SR21) replaced by E2-01 to E2-05 and E2a</t>
        </is>
      </c>
      <c r="P35" s="98" t="inlineStr">
        <is>
          <t>The 2021 framing is historical; the current standard is E2 (June 2026).</t>
        </is>
      </c>
      <c r="Q35" s="98" t="inlineStr"/>
    </row>
    <row r="36">
      <c r="A36" s="98" t="inlineStr">
        <is>
          <t>E2a-01</t>
        </is>
      </c>
      <c r="B36" s="98" t="inlineStr">
        <is>
          <t>Collection Rate: collected receivables payments over receivables payments due for the period, excluding deposits</t>
        </is>
      </c>
      <c r="C36" s="100" t="inlineStr">
        <is>
          <t>definition</t>
        </is>
      </c>
      <c r="D36" s="98" t="inlineStr">
        <is>
          <t>text</t>
        </is>
      </c>
      <c r="E36" s="98" t="inlineStr">
        <is>
          <t>2021</t>
        </is>
      </c>
      <c r="F36" s="98" t="inlineStr">
        <is>
          <t>PAYGo PERFORM Technical Guide: Financial, Operational, and Portfolio Quality KPIs for the PAYGo solar industry</t>
        </is>
      </c>
      <c r="G36" s="98" t="inlineStr">
        <is>
          <t>CGAP, GOGLA, IFC Lighting Global</t>
        </is>
      </c>
      <c r="H36" s="98" t="inlineStr">
        <is>
          <t>July 2021</t>
        </is>
      </c>
      <c r="I36" s="98" t="inlineStr">
        <is>
          <t>18-19</t>
        </is>
      </c>
      <c r="J36" s="98" t="inlineStr">
        <is>
          <t>Project file (uploaded 3 Oct 2026; a byte-identical second copy was also uploaded)</t>
        </is>
      </c>
      <c r="K36" s="98" t="inlineStr">
        <is>
          <t>Industry standard (superseded), read in the project file</t>
        </is>
      </c>
      <c r="L36" s="98" t="inlineStr">
        <is>
          <t>B</t>
        </is>
      </c>
      <c r="M36" s="105" t="inlineStr">
        <is>
          <t>VERIFIED (HISTORICAL)</t>
        </is>
      </c>
      <c r="N36" s="98" t="inlineStr">
        <is>
          <t>Ch 7.2</t>
        </is>
      </c>
      <c r="O36" s="98" t="inlineStr">
        <is>
          <t>KPIs (operational collection rate), Covenants</t>
        </is>
      </c>
      <c r="P36" s="98" t="inlineStr"/>
      <c r="Q36" s="98" t="inlineStr"/>
    </row>
    <row r="37">
      <c r="A37" s="98" t="inlineStr">
        <is>
          <t>E2a-02</t>
        </is>
      </c>
      <c r="B37" s="98" t="inlineStr">
        <is>
          <t>Receivables at Risk by consecutive days unpaid, RAR(CDU): gross outstanding receivables more than X consecutive days unpaid over gross outstanding receivables; suggested ageing RAR30, 90, 120, 180, 365</t>
        </is>
      </c>
      <c r="C37" s="100" t="inlineStr">
        <is>
          <t>definition</t>
        </is>
      </c>
      <c r="D37" s="98" t="inlineStr">
        <is>
          <t>text</t>
        </is>
      </c>
      <c r="E37" s="98" t="inlineStr">
        <is>
          <t>2021</t>
        </is>
      </c>
      <c r="F37" s="98" t="inlineStr">
        <is>
          <t>PAYGo PERFORM Technical Guide: Financial, Operational, and Portfolio Quality KPIs for the PAYGo solar industry</t>
        </is>
      </c>
      <c r="G37" s="98" t="inlineStr">
        <is>
          <t>CGAP, GOGLA, IFC Lighting Global</t>
        </is>
      </c>
      <c r="H37" s="98" t="inlineStr">
        <is>
          <t>July 2021</t>
        </is>
      </c>
      <c r="I37" s="98" t="inlineStr">
        <is>
          <t>21-23</t>
        </is>
      </c>
      <c r="J37" s="98" t="inlineStr">
        <is>
          <t>Project file (uploaded 3 Oct 2026; a byte-identical second copy was also uploaded)</t>
        </is>
      </c>
      <c r="K37" s="98" t="inlineStr">
        <is>
          <t>Industry standard (superseded), read in the project file</t>
        </is>
      </c>
      <c r="L37" s="98" t="inlineStr">
        <is>
          <t>B</t>
        </is>
      </c>
      <c r="M37" s="105" t="inlineStr">
        <is>
          <t>VERIFIED (HISTORICAL)</t>
        </is>
      </c>
      <c r="N37" s="98" t="inlineStr">
        <is>
          <t>Ch 7.2</t>
        </is>
      </c>
      <c r="O37" s="98" t="inlineStr">
        <is>
          <t>KPIs (model RaR is a curve-based proxy, not this definition)</t>
        </is>
      </c>
      <c r="P37" s="98" t="inlineStr"/>
      <c r="Q37" s="98" t="inlineStr"/>
    </row>
    <row r="38">
      <c r="A38" s="98" t="inlineStr">
        <is>
          <t>E2a-03</t>
        </is>
      </c>
      <c r="B38" s="98" t="inlineStr">
        <is>
          <t>Receivables at Risk by collection-rate threshold: gross outstanding receivables of customers with collection rate below Y%</t>
        </is>
      </c>
      <c r="C38" s="100" t="inlineStr">
        <is>
          <t>definition</t>
        </is>
      </c>
      <c r="D38" s="98" t="inlineStr">
        <is>
          <t>text</t>
        </is>
      </c>
      <c r="E38" s="98" t="inlineStr">
        <is>
          <t>2021</t>
        </is>
      </c>
      <c r="F38" s="98" t="inlineStr">
        <is>
          <t>PAYGo PERFORM Technical Guide: Financial, Operational, and Portfolio Quality KPIs for the PAYGo solar industry</t>
        </is>
      </c>
      <c r="G38" s="98" t="inlineStr">
        <is>
          <t>CGAP, GOGLA, IFC Lighting Global</t>
        </is>
      </c>
      <c r="H38" s="98" t="inlineStr">
        <is>
          <t>July 2021</t>
        </is>
      </c>
      <c r="I38" s="98" t="inlineStr">
        <is>
          <t>24</t>
        </is>
      </c>
      <c r="J38" s="98" t="inlineStr">
        <is>
          <t>Project file (uploaded 3 Oct 2026; a byte-identical second copy was also uploaded)</t>
        </is>
      </c>
      <c r="K38" s="98" t="inlineStr">
        <is>
          <t>Industry standard (superseded), read in the project file</t>
        </is>
      </c>
      <c r="L38" s="98" t="inlineStr">
        <is>
          <t>B</t>
        </is>
      </c>
      <c r="M38" s="105" t="inlineStr">
        <is>
          <t>VERIFIED (HISTORICAL)</t>
        </is>
      </c>
      <c r="N38" s="98" t="inlineStr">
        <is>
          <t>None</t>
        </is>
      </c>
      <c r="O38" s="98" t="inlineStr">
        <is>
          <t>None</t>
        </is>
      </c>
      <c r="P38" s="98" t="inlineStr"/>
      <c r="Q38" s="98" t="inlineStr"/>
    </row>
    <row r="39">
      <c r="A39" s="98" t="inlineStr">
        <is>
          <t>E2a-04</t>
        </is>
      </c>
      <c r="B39" s="98" t="inlineStr">
        <is>
          <t>Write-off Ratio: outstanding receivables of contracts written off in the period over average outstanding receivables</t>
        </is>
      </c>
      <c r="C39" s="100" t="inlineStr">
        <is>
          <t>definition</t>
        </is>
      </c>
      <c r="D39" s="98" t="inlineStr">
        <is>
          <t>text</t>
        </is>
      </c>
      <c r="E39" s="98" t="inlineStr">
        <is>
          <t>2021</t>
        </is>
      </c>
      <c r="F39" s="98" t="inlineStr">
        <is>
          <t>PAYGo PERFORM Technical Guide: Financial, Operational, and Portfolio Quality KPIs for the PAYGo solar industry</t>
        </is>
      </c>
      <c r="G39" s="98" t="inlineStr">
        <is>
          <t>CGAP, GOGLA, IFC Lighting Global</t>
        </is>
      </c>
      <c r="H39" s="98" t="inlineStr">
        <is>
          <t>July 2021</t>
        </is>
      </c>
      <c r="I39" s="98" t="inlineStr">
        <is>
          <t>27-28</t>
        </is>
      </c>
      <c r="J39" s="98" t="inlineStr">
        <is>
          <t>Project file (uploaded 3 Oct 2026; a byte-identical second copy was also uploaded)</t>
        </is>
      </c>
      <c r="K39" s="98" t="inlineStr">
        <is>
          <t>Industry standard (superseded), read in the project file</t>
        </is>
      </c>
      <c r="L39" s="98" t="inlineStr">
        <is>
          <t>B</t>
        </is>
      </c>
      <c r="M39" s="105" t="inlineStr">
        <is>
          <t>VERIFIED (HISTORICAL)</t>
        </is>
      </c>
      <c r="N39" s="98" t="inlineStr">
        <is>
          <t>Ch 7.2</t>
        </is>
      </c>
      <c r="O39" s="98" t="inlineStr">
        <is>
          <t>KPIs write-off rate (model definition differs: missed instalments written off as due)</t>
        </is>
      </c>
      <c r="P39" s="98" t="inlineStr"/>
      <c r="Q39" s="98" t="inlineStr"/>
    </row>
    <row r="40">
      <c r="A40" s="98" t="inlineStr">
        <is>
          <t>E2b-01</t>
        </is>
      </c>
      <c r="B40" s="98" t="inlineStr">
        <is>
          <t>PAYGo Accounting Brief: revenue recognition (IFRS 15), write-off and provisioning (IFRS 9) practice for PAYGo</t>
        </is>
      </c>
      <c r="C40" s="100" t="inlineStr">
        <is>
          <t>reference</t>
        </is>
      </c>
      <c r="D40" s="98" t="inlineStr">
        <is>
          <t>text</t>
        </is>
      </c>
      <c r="E40" s="98" t="inlineStr">
        <is>
          <t>2021</t>
        </is>
      </c>
      <c r="F40" s="98" t="inlineStr">
        <is>
          <t>PAYGo Accounting Brief</t>
        </is>
      </c>
      <c r="G40" s="98" t="inlineStr">
        <is>
          <t>PAYGo PERFORM initiative (CGAP, GOGLA, IFC Lighting Global); authored by MFR</t>
        </is>
      </c>
      <c r="H40" s="98" t="inlineStr">
        <is>
          <t>October 2021</t>
        </is>
      </c>
      <c r="I40" s="98" t="inlineStr">
        <is>
          <t>PAGE TO VERIFY</t>
        </is>
      </c>
      <c r="J40" s="98" t="inlineStr">
        <is>
          <t>Project file</t>
        </is>
      </c>
      <c r="K40" s="98" t="inlineStr">
        <is>
          <t>Practitioner guidance, held; not an accounting standard</t>
        </is>
      </c>
      <c r="L40" s="98" t="inlineStr">
        <is>
          <t>B</t>
        </is>
      </c>
      <c r="M40" s="106" t="inlineStr">
        <is>
          <t>NOT USED</t>
        </is>
      </c>
      <c r="N40" s="98" t="inlineStr">
        <is>
          <t>Planned: Ch 8 (context only)</t>
        </is>
      </c>
      <c r="O40" s="98" t="inlineStr">
        <is>
          <t>None</t>
        </is>
      </c>
      <c r="P40" s="98" t="inlineStr"/>
      <c r="Q40" s="98" t="inlineStr"/>
    </row>
    <row r="41">
      <c r="A41" s="98" t="inlineStr">
        <is>
          <t>E2c-01</t>
        </is>
      </c>
      <c r="B41" s="98" t="inlineStr">
        <is>
          <t>Guidance for Company Analysis, v3 Beta</t>
        </is>
      </c>
      <c r="C41" s="100" t="inlineStr">
        <is>
          <t>reference</t>
        </is>
      </c>
      <c r="D41" s="98" t="inlineStr">
        <is>
          <t>text</t>
        </is>
      </c>
      <c r="E41" s="98" t="inlineStr">
        <is>
          <t>2025</t>
        </is>
      </c>
      <c r="F41" s="98" t="inlineStr">
        <is>
          <t>PAYGo PERFORM: Guidance for Company Analysis, v3 Beta</t>
        </is>
      </c>
      <c r="G41" s="98" t="inlineStr">
        <is>
          <t>GOGLA (PAYGo PERFORM)</t>
        </is>
      </c>
      <c r="H41" s="98" t="inlineStr">
        <is>
          <t>July 2025</t>
        </is>
      </c>
      <c r="I41" s="98" t="inlineStr">
        <is>
          <t>PAGE TO VERIFY</t>
        </is>
      </c>
      <c r="J41" s="98" t="inlineStr">
        <is>
          <t>Project file</t>
        </is>
      </c>
      <c r="K41" s="98" t="inlineStr">
        <is>
          <t>Beta guidance, held</t>
        </is>
      </c>
      <c r="L41" s="98" t="inlineStr">
        <is>
          <t>B</t>
        </is>
      </c>
      <c r="M41" s="106" t="inlineStr">
        <is>
          <t>NOT USED</t>
        </is>
      </c>
      <c r="N41" s="98" t="inlineStr">
        <is>
          <t>Planned: Ch 15 (beta status to be stated)</t>
        </is>
      </c>
      <c r="O41" s="98" t="inlineStr">
        <is>
          <t>None</t>
        </is>
      </c>
      <c r="P41" s="98" t="inlineStr"/>
      <c r="Q41" s="98" t="inlineStr"/>
    </row>
    <row r="42">
      <c r="A42" s="98" t="inlineStr">
        <is>
          <t>E2d-01</t>
        </is>
      </c>
      <c r="B42" s="98" t="inlineStr">
        <is>
          <t>Guidance for PAYGo RBF Funds: metrics and incentives for sustained energy access</t>
        </is>
      </c>
      <c r="C42" s="100" t="inlineStr">
        <is>
          <t>reference</t>
        </is>
      </c>
      <c r="D42" s="98" t="inlineStr">
        <is>
          <t>text</t>
        </is>
      </c>
      <c r="E42" s="98" t="inlineStr">
        <is>
          <t>2026</t>
        </is>
      </c>
      <c r="F42" s="98" t="inlineStr">
        <is>
          <t>Guidance for PAYGo RBF Funds</t>
        </is>
      </c>
      <c r="G42" s="98" t="inlineStr">
        <is>
          <t>PAYGo PERFORM initiative</t>
        </is>
      </c>
      <c r="H42" s="98" t="inlineStr">
        <is>
          <t>April 2026</t>
        </is>
      </c>
      <c r="I42" s="98" t="inlineStr">
        <is>
          <t>PAGE TO VERIFY</t>
        </is>
      </c>
      <c r="J42" s="98" t="inlineStr">
        <is>
          <t>Project file</t>
        </is>
      </c>
      <c r="K42" s="98" t="inlineStr">
        <is>
          <t>Institutional guidance, held</t>
        </is>
      </c>
      <c r="L42" s="98" t="inlineStr">
        <is>
          <t>B</t>
        </is>
      </c>
      <c r="M42" s="106" t="inlineStr">
        <is>
          <t>NOT USED</t>
        </is>
      </c>
      <c r="N42" s="98" t="inlineStr">
        <is>
          <t>Planned: Ch 13</t>
        </is>
      </c>
      <c r="O42" s="98" t="inlineStr">
        <is>
          <t>Planned: RBF_Engine review (change M11)</t>
        </is>
      </c>
      <c r="P42" s="98" t="inlineStr">
        <is>
          <t>Replaces the SR22 list item for this document. The other GOGLA publications listed in SR22 are not held.</t>
        </is>
      </c>
      <c r="Q42" s="98" t="inlineStr"/>
    </row>
    <row r="43">
      <c r="A43" s="98" t="inlineStr">
        <is>
          <t>E3-01</t>
        </is>
      </c>
      <c r="B43" s="98" t="inlineStr">
        <is>
          <t>Multi-Tier Framework capacity thresholds (T4 at least 800 W / 3.4 kWh a day; T5 at least 2 kW / 8.2 kWh a day)</t>
        </is>
      </c>
      <c r="C43" s="100" t="inlineStr">
        <is>
          <t>T1-T5</t>
        </is>
      </c>
      <c r="D43" s="98" t="inlineStr">
        <is>
          <t>text</t>
        </is>
      </c>
      <c r="E43" s="98" t="inlineStr">
        <is>
          <t>2015</t>
        </is>
      </c>
      <c r="F43" s="98" t="inlineStr">
        <is>
          <t>Beyond Connections: Energy Access Redefined</t>
        </is>
      </c>
      <c r="G43" s="98" t="inlineStr">
        <is>
          <t>ESMAP / World Bank</t>
        </is>
      </c>
      <c r="H43" s="98" t="inlineStr">
        <is>
          <t>2015</t>
        </is>
      </c>
      <c r="I43" s="98" t="inlineStr">
        <is>
          <t>PAGE TO VERIFY</t>
        </is>
      </c>
      <c r="J43" s="98" t="inlineStr"/>
      <c r="K43" s="98" t="inlineStr">
        <is>
          <t>Thresholds recorded from earlier research; framework report not read</t>
        </is>
      </c>
      <c r="L43" s="98" t="inlineStr">
        <is>
          <t>B</t>
        </is>
      </c>
      <c r="M43" s="101" t="inlineStr">
        <is>
          <t>PENDING PRIMARY DOCUMENT</t>
        </is>
      </c>
      <c r="N43" s="98" t="inlineStr">
        <is>
          <t>Ch 2.6</t>
        </is>
      </c>
      <c r="O43" s="98" t="inlineStr">
        <is>
          <t>Products tier labels</t>
        </is>
      </c>
      <c r="P43" s="98" t="inlineStr"/>
      <c r="Q43" s="98" t="inlineStr"/>
    </row>
    <row r="44">
      <c r="A44" s="98" t="inlineStr">
        <is>
          <t>E4-01</t>
        </is>
      </c>
      <c r="B44" s="98" t="inlineStr">
        <is>
          <t>M-KOPA UK LIMITED revenue (sales of carbon credits)</t>
        </is>
      </c>
      <c r="C44" s="102" t="n">
        <v>1712776</v>
      </c>
      <c r="D44" s="98" t="inlineStr">
        <is>
          <t>GBP</t>
        </is>
      </c>
      <c r="E44" s="98" t="inlineStr">
        <is>
          <t>FY2024 (FY2023: 718,100)</t>
        </is>
      </c>
      <c r="F44" s="98" t="inlineStr">
        <is>
          <t>M-KOPA UK LIMITED, Annual Report and Accounts, year ended 31 December 2024</t>
        </is>
      </c>
      <c r="G44" s="98" t="inlineStr">
        <is>
          <t>Companies House (company 10229661)</t>
        </is>
      </c>
      <c r="H44" s="98" t="inlineStr">
        <is>
          <t>Approved 20 Jun 2025; filed 25 Sep 2025</t>
        </is>
      </c>
      <c r="I44" s="98" t="inlineStr">
        <is>
          <t>10 (filing page 8); 18 (filing page 16, note 2.1)</t>
        </is>
      </c>
      <c r="J44" s="98" t="inlineStr">
        <is>
          <t>Project file (uploaded 3 Oct 2026)</t>
        </is>
      </c>
      <c r="K44" s="98" t="inlineStr">
        <is>
          <t>Audited statutory accounts (auditor KLSA LLP), read page by page</t>
        </is>
      </c>
      <c r="L44" s="98" t="inlineStr">
        <is>
          <t>A</t>
        </is>
      </c>
      <c r="M44" s="104" t="inlineStr">
        <is>
          <t>VERIFIED</t>
        </is>
      </c>
      <c r="N44" s="98" t="inlineStr">
        <is>
          <t>Planned: Ch 15 (as an illustration of entity checking)</t>
        </is>
      </c>
      <c r="O44" s="98" t="inlineStr">
        <is>
          <t>Not used: different entity and activity; not a PAYGo benchmark</t>
        </is>
      </c>
      <c r="P44" s="98" t="inlineStr">
        <is>
          <t>UK research and development subsidiary; no employees; functional currency sterling; IFRS as adopted in the UK; not consolidated.</t>
        </is>
      </c>
      <c r="Q44" s="98" t="inlineStr"/>
    </row>
    <row r="45">
      <c r="A45" s="98" t="inlineStr">
        <is>
          <t>E4-02</t>
        </is>
      </c>
      <c r="B45" s="98" t="inlineStr">
        <is>
          <t>M-KOPA UK LIMITED profit for the year</t>
        </is>
      </c>
      <c r="C45" s="102" t="n">
        <v>1040472</v>
      </c>
      <c r="D45" s="98" t="inlineStr">
        <is>
          <t>GBP</t>
        </is>
      </c>
      <c r="E45" s="98" t="inlineStr">
        <is>
          <t>FY2024 (FY2023: 497,346)</t>
        </is>
      </c>
      <c r="F45" s="98" t="inlineStr">
        <is>
          <t>M-KOPA UK LIMITED, Annual Report and Accounts, year ended 31 December 2024</t>
        </is>
      </c>
      <c r="G45" s="98" t="inlineStr">
        <is>
          <t>Companies House (company 10229661)</t>
        </is>
      </c>
      <c r="H45" s="98" t="inlineStr">
        <is>
          <t>Approved 20 Jun 2025; filed 25 Sep 2025</t>
        </is>
      </c>
      <c r="I45" s="98" t="inlineStr">
        <is>
          <t>10 (filing page 8)</t>
        </is>
      </c>
      <c r="J45" s="98" t="inlineStr">
        <is>
          <t>Project file (uploaded 3 Oct 2026)</t>
        </is>
      </c>
      <c r="K45" s="98" t="inlineStr">
        <is>
          <t>Audited statutory accounts (auditor KLSA LLP), read page by page</t>
        </is>
      </c>
      <c r="L45" s="98" t="inlineStr">
        <is>
          <t>A</t>
        </is>
      </c>
      <c r="M45" s="104" t="inlineStr">
        <is>
          <t>VERIFIED</t>
        </is>
      </c>
      <c r="N45" s="98" t="inlineStr">
        <is>
          <t>None</t>
        </is>
      </c>
      <c r="O45" s="98" t="inlineStr">
        <is>
          <t>Not used</t>
        </is>
      </c>
      <c r="P45" s="98" t="inlineStr"/>
      <c r="Q45" s="98" t="inlineStr"/>
    </row>
    <row r="46">
      <c r="A46" s="98" t="inlineStr">
        <is>
          <t>E4-03</t>
        </is>
      </c>
      <c r="B46" s="98" t="inlineStr">
        <is>
          <t>M-KOPA UK LIMITED parent and ultimate parent: M-Kopa LLC (Delaware); M-Kopa Holdings Limited (London)</t>
        </is>
      </c>
      <c r="C46" s="100" t="inlineStr">
        <is>
          <t>text</t>
        </is>
      </c>
      <c r="D46" s="98" t="inlineStr">
        <is>
          <t>text</t>
        </is>
      </c>
      <c r="E46" s="98" t="inlineStr">
        <is>
          <t>FY2024</t>
        </is>
      </c>
      <c r="F46" s="98" t="inlineStr">
        <is>
          <t>M-KOPA UK LIMITED, Annual Report and Accounts, year ended 31 December 2024</t>
        </is>
      </c>
      <c r="G46" s="98" t="inlineStr">
        <is>
          <t>Companies House (company 10229661)</t>
        </is>
      </c>
      <c r="H46" s="98" t="inlineStr">
        <is>
          <t>Approved 20 Jun 2025; filed 25 Sep 2025</t>
        </is>
      </c>
      <c r="I46" s="98" t="inlineStr">
        <is>
          <t>3 (filing page 1)</t>
        </is>
      </c>
      <c r="J46" s="98" t="inlineStr">
        <is>
          <t>Project file (uploaded 3 Oct 2026)</t>
        </is>
      </c>
      <c r="K46" s="98" t="inlineStr">
        <is>
          <t>Audited statutory accounts (auditor KLSA LLP), read page by page</t>
        </is>
      </c>
      <c r="L46" s="98" t="inlineStr">
        <is>
          <t>A</t>
        </is>
      </c>
      <c r="M46" s="104" t="inlineStr">
        <is>
          <t>VERIFIED</t>
        </is>
      </c>
      <c r="N46" s="98" t="inlineStr">
        <is>
          <t>Planned: Ch 15</t>
        </is>
      </c>
      <c r="O46" s="98" t="inlineStr">
        <is>
          <t>None</t>
        </is>
      </c>
      <c r="P46" s="98" t="inlineStr">
        <is>
          <t>The project's benchmark files attribute the group figures to M-KOPA Holdings Ltd, Companies House 10891868. That number has not been checked against the register.</t>
        </is>
      </c>
      <c r="Q46" s="98" t="inlineStr"/>
    </row>
    <row r="47">
      <c r="A47" s="98" t="inlineStr">
        <is>
          <t>E4-04</t>
        </is>
      </c>
      <c r="B47" s="98" t="inlineStr">
        <is>
          <t>M-KOPA group revenue FY2024</t>
        </is>
      </c>
      <c r="C47" s="102" t="n">
        <v>416</v>
      </c>
      <c r="D47" s="98" t="inlineStr">
        <is>
          <t>USD m</t>
        </is>
      </c>
      <c r="E47" s="98" t="inlineStr">
        <is>
          <t>FY2024</t>
        </is>
      </c>
      <c r="F47" s="98" t="inlineStr">
        <is>
          <t>News article citing 'UK filings'</t>
        </is>
      </c>
      <c r="G47" s="98" t="inlineStr">
        <is>
          <t>TechCabal</t>
        </is>
      </c>
      <c r="H47" s="98" t="inlineStr">
        <is>
          <t>7 Oct 2025</t>
        </is>
      </c>
      <c r="I47" s="98" t="inlineStr">
        <is>
          <t>PAGE TO VERIFY</t>
        </is>
      </c>
      <c r="J47" s="98" t="inlineStr">
        <is>
          <t>https://techcabal.com/2025/10/07/m-kopa-turns-first-ever-profit-revenue-surges-66-416/</t>
        </is>
      </c>
      <c r="K47" s="98" t="inlineStr">
        <is>
          <t>Secondary report; entity and revenue line not identified</t>
        </is>
      </c>
      <c r="L47" s="98" t="inlineStr">
        <is>
          <t>C</t>
        </is>
      </c>
      <c r="M47" s="107" t="inlineStr">
        <is>
          <t>CONFLICTING SOURCES</t>
        </is>
      </c>
      <c r="N47" s="98" t="inlineStr">
        <is>
          <t>Ch 15 (presented as conflicting)</t>
        </is>
      </c>
      <c r="O47" s="98" t="inlineStr">
        <is>
          <t>Market_Benchmark and Calibration: suspended</t>
        </is>
      </c>
      <c r="P47" s="98" t="inlineStr">
        <is>
          <t>Conflicts with E4-05 (USD 253.5m). Not supported by E4-01 (different entity). Resolvable only with the consolidated accounts of the reporting group entity.</t>
        </is>
      </c>
      <c r="Q47" s="98" t="inlineStr">
        <is>
          <t>M-KOPA|Revenue</t>
        </is>
      </c>
    </row>
    <row r="48">
      <c r="A48" s="98" t="inlineStr">
        <is>
          <t>E4-05</t>
        </is>
      </c>
      <c r="B48" s="98" t="inlineStr">
        <is>
          <t>M-KOPA group revenue FY2024</t>
        </is>
      </c>
      <c r="C48" s="102" t="n">
        <v>253.5</v>
      </c>
      <c r="D48" s="98" t="inlineStr">
        <is>
          <t>USD m</t>
        </is>
      </c>
      <c r="E48" s="98" t="inlineStr">
        <is>
          <t>FY2024</t>
        </is>
      </c>
      <c r="F48" s="98" t="inlineStr">
        <is>
          <t>News article</t>
        </is>
      </c>
      <c r="G48" s="98" t="inlineStr">
        <is>
          <t>Kenyan Wall Street</t>
        </is>
      </c>
      <c r="H48" s="98" t="inlineStr">
        <is>
          <t>2025</t>
        </is>
      </c>
      <c r="I48" s="98" t="inlineStr">
        <is>
          <t>PAGE TO VERIFY</t>
        </is>
      </c>
      <c r="J48" s="98" t="inlineStr">
        <is>
          <t>https://kenyanwallstreet.com/m-kopa-posts-first-ever-profit-bets-on-e-mobility-for-next-growth-phase/</t>
        </is>
      </c>
      <c r="K48" s="98" t="inlineStr">
        <is>
          <t>Secondary report; may be a different revenue line</t>
        </is>
      </c>
      <c r="L48" s="98" t="inlineStr">
        <is>
          <t>C</t>
        </is>
      </c>
      <c r="M48" s="107" t="inlineStr">
        <is>
          <t>CONFLICTING SOURCES</t>
        </is>
      </c>
      <c r="N48" s="98" t="inlineStr">
        <is>
          <t>Ch 15 (presented as conflicting)</t>
        </is>
      </c>
      <c r="O48" s="98" t="inlineStr">
        <is>
          <t>Not used</t>
        </is>
      </c>
      <c r="P48" s="98" t="inlineStr"/>
      <c r="Q48" s="98" t="inlineStr"/>
    </row>
    <row r="49">
      <c r="A49" s="98" t="inlineStr">
        <is>
          <t>E4-06</t>
        </is>
      </c>
      <c r="B49" s="98" t="inlineStr">
        <is>
          <t>M-KOPA group revenue growth</t>
        </is>
      </c>
      <c r="C49" s="103" t="n">
        <v>0.66</v>
      </c>
      <c r="D49" s="98" t="inlineStr">
        <is>
          <t>%</t>
        </is>
      </c>
      <c r="E49" s="98" t="inlineStr">
        <is>
          <t>FY2024 vs FY2023</t>
        </is>
      </c>
      <c r="F49" s="98" t="inlineStr">
        <is>
          <t>News articles</t>
        </is>
      </c>
      <c r="G49" s="98" t="inlineStr">
        <is>
          <t>TechCabal; Kenyan Wall Street</t>
        </is>
      </c>
      <c r="H49" s="98" t="inlineStr">
        <is>
          <t>Oct 2025</t>
        </is>
      </c>
      <c r="I49" s="98" t="inlineStr">
        <is>
          <t>PAGE TO VERIFY</t>
        </is>
      </c>
      <c r="J49" s="98" t="inlineStr">
        <is>
          <t>https://techcabal.com/2025/10/07/m-kopa-turns-first-ever-profit-revenue-surges-66-416/</t>
        </is>
      </c>
      <c r="K49" s="98" t="inlineStr">
        <is>
          <t>Secondary report</t>
        </is>
      </c>
      <c r="L49" s="98" t="inlineStr">
        <is>
          <t>C</t>
        </is>
      </c>
      <c r="M49" s="101" t="inlineStr">
        <is>
          <t>PENDING PRIMARY DOCUMENT</t>
        </is>
      </c>
      <c r="N49" s="98" t="inlineStr">
        <is>
          <t>None</t>
        </is>
      </c>
      <c r="O49" s="98" t="inlineStr">
        <is>
          <t>Calibration growth reference: suspended</t>
        </is>
      </c>
      <c r="P49" s="98" t="inlineStr"/>
      <c r="Q49" s="98" t="inlineStr">
        <is>
          <t>M-KOPA|Revenue growth</t>
        </is>
      </c>
    </row>
    <row r="50">
      <c r="A50" s="98" t="inlineStr">
        <is>
          <t>E4-07</t>
        </is>
      </c>
      <c r="B50" s="98" t="inlineStr">
        <is>
          <t>M-KOPA group net profit</t>
        </is>
      </c>
      <c r="C50" s="102" t="n">
        <v>9.199999999999999</v>
      </c>
      <c r="D50" s="98" t="inlineStr">
        <is>
          <t>USD m</t>
        </is>
      </c>
      <c r="E50" s="98" t="inlineStr">
        <is>
          <t>FY2024</t>
        </is>
      </c>
      <c r="F50" s="98" t="inlineStr">
        <is>
          <t>News article</t>
        </is>
      </c>
      <c r="G50" s="98" t="inlineStr">
        <is>
          <t>TechCabal</t>
        </is>
      </c>
      <c r="H50" s="98" t="inlineStr">
        <is>
          <t>7 Oct 2025</t>
        </is>
      </c>
      <c r="I50" s="98" t="inlineStr">
        <is>
          <t>PAGE TO VERIFY</t>
        </is>
      </c>
      <c r="J50" s="98" t="inlineStr">
        <is>
          <t>https://techcabal.com/2025/10/07/m-kopa-turns-first-ever-profit-revenue-surges-66-416/</t>
        </is>
      </c>
      <c r="K50" s="98" t="inlineStr">
        <is>
          <t>Secondary report</t>
        </is>
      </c>
      <c r="L50" s="98" t="inlineStr">
        <is>
          <t>C</t>
        </is>
      </c>
      <c r="M50" s="101" t="inlineStr">
        <is>
          <t>PENDING PRIMARY DOCUMENT</t>
        </is>
      </c>
      <c r="N50" s="98" t="inlineStr">
        <is>
          <t>Ch 15</t>
        </is>
      </c>
      <c r="O50" s="98" t="inlineStr">
        <is>
          <t>Calibration net margin reference: suspended</t>
        </is>
      </c>
      <c r="P50" s="98" t="inlineStr"/>
      <c r="Q50" s="98" t="inlineStr">
        <is>
          <t>M-KOPA|Net profit</t>
        </is>
      </c>
    </row>
    <row r="51">
      <c r="A51" s="98" t="inlineStr">
        <is>
          <t>E4-08</t>
        </is>
      </c>
      <c r="B51" s="98" t="inlineStr">
        <is>
          <t>M-KOPA group net result, prior year</t>
        </is>
      </c>
      <c r="C51" s="100" t="inlineStr">
        <is>
          <t>-24.7 (or -20.6)</t>
        </is>
      </c>
      <c r="D51" s="98" t="inlineStr">
        <is>
          <t>USD m</t>
        </is>
      </c>
      <c r="E51" s="98" t="inlineStr">
        <is>
          <t>FY2023</t>
        </is>
      </c>
      <c r="F51" s="98" t="inlineStr">
        <is>
          <t>News articles</t>
        </is>
      </c>
      <c r="G51" s="98" t="inlineStr">
        <is>
          <t>TechCabal; Kenyan Wall Street</t>
        </is>
      </c>
      <c r="H51" s="98" t="inlineStr">
        <is>
          <t>2025</t>
        </is>
      </c>
      <c r="I51" s="98" t="inlineStr">
        <is>
          <t>PAGE TO VERIFY</t>
        </is>
      </c>
      <c r="J51" s="98" t="inlineStr">
        <is>
          <t>https://techcabal.com/2025/10/07/m-kopa-turns-first-ever-profit-revenue-surges-66-416/</t>
        </is>
      </c>
      <c r="K51" s="98" t="inlineStr">
        <is>
          <t>Secondary reports that conflict</t>
        </is>
      </c>
      <c r="L51" s="98" t="inlineStr">
        <is>
          <t>C</t>
        </is>
      </c>
      <c r="M51" s="107" t="inlineStr">
        <is>
          <t>CONFLICTING SOURCES</t>
        </is>
      </c>
      <c r="N51" s="98" t="inlineStr">
        <is>
          <t>Ch 15</t>
        </is>
      </c>
      <c r="O51" s="98" t="inlineStr">
        <is>
          <t>Not used</t>
        </is>
      </c>
      <c r="P51" s="98" t="inlineStr"/>
      <c r="Q51" s="98" t="inlineStr"/>
    </row>
    <row r="52">
      <c r="A52" s="98" t="inlineStr">
        <is>
          <t>E5-01</t>
        </is>
      </c>
      <c r="B52" s="98" t="inlineStr">
        <is>
          <t>Sun King cumulative solar loans</t>
        </is>
      </c>
      <c r="C52" s="102" t="n">
        <v>1300</v>
      </c>
      <c r="D52" s="98" t="inlineStr">
        <is>
          <t>USD m</t>
        </is>
      </c>
      <c r="E52" s="98" t="inlineStr">
        <is>
          <t>Cumulative to Jul 2025</t>
        </is>
      </c>
      <c r="F52" s="98" t="inlineStr">
        <is>
          <t>Citi press release on the Sun King securitisation</t>
        </is>
      </c>
      <c r="G52" s="98" t="inlineStr">
        <is>
          <t>Citigroup</t>
        </is>
      </c>
      <c r="H52" s="98" t="inlineStr">
        <is>
          <t>2025</t>
        </is>
      </c>
      <c r="I52" s="98" t="inlineStr">
        <is>
          <t>PAGE TO VERIFY</t>
        </is>
      </c>
      <c r="J52" s="98" t="inlineStr">
        <is>
          <t>https://www.citigroup.com/global/news/press-release/2025/citi-sun-king-securitization-deliver-solar-million-kenyans</t>
        </is>
      </c>
      <c r="K52" s="98" t="inlineStr">
        <is>
          <t>Company disclosure recorded from earlier research</t>
        </is>
      </c>
      <c r="L52" s="98" t="inlineStr">
        <is>
          <t>B</t>
        </is>
      </c>
      <c r="M52" s="101" t="inlineStr">
        <is>
          <t>PENDING PRIMARY DOCUMENT</t>
        </is>
      </c>
      <c r="N52" s="98" t="inlineStr">
        <is>
          <t>Ch 12, 15</t>
        </is>
      </c>
      <c r="O52" s="98" t="inlineStr">
        <is>
          <t>Market_Benchmark (shown, flagged)</t>
        </is>
      </c>
      <c r="P52" s="98" t="inlineStr"/>
      <c r="Q52" s="98" t="inlineStr">
        <is>
          <t>Sun King|Cumulative solar loans</t>
        </is>
      </c>
    </row>
    <row r="53">
      <c r="A53" s="98" t="inlineStr">
        <is>
          <t>E5-02</t>
        </is>
      </c>
      <c r="B53" s="98" t="inlineStr">
        <is>
          <t>Sun King cumulative loan customers (cumulative, not active)</t>
        </is>
      </c>
      <c r="C53" s="102" t="n">
        <v>10</v>
      </c>
      <c r="D53" s="98" t="inlineStr">
        <is>
          <t>million</t>
        </is>
      </c>
      <c r="E53" s="98" t="inlineStr">
        <is>
          <t>Cumulative to Jul 2025</t>
        </is>
      </c>
      <c r="F53" s="98" t="inlineStr">
        <is>
          <t>Citi press release</t>
        </is>
      </c>
      <c r="G53" s="98" t="inlineStr">
        <is>
          <t>Citigroup</t>
        </is>
      </c>
      <c r="H53" s="98" t="inlineStr">
        <is>
          <t>2025</t>
        </is>
      </c>
      <c r="I53" s="98" t="inlineStr">
        <is>
          <t>PAGE TO VERIFY</t>
        </is>
      </c>
      <c r="J53" s="98" t="inlineStr">
        <is>
          <t>https://www.citigroup.com/global/news/press-release/2025/citi-sun-king-securitization-deliver-solar-million-kenyans</t>
        </is>
      </c>
      <c r="K53" s="98" t="inlineStr">
        <is>
          <t>Company disclosure recorded from earlier research</t>
        </is>
      </c>
      <c r="L53" s="98" t="inlineStr">
        <is>
          <t>B</t>
        </is>
      </c>
      <c r="M53" s="101" t="inlineStr">
        <is>
          <t>PENDING PRIMARY DOCUMENT</t>
        </is>
      </c>
      <c r="N53" s="98" t="inlineStr">
        <is>
          <t>Ch 12, 15</t>
        </is>
      </c>
      <c r="O53" s="98" t="inlineStr">
        <is>
          <t>Market_Benchmark (shown, flagged)</t>
        </is>
      </c>
      <c r="P53" s="98" t="inlineStr"/>
      <c r="Q53" s="98" t="inlineStr">
        <is>
          <t>Sun King|Cumulative loan customers</t>
        </is>
      </c>
    </row>
    <row r="54">
      <c r="A54" s="98" t="inlineStr">
        <is>
          <t>E5-03</t>
        </is>
      </c>
      <c r="B54" s="98" t="inlineStr">
        <is>
          <t>Sun King local-currency securitisation in Kenya</t>
        </is>
      </c>
      <c r="C54" s="102" t="n">
        <v>130</v>
      </c>
      <c r="D54" s="98" t="inlineStr">
        <is>
          <t>USD m</t>
        </is>
      </c>
      <c r="E54" s="98" t="inlineStr">
        <is>
          <t>May 2023</t>
        </is>
      </c>
      <c r="F54" s="98" t="inlineStr">
        <is>
          <t>Sun King news release</t>
        </is>
      </c>
      <c r="G54" s="98" t="inlineStr">
        <is>
          <t>Sun King</t>
        </is>
      </c>
      <c r="H54" s="98" t="inlineStr">
        <is>
          <t>2023</t>
        </is>
      </c>
      <c r="I54" s="98" t="inlineStr">
        <is>
          <t>PAGE TO VERIFY</t>
        </is>
      </c>
      <c r="J54" s="98" t="inlineStr">
        <is>
          <t>https://sunking.com/news-blog/sun-king-and-citi-close-first-130-million-securitisation-to-broaden-access-to-finance-for-off-grid-solar-in-kenya/</t>
        </is>
      </c>
      <c r="K54" s="98" t="inlineStr">
        <is>
          <t>Company disclosure recorded from earlier research</t>
        </is>
      </c>
      <c r="L54" s="98" t="inlineStr">
        <is>
          <t>B</t>
        </is>
      </c>
      <c r="M54" s="101" t="inlineStr">
        <is>
          <t>PENDING PRIMARY DOCUMENT</t>
        </is>
      </c>
      <c r="N54" s="98" t="inlineStr">
        <is>
          <t>Ch 3.11, 11, 12</t>
        </is>
      </c>
      <c r="O54" s="98" t="inlineStr">
        <is>
          <t>None</t>
        </is>
      </c>
      <c r="P54" s="98" t="inlineStr"/>
      <c r="Q54" s="98" t="inlineStr"/>
    </row>
    <row r="55">
      <c r="A55" s="98" t="inlineStr">
        <is>
          <t>E5-04</t>
        </is>
      </c>
      <c r="B55" s="98" t="inlineStr">
        <is>
          <t>Sun King local-currency securitisation in Kenya (KES 20.1bn)</t>
        </is>
      </c>
      <c r="C55" s="102" t="n">
        <v>156</v>
      </c>
      <c r="D55" s="98" t="inlineStr">
        <is>
          <t>USD m</t>
        </is>
      </c>
      <c r="E55" s="98" t="inlineStr">
        <is>
          <t>Jul 2025</t>
        </is>
      </c>
      <c r="F55" s="98" t="inlineStr">
        <is>
          <t>Citi release; trade press</t>
        </is>
      </c>
      <c r="G55" s="98" t="inlineStr">
        <is>
          <t>Citigroup; pv magazine</t>
        </is>
      </c>
      <c r="H55" s="98" t="inlineStr">
        <is>
          <t>29 Jul 2025</t>
        </is>
      </c>
      <c r="I55" s="98" t="inlineStr">
        <is>
          <t>PAGE TO VERIFY</t>
        </is>
      </c>
      <c r="J55" s="98" t="inlineStr">
        <is>
          <t>https://www.pv-magazine.com/2025/07/29/sun-king-closes-156m-off-grid-solar-deal-in-kenya/</t>
        </is>
      </c>
      <c r="K55" s="98" t="inlineStr">
        <is>
          <t>Company disclosure and secondary report recorded from earlier research</t>
        </is>
      </c>
      <c r="L55" s="98" t="inlineStr">
        <is>
          <t>B</t>
        </is>
      </c>
      <c r="M55" s="101" t="inlineStr">
        <is>
          <t>PENDING PRIMARY DOCUMENT</t>
        </is>
      </c>
      <c r="N55" s="98" t="inlineStr">
        <is>
          <t>Ch 3.11, 11, 12</t>
        </is>
      </c>
      <c r="O55" s="98" t="inlineStr">
        <is>
          <t>Market_Benchmark (shown, flagged)</t>
        </is>
      </c>
      <c r="P55" s="98" t="inlineStr"/>
      <c r="Q55" s="98" t="inlineStr">
        <is>
          <t>Sun King|Securitisation 2025</t>
        </is>
      </c>
    </row>
    <row r="56">
      <c r="A56" s="98" t="inlineStr">
        <is>
          <t>E5-05</t>
        </is>
      </c>
      <c r="B56" s="98" t="inlineStr">
        <is>
          <t>Sun King MSME bond</t>
        </is>
      </c>
      <c r="C56" s="102" t="n">
        <v>6.5</v>
      </c>
      <c r="D56" s="98" t="inlineStr">
        <is>
          <t>USD m</t>
        </is>
      </c>
      <c r="E56" s="98" t="inlineStr">
        <is>
          <t>2024</t>
        </is>
      </c>
      <c r="F56" s="98" t="inlineStr">
        <is>
          <t>None found</t>
        </is>
      </c>
      <c r="G56" s="98" t="inlineStr"/>
      <c r="H56" s="98" t="inlineStr"/>
      <c r="I56" s="98" t="inlineStr"/>
      <c r="J56" s="98" t="inlineStr"/>
      <c r="K56" s="98" t="inlineStr">
        <is>
          <t>No public source found</t>
        </is>
      </c>
      <c r="L56" s="98" t="inlineStr">
        <is>
          <t>D</t>
        </is>
      </c>
      <c r="M56" s="106" t="inlineStr">
        <is>
          <t>NOT USED</t>
        </is>
      </c>
      <c r="N56" s="98" t="inlineStr">
        <is>
          <t>None</t>
        </is>
      </c>
      <c r="O56" s="98" t="inlineStr">
        <is>
          <t>Excluded</t>
        </is>
      </c>
      <c r="P56" s="98" t="inlineStr"/>
      <c r="Q56" s="98" t="inlineStr"/>
    </row>
    <row r="57">
      <c r="A57" s="98" t="inlineStr">
        <is>
          <t>E6-01</t>
        </is>
      </c>
      <c r="B57" s="98" t="inlineStr">
        <is>
          <t>d.light securitisation purchasing capacity since 2020 (five facilities; purchasing capacity, not debt raised)</t>
        </is>
      </c>
      <c r="C57" s="102" t="n">
        <v>718</v>
      </c>
      <c r="D57" s="98" t="inlineStr">
        <is>
          <t>USD m</t>
        </is>
      </c>
      <c r="E57" s="98" t="inlineStr">
        <is>
          <t>2020 to Jul 2024</t>
        </is>
      </c>
      <c r="F57" s="98" t="inlineStr">
        <is>
          <t>News article</t>
        </is>
      </c>
      <c r="G57" s="98" t="inlineStr">
        <is>
          <t>Techpoint Africa</t>
        </is>
      </c>
      <c r="H57" s="98" t="inlineStr">
        <is>
          <t>17 Jul 2024</t>
        </is>
      </c>
      <c r="I57" s="98" t="inlineStr">
        <is>
          <t>PAGE TO VERIFY</t>
        </is>
      </c>
      <c r="J57" s="98" t="inlineStr">
        <is>
          <t>https://techpoint.africa/2024/07/17/d-light-raises-176m/</t>
        </is>
      </c>
      <c r="K57" s="98" t="inlineStr">
        <is>
          <t>Secondary report</t>
        </is>
      </c>
      <c r="L57" s="98" t="inlineStr">
        <is>
          <t>C</t>
        </is>
      </c>
      <c r="M57" s="101" t="inlineStr">
        <is>
          <t>PENDING PRIMARY DOCUMENT</t>
        </is>
      </c>
      <c r="N57" s="98" t="inlineStr">
        <is>
          <t>Ch 3.11, 11, 12, 15</t>
        </is>
      </c>
      <c r="O57" s="98" t="inlineStr">
        <is>
          <t>Market_Benchmark (shown, flagged)</t>
        </is>
      </c>
      <c r="P57" s="98" t="inlineStr"/>
      <c r="Q57" s="98" t="inlineStr">
        <is>
          <t>d.light|Securitisation purchasing capacity since 2020</t>
        </is>
      </c>
    </row>
    <row r="58">
      <c r="A58" s="98" t="inlineStr">
        <is>
          <t>E6-02</t>
        </is>
      </c>
      <c r="B58" s="98" t="inlineStr">
        <is>
          <t>d.light multi-currency securitisation facility</t>
        </is>
      </c>
      <c r="C58" s="102" t="n">
        <v>176</v>
      </c>
      <c r="D58" s="98" t="inlineStr">
        <is>
          <t>USD m</t>
        </is>
      </c>
      <c r="E58" s="98" t="inlineStr">
        <is>
          <t>Jul 2024</t>
        </is>
      </c>
      <c r="F58" s="98" t="inlineStr">
        <is>
          <t>News articles</t>
        </is>
      </c>
      <c r="G58" s="98" t="inlineStr">
        <is>
          <t>Techpoint Africa; WeeTracker</t>
        </is>
      </c>
      <c r="H58" s="98" t="inlineStr">
        <is>
          <t>17 Jul 2024</t>
        </is>
      </c>
      <c r="I58" s="98" t="inlineStr">
        <is>
          <t>PAGE TO VERIFY</t>
        </is>
      </c>
      <c r="J58" s="98" t="inlineStr">
        <is>
          <t>https://techpoint.africa/2024/07/17/d-light-raises-176m/</t>
        </is>
      </c>
      <c r="K58" s="98" t="inlineStr">
        <is>
          <t>Secondary report</t>
        </is>
      </c>
      <c r="L58" s="98" t="inlineStr">
        <is>
          <t>C</t>
        </is>
      </c>
      <c r="M58" s="101" t="inlineStr">
        <is>
          <t>PENDING PRIMARY DOCUMENT</t>
        </is>
      </c>
      <c r="N58" s="98" t="inlineStr">
        <is>
          <t>Ch 12</t>
        </is>
      </c>
      <c r="O58" s="98" t="inlineStr">
        <is>
          <t>Market_Benchmark (shown, flagged)</t>
        </is>
      </c>
      <c r="P58" s="98" t="inlineStr"/>
      <c r="Q58" s="98" t="inlineStr">
        <is>
          <t>d.light|Securitisation facility 2024</t>
        </is>
      </c>
    </row>
    <row r="59">
      <c r="A59" s="98" t="inlineStr">
        <is>
          <t>E6-03</t>
        </is>
      </c>
      <c r="B59" s="98" t="inlineStr">
        <is>
          <t>d.light revenue growth</t>
        </is>
      </c>
      <c r="C59" s="103" t="n">
        <v>0.41</v>
      </c>
      <c r="D59" s="98" t="inlineStr">
        <is>
          <t>%</t>
        </is>
      </c>
      <c r="E59" s="98" t="inlineStr">
        <is>
          <t>H1 2023 vs H1 2022</t>
        </is>
      </c>
      <c r="F59" s="98" t="inlineStr">
        <is>
          <t>d.light press release</t>
        </is>
      </c>
      <c r="G59" s="98" t="inlineStr">
        <is>
          <t>d.light via PR Newswire</t>
        </is>
      </c>
      <c r="H59" s="98" t="inlineStr">
        <is>
          <t>Sep 2023</t>
        </is>
      </c>
      <c r="I59" s="98" t="inlineStr">
        <is>
          <t>PAGE TO VERIFY</t>
        </is>
      </c>
      <c r="J59" s="98" t="inlineStr">
        <is>
          <t>https://www.prnewswire.co.uk/news-releases/dlight-revenues-surge-by-41-percent-in-first-six-months-of-2023-driven-by-143-percent-growth-in-nigeria-301919233.html</t>
        </is>
      </c>
      <c r="K59" s="98" t="inlineStr">
        <is>
          <t>Company disclosure recorded from earlier research</t>
        </is>
      </c>
      <c r="L59" s="98" t="inlineStr">
        <is>
          <t>B</t>
        </is>
      </c>
      <c r="M59" s="101" t="inlineStr">
        <is>
          <t>PENDING PRIMARY DOCUMENT</t>
        </is>
      </c>
      <c r="N59" s="98" t="inlineStr">
        <is>
          <t>None</t>
        </is>
      </c>
      <c r="O59" s="98" t="inlineStr">
        <is>
          <t>Market_Benchmark (shown, flagged)</t>
        </is>
      </c>
      <c r="P59" s="98" t="inlineStr"/>
      <c r="Q59" s="98" t="inlineStr">
        <is>
          <t>d.light|Revenue growth</t>
        </is>
      </c>
    </row>
    <row r="60">
      <c r="A60" s="98" t="inlineStr">
        <is>
          <t>E6-04</t>
        </is>
      </c>
      <c r="B60" s="98" t="inlineStr">
        <is>
          <t>d.light revenue (third-party estimate)</t>
        </is>
      </c>
      <c r="C60" s="102" t="n">
        <v>301.2</v>
      </c>
      <c r="D60" s="98" t="inlineStr">
        <is>
          <t>USD m</t>
        </is>
      </c>
      <c r="E60" s="98" t="inlineStr">
        <is>
          <t>2023</t>
        </is>
      </c>
      <c r="F60" s="98" t="inlineStr">
        <is>
          <t>Company database</t>
        </is>
      </c>
      <c r="G60" s="98" t="inlineStr">
        <is>
          <t>bitscale.ai</t>
        </is>
      </c>
      <c r="H60" s="98" t="inlineStr">
        <is>
          <t>n/d</t>
        </is>
      </c>
      <c r="I60" s="98" t="inlineStr"/>
      <c r="J60" s="98" t="inlineStr">
        <is>
          <t>https://www.bitscale.ai/directory/dlight</t>
        </is>
      </c>
      <c r="K60" s="98" t="inlineStr">
        <is>
          <t>Third-party estimate, method not stated</t>
        </is>
      </c>
      <c r="L60" s="98" t="inlineStr">
        <is>
          <t>D</t>
        </is>
      </c>
      <c r="M60" s="106" t="inlineStr">
        <is>
          <t>NOT USED</t>
        </is>
      </c>
      <c r="N60" s="98" t="inlineStr">
        <is>
          <t>None</t>
        </is>
      </c>
      <c r="O60" s="98" t="inlineStr">
        <is>
          <t>Excluded</t>
        </is>
      </c>
      <c r="P60" s="98" t="inlineStr"/>
      <c r="Q60" s="98" t="inlineStr"/>
    </row>
    <row r="61">
      <c r="A61" s="98" t="inlineStr">
        <is>
          <t>E7-01</t>
        </is>
      </c>
      <c r="B61" s="98" t="inlineStr">
        <is>
          <t>BBOXX LTD (07177839): appointment of administrators</t>
        </is>
      </c>
      <c r="C61" s="100" t="inlineStr">
        <is>
          <t>19 May 2025</t>
        </is>
      </c>
      <c r="D61" s="98" t="inlineStr">
        <is>
          <t>date</t>
        </is>
      </c>
      <c r="E61" s="98" t="inlineStr">
        <is>
          <t>2025</t>
        </is>
      </c>
      <c r="F61" s="98" t="inlineStr">
        <is>
          <t>Notice of appointment of administrators</t>
        </is>
      </c>
      <c r="G61" s="98" t="inlineStr">
        <is>
          <t>The Gazette</t>
        </is>
      </c>
      <c r="H61" s="98" t="inlineStr">
        <is>
          <t>2025 (to verify)</t>
        </is>
      </c>
      <c r="I61" s="98" t="inlineStr">
        <is>
          <t>Notice</t>
        </is>
      </c>
      <c r="J61" s="98" t="inlineStr">
        <is>
          <t>https://www.thegazette.co.uk/notice/4891954 (not opened from this environment)</t>
        </is>
      </c>
      <c r="K61" s="98" t="inlineStr">
        <is>
          <t>Date recorded from earlier research (Gazette and administrator's announcement); notice not read in this project</t>
        </is>
      </c>
      <c r="L61" s="98" t="inlineStr">
        <is>
          <t>A</t>
        </is>
      </c>
      <c r="M61" s="101" t="inlineStr">
        <is>
          <t>PENDING PRIMARY DOCUMENT</t>
        </is>
      </c>
      <c r="N61" s="98" t="inlineStr">
        <is>
          <t>Ch 1.6, 14</t>
        </is>
      </c>
      <c r="O61" s="98" t="inlineStr">
        <is>
          <t>Company_Cases text</t>
        </is>
      </c>
      <c r="P61" s="98" t="inlineStr">
        <is>
          <t>The date must be the date of appointment stated in the formal notice, not a petition, hearing, publication or creditors' meeting date.</t>
        </is>
      </c>
      <c r="Q61" s="98" t="inlineStr"/>
    </row>
    <row r="62">
      <c r="A62" s="98" t="inlineStr">
        <is>
          <t>E7-02</t>
        </is>
      </c>
      <c r="B62" s="98" t="inlineStr">
        <is>
          <t>BBOXX LTD (07177839): latest filed accounts made up to 31 Dec 2022; FY2023 accounts overdue; status in administration</t>
        </is>
      </c>
      <c r="C62" s="100" t="inlineStr">
        <is>
          <t>text</t>
        </is>
      </c>
      <c r="D62" s="98" t="inlineStr">
        <is>
          <t>text</t>
        </is>
      </c>
      <c r="E62" s="98" t="inlineStr">
        <is>
          <t>2025</t>
        </is>
      </c>
      <c r="F62" s="98" t="inlineStr">
        <is>
          <t>Companies House register</t>
        </is>
      </c>
      <c r="G62" s="98" t="inlineStr">
        <is>
          <t>Companies House</t>
        </is>
      </c>
      <c r="H62" s="98" t="inlineStr">
        <is>
          <t>2025 (to verify)</t>
        </is>
      </c>
      <c r="I62" s="98" t="inlineStr"/>
      <c r="J62" s="98" t="inlineStr">
        <is>
          <t>https://find-and-update.company-information.service.gov.uk/company/07177839 (not opened from this environment)</t>
        </is>
      </c>
      <c r="K62" s="98" t="inlineStr">
        <is>
          <t>Recorded from earlier research</t>
        </is>
      </c>
      <c r="L62" s="98" t="inlineStr">
        <is>
          <t>A</t>
        </is>
      </c>
      <c r="M62" s="101" t="inlineStr">
        <is>
          <t>PENDING PRIMARY DOCUMENT</t>
        </is>
      </c>
      <c r="N62" s="98" t="inlineStr">
        <is>
          <t>Ch 1.6</t>
        </is>
      </c>
      <c r="O62" s="98" t="inlineStr">
        <is>
          <t>Company_Cases text</t>
        </is>
      </c>
      <c r="P62" s="98" t="inlineStr"/>
      <c r="Q62" s="98" t="inlineStr"/>
    </row>
    <row r="63">
      <c r="A63" s="98" t="inlineStr">
        <is>
          <t>E8-01</t>
        </is>
      </c>
      <c r="B63" s="98" t="inlineStr">
        <is>
          <t>Off-grid solar investment in 2024, down about 30%</t>
        </is>
      </c>
      <c r="C63" s="102" t="n">
        <v>299</v>
      </c>
      <c r="D63" s="98" t="inlineStr">
        <is>
          <t>USD m</t>
        </is>
      </c>
      <c r="E63" s="98" t="inlineStr">
        <is>
          <t>2024</t>
        </is>
      </c>
      <c r="F63" s="98" t="inlineStr">
        <is>
          <t>GOGLA investment data (as reported)</t>
        </is>
      </c>
      <c r="G63" s="98" t="inlineStr">
        <is>
          <t>GOGLA</t>
        </is>
      </c>
      <c r="H63" s="98" t="inlineStr">
        <is>
          <t>2025 (to verify)</t>
        </is>
      </c>
      <c r="I63" s="98" t="inlineStr">
        <is>
          <t>PAGE TO VERIFY</t>
        </is>
      </c>
      <c r="J63" s="98" t="inlineStr"/>
      <c r="K63" s="98" t="inlineStr">
        <is>
          <t>Secondary report</t>
        </is>
      </c>
      <c r="L63" s="98" t="inlineStr">
        <is>
          <t>B</t>
        </is>
      </c>
      <c r="M63" s="101" t="inlineStr">
        <is>
          <t>PENDING PRIMARY DOCUMENT</t>
        </is>
      </c>
      <c r="N63" s="98" t="inlineStr">
        <is>
          <t>Ch 11.1, 14</t>
        </is>
      </c>
      <c r="O63" s="98" t="inlineStr">
        <is>
          <t>None</t>
        </is>
      </c>
      <c r="P63" s="98" t="inlineStr">
        <is>
          <t>Consistency only, not verification: E1-17 gives USD 425m for 2023, and 425 x 0.7 is about 298.</t>
        </is>
      </c>
      <c r="Q63" s="98" t="inlineStr"/>
    </row>
    <row r="64">
      <c r="A64" s="98" t="inlineStr">
        <is>
          <t>E9-01</t>
        </is>
      </c>
      <c r="B64" s="98" t="inlineStr">
        <is>
          <t>ZOLA Electric financing round (USD 45m equity, USD 45m debt)</t>
        </is>
      </c>
      <c r="C64" s="102" t="n">
        <v>90</v>
      </c>
      <c r="D64" s="98" t="inlineStr">
        <is>
          <t>USD m</t>
        </is>
      </c>
      <c r="E64" s="98" t="inlineStr">
        <is>
          <t>Sep 2021</t>
        </is>
      </c>
      <c r="F64" s="98" t="inlineStr">
        <is>
          <t>News article</t>
        </is>
      </c>
      <c r="G64" s="98" t="inlineStr">
        <is>
          <t>TechCrunch</t>
        </is>
      </c>
      <c r="H64" s="98" t="inlineStr">
        <is>
          <t>23 Sep 2021</t>
        </is>
      </c>
      <c r="I64" s="98" t="inlineStr">
        <is>
          <t>PAGE TO VERIFY</t>
        </is>
      </c>
      <c r="J64" s="98" t="inlineStr">
        <is>
          <t>https://techcrunch.com/2021/09/23/zola-electric-closes-90m-funding-round-to-scale-technology-and-enter-new-markets</t>
        </is>
      </c>
      <c r="K64" s="98" t="inlineStr">
        <is>
          <t>Secondary report</t>
        </is>
      </c>
      <c r="L64" s="98" t="inlineStr">
        <is>
          <t>C</t>
        </is>
      </c>
      <c r="M64" s="101" t="inlineStr">
        <is>
          <t>PENDING PRIMARY DOCUMENT</t>
        </is>
      </c>
      <c r="N64" s="98" t="inlineStr">
        <is>
          <t>None</t>
        </is>
      </c>
      <c r="O64" s="98" t="inlineStr">
        <is>
          <t>Market_Benchmark (shown, flagged)</t>
        </is>
      </c>
      <c r="P64" s="98" t="inlineStr"/>
      <c r="Q64" s="98" t="inlineStr">
        <is>
          <t>ZOLA Electric|Financing round</t>
        </is>
      </c>
    </row>
    <row r="65">
      <c r="A65" s="98" t="inlineStr">
        <is>
          <t>E10-01</t>
        </is>
      </c>
      <c r="B65" s="98" t="inlineStr">
        <is>
          <t>SEforALL Universal Energy Facility pays results-based finance per verified connection</t>
        </is>
      </c>
      <c r="C65" s="100" t="inlineStr">
        <is>
          <t>qualitative</t>
        </is>
      </c>
      <c r="D65" s="98" t="inlineStr">
        <is>
          <t>text</t>
        </is>
      </c>
      <c r="E65" s="98" t="inlineStr">
        <is>
          <t>n/a</t>
        </is>
      </c>
      <c r="F65" s="98" t="inlineStr">
        <is>
          <t>SEforALL (as reported)</t>
        </is>
      </c>
      <c r="G65" s="98" t="inlineStr">
        <is>
          <t>SEforALL</t>
        </is>
      </c>
      <c r="H65" s="98" t="inlineStr">
        <is>
          <t>to verify</t>
        </is>
      </c>
      <c r="I65" s="98" t="inlineStr">
        <is>
          <t>PAGE TO VERIFY</t>
        </is>
      </c>
      <c r="J65" s="98" t="inlineStr"/>
      <c r="K65" s="98" t="inlineStr">
        <is>
          <t>Secondary description</t>
        </is>
      </c>
      <c r="L65" s="98" t="inlineStr">
        <is>
          <t>B</t>
        </is>
      </c>
      <c r="M65" s="101" t="inlineStr">
        <is>
          <t>PENDING PRIMARY DOCUMENT</t>
        </is>
      </c>
      <c r="N65" s="98" t="inlineStr">
        <is>
          <t>Ch 13.2</t>
        </is>
      </c>
      <c r="O65" s="98" t="inlineStr">
        <is>
          <t>None</t>
        </is>
      </c>
      <c r="P65" s="98" t="inlineStr"/>
      <c r="Q65" s="98" t="inlineStr"/>
    </row>
    <row r="66">
      <c r="A66" s="98" t="inlineStr">
        <is>
          <t>X-01</t>
        </is>
      </c>
      <c r="B66" s="98" t="inlineStr">
        <is>
          <t>Pawame SHS financed</t>
        </is>
      </c>
      <c r="C66" s="102" t="n">
        <v>18700</v>
      </c>
      <c r="D66" s="98" t="inlineStr">
        <is>
          <t>units</t>
        </is>
      </c>
      <c r="E66" s="98" t="inlineStr">
        <is>
          <t>n/a</t>
        </is>
      </c>
      <c r="F66" s="98" t="inlineStr">
        <is>
          <t>None found</t>
        </is>
      </c>
      <c r="G66" s="98" t="inlineStr"/>
      <c r="H66" s="98" t="inlineStr"/>
      <c r="I66" s="98" t="inlineStr"/>
      <c r="J66" s="98" t="inlineStr"/>
      <c r="K66" s="98" t="inlineStr">
        <is>
          <t>No public source found</t>
        </is>
      </c>
      <c r="L66" s="98" t="inlineStr">
        <is>
          <t>D</t>
        </is>
      </c>
      <c r="M66" s="106" t="inlineStr">
        <is>
          <t>NOT USED</t>
        </is>
      </c>
      <c r="N66" s="98" t="inlineStr">
        <is>
          <t>None</t>
        </is>
      </c>
      <c r="O66" s="98" t="inlineStr">
        <is>
          <t>Excluded</t>
        </is>
      </c>
      <c r="P66" s="98" t="inlineStr"/>
      <c r="Q66" s="98" t="inlineStr">
        <is>
          <t>Pawame|SHS financed</t>
        </is>
      </c>
    </row>
    <row r="67">
      <c r="A67" s="98" t="inlineStr">
        <is>
          <t>X-02</t>
        </is>
      </c>
      <c r="B67" s="98" t="inlineStr">
        <is>
          <t>Pawame active customers</t>
        </is>
      </c>
      <c r="C67" s="102" t="n">
        <v>16000</v>
      </c>
      <c r="D67" s="98" t="inlineStr">
        <is>
          <t>customers</t>
        </is>
      </c>
      <c r="E67" s="98" t="inlineStr">
        <is>
          <t>n/a</t>
        </is>
      </c>
      <c r="F67" s="98" t="inlineStr">
        <is>
          <t>None found</t>
        </is>
      </c>
      <c r="G67" s="98" t="inlineStr"/>
      <c r="H67" s="98" t="inlineStr"/>
      <c r="I67" s="98" t="inlineStr"/>
      <c r="J67" s="98" t="inlineStr"/>
      <c r="K67" s="98" t="inlineStr">
        <is>
          <t>No public source found</t>
        </is>
      </c>
      <c r="L67" s="98" t="inlineStr">
        <is>
          <t>D</t>
        </is>
      </c>
      <c r="M67" s="106" t="inlineStr">
        <is>
          <t>NOT USED</t>
        </is>
      </c>
      <c r="N67" s="98" t="inlineStr">
        <is>
          <t>None</t>
        </is>
      </c>
      <c r="O67" s="98" t="inlineStr">
        <is>
          <t>Excluded</t>
        </is>
      </c>
      <c r="P67" s="98" t="inlineStr"/>
      <c r="Q67" s="98" t="inlineStr">
        <is>
          <t>Pawame|Active customers</t>
        </is>
      </c>
    </row>
    <row r="68">
      <c r="A68" s="98" t="inlineStr">
        <is>
          <t>X-03</t>
        </is>
      </c>
      <c r="B68" s="98" t="inlineStr">
        <is>
          <t>IFC / AFC material on PAYGo receivables financing</t>
        </is>
      </c>
      <c r="C68" s="100" t="inlineStr">
        <is>
          <t>reference</t>
        </is>
      </c>
      <c r="D68" s="98" t="inlineStr">
        <is>
          <t>text</t>
        </is>
      </c>
      <c r="E68" s="98" t="inlineStr">
        <is>
          <t>various</t>
        </is>
      </c>
      <c r="F68" s="98" t="inlineStr">
        <is>
          <t>Not identified</t>
        </is>
      </c>
      <c r="G68" s="98" t="inlineStr"/>
      <c r="H68" s="98" t="inlineStr"/>
      <c r="I68" s="98" t="inlineStr"/>
      <c r="J68" s="98" t="inlineStr"/>
      <c r="K68" s="98" t="inlineStr">
        <is>
          <t>Listed for retrieval</t>
        </is>
      </c>
      <c r="L68" s="98" t="inlineStr">
        <is>
          <t>D</t>
        </is>
      </c>
      <c r="M68" s="106" t="inlineStr">
        <is>
          <t>NOT USED</t>
        </is>
      </c>
      <c r="N68" s="98" t="inlineStr">
        <is>
          <t>None</t>
        </is>
      </c>
      <c r="O68" s="98" t="inlineStr">
        <is>
          <t>None</t>
        </is>
      </c>
      <c r="P68" s="98" t="inlineStr"/>
      <c r="Q68" s="98"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08" t="inlineStr">
        <is>
          <t>Revenue</t>
        </is>
      </c>
      <c r="G4" s="108" t="inlineStr">
        <is>
          <t>Financing / interest revenue</t>
        </is>
      </c>
      <c r="H4" s="108" t="inlineStr">
        <is>
          <t>Cost of sales</t>
        </is>
      </c>
      <c r="I4" s="108" t="inlineStr">
        <is>
          <t>Gross profit</t>
        </is>
      </c>
      <c r="J4" s="108" t="inlineStr">
        <is>
          <t>Operating expenses</t>
        </is>
      </c>
      <c r="K4" s="108" t="inlineStr">
        <is>
          <t>EBITDA</t>
        </is>
      </c>
      <c r="L4" s="108" t="inlineStr">
        <is>
          <t>EBIT / operating income</t>
        </is>
      </c>
      <c r="M4" s="108" t="inlineStr">
        <is>
          <t>Depreciation &amp; amortisation</t>
        </is>
      </c>
      <c r="N4" s="108" t="inlineStr">
        <is>
          <t>Finance costs</t>
        </is>
      </c>
      <c r="O4" s="108" t="inlineStr">
        <is>
          <t>Impairment / expected credit losses</t>
        </is>
      </c>
      <c r="P4" s="108" t="inlineStr">
        <is>
          <t>Income tax</t>
        </is>
      </c>
      <c r="Q4" s="108" t="inlineStr">
        <is>
          <t>Net income</t>
        </is>
      </c>
      <c r="R4" s="108" t="inlineStr">
        <is>
          <t>Cash</t>
        </is>
      </c>
      <c r="S4" s="108" t="inlineStr">
        <is>
          <t>Inventory</t>
        </is>
      </c>
      <c r="T4" s="108" t="inlineStr">
        <is>
          <t>Trade payables</t>
        </is>
      </c>
      <c r="U4" s="108" t="inlineStr">
        <is>
          <t>Trade receivables</t>
        </is>
      </c>
      <c r="V4" s="108" t="inlineStr">
        <is>
          <t>PAYGo receivables: gross</t>
        </is>
      </c>
      <c r="W4" s="108" t="inlineStr">
        <is>
          <t>PAYGo receivables: net</t>
        </is>
      </c>
      <c r="X4" s="108" t="inlineStr">
        <is>
          <t>Property, plant &amp; equipment</t>
        </is>
      </c>
      <c r="Y4" s="108" t="inlineStr">
        <is>
          <t>Borrowings</t>
        </is>
      </c>
      <c r="Z4" s="108" t="inlineStr">
        <is>
          <t>Lease liabilities</t>
        </is>
      </c>
      <c r="AA4" s="108" t="inlineStr">
        <is>
          <t>Equity</t>
        </is>
      </c>
      <c r="AB4" s="108" t="inlineStr">
        <is>
          <t>Total assets</t>
        </is>
      </c>
      <c r="AC4" s="108" t="inlineStr">
        <is>
          <t>Total liabilities</t>
        </is>
      </c>
      <c r="AD4" s="108" t="inlineStr">
        <is>
          <t>Operating cash flow</t>
        </is>
      </c>
      <c r="AE4" s="108" t="inlineStr">
        <is>
          <t>Capex</t>
        </is>
      </c>
      <c r="AF4" s="108" t="inlineStr">
        <is>
          <t>Debt raised</t>
        </is>
      </c>
      <c r="AG4" s="108" t="inlineStr">
        <is>
          <t>Equity raised</t>
        </is>
      </c>
      <c r="AH4" s="108" t="inlineStr">
        <is>
          <t>Securitisation / receivables financing closed</t>
        </is>
      </c>
      <c r="AI4" s="108" t="inlineStr">
        <is>
          <t>Active customers</t>
        </is>
      </c>
      <c r="AJ4" s="108" t="inlineStr">
        <is>
          <t>Cumulative customers (model: cumulative units sold)</t>
        </is>
      </c>
      <c r="AK4" s="108" t="inlineStr">
        <is>
          <t>Units sold</t>
        </is>
      </c>
      <c r="AL4" s="108" t="inlineStr">
        <is>
          <t>Cumulative financing disbursed (USD m)</t>
        </is>
      </c>
      <c r="AM4" s="108" t="inlineStr">
        <is>
          <t>Revenue growth (reported)</t>
        </is>
      </c>
      <c r="AN4" s="108" t="inlineStr">
        <is>
          <t>Repayment / collection rate</t>
        </is>
      </c>
      <c r="AO4" s="108" t="inlineStr">
        <is>
          <t>PAR30 / 30+ DPD ratio</t>
        </is>
      </c>
      <c r="AP4" s="108" t="inlineStr">
        <is>
          <t>Customer ownership rate</t>
        </is>
      </c>
      <c r="AQ4" s="108"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9">
        <f>IF(COUNTIFS(Benchmark_DB!$B$5:$B$41,$A6,Benchmark_DB!$D$5:$D$41,$B6,Benchmark_DB!$N$5:$N$41,1,Benchmark_DB!$F$5:$F$41,12,Benchmark_DB!$H$5:$H$41,"REV")=0,"",SUMIFS(Benchmark_DB!$V$5:$V$41,Benchmark_DB!$B$5:$B$41,$A6,Benchmark_DB!$D$5:$D$41,$B6,Benchmark_DB!$N$5:$N$41,1,Benchmark_DB!$F$5:$F$41,12,Benchmark_DB!$H$5:$H$41,"REV"))</f>
        <v/>
      </c>
      <c r="G6" s="109">
        <f>IF(COUNTIFS(Benchmark_DB!$B$5:$B$41,$A6,Benchmark_DB!$D$5:$D$41,$B6,Benchmark_DB!$N$5:$N$41,1,Benchmark_DB!$F$5:$F$41,12,Benchmark_DB!$H$5:$H$41,"REV_FIN")=0,"",SUMIFS(Benchmark_DB!$V$5:$V$41,Benchmark_DB!$B$5:$B$41,$A6,Benchmark_DB!$D$5:$D$41,$B6,Benchmark_DB!$N$5:$N$41,1,Benchmark_DB!$F$5:$F$41,12,Benchmark_DB!$H$5:$H$41,"REV_FIN"))</f>
        <v/>
      </c>
      <c r="H6" s="109">
        <f>IF(COUNTIFS(Benchmark_DB!$B$5:$B$41,$A6,Benchmark_DB!$D$5:$D$41,$B6,Benchmark_DB!$N$5:$N$41,1,Benchmark_DB!$F$5:$F$41,12,Benchmark_DB!$H$5:$H$41,"COGS")=0,"",SUMIFS(Benchmark_DB!$V$5:$V$41,Benchmark_DB!$B$5:$B$41,$A6,Benchmark_DB!$D$5:$D$41,$B6,Benchmark_DB!$N$5:$N$41,1,Benchmark_DB!$F$5:$F$41,12,Benchmark_DB!$H$5:$H$41,"COGS"))</f>
        <v/>
      </c>
      <c r="I6" s="109">
        <f>IF(COUNTIFS(Benchmark_DB!$B$5:$B$41,$A6,Benchmark_DB!$D$5:$D$41,$B6,Benchmark_DB!$N$5:$N$41,1,Benchmark_DB!$F$5:$F$41,12,Benchmark_DB!$H$5:$H$41,"GP")=0,"",SUMIFS(Benchmark_DB!$V$5:$V$41,Benchmark_DB!$B$5:$B$41,$A6,Benchmark_DB!$D$5:$D$41,$B6,Benchmark_DB!$N$5:$N$41,1,Benchmark_DB!$F$5:$F$41,12,Benchmark_DB!$H$5:$H$41,"GP"))</f>
        <v/>
      </c>
      <c r="J6" s="109">
        <f>IF(COUNTIFS(Benchmark_DB!$B$5:$B$41,$A6,Benchmark_DB!$D$5:$D$41,$B6,Benchmark_DB!$N$5:$N$41,1,Benchmark_DB!$F$5:$F$41,12,Benchmark_DB!$H$5:$H$41,"OPEX")=0,"",SUMIFS(Benchmark_DB!$V$5:$V$41,Benchmark_DB!$B$5:$B$41,$A6,Benchmark_DB!$D$5:$D$41,$B6,Benchmark_DB!$N$5:$N$41,1,Benchmark_DB!$F$5:$F$41,12,Benchmark_DB!$H$5:$H$41,"OPEX"))</f>
        <v/>
      </c>
      <c r="K6" s="109">
        <f>IF(COUNTIFS(Benchmark_DB!$B$5:$B$41,$A6,Benchmark_DB!$D$5:$D$41,$B6,Benchmark_DB!$N$5:$N$41,1,Benchmark_DB!$F$5:$F$41,12,Benchmark_DB!$H$5:$H$41,"EBITDA")=0,"",SUMIFS(Benchmark_DB!$V$5:$V$41,Benchmark_DB!$B$5:$B$41,$A6,Benchmark_DB!$D$5:$D$41,$B6,Benchmark_DB!$N$5:$N$41,1,Benchmark_DB!$F$5:$F$41,12,Benchmark_DB!$H$5:$H$41,"EBITDA"))</f>
        <v/>
      </c>
      <c r="L6" s="109">
        <f>IF(COUNTIFS(Benchmark_DB!$B$5:$B$41,$A6,Benchmark_DB!$D$5:$D$41,$B6,Benchmark_DB!$N$5:$N$41,1,Benchmark_DB!$F$5:$F$41,12,Benchmark_DB!$H$5:$H$41,"EBIT")=0,"",SUMIFS(Benchmark_DB!$V$5:$V$41,Benchmark_DB!$B$5:$B$41,$A6,Benchmark_DB!$D$5:$D$41,$B6,Benchmark_DB!$N$5:$N$41,1,Benchmark_DB!$F$5:$F$41,12,Benchmark_DB!$H$5:$H$41,"EBIT"))</f>
        <v/>
      </c>
      <c r="M6" s="109">
        <f>IF(COUNTIFS(Benchmark_DB!$B$5:$B$41,$A6,Benchmark_DB!$D$5:$D$41,$B6,Benchmark_DB!$N$5:$N$41,1,Benchmark_DB!$F$5:$F$41,12,Benchmark_DB!$H$5:$H$41,"DA")=0,"",SUMIFS(Benchmark_DB!$V$5:$V$41,Benchmark_DB!$B$5:$B$41,$A6,Benchmark_DB!$D$5:$D$41,$B6,Benchmark_DB!$N$5:$N$41,1,Benchmark_DB!$F$5:$F$41,12,Benchmark_DB!$H$5:$H$41,"DA"))</f>
        <v/>
      </c>
      <c r="N6" s="109">
        <f>IF(COUNTIFS(Benchmark_DB!$B$5:$B$41,$A6,Benchmark_DB!$D$5:$D$41,$B6,Benchmark_DB!$N$5:$N$41,1,Benchmark_DB!$F$5:$F$41,12,Benchmark_DB!$H$5:$H$41,"FIN_COST")=0,"",SUMIFS(Benchmark_DB!$V$5:$V$41,Benchmark_DB!$B$5:$B$41,$A6,Benchmark_DB!$D$5:$D$41,$B6,Benchmark_DB!$N$5:$N$41,1,Benchmark_DB!$F$5:$F$41,12,Benchmark_DB!$H$5:$H$41,"FIN_COST"))</f>
        <v/>
      </c>
      <c r="O6" s="109">
        <f>IF(COUNTIFS(Benchmark_DB!$B$5:$B$41,$A6,Benchmark_DB!$D$5:$D$41,$B6,Benchmark_DB!$N$5:$N$41,1,Benchmark_DB!$F$5:$F$41,12,Benchmark_DB!$H$5:$H$41,"ECL")=0,"",SUMIFS(Benchmark_DB!$V$5:$V$41,Benchmark_DB!$B$5:$B$41,$A6,Benchmark_DB!$D$5:$D$41,$B6,Benchmark_DB!$N$5:$N$41,1,Benchmark_DB!$F$5:$F$41,12,Benchmark_DB!$H$5:$H$41,"ECL"))</f>
        <v/>
      </c>
      <c r="P6" s="109">
        <f>IF(COUNTIFS(Benchmark_DB!$B$5:$B$41,$A6,Benchmark_DB!$D$5:$D$41,$B6,Benchmark_DB!$N$5:$N$41,1,Benchmark_DB!$F$5:$F$41,12,Benchmark_DB!$H$5:$H$41,"TAX")=0,"",SUMIFS(Benchmark_DB!$V$5:$V$41,Benchmark_DB!$B$5:$B$41,$A6,Benchmark_DB!$D$5:$D$41,$B6,Benchmark_DB!$N$5:$N$41,1,Benchmark_DB!$F$5:$F$41,12,Benchmark_DB!$H$5:$H$41,"TAX"))</f>
        <v/>
      </c>
      <c r="Q6" s="109">
        <f>IF(COUNTIFS(Benchmark_DB!$B$5:$B$41,$A6,Benchmark_DB!$D$5:$D$41,$B6,Benchmark_DB!$N$5:$N$41,1,Benchmark_DB!$F$5:$F$41,12,Benchmark_DB!$H$5:$H$41,"NI")=0,"",SUMIFS(Benchmark_DB!$V$5:$V$41,Benchmark_DB!$B$5:$B$41,$A6,Benchmark_DB!$D$5:$D$41,$B6,Benchmark_DB!$N$5:$N$41,1,Benchmark_DB!$F$5:$F$41,12,Benchmark_DB!$H$5:$H$41,"NI"))</f>
        <v/>
      </c>
      <c r="R6" s="109">
        <f>IF(COUNTIFS(Benchmark_DB!$B$5:$B$41,$A6,Benchmark_DB!$D$5:$D$41,$B6,Benchmark_DB!$N$5:$N$41,1,Benchmark_DB!$F$5:$F$41,12,Benchmark_DB!$H$5:$H$41,"CASH")=0,"",SUMIFS(Benchmark_DB!$V$5:$V$41,Benchmark_DB!$B$5:$B$41,$A6,Benchmark_DB!$D$5:$D$41,$B6,Benchmark_DB!$N$5:$N$41,1,Benchmark_DB!$F$5:$F$41,12,Benchmark_DB!$H$5:$H$41,"CASH"))</f>
        <v/>
      </c>
      <c r="S6" s="109">
        <f>IF(COUNTIFS(Benchmark_DB!$B$5:$B$41,$A6,Benchmark_DB!$D$5:$D$41,$B6,Benchmark_DB!$N$5:$N$41,1,Benchmark_DB!$F$5:$F$41,12,Benchmark_DB!$H$5:$H$41,"INV")=0,"",SUMIFS(Benchmark_DB!$V$5:$V$41,Benchmark_DB!$B$5:$B$41,$A6,Benchmark_DB!$D$5:$D$41,$B6,Benchmark_DB!$N$5:$N$41,1,Benchmark_DB!$F$5:$F$41,12,Benchmark_DB!$H$5:$H$41,"INV"))</f>
        <v/>
      </c>
      <c r="T6" s="109">
        <f>IF(COUNTIFS(Benchmark_DB!$B$5:$B$41,$A6,Benchmark_DB!$D$5:$D$41,$B6,Benchmark_DB!$N$5:$N$41,1,Benchmark_DB!$F$5:$F$41,12,Benchmark_DB!$H$5:$H$41,"AP")=0,"",SUMIFS(Benchmark_DB!$V$5:$V$41,Benchmark_DB!$B$5:$B$41,$A6,Benchmark_DB!$D$5:$D$41,$B6,Benchmark_DB!$N$5:$N$41,1,Benchmark_DB!$F$5:$F$41,12,Benchmark_DB!$H$5:$H$41,"AP"))</f>
        <v/>
      </c>
      <c r="U6" s="109">
        <f>IF(COUNTIFS(Benchmark_DB!$B$5:$B$41,$A6,Benchmark_DB!$D$5:$D$41,$B6,Benchmark_DB!$N$5:$N$41,1,Benchmark_DB!$F$5:$F$41,12,Benchmark_DB!$H$5:$H$41,"TRADE_REC")=0,"",SUMIFS(Benchmark_DB!$V$5:$V$41,Benchmark_DB!$B$5:$B$41,$A6,Benchmark_DB!$D$5:$D$41,$B6,Benchmark_DB!$N$5:$N$41,1,Benchmark_DB!$F$5:$F$41,12,Benchmark_DB!$H$5:$H$41,"TRADE_REC"))</f>
        <v/>
      </c>
      <c r="V6" s="109">
        <f>IF(COUNTIFS(Benchmark_DB!$B$5:$B$41,$A6,Benchmark_DB!$D$5:$D$41,$B6,Benchmark_DB!$N$5:$N$41,1,Benchmark_DB!$F$5:$F$41,12,Benchmark_DB!$H$5:$H$41,"PAYGO_REC_GROSS")=0,"",SUMIFS(Benchmark_DB!$V$5:$V$41,Benchmark_DB!$B$5:$B$41,$A6,Benchmark_DB!$D$5:$D$41,$B6,Benchmark_DB!$N$5:$N$41,1,Benchmark_DB!$F$5:$F$41,12,Benchmark_DB!$H$5:$H$41,"PAYGO_REC_GROSS"))</f>
        <v/>
      </c>
      <c r="W6" s="109">
        <f>IF(COUNTIFS(Benchmark_DB!$B$5:$B$41,$A6,Benchmark_DB!$D$5:$D$41,$B6,Benchmark_DB!$N$5:$N$41,1,Benchmark_DB!$F$5:$F$41,12,Benchmark_DB!$H$5:$H$41,"PAYGO_REC_NET")=0,"",SUMIFS(Benchmark_DB!$V$5:$V$41,Benchmark_DB!$B$5:$B$41,$A6,Benchmark_DB!$D$5:$D$41,$B6,Benchmark_DB!$N$5:$N$41,1,Benchmark_DB!$F$5:$F$41,12,Benchmark_DB!$H$5:$H$41,"PAYGO_REC_NET"))</f>
        <v/>
      </c>
      <c r="X6" s="109">
        <f>IF(COUNTIFS(Benchmark_DB!$B$5:$B$41,$A6,Benchmark_DB!$D$5:$D$41,$B6,Benchmark_DB!$N$5:$N$41,1,Benchmark_DB!$F$5:$F$41,12,Benchmark_DB!$H$5:$H$41,"PPE")=0,"",SUMIFS(Benchmark_DB!$V$5:$V$41,Benchmark_DB!$B$5:$B$41,$A6,Benchmark_DB!$D$5:$D$41,$B6,Benchmark_DB!$N$5:$N$41,1,Benchmark_DB!$F$5:$F$41,12,Benchmark_DB!$H$5:$H$41,"PPE"))</f>
        <v/>
      </c>
      <c r="Y6" s="109">
        <f>IF(COUNTIFS(Benchmark_DB!$B$5:$B$41,$A6,Benchmark_DB!$D$5:$D$41,$B6,Benchmark_DB!$N$5:$N$41,1,Benchmark_DB!$F$5:$F$41,12,Benchmark_DB!$H$5:$H$41,"DEBT")=0,"",SUMIFS(Benchmark_DB!$V$5:$V$41,Benchmark_DB!$B$5:$B$41,$A6,Benchmark_DB!$D$5:$D$41,$B6,Benchmark_DB!$N$5:$N$41,1,Benchmark_DB!$F$5:$F$41,12,Benchmark_DB!$H$5:$H$41,"DEBT"))</f>
        <v/>
      </c>
      <c r="Z6" s="109">
        <f>IF(COUNTIFS(Benchmark_DB!$B$5:$B$41,$A6,Benchmark_DB!$D$5:$D$41,$B6,Benchmark_DB!$N$5:$N$41,1,Benchmark_DB!$F$5:$F$41,12,Benchmark_DB!$H$5:$H$41,"LEASE")=0,"",SUMIFS(Benchmark_DB!$V$5:$V$41,Benchmark_DB!$B$5:$B$41,$A6,Benchmark_DB!$D$5:$D$41,$B6,Benchmark_DB!$N$5:$N$41,1,Benchmark_DB!$F$5:$F$41,12,Benchmark_DB!$H$5:$H$41,"LEASE"))</f>
        <v/>
      </c>
      <c r="AA6" s="109">
        <f>IF(COUNTIFS(Benchmark_DB!$B$5:$B$41,$A6,Benchmark_DB!$D$5:$D$41,$B6,Benchmark_DB!$N$5:$N$41,1,Benchmark_DB!$F$5:$F$41,12,Benchmark_DB!$H$5:$H$41,"EQUITY")=0,"",SUMIFS(Benchmark_DB!$V$5:$V$41,Benchmark_DB!$B$5:$B$41,$A6,Benchmark_DB!$D$5:$D$41,$B6,Benchmark_DB!$N$5:$N$41,1,Benchmark_DB!$F$5:$F$41,12,Benchmark_DB!$H$5:$H$41,"EQUITY"))</f>
        <v/>
      </c>
      <c r="AB6" s="109">
        <f>IF(COUNTIFS(Benchmark_DB!$B$5:$B$41,$A6,Benchmark_DB!$D$5:$D$41,$B6,Benchmark_DB!$N$5:$N$41,1,Benchmark_DB!$F$5:$F$41,12,Benchmark_DB!$H$5:$H$41,"TOTAL_ASSETS")=0,"",SUMIFS(Benchmark_DB!$V$5:$V$41,Benchmark_DB!$B$5:$B$41,$A6,Benchmark_DB!$D$5:$D$41,$B6,Benchmark_DB!$N$5:$N$41,1,Benchmark_DB!$F$5:$F$41,12,Benchmark_DB!$H$5:$H$41,"TOTAL_ASSETS"))</f>
        <v/>
      </c>
      <c r="AC6" s="109">
        <f>IF(COUNTIFS(Benchmark_DB!$B$5:$B$41,$A6,Benchmark_DB!$D$5:$D$41,$B6,Benchmark_DB!$N$5:$N$41,1,Benchmark_DB!$F$5:$F$41,12,Benchmark_DB!$H$5:$H$41,"TOTAL_LIAB")=0,"",SUMIFS(Benchmark_DB!$V$5:$V$41,Benchmark_DB!$B$5:$B$41,$A6,Benchmark_DB!$D$5:$D$41,$B6,Benchmark_DB!$N$5:$N$41,1,Benchmark_DB!$F$5:$F$41,12,Benchmark_DB!$H$5:$H$41,"TOTAL_LIAB"))</f>
        <v/>
      </c>
      <c r="AD6" s="109">
        <f>IF(COUNTIFS(Benchmark_DB!$B$5:$B$41,$A6,Benchmark_DB!$D$5:$D$41,$B6,Benchmark_DB!$N$5:$N$41,1,Benchmark_DB!$F$5:$F$41,12,Benchmark_DB!$H$5:$H$41,"CFO")=0,"",SUMIFS(Benchmark_DB!$V$5:$V$41,Benchmark_DB!$B$5:$B$41,$A6,Benchmark_DB!$D$5:$D$41,$B6,Benchmark_DB!$N$5:$N$41,1,Benchmark_DB!$F$5:$F$41,12,Benchmark_DB!$H$5:$H$41,"CFO"))</f>
        <v/>
      </c>
      <c r="AE6" s="109">
        <f>IF(COUNTIFS(Benchmark_DB!$B$5:$B$41,$A6,Benchmark_DB!$D$5:$D$41,$B6,Benchmark_DB!$N$5:$N$41,1,Benchmark_DB!$F$5:$F$41,12,Benchmark_DB!$H$5:$H$41,"CAPEX")=0,"",SUMIFS(Benchmark_DB!$V$5:$V$41,Benchmark_DB!$B$5:$B$41,$A6,Benchmark_DB!$D$5:$D$41,$B6,Benchmark_DB!$N$5:$N$41,1,Benchmark_DB!$F$5:$F$41,12,Benchmark_DB!$H$5:$H$41,"CAPEX"))</f>
        <v/>
      </c>
      <c r="AF6" s="109">
        <f>IF(COUNTIFS(Benchmark_DB!$B$5:$B$41,$A6,Benchmark_DB!$D$5:$D$41,$B6,Benchmark_DB!$N$5:$N$41,1,Benchmark_DB!$F$5:$F$41,12,Benchmark_DB!$H$5:$H$41,"DEBT_DRAW")=0,"",SUMIFS(Benchmark_DB!$V$5:$V$41,Benchmark_DB!$B$5:$B$41,$A6,Benchmark_DB!$D$5:$D$41,$B6,Benchmark_DB!$N$5:$N$41,1,Benchmark_DB!$F$5:$F$41,12,Benchmark_DB!$H$5:$H$41,"DEBT_DRAW"))</f>
        <v/>
      </c>
      <c r="AG6" s="109">
        <f>IF(COUNTIFS(Benchmark_DB!$B$5:$B$41,$A6,Benchmark_DB!$D$5:$D$41,$B6,Benchmark_DB!$N$5:$N$41,1,Benchmark_DB!$F$5:$F$41,12,Benchmark_DB!$H$5:$H$41,"EQUITY_RAISED")=0,"",SUMIFS(Benchmark_DB!$V$5:$V$41,Benchmark_DB!$B$5:$B$41,$A6,Benchmark_DB!$D$5:$D$41,$B6,Benchmark_DB!$N$5:$N$41,1,Benchmark_DB!$F$5:$F$41,12,Benchmark_DB!$H$5:$H$41,"EQUITY_RAISED"))</f>
        <v/>
      </c>
      <c r="AH6" s="109">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9">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9">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9">
        <f>IF(COUNTIFS(Benchmark_DB!$B$5:$B$41,$A7,Benchmark_DB!$D$5:$D$41,$B7,Benchmark_DB!$N$5:$N$41,1,Benchmark_DB!$F$5:$F$41,12,Benchmark_DB!$H$5:$H$41,"REV")=0,"",SUMIFS(Benchmark_DB!$V$5:$V$41,Benchmark_DB!$B$5:$B$41,$A7,Benchmark_DB!$D$5:$D$41,$B7,Benchmark_DB!$N$5:$N$41,1,Benchmark_DB!$F$5:$F$41,12,Benchmark_DB!$H$5:$H$41,"REV"))</f>
        <v/>
      </c>
      <c r="G7" s="109">
        <f>IF(COUNTIFS(Benchmark_DB!$B$5:$B$41,$A7,Benchmark_DB!$D$5:$D$41,$B7,Benchmark_DB!$N$5:$N$41,1,Benchmark_DB!$F$5:$F$41,12,Benchmark_DB!$H$5:$H$41,"REV_FIN")=0,"",SUMIFS(Benchmark_DB!$V$5:$V$41,Benchmark_DB!$B$5:$B$41,$A7,Benchmark_DB!$D$5:$D$41,$B7,Benchmark_DB!$N$5:$N$41,1,Benchmark_DB!$F$5:$F$41,12,Benchmark_DB!$H$5:$H$41,"REV_FIN"))</f>
        <v/>
      </c>
      <c r="H7" s="109">
        <f>IF(COUNTIFS(Benchmark_DB!$B$5:$B$41,$A7,Benchmark_DB!$D$5:$D$41,$B7,Benchmark_DB!$N$5:$N$41,1,Benchmark_DB!$F$5:$F$41,12,Benchmark_DB!$H$5:$H$41,"COGS")=0,"",SUMIFS(Benchmark_DB!$V$5:$V$41,Benchmark_DB!$B$5:$B$41,$A7,Benchmark_DB!$D$5:$D$41,$B7,Benchmark_DB!$N$5:$N$41,1,Benchmark_DB!$F$5:$F$41,12,Benchmark_DB!$H$5:$H$41,"COGS"))</f>
        <v/>
      </c>
      <c r="I7" s="109">
        <f>IF(COUNTIFS(Benchmark_DB!$B$5:$B$41,$A7,Benchmark_DB!$D$5:$D$41,$B7,Benchmark_DB!$N$5:$N$41,1,Benchmark_DB!$F$5:$F$41,12,Benchmark_DB!$H$5:$H$41,"GP")=0,"",SUMIFS(Benchmark_DB!$V$5:$V$41,Benchmark_DB!$B$5:$B$41,$A7,Benchmark_DB!$D$5:$D$41,$B7,Benchmark_DB!$N$5:$N$41,1,Benchmark_DB!$F$5:$F$41,12,Benchmark_DB!$H$5:$H$41,"GP"))</f>
        <v/>
      </c>
      <c r="J7" s="109">
        <f>IF(COUNTIFS(Benchmark_DB!$B$5:$B$41,$A7,Benchmark_DB!$D$5:$D$41,$B7,Benchmark_DB!$N$5:$N$41,1,Benchmark_DB!$F$5:$F$41,12,Benchmark_DB!$H$5:$H$41,"OPEX")=0,"",SUMIFS(Benchmark_DB!$V$5:$V$41,Benchmark_DB!$B$5:$B$41,$A7,Benchmark_DB!$D$5:$D$41,$B7,Benchmark_DB!$N$5:$N$41,1,Benchmark_DB!$F$5:$F$41,12,Benchmark_DB!$H$5:$H$41,"OPEX"))</f>
        <v/>
      </c>
      <c r="K7" s="109">
        <f>IF(COUNTIFS(Benchmark_DB!$B$5:$B$41,$A7,Benchmark_DB!$D$5:$D$41,$B7,Benchmark_DB!$N$5:$N$41,1,Benchmark_DB!$F$5:$F$41,12,Benchmark_DB!$H$5:$H$41,"EBITDA")=0,"",SUMIFS(Benchmark_DB!$V$5:$V$41,Benchmark_DB!$B$5:$B$41,$A7,Benchmark_DB!$D$5:$D$41,$B7,Benchmark_DB!$N$5:$N$41,1,Benchmark_DB!$F$5:$F$41,12,Benchmark_DB!$H$5:$H$41,"EBITDA"))</f>
        <v/>
      </c>
      <c r="L7" s="109">
        <f>IF(COUNTIFS(Benchmark_DB!$B$5:$B$41,$A7,Benchmark_DB!$D$5:$D$41,$B7,Benchmark_DB!$N$5:$N$41,1,Benchmark_DB!$F$5:$F$41,12,Benchmark_DB!$H$5:$H$41,"EBIT")=0,"",SUMIFS(Benchmark_DB!$V$5:$V$41,Benchmark_DB!$B$5:$B$41,$A7,Benchmark_DB!$D$5:$D$41,$B7,Benchmark_DB!$N$5:$N$41,1,Benchmark_DB!$F$5:$F$41,12,Benchmark_DB!$H$5:$H$41,"EBIT"))</f>
        <v/>
      </c>
      <c r="M7" s="109">
        <f>IF(COUNTIFS(Benchmark_DB!$B$5:$B$41,$A7,Benchmark_DB!$D$5:$D$41,$B7,Benchmark_DB!$N$5:$N$41,1,Benchmark_DB!$F$5:$F$41,12,Benchmark_DB!$H$5:$H$41,"DA")=0,"",SUMIFS(Benchmark_DB!$V$5:$V$41,Benchmark_DB!$B$5:$B$41,$A7,Benchmark_DB!$D$5:$D$41,$B7,Benchmark_DB!$N$5:$N$41,1,Benchmark_DB!$F$5:$F$41,12,Benchmark_DB!$H$5:$H$41,"DA"))</f>
        <v/>
      </c>
      <c r="N7" s="109">
        <f>IF(COUNTIFS(Benchmark_DB!$B$5:$B$41,$A7,Benchmark_DB!$D$5:$D$41,$B7,Benchmark_DB!$N$5:$N$41,1,Benchmark_DB!$F$5:$F$41,12,Benchmark_DB!$H$5:$H$41,"FIN_COST")=0,"",SUMIFS(Benchmark_DB!$V$5:$V$41,Benchmark_DB!$B$5:$B$41,$A7,Benchmark_DB!$D$5:$D$41,$B7,Benchmark_DB!$N$5:$N$41,1,Benchmark_DB!$F$5:$F$41,12,Benchmark_DB!$H$5:$H$41,"FIN_COST"))</f>
        <v/>
      </c>
      <c r="O7" s="109">
        <f>IF(COUNTIFS(Benchmark_DB!$B$5:$B$41,$A7,Benchmark_DB!$D$5:$D$41,$B7,Benchmark_DB!$N$5:$N$41,1,Benchmark_DB!$F$5:$F$41,12,Benchmark_DB!$H$5:$H$41,"ECL")=0,"",SUMIFS(Benchmark_DB!$V$5:$V$41,Benchmark_DB!$B$5:$B$41,$A7,Benchmark_DB!$D$5:$D$41,$B7,Benchmark_DB!$N$5:$N$41,1,Benchmark_DB!$F$5:$F$41,12,Benchmark_DB!$H$5:$H$41,"ECL"))</f>
        <v/>
      </c>
      <c r="P7" s="109">
        <f>IF(COUNTIFS(Benchmark_DB!$B$5:$B$41,$A7,Benchmark_DB!$D$5:$D$41,$B7,Benchmark_DB!$N$5:$N$41,1,Benchmark_DB!$F$5:$F$41,12,Benchmark_DB!$H$5:$H$41,"TAX")=0,"",SUMIFS(Benchmark_DB!$V$5:$V$41,Benchmark_DB!$B$5:$B$41,$A7,Benchmark_DB!$D$5:$D$41,$B7,Benchmark_DB!$N$5:$N$41,1,Benchmark_DB!$F$5:$F$41,12,Benchmark_DB!$H$5:$H$41,"TAX"))</f>
        <v/>
      </c>
      <c r="Q7" s="109">
        <f>IF(COUNTIFS(Benchmark_DB!$B$5:$B$41,$A7,Benchmark_DB!$D$5:$D$41,$B7,Benchmark_DB!$N$5:$N$41,1,Benchmark_DB!$F$5:$F$41,12,Benchmark_DB!$H$5:$H$41,"NI")=0,"",SUMIFS(Benchmark_DB!$V$5:$V$41,Benchmark_DB!$B$5:$B$41,$A7,Benchmark_DB!$D$5:$D$41,$B7,Benchmark_DB!$N$5:$N$41,1,Benchmark_DB!$F$5:$F$41,12,Benchmark_DB!$H$5:$H$41,"NI"))</f>
        <v/>
      </c>
      <c r="R7" s="109">
        <f>IF(COUNTIFS(Benchmark_DB!$B$5:$B$41,$A7,Benchmark_DB!$D$5:$D$41,$B7,Benchmark_DB!$N$5:$N$41,1,Benchmark_DB!$F$5:$F$41,12,Benchmark_DB!$H$5:$H$41,"CASH")=0,"",SUMIFS(Benchmark_DB!$V$5:$V$41,Benchmark_DB!$B$5:$B$41,$A7,Benchmark_DB!$D$5:$D$41,$B7,Benchmark_DB!$N$5:$N$41,1,Benchmark_DB!$F$5:$F$41,12,Benchmark_DB!$H$5:$H$41,"CASH"))</f>
        <v/>
      </c>
      <c r="S7" s="109">
        <f>IF(COUNTIFS(Benchmark_DB!$B$5:$B$41,$A7,Benchmark_DB!$D$5:$D$41,$B7,Benchmark_DB!$N$5:$N$41,1,Benchmark_DB!$F$5:$F$41,12,Benchmark_DB!$H$5:$H$41,"INV")=0,"",SUMIFS(Benchmark_DB!$V$5:$V$41,Benchmark_DB!$B$5:$B$41,$A7,Benchmark_DB!$D$5:$D$41,$B7,Benchmark_DB!$N$5:$N$41,1,Benchmark_DB!$F$5:$F$41,12,Benchmark_DB!$H$5:$H$41,"INV"))</f>
        <v/>
      </c>
      <c r="T7" s="109">
        <f>IF(COUNTIFS(Benchmark_DB!$B$5:$B$41,$A7,Benchmark_DB!$D$5:$D$41,$B7,Benchmark_DB!$N$5:$N$41,1,Benchmark_DB!$F$5:$F$41,12,Benchmark_DB!$H$5:$H$41,"AP")=0,"",SUMIFS(Benchmark_DB!$V$5:$V$41,Benchmark_DB!$B$5:$B$41,$A7,Benchmark_DB!$D$5:$D$41,$B7,Benchmark_DB!$N$5:$N$41,1,Benchmark_DB!$F$5:$F$41,12,Benchmark_DB!$H$5:$H$41,"AP"))</f>
        <v/>
      </c>
      <c r="U7" s="109">
        <f>IF(COUNTIFS(Benchmark_DB!$B$5:$B$41,$A7,Benchmark_DB!$D$5:$D$41,$B7,Benchmark_DB!$N$5:$N$41,1,Benchmark_DB!$F$5:$F$41,12,Benchmark_DB!$H$5:$H$41,"TRADE_REC")=0,"",SUMIFS(Benchmark_DB!$V$5:$V$41,Benchmark_DB!$B$5:$B$41,$A7,Benchmark_DB!$D$5:$D$41,$B7,Benchmark_DB!$N$5:$N$41,1,Benchmark_DB!$F$5:$F$41,12,Benchmark_DB!$H$5:$H$41,"TRADE_REC"))</f>
        <v/>
      </c>
      <c r="V7" s="109">
        <f>IF(COUNTIFS(Benchmark_DB!$B$5:$B$41,$A7,Benchmark_DB!$D$5:$D$41,$B7,Benchmark_DB!$N$5:$N$41,1,Benchmark_DB!$F$5:$F$41,12,Benchmark_DB!$H$5:$H$41,"PAYGO_REC_GROSS")=0,"",SUMIFS(Benchmark_DB!$V$5:$V$41,Benchmark_DB!$B$5:$B$41,$A7,Benchmark_DB!$D$5:$D$41,$B7,Benchmark_DB!$N$5:$N$41,1,Benchmark_DB!$F$5:$F$41,12,Benchmark_DB!$H$5:$H$41,"PAYGO_REC_GROSS"))</f>
        <v/>
      </c>
      <c r="W7" s="109">
        <f>IF(COUNTIFS(Benchmark_DB!$B$5:$B$41,$A7,Benchmark_DB!$D$5:$D$41,$B7,Benchmark_DB!$N$5:$N$41,1,Benchmark_DB!$F$5:$F$41,12,Benchmark_DB!$H$5:$H$41,"PAYGO_REC_NET")=0,"",SUMIFS(Benchmark_DB!$V$5:$V$41,Benchmark_DB!$B$5:$B$41,$A7,Benchmark_DB!$D$5:$D$41,$B7,Benchmark_DB!$N$5:$N$41,1,Benchmark_DB!$F$5:$F$41,12,Benchmark_DB!$H$5:$H$41,"PAYGO_REC_NET"))</f>
        <v/>
      </c>
      <c r="X7" s="109">
        <f>IF(COUNTIFS(Benchmark_DB!$B$5:$B$41,$A7,Benchmark_DB!$D$5:$D$41,$B7,Benchmark_DB!$N$5:$N$41,1,Benchmark_DB!$F$5:$F$41,12,Benchmark_DB!$H$5:$H$41,"PPE")=0,"",SUMIFS(Benchmark_DB!$V$5:$V$41,Benchmark_DB!$B$5:$B$41,$A7,Benchmark_DB!$D$5:$D$41,$B7,Benchmark_DB!$N$5:$N$41,1,Benchmark_DB!$F$5:$F$41,12,Benchmark_DB!$H$5:$H$41,"PPE"))</f>
        <v/>
      </c>
      <c r="Y7" s="109">
        <f>IF(COUNTIFS(Benchmark_DB!$B$5:$B$41,$A7,Benchmark_DB!$D$5:$D$41,$B7,Benchmark_DB!$N$5:$N$41,1,Benchmark_DB!$F$5:$F$41,12,Benchmark_DB!$H$5:$H$41,"DEBT")=0,"",SUMIFS(Benchmark_DB!$V$5:$V$41,Benchmark_DB!$B$5:$B$41,$A7,Benchmark_DB!$D$5:$D$41,$B7,Benchmark_DB!$N$5:$N$41,1,Benchmark_DB!$F$5:$F$41,12,Benchmark_DB!$H$5:$H$41,"DEBT"))</f>
        <v/>
      </c>
      <c r="Z7" s="109">
        <f>IF(COUNTIFS(Benchmark_DB!$B$5:$B$41,$A7,Benchmark_DB!$D$5:$D$41,$B7,Benchmark_DB!$N$5:$N$41,1,Benchmark_DB!$F$5:$F$41,12,Benchmark_DB!$H$5:$H$41,"LEASE")=0,"",SUMIFS(Benchmark_DB!$V$5:$V$41,Benchmark_DB!$B$5:$B$41,$A7,Benchmark_DB!$D$5:$D$41,$B7,Benchmark_DB!$N$5:$N$41,1,Benchmark_DB!$F$5:$F$41,12,Benchmark_DB!$H$5:$H$41,"LEASE"))</f>
        <v/>
      </c>
      <c r="AA7" s="109">
        <f>IF(COUNTIFS(Benchmark_DB!$B$5:$B$41,$A7,Benchmark_DB!$D$5:$D$41,$B7,Benchmark_DB!$N$5:$N$41,1,Benchmark_DB!$F$5:$F$41,12,Benchmark_DB!$H$5:$H$41,"EQUITY")=0,"",SUMIFS(Benchmark_DB!$V$5:$V$41,Benchmark_DB!$B$5:$B$41,$A7,Benchmark_DB!$D$5:$D$41,$B7,Benchmark_DB!$N$5:$N$41,1,Benchmark_DB!$F$5:$F$41,12,Benchmark_DB!$H$5:$H$41,"EQUITY"))</f>
        <v/>
      </c>
      <c r="AB7" s="109">
        <f>IF(COUNTIFS(Benchmark_DB!$B$5:$B$41,$A7,Benchmark_DB!$D$5:$D$41,$B7,Benchmark_DB!$N$5:$N$41,1,Benchmark_DB!$F$5:$F$41,12,Benchmark_DB!$H$5:$H$41,"TOTAL_ASSETS")=0,"",SUMIFS(Benchmark_DB!$V$5:$V$41,Benchmark_DB!$B$5:$B$41,$A7,Benchmark_DB!$D$5:$D$41,$B7,Benchmark_DB!$N$5:$N$41,1,Benchmark_DB!$F$5:$F$41,12,Benchmark_DB!$H$5:$H$41,"TOTAL_ASSETS"))</f>
        <v/>
      </c>
      <c r="AC7" s="109">
        <f>IF(COUNTIFS(Benchmark_DB!$B$5:$B$41,$A7,Benchmark_DB!$D$5:$D$41,$B7,Benchmark_DB!$N$5:$N$41,1,Benchmark_DB!$F$5:$F$41,12,Benchmark_DB!$H$5:$H$41,"TOTAL_LIAB")=0,"",SUMIFS(Benchmark_DB!$V$5:$V$41,Benchmark_DB!$B$5:$B$41,$A7,Benchmark_DB!$D$5:$D$41,$B7,Benchmark_DB!$N$5:$N$41,1,Benchmark_DB!$F$5:$F$41,12,Benchmark_DB!$H$5:$H$41,"TOTAL_LIAB"))</f>
        <v/>
      </c>
      <c r="AD7" s="109">
        <f>IF(COUNTIFS(Benchmark_DB!$B$5:$B$41,$A7,Benchmark_DB!$D$5:$D$41,$B7,Benchmark_DB!$N$5:$N$41,1,Benchmark_DB!$F$5:$F$41,12,Benchmark_DB!$H$5:$H$41,"CFO")=0,"",SUMIFS(Benchmark_DB!$V$5:$V$41,Benchmark_DB!$B$5:$B$41,$A7,Benchmark_DB!$D$5:$D$41,$B7,Benchmark_DB!$N$5:$N$41,1,Benchmark_DB!$F$5:$F$41,12,Benchmark_DB!$H$5:$H$41,"CFO"))</f>
        <v/>
      </c>
      <c r="AE7" s="109">
        <f>IF(COUNTIFS(Benchmark_DB!$B$5:$B$41,$A7,Benchmark_DB!$D$5:$D$41,$B7,Benchmark_DB!$N$5:$N$41,1,Benchmark_DB!$F$5:$F$41,12,Benchmark_DB!$H$5:$H$41,"CAPEX")=0,"",SUMIFS(Benchmark_DB!$V$5:$V$41,Benchmark_DB!$B$5:$B$41,$A7,Benchmark_DB!$D$5:$D$41,$B7,Benchmark_DB!$N$5:$N$41,1,Benchmark_DB!$F$5:$F$41,12,Benchmark_DB!$H$5:$H$41,"CAPEX"))</f>
        <v/>
      </c>
      <c r="AF7" s="109">
        <f>IF(COUNTIFS(Benchmark_DB!$B$5:$B$41,$A7,Benchmark_DB!$D$5:$D$41,$B7,Benchmark_DB!$N$5:$N$41,1,Benchmark_DB!$F$5:$F$41,12,Benchmark_DB!$H$5:$H$41,"DEBT_DRAW")=0,"",SUMIFS(Benchmark_DB!$V$5:$V$41,Benchmark_DB!$B$5:$B$41,$A7,Benchmark_DB!$D$5:$D$41,$B7,Benchmark_DB!$N$5:$N$41,1,Benchmark_DB!$F$5:$F$41,12,Benchmark_DB!$H$5:$H$41,"DEBT_DRAW"))</f>
        <v/>
      </c>
      <c r="AG7" s="109">
        <f>IF(COUNTIFS(Benchmark_DB!$B$5:$B$41,$A7,Benchmark_DB!$D$5:$D$41,$B7,Benchmark_DB!$N$5:$N$41,1,Benchmark_DB!$F$5:$F$41,12,Benchmark_DB!$H$5:$H$41,"EQUITY_RAISED")=0,"",SUMIFS(Benchmark_DB!$V$5:$V$41,Benchmark_DB!$B$5:$B$41,$A7,Benchmark_DB!$D$5:$D$41,$B7,Benchmark_DB!$N$5:$N$41,1,Benchmark_DB!$F$5:$F$41,12,Benchmark_DB!$H$5:$H$41,"EQUITY_RAISED"))</f>
        <v/>
      </c>
      <c r="AH7" s="109">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9">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9">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9">
        <f>IF(COUNTIFS(Benchmark_DB!$B$5:$B$41,$A8,Benchmark_DB!$D$5:$D$41,$B8,Benchmark_DB!$N$5:$N$41,1,Benchmark_DB!$F$5:$F$41,12,Benchmark_DB!$H$5:$H$41,"REV")=0,"",SUMIFS(Benchmark_DB!$V$5:$V$41,Benchmark_DB!$B$5:$B$41,$A8,Benchmark_DB!$D$5:$D$41,$B8,Benchmark_DB!$N$5:$N$41,1,Benchmark_DB!$F$5:$F$41,12,Benchmark_DB!$H$5:$H$41,"REV"))</f>
        <v/>
      </c>
      <c r="G8" s="109">
        <f>IF(COUNTIFS(Benchmark_DB!$B$5:$B$41,$A8,Benchmark_DB!$D$5:$D$41,$B8,Benchmark_DB!$N$5:$N$41,1,Benchmark_DB!$F$5:$F$41,12,Benchmark_DB!$H$5:$H$41,"REV_FIN")=0,"",SUMIFS(Benchmark_DB!$V$5:$V$41,Benchmark_DB!$B$5:$B$41,$A8,Benchmark_DB!$D$5:$D$41,$B8,Benchmark_DB!$N$5:$N$41,1,Benchmark_DB!$F$5:$F$41,12,Benchmark_DB!$H$5:$H$41,"REV_FIN"))</f>
        <v/>
      </c>
      <c r="H8" s="109">
        <f>IF(COUNTIFS(Benchmark_DB!$B$5:$B$41,$A8,Benchmark_DB!$D$5:$D$41,$B8,Benchmark_DB!$N$5:$N$41,1,Benchmark_DB!$F$5:$F$41,12,Benchmark_DB!$H$5:$H$41,"COGS")=0,"",SUMIFS(Benchmark_DB!$V$5:$V$41,Benchmark_DB!$B$5:$B$41,$A8,Benchmark_DB!$D$5:$D$41,$B8,Benchmark_DB!$N$5:$N$41,1,Benchmark_DB!$F$5:$F$41,12,Benchmark_DB!$H$5:$H$41,"COGS"))</f>
        <v/>
      </c>
      <c r="I8" s="109">
        <f>IF(COUNTIFS(Benchmark_DB!$B$5:$B$41,$A8,Benchmark_DB!$D$5:$D$41,$B8,Benchmark_DB!$N$5:$N$41,1,Benchmark_DB!$F$5:$F$41,12,Benchmark_DB!$H$5:$H$41,"GP")=0,"",SUMIFS(Benchmark_DB!$V$5:$V$41,Benchmark_DB!$B$5:$B$41,$A8,Benchmark_DB!$D$5:$D$41,$B8,Benchmark_DB!$N$5:$N$41,1,Benchmark_DB!$F$5:$F$41,12,Benchmark_DB!$H$5:$H$41,"GP"))</f>
        <v/>
      </c>
      <c r="J8" s="109">
        <f>IF(COUNTIFS(Benchmark_DB!$B$5:$B$41,$A8,Benchmark_DB!$D$5:$D$41,$B8,Benchmark_DB!$N$5:$N$41,1,Benchmark_DB!$F$5:$F$41,12,Benchmark_DB!$H$5:$H$41,"OPEX")=0,"",SUMIFS(Benchmark_DB!$V$5:$V$41,Benchmark_DB!$B$5:$B$41,$A8,Benchmark_DB!$D$5:$D$41,$B8,Benchmark_DB!$N$5:$N$41,1,Benchmark_DB!$F$5:$F$41,12,Benchmark_DB!$H$5:$H$41,"OPEX"))</f>
        <v/>
      </c>
      <c r="K8" s="109">
        <f>IF(COUNTIFS(Benchmark_DB!$B$5:$B$41,$A8,Benchmark_DB!$D$5:$D$41,$B8,Benchmark_DB!$N$5:$N$41,1,Benchmark_DB!$F$5:$F$41,12,Benchmark_DB!$H$5:$H$41,"EBITDA")=0,"",SUMIFS(Benchmark_DB!$V$5:$V$41,Benchmark_DB!$B$5:$B$41,$A8,Benchmark_DB!$D$5:$D$41,$B8,Benchmark_DB!$N$5:$N$41,1,Benchmark_DB!$F$5:$F$41,12,Benchmark_DB!$H$5:$H$41,"EBITDA"))</f>
        <v/>
      </c>
      <c r="L8" s="109">
        <f>IF(COUNTIFS(Benchmark_DB!$B$5:$B$41,$A8,Benchmark_DB!$D$5:$D$41,$B8,Benchmark_DB!$N$5:$N$41,1,Benchmark_DB!$F$5:$F$41,12,Benchmark_DB!$H$5:$H$41,"EBIT")=0,"",SUMIFS(Benchmark_DB!$V$5:$V$41,Benchmark_DB!$B$5:$B$41,$A8,Benchmark_DB!$D$5:$D$41,$B8,Benchmark_DB!$N$5:$N$41,1,Benchmark_DB!$F$5:$F$41,12,Benchmark_DB!$H$5:$H$41,"EBIT"))</f>
        <v/>
      </c>
      <c r="M8" s="109">
        <f>IF(COUNTIFS(Benchmark_DB!$B$5:$B$41,$A8,Benchmark_DB!$D$5:$D$41,$B8,Benchmark_DB!$N$5:$N$41,1,Benchmark_DB!$F$5:$F$41,12,Benchmark_DB!$H$5:$H$41,"DA")=0,"",SUMIFS(Benchmark_DB!$V$5:$V$41,Benchmark_DB!$B$5:$B$41,$A8,Benchmark_DB!$D$5:$D$41,$B8,Benchmark_DB!$N$5:$N$41,1,Benchmark_DB!$F$5:$F$41,12,Benchmark_DB!$H$5:$H$41,"DA"))</f>
        <v/>
      </c>
      <c r="N8" s="109">
        <f>IF(COUNTIFS(Benchmark_DB!$B$5:$B$41,$A8,Benchmark_DB!$D$5:$D$41,$B8,Benchmark_DB!$N$5:$N$41,1,Benchmark_DB!$F$5:$F$41,12,Benchmark_DB!$H$5:$H$41,"FIN_COST")=0,"",SUMIFS(Benchmark_DB!$V$5:$V$41,Benchmark_DB!$B$5:$B$41,$A8,Benchmark_DB!$D$5:$D$41,$B8,Benchmark_DB!$N$5:$N$41,1,Benchmark_DB!$F$5:$F$41,12,Benchmark_DB!$H$5:$H$41,"FIN_COST"))</f>
        <v/>
      </c>
      <c r="O8" s="109">
        <f>IF(COUNTIFS(Benchmark_DB!$B$5:$B$41,$A8,Benchmark_DB!$D$5:$D$41,$B8,Benchmark_DB!$N$5:$N$41,1,Benchmark_DB!$F$5:$F$41,12,Benchmark_DB!$H$5:$H$41,"ECL")=0,"",SUMIFS(Benchmark_DB!$V$5:$V$41,Benchmark_DB!$B$5:$B$41,$A8,Benchmark_DB!$D$5:$D$41,$B8,Benchmark_DB!$N$5:$N$41,1,Benchmark_DB!$F$5:$F$41,12,Benchmark_DB!$H$5:$H$41,"ECL"))</f>
        <v/>
      </c>
      <c r="P8" s="109">
        <f>IF(COUNTIFS(Benchmark_DB!$B$5:$B$41,$A8,Benchmark_DB!$D$5:$D$41,$B8,Benchmark_DB!$N$5:$N$41,1,Benchmark_DB!$F$5:$F$41,12,Benchmark_DB!$H$5:$H$41,"TAX")=0,"",SUMIFS(Benchmark_DB!$V$5:$V$41,Benchmark_DB!$B$5:$B$41,$A8,Benchmark_DB!$D$5:$D$41,$B8,Benchmark_DB!$N$5:$N$41,1,Benchmark_DB!$F$5:$F$41,12,Benchmark_DB!$H$5:$H$41,"TAX"))</f>
        <v/>
      </c>
      <c r="Q8" s="109">
        <f>IF(COUNTIFS(Benchmark_DB!$B$5:$B$41,$A8,Benchmark_DB!$D$5:$D$41,$B8,Benchmark_DB!$N$5:$N$41,1,Benchmark_DB!$F$5:$F$41,12,Benchmark_DB!$H$5:$H$41,"NI")=0,"",SUMIFS(Benchmark_DB!$V$5:$V$41,Benchmark_DB!$B$5:$B$41,$A8,Benchmark_DB!$D$5:$D$41,$B8,Benchmark_DB!$N$5:$N$41,1,Benchmark_DB!$F$5:$F$41,12,Benchmark_DB!$H$5:$H$41,"NI"))</f>
        <v/>
      </c>
      <c r="R8" s="109">
        <f>IF(COUNTIFS(Benchmark_DB!$B$5:$B$41,$A8,Benchmark_DB!$D$5:$D$41,$B8,Benchmark_DB!$N$5:$N$41,1,Benchmark_DB!$F$5:$F$41,12,Benchmark_DB!$H$5:$H$41,"CASH")=0,"",SUMIFS(Benchmark_DB!$V$5:$V$41,Benchmark_DB!$B$5:$B$41,$A8,Benchmark_DB!$D$5:$D$41,$B8,Benchmark_DB!$N$5:$N$41,1,Benchmark_DB!$F$5:$F$41,12,Benchmark_DB!$H$5:$H$41,"CASH"))</f>
        <v/>
      </c>
      <c r="S8" s="109">
        <f>IF(COUNTIFS(Benchmark_DB!$B$5:$B$41,$A8,Benchmark_DB!$D$5:$D$41,$B8,Benchmark_DB!$N$5:$N$41,1,Benchmark_DB!$F$5:$F$41,12,Benchmark_DB!$H$5:$H$41,"INV")=0,"",SUMIFS(Benchmark_DB!$V$5:$V$41,Benchmark_DB!$B$5:$B$41,$A8,Benchmark_DB!$D$5:$D$41,$B8,Benchmark_DB!$N$5:$N$41,1,Benchmark_DB!$F$5:$F$41,12,Benchmark_DB!$H$5:$H$41,"INV"))</f>
        <v/>
      </c>
      <c r="T8" s="109">
        <f>IF(COUNTIFS(Benchmark_DB!$B$5:$B$41,$A8,Benchmark_DB!$D$5:$D$41,$B8,Benchmark_DB!$N$5:$N$41,1,Benchmark_DB!$F$5:$F$41,12,Benchmark_DB!$H$5:$H$41,"AP")=0,"",SUMIFS(Benchmark_DB!$V$5:$V$41,Benchmark_DB!$B$5:$B$41,$A8,Benchmark_DB!$D$5:$D$41,$B8,Benchmark_DB!$N$5:$N$41,1,Benchmark_DB!$F$5:$F$41,12,Benchmark_DB!$H$5:$H$41,"AP"))</f>
        <v/>
      </c>
      <c r="U8" s="109">
        <f>IF(COUNTIFS(Benchmark_DB!$B$5:$B$41,$A8,Benchmark_DB!$D$5:$D$41,$B8,Benchmark_DB!$N$5:$N$41,1,Benchmark_DB!$F$5:$F$41,12,Benchmark_DB!$H$5:$H$41,"TRADE_REC")=0,"",SUMIFS(Benchmark_DB!$V$5:$V$41,Benchmark_DB!$B$5:$B$41,$A8,Benchmark_DB!$D$5:$D$41,$B8,Benchmark_DB!$N$5:$N$41,1,Benchmark_DB!$F$5:$F$41,12,Benchmark_DB!$H$5:$H$41,"TRADE_REC"))</f>
        <v/>
      </c>
      <c r="V8" s="109">
        <f>IF(COUNTIFS(Benchmark_DB!$B$5:$B$41,$A8,Benchmark_DB!$D$5:$D$41,$B8,Benchmark_DB!$N$5:$N$41,1,Benchmark_DB!$F$5:$F$41,12,Benchmark_DB!$H$5:$H$41,"PAYGO_REC_GROSS")=0,"",SUMIFS(Benchmark_DB!$V$5:$V$41,Benchmark_DB!$B$5:$B$41,$A8,Benchmark_DB!$D$5:$D$41,$B8,Benchmark_DB!$N$5:$N$41,1,Benchmark_DB!$F$5:$F$41,12,Benchmark_DB!$H$5:$H$41,"PAYGO_REC_GROSS"))</f>
        <v/>
      </c>
      <c r="W8" s="109">
        <f>IF(COUNTIFS(Benchmark_DB!$B$5:$B$41,$A8,Benchmark_DB!$D$5:$D$41,$B8,Benchmark_DB!$N$5:$N$41,1,Benchmark_DB!$F$5:$F$41,12,Benchmark_DB!$H$5:$H$41,"PAYGO_REC_NET")=0,"",SUMIFS(Benchmark_DB!$V$5:$V$41,Benchmark_DB!$B$5:$B$41,$A8,Benchmark_DB!$D$5:$D$41,$B8,Benchmark_DB!$N$5:$N$41,1,Benchmark_DB!$F$5:$F$41,12,Benchmark_DB!$H$5:$H$41,"PAYGO_REC_NET"))</f>
        <v/>
      </c>
      <c r="X8" s="109">
        <f>IF(COUNTIFS(Benchmark_DB!$B$5:$B$41,$A8,Benchmark_DB!$D$5:$D$41,$B8,Benchmark_DB!$N$5:$N$41,1,Benchmark_DB!$F$5:$F$41,12,Benchmark_DB!$H$5:$H$41,"PPE")=0,"",SUMIFS(Benchmark_DB!$V$5:$V$41,Benchmark_DB!$B$5:$B$41,$A8,Benchmark_DB!$D$5:$D$41,$B8,Benchmark_DB!$N$5:$N$41,1,Benchmark_DB!$F$5:$F$41,12,Benchmark_DB!$H$5:$H$41,"PPE"))</f>
        <v/>
      </c>
      <c r="Y8" s="109">
        <f>IF(COUNTIFS(Benchmark_DB!$B$5:$B$41,$A8,Benchmark_DB!$D$5:$D$41,$B8,Benchmark_DB!$N$5:$N$41,1,Benchmark_DB!$F$5:$F$41,12,Benchmark_DB!$H$5:$H$41,"DEBT")=0,"",SUMIFS(Benchmark_DB!$V$5:$V$41,Benchmark_DB!$B$5:$B$41,$A8,Benchmark_DB!$D$5:$D$41,$B8,Benchmark_DB!$N$5:$N$41,1,Benchmark_DB!$F$5:$F$41,12,Benchmark_DB!$H$5:$H$41,"DEBT"))</f>
        <v/>
      </c>
      <c r="Z8" s="109">
        <f>IF(COUNTIFS(Benchmark_DB!$B$5:$B$41,$A8,Benchmark_DB!$D$5:$D$41,$B8,Benchmark_DB!$N$5:$N$41,1,Benchmark_DB!$F$5:$F$41,12,Benchmark_DB!$H$5:$H$41,"LEASE")=0,"",SUMIFS(Benchmark_DB!$V$5:$V$41,Benchmark_DB!$B$5:$B$41,$A8,Benchmark_DB!$D$5:$D$41,$B8,Benchmark_DB!$N$5:$N$41,1,Benchmark_DB!$F$5:$F$41,12,Benchmark_DB!$H$5:$H$41,"LEASE"))</f>
        <v/>
      </c>
      <c r="AA8" s="109">
        <f>IF(COUNTIFS(Benchmark_DB!$B$5:$B$41,$A8,Benchmark_DB!$D$5:$D$41,$B8,Benchmark_DB!$N$5:$N$41,1,Benchmark_DB!$F$5:$F$41,12,Benchmark_DB!$H$5:$H$41,"EQUITY")=0,"",SUMIFS(Benchmark_DB!$V$5:$V$41,Benchmark_DB!$B$5:$B$41,$A8,Benchmark_DB!$D$5:$D$41,$B8,Benchmark_DB!$N$5:$N$41,1,Benchmark_DB!$F$5:$F$41,12,Benchmark_DB!$H$5:$H$41,"EQUITY"))</f>
        <v/>
      </c>
      <c r="AB8" s="109">
        <f>IF(COUNTIFS(Benchmark_DB!$B$5:$B$41,$A8,Benchmark_DB!$D$5:$D$41,$B8,Benchmark_DB!$N$5:$N$41,1,Benchmark_DB!$F$5:$F$41,12,Benchmark_DB!$H$5:$H$41,"TOTAL_ASSETS")=0,"",SUMIFS(Benchmark_DB!$V$5:$V$41,Benchmark_DB!$B$5:$B$41,$A8,Benchmark_DB!$D$5:$D$41,$B8,Benchmark_DB!$N$5:$N$41,1,Benchmark_DB!$F$5:$F$41,12,Benchmark_DB!$H$5:$H$41,"TOTAL_ASSETS"))</f>
        <v/>
      </c>
      <c r="AC8" s="109">
        <f>IF(COUNTIFS(Benchmark_DB!$B$5:$B$41,$A8,Benchmark_DB!$D$5:$D$41,$B8,Benchmark_DB!$N$5:$N$41,1,Benchmark_DB!$F$5:$F$41,12,Benchmark_DB!$H$5:$H$41,"TOTAL_LIAB")=0,"",SUMIFS(Benchmark_DB!$V$5:$V$41,Benchmark_DB!$B$5:$B$41,$A8,Benchmark_DB!$D$5:$D$41,$B8,Benchmark_DB!$N$5:$N$41,1,Benchmark_DB!$F$5:$F$41,12,Benchmark_DB!$H$5:$H$41,"TOTAL_LIAB"))</f>
        <v/>
      </c>
      <c r="AD8" s="109">
        <f>IF(COUNTIFS(Benchmark_DB!$B$5:$B$41,$A8,Benchmark_DB!$D$5:$D$41,$B8,Benchmark_DB!$N$5:$N$41,1,Benchmark_DB!$F$5:$F$41,12,Benchmark_DB!$H$5:$H$41,"CFO")=0,"",SUMIFS(Benchmark_DB!$V$5:$V$41,Benchmark_DB!$B$5:$B$41,$A8,Benchmark_DB!$D$5:$D$41,$B8,Benchmark_DB!$N$5:$N$41,1,Benchmark_DB!$F$5:$F$41,12,Benchmark_DB!$H$5:$H$41,"CFO"))</f>
        <v/>
      </c>
      <c r="AE8" s="109">
        <f>IF(COUNTIFS(Benchmark_DB!$B$5:$B$41,$A8,Benchmark_DB!$D$5:$D$41,$B8,Benchmark_DB!$N$5:$N$41,1,Benchmark_DB!$F$5:$F$41,12,Benchmark_DB!$H$5:$H$41,"CAPEX")=0,"",SUMIFS(Benchmark_DB!$V$5:$V$41,Benchmark_DB!$B$5:$B$41,$A8,Benchmark_DB!$D$5:$D$41,$B8,Benchmark_DB!$N$5:$N$41,1,Benchmark_DB!$F$5:$F$41,12,Benchmark_DB!$H$5:$H$41,"CAPEX"))</f>
        <v/>
      </c>
      <c r="AF8" s="109">
        <f>IF(COUNTIFS(Benchmark_DB!$B$5:$B$41,$A8,Benchmark_DB!$D$5:$D$41,$B8,Benchmark_DB!$N$5:$N$41,1,Benchmark_DB!$F$5:$F$41,12,Benchmark_DB!$H$5:$H$41,"DEBT_DRAW")=0,"",SUMIFS(Benchmark_DB!$V$5:$V$41,Benchmark_DB!$B$5:$B$41,$A8,Benchmark_DB!$D$5:$D$41,$B8,Benchmark_DB!$N$5:$N$41,1,Benchmark_DB!$F$5:$F$41,12,Benchmark_DB!$H$5:$H$41,"DEBT_DRAW"))</f>
        <v/>
      </c>
      <c r="AG8" s="109">
        <f>IF(COUNTIFS(Benchmark_DB!$B$5:$B$41,$A8,Benchmark_DB!$D$5:$D$41,$B8,Benchmark_DB!$N$5:$N$41,1,Benchmark_DB!$F$5:$F$41,12,Benchmark_DB!$H$5:$H$41,"EQUITY_RAISED")=0,"",SUMIFS(Benchmark_DB!$V$5:$V$41,Benchmark_DB!$B$5:$B$41,$A8,Benchmark_DB!$D$5:$D$41,$B8,Benchmark_DB!$N$5:$N$41,1,Benchmark_DB!$F$5:$F$41,12,Benchmark_DB!$H$5:$H$41,"EQUITY_RAISED"))</f>
        <v/>
      </c>
      <c r="AH8" s="109">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9">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9">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9">
        <f>IF(COUNTIFS(Benchmark_DB!$B$5:$B$41,$A9,Benchmark_DB!$D$5:$D$41,$B9,Benchmark_DB!$N$5:$N$41,1,Benchmark_DB!$F$5:$F$41,12,Benchmark_DB!$H$5:$H$41,"REV")=0,"",SUMIFS(Benchmark_DB!$V$5:$V$41,Benchmark_DB!$B$5:$B$41,$A9,Benchmark_DB!$D$5:$D$41,$B9,Benchmark_DB!$N$5:$N$41,1,Benchmark_DB!$F$5:$F$41,12,Benchmark_DB!$H$5:$H$41,"REV"))</f>
        <v/>
      </c>
      <c r="G9" s="109">
        <f>IF(COUNTIFS(Benchmark_DB!$B$5:$B$41,$A9,Benchmark_DB!$D$5:$D$41,$B9,Benchmark_DB!$N$5:$N$41,1,Benchmark_DB!$F$5:$F$41,12,Benchmark_DB!$H$5:$H$41,"REV_FIN")=0,"",SUMIFS(Benchmark_DB!$V$5:$V$41,Benchmark_DB!$B$5:$B$41,$A9,Benchmark_DB!$D$5:$D$41,$B9,Benchmark_DB!$N$5:$N$41,1,Benchmark_DB!$F$5:$F$41,12,Benchmark_DB!$H$5:$H$41,"REV_FIN"))</f>
        <v/>
      </c>
      <c r="H9" s="109">
        <f>IF(COUNTIFS(Benchmark_DB!$B$5:$B$41,$A9,Benchmark_DB!$D$5:$D$41,$B9,Benchmark_DB!$N$5:$N$41,1,Benchmark_DB!$F$5:$F$41,12,Benchmark_DB!$H$5:$H$41,"COGS")=0,"",SUMIFS(Benchmark_DB!$V$5:$V$41,Benchmark_DB!$B$5:$B$41,$A9,Benchmark_DB!$D$5:$D$41,$B9,Benchmark_DB!$N$5:$N$41,1,Benchmark_DB!$F$5:$F$41,12,Benchmark_DB!$H$5:$H$41,"COGS"))</f>
        <v/>
      </c>
      <c r="I9" s="109">
        <f>IF(COUNTIFS(Benchmark_DB!$B$5:$B$41,$A9,Benchmark_DB!$D$5:$D$41,$B9,Benchmark_DB!$N$5:$N$41,1,Benchmark_DB!$F$5:$F$41,12,Benchmark_DB!$H$5:$H$41,"GP")=0,"",SUMIFS(Benchmark_DB!$V$5:$V$41,Benchmark_DB!$B$5:$B$41,$A9,Benchmark_DB!$D$5:$D$41,$B9,Benchmark_DB!$N$5:$N$41,1,Benchmark_DB!$F$5:$F$41,12,Benchmark_DB!$H$5:$H$41,"GP"))</f>
        <v/>
      </c>
      <c r="J9" s="109">
        <f>IF(COUNTIFS(Benchmark_DB!$B$5:$B$41,$A9,Benchmark_DB!$D$5:$D$41,$B9,Benchmark_DB!$N$5:$N$41,1,Benchmark_DB!$F$5:$F$41,12,Benchmark_DB!$H$5:$H$41,"OPEX")=0,"",SUMIFS(Benchmark_DB!$V$5:$V$41,Benchmark_DB!$B$5:$B$41,$A9,Benchmark_DB!$D$5:$D$41,$B9,Benchmark_DB!$N$5:$N$41,1,Benchmark_DB!$F$5:$F$41,12,Benchmark_DB!$H$5:$H$41,"OPEX"))</f>
        <v/>
      </c>
      <c r="K9" s="109">
        <f>IF(COUNTIFS(Benchmark_DB!$B$5:$B$41,$A9,Benchmark_DB!$D$5:$D$41,$B9,Benchmark_DB!$N$5:$N$41,1,Benchmark_DB!$F$5:$F$41,12,Benchmark_DB!$H$5:$H$41,"EBITDA")=0,"",SUMIFS(Benchmark_DB!$V$5:$V$41,Benchmark_DB!$B$5:$B$41,$A9,Benchmark_DB!$D$5:$D$41,$B9,Benchmark_DB!$N$5:$N$41,1,Benchmark_DB!$F$5:$F$41,12,Benchmark_DB!$H$5:$H$41,"EBITDA"))</f>
        <v/>
      </c>
      <c r="L9" s="109">
        <f>IF(COUNTIFS(Benchmark_DB!$B$5:$B$41,$A9,Benchmark_DB!$D$5:$D$41,$B9,Benchmark_DB!$N$5:$N$41,1,Benchmark_DB!$F$5:$F$41,12,Benchmark_DB!$H$5:$H$41,"EBIT")=0,"",SUMIFS(Benchmark_DB!$V$5:$V$41,Benchmark_DB!$B$5:$B$41,$A9,Benchmark_DB!$D$5:$D$41,$B9,Benchmark_DB!$N$5:$N$41,1,Benchmark_DB!$F$5:$F$41,12,Benchmark_DB!$H$5:$H$41,"EBIT"))</f>
        <v/>
      </c>
      <c r="M9" s="109">
        <f>IF(COUNTIFS(Benchmark_DB!$B$5:$B$41,$A9,Benchmark_DB!$D$5:$D$41,$B9,Benchmark_DB!$N$5:$N$41,1,Benchmark_DB!$F$5:$F$41,12,Benchmark_DB!$H$5:$H$41,"DA")=0,"",SUMIFS(Benchmark_DB!$V$5:$V$41,Benchmark_DB!$B$5:$B$41,$A9,Benchmark_DB!$D$5:$D$41,$B9,Benchmark_DB!$N$5:$N$41,1,Benchmark_DB!$F$5:$F$41,12,Benchmark_DB!$H$5:$H$41,"DA"))</f>
        <v/>
      </c>
      <c r="N9" s="109">
        <f>IF(COUNTIFS(Benchmark_DB!$B$5:$B$41,$A9,Benchmark_DB!$D$5:$D$41,$B9,Benchmark_DB!$N$5:$N$41,1,Benchmark_DB!$F$5:$F$41,12,Benchmark_DB!$H$5:$H$41,"FIN_COST")=0,"",SUMIFS(Benchmark_DB!$V$5:$V$41,Benchmark_DB!$B$5:$B$41,$A9,Benchmark_DB!$D$5:$D$41,$B9,Benchmark_DB!$N$5:$N$41,1,Benchmark_DB!$F$5:$F$41,12,Benchmark_DB!$H$5:$H$41,"FIN_COST"))</f>
        <v/>
      </c>
      <c r="O9" s="109">
        <f>IF(COUNTIFS(Benchmark_DB!$B$5:$B$41,$A9,Benchmark_DB!$D$5:$D$41,$B9,Benchmark_DB!$N$5:$N$41,1,Benchmark_DB!$F$5:$F$41,12,Benchmark_DB!$H$5:$H$41,"ECL")=0,"",SUMIFS(Benchmark_DB!$V$5:$V$41,Benchmark_DB!$B$5:$B$41,$A9,Benchmark_DB!$D$5:$D$41,$B9,Benchmark_DB!$N$5:$N$41,1,Benchmark_DB!$F$5:$F$41,12,Benchmark_DB!$H$5:$H$41,"ECL"))</f>
        <v/>
      </c>
      <c r="P9" s="109">
        <f>IF(COUNTIFS(Benchmark_DB!$B$5:$B$41,$A9,Benchmark_DB!$D$5:$D$41,$B9,Benchmark_DB!$N$5:$N$41,1,Benchmark_DB!$F$5:$F$41,12,Benchmark_DB!$H$5:$H$41,"TAX")=0,"",SUMIFS(Benchmark_DB!$V$5:$V$41,Benchmark_DB!$B$5:$B$41,$A9,Benchmark_DB!$D$5:$D$41,$B9,Benchmark_DB!$N$5:$N$41,1,Benchmark_DB!$F$5:$F$41,12,Benchmark_DB!$H$5:$H$41,"TAX"))</f>
        <v/>
      </c>
      <c r="Q9" s="109">
        <f>IF(COUNTIFS(Benchmark_DB!$B$5:$B$41,$A9,Benchmark_DB!$D$5:$D$41,$B9,Benchmark_DB!$N$5:$N$41,1,Benchmark_DB!$F$5:$F$41,12,Benchmark_DB!$H$5:$H$41,"NI")=0,"",SUMIFS(Benchmark_DB!$V$5:$V$41,Benchmark_DB!$B$5:$B$41,$A9,Benchmark_DB!$D$5:$D$41,$B9,Benchmark_DB!$N$5:$N$41,1,Benchmark_DB!$F$5:$F$41,12,Benchmark_DB!$H$5:$H$41,"NI"))</f>
        <v/>
      </c>
      <c r="R9" s="109">
        <f>IF(COUNTIFS(Benchmark_DB!$B$5:$B$41,$A9,Benchmark_DB!$D$5:$D$41,$B9,Benchmark_DB!$N$5:$N$41,1,Benchmark_DB!$F$5:$F$41,12,Benchmark_DB!$H$5:$H$41,"CASH")=0,"",SUMIFS(Benchmark_DB!$V$5:$V$41,Benchmark_DB!$B$5:$B$41,$A9,Benchmark_DB!$D$5:$D$41,$B9,Benchmark_DB!$N$5:$N$41,1,Benchmark_DB!$F$5:$F$41,12,Benchmark_DB!$H$5:$H$41,"CASH"))</f>
        <v/>
      </c>
      <c r="S9" s="109">
        <f>IF(COUNTIFS(Benchmark_DB!$B$5:$B$41,$A9,Benchmark_DB!$D$5:$D$41,$B9,Benchmark_DB!$N$5:$N$41,1,Benchmark_DB!$F$5:$F$41,12,Benchmark_DB!$H$5:$H$41,"INV")=0,"",SUMIFS(Benchmark_DB!$V$5:$V$41,Benchmark_DB!$B$5:$B$41,$A9,Benchmark_DB!$D$5:$D$41,$B9,Benchmark_DB!$N$5:$N$41,1,Benchmark_DB!$F$5:$F$41,12,Benchmark_DB!$H$5:$H$41,"INV"))</f>
        <v/>
      </c>
      <c r="T9" s="109">
        <f>IF(COUNTIFS(Benchmark_DB!$B$5:$B$41,$A9,Benchmark_DB!$D$5:$D$41,$B9,Benchmark_DB!$N$5:$N$41,1,Benchmark_DB!$F$5:$F$41,12,Benchmark_DB!$H$5:$H$41,"AP")=0,"",SUMIFS(Benchmark_DB!$V$5:$V$41,Benchmark_DB!$B$5:$B$41,$A9,Benchmark_DB!$D$5:$D$41,$B9,Benchmark_DB!$N$5:$N$41,1,Benchmark_DB!$F$5:$F$41,12,Benchmark_DB!$H$5:$H$41,"AP"))</f>
        <v/>
      </c>
      <c r="U9" s="109">
        <f>IF(COUNTIFS(Benchmark_DB!$B$5:$B$41,$A9,Benchmark_DB!$D$5:$D$41,$B9,Benchmark_DB!$N$5:$N$41,1,Benchmark_DB!$F$5:$F$41,12,Benchmark_DB!$H$5:$H$41,"TRADE_REC")=0,"",SUMIFS(Benchmark_DB!$V$5:$V$41,Benchmark_DB!$B$5:$B$41,$A9,Benchmark_DB!$D$5:$D$41,$B9,Benchmark_DB!$N$5:$N$41,1,Benchmark_DB!$F$5:$F$41,12,Benchmark_DB!$H$5:$H$41,"TRADE_REC"))</f>
        <v/>
      </c>
      <c r="V9" s="109">
        <f>IF(COUNTIFS(Benchmark_DB!$B$5:$B$41,$A9,Benchmark_DB!$D$5:$D$41,$B9,Benchmark_DB!$N$5:$N$41,1,Benchmark_DB!$F$5:$F$41,12,Benchmark_DB!$H$5:$H$41,"PAYGO_REC_GROSS")=0,"",SUMIFS(Benchmark_DB!$V$5:$V$41,Benchmark_DB!$B$5:$B$41,$A9,Benchmark_DB!$D$5:$D$41,$B9,Benchmark_DB!$N$5:$N$41,1,Benchmark_DB!$F$5:$F$41,12,Benchmark_DB!$H$5:$H$41,"PAYGO_REC_GROSS"))</f>
        <v/>
      </c>
      <c r="W9" s="109">
        <f>IF(COUNTIFS(Benchmark_DB!$B$5:$B$41,$A9,Benchmark_DB!$D$5:$D$41,$B9,Benchmark_DB!$N$5:$N$41,1,Benchmark_DB!$F$5:$F$41,12,Benchmark_DB!$H$5:$H$41,"PAYGO_REC_NET")=0,"",SUMIFS(Benchmark_DB!$V$5:$V$41,Benchmark_DB!$B$5:$B$41,$A9,Benchmark_DB!$D$5:$D$41,$B9,Benchmark_DB!$N$5:$N$41,1,Benchmark_DB!$F$5:$F$41,12,Benchmark_DB!$H$5:$H$41,"PAYGO_REC_NET"))</f>
        <v/>
      </c>
      <c r="X9" s="109">
        <f>IF(COUNTIFS(Benchmark_DB!$B$5:$B$41,$A9,Benchmark_DB!$D$5:$D$41,$B9,Benchmark_DB!$N$5:$N$41,1,Benchmark_DB!$F$5:$F$41,12,Benchmark_DB!$H$5:$H$41,"PPE")=0,"",SUMIFS(Benchmark_DB!$V$5:$V$41,Benchmark_DB!$B$5:$B$41,$A9,Benchmark_DB!$D$5:$D$41,$B9,Benchmark_DB!$N$5:$N$41,1,Benchmark_DB!$F$5:$F$41,12,Benchmark_DB!$H$5:$H$41,"PPE"))</f>
        <v/>
      </c>
      <c r="Y9" s="109">
        <f>IF(COUNTIFS(Benchmark_DB!$B$5:$B$41,$A9,Benchmark_DB!$D$5:$D$41,$B9,Benchmark_DB!$N$5:$N$41,1,Benchmark_DB!$F$5:$F$41,12,Benchmark_DB!$H$5:$H$41,"DEBT")=0,"",SUMIFS(Benchmark_DB!$V$5:$V$41,Benchmark_DB!$B$5:$B$41,$A9,Benchmark_DB!$D$5:$D$41,$B9,Benchmark_DB!$N$5:$N$41,1,Benchmark_DB!$F$5:$F$41,12,Benchmark_DB!$H$5:$H$41,"DEBT"))</f>
        <v/>
      </c>
      <c r="Z9" s="109">
        <f>IF(COUNTIFS(Benchmark_DB!$B$5:$B$41,$A9,Benchmark_DB!$D$5:$D$41,$B9,Benchmark_DB!$N$5:$N$41,1,Benchmark_DB!$F$5:$F$41,12,Benchmark_DB!$H$5:$H$41,"LEASE")=0,"",SUMIFS(Benchmark_DB!$V$5:$V$41,Benchmark_DB!$B$5:$B$41,$A9,Benchmark_DB!$D$5:$D$41,$B9,Benchmark_DB!$N$5:$N$41,1,Benchmark_DB!$F$5:$F$41,12,Benchmark_DB!$H$5:$H$41,"LEASE"))</f>
        <v/>
      </c>
      <c r="AA9" s="109">
        <f>IF(COUNTIFS(Benchmark_DB!$B$5:$B$41,$A9,Benchmark_DB!$D$5:$D$41,$B9,Benchmark_DB!$N$5:$N$41,1,Benchmark_DB!$F$5:$F$41,12,Benchmark_DB!$H$5:$H$41,"EQUITY")=0,"",SUMIFS(Benchmark_DB!$V$5:$V$41,Benchmark_DB!$B$5:$B$41,$A9,Benchmark_DB!$D$5:$D$41,$B9,Benchmark_DB!$N$5:$N$41,1,Benchmark_DB!$F$5:$F$41,12,Benchmark_DB!$H$5:$H$41,"EQUITY"))</f>
        <v/>
      </c>
      <c r="AB9" s="109">
        <f>IF(COUNTIFS(Benchmark_DB!$B$5:$B$41,$A9,Benchmark_DB!$D$5:$D$41,$B9,Benchmark_DB!$N$5:$N$41,1,Benchmark_DB!$F$5:$F$41,12,Benchmark_DB!$H$5:$H$41,"TOTAL_ASSETS")=0,"",SUMIFS(Benchmark_DB!$V$5:$V$41,Benchmark_DB!$B$5:$B$41,$A9,Benchmark_DB!$D$5:$D$41,$B9,Benchmark_DB!$N$5:$N$41,1,Benchmark_DB!$F$5:$F$41,12,Benchmark_DB!$H$5:$H$41,"TOTAL_ASSETS"))</f>
        <v/>
      </c>
      <c r="AC9" s="109">
        <f>IF(COUNTIFS(Benchmark_DB!$B$5:$B$41,$A9,Benchmark_DB!$D$5:$D$41,$B9,Benchmark_DB!$N$5:$N$41,1,Benchmark_DB!$F$5:$F$41,12,Benchmark_DB!$H$5:$H$41,"TOTAL_LIAB")=0,"",SUMIFS(Benchmark_DB!$V$5:$V$41,Benchmark_DB!$B$5:$B$41,$A9,Benchmark_DB!$D$5:$D$41,$B9,Benchmark_DB!$N$5:$N$41,1,Benchmark_DB!$F$5:$F$41,12,Benchmark_DB!$H$5:$H$41,"TOTAL_LIAB"))</f>
        <v/>
      </c>
      <c r="AD9" s="109">
        <f>IF(COUNTIFS(Benchmark_DB!$B$5:$B$41,$A9,Benchmark_DB!$D$5:$D$41,$B9,Benchmark_DB!$N$5:$N$41,1,Benchmark_DB!$F$5:$F$41,12,Benchmark_DB!$H$5:$H$41,"CFO")=0,"",SUMIFS(Benchmark_DB!$V$5:$V$41,Benchmark_DB!$B$5:$B$41,$A9,Benchmark_DB!$D$5:$D$41,$B9,Benchmark_DB!$N$5:$N$41,1,Benchmark_DB!$F$5:$F$41,12,Benchmark_DB!$H$5:$H$41,"CFO"))</f>
        <v/>
      </c>
      <c r="AE9" s="109">
        <f>IF(COUNTIFS(Benchmark_DB!$B$5:$B$41,$A9,Benchmark_DB!$D$5:$D$41,$B9,Benchmark_DB!$N$5:$N$41,1,Benchmark_DB!$F$5:$F$41,12,Benchmark_DB!$H$5:$H$41,"CAPEX")=0,"",SUMIFS(Benchmark_DB!$V$5:$V$41,Benchmark_DB!$B$5:$B$41,$A9,Benchmark_DB!$D$5:$D$41,$B9,Benchmark_DB!$N$5:$N$41,1,Benchmark_DB!$F$5:$F$41,12,Benchmark_DB!$H$5:$H$41,"CAPEX"))</f>
        <v/>
      </c>
      <c r="AF9" s="109">
        <f>IF(COUNTIFS(Benchmark_DB!$B$5:$B$41,$A9,Benchmark_DB!$D$5:$D$41,$B9,Benchmark_DB!$N$5:$N$41,1,Benchmark_DB!$F$5:$F$41,12,Benchmark_DB!$H$5:$H$41,"DEBT_DRAW")=0,"",SUMIFS(Benchmark_DB!$V$5:$V$41,Benchmark_DB!$B$5:$B$41,$A9,Benchmark_DB!$D$5:$D$41,$B9,Benchmark_DB!$N$5:$N$41,1,Benchmark_DB!$F$5:$F$41,12,Benchmark_DB!$H$5:$H$41,"DEBT_DRAW"))</f>
        <v/>
      </c>
      <c r="AG9" s="109">
        <f>IF(COUNTIFS(Benchmark_DB!$B$5:$B$41,$A9,Benchmark_DB!$D$5:$D$41,$B9,Benchmark_DB!$N$5:$N$41,1,Benchmark_DB!$F$5:$F$41,12,Benchmark_DB!$H$5:$H$41,"EQUITY_RAISED")=0,"",SUMIFS(Benchmark_DB!$V$5:$V$41,Benchmark_DB!$B$5:$B$41,$A9,Benchmark_DB!$D$5:$D$41,$B9,Benchmark_DB!$N$5:$N$41,1,Benchmark_DB!$F$5:$F$41,12,Benchmark_DB!$H$5:$H$41,"EQUITY_RAISED"))</f>
        <v/>
      </c>
      <c r="AH9" s="109">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9">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9">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9">
        <f>IF(COUNTIFS(Benchmark_DB!$B$5:$B$41,$A10,Benchmark_DB!$D$5:$D$41,$B10,Benchmark_DB!$N$5:$N$41,1,Benchmark_DB!$F$5:$F$41,12,Benchmark_DB!$H$5:$H$41,"REV")=0,"",SUMIFS(Benchmark_DB!$V$5:$V$41,Benchmark_DB!$B$5:$B$41,$A10,Benchmark_DB!$D$5:$D$41,$B10,Benchmark_DB!$N$5:$N$41,1,Benchmark_DB!$F$5:$F$41,12,Benchmark_DB!$H$5:$H$41,"REV"))</f>
        <v/>
      </c>
      <c r="G10" s="109">
        <f>IF(COUNTIFS(Benchmark_DB!$B$5:$B$41,$A10,Benchmark_DB!$D$5:$D$41,$B10,Benchmark_DB!$N$5:$N$41,1,Benchmark_DB!$F$5:$F$41,12,Benchmark_DB!$H$5:$H$41,"REV_FIN")=0,"",SUMIFS(Benchmark_DB!$V$5:$V$41,Benchmark_DB!$B$5:$B$41,$A10,Benchmark_DB!$D$5:$D$41,$B10,Benchmark_DB!$N$5:$N$41,1,Benchmark_DB!$F$5:$F$41,12,Benchmark_DB!$H$5:$H$41,"REV_FIN"))</f>
        <v/>
      </c>
      <c r="H10" s="109">
        <f>IF(COUNTIFS(Benchmark_DB!$B$5:$B$41,$A10,Benchmark_DB!$D$5:$D$41,$B10,Benchmark_DB!$N$5:$N$41,1,Benchmark_DB!$F$5:$F$41,12,Benchmark_DB!$H$5:$H$41,"COGS")=0,"",SUMIFS(Benchmark_DB!$V$5:$V$41,Benchmark_DB!$B$5:$B$41,$A10,Benchmark_DB!$D$5:$D$41,$B10,Benchmark_DB!$N$5:$N$41,1,Benchmark_DB!$F$5:$F$41,12,Benchmark_DB!$H$5:$H$41,"COGS"))</f>
        <v/>
      </c>
      <c r="I10" s="109">
        <f>IF(COUNTIFS(Benchmark_DB!$B$5:$B$41,$A10,Benchmark_DB!$D$5:$D$41,$B10,Benchmark_DB!$N$5:$N$41,1,Benchmark_DB!$F$5:$F$41,12,Benchmark_DB!$H$5:$H$41,"GP")=0,"",SUMIFS(Benchmark_DB!$V$5:$V$41,Benchmark_DB!$B$5:$B$41,$A10,Benchmark_DB!$D$5:$D$41,$B10,Benchmark_DB!$N$5:$N$41,1,Benchmark_DB!$F$5:$F$41,12,Benchmark_DB!$H$5:$H$41,"GP"))</f>
        <v/>
      </c>
      <c r="J10" s="109">
        <f>IF(COUNTIFS(Benchmark_DB!$B$5:$B$41,$A10,Benchmark_DB!$D$5:$D$41,$B10,Benchmark_DB!$N$5:$N$41,1,Benchmark_DB!$F$5:$F$41,12,Benchmark_DB!$H$5:$H$41,"OPEX")=0,"",SUMIFS(Benchmark_DB!$V$5:$V$41,Benchmark_DB!$B$5:$B$41,$A10,Benchmark_DB!$D$5:$D$41,$B10,Benchmark_DB!$N$5:$N$41,1,Benchmark_DB!$F$5:$F$41,12,Benchmark_DB!$H$5:$H$41,"OPEX"))</f>
        <v/>
      </c>
      <c r="K10" s="109">
        <f>IF(COUNTIFS(Benchmark_DB!$B$5:$B$41,$A10,Benchmark_DB!$D$5:$D$41,$B10,Benchmark_DB!$N$5:$N$41,1,Benchmark_DB!$F$5:$F$41,12,Benchmark_DB!$H$5:$H$41,"EBITDA")=0,"",SUMIFS(Benchmark_DB!$V$5:$V$41,Benchmark_DB!$B$5:$B$41,$A10,Benchmark_DB!$D$5:$D$41,$B10,Benchmark_DB!$N$5:$N$41,1,Benchmark_DB!$F$5:$F$41,12,Benchmark_DB!$H$5:$H$41,"EBITDA"))</f>
        <v/>
      </c>
      <c r="L10" s="109">
        <f>IF(COUNTIFS(Benchmark_DB!$B$5:$B$41,$A10,Benchmark_DB!$D$5:$D$41,$B10,Benchmark_DB!$N$5:$N$41,1,Benchmark_DB!$F$5:$F$41,12,Benchmark_DB!$H$5:$H$41,"EBIT")=0,"",SUMIFS(Benchmark_DB!$V$5:$V$41,Benchmark_DB!$B$5:$B$41,$A10,Benchmark_DB!$D$5:$D$41,$B10,Benchmark_DB!$N$5:$N$41,1,Benchmark_DB!$F$5:$F$41,12,Benchmark_DB!$H$5:$H$41,"EBIT"))</f>
        <v/>
      </c>
      <c r="M10" s="109">
        <f>IF(COUNTIFS(Benchmark_DB!$B$5:$B$41,$A10,Benchmark_DB!$D$5:$D$41,$B10,Benchmark_DB!$N$5:$N$41,1,Benchmark_DB!$F$5:$F$41,12,Benchmark_DB!$H$5:$H$41,"DA")=0,"",SUMIFS(Benchmark_DB!$V$5:$V$41,Benchmark_DB!$B$5:$B$41,$A10,Benchmark_DB!$D$5:$D$41,$B10,Benchmark_DB!$N$5:$N$41,1,Benchmark_DB!$F$5:$F$41,12,Benchmark_DB!$H$5:$H$41,"DA"))</f>
        <v/>
      </c>
      <c r="N10" s="109">
        <f>IF(COUNTIFS(Benchmark_DB!$B$5:$B$41,$A10,Benchmark_DB!$D$5:$D$41,$B10,Benchmark_DB!$N$5:$N$41,1,Benchmark_DB!$F$5:$F$41,12,Benchmark_DB!$H$5:$H$41,"FIN_COST")=0,"",SUMIFS(Benchmark_DB!$V$5:$V$41,Benchmark_DB!$B$5:$B$41,$A10,Benchmark_DB!$D$5:$D$41,$B10,Benchmark_DB!$N$5:$N$41,1,Benchmark_DB!$F$5:$F$41,12,Benchmark_DB!$H$5:$H$41,"FIN_COST"))</f>
        <v/>
      </c>
      <c r="O10" s="109">
        <f>IF(COUNTIFS(Benchmark_DB!$B$5:$B$41,$A10,Benchmark_DB!$D$5:$D$41,$B10,Benchmark_DB!$N$5:$N$41,1,Benchmark_DB!$F$5:$F$41,12,Benchmark_DB!$H$5:$H$41,"ECL")=0,"",SUMIFS(Benchmark_DB!$V$5:$V$41,Benchmark_DB!$B$5:$B$41,$A10,Benchmark_DB!$D$5:$D$41,$B10,Benchmark_DB!$N$5:$N$41,1,Benchmark_DB!$F$5:$F$41,12,Benchmark_DB!$H$5:$H$41,"ECL"))</f>
        <v/>
      </c>
      <c r="P10" s="109">
        <f>IF(COUNTIFS(Benchmark_DB!$B$5:$B$41,$A10,Benchmark_DB!$D$5:$D$41,$B10,Benchmark_DB!$N$5:$N$41,1,Benchmark_DB!$F$5:$F$41,12,Benchmark_DB!$H$5:$H$41,"TAX")=0,"",SUMIFS(Benchmark_DB!$V$5:$V$41,Benchmark_DB!$B$5:$B$41,$A10,Benchmark_DB!$D$5:$D$41,$B10,Benchmark_DB!$N$5:$N$41,1,Benchmark_DB!$F$5:$F$41,12,Benchmark_DB!$H$5:$H$41,"TAX"))</f>
        <v/>
      </c>
      <c r="Q10" s="109">
        <f>IF(COUNTIFS(Benchmark_DB!$B$5:$B$41,$A10,Benchmark_DB!$D$5:$D$41,$B10,Benchmark_DB!$N$5:$N$41,1,Benchmark_DB!$F$5:$F$41,12,Benchmark_DB!$H$5:$H$41,"NI")=0,"",SUMIFS(Benchmark_DB!$V$5:$V$41,Benchmark_DB!$B$5:$B$41,$A10,Benchmark_DB!$D$5:$D$41,$B10,Benchmark_DB!$N$5:$N$41,1,Benchmark_DB!$F$5:$F$41,12,Benchmark_DB!$H$5:$H$41,"NI"))</f>
        <v/>
      </c>
      <c r="R10" s="109">
        <f>IF(COUNTIFS(Benchmark_DB!$B$5:$B$41,$A10,Benchmark_DB!$D$5:$D$41,$B10,Benchmark_DB!$N$5:$N$41,1,Benchmark_DB!$F$5:$F$41,12,Benchmark_DB!$H$5:$H$41,"CASH")=0,"",SUMIFS(Benchmark_DB!$V$5:$V$41,Benchmark_DB!$B$5:$B$41,$A10,Benchmark_DB!$D$5:$D$41,$B10,Benchmark_DB!$N$5:$N$41,1,Benchmark_DB!$F$5:$F$41,12,Benchmark_DB!$H$5:$H$41,"CASH"))</f>
        <v/>
      </c>
      <c r="S10" s="109">
        <f>IF(COUNTIFS(Benchmark_DB!$B$5:$B$41,$A10,Benchmark_DB!$D$5:$D$41,$B10,Benchmark_DB!$N$5:$N$41,1,Benchmark_DB!$F$5:$F$41,12,Benchmark_DB!$H$5:$H$41,"INV")=0,"",SUMIFS(Benchmark_DB!$V$5:$V$41,Benchmark_DB!$B$5:$B$41,$A10,Benchmark_DB!$D$5:$D$41,$B10,Benchmark_DB!$N$5:$N$41,1,Benchmark_DB!$F$5:$F$41,12,Benchmark_DB!$H$5:$H$41,"INV"))</f>
        <v/>
      </c>
      <c r="T10" s="109">
        <f>IF(COUNTIFS(Benchmark_DB!$B$5:$B$41,$A10,Benchmark_DB!$D$5:$D$41,$B10,Benchmark_DB!$N$5:$N$41,1,Benchmark_DB!$F$5:$F$41,12,Benchmark_DB!$H$5:$H$41,"AP")=0,"",SUMIFS(Benchmark_DB!$V$5:$V$41,Benchmark_DB!$B$5:$B$41,$A10,Benchmark_DB!$D$5:$D$41,$B10,Benchmark_DB!$N$5:$N$41,1,Benchmark_DB!$F$5:$F$41,12,Benchmark_DB!$H$5:$H$41,"AP"))</f>
        <v/>
      </c>
      <c r="U10" s="109">
        <f>IF(COUNTIFS(Benchmark_DB!$B$5:$B$41,$A10,Benchmark_DB!$D$5:$D$41,$B10,Benchmark_DB!$N$5:$N$41,1,Benchmark_DB!$F$5:$F$41,12,Benchmark_DB!$H$5:$H$41,"TRADE_REC")=0,"",SUMIFS(Benchmark_DB!$V$5:$V$41,Benchmark_DB!$B$5:$B$41,$A10,Benchmark_DB!$D$5:$D$41,$B10,Benchmark_DB!$N$5:$N$41,1,Benchmark_DB!$F$5:$F$41,12,Benchmark_DB!$H$5:$H$41,"TRADE_REC"))</f>
        <v/>
      </c>
      <c r="V10" s="109">
        <f>IF(COUNTIFS(Benchmark_DB!$B$5:$B$41,$A10,Benchmark_DB!$D$5:$D$41,$B10,Benchmark_DB!$N$5:$N$41,1,Benchmark_DB!$F$5:$F$41,12,Benchmark_DB!$H$5:$H$41,"PAYGO_REC_GROSS")=0,"",SUMIFS(Benchmark_DB!$V$5:$V$41,Benchmark_DB!$B$5:$B$41,$A10,Benchmark_DB!$D$5:$D$41,$B10,Benchmark_DB!$N$5:$N$41,1,Benchmark_DB!$F$5:$F$41,12,Benchmark_DB!$H$5:$H$41,"PAYGO_REC_GROSS"))</f>
        <v/>
      </c>
      <c r="W10" s="109">
        <f>IF(COUNTIFS(Benchmark_DB!$B$5:$B$41,$A10,Benchmark_DB!$D$5:$D$41,$B10,Benchmark_DB!$N$5:$N$41,1,Benchmark_DB!$F$5:$F$41,12,Benchmark_DB!$H$5:$H$41,"PAYGO_REC_NET")=0,"",SUMIFS(Benchmark_DB!$V$5:$V$41,Benchmark_DB!$B$5:$B$41,$A10,Benchmark_DB!$D$5:$D$41,$B10,Benchmark_DB!$N$5:$N$41,1,Benchmark_DB!$F$5:$F$41,12,Benchmark_DB!$H$5:$H$41,"PAYGO_REC_NET"))</f>
        <v/>
      </c>
      <c r="X10" s="109">
        <f>IF(COUNTIFS(Benchmark_DB!$B$5:$B$41,$A10,Benchmark_DB!$D$5:$D$41,$B10,Benchmark_DB!$N$5:$N$41,1,Benchmark_DB!$F$5:$F$41,12,Benchmark_DB!$H$5:$H$41,"PPE")=0,"",SUMIFS(Benchmark_DB!$V$5:$V$41,Benchmark_DB!$B$5:$B$41,$A10,Benchmark_DB!$D$5:$D$41,$B10,Benchmark_DB!$N$5:$N$41,1,Benchmark_DB!$F$5:$F$41,12,Benchmark_DB!$H$5:$H$41,"PPE"))</f>
        <v/>
      </c>
      <c r="Y10" s="109">
        <f>IF(COUNTIFS(Benchmark_DB!$B$5:$B$41,$A10,Benchmark_DB!$D$5:$D$41,$B10,Benchmark_DB!$N$5:$N$41,1,Benchmark_DB!$F$5:$F$41,12,Benchmark_DB!$H$5:$H$41,"DEBT")=0,"",SUMIFS(Benchmark_DB!$V$5:$V$41,Benchmark_DB!$B$5:$B$41,$A10,Benchmark_DB!$D$5:$D$41,$B10,Benchmark_DB!$N$5:$N$41,1,Benchmark_DB!$F$5:$F$41,12,Benchmark_DB!$H$5:$H$41,"DEBT"))</f>
        <v/>
      </c>
      <c r="Z10" s="109">
        <f>IF(COUNTIFS(Benchmark_DB!$B$5:$B$41,$A10,Benchmark_DB!$D$5:$D$41,$B10,Benchmark_DB!$N$5:$N$41,1,Benchmark_DB!$F$5:$F$41,12,Benchmark_DB!$H$5:$H$41,"LEASE")=0,"",SUMIFS(Benchmark_DB!$V$5:$V$41,Benchmark_DB!$B$5:$B$41,$A10,Benchmark_DB!$D$5:$D$41,$B10,Benchmark_DB!$N$5:$N$41,1,Benchmark_DB!$F$5:$F$41,12,Benchmark_DB!$H$5:$H$41,"LEASE"))</f>
        <v/>
      </c>
      <c r="AA10" s="109">
        <f>IF(COUNTIFS(Benchmark_DB!$B$5:$B$41,$A10,Benchmark_DB!$D$5:$D$41,$B10,Benchmark_DB!$N$5:$N$41,1,Benchmark_DB!$F$5:$F$41,12,Benchmark_DB!$H$5:$H$41,"EQUITY")=0,"",SUMIFS(Benchmark_DB!$V$5:$V$41,Benchmark_DB!$B$5:$B$41,$A10,Benchmark_DB!$D$5:$D$41,$B10,Benchmark_DB!$N$5:$N$41,1,Benchmark_DB!$F$5:$F$41,12,Benchmark_DB!$H$5:$H$41,"EQUITY"))</f>
        <v/>
      </c>
      <c r="AB10" s="109">
        <f>IF(COUNTIFS(Benchmark_DB!$B$5:$B$41,$A10,Benchmark_DB!$D$5:$D$41,$B10,Benchmark_DB!$N$5:$N$41,1,Benchmark_DB!$F$5:$F$41,12,Benchmark_DB!$H$5:$H$41,"TOTAL_ASSETS")=0,"",SUMIFS(Benchmark_DB!$V$5:$V$41,Benchmark_DB!$B$5:$B$41,$A10,Benchmark_DB!$D$5:$D$41,$B10,Benchmark_DB!$N$5:$N$41,1,Benchmark_DB!$F$5:$F$41,12,Benchmark_DB!$H$5:$H$41,"TOTAL_ASSETS"))</f>
        <v/>
      </c>
      <c r="AC10" s="109">
        <f>IF(COUNTIFS(Benchmark_DB!$B$5:$B$41,$A10,Benchmark_DB!$D$5:$D$41,$B10,Benchmark_DB!$N$5:$N$41,1,Benchmark_DB!$F$5:$F$41,12,Benchmark_DB!$H$5:$H$41,"TOTAL_LIAB")=0,"",SUMIFS(Benchmark_DB!$V$5:$V$41,Benchmark_DB!$B$5:$B$41,$A10,Benchmark_DB!$D$5:$D$41,$B10,Benchmark_DB!$N$5:$N$41,1,Benchmark_DB!$F$5:$F$41,12,Benchmark_DB!$H$5:$H$41,"TOTAL_LIAB"))</f>
        <v/>
      </c>
      <c r="AD10" s="109">
        <f>IF(COUNTIFS(Benchmark_DB!$B$5:$B$41,$A10,Benchmark_DB!$D$5:$D$41,$B10,Benchmark_DB!$N$5:$N$41,1,Benchmark_DB!$F$5:$F$41,12,Benchmark_DB!$H$5:$H$41,"CFO")=0,"",SUMIFS(Benchmark_DB!$V$5:$V$41,Benchmark_DB!$B$5:$B$41,$A10,Benchmark_DB!$D$5:$D$41,$B10,Benchmark_DB!$N$5:$N$41,1,Benchmark_DB!$F$5:$F$41,12,Benchmark_DB!$H$5:$H$41,"CFO"))</f>
        <v/>
      </c>
      <c r="AE10" s="109">
        <f>IF(COUNTIFS(Benchmark_DB!$B$5:$B$41,$A10,Benchmark_DB!$D$5:$D$41,$B10,Benchmark_DB!$N$5:$N$41,1,Benchmark_DB!$F$5:$F$41,12,Benchmark_DB!$H$5:$H$41,"CAPEX")=0,"",SUMIFS(Benchmark_DB!$V$5:$V$41,Benchmark_DB!$B$5:$B$41,$A10,Benchmark_DB!$D$5:$D$41,$B10,Benchmark_DB!$N$5:$N$41,1,Benchmark_DB!$F$5:$F$41,12,Benchmark_DB!$H$5:$H$41,"CAPEX"))</f>
        <v/>
      </c>
      <c r="AF10" s="109">
        <f>IF(COUNTIFS(Benchmark_DB!$B$5:$B$41,$A10,Benchmark_DB!$D$5:$D$41,$B10,Benchmark_DB!$N$5:$N$41,1,Benchmark_DB!$F$5:$F$41,12,Benchmark_DB!$H$5:$H$41,"DEBT_DRAW")=0,"",SUMIFS(Benchmark_DB!$V$5:$V$41,Benchmark_DB!$B$5:$B$41,$A10,Benchmark_DB!$D$5:$D$41,$B10,Benchmark_DB!$N$5:$N$41,1,Benchmark_DB!$F$5:$F$41,12,Benchmark_DB!$H$5:$H$41,"DEBT_DRAW"))</f>
        <v/>
      </c>
      <c r="AG10" s="109">
        <f>IF(COUNTIFS(Benchmark_DB!$B$5:$B$41,$A10,Benchmark_DB!$D$5:$D$41,$B10,Benchmark_DB!$N$5:$N$41,1,Benchmark_DB!$F$5:$F$41,12,Benchmark_DB!$H$5:$H$41,"EQUITY_RAISED")=0,"",SUMIFS(Benchmark_DB!$V$5:$V$41,Benchmark_DB!$B$5:$B$41,$A10,Benchmark_DB!$D$5:$D$41,$B10,Benchmark_DB!$N$5:$N$41,1,Benchmark_DB!$F$5:$F$41,12,Benchmark_DB!$H$5:$H$41,"EQUITY_RAISED"))</f>
        <v/>
      </c>
      <c r="AH10" s="109">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9">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9">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9">
        <f>IF(COUNTIFS(Benchmark_DB!$B$5:$B$41,$A11,Benchmark_DB!$D$5:$D$41,$B11,Benchmark_DB!$N$5:$N$41,1,Benchmark_DB!$F$5:$F$41,12,Benchmark_DB!$H$5:$H$41,"REV")=0,"",SUMIFS(Benchmark_DB!$V$5:$V$41,Benchmark_DB!$B$5:$B$41,$A11,Benchmark_DB!$D$5:$D$41,$B11,Benchmark_DB!$N$5:$N$41,1,Benchmark_DB!$F$5:$F$41,12,Benchmark_DB!$H$5:$H$41,"REV"))</f>
        <v/>
      </c>
      <c r="G11" s="109">
        <f>IF(COUNTIFS(Benchmark_DB!$B$5:$B$41,$A11,Benchmark_DB!$D$5:$D$41,$B11,Benchmark_DB!$N$5:$N$41,1,Benchmark_DB!$F$5:$F$41,12,Benchmark_DB!$H$5:$H$41,"REV_FIN")=0,"",SUMIFS(Benchmark_DB!$V$5:$V$41,Benchmark_DB!$B$5:$B$41,$A11,Benchmark_DB!$D$5:$D$41,$B11,Benchmark_DB!$N$5:$N$41,1,Benchmark_DB!$F$5:$F$41,12,Benchmark_DB!$H$5:$H$41,"REV_FIN"))</f>
        <v/>
      </c>
      <c r="H11" s="109">
        <f>IF(COUNTIFS(Benchmark_DB!$B$5:$B$41,$A11,Benchmark_DB!$D$5:$D$41,$B11,Benchmark_DB!$N$5:$N$41,1,Benchmark_DB!$F$5:$F$41,12,Benchmark_DB!$H$5:$H$41,"COGS")=0,"",SUMIFS(Benchmark_DB!$V$5:$V$41,Benchmark_DB!$B$5:$B$41,$A11,Benchmark_DB!$D$5:$D$41,$B11,Benchmark_DB!$N$5:$N$41,1,Benchmark_DB!$F$5:$F$41,12,Benchmark_DB!$H$5:$H$41,"COGS"))</f>
        <v/>
      </c>
      <c r="I11" s="109">
        <f>IF(COUNTIFS(Benchmark_DB!$B$5:$B$41,$A11,Benchmark_DB!$D$5:$D$41,$B11,Benchmark_DB!$N$5:$N$41,1,Benchmark_DB!$F$5:$F$41,12,Benchmark_DB!$H$5:$H$41,"GP")=0,"",SUMIFS(Benchmark_DB!$V$5:$V$41,Benchmark_DB!$B$5:$B$41,$A11,Benchmark_DB!$D$5:$D$41,$B11,Benchmark_DB!$N$5:$N$41,1,Benchmark_DB!$F$5:$F$41,12,Benchmark_DB!$H$5:$H$41,"GP"))</f>
        <v/>
      </c>
      <c r="J11" s="109">
        <f>IF(COUNTIFS(Benchmark_DB!$B$5:$B$41,$A11,Benchmark_DB!$D$5:$D$41,$B11,Benchmark_DB!$N$5:$N$41,1,Benchmark_DB!$F$5:$F$41,12,Benchmark_DB!$H$5:$H$41,"OPEX")=0,"",SUMIFS(Benchmark_DB!$V$5:$V$41,Benchmark_DB!$B$5:$B$41,$A11,Benchmark_DB!$D$5:$D$41,$B11,Benchmark_DB!$N$5:$N$41,1,Benchmark_DB!$F$5:$F$41,12,Benchmark_DB!$H$5:$H$41,"OPEX"))</f>
        <v/>
      </c>
      <c r="K11" s="109">
        <f>IF(COUNTIFS(Benchmark_DB!$B$5:$B$41,$A11,Benchmark_DB!$D$5:$D$41,$B11,Benchmark_DB!$N$5:$N$41,1,Benchmark_DB!$F$5:$F$41,12,Benchmark_DB!$H$5:$H$41,"EBITDA")=0,"",SUMIFS(Benchmark_DB!$V$5:$V$41,Benchmark_DB!$B$5:$B$41,$A11,Benchmark_DB!$D$5:$D$41,$B11,Benchmark_DB!$N$5:$N$41,1,Benchmark_DB!$F$5:$F$41,12,Benchmark_DB!$H$5:$H$41,"EBITDA"))</f>
        <v/>
      </c>
      <c r="L11" s="109">
        <f>IF(COUNTIFS(Benchmark_DB!$B$5:$B$41,$A11,Benchmark_DB!$D$5:$D$41,$B11,Benchmark_DB!$N$5:$N$41,1,Benchmark_DB!$F$5:$F$41,12,Benchmark_DB!$H$5:$H$41,"EBIT")=0,"",SUMIFS(Benchmark_DB!$V$5:$V$41,Benchmark_DB!$B$5:$B$41,$A11,Benchmark_DB!$D$5:$D$41,$B11,Benchmark_DB!$N$5:$N$41,1,Benchmark_DB!$F$5:$F$41,12,Benchmark_DB!$H$5:$H$41,"EBIT"))</f>
        <v/>
      </c>
      <c r="M11" s="109">
        <f>IF(COUNTIFS(Benchmark_DB!$B$5:$B$41,$A11,Benchmark_DB!$D$5:$D$41,$B11,Benchmark_DB!$N$5:$N$41,1,Benchmark_DB!$F$5:$F$41,12,Benchmark_DB!$H$5:$H$41,"DA")=0,"",SUMIFS(Benchmark_DB!$V$5:$V$41,Benchmark_DB!$B$5:$B$41,$A11,Benchmark_DB!$D$5:$D$41,$B11,Benchmark_DB!$N$5:$N$41,1,Benchmark_DB!$F$5:$F$41,12,Benchmark_DB!$H$5:$H$41,"DA"))</f>
        <v/>
      </c>
      <c r="N11" s="109">
        <f>IF(COUNTIFS(Benchmark_DB!$B$5:$B$41,$A11,Benchmark_DB!$D$5:$D$41,$B11,Benchmark_DB!$N$5:$N$41,1,Benchmark_DB!$F$5:$F$41,12,Benchmark_DB!$H$5:$H$41,"FIN_COST")=0,"",SUMIFS(Benchmark_DB!$V$5:$V$41,Benchmark_DB!$B$5:$B$41,$A11,Benchmark_DB!$D$5:$D$41,$B11,Benchmark_DB!$N$5:$N$41,1,Benchmark_DB!$F$5:$F$41,12,Benchmark_DB!$H$5:$H$41,"FIN_COST"))</f>
        <v/>
      </c>
      <c r="O11" s="109">
        <f>IF(COUNTIFS(Benchmark_DB!$B$5:$B$41,$A11,Benchmark_DB!$D$5:$D$41,$B11,Benchmark_DB!$N$5:$N$41,1,Benchmark_DB!$F$5:$F$41,12,Benchmark_DB!$H$5:$H$41,"ECL")=0,"",SUMIFS(Benchmark_DB!$V$5:$V$41,Benchmark_DB!$B$5:$B$41,$A11,Benchmark_DB!$D$5:$D$41,$B11,Benchmark_DB!$N$5:$N$41,1,Benchmark_DB!$F$5:$F$41,12,Benchmark_DB!$H$5:$H$41,"ECL"))</f>
        <v/>
      </c>
      <c r="P11" s="109">
        <f>IF(COUNTIFS(Benchmark_DB!$B$5:$B$41,$A11,Benchmark_DB!$D$5:$D$41,$B11,Benchmark_DB!$N$5:$N$41,1,Benchmark_DB!$F$5:$F$41,12,Benchmark_DB!$H$5:$H$41,"TAX")=0,"",SUMIFS(Benchmark_DB!$V$5:$V$41,Benchmark_DB!$B$5:$B$41,$A11,Benchmark_DB!$D$5:$D$41,$B11,Benchmark_DB!$N$5:$N$41,1,Benchmark_DB!$F$5:$F$41,12,Benchmark_DB!$H$5:$H$41,"TAX"))</f>
        <v/>
      </c>
      <c r="Q11" s="109">
        <f>IF(COUNTIFS(Benchmark_DB!$B$5:$B$41,$A11,Benchmark_DB!$D$5:$D$41,$B11,Benchmark_DB!$N$5:$N$41,1,Benchmark_DB!$F$5:$F$41,12,Benchmark_DB!$H$5:$H$41,"NI")=0,"",SUMIFS(Benchmark_DB!$V$5:$V$41,Benchmark_DB!$B$5:$B$41,$A11,Benchmark_DB!$D$5:$D$41,$B11,Benchmark_DB!$N$5:$N$41,1,Benchmark_DB!$F$5:$F$41,12,Benchmark_DB!$H$5:$H$41,"NI"))</f>
        <v/>
      </c>
      <c r="R11" s="109">
        <f>IF(COUNTIFS(Benchmark_DB!$B$5:$B$41,$A11,Benchmark_DB!$D$5:$D$41,$B11,Benchmark_DB!$N$5:$N$41,1,Benchmark_DB!$F$5:$F$41,12,Benchmark_DB!$H$5:$H$41,"CASH")=0,"",SUMIFS(Benchmark_DB!$V$5:$V$41,Benchmark_DB!$B$5:$B$41,$A11,Benchmark_DB!$D$5:$D$41,$B11,Benchmark_DB!$N$5:$N$41,1,Benchmark_DB!$F$5:$F$41,12,Benchmark_DB!$H$5:$H$41,"CASH"))</f>
        <v/>
      </c>
      <c r="S11" s="109">
        <f>IF(COUNTIFS(Benchmark_DB!$B$5:$B$41,$A11,Benchmark_DB!$D$5:$D$41,$B11,Benchmark_DB!$N$5:$N$41,1,Benchmark_DB!$F$5:$F$41,12,Benchmark_DB!$H$5:$H$41,"INV")=0,"",SUMIFS(Benchmark_DB!$V$5:$V$41,Benchmark_DB!$B$5:$B$41,$A11,Benchmark_DB!$D$5:$D$41,$B11,Benchmark_DB!$N$5:$N$41,1,Benchmark_DB!$F$5:$F$41,12,Benchmark_DB!$H$5:$H$41,"INV"))</f>
        <v/>
      </c>
      <c r="T11" s="109">
        <f>IF(COUNTIFS(Benchmark_DB!$B$5:$B$41,$A11,Benchmark_DB!$D$5:$D$41,$B11,Benchmark_DB!$N$5:$N$41,1,Benchmark_DB!$F$5:$F$41,12,Benchmark_DB!$H$5:$H$41,"AP")=0,"",SUMIFS(Benchmark_DB!$V$5:$V$41,Benchmark_DB!$B$5:$B$41,$A11,Benchmark_DB!$D$5:$D$41,$B11,Benchmark_DB!$N$5:$N$41,1,Benchmark_DB!$F$5:$F$41,12,Benchmark_DB!$H$5:$H$41,"AP"))</f>
        <v/>
      </c>
      <c r="U11" s="109">
        <f>IF(COUNTIFS(Benchmark_DB!$B$5:$B$41,$A11,Benchmark_DB!$D$5:$D$41,$B11,Benchmark_DB!$N$5:$N$41,1,Benchmark_DB!$F$5:$F$41,12,Benchmark_DB!$H$5:$H$41,"TRADE_REC")=0,"",SUMIFS(Benchmark_DB!$V$5:$V$41,Benchmark_DB!$B$5:$B$41,$A11,Benchmark_DB!$D$5:$D$41,$B11,Benchmark_DB!$N$5:$N$41,1,Benchmark_DB!$F$5:$F$41,12,Benchmark_DB!$H$5:$H$41,"TRADE_REC"))</f>
        <v/>
      </c>
      <c r="V11" s="109">
        <f>IF(COUNTIFS(Benchmark_DB!$B$5:$B$41,$A11,Benchmark_DB!$D$5:$D$41,$B11,Benchmark_DB!$N$5:$N$41,1,Benchmark_DB!$F$5:$F$41,12,Benchmark_DB!$H$5:$H$41,"PAYGO_REC_GROSS")=0,"",SUMIFS(Benchmark_DB!$V$5:$V$41,Benchmark_DB!$B$5:$B$41,$A11,Benchmark_DB!$D$5:$D$41,$B11,Benchmark_DB!$N$5:$N$41,1,Benchmark_DB!$F$5:$F$41,12,Benchmark_DB!$H$5:$H$41,"PAYGO_REC_GROSS"))</f>
        <v/>
      </c>
      <c r="W11" s="109">
        <f>IF(COUNTIFS(Benchmark_DB!$B$5:$B$41,$A11,Benchmark_DB!$D$5:$D$41,$B11,Benchmark_DB!$N$5:$N$41,1,Benchmark_DB!$F$5:$F$41,12,Benchmark_DB!$H$5:$H$41,"PAYGO_REC_NET")=0,"",SUMIFS(Benchmark_DB!$V$5:$V$41,Benchmark_DB!$B$5:$B$41,$A11,Benchmark_DB!$D$5:$D$41,$B11,Benchmark_DB!$N$5:$N$41,1,Benchmark_DB!$F$5:$F$41,12,Benchmark_DB!$H$5:$H$41,"PAYGO_REC_NET"))</f>
        <v/>
      </c>
      <c r="X11" s="109">
        <f>IF(COUNTIFS(Benchmark_DB!$B$5:$B$41,$A11,Benchmark_DB!$D$5:$D$41,$B11,Benchmark_DB!$N$5:$N$41,1,Benchmark_DB!$F$5:$F$41,12,Benchmark_DB!$H$5:$H$41,"PPE")=0,"",SUMIFS(Benchmark_DB!$V$5:$V$41,Benchmark_DB!$B$5:$B$41,$A11,Benchmark_DB!$D$5:$D$41,$B11,Benchmark_DB!$N$5:$N$41,1,Benchmark_DB!$F$5:$F$41,12,Benchmark_DB!$H$5:$H$41,"PPE"))</f>
        <v/>
      </c>
      <c r="Y11" s="109">
        <f>IF(COUNTIFS(Benchmark_DB!$B$5:$B$41,$A11,Benchmark_DB!$D$5:$D$41,$B11,Benchmark_DB!$N$5:$N$41,1,Benchmark_DB!$F$5:$F$41,12,Benchmark_DB!$H$5:$H$41,"DEBT")=0,"",SUMIFS(Benchmark_DB!$V$5:$V$41,Benchmark_DB!$B$5:$B$41,$A11,Benchmark_DB!$D$5:$D$41,$B11,Benchmark_DB!$N$5:$N$41,1,Benchmark_DB!$F$5:$F$41,12,Benchmark_DB!$H$5:$H$41,"DEBT"))</f>
        <v/>
      </c>
      <c r="Z11" s="109">
        <f>IF(COUNTIFS(Benchmark_DB!$B$5:$B$41,$A11,Benchmark_DB!$D$5:$D$41,$B11,Benchmark_DB!$N$5:$N$41,1,Benchmark_DB!$F$5:$F$41,12,Benchmark_DB!$H$5:$H$41,"LEASE")=0,"",SUMIFS(Benchmark_DB!$V$5:$V$41,Benchmark_DB!$B$5:$B$41,$A11,Benchmark_DB!$D$5:$D$41,$B11,Benchmark_DB!$N$5:$N$41,1,Benchmark_DB!$F$5:$F$41,12,Benchmark_DB!$H$5:$H$41,"LEASE"))</f>
        <v/>
      </c>
      <c r="AA11" s="109">
        <f>IF(COUNTIFS(Benchmark_DB!$B$5:$B$41,$A11,Benchmark_DB!$D$5:$D$41,$B11,Benchmark_DB!$N$5:$N$41,1,Benchmark_DB!$F$5:$F$41,12,Benchmark_DB!$H$5:$H$41,"EQUITY")=0,"",SUMIFS(Benchmark_DB!$V$5:$V$41,Benchmark_DB!$B$5:$B$41,$A11,Benchmark_DB!$D$5:$D$41,$B11,Benchmark_DB!$N$5:$N$41,1,Benchmark_DB!$F$5:$F$41,12,Benchmark_DB!$H$5:$H$41,"EQUITY"))</f>
        <v/>
      </c>
      <c r="AB11" s="109">
        <f>IF(COUNTIFS(Benchmark_DB!$B$5:$B$41,$A11,Benchmark_DB!$D$5:$D$41,$B11,Benchmark_DB!$N$5:$N$41,1,Benchmark_DB!$F$5:$F$41,12,Benchmark_DB!$H$5:$H$41,"TOTAL_ASSETS")=0,"",SUMIFS(Benchmark_DB!$V$5:$V$41,Benchmark_DB!$B$5:$B$41,$A11,Benchmark_DB!$D$5:$D$41,$B11,Benchmark_DB!$N$5:$N$41,1,Benchmark_DB!$F$5:$F$41,12,Benchmark_DB!$H$5:$H$41,"TOTAL_ASSETS"))</f>
        <v/>
      </c>
      <c r="AC11" s="109">
        <f>IF(COUNTIFS(Benchmark_DB!$B$5:$B$41,$A11,Benchmark_DB!$D$5:$D$41,$B11,Benchmark_DB!$N$5:$N$41,1,Benchmark_DB!$F$5:$F$41,12,Benchmark_DB!$H$5:$H$41,"TOTAL_LIAB")=0,"",SUMIFS(Benchmark_DB!$V$5:$V$41,Benchmark_DB!$B$5:$B$41,$A11,Benchmark_DB!$D$5:$D$41,$B11,Benchmark_DB!$N$5:$N$41,1,Benchmark_DB!$F$5:$F$41,12,Benchmark_DB!$H$5:$H$41,"TOTAL_LIAB"))</f>
        <v/>
      </c>
      <c r="AD11" s="109">
        <f>IF(COUNTIFS(Benchmark_DB!$B$5:$B$41,$A11,Benchmark_DB!$D$5:$D$41,$B11,Benchmark_DB!$N$5:$N$41,1,Benchmark_DB!$F$5:$F$41,12,Benchmark_DB!$H$5:$H$41,"CFO")=0,"",SUMIFS(Benchmark_DB!$V$5:$V$41,Benchmark_DB!$B$5:$B$41,$A11,Benchmark_DB!$D$5:$D$41,$B11,Benchmark_DB!$N$5:$N$41,1,Benchmark_DB!$F$5:$F$41,12,Benchmark_DB!$H$5:$H$41,"CFO"))</f>
        <v/>
      </c>
      <c r="AE11" s="109">
        <f>IF(COUNTIFS(Benchmark_DB!$B$5:$B$41,$A11,Benchmark_DB!$D$5:$D$41,$B11,Benchmark_DB!$N$5:$N$41,1,Benchmark_DB!$F$5:$F$41,12,Benchmark_DB!$H$5:$H$41,"CAPEX")=0,"",SUMIFS(Benchmark_DB!$V$5:$V$41,Benchmark_DB!$B$5:$B$41,$A11,Benchmark_DB!$D$5:$D$41,$B11,Benchmark_DB!$N$5:$N$41,1,Benchmark_DB!$F$5:$F$41,12,Benchmark_DB!$H$5:$H$41,"CAPEX"))</f>
        <v/>
      </c>
      <c r="AF11" s="109">
        <f>IF(COUNTIFS(Benchmark_DB!$B$5:$B$41,$A11,Benchmark_DB!$D$5:$D$41,$B11,Benchmark_DB!$N$5:$N$41,1,Benchmark_DB!$F$5:$F$41,12,Benchmark_DB!$H$5:$H$41,"DEBT_DRAW")=0,"",SUMIFS(Benchmark_DB!$V$5:$V$41,Benchmark_DB!$B$5:$B$41,$A11,Benchmark_DB!$D$5:$D$41,$B11,Benchmark_DB!$N$5:$N$41,1,Benchmark_DB!$F$5:$F$41,12,Benchmark_DB!$H$5:$H$41,"DEBT_DRAW"))</f>
        <v/>
      </c>
      <c r="AG11" s="109">
        <f>IF(COUNTIFS(Benchmark_DB!$B$5:$B$41,$A11,Benchmark_DB!$D$5:$D$41,$B11,Benchmark_DB!$N$5:$N$41,1,Benchmark_DB!$F$5:$F$41,12,Benchmark_DB!$H$5:$H$41,"EQUITY_RAISED")=0,"",SUMIFS(Benchmark_DB!$V$5:$V$41,Benchmark_DB!$B$5:$B$41,$A11,Benchmark_DB!$D$5:$D$41,$B11,Benchmark_DB!$N$5:$N$41,1,Benchmark_DB!$F$5:$F$41,12,Benchmark_DB!$H$5:$H$41,"EQUITY_RAISED"))</f>
        <v/>
      </c>
      <c r="AH11" s="109">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9">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9">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9">
        <f>IF(COUNTIFS(Benchmark_DB!$B$5:$B$41,$A12,Benchmark_DB!$D$5:$D$41,$B12,Benchmark_DB!$N$5:$N$41,1,Benchmark_DB!$F$5:$F$41,12,Benchmark_DB!$H$5:$H$41,"REV")=0,"",SUMIFS(Benchmark_DB!$V$5:$V$41,Benchmark_DB!$B$5:$B$41,$A12,Benchmark_DB!$D$5:$D$41,$B12,Benchmark_DB!$N$5:$N$41,1,Benchmark_DB!$F$5:$F$41,12,Benchmark_DB!$H$5:$H$41,"REV"))</f>
        <v/>
      </c>
      <c r="G12" s="109">
        <f>IF(COUNTIFS(Benchmark_DB!$B$5:$B$41,$A12,Benchmark_DB!$D$5:$D$41,$B12,Benchmark_DB!$N$5:$N$41,1,Benchmark_DB!$F$5:$F$41,12,Benchmark_DB!$H$5:$H$41,"REV_FIN")=0,"",SUMIFS(Benchmark_DB!$V$5:$V$41,Benchmark_DB!$B$5:$B$41,$A12,Benchmark_DB!$D$5:$D$41,$B12,Benchmark_DB!$N$5:$N$41,1,Benchmark_DB!$F$5:$F$41,12,Benchmark_DB!$H$5:$H$41,"REV_FIN"))</f>
        <v/>
      </c>
      <c r="H12" s="109">
        <f>IF(COUNTIFS(Benchmark_DB!$B$5:$B$41,$A12,Benchmark_DB!$D$5:$D$41,$B12,Benchmark_DB!$N$5:$N$41,1,Benchmark_DB!$F$5:$F$41,12,Benchmark_DB!$H$5:$H$41,"COGS")=0,"",SUMIFS(Benchmark_DB!$V$5:$V$41,Benchmark_DB!$B$5:$B$41,$A12,Benchmark_DB!$D$5:$D$41,$B12,Benchmark_DB!$N$5:$N$41,1,Benchmark_DB!$F$5:$F$41,12,Benchmark_DB!$H$5:$H$41,"COGS"))</f>
        <v/>
      </c>
      <c r="I12" s="109">
        <f>IF(COUNTIFS(Benchmark_DB!$B$5:$B$41,$A12,Benchmark_DB!$D$5:$D$41,$B12,Benchmark_DB!$N$5:$N$41,1,Benchmark_DB!$F$5:$F$41,12,Benchmark_DB!$H$5:$H$41,"GP")=0,"",SUMIFS(Benchmark_DB!$V$5:$V$41,Benchmark_DB!$B$5:$B$41,$A12,Benchmark_DB!$D$5:$D$41,$B12,Benchmark_DB!$N$5:$N$41,1,Benchmark_DB!$F$5:$F$41,12,Benchmark_DB!$H$5:$H$41,"GP"))</f>
        <v/>
      </c>
      <c r="J12" s="109">
        <f>IF(COUNTIFS(Benchmark_DB!$B$5:$B$41,$A12,Benchmark_DB!$D$5:$D$41,$B12,Benchmark_DB!$N$5:$N$41,1,Benchmark_DB!$F$5:$F$41,12,Benchmark_DB!$H$5:$H$41,"OPEX")=0,"",SUMIFS(Benchmark_DB!$V$5:$V$41,Benchmark_DB!$B$5:$B$41,$A12,Benchmark_DB!$D$5:$D$41,$B12,Benchmark_DB!$N$5:$N$41,1,Benchmark_DB!$F$5:$F$41,12,Benchmark_DB!$H$5:$H$41,"OPEX"))</f>
        <v/>
      </c>
      <c r="K12" s="109">
        <f>IF(COUNTIFS(Benchmark_DB!$B$5:$B$41,$A12,Benchmark_DB!$D$5:$D$41,$B12,Benchmark_DB!$N$5:$N$41,1,Benchmark_DB!$F$5:$F$41,12,Benchmark_DB!$H$5:$H$41,"EBITDA")=0,"",SUMIFS(Benchmark_DB!$V$5:$V$41,Benchmark_DB!$B$5:$B$41,$A12,Benchmark_DB!$D$5:$D$41,$B12,Benchmark_DB!$N$5:$N$41,1,Benchmark_DB!$F$5:$F$41,12,Benchmark_DB!$H$5:$H$41,"EBITDA"))</f>
        <v/>
      </c>
      <c r="L12" s="109">
        <f>IF(COUNTIFS(Benchmark_DB!$B$5:$B$41,$A12,Benchmark_DB!$D$5:$D$41,$B12,Benchmark_DB!$N$5:$N$41,1,Benchmark_DB!$F$5:$F$41,12,Benchmark_DB!$H$5:$H$41,"EBIT")=0,"",SUMIFS(Benchmark_DB!$V$5:$V$41,Benchmark_DB!$B$5:$B$41,$A12,Benchmark_DB!$D$5:$D$41,$B12,Benchmark_DB!$N$5:$N$41,1,Benchmark_DB!$F$5:$F$41,12,Benchmark_DB!$H$5:$H$41,"EBIT"))</f>
        <v/>
      </c>
      <c r="M12" s="109">
        <f>IF(COUNTIFS(Benchmark_DB!$B$5:$B$41,$A12,Benchmark_DB!$D$5:$D$41,$B12,Benchmark_DB!$N$5:$N$41,1,Benchmark_DB!$F$5:$F$41,12,Benchmark_DB!$H$5:$H$41,"DA")=0,"",SUMIFS(Benchmark_DB!$V$5:$V$41,Benchmark_DB!$B$5:$B$41,$A12,Benchmark_DB!$D$5:$D$41,$B12,Benchmark_DB!$N$5:$N$41,1,Benchmark_DB!$F$5:$F$41,12,Benchmark_DB!$H$5:$H$41,"DA"))</f>
        <v/>
      </c>
      <c r="N12" s="109">
        <f>IF(COUNTIFS(Benchmark_DB!$B$5:$B$41,$A12,Benchmark_DB!$D$5:$D$41,$B12,Benchmark_DB!$N$5:$N$41,1,Benchmark_DB!$F$5:$F$41,12,Benchmark_DB!$H$5:$H$41,"FIN_COST")=0,"",SUMIFS(Benchmark_DB!$V$5:$V$41,Benchmark_DB!$B$5:$B$41,$A12,Benchmark_DB!$D$5:$D$41,$B12,Benchmark_DB!$N$5:$N$41,1,Benchmark_DB!$F$5:$F$41,12,Benchmark_DB!$H$5:$H$41,"FIN_COST"))</f>
        <v/>
      </c>
      <c r="O12" s="109">
        <f>IF(COUNTIFS(Benchmark_DB!$B$5:$B$41,$A12,Benchmark_DB!$D$5:$D$41,$B12,Benchmark_DB!$N$5:$N$41,1,Benchmark_DB!$F$5:$F$41,12,Benchmark_DB!$H$5:$H$41,"ECL")=0,"",SUMIFS(Benchmark_DB!$V$5:$V$41,Benchmark_DB!$B$5:$B$41,$A12,Benchmark_DB!$D$5:$D$41,$B12,Benchmark_DB!$N$5:$N$41,1,Benchmark_DB!$F$5:$F$41,12,Benchmark_DB!$H$5:$H$41,"ECL"))</f>
        <v/>
      </c>
      <c r="P12" s="109">
        <f>IF(COUNTIFS(Benchmark_DB!$B$5:$B$41,$A12,Benchmark_DB!$D$5:$D$41,$B12,Benchmark_DB!$N$5:$N$41,1,Benchmark_DB!$F$5:$F$41,12,Benchmark_DB!$H$5:$H$41,"TAX")=0,"",SUMIFS(Benchmark_DB!$V$5:$V$41,Benchmark_DB!$B$5:$B$41,$A12,Benchmark_DB!$D$5:$D$41,$B12,Benchmark_DB!$N$5:$N$41,1,Benchmark_DB!$F$5:$F$41,12,Benchmark_DB!$H$5:$H$41,"TAX"))</f>
        <v/>
      </c>
      <c r="Q12" s="109">
        <f>IF(COUNTIFS(Benchmark_DB!$B$5:$B$41,$A12,Benchmark_DB!$D$5:$D$41,$B12,Benchmark_DB!$N$5:$N$41,1,Benchmark_DB!$F$5:$F$41,12,Benchmark_DB!$H$5:$H$41,"NI")=0,"",SUMIFS(Benchmark_DB!$V$5:$V$41,Benchmark_DB!$B$5:$B$41,$A12,Benchmark_DB!$D$5:$D$41,$B12,Benchmark_DB!$N$5:$N$41,1,Benchmark_DB!$F$5:$F$41,12,Benchmark_DB!$H$5:$H$41,"NI"))</f>
        <v/>
      </c>
      <c r="R12" s="109">
        <f>IF(COUNTIFS(Benchmark_DB!$B$5:$B$41,$A12,Benchmark_DB!$D$5:$D$41,$B12,Benchmark_DB!$N$5:$N$41,1,Benchmark_DB!$F$5:$F$41,12,Benchmark_DB!$H$5:$H$41,"CASH")=0,"",SUMIFS(Benchmark_DB!$V$5:$V$41,Benchmark_DB!$B$5:$B$41,$A12,Benchmark_DB!$D$5:$D$41,$B12,Benchmark_DB!$N$5:$N$41,1,Benchmark_DB!$F$5:$F$41,12,Benchmark_DB!$H$5:$H$41,"CASH"))</f>
        <v/>
      </c>
      <c r="S12" s="109">
        <f>IF(COUNTIFS(Benchmark_DB!$B$5:$B$41,$A12,Benchmark_DB!$D$5:$D$41,$B12,Benchmark_DB!$N$5:$N$41,1,Benchmark_DB!$F$5:$F$41,12,Benchmark_DB!$H$5:$H$41,"INV")=0,"",SUMIFS(Benchmark_DB!$V$5:$V$41,Benchmark_DB!$B$5:$B$41,$A12,Benchmark_DB!$D$5:$D$41,$B12,Benchmark_DB!$N$5:$N$41,1,Benchmark_DB!$F$5:$F$41,12,Benchmark_DB!$H$5:$H$41,"INV"))</f>
        <v/>
      </c>
      <c r="T12" s="109">
        <f>IF(COUNTIFS(Benchmark_DB!$B$5:$B$41,$A12,Benchmark_DB!$D$5:$D$41,$B12,Benchmark_DB!$N$5:$N$41,1,Benchmark_DB!$F$5:$F$41,12,Benchmark_DB!$H$5:$H$41,"AP")=0,"",SUMIFS(Benchmark_DB!$V$5:$V$41,Benchmark_DB!$B$5:$B$41,$A12,Benchmark_DB!$D$5:$D$41,$B12,Benchmark_DB!$N$5:$N$41,1,Benchmark_DB!$F$5:$F$41,12,Benchmark_DB!$H$5:$H$41,"AP"))</f>
        <v/>
      </c>
      <c r="U12" s="109">
        <f>IF(COUNTIFS(Benchmark_DB!$B$5:$B$41,$A12,Benchmark_DB!$D$5:$D$41,$B12,Benchmark_DB!$N$5:$N$41,1,Benchmark_DB!$F$5:$F$41,12,Benchmark_DB!$H$5:$H$41,"TRADE_REC")=0,"",SUMIFS(Benchmark_DB!$V$5:$V$41,Benchmark_DB!$B$5:$B$41,$A12,Benchmark_DB!$D$5:$D$41,$B12,Benchmark_DB!$N$5:$N$41,1,Benchmark_DB!$F$5:$F$41,12,Benchmark_DB!$H$5:$H$41,"TRADE_REC"))</f>
        <v/>
      </c>
      <c r="V12" s="109">
        <f>IF(COUNTIFS(Benchmark_DB!$B$5:$B$41,$A12,Benchmark_DB!$D$5:$D$41,$B12,Benchmark_DB!$N$5:$N$41,1,Benchmark_DB!$F$5:$F$41,12,Benchmark_DB!$H$5:$H$41,"PAYGO_REC_GROSS")=0,"",SUMIFS(Benchmark_DB!$V$5:$V$41,Benchmark_DB!$B$5:$B$41,$A12,Benchmark_DB!$D$5:$D$41,$B12,Benchmark_DB!$N$5:$N$41,1,Benchmark_DB!$F$5:$F$41,12,Benchmark_DB!$H$5:$H$41,"PAYGO_REC_GROSS"))</f>
        <v/>
      </c>
      <c r="W12" s="109">
        <f>IF(COUNTIFS(Benchmark_DB!$B$5:$B$41,$A12,Benchmark_DB!$D$5:$D$41,$B12,Benchmark_DB!$N$5:$N$41,1,Benchmark_DB!$F$5:$F$41,12,Benchmark_DB!$H$5:$H$41,"PAYGO_REC_NET")=0,"",SUMIFS(Benchmark_DB!$V$5:$V$41,Benchmark_DB!$B$5:$B$41,$A12,Benchmark_DB!$D$5:$D$41,$B12,Benchmark_DB!$N$5:$N$41,1,Benchmark_DB!$F$5:$F$41,12,Benchmark_DB!$H$5:$H$41,"PAYGO_REC_NET"))</f>
        <v/>
      </c>
      <c r="X12" s="109">
        <f>IF(COUNTIFS(Benchmark_DB!$B$5:$B$41,$A12,Benchmark_DB!$D$5:$D$41,$B12,Benchmark_DB!$N$5:$N$41,1,Benchmark_DB!$F$5:$F$41,12,Benchmark_DB!$H$5:$H$41,"PPE")=0,"",SUMIFS(Benchmark_DB!$V$5:$V$41,Benchmark_DB!$B$5:$B$41,$A12,Benchmark_DB!$D$5:$D$41,$B12,Benchmark_DB!$N$5:$N$41,1,Benchmark_DB!$F$5:$F$41,12,Benchmark_DB!$H$5:$H$41,"PPE"))</f>
        <v/>
      </c>
      <c r="Y12" s="109">
        <f>IF(COUNTIFS(Benchmark_DB!$B$5:$B$41,$A12,Benchmark_DB!$D$5:$D$41,$B12,Benchmark_DB!$N$5:$N$41,1,Benchmark_DB!$F$5:$F$41,12,Benchmark_DB!$H$5:$H$41,"DEBT")=0,"",SUMIFS(Benchmark_DB!$V$5:$V$41,Benchmark_DB!$B$5:$B$41,$A12,Benchmark_DB!$D$5:$D$41,$B12,Benchmark_DB!$N$5:$N$41,1,Benchmark_DB!$F$5:$F$41,12,Benchmark_DB!$H$5:$H$41,"DEBT"))</f>
        <v/>
      </c>
      <c r="Z12" s="109">
        <f>IF(COUNTIFS(Benchmark_DB!$B$5:$B$41,$A12,Benchmark_DB!$D$5:$D$41,$B12,Benchmark_DB!$N$5:$N$41,1,Benchmark_DB!$F$5:$F$41,12,Benchmark_DB!$H$5:$H$41,"LEASE")=0,"",SUMIFS(Benchmark_DB!$V$5:$V$41,Benchmark_DB!$B$5:$B$41,$A12,Benchmark_DB!$D$5:$D$41,$B12,Benchmark_DB!$N$5:$N$41,1,Benchmark_DB!$F$5:$F$41,12,Benchmark_DB!$H$5:$H$41,"LEASE"))</f>
        <v/>
      </c>
      <c r="AA12" s="109">
        <f>IF(COUNTIFS(Benchmark_DB!$B$5:$B$41,$A12,Benchmark_DB!$D$5:$D$41,$B12,Benchmark_DB!$N$5:$N$41,1,Benchmark_DB!$F$5:$F$41,12,Benchmark_DB!$H$5:$H$41,"EQUITY")=0,"",SUMIFS(Benchmark_DB!$V$5:$V$41,Benchmark_DB!$B$5:$B$41,$A12,Benchmark_DB!$D$5:$D$41,$B12,Benchmark_DB!$N$5:$N$41,1,Benchmark_DB!$F$5:$F$41,12,Benchmark_DB!$H$5:$H$41,"EQUITY"))</f>
        <v/>
      </c>
      <c r="AB12" s="109">
        <f>IF(COUNTIFS(Benchmark_DB!$B$5:$B$41,$A12,Benchmark_DB!$D$5:$D$41,$B12,Benchmark_DB!$N$5:$N$41,1,Benchmark_DB!$F$5:$F$41,12,Benchmark_DB!$H$5:$H$41,"TOTAL_ASSETS")=0,"",SUMIFS(Benchmark_DB!$V$5:$V$41,Benchmark_DB!$B$5:$B$41,$A12,Benchmark_DB!$D$5:$D$41,$B12,Benchmark_DB!$N$5:$N$41,1,Benchmark_DB!$F$5:$F$41,12,Benchmark_DB!$H$5:$H$41,"TOTAL_ASSETS"))</f>
        <v/>
      </c>
      <c r="AC12" s="109">
        <f>IF(COUNTIFS(Benchmark_DB!$B$5:$B$41,$A12,Benchmark_DB!$D$5:$D$41,$B12,Benchmark_DB!$N$5:$N$41,1,Benchmark_DB!$F$5:$F$41,12,Benchmark_DB!$H$5:$H$41,"TOTAL_LIAB")=0,"",SUMIFS(Benchmark_DB!$V$5:$V$41,Benchmark_DB!$B$5:$B$41,$A12,Benchmark_DB!$D$5:$D$41,$B12,Benchmark_DB!$N$5:$N$41,1,Benchmark_DB!$F$5:$F$41,12,Benchmark_DB!$H$5:$H$41,"TOTAL_LIAB"))</f>
        <v/>
      </c>
      <c r="AD12" s="109">
        <f>IF(COUNTIFS(Benchmark_DB!$B$5:$B$41,$A12,Benchmark_DB!$D$5:$D$41,$B12,Benchmark_DB!$N$5:$N$41,1,Benchmark_DB!$F$5:$F$41,12,Benchmark_DB!$H$5:$H$41,"CFO")=0,"",SUMIFS(Benchmark_DB!$V$5:$V$41,Benchmark_DB!$B$5:$B$41,$A12,Benchmark_DB!$D$5:$D$41,$B12,Benchmark_DB!$N$5:$N$41,1,Benchmark_DB!$F$5:$F$41,12,Benchmark_DB!$H$5:$H$41,"CFO"))</f>
        <v/>
      </c>
      <c r="AE12" s="109">
        <f>IF(COUNTIFS(Benchmark_DB!$B$5:$B$41,$A12,Benchmark_DB!$D$5:$D$41,$B12,Benchmark_DB!$N$5:$N$41,1,Benchmark_DB!$F$5:$F$41,12,Benchmark_DB!$H$5:$H$41,"CAPEX")=0,"",SUMIFS(Benchmark_DB!$V$5:$V$41,Benchmark_DB!$B$5:$B$41,$A12,Benchmark_DB!$D$5:$D$41,$B12,Benchmark_DB!$N$5:$N$41,1,Benchmark_DB!$F$5:$F$41,12,Benchmark_DB!$H$5:$H$41,"CAPEX"))</f>
        <v/>
      </c>
      <c r="AF12" s="109">
        <f>IF(COUNTIFS(Benchmark_DB!$B$5:$B$41,$A12,Benchmark_DB!$D$5:$D$41,$B12,Benchmark_DB!$N$5:$N$41,1,Benchmark_DB!$F$5:$F$41,12,Benchmark_DB!$H$5:$H$41,"DEBT_DRAW")=0,"",SUMIFS(Benchmark_DB!$V$5:$V$41,Benchmark_DB!$B$5:$B$41,$A12,Benchmark_DB!$D$5:$D$41,$B12,Benchmark_DB!$N$5:$N$41,1,Benchmark_DB!$F$5:$F$41,12,Benchmark_DB!$H$5:$H$41,"DEBT_DRAW"))</f>
        <v/>
      </c>
      <c r="AG12" s="109">
        <f>IF(COUNTIFS(Benchmark_DB!$B$5:$B$41,$A12,Benchmark_DB!$D$5:$D$41,$B12,Benchmark_DB!$N$5:$N$41,1,Benchmark_DB!$F$5:$F$41,12,Benchmark_DB!$H$5:$H$41,"EQUITY_RAISED")=0,"",SUMIFS(Benchmark_DB!$V$5:$V$41,Benchmark_DB!$B$5:$B$41,$A12,Benchmark_DB!$D$5:$D$41,$B12,Benchmark_DB!$N$5:$N$41,1,Benchmark_DB!$F$5:$F$41,12,Benchmark_DB!$H$5:$H$41,"EQUITY_RAISED"))</f>
        <v/>
      </c>
      <c r="AH12" s="109">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9">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9">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9">
        <f>IF(COUNTIFS(Benchmark_DB!$B$5:$B$41,$A13,Benchmark_DB!$D$5:$D$41,$B13,Benchmark_DB!$N$5:$N$41,1,Benchmark_DB!$F$5:$F$41,12,Benchmark_DB!$H$5:$H$41,"REV")=0,"",SUMIFS(Benchmark_DB!$V$5:$V$41,Benchmark_DB!$B$5:$B$41,$A13,Benchmark_DB!$D$5:$D$41,$B13,Benchmark_DB!$N$5:$N$41,1,Benchmark_DB!$F$5:$F$41,12,Benchmark_DB!$H$5:$H$41,"REV"))</f>
        <v/>
      </c>
      <c r="G13" s="109">
        <f>IF(COUNTIFS(Benchmark_DB!$B$5:$B$41,$A13,Benchmark_DB!$D$5:$D$41,$B13,Benchmark_DB!$N$5:$N$41,1,Benchmark_DB!$F$5:$F$41,12,Benchmark_DB!$H$5:$H$41,"REV_FIN")=0,"",SUMIFS(Benchmark_DB!$V$5:$V$41,Benchmark_DB!$B$5:$B$41,$A13,Benchmark_DB!$D$5:$D$41,$B13,Benchmark_DB!$N$5:$N$41,1,Benchmark_DB!$F$5:$F$41,12,Benchmark_DB!$H$5:$H$41,"REV_FIN"))</f>
        <v/>
      </c>
      <c r="H13" s="109">
        <f>IF(COUNTIFS(Benchmark_DB!$B$5:$B$41,$A13,Benchmark_DB!$D$5:$D$41,$B13,Benchmark_DB!$N$5:$N$41,1,Benchmark_DB!$F$5:$F$41,12,Benchmark_DB!$H$5:$H$41,"COGS")=0,"",SUMIFS(Benchmark_DB!$V$5:$V$41,Benchmark_DB!$B$5:$B$41,$A13,Benchmark_DB!$D$5:$D$41,$B13,Benchmark_DB!$N$5:$N$41,1,Benchmark_DB!$F$5:$F$41,12,Benchmark_DB!$H$5:$H$41,"COGS"))</f>
        <v/>
      </c>
      <c r="I13" s="109">
        <f>IF(COUNTIFS(Benchmark_DB!$B$5:$B$41,$A13,Benchmark_DB!$D$5:$D$41,$B13,Benchmark_DB!$N$5:$N$41,1,Benchmark_DB!$F$5:$F$41,12,Benchmark_DB!$H$5:$H$41,"GP")=0,"",SUMIFS(Benchmark_DB!$V$5:$V$41,Benchmark_DB!$B$5:$B$41,$A13,Benchmark_DB!$D$5:$D$41,$B13,Benchmark_DB!$N$5:$N$41,1,Benchmark_DB!$F$5:$F$41,12,Benchmark_DB!$H$5:$H$41,"GP"))</f>
        <v/>
      </c>
      <c r="J13" s="109">
        <f>IF(COUNTIFS(Benchmark_DB!$B$5:$B$41,$A13,Benchmark_DB!$D$5:$D$41,$B13,Benchmark_DB!$N$5:$N$41,1,Benchmark_DB!$F$5:$F$41,12,Benchmark_DB!$H$5:$H$41,"OPEX")=0,"",SUMIFS(Benchmark_DB!$V$5:$V$41,Benchmark_DB!$B$5:$B$41,$A13,Benchmark_DB!$D$5:$D$41,$B13,Benchmark_DB!$N$5:$N$41,1,Benchmark_DB!$F$5:$F$41,12,Benchmark_DB!$H$5:$H$41,"OPEX"))</f>
        <v/>
      </c>
      <c r="K13" s="109">
        <f>IF(COUNTIFS(Benchmark_DB!$B$5:$B$41,$A13,Benchmark_DB!$D$5:$D$41,$B13,Benchmark_DB!$N$5:$N$41,1,Benchmark_DB!$F$5:$F$41,12,Benchmark_DB!$H$5:$H$41,"EBITDA")=0,"",SUMIFS(Benchmark_DB!$V$5:$V$41,Benchmark_DB!$B$5:$B$41,$A13,Benchmark_DB!$D$5:$D$41,$B13,Benchmark_DB!$N$5:$N$41,1,Benchmark_DB!$F$5:$F$41,12,Benchmark_DB!$H$5:$H$41,"EBITDA"))</f>
        <v/>
      </c>
      <c r="L13" s="109">
        <f>IF(COUNTIFS(Benchmark_DB!$B$5:$B$41,$A13,Benchmark_DB!$D$5:$D$41,$B13,Benchmark_DB!$N$5:$N$41,1,Benchmark_DB!$F$5:$F$41,12,Benchmark_DB!$H$5:$H$41,"EBIT")=0,"",SUMIFS(Benchmark_DB!$V$5:$V$41,Benchmark_DB!$B$5:$B$41,$A13,Benchmark_DB!$D$5:$D$41,$B13,Benchmark_DB!$N$5:$N$41,1,Benchmark_DB!$F$5:$F$41,12,Benchmark_DB!$H$5:$H$41,"EBIT"))</f>
        <v/>
      </c>
      <c r="M13" s="109">
        <f>IF(COUNTIFS(Benchmark_DB!$B$5:$B$41,$A13,Benchmark_DB!$D$5:$D$41,$B13,Benchmark_DB!$N$5:$N$41,1,Benchmark_DB!$F$5:$F$41,12,Benchmark_DB!$H$5:$H$41,"DA")=0,"",SUMIFS(Benchmark_DB!$V$5:$V$41,Benchmark_DB!$B$5:$B$41,$A13,Benchmark_DB!$D$5:$D$41,$B13,Benchmark_DB!$N$5:$N$41,1,Benchmark_DB!$F$5:$F$41,12,Benchmark_DB!$H$5:$H$41,"DA"))</f>
        <v/>
      </c>
      <c r="N13" s="109">
        <f>IF(COUNTIFS(Benchmark_DB!$B$5:$B$41,$A13,Benchmark_DB!$D$5:$D$41,$B13,Benchmark_DB!$N$5:$N$41,1,Benchmark_DB!$F$5:$F$41,12,Benchmark_DB!$H$5:$H$41,"FIN_COST")=0,"",SUMIFS(Benchmark_DB!$V$5:$V$41,Benchmark_DB!$B$5:$B$41,$A13,Benchmark_DB!$D$5:$D$41,$B13,Benchmark_DB!$N$5:$N$41,1,Benchmark_DB!$F$5:$F$41,12,Benchmark_DB!$H$5:$H$41,"FIN_COST"))</f>
        <v/>
      </c>
      <c r="O13" s="109">
        <f>IF(COUNTIFS(Benchmark_DB!$B$5:$B$41,$A13,Benchmark_DB!$D$5:$D$41,$B13,Benchmark_DB!$N$5:$N$41,1,Benchmark_DB!$F$5:$F$41,12,Benchmark_DB!$H$5:$H$41,"ECL")=0,"",SUMIFS(Benchmark_DB!$V$5:$V$41,Benchmark_DB!$B$5:$B$41,$A13,Benchmark_DB!$D$5:$D$41,$B13,Benchmark_DB!$N$5:$N$41,1,Benchmark_DB!$F$5:$F$41,12,Benchmark_DB!$H$5:$H$41,"ECL"))</f>
        <v/>
      </c>
      <c r="P13" s="109">
        <f>IF(COUNTIFS(Benchmark_DB!$B$5:$B$41,$A13,Benchmark_DB!$D$5:$D$41,$B13,Benchmark_DB!$N$5:$N$41,1,Benchmark_DB!$F$5:$F$41,12,Benchmark_DB!$H$5:$H$41,"TAX")=0,"",SUMIFS(Benchmark_DB!$V$5:$V$41,Benchmark_DB!$B$5:$B$41,$A13,Benchmark_DB!$D$5:$D$41,$B13,Benchmark_DB!$N$5:$N$41,1,Benchmark_DB!$F$5:$F$41,12,Benchmark_DB!$H$5:$H$41,"TAX"))</f>
        <v/>
      </c>
      <c r="Q13" s="109">
        <f>IF(COUNTIFS(Benchmark_DB!$B$5:$B$41,$A13,Benchmark_DB!$D$5:$D$41,$B13,Benchmark_DB!$N$5:$N$41,1,Benchmark_DB!$F$5:$F$41,12,Benchmark_DB!$H$5:$H$41,"NI")=0,"",SUMIFS(Benchmark_DB!$V$5:$V$41,Benchmark_DB!$B$5:$B$41,$A13,Benchmark_DB!$D$5:$D$41,$B13,Benchmark_DB!$N$5:$N$41,1,Benchmark_DB!$F$5:$F$41,12,Benchmark_DB!$H$5:$H$41,"NI"))</f>
        <v/>
      </c>
      <c r="R13" s="109">
        <f>IF(COUNTIFS(Benchmark_DB!$B$5:$B$41,$A13,Benchmark_DB!$D$5:$D$41,$B13,Benchmark_DB!$N$5:$N$41,1,Benchmark_DB!$F$5:$F$41,12,Benchmark_DB!$H$5:$H$41,"CASH")=0,"",SUMIFS(Benchmark_DB!$V$5:$V$41,Benchmark_DB!$B$5:$B$41,$A13,Benchmark_DB!$D$5:$D$41,$B13,Benchmark_DB!$N$5:$N$41,1,Benchmark_DB!$F$5:$F$41,12,Benchmark_DB!$H$5:$H$41,"CASH"))</f>
        <v/>
      </c>
      <c r="S13" s="109">
        <f>IF(COUNTIFS(Benchmark_DB!$B$5:$B$41,$A13,Benchmark_DB!$D$5:$D$41,$B13,Benchmark_DB!$N$5:$N$41,1,Benchmark_DB!$F$5:$F$41,12,Benchmark_DB!$H$5:$H$41,"INV")=0,"",SUMIFS(Benchmark_DB!$V$5:$V$41,Benchmark_DB!$B$5:$B$41,$A13,Benchmark_DB!$D$5:$D$41,$B13,Benchmark_DB!$N$5:$N$41,1,Benchmark_DB!$F$5:$F$41,12,Benchmark_DB!$H$5:$H$41,"INV"))</f>
        <v/>
      </c>
      <c r="T13" s="109">
        <f>IF(COUNTIFS(Benchmark_DB!$B$5:$B$41,$A13,Benchmark_DB!$D$5:$D$41,$B13,Benchmark_DB!$N$5:$N$41,1,Benchmark_DB!$F$5:$F$41,12,Benchmark_DB!$H$5:$H$41,"AP")=0,"",SUMIFS(Benchmark_DB!$V$5:$V$41,Benchmark_DB!$B$5:$B$41,$A13,Benchmark_DB!$D$5:$D$41,$B13,Benchmark_DB!$N$5:$N$41,1,Benchmark_DB!$F$5:$F$41,12,Benchmark_DB!$H$5:$H$41,"AP"))</f>
        <v/>
      </c>
      <c r="U13" s="109">
        <f>IF(COUNTIFS(Benchmark_DB!$B$5:$B$41,$A13,Benchmark_DB!$D$5:$D$41,$B13,Benchmark_DB!$N$5:$N$41,1,Benchmark_DB!$F$5:$F$41,12,Benchmark_DB!$H$5:$H$41,"TRADE_REC")=0,"",SUMIFS(Benchmark_DB!$V$5:$V$41,Benchmark_DB!$B$5:$B$41,$A13,Benchmark_DB!$D$5:$D$41,$B13,Benchmark_DB!$N$5:$N$41,1,Benchmark_DB!$F$5:$F$41,12,Benchmark_DB!$H$5:$H$41,"TRADE_REC"))</f>
        <v/>
      </c>
      <c r="V13" s="109">
        <f>IF(COUNTIFS(Benchmark_DB!$B$5:$B$41,$A13,Benchmark_DB!$D$5:$D$41,$B13,Benchmark_DB!$N$5:$N$41,1,Benchmark_DB!$F$5:$F$41,12,Benchmark_DB!$H$5:$H$41,"PAYGO_REC_GROSS")=0,"",SUMIFS(Benchmark_DB!$V$5:$V$41,Benchmark_DB!$B$5:$B$41,$A13,Benchmark_DB!$D$5:$D$41,$B13,Benchmark_DB!$N$5:$N$41,1,Benchmark_DB!$F$5:$F$41,12,Benchmark_DB!$H$5:$H$41,"PAYGO_REC_GROSS"))</f>
        <v/>
      </c>
      <c r="W13" s="109">
        <f>IF(COUNTIFS(Benchmark_DB!$B$5:$B$41,$A13,Benchmark_DB!$D$5:$D$41,$B13,Benchmark_DB!$N$5:$N$41,1,Benchmark_DB!$F$5:$F$41,12,Benchmark_DB!$H$5:$H$41,"PAYGO_REC_NET")=0,"",SUMIFS(Benchmark_DB!$V$5:$V$41,Benchmark_DB!$B$5:$B$41,$A13,Benchmark_DB!$D$5:$D$41,$B13,Benchmark_DB!$N$5:$N$41,1,Benchmark_DB!$F$5:$F$41,12,Benchmark_DB!$H$5:$H$41,"PAYGO_REC_NET"))</f>
        <v/>
      </c>
      <c r="X13" s="109">
        <f>IF(COUNTIFS(Benchmark_DB!$B$5:$B$41,$A13,Benchmark_DB!$D$5:$D$41,$B13,Benchmark_DB!$N$5:$N$41,1,Benchmark_DB!$F$5:$F$41,12,Benchmark_DB!$H$5:$H$41,"PPE")=0,"",SUMIFS(Benchmark_DB!$V$5:$V$41,Benchmark_DB!$B$5:$B$41,$A13,Benchmark_DB!$D$5:$D$41,$B13,Benchmark_DB!$N$5:$N$41,1,Benchmark_DB!$F$5:$F$41,12,Benchmark_DB!$H$5:$H$41,"PPE"))</f>
        <v/>
      </c>
      <c r="Y13" s="109">
        <f>IF(COUNTIFS(Benchmark_DB!$B$5:$B$41,$A13,Benchmark_DB!$D$5:$D$41,$B13,Benchmark_DB!$N$5:$N$41,1,Benchmark_DB!$F$5:$F$41,12,Benchmark_DB!$H$5:$H$41,"DEBT")=0,"",SUMIFS(Benchmark_DB!$V$5:$V$41,Benchmark_DB!$B$5:$B$41,$A13,Benchmark_DB!$D$5:$D$41,$B13,Benchmark_DB!$N$5:$N$41,1,Benchmark_DB!$F$5:$F$41,12,Benchmark_DB!$H$5:$H$41,"DEBT"))</f>
        <v/>
      </c>
      <c r="Z13" s="109">
        <f>IF(COUNTIFS(Benchmark_DB!$B$5:$B$41,$A13,Benchmark_DB!$D$5:$D$41,$B13,Benchmark_DB!$N$5:$N$41,1,Benchmark_DB!$F$5:$F$41,12,Benchmark_DB!$H$5:$H$41,"LEASE")=0,"",SUMIFS(Benchmark_DB!$V$5:$V$41,Benchmark_DB!$B$5:$B$41,$A13,Benchmark_DB!$D$5:$D$41,$B13,Benchmark_DB!$N$5:$N$41,1,Benchmark_DB!$F$5:$F$41,12,Benchmark_DB!$H$5:$H$41,"LEASE"))</f>
        <v/>
      </c>
      <c r="AA13" s="109">
        <f>IF(COUNTIFS(Benchmark_DB!$B$5:$B$41,$A13,Benchmark_DB!$D$5:$D$41,$B13,Benchmark_DB!$N$5:$N$41,1,Benchmark_DB!$F$5:$F$41,12,Benchmark_DB!$H$5:$H$41,"EQUITY")=0,"",SUMIFS(Benchmark_DB!$V$5:$V$41,Benchmark_DB!$B$5:$B$41,$A13,Benchmark_DB!$D$5:$D$41,$B13,Benchmark_DB!$N$5:$N$41,1,Benchmark_DB!$F$5:$F$41,12,Benchmark_DB!$H$5:$H$41,"EQUITY"))</f>
        <v/>
      </c>
      <c r="AB13" s="109">
        <f>IF(COUNTIFS(Benchmark_DB!$B$5:$B$41,$A13,Benchmark_DB!$D$5:$D$41,$B13,Benchmark_DB!$N$5:$N$41,1,Benchmark_DB!$F$5:$F$41,12,Benchmark_DB!$H$5:$H$41,"TOTAL_ASSETS")=0,"",SUMIFS(Benchmark_DB!$V$5:$V$41,Benchmark_DB!$B$5:$B$41,$A13,Benchmark_DB!$D$5:$D$41,$B13,Benchmark_DB!$N$5:$N$41,1,Benchmark_DB!$F$5:$F$41,12,Benchmark_DB!$H$5:$H$41,"TOTAL_ASSETS"))</f>
        <v/>
      </c>
      <c r="AC13" s="109">
        <f>IF(COUNTIFS(Benchmark_DB!$B$5:$B$41,$A13,Benchmark_DB!$D$5:$D$41,$B13,Benchmark_DB!$N$5:$N$41,1,Benchmark_DB!$F$5:$F$41,12,Benchmark_DB!$H$5:$H$41,"TOTAL_LIAB")=0,"",SUMIFS(Benchmark_DB!$V$5:$V$41,Benchmark_DB!$B$5:$B$41,$A13,Benchmark_DB!$D$5:$D$41,$B13,Benchmark_DB!$N$5:$N$41,1,Benchmark_DB!$F$5:$F$41,12,Benchmark_DB!$H$5:$H$41,"TOTAL_LIAB"))</f>
        <v/>
      </c>
      <c r="AD13" s="109">
        <f>IF(COUNTIFS(Benchmark_DB!$B$5:$B$41,$A13,Benchmark_DB!$D$5:$D$41,$B13,Benchmark_DB!$N$5:$N$41,1,Benchmark_DB!$F$5:$F$41,12,Benchmark_DB!$H$5:$H$41,"CFO")=0,"",SUMIFS(Benchmark_DB!$V$5:$V$41,Benchmark_DB!$B$5:$B$41,$A13,Benchmark_DB!$D$5:$D$41,$B13,Benchmark_DB!$N$5:$N$41,1,Benchmark_DB!$F$5:$F$41,12,Benchmark_DB!$H$5:$H$41,"CFO"))</f>
        <v/>
      </c>
      <c r="AE13" s="109">
        <f>IF(COUNTIFS(Benchmark_DB!$B$5:$B$41,$A13,Benchmark_DB!$D$5:$D$41,$B13,Benchmark_DB!$N$5:$N$41,1,Benchmark_DB!$F$5:$F$41,12,Benchmark_DB!$H$5:$H$41,"CAPEX")=0,"",SUMIFS(Benchmark_DB!$V$5:$V$41,Benchmark_DB!$B$5:$B$41,$A13,Benchmark_DB!$D$5:$D$41,$B13,Benchmark_DB!$N$5:$N$41,1,Benchmark_DB!$F$5:$F$41,12,Benchmark_DB!$H$5:$H$41,"CAPEX"))</f>
        <v/>
      </c>
      <c r="AF13" s="109">
        <f>IF(COUNTIFS(Benchmark_DB!$B$5:$B$41,$A13,Benchmark_DB!$D$5:$D$41,$B13,Benchmark_DB!$N$5:$N$41,1,Benchmark_DB!$F$5:$F$41,12,Benchmark_DB!$H$5:$H$41,"DEBT_DRAW")=0,"",SUMIFS(Benchmark_DB!$V$5:$V$41,Benchmark_DB!$B$5:$B$41,$A13,Benchmark_DB!$D$5:$D$41,$B13,Benchmark_DB!$N$5:$N$41,1,Benchmark_DB!$F$5:$F$41,12,Benchmark_DB!$H$5:$H$41,"DEBT_DRAW"))</f>
        <v/>
      </c>
      <c r="AG13" s="109">
        <f>IF(COUNTIFS(Benchmark_DB!$B$5:$B$41,$A13,Benchmark_DB!$D$5:$D$41,$B13,Benchmark_DB!$N$5:$N$41,1,Benchmark_DB!$F$5:$F$41,12,Benchmark_DB!$H$5:$H$41,"EQUITY_RAISED")=0,"",SUMIFS(Benchmark_DB!$V$5:$V$41,Benchmark_DB!$B$5:$B$41,$A13,Benchmark_DB!$D$5:$D$41,$B13,Benchmark_DB!$N$5:$N$41,1,Benchmark_DB!$F$5:$F$41,12,Benchmark_DB!$H$5:$H$41,"EQUITY_RAISED"))</f>
        <v/>
      </c>
      <c r="AH13" s="109">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9">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9">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09">
        <f>SUMIFS(FS!$E$12:$BL$12,Timeline!$E$6:$BL$6,1)/AVERAGEIFS(Timeline!$E$8:$BL$8,Timeline!$E$6:$BL$6,1)/1000000</f>
        <v/>
      </c>
      <c r="G14" s="109">
        <f>SUMIFS(FS!$E$10:$BL$10,Timeline!$E$6:$BL$6,1)/AVERAGEIFS(Timeline!$E$8:$BL$8,Timeline!$E$6:$BL$6,1)/1000000</f>
        <v/>
      </c>
      <c r="H14" s="109">
        <f>-SUMIFS(FS!$E$13:$BL$13,Timeline!$E$6:$BL$6,1)/AVERAGEIFS(Timeline!$E$8:$BL$8,Timeline!$E$6:$BL$6,1)/1000000</f>
        <v/>
      </c>
      <c r="I14" s="109">
        <f>SUMIFS(FS!$E$14:$BL$14,Timeline!$E$6:$BL$6,1)/AVERAGEIFS(Timeline!$E$8:$BL$8,Timeline!$E$6:$BL$6,1)/1000000</f>
        <v/>
      </c>
      <c r="J14" s="109">
        <f>-SUMIFS(FS!$E$16:$BL$16,Timeline!$E$6:$BL$6,1)/AVERAGEIFS(Timeline!$E$8:$BL$8,Timeline!$E$6:$BL$6,1)/1000000</f>
        <v/>
      </c>
      <c r="K14" s="109">
        <f>SUMIFS(FS!$E$19:$BL$19,Timeline!$E$6:$BL$6,1)/AVERAGEIFS(Timeline!$E$8:$BL$8,Timeline!$E$6:$BL$6,1)/1000000</f>
        <v/>
      </c>
      <c r="L14" s="109">
        <f>SUMIFS(FS!$E$21:$BL$21,Timeline!$E$6:$BL$6,1)/AVERAGEIFS(Timeline!$E$8:$BL$8,Timeline!$E$6:$BL$6,1)/1000000</f>
        <v/>
      </c>
      <c r="M14" s="109">
        <f>-SUMIFS(FS!$E$20:$BL$20,Timeline!$E$6:$BL$6,1)/AVERAGEIFS(Timeline!$E$8:$BL$8,Timeline!$E$6:$BL$6,1)/1000000</f>
        <v/>
      </c>
      <c r="N14" s="109">
        <f>-(SUMIFS(FS!$E$22:$BL$22,Timeline!$E$6:$BL$6,1)+SUMIFS(FS!$E$23:$BL$23,Timeline!$E$6:$BL$6,1)+SUMIFS(FS!$E$24:$BL$24,Timeline!$E$6:$BL$6,1))/AVERAGEIFS(Timeline!$E$8:$BL$8,Timeline!$E$6:$BL$6,1)/1000000</f>
        <v/>
      </c>
      <c r="O14" s="109">
        <f>-SUMIFS(FS!$E$17:$BL$17,Timeline!$E$6:$BL$6,1)/AVERAGEIFS(Timeline!$E$8:$BL$8,Timeline!$E$6:$BL$6,1)/1000000</f>
        <v/>
      </c>
      <c r="P14" s="109">
        <f>-SUMIFS(FS!$E$29:$BL$29,Timeline!$E$6:$BL$6,1)/AVERAGEIFS(Timeline!$E$8:$BL$8,Timeline!$E$6:$BL$6,1)/1000000</f>
        <v/>
      </c>
      <c r="Q14" s="109">
        <f>SUMIFS(FS!$E$30:$BL$30,Timeline!$E$6:$BL$6,1)/AVERAGEIFS(Timeline!$E$8:$BL$8,Timeline!$E$6:$BL$6,1)/1000000</f>
        <v/>
      </c>
      <c r="R14" s="109">
        <f>INDEX(FS!$E$65:$BL$65,1,12)/INDEX(Timeline!$E$8:$BL$8,1,12)/1000000</f>
        <v/>
      </c>
      <c r="S14" s="109">
        <f>INDEX(FS!$E$37:$BL$37,1,12)/INDEX(Timeline!$E$8:$BL$8,1,12)/1000000</f>
        <v/>
      </c>
      <c r="T14" s="109">
        <f>INDEX(FS!$E$40:$BL$40,1,12)/INDEX(Timeline!$E$8:$BL$8,1,12)/1000000</f>
        <v/>
      </c>
      <c r="U14" s="109">
        <f>""</f>
        <v/>
      </c>
      <c r="V14" s="109">
        <f>INDEX(FS!$E$34:$BL$34,1,12)/INDEX(Timeline!$E$8:$BL$8,1,12)/1000000</f>
        <v/>
      </c>
      <c r="W14" s="109">
        <f>INDEX(FS!$E$36:$BL$36,1,12)/INDEX(Timeline!$E$8:$BL$8,1,12)/1000000</f>
        <v/>
      </c>
      <c r="X14" s="109">
        <f>INDEX(FS!$E$38:$BL$38,1,12)/INDEX(Timeline!$E$8:$BL$8,1,12)/1000000</f>
        <v/>
      </c>
      <c r="Y14" s="109">
        <f>(INDEX(FS!$E$41:$BL$41,1,12)+INDEX(FS!$E$42:$BL$42,1,12))/INDEX(Timeline!$E$8:$BL$8,1,12)/1000000</f>
        <v/>
      </c>
      <c r="Z14" s="109">
        <f>""</f>
        <v/>
      </c>
      <c r="AA14" s="109">
        <f>INDEX(FS!$E$46:$BL$46,1,12)/INDEX(Timeline!$E$8:$BL$8,1,12)/1000000</f>
        <v/>
      </c>
      <c r="AB14" s="109">
        <f>INDEX(FS!$E$39:$BL$39,1,12)/INDEX(Timeline!$E$8:$BL$8,1,12)/1000000</f>
        <v/>
      </c>
      <c r="AC14" s="109">
        <f>INDEX(FS!$E$43:$BL$43,1,12)/INDEX(Timeline!$E$8:$BL$8,1,12)/1000000</f>
        <v/>
      </c>
      <c r="AD14" s="109">
        <f>SUMIFS(FS!$E$57:$BL$57,Timeline!$E$6:$BL$6,1)/AVERAGEIFS(Timeline!$E$8:$BL$8,Timeline!$E$6:$BL$6,1)/1000000</f>
        <v/>
      </c>
      <c r="AE14" s="109">
        <f>-SUMIFS(FS!$E$58:$BL$58,Timeline!$E$6:$BL$6,1)/AVERAGEIFS(Timeline!$E$8:$BL$8,Timeline!$E$6:$BL$6,1)/1000000</f>
        <v/>
      </c>
      <c r="AF14" s="109">
        <f>""</f>
        <v/>
      </c>
      <c r="AG14" s="109">
        <f>(SUMIFS(Financing!$E$9:$BL$9,Timeline!$E$6:$BL$6,1)+SUMIFS(Financing!$E$10:$BL$10,Timeline!$E$6:$BL$6,1))/AVERAGEIFS(Timeline!$E$8:$BL$8,Timeline!$E$6:$BL$6,1)/1000000</f>
        <v/>
      </c>
      <c r="AH14" s="109">
        <f>""</f>
        <v/>
      </c>
      <c r="AI14" s="60">
        <f>KPIs!E16</f>
        <v/>
      </c>
      <c r="AJ14" s="60">
        <f>SUMIFS(Ops!$E$134:$BL$134,Timeline!$E$4:$BL$4,"&lt;="&amp;12)</f>
        <v/>
      </c>
      <c r="AK14" s="60">
        <f>KPIs!E14</f>
        <v/>
      </c>
      <c r="AL14" s="109">
        <f>SUMIFS(Ops!$E$138:$BL$138,Timeline!$E$4:$BL$4,"&lt;="&amp;12)/INDEX(Timeline!$E$8:$BL$8,1,12)/1000000</f>
        <v/>
      </c>
      <c r="AM14" s="61">
        <f>""</f>
        <v/>
      </c>
      <c r="AN14" s="61">
        <f>KPIs!E19</f>
        <v/>
      </c>
      <c r="AO14" s="61">
        <f>KPIs!E24</f>
        <v/>
      </c>
      <c r="AP14" s="61">
        <f>""</f>
        <v/>
      </c>
      <c r="AQ14" s="109">
        <f>""</f>
        <v/>
      </c>
    </row>
    <row r="15">
      <c r="A15" s="83" t="inlineStr">
        <is>
          <t>THIS MODEL (active scenario)</t>
        </is>
      </c>
      <c r="B15" s="45" t="n">
        <v>2</v>
      </c>
      <c r="C15" s="20" t="inlineStr">
        <is>
          <t>Model</t>
        </is>
      </c>
      <c r="D15" s="20" t="inlineStr">
        <is>
          <t>Model</t>
        </is>
      </c>
      <c r="E15" s="45" t="n">
        <v>0</v>
      </c>
      <c r="F15" s="109">
        <f>SUMIFS(FS!$E$12:$BL$12,Timeline!$E$6:$BL$6,2)/AVERAGEIFS(Timeline!$E$8:$BL$8,Timeline!$E$6:$BL$6,2)/1000000</f>
        <v/>
      </c>
      <c r="G15" s="109">
        <f>SUMIFS(FS!$E$10:$BL$10,Timeline!$E$6:$BL$6,2)/AVERAGEIFS(Timeline!$E$8:$BL$8,Timeline!$E$6:$BL$6,2)/1000000</f>
        <v/>
      </c>
      <c r="H15" s="109">
        <f>-SUMIFS(FS!$E$13:$BL$13,Timeline!$E$6:$BL$6,2)/AVERAGEIFS(Timeline!$E$8:$BL$8,Timeline!$E$6:$BL$6,2)/1000000</f>
        <v/>
      </c>
      <c r="I15" s="109">
        <f>SUMIFS(FS!$E$14:$BL$14,Timeline!$E$6:$BL$6,2)/AVERAGEIFS(Timeline!$E$8:$BL$8,Timeline!$E$6:$BL$6,2)/1000000</f>
        <v/>
      </c>
      <c r="J15" s="109">
        <f>-SUMIFS(FS!$E$16:$BL$16,Timeline!$E$6:$BL$6,2)/AVERAGEIFS(Timeline!$E$8:$BL$8,Timeline!$E$6:$BL$6,2)/1000000</f>
        <v/>
      </c>
      <c r="K15" s="109">
        <f>SUMIFS(FS!$E$19:$BL$19,Timeline!$E$6:$BL$6,2)/AVERAGEIFS(Timeline!$E$8:$BL$8,Timeline!$E$6:$BL$6,2)/1000000</f>
        <v/>
      </c>
      <c r="L15" s="109">
        <f>SUMIFS(FS!$E$21:$BL$21,Timeline!$E$6:$BL$6,2)/AVERAGEIFS(Timeline!$E$8:$BL$8,Timeline!$E$6:$BL$6,2)/1000000</f>
        <v/>
      </c>
      <c r="M15" s="109">
        <f>-SUMIFS(FS!$E$20:$BL$20,Timeline!$E$6:$BL$6,2)/AVERAGEIFS(Timeline!$E$8:$BL$8,Timeline!$E$6:$BL$6,2)/1000000</f>
        <v/>
      </c>
      <c r="N15" s="109">
        <f>-(SUMIFS(FS!$E$22:$BL$22,Timeline!$E$6:$BL$6,2)+SUMIFS(FS!$E$23:$BL$23,Timeline!$E$6:$BL$6,2)+SUMIFS(FS!$E$24:$BL$24,Timeline!$E$6:$BL$6,2))/AVERAGEIFS(Timeline!$E$8:$BL$8,Timeline!$E$6:$BL$6,2)/1000000</f>
        <v/>
      </c>
      <c r="O15" s="109">
        <f>-SUMIFS(FS!$E$17:$BL$17,Timeline!$E$6:$BL$6,2)/AVERAGEIFS(Timeline!$E$8:$BL$8,Timeline!$E$6:$BL$6,2)/1000000</f>
        <v/>
      </c>
      <c r="P15" s="109">
        <f>-SUMIFS(FS!$E$29:$BL$29,Timeline!$E$6:$BL$6,2)/AVERAGEIFS(Timeline!$E$8:$BL$8,Timeline!$E$6:$BL$6,2)/1000000</f>
        <v/>
      </c>
      <c r="Q15" s="109">
        <f>SUMIFS(FS!$E$30:$BL$30,Timeline!$E$6:$BL$6,2)/AVERAGEIFS(Timeline!$E$8:$BL$8,Timeline!$E$6:$BL$6,2)/1000000</f>
        <v/>
      </c>
      <c r="R15" s="109">
        <f>INDEX(FS!$E$65:$BL$65,1,24)/INDEX(Timeline!$E$8:$BL$8,1,24)/1000000</f>
        <v/>
      </c>
      <c r="S15" s="109">
        <f>INDEX(FS!$E$37:$BL$37,1,24)/INDEX(Timeline!$E$8:$BL$8,1,24)/1000000</f>
        <v/>
      </c>
      <c r="T15" s="109">
        <f>INDEX(FS!$E$40:$BL$40,1,24)/INDEX(Timeline!$E$8:$BL$8,1,24)/1000000</f>
        <v/>
      </c>
      <c r="U15" s="109">
        <f>""</f>
        <v/>
      </c>
      <c r="V15" s="109">
        <f>INDEX(FS!$E$34:$BL$34,1,24)/INDEX(Timeline!$E$8:$BL$8,1,24)/1000000</f>
        <v/>
      </c>
      <c r="W15" s="109">
        <f>INDEX(FS!$E$36:$BL$36,1,24)/INDEX(Timeline!$E$8:$BL$8,1,24)/1000000</f>
        <v/>
      </c>
      <c r="X15" s="109">
        <f>INDEX(FS!$E$38:$BL$38,1,24)/INDEX(Timeline!$E$8:$BL$8,1,24)/1000000</f>
        <v/>
      </c>
      <c r="Y15" s="109">
        <f>(INDEX(FS!$E$41:$BL$41,1,24)+INDEX(FS!$E$42:$BL$42,1,24))/INDEX(Timeline!$E$8:$BL$8,1,24)/1000000</f>
        <v/>
      </c>
      <c r="Z15" s="109">
        <f>""</f>
        <v/>
      </c>
      <c r="AA15" s="109">
        <f>INDEX(FS!$E$46:$BL$46,1,24)/INDEX(Timeline!$E$8:$BL$8,1,24)/1000000</f>
        <v/>
      </c>
      <c r="AB15" s="109">
        <f>INDEX(FS!$E$39:$BL$39,1,24)/INDEX(Timeline!$E$8:$BL$8,1,24)/1000000</f>
        <v/>
      </c>
      <c r="AC15" s="109">
        <f>INDEX(FS!$E$43:$BL$43,1,24)/INDEX(Timeline!$E$8:$BL$8,1,24)/1000000</f>
        <v/>
      </c>
      <c r="AD15" s="109">
        <f>SUMIFS(FS!$E$57:$BL$57,Timeline!$E$6:$BL$6,2)/AVERAGEIFS(Timeline!$E$8:$BL$8,Timeline!$E$6:$BL$6,2)/1000000</f>
        <v/>
      </c>
      <c r="AE15" s="109">
        <f>-SUMIFS(FS!$E$58:$BL$58,Timeline!$E$6:$BL$6,2)/AVERAGEIFS(Timeline!$E$8:$BL$8,Timeline!$E$6:$BL$6,2)/1000000</f>
        <v/>
      </c>
      <c r="AF15" s="109">
        <f>""</f>
        <v/>
      </c>
      <c r="AG15" s="109">
        <f>(SUMIFS(Financing!$E$9:$BL$9,Timeline!$E$6:$BL$6,2)+SUMIFS(Financing!$E$10:$BL$10,Timeline!$E$6:$BL$6,2))/AVERAGEIFS(Timeline!$E$8:$BL$8,Timeline!$E$6:$BL$6,2)/1000000</f>
        <v/>
      </c>
      <c r="AH15" s="109">
        <f>""</f>
        <v/>
      </c>
      <c r="AI15" s="60">
        <f>KPIs!F16</f>
        <v/>
      </c>
      <c r="AJ15" s="60">
        <f>SUMIFS(Ops!$E$134:$BL$134,Timeline!$E$4:$BL$4,"&lt;="&amp;24)</f>
        <v/>
      </c>
      <c r="AK15" s="60">
        <f>KPIs!F14</f>
        <v/>
      </c>
      <c r="AL15" s="109">
        <f>SUMIFS(Ops!$E$138:$BL$138,Timeline!$E$4:$BL$4,"&lt;="&amp;24)/INDEX(Timeline!$E$8:$BL$8,1,24)/1000000</f>
        <v/>
      </c>
      <c r="AM15" s="61">
        <f>IFERROR(KPIs!F34/KPIs!E34-1,"")</f>
        <v/>
      </c>
      <c r="AN15" s="61">
        <f>KPIs!F19</f>
        <v/>
      </c>
      <c r="AO15" s="61">
        <f>KPIs!F24</f>
        <v/>
      </c>
      <c r="AP15" s="61">
        <f>""</f>
        <v/>
      </c>
      <c r="AQ15" s="109">
        <f>""</f>
        <v/>
      </c>
    </row>
    <row r="16">
      <c r="A16" s="83" t="inlineStr">
        <is>
          <t>THIS MODEL (active scenario)</t>
        </is>
      </c>
      <c r="B16" s="45" t="n">
        <v>3</v>
      </c>
      <c r="C16" s="20" t="inlineStr">
        <is>
          <t>Model</t>
        </is>
      </c>
      <c r="D16" s="20" t="inlineStr">
        <is>
          <t>Model</t>
        </is>
      </c>
      <c r="E16" s="45" t="n">
        <v>0</v>
      </c>
      <c r="F16" s="109">
        <f>SUMIFS(FS!$E$12:$BL$12,Timeline!$E$6:$BL$6,3)/AVERAGEIFS(Timeline!$E$8:$BL$8,Timeline!$E$6:$BL$6,3)/1000000</f>
        <v/>
      </c>
      <c r="G16" s="109">
        <f>SUMIFS(FS!$E$10:$BL$10,Timeline!$E$6:$BL$6,3)/AVERAGEIFS(Timeline!$E$8:$BL$8,Timeline!$E$6:$BL$6,3)/1000000</f>
        <v/>
      </c>
      <c r="H16" s="109">
        <f>-SUMIFS(FS!$E$13:$BL$13,Timeline!$E$6:$BL$6,3)/AVERAGEIFS(Timeline!$E$8:$BL$8,Timeline!$E$6:$BL$6,3)/1000000</f>
        <v/>
      </c>
      <c r="I16" s="109">
        <f>SUMIFS(FS!$E$14:$BL$14,Timeline!$E$6:$BL$6,3)/AVERAGEIFS(Timeline!$E$8:$BL$8,Timeline!$E$6:$BL$6,3)/1000000</f>
        <v/>
      </c>
      <c r="J16" s="109">
        <f>-SUMIFS(FS!$E$16:$BL$16,Timeline!$E$6:$BL$6,3)/AVERAGEIFS(Timeline!$E$8:$BL$8,Timeline!$E$6:$BL$6,3)/1000000</f>
        <v/>
      </c>
      <c r="K16" s="109">
        <f>SUMIFS(FS!$E$19:$BL$19,Timeline!$E$6:$BL$6,3)/AVERAGEIFS(Timeline!$E$8:$BL$8,Timeline!$E$6:$BL$6,3)/1000000</f>
        <v/>
      </c>
      <c r="L16" s="109">
        <f>SUMIFS(FS!$E$21:$BL$21,Timeline!$E$6:$BL$6,3)/AVERAGEIFS(Timeline!$E$8:$BL$8,Timeline!$E$6:$BL$6,3)/1000000</f>
        <v/>
      </c>
      <c r="M16" s="109">
        <f>-SUMIFS(FS!$E$20:$BL$20,Timeline!$E$6:$BL$6,3)/AVERAGEIFS(Timeline!$E$8:$BL$8,Timeline!$E$6:$BL$6,3)/1000000</f>
        <v/>
      </c>
      <c r="N16" s="109">
        <f>-(SUMIFS(FS!$E$22:$BL$22,Timeline!$E$6:$BL$6,3)+SUMIFS(FS!$E$23:$BL$23,Timeline!$E$6:$BL$6,3)+SUMIFS(FS!$E$24:$BL$24,Timeline!$E$6:$BL$6,3))/AVERAGEIFS(Timeline!$E$8:$BL$8,Timeline!$E$6:$BL$6,3)/1000000</f>
        <v/>
      </c>
      <c r="O16" s="109">
        <f>-SUMIFS(FS!$E$17:$BL$17,Timeline!$E$6:$BL$6,3)/AVERAGEIFS(Timeline!$E$8:$BL$8,Timeline!$E$6:$BL$6,3)/1000000</f>
        <v/>
      </c>
      <c r="P16" s="109">
        <f>-SUMIFS(FS!$E$29:$BL$29,Timeline!$E$6:$BL$6,3)/AVERAGEIFS(Timeline!$E$8:$BL$8,Timeline!$E$6:$BL$6,3)/1000000</f>
        <v/>
      </c>
      <c r="Q16" s="109">
        <f>SUMIFS(FS!$E$30:$BL$30,Timeline!$E$6:$BL$6,3)/AVERAGEIFS(Timeline!$E$8:$BL$8,Timeline!$E$6:$BL$6,3)/1000000</f>
        <v/>
      </c>
      <c r="R16" s="109">
        <f>INDEX(FS!$E$65:$BL$65,1,36)/INDEX(Timeline!$E$8:$BL$8,1,36)/1000000</f>
        <v/>
      </c>
      <c r="S16" s="109">
        <f>INDEX(FS!$E$37:$BL$37,1,36)/INDEX(Timeline!$E$8:$BL$8,1,36)/1000000</f>
        <v/>
      </c>
      <c r="T16" s="109">
        <f>INDEX(FS!$E$40:$BL$40,1,36)/INDEX(Timeline!$E$8:$BL$8,1,36)/1000000</f>
        <v/>
      </c>
      <c r="U16" s="109">
        <f>""</f>
        <v/>
      </c>
      <c r="V16" s="109">
        <f>INDEX(FS!$E$34:$BL$34,1,36)/INDEX(Timeline!$E$8:$BL$8,1,36)/1000000</f>
        <v/>
      </c>
      <c r="W16" s="109">
        <f>INDEX(FS!$E$36:$BL$36,1,36)/INDEX(Timeline!$E$8:$BL$8,1,36)/1000000</f>
        <v/>
      </c>
      <c r="X16" s="109">
        <f>INDEX(FS!$E$38:$BL$38,1,36)/INDEX(Timeline!$E$8:$BL$8,1,36)/1000000</f>
        <v/>
      </c>
      <c r="Y16" s="109">
        <f>(INDEX(FS!$E$41:$BL$41,1,36)+INDEX(FS!$E$42:$BL$42,1,36))/INDEX(Timeline!$E$8:$BL$8,1,36)/1000000</f>
        <v/>
      </c>
      <c r="Z16" s="109">
        <f>""</f>
        <v/>
      </c>
      <c r="AA16" s="109">
        <f>INDEX(FS!$E$46:$BL$46,1,36)/INDEX(Timeline!$E$8:$BL$8,1,36)/1000000</f>
        <v/>
      </c>
      <c r="AB16" s="109">
        <f>INDEX(FS!$E$39:$BL$39,1,36)/INDEX(Timeline!$E$8:$BL$8,1,36)/1000000</f>
        <v/>
      </c>
      <c r="AC16" s="109">
        <f>INDEX(FS!$E$43:$BL$43,1,36)/INDEX(Timeline!$E$8:$BL$8,1,36)/1000000</f>
        <v/>
      </c>
      <c r="AD16" s="109">
        <f>SUMIFS(FS!$E$57:$BL$57,Timeline!$E$6:$BL$6,3)/AVERAGEIFS(Timeline!$E$8:$BL$8,Timeline!$E$6:$BL$6,3)/1000000</f>
        <v/>
      </c>
      <c r="AE16" s="109">
        <f>-SUMIFS(FS!$E$58:$BL$58,Timeline!$E$6:$BL$6,3)/AVERAGEIFS(Timeline!$E$8:$BL$8,Timeline!$E$6:$BL$6,3)/1000000</f>
        <v/>
      </c>
      <c r="AF16" s="109">
        <f>""</f>
        <v/>
      </c>
      <c r="AG16" s="109">
        <f>(SUMIFS(Financing!$E$9:$BL$9,Timeline!$E$6:$BL$6,3)+SUMIFS(Financing!$E$10:$BL$10,Timeline!$E$6:$BL$6,3))/AVERAGEIFS(Timeline!$E$8:$BL$8,Timeline!$E$6:$BL$6,3)/1000000</f>
        <v/>
      </c>
      <c r="AH16" s="109">
        <f>""</f>
        <v/>
      </c>
      <c r="AI16" s="60">
        <f>KPIs!G16</f>
        <v/>
      </c>
      <c r="AJ16" s="60">
        <f>SUMIFS(Ops!$E$134:$BL$134,Timeline!$E$4:$BL$4,"&lt;="&amp;36)</f>
        <v/>
      </c>
      <c r="AK16" s="60">
        <f>KPIs!G14</f>
        <v/>
      </c>
      <c r="AL16" s="109">
        <f>SUMIFS(Ops!$E$138:$BL$138,Timeline!$E$4:$BL$4,"&lt;="&amp;36)/INDEX(Timeline!$E$8:$BL$8,1,36)/1000000</f>
        <v/>
      </c>
      <c r="AM16" s="61">
        <f>IFERROR(KPIs!G34/KPIs!F34-1,"")</f>
        <v/>
      </c>
      <c r="AN16" s="61">
        <f>KPIs!G19</f>
        <v/>
      </c>
      <c r="AO16" s="61">
        <f>KPIs!G24</f>
        <v/>
      </c>
      <c r="AP16" s="61">
        <f>""</f>
        <v/>
      </c>
      <c r="AQ16" s="109">
        <f>""</f>
        <v/>
      </c>
    </row>
    <row r="17">
      <c r="A17" s="83" t="inlineStr">
        <is>
          <t>THIS MODEL (active scenario)</t>
        </is>
      </c>
      <c r="B17" s="45" t="n">
        <v>4</v>
      </c>
      <c r="C17" s="20" t="inlineStr">
        <is>
          <t>Model</t>
        </is>
      </c>
      <c r="D17" s="20" t="inlineStr">
        <is>
          <t>Model</t>
        </is>
      </c>
      <c r="E17" s="45" t="n">
        <v>0</v>
      </c>
      <c r="F17" s="109">
        <f>SUMIFS(FS!$E$12:$BL$12,Timeline!$E$6:$BL$6,4)/AVERAGEIFS(Timeline!$E$8:$BL$8,Timeline!$E$6:$BL$6,4)/1000000</f>
        <v/>
      </c>
      <c r="G17" s="109">
        <f>SUMIFS(FS!$E$10:$BL$10,Timeline!$E$6:$BL$6,4)/AVERAGEIFS(Timeline!$E$8:$BL$8,Timeline!$E$6:$BL$6,4)/1000000</f>
        <v/>
      </c>
      <c r="H17" s="109">
        <f>-SUMIFS(FS!$E$13:$BL$13,Timeline!$E$6:$BL$6,4)/AVERAGEIFS(Timeline!$E$8:$BL$8,Timeline!$E$6:$BL$6,4)/1000000</f>
        <v/>
      </c>
      <c r="I17" s="109">
        <f>SUMIFS(FS!$E$14:$BL$14,Timeline!$E$6:$BL$6,4)/AVERAGEIFS(Timeline!$E$8:$BL$8,Timeline!$E$6:$BL$6,4)/1000000</f>
        <v/>
      </c>
      <c r="J17" s="109">
        <f>-SUMIFS(FS!$E$16:$BL$16,Timeline!$E$6:$BL$6,4)/AVERAGEIFS(Timeline!$E$8:$BL$8,Timeline!$E$6:$BL$6,4)/1000000</f>
        <v/>
      </c>
      <c r="K17" s="109">
        <f>SUMIFS(FS!$E$19:$BL$19,Timeline!$E$6:$BL$6,4)/AVERAGEIFS(Timeline!$E$8:$BL$8,Timeline!$E$6:$BL$6,4)/1000000</f>
        <v/>
      </c>
      <c r="L17" s="109">
        <f>SUMIFS(FS!$E$21:$BL$21,Timeline!$E$6:$BL$6,4)/AVERAGEIFS(Timeline!$E$8:$BL$8,Timeline!$E$6:$BL$6,4)/1000000</f>
        <v/>
      </c>
      <c r="M17" s="109">
        <f>-SUMIFS(FS!$E$20:$BL$20,Timeline!$E$6:$BL$6,4)/AVERAGEIFS(Timeline!$E$8:$BL$8,Timeline!$E$6:$BL$6,4)/1000000</f>
        <v/>
      </c>
      <c r="N17" s="109">
        <f>-(SUMIFS(FS!$E$22:$BL$22,Timeline!$E$6:$BL$6,4)+SUMIFS(FS!$E$23:$BL$23,Timeline!$E$6:$BL$6,4)+SUMIFS(FS!$E$24:$BL$24,Timeline!$E$6:$BL$6,4))/AVERAGEIFS(Timeline!$E$8:$BL$8,Timeline!$E$6:$BL$6,4)/1000000</f>
        <v/>
      </c>
      <c r="O17" s="109">
        <f>-SUMIFS(FS!$E$17:$BL$17,Timeline!$E$6:$BL$6,4)/AVERAGEIFS(Timeline!$E$8:$BL$8,Timeline!$E$6:$BL$6,4)/1000000</f>
        <v/>
      </c>
      <c r="P17" s="109">
        <f>-SUMIFS(FS!$E$29:$BL$29,Timeline!$E$6:$BL$6,4)/AVERAGEIFS(Timeline!$E$8:$BL$8,Timeline!$E$6:$BL$6,4)/1000000</f>
        <v/>
      </c>
      <c r="Q17" s="109">
        <f>SUMIFS(FS!$E$30:$BL$30,Timeline!$E$6:$BL$6,4)/AVERAGEIFS(Timeline!$E$8:$BL$8,Timeline!$E$6:$BL$6,4)/1000000</f>
        <v/>
      </c>
      <c r="R17" s="109">
        <f>INDEX(FS!$E$65:$BL$65,1,48)/INDEX(Timeline!$E$8:$BL$8,1,48)/1000000</f>
        <v/>
      </c>
      <c r="S17" s="109">
        <f>INDEX(FS!$E$37:$BL$37,1,48)/INDEX(Timeline!$E$8:$BL$8,1,48)/1000000</f>
        <v/>
      </c>
      <c r="T17" s="109">
        <f>INDEX(FS!$E$40:$BL$40,1,48)/INDEX(Timeline!$E$8:$BL$8,1,48)/1000000</f>
        <v/>
      </c>
      <c r="U17" s="109">
        <f>""</f>
        <v/>
      </c>
      <c r="V17" s="109">
        <f>INDEX(FS!$E$34:$BL$34,1,48)/INDEX(Timeline!$E$8:$BL$8,1,48)/1000000</f>
        <v/>
      </c>
      <c r="W17" s="109">
        <f>INDEX(FS!$E$36:$BL$36,1,48)/INDEX(Timeline!$E$8:$BL$8,1,48)/1000000</f>
        <v/>
      </c>
      <c r="X17" s="109">
        <f>INDEX(FS!$E$38:$BL$38,1,48)/INDEX(Timeline!$E$8:$BL$8,1,48)/1000000</f>
        <v/>
      </c>
      <c r="Y17" s="109">
        <f>(INDEX(FS!$E$41:$BL$41,1,48)+INDEX(FS!$E$42:$BL$42,1,48))/INDEX(Timeline!$E$8:$BL$8,1,48)/1000000</f>
        <v/>
      </c>
      <c r="Z17" s="109">
        <f>""</f>
        <v/>
      </c>
      <c r="AA17" s="109">
        <f>INDEX(FS!$E$46:$BL$46,1,48)/INDEX(Timeline!$E$8:$BL$8,1,48)/1000000</f>
        <v/>
      </c>
      <c r="AB17" s="109">
        <f>INDEX(FS!$E$39:$BL$39,1,48)/INDEX(Timeline!$E$8:$BL$8,1,48)/1000000</f>
        <v/>
      </c>
      <c r="AC17" s="109">
        <f>INDEX(FS!$E$43:$BL$43,1,48)/INDEX(Timeline!$E$8:$BL$8,1,48)/1000000</f>
        <v/>
      </c>
      <c r="AD17" s="109">
        <f>SUMIFS(FS!$E$57:$BL$57,Timeline!$E$6:$BL$6,4)/AVERAGEIFS(Timeline!$E$8:$BL$8,Timeline!$E$6:$BL$6,4)/1000000</f>
        <v/>
      </c>
      <c r="AE17" s="109">
        <f>-SUMIFS(FS!$E$58:$BL$58,Timeline!$E$6:$BL$6,4)/AVERAGEIFS(Timeline!$E$8:$BL$8,Timeline!$E$6:$BL$6,4)/1000000</f>
        <v/>
      </c>
      <c r="AF17" s="109">
        <f>""</f>
        <v/>
      </c>
      <c r="AG17" s="109">
        <f>(SUMIFS(Financing!$E$9:$BL$9,Timeline!$E$6:$BL$6,4)+SUMIFS(Financing!$E$10:$BL$10,Timeline!$E$6:$BL$6,4))/AVERAGEIFS(Timeline!$E$8:$BL$8,Timeline!$E$6:$BL$6,4)/1000000</f>
        <v/>
      </c>
      <c r="AH17" s="109">
        <f>""</f>
        <v/>
      </c>
      <c r="AI17" s="60">
        <f>KPIs!H16</f>
        <v/>
      </c>
      <c r="AJ17" s="60">
        <f>SUMIFS(Ops!$E$134:$BL$134,Timeline!$E$4:$BL$4,"&lt;="&amp;48)</f>
        <v/>
      </c>
      <c r="AK17" s="60">
        <f>KPIs!H14</f>
        <v/>
      </c>
      <c r="AL17" s="109">
        <f>SUMIFS(Ops!$E$138:$BL$138,Timeline!$E$4:$BL$4,"&lt;="&amp;48)/INDEX(Timeline!$E$8:$BL$8,1,48)/1000000</f>
        <v/>
      </c>
      <c r="AM17" s="61">
        <f>IFERROR(KPIs!H34/KPIs!G34-1,"")</f>
        <v/>
      </c>
      <c r="AN17" s="61">
        <f>KPIs!H19</f>
        <v/>
      </c>
      <c r="AO17" s="61">
        <f>KPIs!H24</f>
        <v/>
      </c>
      <c r="AP17" s="61">
        <f>""</f>
        <v/>
      </c>
      <c r="AQ17" s="109">
        <f>""</f>
        <v/>
      </c>
    </row>
    <row r="18">
      <c r="A18" s="83" t="inlineStr">
        <is>
          <t>THIS MODEL (active scenario)</t>
        </is>
      </c>
      <c r="B18" s="45" t="n">
        <v>5</v>
      </c>
      <c r="C18" s="20" t="inlineStr">
        <is>
          <t>Model</t>
        </is>
      </c>
      <c r="D18" s="20" t="inlineStr">
        <is>
          <t>Model</t>
        </is>
      </c>
      <c r="E18" s="45" t="n">
        <v>0</v>
      </c>
      <c r="F18" s="109">
        <f>SUMIFS(FS!$E$12:$BL$12,Timeline!$E$6:$BL$6,5)/AVERAGEIFS(Timeline!$E$8:$BL$8,Timeline!$E$6:$BL$6,5)/1000000</f>
        <v/>
      </c>
      <c r="G18" s="109">
        <f>SUMIFS(FS!$E$10:$BL$10,Timeline!$E$6:$BL$6,5)/AVERAGEIFS(Timeline!$E$8:$BL$8,Timeline!$E$6:$BL$6,5)/1000000</f>
        <v/>
      </c>
      <c r="H18" s="109">
        <f>-SUMIFS(FS!$E$13:$BL$13,Timeline!$E$6:$BL$6,5)/AVERAGEIFS(Timeline!$E$8:$BL$8,Timeline!$E$6:$BL$6,5)/1000000</f>
        <v/>
      </c>
      <c r="I18" s="109">
        <f>SUMIFS(FS!$E$14:$BL$14,Timeline!$E$6:$BL$6,5)/AVERAGEIFS(Timeline!$E$8:$BL$8,Timeline!$E$6:$BL$6,5)/1000000</f>
        <v/>
      </c>
      <c r="J18" s="109">
        <f>-SUMIFS(FS!$E$16:$BL$16,Timeline!$E$6:$BL$6,5)/AVERAGEIFS(Timeline!$E$8:$BL$8,Timeline!$E$6:$BL$6,5)/1000000</f>
        <v/>
      </c>
      <c r="K18" s="109">
        <f>SUMIFS(FS!$E$19:$BL$19,Timeline!$E$6:$BL$6,5)/AVERAGEIFS(Timeline!$E$8:$BL$8,Timeline!$E$6:$BL$6,5)/1000000</f>
        <v/>
      </c>
      <c r="L18" s="109">
        <f>SUMIFS(FS!$E$21:$BL$21,Timeline!$E$6:$BL$6,5)/AVERAGEIFS(Timeline!$E$8:$BL$8,Timeline!$E$6:$BL$6,5)/1000000</f>
        <v/>
      </c>
      <c r="M18" s="109">
        <f>-SUMIFS(FS!$E$20:$BL$20,Timeline!$E$6:$BL$6,5)/AVERAGEIFS(Timeline!$E$8:$BL$8,Timeline!$E$6:$BL$6,5)/1000000</f>
        <v/>
      </c>
      <c r="N18" s="109">
        <f>-(SUMIFS(FS!$E$22:$BL$22,Timeline!$E$6:$BL$6,5)+SUMIFS(FS!$E$23:$BL$23,Timeline!$E$6:$BL$6,5)+SUMIFS(FS!$E$24:$BL$24,Timeline!$E$6:$BL$6,5))/AVERAGEIFS(Timeline!$E$8:$BL$8,Timeline!$E$6:$BL$6,5)/1000000</f>
        <v/>
      </c>
      <c r="O18" s="109">
        <f>-SUMIFS(FS!$E$17:$BL$17,Timeline!$E$6:$BL$6,5)/AVERAGEIFS(Timeline!$E$8:$BL$8,Timeline!$E$6:$BL$6,5)/1000000</f>
        <v/>
      </c>
      <c r="P18" s="109">
        <f>-SUMIFS(FS!$E$29:$BL$29,Timeline!$E$6:$BL$6,5)/AVERAGEIFS(Timeline!$E$8:$BL$8,Timeline!$E$6:$BL$6,5)/1000000</f>
        <v/>
      </c>
      <c r="Q18" s="109">
        <f>SUMIFS(FS!$E$30:$BL$30,Timeline!$E$6:$BL$6,5)/AVERAGEIFS(Timeline!$E$8:$BL$8,Timeline!$E$6:$BL$6,5)/1000000</f>
        <v/>
      </c>
      <c r="R18" s="109">
        <f>INDEX(FS!$E$65:$BL$65,1,60)/INDEX(Timeline!$E$8:$BL$8,1,60)/1000000</f>
        <v/>
      </c>
      <c r="S18" s="109">
        <f>INDEX(FS!$E$37:$BL$37,1,60)/INDEX(Timeline!$E$8:$BL$8,1,60)/1000000</f>
        <v/>
      </c>
      <c r="T18" s="109">
        <f>INDEX(FS!$E$40:$BL$40,1,60)/INDEX(Timeline!$E$8:$BL$8,1,60)/1000000</f>
        <v/>
      </c>
      <c r="U18" s="109">
        <f>""</f>
        <v/>
      </c>
      <c r="V18" s="109">
        <f>INDEX(FS!$E$34:$BL$34,1,60)/INDEX(Timeline!$E$8:$BL$8,1,60)/1000000</f>
        <v/>
      </c>
      <c r="W18" s="109">
        <f>INDEX(FS!$E$36:$BL$36,1,60)/INDEX(Timeline!$E$8:$BL$8,1,60)/1000000</f>
        <v/>
      </c>
      <c r="X18" s="109">
        <f>INDEX(FS!$E$38:$BL$38,1,60)/INDEX(Timeline!$E$8:$BL$8,1,60)/1000000</f>
        <v/>
      </c>
      <c r="Y18" s="109">
        <f>(INDEX(FS!$E$41:$BL$41,1,60)+INDEX(FS!$E$42:$BL$42,1,60))/INDEX(Timeline!$E$8:$BL$8,1,60)/1000000</f>
        <v/>
      </c>
      <c r="Z18" s="109">
        <f>""</f>
        <v/>
      </c>
      <c r="AA18" s="109">
        <f>INDEX(FS!$E$46:$BL$46,1,60)/INDEX(Timeline!$E$8:$BL$8,1,60)/1000000</f>
        <v/>
      </c>
      <c r="AB18" s="109">
        <f>INDEX(FS!$E$39:$BL$39,1,60)/INDEX(Timeline!$E$8:$BL$8,1,60)/1000000</f>
        <v/>
      </c>
      <c r="AC18" s="109">
        <f>INDEX(FS!$E$43:$BL$43,1,60)/INDEX(Timeline!$E$8:$BL$8,1,60)/1000000</f>
        <v/>
      </c>
      <c r="AD18" s="109">
        <f>SUMIFS(FS!$E$57:$BL$57,Timeline!$E$6:$BL$6,5)/AVERAGEIFS(Timeline!$E$8:$BL$8,Timeline!$E$6:$BL$6,5)/1000000</f>
        <v/>
      </c>
      <c r="AE18" s="109">
        <f>-SUMIFS(FS!$E$58:$BL$58,Timeline!$E$6:$BL$6,5)/AVERAGEIFS(Timeline!$E$8:$BL$8,Timeline!$E$6:$BL$6,5)/1000000</f>
        <v/>
      </c>
      <c r="AF18" s="109">
        <f>""</f>
        <v/>
      </c>
      <c r="AG18" s="109">
        <f>(SUMIFS(Financing!$E$9:$BL$9,Timeline!$E$6:$BL$6,5)+SUMIFS(Financing!$E$10:$BL$10,Timeline!$E$6:$BL$6,5))/AVERAGEIFS(Timeline!$E$8:$BL$8,Timeline!$E$6:$BL$6,5)/1000000</f>
        <v/>
      </c>
      <c r="AH18" s="109">
        <f>""</f>
        <v/>
      </c>
      <c r="AI18" s="60">
        <f>KPIs!I16</f>
        <v/>
      </c>
      <c r="AJ18" s="60">
        <f>SUMIFS(Ops!$E$134:$BL$134,Timeline!$E$4:$BL$4,"&lt;="&amp;60)</f>
        <v/>
      </c>
      <c r="AK18" s="60">
        <f>KPIs!I14</f>
        <v/>
      </c>
      <c r="AL18" s="109">
        <f>SUMIFS(Ops!$E$138:$BL$138,Timeline!$E$4:$BL$4,"&lt;="&amp;60)/INDEX(Timeline!$E$8:$BL$8,1,60)/1000000</f>
        <v/>
      </c>
      <c r="AM18" s="61">
        <f>IFERROR(KPIs!I34/KPIs!H34-1,"")</f>
        <v/>
      </c>
      <c r="AN18" s="61">
        <f>KPIs!I19</f>
        <v/>
      </c>
      <c r="AO18" s="61">
        <f>KPIs!I24</f>
        <v/>
      </c>
      <c r="AP18" s="61">
        <f>""</f>
        <v/>
      </c>
      <c r="AQ18" s="109">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0" t="inlineStr">
        <is>
          <t>DB001</t>
        </is>
      </c>
      <c r="B5" s="110" t="inlineStr">
        <is>
          <t>M-KOPA</t>
        </is>
      </c>
      <c r="C5" s="110" t="inlineStr">
        <is>
          <t>M-KOPA Holdings Ltd (CH 10891868)</t>
        </is>
      </c>
      <c r="D5" s="110" t="n">
        <v>2024</v>
      </c>
      <c r="E5" s="110" t="inlineStr">
        <is>
          <t>2024-12-31</t>
        </is>
      </c>
      <c r="F5" s="110" t="n">
        <v>12</v>
      </c>
      <c r="G5" s="110" t="inlineStr">
        <is>
          <t>IS</t>
        </is>
      </c>
      <c r="H5" s="110" t="inlineStr">
        <is>
          <t>REV</t>
        </is>
      </c>
      <c r="I5" s="111" t="n">
        <v>416</v>
      </c>
      <c r="J5" s="110" t="inlineStr">
        <is>
          <t>USD</t>
        </is>
      </c>
      <c r="K5" s="110" t="n">
        <v>1000000</v>
      </c>
      <c r="L5" s="111" t="n">
        <v>1</v>
      </c>
      <c r="M5" s="110" t="inlineStr">
        <is>
          <t>Source USD figure (KES 53.7bn)</t>
        </is>
      </c>
      <c r="N5" s="111" t="n">
        <v>0</v>
      </c>
      <c r="O5" s="110" t="inlineStr">
        <is>
          <t>TechCabal (citing UK filings)</t>
        </is>
      </c>
      <c r="P5" s="110" t="inlineStr">
        <is>
          <t>https://techcabal.com/2025/10/07/m-kopa-turns-first-ever-profit-revenue-surges-66-416/</t>
        </is>
      </c>
      <c r="Q5" s="110" t="inlineStr">
        <is>
          <t>2025-10-07</t>
        </is>
      </c>
      <c r="R5" s="110" t="inlineStr">
        <is>
          <t>CONFLICTING SOURCES</t>
        </is>
      </c>
      <c r="S5" s="110" t="inlineStr">
        <is>
          <t>C</t>
        </is>
      </c>
      <c r="T5" s="110"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2" t="inlineStr">
        <is>
          <t>money</t>
        </is>
      </c>
      <c r="V5" s="113">
        <f>IF(U5="money",IF(L5="","",I5*K5*L5/1000000),IF(U5="count",I5*K5,I5))</f>
        <v/>
      </c>
    </row>
    <row r="6">
      <c r="A6" s="110" t="inlineStr">
        <is>
          <t>DB002</t>
        </is>
      </c>
      <c r="B6" s="110" t="inlineStr">
        <is>
          <t>M-KOPA</t>
        </is>
      </c>
      <c r="C6" s="110" t="inlineStr">
        <is>
          <t>M-KOPA Holdings Ltd (CH 10891868)</t>
        </is>
      </c>
      <c r="D6" s="110" t="n">
        <v>2024</v>
      </c>
      <c r="E6" s="110" t="inlineStr">
        <is>
          <t>2024-12-31</t>
        </is>
      </c>
      <c r="F6" s="110" t="n">
        <v>12</v>
      </c>
      <c r="G6" s="110" t="inlineStr">
        <is>
          <t>IS</t>
        </is>
      </c>
      <c r="H6" s="110" t="inlineStr">
        <is>
          <t>REV</t>
        </is>
      </c>
      <c r="I6" s="111" t="n">
        <v>253.5</v>
      </c>
      <c r="J6" s="110" t="inlineStr">
        <is>
          <t>USD</t>
        </is>
      </c>
      <c r="K6" s="110" t="n">
        <v>1000000</v>
      </c>
      <c r="L6" s="111" t="n">
        <v>1</v>
      </c>
      <c r="M6" s="110" t="inlineStr">
        <is>
          <t>Source USD figure</t>
        </is>
      </c>
      <c r="N6" s="111" t="n">
        <v>0</v>
      </c>
      <c r="O6" s="110" t="inlineStr">
        <is>
          <t>Kenyan Wall Street / Dabafinance</t>
        </is>
      </c>
      <c r="P6" s="110" t="inlineStr">
        <is>
          <t>https://kenyanwallstreet.com/m-kopa-posts-first-ever-profit-bets-on-e-mobility-for-next-growth-phase/</t>
        </is>
      </c>
      <c r="Q6" s="110" t="inlineStr">
        <is>
          <t>2025</t>
        </is>
      </c>
      <c r="R6" s="110" t="inlineStr">
        <is>
          <t>CONFLICTING SOURCES</t>
        </is>
      </c>
      <c r="S6" s="110" t="inlineStr">
        <is>
          <t>C</t>
        </is>
      </c>
      <c r="T6" s="110"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2" t="inlineStr">
        <is>
          <t>money</t>
        </is>
      </c>
      <c r="V6" s="113">
        <f>IF(U6="money",IF(L6="","",I6*K6*L6/1000000),IF(U6="count",I6*K6,I6))</f>
        <v/>
      </c>
    </row>
    <row r="7">
      <c r="A7" s="110" t="inlineStr">
        <is>
          <t>DB003</t>
        </is>
      </c>
      <c r="B7" s="110" t="inlineStr">
        <is>
          <t>M-KOPA</t>
        </is>
      </c>
      <c r="C7" s="110" t="inlineStr">
        <is>
          <t>M-KOPA Holdings Ltd (CH 10891868)</t>
        </is>
      </c>
      <c r="D7" s="110" t="n">
        <v>2024</v>
      </c>
      <c r="E7" s="110" t="inlineStr">
        <is>
          <t>2024-12-31</t>
        </is>
      </c>
      <c r="F7" s="110" t="n">
        <v>12</v>
      </c>
      <c r="G7" s="110" t="inlineStr">
        <is>
          <t>KPI</t>
        </is>
      </c>
      <c r="H7" s="110" t="inlineStr">
        <is>
          <t>REV_GROWTH</t>
        </is>
      </c>
      <c r="I7" s="111" t="n">
        <v>0.66</v>
      </c>
      <c r="J7" s="110" t="inlineStr">
        <is>
          <t>ratio</t>
        </is>
      </c>
      <c r="K7" s="110" t="n">
        <v>1</v>
      </c>
      <c r="L7" s="111" t="n"/>
      <c r="M7" s="110" t="inlineStr">
        <is>
          <t>Reported growth</t>
        </is>
      </c>
      <c r="N7" s="111" t="n">
        <v>0</v>
      </c>
      <c r="O7" s="110" t="inlineStr">
        <is>
          <t>TechCabal; Kenyan Wall Street</t>
        </is>
      </c>
      <c r="P7" s="110" t="inlineStr">
        <is>
          <t>https://techcabal.com/2025/10/07/m-kopa-turns-first-ever-profit-revenue-surges-66-416/</t>
        </is>
      </c>
      <c r="Q7" s="110" t="inlineStr">
        <is>
          <t>2025-10-07</t>
        </is>
      </c>
      <c r="R7" s="110" t="inlineStr">
        <is>
          <t>PENDING PRIMARY DOCUMENT</t>
        </is>
      </c>
      <c r="S7" s="110" t="inlineStr">
        <is>
          <t>C</t>
        </is>
      </c>
      <c r="T7" s="110" t="inlineStr">
        <is>
          <t>Both sources report +66%. Suspended 3 Oct 2026 (register E4): the entity attribution to CH 10891868 is unverified, and the filing held is M-KOPA UK LIMITED (10229661), a subsidiary whose revenue is carbon credit sales.</t>
        </is>
      </c>
      <c r="U7" s="112" t="inlineStr">
        <is>
          <t>ratio</t>
        </is>
      </c>
      <c r="V7" s="113">
        <f>IF(U7="money",IF(L7="","",I7*K7*L7/1000000),IF(U7="count",I7*K7,I7))</f>
        <v/>
      </c>
    </row>
    <row r="8">
      <c r="A8" s="110" t="inlineStr">
        <is>
          <t>DB004</t>
        </is>
      </c>
      <c r="B8" s="110" t="inlineStr">
        <is>
          <t>M-KOPA</t>
        </is>
      </c>
      <c r="C8" s="110" t="inlineStr">
        <is>
          <t>M-KOPA Holdings Ltd (CH 10891868)</t>
        </is>
      </c>
      <c r="D8" s="110" t="n">
        <v>2024</v>
      </c>
      <c r="E8" s="110" t="inlineStr">
        <is>
          <t>2024-12-31</t>
        </is>
      </c>
      <c r="F8" s="110" t="n">
        <v>12</v>
      </c>
      <c r="G8" s="110" t="inlineStr">
        <is>
          <t>IS</t>
        </is>
      </c>
      <c r="H8" s="110" t="inlineStr">
        <is>
          <t>NI</t>
        </is>
      </c>
      <c r="I8" s="111" t="n">
        <v>9.199999999999999</v>
      </c>
      <c r="J8" s="110" t="inlineStr">
        <is>
          <t>USD</t>
        </is>
      </c>
      <c r="K8" s="110" t="n">
        <v>1000000</v>
      </c>
      <c r="L8" s="111" t="n">
        <v>1</v>
      </c>
      <c r="M8" s="110" t="inlineStr">
        <is>
          <t>Source USD figure (KES 1.2bn)</t>
        </is>
      </c>
      <c r="N8" s="111" t="n">
        <v>0</v>
      </c>
      <c r="O8" s="110" t="inlineStr">
        <is>
          <t>TechCabal; Kenya Times</t>
        </is>
      </c>
      <c r="P8" s="110" t="inlineStr">
        <is>
          <t>https://thekenyatimes.com/business/m-kopa-records-ksh-1-2-billion-profit/</t>
        </is>
      </c>
      <c r="Q8" s="110" t="inlineStr">
        <is>
          <t>2025-10</t>
        </is>
      </c>
      <c r="R8" s="110" t="inlineStr">
        <is>
          <t>PENDING PRIMARY DOCUMENT</t>
        </is>
      </c>
      <c r="S8" s="110" t="inlineStr">
        <is>
          <t>C</t>
        </is>
      </c>
      <c r="T8" s="110" t="inlineStr">
        <is>
          <t>First reported profit. Suspended 3 Oct 2026 (register E4): the entity attribution to CH 10891868 is unverified, and the filing held is M-KOPA UK LIMITED (10229661), a subsidiary whose revenue is carbon credit sales.</t>
        </is>
      </c>
      <c r="U8" s="112" t="inlineStr">
        <is>
          <t>money</t>
        </is>
      </c>
      <c r="V8" s="113">
        <f>IF(U8="money",IF(L8="","",I8*K8*L8/1000000),IF(U8="count",I8*K8,I8))</f>
        <v/>
      </c>
    </row>
    <row r="9">
      <c r="A9" s="110" t="inlineStr">
        <is>
          <t>DB005</t>
        </is>
      </c>
      <c r="B9" s="110" t="inlineStr">
        <is>
          <t>M-KOPA</t>
        </is>
      </c>
      <c r="C9" s="110" t="inlineStr">
        <is>
          <t>M-KOPA Holdings Ltd (CH 10891868)</t>
        </is>
      </c>
      <c r="D9" s="110" t="n">
        <v>2023</v>
      </c>
      <c r="E9" s="110" t="inlineStr">
        <is>
          <t>2023-12-31</t>
        </is>
      </c>
      <c r="F9" s="110" t="n">
        <v>12</v>
      </c>
      <c r="G9" s="110" t="inlineStr">
        <is>
          <t>IS</t>
        </is>
      </c>
      <c r="H9" s="110" t="inlineStr">
        <is>
          <t>NI</t>
        </is>
      </c>
      <c r="I9" s="111" t="n">
        <v>-24.7</v>
      </c>
      <c r="J9" s="110" t="inlineStr">
        <is>
          <t>USD</t>
        </is>
      </c>
      <c r="K9" s="110" t="n">
        <v>1000000</v>
      </c>
      <c r="L9" s="111" t="n">
        <v>1</v>
      </c>
      <c r="M9" s="110" t="inlineStr">
        <is>
          <t>Source USD figure (KES -3.2bn)</t>
        </is>
      </c>
      <c r="N9" s="111" t="n">
        <v>0</v>
      </c>
      <c r="O9" s="110" t="inlineStr">
        <is>
          <t>TechCabal</t>
        </is>
      </c>
      <c r="P9" s="110" t="inlineStr">
        <is>
          <t>https://techcabal.com/2025/10/07/m-kopa-turns-first-ever-profit-revenue-surges-66-416/</t>
        </is>
      </c>
      <c r="Q9" s="110" t="inlineStr">
        <is>
          <t>2025-10-07</t>
        </is>
      </c>
      <c r="R9" s="110" t="inlineStr">
        <is>
          <t>CONFLICTING SOURCES</t>
        </is>
      </c>
      <c r="S9" s="110" t="inlineStr">
        <is>
          <t>C</t>
        </is>
      </c>
      <c r="T9" s="110" t="inlineStr">
        <is>
          <t>CONFLICT with DB006 (USD -20.6m). Excluded until resolved. Suspended 3 Oct 2026 (register E4): the entity attribution to CH 10891868 is unverified, and the filing held is M-KOPA UK LIMITED (10229661), a subsidiary whose revenue is carbon credit sales.</t>
        </is>
      </c>
      <c r="U9" s="112" t="inlineStr">
        <is>
          <t>money</t>
        </is>
      </c>
      <c r="V9" s="113">
        <f>IF(U9="money",IF(L9="","",I9*K9*L9/1000000),IF(U9="count",I9*K9,I9))</f>
        <v/>
      </c>
    </row>
    <row r="10">
      <c r="A10" s="110" t="inlineStr">
        <is>
          <t>DB006</t>
        </is>
      </c>
      <c r="B10" s="110" t="inlineStr">
        <is>
          <t>M-KOPA</t>
        </is>
      </c>
      <c r="C10" s="110" t="inlineStr">
        <is>
          <t>M-KOPA Holdings Ltd (CH 10891868)</t>
        </is>
      </c>
      <c r="D10" s="110" t="n">
        <v>2023</v>
      </c>
      <c r="E10" s="110" t="inlineStr">
        <is>
          <t>2023-12-31</t>
        </is>
      </c>
      <c r="F10" s="110" t="n">
        <v>12</v>
      </c>
      <c r="G10" s="110" t="inlineStr">
        <is>
          <t>IS</t>
        </is>
      </c>
      <c r="H10" s="110" t="inlineStr">
        <is>
          <t>NI</t>
        </is>
      </c>
      <c r="I10" s="111" t="n">
        <v>-20.6</v>
      </c>
      <c r="J10" s="110" t="inlineStr">
        <is>
          <t>USD</t>
        </is>
      </c>
      <c r="K10" s="110" t="n">
        <v>1000000</v>
      </c>
      <c r="L10" s="111" t="n">
        <v>1</v>
      </c>
      <c r="M10" s="110" t="inlineStr">
        <is>
          <t>Source USD figure</t>
        </is>
      </c>
      <c r="N10" s="111" t="n">
        <v>0</v>
      </c>
      <c r="O10" s="110" t="inlineStr">
        <is>
          <t>Kenyan Wall Street</t>
        </is>
      </c>
      <c r="P10" s="110" t="inlineStr">
        <is>
          <t>https://kenyanwallstreet.com/m-kopa-posts-first-ever-profit-bets-on-e-mobility-for-next-growth-phase/</t>
        </is>
      </c>
      <c r="Q10" s="110" t="inlineStr">
        <is>
          <t>2025</t>
        </is>
      </c>
      <c r="R10" s="110" t="inlineStr">
        <is>
          <t>CONFLICTING SOURCES</t>
        </is>
      </c>
      <c r="S10" s="110" t="inlineStr">
        <is>
          <t>C</t>
        </is>
      </c>
      <c r="T10" s="110" t="inlineStr">
        <is>
          <t>CONFLICT with DB005. Excluded until resolved. Suspended 3 Oct 2026 (register E4): the entity attribution to CH 10891868 is unverified, and the filing held is M-KOPA UK LIMITED (10229661), a subsidiary whose revenue is carbon credit sales.</t>
        </is>
      </c>
      <c r="U10" s="112" t="inlineStr">
        <is>
          <t>money</t>
        </is>
      </c>
      <c r="V10" s="113">
        <f>IF(U10="money",IF(L10="","",I10*K10*L10/1000000),IF(U10="count",I10*K10,I10))</f>
        <v/>
      </c>
    </row>
    <row r="11">
      <c r="A11" s="110" t="inlineStr">
        <is>
          <t>DB007</t>
        </is>
      </c>
      <c r="B11" s="110" t="inlineStr">
        <is>
          <t>M-KOPA</t>
        </is>
      </c>
      <c r="C11" s="110" t="inlineStr">
        <is>
          <t>M-KOPA Holdings Ltd (CH 10891868)</t>
        </is>
      </c>
      <c r="D11" s="110" t="n">
        <v>2024</v>
      </c>
      <c r="E11" s="110" t="inlineStr">
        <is>
          <t>2024-12-31</t>
        </is>
      </c>
      <c r="F11" s="110" t="n">
        <v>12</v>
      </c>
      <c r="G11" s="110" t="inlineStr">
        <is>
          <t>IS</t>
        </is>
      </c>
      <c r="H11" s="110" t="inlineStr">
        <is>
          <t>REV_FIN</t>
        </is>
      </c>
      <c r="I11" s="111" t="n">
        <v>164.5</v>
      </c>
      <c r="J11" s="110" t="inlineStr">
        <is>
          <t>USD</t>
        </is>
      </c>
      <c r="K11" s="110" t="n">
        <v>1000000</v>
      </c>
      <c r="L11" s="111" t="n">
        <v>1</v>
      </c>
      <c r="M11" s="110" t="inlineStr">
        <is>
          <t>Source USD figure</t>
        </is>
      </c>
      <c r="N11" s="111" t="n">
        <v>0</v>
      </c>
      <c r="O11" s="110" t="inlineStr">
        <is>
          <t>Kenyan Wall Street</t>
        </is>
      </c>
      <c r="P11" s="110" t="inlineStr">
        <is>
          <t>https://kenyanwallstreet.com/m-kopa-posts-first-ever-profit-bets-on-e-mobility-for-next-growth-phase/</t>
        </is>
      </c>
      <c r="Q11" s="110" t="inlineStr">
        <is>
          <t>2025</t>
        </is>
      </c>
      <c r="R11" s="110" t="inlineStr">
        <is>
          <t>PENDING PRIMARY DOCUMENT</t>
        </is>
      </c>
      <c r="S11" s="110" t="inlineStr">
        <is>
          <t>C</t>
        </is>
      </c>
      <c r="T11" s="110" t="inlineStr">
        <is>
          <t>Interest income on customer repayments. Suspended 3 Oct 2026 (register E4): the entity attribution to CH 10891868 is unverified, and the filing held is M-KOPA UK LIMITED (10229661), a subsidiary whose revenue is carbon credit sales.</t>
        </is>
      </c>
      <c r="U11" s="112" t="inlineStr">
        <is>
          <t>money</t>
        </is>
      </c>
      <c r="V11" s="113">
        <f>IF(U11="money",IF(L11="","",I11*K11*L11/1000000),IF(U11="count",I11*K11,I11))</f>
        <v/>
      </c>
    </row>
    <row r="12">
      <c r="A12" s="110" t="inlineStr">
        <is>
          <t>DB008</t>
        </is>
      </c>
      <c r="B12" s="110" t="inlineStr">
        <is>
          <t>M-KOPA</t>
        </is>
      </c>
      <c r="C12" s="110" t="inlineStr">
        <is>
          <t>M-KOPA Holdings Ltd (CH 10891868)</t>
        </is>
      </c>
      <c r="D12" s="110" t="n">
        <v>2024</v>
      </c>
      <c r="E12" s="110" t="inlineStr">
        <is>
          <t>2024-12-31</t>
        </is>
      </c>
      <c r="F12" s="110" t="n">
        <v>12</v>
      </c>
      <c r="G12" s="110" t="inlineStr">
        <is>
          <t>IS</t>
        </is>
      </c>
      <c r="H12" s="110" t="inlineStr">
        <is>
          <t>ECL</t>
        </is>
      </c>
      <c r="I12" s="111" t="n">
        <v>63</v>
      </c>
      <c r="J12" s="110" t="inlineStr">
        <is>
          <t>USD</t>
        </is>
      </c>
      <c r="K12" s="110" t="n">
        <v>1000000</v>
      </c>
      <c r="L12" s="111" t="n">
        <v>1</v>
      </c>
      <c r="M12" s="110" t="inlineStr">
        <is>
          <t>Source USD figure</t>
        </is>
      </c>
      <c r="N12" s="111" t="n">
        <v>0</v>
      </c>
      <c r="O12" s="110" t="inlineStr">
        <is>
          <t>Kenyan Wall Street</t>
        </is>
      </c>
      <c r="P12" s="110" t="inlineStr">
        <is>
          <t>https://kenyanwallstreet.com/m-kopa-posts-first-ever-profit-bets-on-e-mobility-for-next-growth-phase/</t>
        </is>
      </c>
      <c r="Q12" s="110" t="inlineStr">
        <is>
          <t>2025</t>
        </is>
      </c>
      <c r="R12" s="110" t="inlineStr">
        <is>
          <t>PENDING PRIMARY DOCUMENT</t>
        </is>
      </c>
      <c r="S12" s="110" t="inlineStr">
        <is>
          <t>C</t>
        </is>
      </c>
      <c r="T12" s="110" t="inlineStr">
        <is>
          <t>Expected credit losses on loans (about 2x 2023). Suspended 3 Oct 2026 (register E4): the entity attribution to CH 10891868 is unverified, and the filing held is M-KOPA UK LIMITED (10229661), a subsidiary whose revenue is carbon credit sales.</t>
        </is>
      </c>
      <c r="U12" s="112" t="inlineStr">
        <is>
          <t>money</t>
        </is>
      </c>
      <c r="V12" s="113">
        <f>IF(U12="money",IF(L12="","",I12*K12*L12/1000000),IF(U12="count",I12*K12,I12))</f>
        <v/>
      </c>
    </row>
    <row r="13">
      <c r="A13" s="110" t="inlineStr">
        <is>
          <t>DB009</t>
        </is>
      </c>
      <c r="B13" s="110" t="inlineStr">
        <is>
          <t>M-KOPA</t>
        </is>
      </c>
      <c r="C13" s="110" t="inlineStr">
        <is>
          <t>M-KOPA Holdings Ltd (CH 10891868)</t>
        </is>
      </c>
      <c r="D13" s="110" t="n">
        <v>2024</v>
      </c>
      <c r="E13" s="110" t="inlineStr">
        <is>
          <t>2024-12-31</t>
        </is>
      </c>
      <c r="F13" s="110" t="n">
        <v>12</v>
      </c>
      <c r="G13" s="110" t="inlineStr">
        <is>
          <t>IS</t>
        </is>
      </c>
      <c r="H13" s="110" t="inlineStr">
        <is>
          <t>EBIT</t>
        </is>
      </c>
      <c r="I13" s="111" t="n">
        <v>51</v>
      </c>
      <c r="J13" s="110" t="inlineStr">
        <is>
          <t>USD</t>
        </is>
      </c>
      <c r="K13" s="110" t="n">
        <v>1000000</v>
      </c>
      <c r="L13" s="111" t="n">
        <v>1</v>
      </c>
      <c r="M13" s="110" t="inlineStr">
        <is>
          <t>Source USD figure</t>
        </is>
      </c>
      <c r="N13" s="111" t="n">
        <v>0</v>
      </c>
      <c r="O13" s="110" t="inlineStr">
        <is>
          <t>Dabafinance / Kenyan Wall Street</t>
        </is>
      </c>
      <c r="P13" s="110" t="inlineStr">
        <is>
          <t>https://dabafinance.com/en/news/m-kopa-profit-2024-digital-finance-africa</t>
        </is>
      </c>
      <c r="Q13" s="110" t="inlineStr">
        <is>
          <t>2025</t>
        </is>
      </c>
      <c r="R13" s="110" t="inlineStr">
        <is>
          <t>PENDING PRIMARY DOCUMENT</t>
        </is>
      </c>
      <c r="S13" s="110" t="inlineStr">
        <is>
          <t>C</t>
        </is>
      </c>
      <c r="T13" s="110" t="inlineStr">
        <is>
          <t>Reported as operating income (about 5x 2023). Suspended 3 Oct 2026 (register E4): the entity attribution to CH 10891868 is unverified, and the filing held is M-KOPA UK LIMITED (10229661), a subsidiary whose revenue is carbon credit sales.</t>
        </is>
      </c>
      <c r="U13" s="112" t="inlineStr">
        <is>
          <t>money</t>
        </is>
      </c>
      <c r="V13" s="113">
        <f>IF(U13="money",IF(L13="","",I13*K13*L13/1000000),IF(U13="count",I13*K13,I13))</f>
        <v/>
      </c>
    </row>
    <row r="14">
      <c r="A14" s="110" t="inlineStr">
        <is>
          <t>DB010</t>
        </is>
      </c>
      <c r="B14" s="110" t="inlineStr">
        <is>
          <t>M-KOPA</t>
        </is>
      </c>
      <c r="C14" s="110" t="inlineStr">
        <is>
          <t>M-KOPA Holdings Ltd (CH 10891868)</t>
        </is>
      </c>
      <c r="D14" s="110" t="n">
        <v>2024</v>
      </c>
      <c r="E14" s="110" t="inlineStr">
        <is>
          <t>2024-12-31</t>
        </is>
      </c>
      <c r="F14" s="110" t="n">
        <v>12</v>
      </c>
      <c r="G14" s="110" t="inlineStr">
        <is>
          <t>KPI</t>
        </is>
      </c>
      <c r="H14" s="110" t="inlineStr">
        <is>
          <t>RAGP</t>
        </is>
      </c>
      <c r="I14" s="111" t="n">
        <v>173</v>
      </c>
      <c r="J14" s="110" t="inlineStr">
        <is>
          <t>USD</t>
        </is>
      </c>
      <c r="K14" s="110" t="n">
        <v>1000000</v>
      </c>
      <c r="L14" s="111" t="n">
        <v>1</v>
      </c>
      <c r="M14" s="110" t="inlineStr">
        <is>
          <t>Source USD figure</t>
        </is>
      </c>
      <c r="N14" s="111" t="n">
        <v>0</v>
      </c>
      <c r="O14" s="110" t="inlineStr">
        <is>
          <t>Dabafinance / Kenyan Wall Street</t>
        </is>
      </c>
      <c r="P14" s="110" t="inlineStr">
        <is>
          <t>https://dabafinance.com/en/news/m-kopa-profit-2024-digital-finance-africa</t>
        </is>
      </c>
      <c r="Q14" s="110" t="inlineStr">
        <is>
          <t>2025</t>
        </is>
      </c>
      <c r="R14" s="110" t="inlineStr">
        <is>
          <t>PENDING PRIMARY DOCUMENT</t>
        </is>
      </c>
      <c r="S14" s="110" t="inlineStr">
        <is>
          <t>C</t>
        </is>
      </c>
      <c r="T14" s="110" t="inlineStr">
        <is>
          <t>Risk-adjusted gross profit: NON-IFRS measure (+80%). Suspended 3 Oct 2026 (register E4): the entity attribution to CH 10891868 is unverified, and the filing held is M-KOPA UK LIMITED (10229661), a subsidiary whose revenue is carbon credit sales.</t>
        </is>
      </c>
      <c r="U14" s="112" t="inlineStr">
        <is>
          <t>money</t>
        </is>
      </c>
      <c r="V14" s="113">
        <f>IF(U14="money",IF(L14="","",I14*K14*L14/1000000),IF(U14="count",I14*K14,I14))</f>
        <v/>
      </c>
    </row>
    <row r="15">
      <c r="A15" s="110" t="inlineStr">
        <is>
          <t>DB011</t>
        </is>
      </c>
      <c r="B15" s="110" t="inlineStr">
        <is>
          <t>M-KOPA</t>
        </is>
      </c>
      <c r="C15" s="110" t="inlineStr">
        <is>
          <t>M-KOPA Holdings Ltd (CH 10891868)</t>
        </is>
      </c>
      <c r="D15" s="110" t="n">
        <v>2024</v>
      </c>
      <c r="E15" s="110" t="inlineStr">
        <is>
          <t>2024-12-31</t>
        </is>
      </c>
      <c r="F15" s="110" t="n">
        <v>12</v>
      </c>
      <c r="G15" s="110" t="inlineStr">
        <is>
          <t>BS</t>
        </is>
      </c>
      <c r="H15" s="110" t="inlineStr">
        <is>
          <t>TOTAL_ASSETS</t>
        </is>
      </c>
      <c r="I15" s="111" t="n">
        <v>363</v>
      </c>
      <c r="J15" s="110" t="inlineStr">
        <is>
          <t>USD</t>
        </is>
      </c>
      <c r="K15" s="110" t="n">
        <v>1000000</v>
      </c>
      <c r="L15" s="111" t="n">
        <v>1</v>
      </c>
      <c r="M15" s="110" t="inlineStr">
        <is>
          <t>Source USD figure</t>
        </is>
      </c>
      <c r="N15" s="111" t="n">
        <v>0</v>
      </c>
      <c r="O15" s="110" t="inlineStr">
        <is>
          <t>Kenyan Wall Street</t>
        </is>
      </c>
      <c r="P15" s="110" t="inlineStr">
        <is>
          <t>https://kenyanwallstreet.com/m-kopa-posts-first-ever-profit-bets-on-e-mobility-for-next-growth-phase/</t>
        </is>
      </c>
      <c r="Q15" s="110" t="inlineStr">
        <is>
          <t>2025</t>
        </is>
      </c>
      <c r="R15" s="110" t="inlineStr">
        <is>
          <t>PENDING PRIMARY DOCUMENT</t>
        </is>
      </c>
      <c r="S15" s="110" t="inlineStr">
        <is>
          <t>C</t>
        </is>
      </c>
      <c r="T15" s="110" t="inlineStr">
        <is>
          <t>Suspended 3 Oct 2026 (register E4): the entity attribution to CH 10891868 is unverified, and the filing held is M-KOPA UK LIMITED (10229661), a subsidiary whose revenue is carbon credit sales.</t>
        </is>
      </c>
      <c r="U15" s="112" t="inlineStr">
        <is>
          <t>money</t>
        </is>
      </c>
      <c r="V15" s="113">
        <f>IF(U15="money",IF(L15="","",I15*K15*L15/1000000),IF(U15="count",I15*K15,I15))</f>
        <v/>
      </c>
    </row>
    <row r="16">
      <c r="A16" s="110" t="inlineStr">
        <is>
          <t>DB012</t>
        </is>
      </c>
      <c r="B16" s="110" t="inlineStr">
        <is>
          <t>M-KOPA</t>
        </is>
      </c>
      <c r="C16" s="110" t="inlineStr">
        <is>
          <t>M-KOPA Holdings Ltd (CH 10891868)</t>
        </is>
      </c>
      <c r="D16" s="110" t="n">
        <v>2024</v>
      </c>
      <c r="E16" s="110" t="inlineStr">
        <is>
          <t>2024-12-31</t>
        </is>
      </c>
      <c r="F16" s="110" t="n">
        <v>12</v>
      </c>
      <c r="G16" s="110" t="inlineStr">
        <is>
          <t>BS</t>
        </is>
      </c>
      <c r="H16" s="110" t="inlineStr">
        <is>
          <t>TOTAL_LIAB</t>
        </is>
      </c>
      <c r="I16" s="111" t="n">
        <v>281</v>
      </c>
      <c r="J16" s="110" t="inlineStr">
        <is>
          <t>USD</t>
        </is>
      </c>
      <c r="K16" s="110" t="n">
        <v>1000000</v>
      </c>
      <c r="L16" s="111" t="n">
        <v>1</v>
      </c>
      <c r="M16" s="110" t="inlineStr">
        <is>
          <t>Source USD figure</t>
        </is>
      </c>
      <c r="N16" s="111" t="n">
        <v>0</v>
      </c>
      <c r="O16" s="110" t="inlineStr">
        <is>
          <t>Kenyan Wall Street</t>
        </is>
      </c>
      <c r="P16" s="110" t="inlineStr">
        <is>
          <t>https://kenyanwallstreet.com/m-kopa-posts-first-ever-profit-bets-on-e-mobility-for-next-growth-phase/</t>
        </is>
      </c>
      <c r="Q16" s="110" t="inlineStr">
        <is>
          <t>2025</t>
        </is>
      </c>
      <c r="R16" s="110" t="inlineStr">
        <is>
          <t>PENDING PRIMARY DOCUMENT</t>
        </is>
      </c>
      <c r="S16" s="110" t="inlineStr">
        <is>
          <t>C</t>
        </is>
      </c>
      <c r="T16" s="110"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2" t="inlineStr">
        <is>
          <t>money</t>
        </is>
      </c>
      <c r="V16" s="113">
        <f>IF(U16="money",IF(L16="","",I16*K16*L16/1000000),IF(U16="count",I16*K16,I16))</f>
        <v/>
      </c>
    </row>
    <row r="17">
      <c r="A17" s="110" t="inlineStr">
        <is>
          <t>DB013</t>
        </is>
      </c>
      <c r="B17" s="110" t="inlineStr">
        <is>
          <t>M-KOPA</t>
        </is>
      </c>
      <c r="C17" s="110" t="inlineStr">
        <is>
          <t>M-KOPA Holdings Ltd (CH 10891868)</t>
        </is>
      </c>
      <c r="D17" s="110" t="n">
        <v>2024</v>
      </c>
      <c r="E17" s="110" t="inlineStr">
        <is>
          <t>2024-12-31</t>
        </is>
      </c>
      <c r="F17" s="110" t="n">
        <v>12</v>
      </c>
      <c r="G17" s="110" t="inlineStr">
        <is>
          <t>OP</t>
        </is>
      </c>
      <c r="H17" s="110" t="inlineStr">
        <is>
          <t>CUST_CUM</t>
        </is>
      </c>
      <c r="I17" s="111" t="n">
        <v>7</v>
      </c>
      <c r="J17" s="110" t="inlineStr">
        <is>
          <t>count</t>
        </is>
      </c>
      <c r="K17" s="110" t="n">
        <v>1000000</v>
      </c>
      <c r="L17" s="111" t="n"/>
      <c r="M17" s="110" t="inlineStr">
        <is>
          <t>Count</t>
        </is>
      </c>
      <c r="N17" s="111" t="n">
        <v>0</v>
      </c>
      <c r="O17" s="110" t="inlineStr">
        <is>
          <t>Kenyan Wall Street</t>
        </is>
      </c>
      <c r="P17" s="110" t="inlineStr">
        <is>
          <t>https://kenyanwallstreet.com/m-kopa-posts-first-ever-profit-bets-on-e-mobility-for-next-growth-phase/</t>
        </is>
      </c>
      <c r="Q17" s="110" t="inlineStr">
        <is>
          <t>2025</t>
        </is>
      </c>
      <c r="R17" s="110" t="inlineStr">
        <is>
          <t>PENDING PRIMARY DOCUMENT</t>
        </is>
      </c>
      <c r="S17" s="110" t="inlineStr">
        <is>
          <t>C</t>
        </is>
      </c>
      <c r="T17" s="110" t="inlineStr">
        <is>
          <t>Cumulative customers (7m+); KES 310bn+ cumulative credit disbursed. Suspended 3 Oct 2026 (register E4): the entity attribution to CH 10891868 is unverified, and the filing held is M-KOPA UK LIMITED (10229661), a subsidiary whose revenue is carbon credit sales.</t>
        </is>
      </c>
      <c r="U17" s="112" t="inlineStr">
        <is>
          <t>count</t>
        </is>
      </c>
      <c r="V17" s="113">
        <f>IF(U17="money",IF(L17="","",I17*K17*L17/1000000),IF(U17="count",I17*K17,I17))</f>
        <v/>
      </c>
    </row>
    <row r="18">
      <c r="A18" s="110" t="inlineStr">
        <is>
          <t>DB014</t>
        </is>
      </c>
      <c r="B18" s="110" t="inlineStr">
        <is>
          <t>M-KOPA</t>
        </is>
      </c>
      <c r="C18" s="110" t="inlineStr">
        <is>
          <t>M-KOPA Holdings Ltd (CH 10891868)</t>
        </is>
      </c>
      <c r="D18" s="110" t="n">
        <v>2023</v>
      </c>
      <c r="E18" s="110" t="inlineStr">
        <is>
          <t>2023-12-31</t>
        </is>
      </c>
      <c r="F18" s="110" t="n">
        <v>12</v>
      </c>
      <c r="G18" s="110" t="inlineStr">
        <is>
          <t>IS</t>
        </is>
      </c>
      <c r="H18" s="110" t="inlineStr">
        <is>
          <t>REV</t>
        </is>
      </c>
      <c r="I18" s="111" t="n">
        <v>248</v>
      </c>
      <c r="J18" s="110" t="inlineStr">
        <is>
          <t>USD</t>
        </is>
      </c>
      <c r="K18" s="110" t="n">
        <v>1000000</v>
      </c>
      <c r="L18" s="111" t="n">
        <v>1</v>
      </c>
      <c r="M18" s="110" t="inlineStr">
        <is>
          <t>Source USD figure</t>
        </is>
      </c>
      <c r="N18" s="111" t="n">
        <v>0</v>
      </c>
      <c r="O18" s="110" t="inlineStr">
        <is>
          <t>Search summary (source unclear)</t>
        </is>
      </c>
      <c r="P18" s="110" t="inlineStr">
        <is>
          <t>https://en.wikipedia.org/wiki/M-Kopa</t>
        </is>
      </c>
      <c r="Q18" s="110" t="inlineStr">
        <is>
          <t>n/d</t>
        </is>
      </c>
      <c r="R18" s="110" t="inlineStr">
        <is>
          <t>NOT USED</t>
        </is>
      </c>
      <c r="S18" s="110" t="inlineStr">
        <is>
          <t>D</t>
        </is>
      </c>
      <c r="T18" s="110" t="inlineStr">
        <is>
          <t>Source unclear: excluded. Suspended 3 Oct 2026 (register E4): the entity attribution to CH 10891868 is unverified, and the filing held is M-KOPA UK LIMITED (10229661), a subsidiary whose revenue is carbon credit sales.</t>
        </is>
      </c>
      <c r="U18" s="112" t="inlineStr">
        <is>
          <t>money</t>
        </is>
      </c>
      <c r="V18" s="113">
        <f>IF(U18="money",IF(L18="","",I18*K18*L18/1000000),IF(U18="count",I18*K18,I18))</f>
        <v/>
      </c>
    </row>
    <row r="19">
      <c r="A19" s="110" t="inlineStr">
        <is>
          <t>DB015</t>
        </is>
      </c>
      <c r="B19" s="110" t="inlineStr">
        <is>
          <t>Bboxx</t>
        </is>
      </c>
      <c r="C19" s="110" t="inlineStr">
        <is>
          <t>BBOXX LTD (CH 07177839)</t>
        </is>
      </c>
      <c r="D19" s="110" t="n">
        <v>2022</v>
      </c>
      <c r="E19" s="110" t="inlineStr">
        <is>
          <t>2022-12-31</t>
        </is>
      </c>
      <c r="F19" s="110" t="n">
        <v>12</v>
      </c>
      <c r="G19" s="110" t="inlineStr">
        <is>
          <t>IS</t>
        </is>
      </c>
      <c r="H19" s="110" t="inlineStr">
        <is>
          <t>REV</t>
        </is>
      </c>
      <c r="I19" s="111" t="n">
        <v>31.9</v>
      </c>
      <c r="J19" s="110" t="inlineStr">
        <is>
          <t>GBP</t>
        </is>
      </c>
      <c r="K19" s="110" t="n">
        <v>1000000</v>
      </c>
      <c r="L19" s="111" t="n"/>
      <c r="M19" s="110" t="inlineStr">
        <is>
          <t>No verified FX</t>
        </is>
      </c>
      <c r="N19" s="111" t="n">
        <v>0</v>
      </c>
      <c r="O19" s="110" t="inlineStr">
        <is>
          <t>Tracxn (aggregator)</t>
        </is>
      </c>
      <c r="P19" s="110" t="inlineStr">
        <is>
          <t>https://tracxn.com/d/legal-entities/united-kingdom/bboxx-ltd/__xMziLabWpSIZlMZbPsYe8bYftVfk4Wfa5ezh0gqc4Ak</t>
        </is>
      </c>
      <c r="Q19" s="110" t="inlineStr">
        <is>
          <t>n/d</t>
        </is>
      </c>
      <c r="R19" s="110" t="inlineStr">
        <is>
          <t>secondary aggregator; source to confirm</t>
        </is>
      </c>
      <c r="S19" s="110" t="inlineStr">
        <is>
          <t>D</t>
        </is>
      </c>
      <c r="T19" s="110" t="inlineStr">
        <is>
          <t>CONFLICT with DB016 (USD 21.34m). Extract filed accounts.</t>
        </is>
      </c>
      <c r="U19" s="112" t="inlineStr">
        <is>
          <t>money</t>
        </is>
      </c>
      <c r="V19" s="113">
        <f>IF(U19="money",IF(L19="","",I19*K19*L19/1000000),IF(U19="count",I19*K19,I19))</f>
        <v/>
      </c>
    </row>
    <row r="20">
      <c r="A20" s="110" t="inlineStr">
        <is>
          <t>DB016</t>
        </is>
      </c>
      <c r="B20" s="110" t="inlineStr">
        <is>
          <t>Bboxx</t>
        </is>
      </c>
      <c r="C20" s="110" t="inlineStr">
        <is>
          <t>BBOXX LTD (CH 07177839)</t>
        </is>
      </c>
      <c r="D20" s="110" t="n">
        <v>2022</v>
      </c>
      <c r="E20" s="110" t="inlineStr">
        <is>
          <t>2022-12-31</t>
        </is>
      </c>
      <c r="F20" s="110" t="n">
        <v>12</v>
      </c>
      <c r="G20" s="110" t="inlineStr">
        <is>
          <t>IS</t>
        </is>
      </c>
      <c r="H20" s="110" t="inlineStr">
        <is>
          <t>REV</t>
        </is>
      </c>
      <c r="I20" s="111" t="n">
        <v>21.34</v>
      </c>
      <c r="J20" s="110" t="inlineStr">
        <is>
          <t>USD</t>
        </is>
      </c>
      <c r="K20" s="110" t="n">
        <v>1000000</v>
      </c>
      <c r="L20" s="111" t="n">
        <v>1</v>
      </c>
      <c r="M20" s="110" t="inlineStr">
        <is>
          <t>Source USD figure</t>
        </is>
      </c>
      <c r="N20" s="111" t="n">
        <v>0</v>
      </c>
      <c r="O20" s="110" t="inlineStr">
        <is>
          <t>CB Insights (aggregator)</t>
        </is>
      </c>
      <c r="P20" s="110" t="inlineStr">
        <is>
          <t>https://www.cbinsights.com/company/bboxx/financials</t>
        </is>
      </c>
      <c r="Q20" s="110" t="inlineStr">
        <is>
          <t>n/d</t>
        </is>
      </c>
      <c r="R20" s="110" t="inlineStr">
        <is>
          <t>secondary aggregator; source to confirm</t>
        </is>
      </c>
      <c r="S20" s="110" t="inlineStr">
        <is>
          <t>D</t>
        </is>
      </c>
      <c r="T20" s="110" t="inlineStr">
        <is>
          <t>CONFLICT with DB015.</t>
        </is>
      </c>
      <c r="U20" s="112" t="inlineStr">
        <is>
          <t>money</t>
        </is>
      </c>
      <c r="V20" s="113">
        <f>IF(U20="money",IF(L20="","",I20*K20*L20/1000000),IF(U20="count",I20*K20,I20))</f>
        <v/>
      </c>
    </row>
    <row r="21">
      <c r="A21" s="110" t="inlineStr">
        <is>
          <t>DB017</t>
        </is>
      </c>
      <c r="B21" s="110" t="inlineStr">
        <is>
          <t>Bboxx</t>
        </is>
      </c>
      <c r="C21" s="110" t="inlineStr">
        <is>
          <t>BBOXX LTD (CH 07177839)</t>
        </is>
      </c>
      <c r="D21" s="110" t="n">
        <v>2018</v>
      </c>
      <c r="E21" s="110" t="inlineStr">
        <is>
          <t>2018-12-31</t>
        </is>
      </c>
      <c r="F21" s="110" t="n">
        <v>12</v>
      </c>
      <c r="G21" s="110" t="inlineStr">
        <is>
          <t>IS</t>
        </is>
      </c>
      <c r="H21" s="110" t="inlineStr">
        <is>
          <t>REV</t>
        </is>
      </c>
      <c r="I21" s="111" t="n">
        <v>13.2</v>
      </c>
      <c r="J21" s="110" t="inlineStr">
        <is>
          <t>GBP</t>
        </is>
      </c>
      <c r="K21" s="110" t="n">
        <v>1000000</v>
      </c>
      <c r="L21" s="111" t="n"/>
      <c r="M21" s="110" t="inlineStr">
        <is>
          <t>No verified FX</t>
        </is>
      </c>
      <c r="N21" s="111" t="n">
        <v>0</v>
      </c>
      <c r="O21" s="110" t="inlineStr">
        <is>
          <t>Aggregator (search summary)</t>
        </is>
      </c>
      <c r="P21" s="110" t="inlineStr">
        <is>
          <t>http://companycheck.co.uk/company/07177839/BBOXX-LTD</t>
        </is>
      </c>
      <c r="Q21" s="110" t="inlineStr">
        <is>
          <t>n/d</t>
        </is>
      </c>
      <c r="R21" s="110" t="inlineStr">
        <is>
          <t>secondary summary; source to confirm</t>
        </is>
      </c>
      <c r="S21" s="110" t="inlineStr">
        <is>
          <t>D</t>
        </is>
      </c>
      <c r="T21" s="110" t="inlineStr">
        <is>
          <t>Source unclear.</t>
        </is>
      </c>
      <c r="U21" s="112" t="inlineStr">
        <is>
          <t>money</t>
        </is>
      </c>
      <c r="V21" s="113">
        <f>IF(U21="money",IF(L21="","",I21*K21*L21/1000000),IF(U21="count",I21*K21,I21))</f>
        <v/>
      </c>
    </row>
    <row r="22">
      <c r="A22" s="110" t="inlineStr">
        <is>
          <t>DB018</t>
        </is>
      </c>
      <c r="B22" s="110" t="inlineStr">
        <is>
          <t>Bboxx</t>
        </is>
      </c>
      <c r="C22" s="110" t="inlineStr">
        <is>
          <t>BBOXX LTD (CH 07177839)</t>
        </is>
      </c>
      <c r="D22" s="110" t="n">
        <v>2018</v>
      </c>
      <c r="E22" s="110" t="inlineStr">
        <is>
          <t>2018-12-31</t>
        </is>
      </c>
      <c r="F22" s="110" t="n">
        <v>12</v>
      </c>
      <c r="G22" s="110" t="inlineStr">
        <is>
          <t>IS</t>
        </is>
      </c>
      <c r="H22" s="110" t="inlineStr">
        <is>
          <t>NI</t>
        </is>
      </c>
      <c r="I22" s="111" t="n">
        <v>-17.3</v>
      </c>
      <c r="J22" s="110" t="inlineStr">
        <is>
          <t>GBP</t>
        </is>
      </c>
      <c r="K22" s="110" t="n">
        <v>1000000</v>
      </c>
      <c r="L22" s="111" t="n"/>
      <c r="M22" s="110" t="inlineStr">
        <is>
          <t>No verified FX</t>
        </is>
      </c>
      <c r="N22" s="111" t="n">
        <v>0</v>
      </c>
      <c r="O22" s="110" t="inlineStr">
        <is>
          <t>Aggregator (search summary)</t>
        </is>
      </c>
      <c r="P22" s="110" t="inlineStr">
        <is>
          <t>http://companycheck.co.uk/company/07177839/BBOXX-LTD</t>
        </is>
      </c>
      <c r="Q22" s="110" t="inlineStr">
        <is>
          <t>n/d</t>
        </is>
      </c>
      <c r="R22" s="110" t="inlineStr">
        <is>
          <t>secondary summary; source to confirm</t>
        </is>
      </c>
      <c r="S22" s="110" t="inlineStr">
        <is>
          <t>D</t>
        </is>
      </c>
      <c r="T22" s="110" t="inlineStr">
        <is>
          <t>Source unclear.</t>
        </is>
      </c>
      <c r="U22" s="112" t="inlineStr">
        <is>
          <t>money</t>
        </is>
      </c>
      <c r="V22" s="113">
        <f>IF(U22="money",IF(L22="","",I22*K22*L22/1000000),IF(U22="count",I22*K22,I22))</f>
        <v/>
      </c>
    </row>
    <row r="23">
      <c r="A23" s="114" t="inlineStr">
        <is>
          <t>DB019</t>
        </is>
      </c>
      <c r="B23" s="114" t="inlineStr">
        <is>
          <t>Bboxx</t>
        </is>
      </c>
      <c r="C23" s="114" t="inlineStr">
        <is>
          <t>Bboxx group</t>
        </is>
      </c>
      <c r="D23" s="114" t="n">
        <v>2019</v>
      </c>
      <c r="E23" s="114" t="inlineStr">
        <is>
          <t>2019-12-31</t>
        </is>
      </c>
      <c r="F23" s="114" t="n">
        <v>12</v>
      </c>
      <c r="G23" s="114" t="inlineStr">
        <is>
          <t>OP</t>
        </is>
      </c>
      <c r="H23" s="114" t="inlineStr">
        <is>
          <t>CUST_ACTIVE</t>
        </is>
      </c>
      <c r="I23" s="115" t="n">
        <v>188000</v>
      </c>
      <c r="J23" s="114" t="inlineStr">
        <is>
          <t>count</t>
        </is>
      </c>
      <c r="K23" s="114" t="n">
        <v>1</v>
      </c>
      <c r="L23" s="115" t="n"/>
      <c r="M23" s="114" t="inlineStr">
        <is>
          <t>Count</t>
        </is>
      </c>
      <c r="N23" s="115" t="n">
        <v>1</v>
      </c>
      <c r="O23" s="114" t="inlineStr">
        <is>
          <t>Bboxx Annual Report 2019</t>
        </is>
      </c>
      <c r="P23" s="114" t="inlineStr">
        <is>
          <t>https://www.bboxx.com/wp-content/uploads/Bboxx_Annual_Report_2019.pdf</t>
        </is>
      </c>
      <c r="Q23" s="114" t="inlineStr">
        <is>
          <t>2020</t>
        </is>
      </c>
      <c r="R23" s="114" t="inlineStr">
        <is>
          <t>company report</t>
        </is>
      </c>
      <c r="S23" s="114" t="inlineStr">
        <is>
          <t>B</t>
        </is>
      </c>
      <c r="T23" s="114" t="inlineStr">
        <is>
          <t>11 markets. Financials in the PDF not accessed.</t>
        </is>
      </c>
      <c r="U23" s="116" t="inlineStr">
        <is>
          <t>count</t>
        </is>
      </c>
      <c r="V23" s="117">
        <f>IF(U23="money",IF(L23="","",I23*K23*L23/1000000),IF(U23="count",I23*K23,I23))</f>
        <v/>
      </c>
    </row>
    <row r="24">
      <c r="A24" s="110" t="inlineStr">
        <is>
          <t>DB020</t>
        </is>
      </c>
      <c r="B24" s="110" t="inlineStr">
        <is>
          <t>Bboxx</t>
        </is>
      </c>
      <c r="C24" s="110" t="inlineStr">
        <is>
          <t>Bboxx group</t>
        </is>
      </c>
      <c r="D24" s="110" t="n">
        <v>2022</v>
      </c>
      <c r="E24" s="110" t="inlineStr">
        <is>
          <t>2022-12-31</t>
        </is>
      </c>
      <c r="F24" s="110" t="n">
        <v>12</v>
      </c>
      <c r="G24" s="110" t="inlineStr">
        <is>
          <t>OP</t>
        </is>
      </c>
      <c r="H24" s="110" t="inlineStr">
        <is>
          <t>UNITS</t>
        </is>
      </c>
      <c r="I24" s="111" t="n">
        <v>176000</v>
      </c>
      <c r="J24" s="110" t="inlineStr">
        <is>
          <t>count</t>
        </is>
      </c>
      <c r="K24" s="110" t="n">
        <v>1</v>
      </c>
      <c r="L24" s="111" t="n"/>
      <c r="M24" s="110" t="inlineStr">
        <is>
          <t>Count</t>
        </is>
      </c>
      <c r="N24" s="111" t="n">
        <v>0</v>
      </c>
      <c r="O24" s="110" t="inlineStr">
        <is>
          <t>Search summary (source unclear)</t>
        </is>
      </c>
      <c r="P24" s="110" t="inlineStr">
        <is>
          <t>https://impactalpha.com/?p=95466</t>
        </is>
      </c>
      <c r="Q24" s="110" t="inlineStr">
        <is>
          <t>2023</t>
        </is>
      </c>
      <c r="R24" s="110" t="inlineStr">
        <is>
          <t>secondary summary; source to confirm</t>
        </is>
      </c>
      <c r="S24" s="110" t="inlineStr">
        <is>
          <t>D</t>
        </is>
      </c>
      <c r="T24" s="110" t="inlineStr">
        <is>
          <t>&gt;176,000 products sold incl. PEG after Sep-2022 acquisition.</t>
        </is>
      </c>
      <c r="U24" s="112" t="inlineStr">
        <is>
          <t>count</t>
        </is>
      </c>
      <c r="V24" s="113">
        <f>IF(U24="money",IF(L24="","",I24*K24*L24/1000000),IF(U24="count",I24*K24,I24))</f>
        <v/>
      </c>
    </row>
    <row r="25">
      <c r="A25" s="110" t="inlineStr">
        <is>
          <t>DB021</t>
        </is>
      </c>
      <c r="B25" s="110" t="inlineStr">
        <is>
          <t>Sun King</t>
        </is>
      </c>
      <c r="C25" s="110" t="inlineStr">
        <is>
          <t>Greenlight Planet group</t>
        </is>
      </c>
      <c r="D25" s="110" t="n"/>
      <c r="E25" s="110" t="n"/>
      <c r="F25" s="110" t="n"/>
      <c r="G25" s="110" t="inlineStr">
        <is>
          <t>IS</t>
        </is>
      </c>
      <c r="H25" s="110" t="inlineStr">
        <is>
          <t>REV</t>
        </is>
      </c>
      <c r="I25" s="111" t="n">
        <v>814.7</v>
      </c>
      <c r="J25" s="110" t="inlineStr">
        <is>
          <t>USD</t>
        </is>
      </c>
      <c r="K25" s="110" t="n">
        <v>1000000</v>
      </c>
      <c r="L25" s="111" t="n">
        <v>1</v>
      </c>
      <c r="M25" s="110" t="inlineStr">
        <is>
          <t>Source USD figure</t>
        </is>
      </c>
      <c r="N25" s="111" t="n">
        <v>0</v>
      </c>
      <c r="O25" s="110" t="inlineStr">
        <is>
          <t>ZoomInfo / CB Insights (aggregator)</t>
        </is>
      </c>
      <c r="P25" s="110" t="inlineStr">
        <is>
          <t>https://www.cbinsights.com/company/greenlight-planet/financials</t>
        </is>
      </c>
      <c r="Q25" s="110" t="inlineStr">
        <is>
          <t>n/d</t>
        </is>
      </c>
      <c r="R25" s="110" t="inlineStr">
        <is>
          <t>aggregator; source to confirm</t>
        </is>
      </c>
      <c r="S25" s="110" t="inlineStr">
        <is>
          <t>D</t>
        </is>
      </c>
      <c r="T25" s="110" t="inlineStr">
        <is>
          <t>Period not stated: excluded.</t>
        </is>
      </c>
      <c r="U25" s="112" t="inlineStr">
        <is>
          <t>money</t>
        </is>
      </c>
      <c r="V25" s="113">
        <f>IF(U25="money",IF(L25="","",I25*K25*L25/1000000),IF(U25="count",I25*K25,I25))</f>
        <v/>
      </c>
    </row>
    <row r="26">
      <c r="A26" s="114" t="inlineStr">
        <is>
          <t>DB022</t>
        </is>
      </c>
      <c r="B26" s="114" t="inlineStr">
        <is>
          <t>Sun King</t>
        </is>
      </c>
      <c r="C26" s="114" t="inlineStr">
        <is>
          <t>Greenlight Planet group</t>
        </is>
      </c>
      <c r="D26" s="114" t="n">
        <v>2025</v>
      </c>
      <c r="E26" s="114" t="inlineStr">
        <is>
          <t>2025-07-31</t>
        </is>
      </c>
      <c r="F26" s="114" t="n">
        <v>12</v>
      </c>
      <c r="G26" s="114" t="inlineStr">
        <is>
          <t>OP</t>
        </is>
      </c>
      <c r="H26" s="114" t="inlineStr">
        <is>
          <t>LOANS_CUM</t>
        </is>
      </c>
      <c r="I26" s="115" t="n">
        <v>1300</v>
      </c>
      <c r="J26" s="114" t="inlineStr">
        <is>
          <t>USD</t>
        </is>
      </c>
      <c r="K26" s="114" t="n">
        <v>1000000</v>
      </c>
      <c r="L26" s="115" t="n">
        <v>1</v>
      </c>
      <c r="M26" s="114" t="inlineStr">
        <is>
          <t>Source USD figure</t>
        </is>
      </c>
      <c r="N26" s="115" t="n">
        <v>1</v>
      </c>
      <c r="O26" s="114" t="inlineStr">
        <is>
          <t>Citigroup; African Business</t>
        </is>
      </c>
      <c r="P26" s="114" t="inlineStr">
        <is>
          <t>https://african.business/2025/10/energy-resources/sun-king-targets-next-growth-phase-after-156m-securitisation</t>
        </is>
      </c>
      <c r="Q26" s="114" t="inlineStr">
        <is>
          <t>2025-10</t>
        </is>
      </c>
      <c r="R26" s="114" t="inlineStr">
        <is>
          <t>secondary source; primary document not yet reviewed</t>
        </is>
      </c>
      <c r="S26" s="114" t="inlineStr">
        <is>
          <t>C</t>
        </is>
      </c>
      <c r="T26" s="114" t="inlineStr">
        <is>
          <t>Cumulative solar loans to Jul 2025.</t>
        </is>
      </c>
      <c r="U26" s="116" t="inlineStr">
        <is>
          <t>money</t>
        </is>
      </c>
      <c r="V26" s="117">
        <f>IF(U26="money",IF(L26="","",I26*K26*L26/1000000),IF(U26="count",I26*K26,I26))</f>
        <v/>
      </c>
    </row>
    <row r="27">
      <c r="A27" s="114" t="inlineStr">
        <is>
          <t>DB023</t>
        </is>
      </c>
      <c r="B27" s="114" t="inlineStr">
        <is>
          <t>Sun King</t>
        </is>
      </c>
      <c r="C27" s="114" t="inlineStr">
        <is>
          <t>Greenlight Planet group</t>
        </is>
      </c>
      <c r="D27" s="114" t="n">
        <v>2025</v>
      </c>
      <c r="E27" s="114" t="inlineStr">
        <is>
          <t>2025-07-31</t>
        </is>
      </c>
      <c r="F27" s="114" t="n">
        <v>12</v>
      </c>
      <c r="G27" s="114" t="inlineStr">
        <is>
          <t>OP</t>
        </is>
      </c>
      <c r="H27" s="114" t="inlineStr">
        <is>
          <t>CUST_CUM</t>
        </is>
      </c>
      <c r="I27" s="115" t="n">
        <v>10</v>
      </c>
      <c r="J27" s="114" t="inlineStr">
        <is>
          <t>count</t>
        </is>
      </c>
      <c r="K27" s="114" t="n">
        <v>1000000</v>
      </c>
      <c r="L27" s="115" t="n"/>
      <c r="M27" s="114" t="inlineStr">
        <is>
          <t>Count</t>
        </is>
      </c>
      <c r="N27" s="115" t="n">
        <v>1</v>
      </c>
      <c r="O27" s="114" t="inlineStr">
        <is>
          <t>Citigroup; African Business</t>
        </is>
      </c>
      <c r="P27" s="114" t="inlineStr">
        <is>
          <t>https://african.business/2025/10/energy-resources/sun-king-targets-next-growth-phase-after-156m-securitisation</t>
        </is>
      </c>
      <c r="Q27" s="114" t="inlineStr">
        <is>
          <t>2025-10</t>
        </is>
      </c>
      <c r="R27" s="114" t="inlineStr">
        <is>
          <t>secondary source; primary document not yet reviewed</t>
        </is>
      </c>
      <c r="S27" s="114" t="inlineStr">
        <is>
          <t>C</t>
        </is>
      </c>
      <c r="T27" s="114" t="inlineStr">
        <is>
          <t>"Almost 10 million" cumulative loan customers: not active.</t>
        </is>
      </c>
      <c r="U27" s="116" t="inlineStr">
        <is>
          <t>count</t>
        </is>
      </c>
      <c r="V27" s="117">
        <f>IF(U27="money",IF(L27="","",I27*K27*L27/1000000),IF(U27="count",I27*K27,I27))</f>
        <v/>
      </c>
    </row>
    <row r="28">
      <c r="A28" s="114" t="inlineStr">
        <is>
          <t>DB024</t>
        </is>
      </c>
      <c r="B28" s="114" t="inlineStr">
        <is>
          <t>Sun King</t>
        </is>
      </c>
      <c r="C28" s="114" t="inlineStr">
        <is>
          <t>Sun King Kenya SPV</t>
        </is>
      </c>
      <c r="D28" s="114" t="n">
        <v>2025</v>
      </c>
      <c r="E28" s="114" t="inlineStr">
        <is>
          <t>2025-07-31</t>
        </is>
      </c>
      <c r="F28" s="114" t="n">
        <v>12</v>
      </c>
      <c r="G28" s="114" t="inlineStr">
        <is>
          <t>CF</t>
        </is>
      </c>
      <c r="H28" s="114" t="inlineStr">
        <is>
          <t>SECURITISATION</t>
        </is>
      </c>
      <c r="I28" s="115" t="n">
        <v>156</v>
      </c>
      <c r="J28" s="114" t="inlineStr">
        <is>
          <t>USD</t>
        </is>
      </c>
      <c r="K28" s="114" t="n">
        <v>1000000</v>
      </c>
      <c r="L28" s="115" t="n">
        <v>1</v>
      </c>
      <c r="M28" s="114" t="inlineStr">
        <is>
          <t>Source USD figure (KES 20.1bn)</t>
        </is>
      </c>
      <c r="N28" s="115" t="n">
        <v>1</v>
      </c>
      <c r="O28" s="114" t="inlineStr">
        <is>
          <t>Sun King / Citi</t>
        </is>
      </c>
      <c r="P28" s="114" t="inlineStr">
        <is>
          <t>https://sunking.com/news-blog/156m-sun-king-securitisation-to-deliver-solar-for-over-a-million-kenyans/</t>
        </is>
      </c>
      <c r="Q28" s="114" t="inlineStr">
        <is>
          <t>2025-07</t>
        </is>
      </c>
      <c r="R28" s="114" t="inlineStr">
        <is>
          <t>company release</t>
        </is>
      </c>
      <c r="S28" s="114" t="inlineStr">
        <is>
          <t>B</t>
        </is>
      </c>
      <c r="T28" s="114" t="inlineStr">
        <is>
          <t>125 senior (5 banks) + 31 mezzanine (DFIs).</t>
        </is>
      </c>
      <c r="U28" s="116" t="inlineStr">
        <is>
          <t>money</t>
        </is>
      </c>
      <c r="V28" s="117">
        <f>IF(U28="money",IF(L28="","",I28*K28*L28/1000000),IF(U28="count",I28*K28,I28))</f>
        <v/>
      </c>
    </row>
    <row r="29">
      <c r="A29" s="114" t="inlineStr">
        <is>
          <t>DB025</t>
        </is>
      </c>
      <c r="B29" s="114" t="inlineStr">
        <is>
          <t>Sun King</t>
        </is>
      </c>
      <c r="C29" s="114" t="inlineStr">
        <is>
          <t>Sun King Kenya SPV</t>
        </is>
      </c>
      <c r="D29" s="114" t="n">
        <v>2023</v>
      </c>
      <c r="E29" s="114" t="inlineStr">
        <is>
          <t>2023-05-31</t>
        </is>
      </c>
      <c r="F29" s="114" t="n">
        <v>12</v>
      </c>
      <c r="G29" s="114" t="inlineStr">
        <is>
          <t>CF</t>
        </is>
      </c>
      <c r="H29" s="114" t="inlineStr">
        <is>
          <t>SECURITISATION</t>
        </is>
      </c>
      <c r="I29" s="115" t="n">
        <v>130</v>
      </c>
      <c r="J29" s="114" t="inlineStr">
        <is>
          <t>USD</t>
        </is>
      </c>
      <c r="K29" s="114" t="n">
        <v>1000000</v>
      </c>
      <c r="L29" s="115" t="n">
        <v>1</v>
      </c>
      <c r="M29" s="114" t="inlineStr">
        <is>
          <t>Source USD figure</t>
        </is>
      </c>
      <c r="N29" s="115" t="n">
        <v>1</v>
      </c>
      <c r="O29" s="114" t="inlineStr">
        <is>
          <t>Sun King</t>
        </is>
      </c>
      <c r="P29" s="114" t="inlineStr">
        <is>
          <t>https://sunking.com/news-blog/sun-king-and-citi-close-first-130-million-securitisation-to-broaden-access-to-finance-for-off-grid-solar-in-kenya/</t>
        </is>
      </c>
      <c r="Q29" s="114" t="inlineStr">
        <is>
          <t>2023</t>
        </is>
      </c>
      <c r="R29" s="114" t="inlineStr">
        <is>
          <t>company release</t>
        </is>
      </c>
      <c r="S29" s="114" t="inlineStr">
        <is>
          <t>B</t>
        </is>
      </c>
      <c r="T29" s="114" t="inlineStr">
        <is>
          <t>KES-denominated.</t>
        </is>
      </c>
      <c r="U29" s="116" t="inlineStr">
        <is>
          <t>money</t>
        </is>
      </c>
      <c r="V29" s="117">
        <f>IF(U29="money",IF(L29="","",I29*K29*L29/1000000),IF(U29="count",I29*K29,I29))</f>
        <v/>
      </c>
    </row>
    <row r="30">
      <c r="A30" s="114" t="inlineStr">
        <is>
          <t>DB026</t>
        </is>
      </c>
      <c r="B30" s="114" t="inlineStr">
        <is>
          <t>d.light</t>
        </is>
      </c>
      <c r="C30" s="114" t="inlineStr">
        <is>
          <t>d.light group</t>
        </is>
      </c>
      <c r="D30" s="114" t="n">
        <v>2024</v>
      </c>
      <c r="E30" s="114" t="inlineStr">
        <is>
          <t>2024-07-31</t>
        </is>
      </c>
      <c r="F30" s="114" t="n">
        <v>12</v>
      </c>
      <c r="G30" s="114" t="inlineStr">
        <is>
          <t>CF</t>
        </is>
      </c>
      <c r="H30" s="114" t="inlineStr">
        <is>
          <t>SECURITISATION</t>
        </is>
      </c>
      <c r="I30" s="115" t="n">
        <v>176</v>
      </c>
      <c r="J30" s="114" t="inlineStr">
        <is>
          <t>USD</t>
        </is>
      </c>
      <c r="K30" s="114" t="n">
        <v>1000000</v>
      </c>
      <c r="L30" s="115" t="n">
        <v>1</v>
      </c>
      <c r="M30" s="114" t="inlineStr">
        <is>
          <t>Source USD figure</t>
        </is>
      </c>
      <c r="N30" s="115" t="n">
        <v>1</v>
      </c>
      <c r="O30" s="114" t="inlineStr">
        <is>
          <t>Techpoint Africa</t>
        </is>
      </c>
      <c r="P30" s="114" t="inlineStr">
        <is>
          <t>https://techpoint.africa/2024/07/17/d-light-raises-176m/</t>
        </is>
      </c>
      <c r="Q30" s="114" t="inlineStr">
        <is>
          <t>2024-07-17</t>
        </is>
      </c>
      <c r="R30" s="114" t="inlineStr">
        <is>
          <t>secondary source; primary document not yet reviewed</t>
        </is>
      </c>
      <c r="S30" s="114" t="inlineStr">
        <is>
          <t>C</t>
        </is>
      </c>
      <c r="T30" s="114" t="inlineStr">
        <is>
          <t>Multi-currency (Kenya / Tanzania / Uganda). 718m purchase value across 5 facilities since 2020.</t>
        </is>
      </c>
      <c r="U30" s="116" t="inlineStr">
        <is>
          <t>money</t>
        </is>
      </c>
      <c r="V30" s="117">
        <f>IF(U30="money",IF(L30="","",I30*K30*L30/1000000),IF(U30="count",I30*K30,I30))</f>
        <v/>
      </c>
    </row>
    <row r="31">
      <c r="A31" s="114" t="inlineStr">
        <is>
          <t>DB027</t>
        </is>
      </c>
      <c r="B31" s="114" t="inlineStr">
        <is>
          <t>d.light</t>
        </is>
      </c>
      <c r="C31" s="114" t="inlineStr">
        <is>
          <t>d.light group</t>
        </is>
      </c>
      <c r="D31" s="114" t="n">
        <v>2023</v>
      </c>
      <c r="E31" s="114" t="inlineStr">
        <is>
          <t>2023-08-31</t>
        </is>
      </c>
      <c r="F31" s="114" t="n">
        <v>12</v>
      </c>
      <c r="G31" s="114" t="inlineStr">
        <is>
          <t>CF</t>
        </is>
      </c>
      <c r="H31" s="114" t="inlineStr">
        <is>
          <t>SECURITISATION</t>
        </is>
      </c>
      <c r="I31" s="115" t="n">
        <v>30</v>
      </c>
      <c r="J31" s="114" t="inlineStr">
        <is>
          <t>USD</t>
        </is>
      </c>
      <c r="K31" s="114" t="n">
        <v>1000000</v>
      </c>
      <c r="L31" s="115" t="n">
        <v>1</v>
      </c>
      <c r="M31" s="114" t="inlineStr">
        <is>
          <t>Source USD figure</t>
        </is>
      </c>
      <c r="N31" s="115" t="n">
        <v>1</v>
      </c>
      <c r="O31" s="114" t="inlineStr">
        <is>
          <t>Mercom</t>
        </is>
      </c>
      <c r="P31" s="114" t="inlineStr">
        <is>
          <t>https://www.mercomindia.com/d-light-secures-30-million-securitization-facility</t>
        </is>
      </c>
      <c r="Q31" s="114" t="inlineStr">
        <is>
          <t>2023</t>
        </is>
      </c>
      <c r="R31" s="114" t="inlineStr">
        <is>
          <t>secondary</t>
        </is>
      </c>
      <c r="S31" s="114" t="inlineStr">
        <is>
          <t>C</t>
        </is>
      </c>
      <c r="T31" s="114" t="inlineStr">
        <is>
          <t>From TDB; purchase capacity up to 125m of receivables.</t>
        </is>
      </c>
      <c r="U31" s="116" t="inlineStr">
        <is>
          <t>money</t>
        </is>
      </c>
      <c r="V31" s="117">
        <f>IF(U31="money",IF(L31="","",I31*K31*L31/1000000),IF(U31="count",I31*K31,I31))</f>
        <v/>
      </c>
    </row>
    <row r="32">
      <c r="A32" s="114" t="inlineStr">
        <is>
          <t>DB028</t>
        </is>
      </c>
      <c r="B32" s="114" t="inlineStr">
        <is>
          <t>d.light</t>
        </is>
      </c>
      <c r="C32" s="114" t="inlineStr">
        <is>
          <t>d.light group</t>
        </is>
      </c>
      <c r="D32" s="114" t="n">
        <v>2023</v>
      </c>
      <c r="E32" s="114" t="inlineStr">
        <is>
          <t>2023-06-30</t>
        </is>
      </c>
      <c r="F32" s="114" t="n">
        <v>6</v>
      </c>
      <c r="G32" s="114" t="inlineStr">
        <is>
          <t>KPI</t>
        </is>
      </c>
      <c r="H32" s="114" t="inlineStr">
        <is>
          <t>REV_GROWTH</t>
        </is>
      </c>
      <c r="I32" s="115" t="n">
        <v>0.41</v>
      </c>
      <c r="J32" s="114" t="inlineStr">
        <is>
          <t>ratio</t>
        </is>
      </c>
      <c r="K32" s="114" t="n">
        <v>1</v>
      </c>
      <c r="L32" s="115" t="n"/>
      <c r="M32" s="114" t="inlineStr">
        <is>
          <t>Reported growth</t>
        </is>
      </c>
      <c r="N32" s="115" t="n">
        <v>1</v>
      </c>
      <c r="O32" s="114" t="inlineStr">
        <is>
          <t>d.light via PR Newswire</t>
        </is>
      </c>
      <c r="P32" s="114" t="inlineStr">
        <is>
          <t>https://www.prnewswire.co.uk/news-releases/dlight-revenues-surge-by-41-percent-in-first-six-months-of-2023-driven-by-143-percent-growth-in-nigeria-301919233.html</t>
        </is>
      </c>
      <c r="Q32" s="114" t="inlineStr">
        <is>
          <t>2023-09</t>
        </is>
      </c>
      <c r="R32" s="114" t="inlineStr">
        <is>
          <t>company release</t>
        </is>
      </c>
      <c r="S32" s="114" t="inlineStr">
        <is>
          <t>B</t>
        </is>
      </c>
      <c r="T32" s="114" t="inlineStr">
        <is>
          <t>Half-year: never mixed into annual KPIs.</t>
        </is>
      </c>
      <c r="U32" s="116" t="inlineStr">
        <is>
          <t>ratio</t>
        </is>
      </c>
      <c r="V32" s="117">
        <f>IF(U32="money",IF(L32="","",I32*K32*L32/1000000),IF(U32="count",I32*K32,I32))</f>
        <v/>
      </c>
    </row>
    <row r="33">
      <c r="A33" s="110" t="inlineStr">
        <is>
          <t>DB029</t>
        </is>
      </c>
      <c r="B33" s="110" t="inlineStr">
        <is>
          <t>d.light</t>
        </is>
      </c>
      <c r="C33" s="110" t="inlineStr">
        <is>
          <t>d.light group</t>
        </is>
      </c>
      <c r="D33" s="110" t="n">
        <v>2023</v>
      </c>
      <c r="E33" s="110" t="inlineStr">
        <is>
          <t>2023-12-31</t>
        </is>
      </c>
      <c r="F33" s="110" t="n">
        <v>12</v>
      </c>
      <c r="G33" s="110" t="inlineStr">
        <is>
          <t>IS</t>
        </is>
      </c>
      <c r="H33" s="110" t="inlineStr">
        <is>
          <t>REV</t>
        </is>
      </c>
      <c r="I33" s="111" t="n">
        <v>301.2</v>
      </c>
      <c r="J33" s="110" t="inlineStr">
        <is>
          <t>USD</t>
        </is>
      </c>
      <c r="K33" s="110" t="n">
        <v>1000000</v>
      </c>
      <c r="L33" s="111" t="n">
        <v>1</v>
      </c>
      <c r="M33" s="110" t="inlineStr">
        <is>
          <t>Source USD figure</t>
        </is>
      </c>
      <c r="N33" s="111" t="n">
        <v>0</v>
      </c>
      <c r="O33" s="110" t="inlineStr">
        <is>
          <t>Third-party database</t>
        </is>
      </c>
      <c r="P33" s="110" t="inlineStr">
        <is>
          <t>https://www.bitscale.ai/directory/dlight</t>
        </is>
      </c>
      <c r="Q33" s="110" t="inlineStr">
        <is>
          <t>n/d</t>
        </is>
      </c>
      <c r="R33" s="110" t="inlineStr">
        <is>
          <t>ESTIMATE</t>
        </is>
      </c>
      <c r="S33" s="110" t="inlineStr">
        <is>
          <t>D</t>
        </is>
      </c>
      <c r="T33" s="110" t="inlineStr">
        <is>
          <t>Do not use as a hard benchmark.</t>
        </is>
      </c>
      <c r="U33" s="112" t="inlineStr">
        <is>
          <t>money</t>
        </is>
      </c>
      <c r="V33" s="113">
        <f>IF(U33="money",IF(L33="","",I33*K33*L33/1000000),IF(U33="count",I33*K33,I33))</f>
        <v/>
      </c>
    </row>
    <row r="34">
      <c r="A34" s="114" t="inlineStr">
        <is>
          <t>DB030</t>
        </is>
      </c>
      <c r="B34" s="114" t="inlineStr">
        <is>
          <t>Watu</t>
        </is>
      </c>
      <c r="C34" s="114" t="inlineStr">
        <is>
          <t>Watu Credit / Holdings</t>
        </is>
      </c>
      <c r="D34" s="114" t="n">
        <v>2025</v>
      </c>
      <c r="E34" s="114" t="inlineStr">
        <is>
          <t>2025-12-31</t>
        </is>
      </c>
      <c r="F34" s="114" t="n">
        <v>12</v>
      </c>
      <c r="G34" s="114" t="inlineStr">
        <is>
          <t>IS</t>
        </is>
      </c>
      <c r="H34" s="114" t="inlineStr">
        <is>
          <t>REV</t>
        </is>
      </c>
      <c r="I34" s="115" t="n">
        <v>28.3</v>
      </c>
      <c r="J34" s="114" t="inlineStr">
        <is>
          <t>KES</t>
        </is>
      </c>
      <c r="K34" s="114" t="n">
        <v>1000000000</v>
      </c>
      <c r="L34" s="115" t="n">
        <v>0.007746</v>
      </c>
      <c r="M34" s="114" t="inlineStr">
        <is>
          <t>Implied by TechCabal USD conversion (USD 219.2m); replace with CBK average rate</t>
        </is>
      </c>
      <c r="N34" s="115" t="n">
        <v>1</v>
      </c>
      <c r="O34" s="114" t="inlineStr">
        <is>
          <t>TechCabal</t>
        </is>
      </c>
      <c r="P34" s="114" t="inlineStr">
        <is>
          <t>https://techcabal.com/2026/05/11/watu-posts-37-million-profit-smartphone-boom/</t>
        </is>
      </c>
      <c r="Q34" s="114" t="inlineStr">
        <is>
          <t>2026-05-11</t>
        </is>
      </c>
      <c r="R34" s="114" t="inlineStr">
        <is>
          <t>secondary source; primary document not yet reviewed</t>
        </is>
      </c>
      <c r="S34" s="114" t="inlineStr">
        <is>
          <t>C</t>
        </is>
      </c>
      <c r="T34" s="114" t="inlineStr">
        <is>
          <t>Asset-finance comparable (motorcycles / smartphones): not solar. +92.7% reported.</t>
        </is>
      </c>
      <c r="U34" s="116" t="inlineStr">
        <is>
          <t>money</t>
        </is>
      </c>
      <c r="V34" s="117">
        <f>IF(U34="money",IF(L34="","",I34*K34*L34/1000000),IF(U34="count",I34*K34,I34))</f>
        <v/>
      </c>
    </row>
    <row r="35">
      <c r="A35" s="114" t="inlineStr">
        <is>
          <t>DB031</t>
        </is>
      </c>
      <c r="B35" s="114" t="inlineStr">
        <is>
          <t>Watu</t>
        </is>
      </c>
      <c r="C35" s="114" t="inlineStr">
        <is>
          <t>Watu Credit / Holdings</t>
        </is>
      </c>
      <c r="D35" s="114" t="n">
        <v>2025</v>
      </c>
      <c r="E35" s="114" t="inlineStr">
        <is>
          <t>2025-12-31</t>
        </is>
      </c>
      <c r="F35" s="114" t="n">
        <v>12</v>
      </c>
      <c r="G35" s="114" t="inlineStr">
        <is>
          <t>IS</t>
        </is>
      </c>
      <c r="H35" s="114" t="inlineStr">
        <is>
          <t>NI</t>
        </is>
      </c>
      <c r="I35" s="115" t="n">
        <v>4.8</v>
      </c>
      <c r="J35" s="114" t="inlineStr">
        <is>
          <t>KES</t>
        </is>
      </c>
      <c r="K35" s="114" t="n">
        <v>1000000000</v>
      </c>
      <c r="L35" s="115" t="n">
        <v>0.007746</v>
      </c>
      <c r="M35" s="114" t="inlineStr">
        <is>
          <t>Implied by TechCabal USD conversion (USD 37m)</t>
        </is>
      </c>
      <c r="N35" s="115" t="n">
        <v>1</v>
      </c>
      <c r="O35" s="114" t="inlineStr">
        <is>
          <t>TechCabal</t>
        </is>
      </c>
      <c r="P35" s="114" t="inlineStr">
        <is>
          <t>https://techcabal.com/2026/05/11/watu-posts-37-million-profit-smartphone-boom/</t>
        </is>
      </c>
      <c r="Q35" s="114" t="inlineStr">
        <is>
          <t>2026-05-11</t>
        </is>
      </c>
      <c r="R35" s="114" t="inlineStr">
        <is>
          <t>secondary source; primary document not yet reviewed</t>
        </is>
      </c>
      <c r="S35" s="114" t="inlineStr">
        <is>
          <t>C</t>
        </is>
      </c>
      <c r="T35" s="114" t="n"/>
      <c r="U35" s="116" t="inlineStr">
        <is>
          <t>money</t>
        </is>
      </c>
      <c r="V35" s="117">
        <f>IF(U35="money",IF(L35="","",I35*K35*L35/1000000),IF(U35="count",I35*K35,I35))</f>
        <v/>
      </c>
    </row>
    <row r="36">
      <c r="A36" s="114" t="inlineStr">
        <is>
          <t>DB032</t>
        </is>
      </c>
      <c r="B36" s="114" t="inlineStr">
        <is>
          <t>Watu</t>
        </is>
      </c>
      <c r="C36" s="114" t="inlineStr">
        <is>
          <t>Watu Credit / Holdings</t>
        </is>
      </c>
      <c r="D36" s="114" t="n">
        <v>2025</v>
      </c>
      <c r="E36" s="114" t="inlineStr">
        <is>
          <t>2025-12-31</t>
        </is>
      </c>
      <c r="F36" s="114" t="n">
        <v>12</v>
      </c>
      <c r="G36" s="114" t="inlineStr">
        <is>
          <t>KPI</t>
        </is>
      </c>
      <c r="H36" s="114" t="inlineStr">
        <is>
          <t>REV_GROWTH</t>
        </is>
      </c>
      <c r="I36" s="115" t="n">
        <v>0.927</v>
      </c>
      <c r="J36" s="114" t="inlineStr">
        <is>
          <t>ratio</t>
        </is>
      </c>
      <c r="K36" s="114" t="n">
        <v>1</v>
      </c>
      <c r="L36" s="115" t="n"/>
      <c r="M36" s="114" t="inlineStr">
        <is>
          <t>Reported growth</t>
        </is>
      </c>
      <c r="N36" s="115" t="n">
        <v>1</v>
      </c>
      <c r="O36" s="114" t="inlineStr">
        <is>
          <t>TechCabal</t>
        </is>
      </c>
      <c r="P36" s="114" t="inlineStr">
        <is>
          <t>https://techcabal.com/2026/05/11/watu-posts-37-million-profit-smartphone-boom/</t>
        </is>
      </c>
      <c r="Q36" s="114" t="inlineStr">
        <is>
          <t>2026-05-11</t>
        </is>
      </c>
      <c r="R36" s="114" t="inlineStr">
        <is>
          <t>secondary source; primary document not yet reviewed</t>
        </is>
      </c>
      <c r="S36" s="114" t="inlineStr">
        <is>
          <t>C</t>
        </is>
      </c>
      <c r="T36" s="114" t="inlineStr">
        <is>
          <t>Inconsistent with FY2024 gross revenue of KES 29.9bn (different definition).</t>
        </is>
      </c>
      <c r="U36" s="116" t="inlineStr">
        <is>
          <t>ratio</t>
        </is>
      </c>
      <c r="V36" s="117">
        <f>IF(U36="money",IF(L36="","",I36*K36*L36/1000000),IF(U36="count",I36*K36,I36))</f>
        <v/>
      </c>
    </row>
    <row r="37">
      <c r="A37" s="110" t="inlineStr">
        <is>
          <t>DB033</t>
        </is>
      </c>
      <c r="B37" s="110" t="inlineStr">
        <is>
          <t>Watu</t>
        </is>
      </c>
      <c r="C37" s="110" t="inlineStr">
        <is>
          <t>Watu Credit / Holdings</t>
        </is>
      </c>
      <c r="D37" s="110" t="n">
        <v>2024</v>
      </c>
      <c r="E37" s="110" t="inlineStr">
        <is>
          <t>2024-12-31</t>
        </is>
      </c>
      <c r="F37" s="110" t="n">
        <v>12</v>
      </c>
      <c r="G37" s="110" t="inlineStr">
        <is>
          <t>IS</t>
        </is>
      </c>
      <c r="H37" s="110" t="inlineStr">
        <is>
          <t>REV</t>
        </is>
      </c>
      <c r="I37" s="111" t="n">
        <v>29.9</v>
      </c>
      <c r="J37" s="110" t="inlineStr">
        <is>
          <t>KES</t>
        </is>
      </c>
      <c r="K37" s="110" t="n">
        <v>1000000000</v>
      </c>
      <c r="L37" s="111" t="n">
        <v>0.007746</v>
      </c>
      <c r="M37" s="110" t="inlineStr">
        <is>
          <t>Approximation (FY2025-implied rate)</t>
        </is>
      </c>
      <c r="N37" s="111" t="n">
        <v>0</v>
      </c>
      <c r="O37" s="110" t="inlineStr">
        <is>
          <t>TechCabal</t>
        </is>
      </c>
      <c r="P37" s="110" t="inlineStr">
        <is>
          <t>https://techcabal.com/2025/05/22/watu-profits-drop-85-1-2-million/</t>
        </is>
      </c>
      <c r="Q37" s="110" t="inlineStr">
        <is>
          <t>2025-05-22</t>
        </is>
      </c>
      <c r="R37" s="110" t="inlineStr">
        <is>
          <t>secondary source; primary document not yet reviewed</t>
        </is>
      </c>
      <c r="S37" s="110" t="inlineStr">
        <is>
          <t>C</t>
        </is>
      </c>
      <c r="T37" s="110" t="inlineStr">
        <is>
          <t>"Gross revenue": definition differs from FY2025 revenue; excluded from the matrix.</t>
        </is>
      </c>
      <c r="U37" s="112" t="inlineStr">
        <is>
          <t>money</t>
        </is>
      </c>
      <c r="V37" s="113">
        <f>IF(U37="money",IF(L37="","",I37*K37*L37/1000000),IF(U37="count",I37*K37,I37))</f>
        <v/>
      </c>
    </row>
    <row r="38">
      <c r="A38" s="114" t="inlineStr">
        <is>
          <t>DB034</t>
        </is>
      </c>
      <c r="B38" s="114" t="inlineStr">
        <is>
          <t>Watu</t>
        </is>
      </c>
      <c r="C38" s="114" t="inlineStr">
        <is>
          <t>Watu Credit / Holdings</t>
        </is>
      </c>
      <c r="D38" s="114" t="n">
        <v>2024</v>
      </c>
      <c r="E38" s="114" t="inlineStr">
        <is>
          <t>2024-12-31</t>
        </is>
      </c>
      <c r="F38" s="114" t="n">
        <v>12</v>
      </c>
      <c r="G38" s="114" t="inlineStr">
        <is>
          <t>IS</t>
        </is>
      </c>
      <c r="H38" s="114" t="inlineStr">
        <is>
          <t>NI</t>
        </is>
      </c>
      <c r="I38" s="115" t="n">
        <v>0.157</v>
      </c>
      <c r="J38" s="114" t="inlineStr">
        <is>
          <t>KES</t>
        </is>
      </c>
      <c r="K38" s="114" t="n">
        <v>1000000000</v>
      </c>
      <c r="L38" s="115" t="n">
        <v>0.007746</v>
      </c>
      <c r="M38" s="114" t="inlineStr">
        <is>
          <t>Approximation (FY2025-implied rate)</t>
        </is>
      </c>
      <c r="N38" s="115" t="n">
        <v>1</v>
      </c>
      <c r="O38" s="114" t="inlineStr">
        <is>
          <t>TechCabal</t>
        </is>
      </c>
      <c r="P38" s="114" t="inlineStr">
        <is>
          <t>https://techcabal.com/2025/05/22/watu-profits-drop-85-1-2-million/</t>
        </is>
      </c>
      <c r="Q38" s="114" t="inlineStr">
        <is>
          <t>2025-05-22</t>
        </is>
      </c>
      <c r="R38" s="114" t="inlineStr">
        <is>
          <t>secondary source; primary document not yet reviewed</t>
        </is>
      </c>
      <c r="S38" s="114" t="inlineStr">
        <is>
          <t>C</t>
        </is>
      </c>
      <c r="T38" s="114" t="inlineStr">
        <is>
          <t>-85% vs FY2023. 1.9m active loans.</t>
        </is>
      </c>
      <c r="U38" s="116" t="inlineStr">
        <is>
          <t>money</t>
        </is>
      </c>
      <c r="V38" s="117">
        <f>IF(U38="money",IF(L38="","",I38*K38*L38/1000000),IF(U38="count",I38*K38,I38))</f>
        <v/>
      </c>
    </row>
    <row r="39">
      <c r="A39" s="110" t="inlineStr">
        <is>
          <t>DB035</t>
        </is>
      </c>
      <c r="B39" s="110" t="inlineStr">
        <is>
          <t>Engie Energy Access</t>
        </is>
      </c>
      <c r="C39" s="110" t="inlineStr">
        <is>
          <t>Fenix International (Uganda)</t>
        </is>
      </c>
      <c r="D39" s="110" t="n"/>
      <c r="E39" s="110" t="n"/>
      <c r="F39" s="110" t="n"/>
      <c r="G39" s="110" t="inlineStr">
        <is>
          <t>CF</t>
        </is>
      </c>
      <c r="H39" s="110" t="inlineStr">
        <is>
          <t>DEBT_DRAW</t>
        </is>
      </c>
      <c r="I39" s="111" t="n">
        <v>12.5</v>
      </c>
      <c r="J39" s="110" t="inlineStr">
        <is>
          <t>USD</t>
        </is>
      </c>
      <c r="K39" s="110" t="n">
        <v>1000000</v>
      </c>
      <c r="L39" s="111" t="n">
        <v>1</v>
      </c>
      <c r="M39" s="110" t="inlineStr">
        <is>
          <t>Source USD figure</t>
        </is>
      </c>
      <c r="N39" s="111" t="n">
        <v>0</v>
      </c>
      <c r="O39" s="110" t="inlineStr">
        <is>
          <t>Afrik21</t>
        </is>
      </c>
      <c r="P39" s="110" t="inlineStr">
        <is>
          <t>https://afrik21.africa/en/uganda-eib-lends-12-5m-to-fenix-for-solar-electrification-via-solar-kits/amp</t>
        </is>
      </c>
      <c r="Q39" s="110" t="inlineStr">
        <is>
          <t>n/d</t>
        </is>
      </c>
      <c r="R39" s="110" t="inlineStr">
        <is>
          <t>secondary</t>
        </is>
      </c>
      <c r="S39" s="110" t="inlineStr">
        <is>
          <t>C</t>
        </is>
      </c>
      <c r="T39" s="110" t="inlineStr">
        <is>
          <t>EIB loan; date not stated: excluded from year matrix.</t>
        </is>
      </c>
      <c r="U39" s="112" t="inlineStr">
        <is>
          <t>money</t>
        </is>
      </c>
      <c r="V39" s="113">
        <f>IF(U39="money",IF(L39="","",I39*K39*L39/1000000),IF(U39="count",I39*K39,I39))</f>
        <v/>
      </c>
    </row>
    <row r="40">
      <c r="A40" s="114" t="inlineStr">
        <is>
          <t>DB036</t>
        </is>
      </c>
      <c r="B40" s="114" t="inlineStr">
        <is>
          <t>ZOLA Electric</t>
        </is>
      </c>
      <c r="C40" s="114" t="inlineStr">
        <is>
          <t>ZOLA Electric</t>
        </is>
      </c>
      <c r="D40" s="114" t="n">
        <v>2021</v>
      </c>
      <c r="E40" s="114" t="inlineStr">
        <is>
          <t>2021-09-30</t>
        </is>
      </c>
      <c r="F40" s="114" t="n">
        <v>12</v>
      </c>
      <c r="G40" s="114" t="inlineStr">
        <is>
          <t>CF</t>
        </is>
      </c>
      <c r="H40" s="114" t="inlineStr">
        <is>
          <t>EQUITY_RAISED</t>
        </is>
      </c>
      <c r="I40" s="115" t="n">
        <v>45</v>
      </c>
      <c r="J40" s="114" t="inlineStr">
        <is>
          <t>USD</t>
        </is>
      </c>
      <c r="K40" s="114" t="n">
        <v>1000000</v>
      </c>
      <c r="L40" s="115" t="n">
        <v>1</v>
      </c>
      <c r="M40" s="114" t="inlineStr">
        <is>
          <t>Source USD figure</t>
        </is>
      </c>
      <c r="N40" s="115" t="n">
        <v>1</v>
      </c>
      <c r="O40" s="114" t="inlineStr">
        <is>
          <t>TechCrunch</t>
        </is>
      </c>
      <c r="P40" s="114" t="inlineStr">
        <is>
          <t>https://techcrunch.com/2021/09/23/zola-electric-closes-90m-funding-round-to-scale-technology-and-enter-new-markets</t>
        </is>
      </c>
      <c r="Q40" s="114" t="inlineStr">
        <is>
          <t>2021-09-23</t>
        </is>
      </c>
      <c r="R40" s="114" t="inlineStr">
        <is>
          <t>secondary</t>
        </is>
      </c>
      <c r="S40" s="114" t="inlineStr">
        <is>
          <t>C</t>
        </is>
      </c>
      <c r="T40" s="114" t="inlineStr">
        <is>
          <t>Part of USD 90m round (45 equity + 45 debt).</t>
        </is>
      </c>
      <c r="U40" s="116" t="inlineStr">
        <is>
          <t>money</t>
        </is>
      </c>
      <c r="V40" s="117">
        <f>IF(U40="money",IF(L40="","",I40*K40*L40/1000000),IF(U40="count",I40*K40,I40))</f>
        <v/>
      </c>
    </row>
    <row r="41">
      <c r="A41" s="114" t="inlineStr">
        <is>
          <t>DB037</t>
        </is>
      </c>
      <c r="B41" s="114" t="inlineStr">
        <is>
          <t>ZOLA Electric</t>
        </is>
      </c>
      <c r="C41" s="114" t="inlineStr">
        <is>
          <t>ZOLA Electric</t>
        </is>
      </c>
      <c r="D41" s="114" t="n">
        <v>2021</v>
      </c>
      <c r="E41" s="114" t="inlineStr">
        <is>
          <t>2021-09-30</t>
        </is>
      </c>
      <c r="F41" s="114" t="n">
        <v>12</v>
      </c>
      <c r="G41" s="114" t="inlineStr">
        <is>
          <t>CF</t>
        </is>
      </c>
      <c r="H41" s="114" t="inlineStr">
        <is>
          <t>DEBT_DRAW</t>
        </is>
      </c>
      <c r="I41" s="115" t="n">
        <v>45</v>
      </c>
      <c r="J41" s="114" t="inlineStr">
        <is>
          <t>USD</t>
        </is>
      </c>
      <c r="K41" s="114" t="n">
        <v>1000000</v>
      </c>
      <c r="L41" s="115" t="n">
        <v>1</v>
      </c>
      <c r="M41" s="114" t="inlineStr">
        <is>
          <t>Source USD figure</t>
        </is>
      </c>
      <c r="N41" s="115" t="n">
        <v>1</v>
      </c>
      <c r="O41" s="114" t="inlineStr">
        <is>
          <t>TechCrunch</t>
        </is>
      </c>
      <c r="P41" s="114" t="inlineStr">
        <is>
          <t>https://techcrunch.com/2021/09/23/zola-electric-closes-90m-funding-round-to-scale-technology-and-enter-new-markets</t>
        </is>
      </c>
      <c r="Q41" s="114" t="inlineStr">
        <is>
          <t>2021-09-23</t>
        </is>
      </c>
      <c r="R41" s="114" t="inlineStr">
        <is>
          <t>secondary</t>
        </is>
      </c>
      <c r="S41" s="114" t="inlineStr">
        <is>
          <t>C</t>
        </is>
      </c>
      <c r="T41" s="114" t="inlineStr">
        <is>
          <t>Debt from FMO and SunFunder.</t>
        </is>
      </c>
      <c r="U41" s="116" t="inlineStr">
        <is>
          <t>money</t>
        </is>
      </c>
      <c r="V41" s="117">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8"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8"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8"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8"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8"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8" t="inlineStr">
        <is>
          <t>Tier 1: Pico solar kit</t>
        </is>
      </c>
    </row>
    <row r="59">
      <c r="D59" s="119" t="inlineStr">
        <is>
          <t>Repayment rate</t>
        </is>
      </c>
      <c r="L59" s="119" t="inlineStr">
        <is>
          <t>30+ DPD exposure / due</t>
        </is>
      </c>
      <c r="T59" s="119" t="inlineStr">
        <is>
          <t>90+ DPD exposure / due</t>
        </is>
      </c>
      <c r="AB59" s="119" t="inlineStr">
        <is>
          <t>180+ default exposure / due</t>
        </is>
      </c>
      <c r="AJ59" s="119" t="inlineStr">
        <is>
          <t>Recovery / default</t>
        </is>
      </c>
      <c r="AR59" s="119" t="inlineStr">
        <is>
          <t>Active account share</t>
        </is>
      </c>
      <c r="AZ59" s="119"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0">
        <f>IF($B61=1,$B$8,IF(N(Vintage_Input!L9)&gt;0,Vintage_Input!D9/Vintage_Input!L9,""))</f>
        <v/>
      </c>
      <c r="E61" s="120">
        <f>IF($B61=1,$C$8,IF(N(Vintage_Input!M9)&gt;0,Vintage_Input!E9/Vintage_Input!M9,""))</f>
        <v/>
      </c>
      <c r="F61" s="120">
        <f>IF($B61=1,$D$8,IF(N(Vintage_Input!N9)&gt;0,Vintage_Input!F9/Vintage_Input!N9,""))</f>
        <v/>
      </c>
      <c r="G61" s="120">
        <f>IF($B61=1,$E$8,IF(N(Vintage_Input!O9)&gt;0,Vintage_Input!G9/Vintage_Input!O9,""))</f>
        <v/>
      </c>
      <c r="H61" s="120">
        <f>IF($B61=1,$F$8,IF(N(Vintage_Input!P9)&gt;0,Vintage_Input!H9/Vintage_Input!P9,""))</f>
        <v/>
      </c>
      <c r="I61" s="120">
        <f>IF($B61=1,$G$8,IF(N(Vintage_Input!Q9)&gt;0,Vintage_Input!I9/Vintage_Input!Q9,""))</f>
        <v/>
      </c>
      <c r="J61" s="120">
        <f>IF($B61=1,$H$8,IF(N(Vintage_Input!R9)&gt;0,Vintage_Input!J9/Vintage_Input!R9,""))</f>
        <v/>
      </c>
      <c r="K61" s="120">
        <f>IF($B61=1,$I$8,IF(N(Vintage_Input!S9)&gt;0,Vintage_Input!K9/Vintage_Input!S9,""))</f>
        <v/>
      </c>
      <c r="L61" s="120">
        <f>IF($B61=1,$B$9,IF(N(Vintage_Input!L9)&gt;0,Vintage_Input!T9/Vintage_Input!L9,""))</f>
        <v/>
      </c>
      <c r="M61" s="120">
        <f>IF($B61=1,$C$9,IF(N(Vintage_Input!M9)&gt;0,Vintage_Input!U9/Vintage_Input!M9,""))</f>
        <v/>
      </c>
      <c r="N61" s="120">
        <f>IF($B61=1,$D$9,IF(N(Vintage_Input!N9)&gt;0,Vintage_Input!V9/Vintage_Input!N9,""))</f>
        <v/>
      </c>
      <c r="O61" s="120">
        <f>IF($B61=1,$E$9,IF(N(Vintage_Input!O9)&gt;0,Vintage_Input!W9/Vintage_Input!O9,""))</f>
        <v/>
      </c>
      <c r="P61" s="120">
        <f>IF($B61=1,$F$9,IF(N(Vintage_Input!P9)&gt;0,Vintage_Input!X9/Vintage_Input!P9,""))</f>
        <v/>
      </c>
      <c r="Q61" s="120">
        <f>IF($B61=1,$G$9,IF(N(Vintage_Input!Q9)&gt;0,Vintage_Input!Y9/Vintage_Input!Q9,""))</f>
        <v/>
      </c>
      <c r="R61" s="120">
        <f>IF($B61=1,$H$9,IF(N(Vintage_Input!R9)&gt;0,Vintage_Input!Z9/Vintage_Input!R9,""))</f>
        <v/>
      </c>
      <c r="S61" s="120">
        <f>IF($B61=1,$I$9,IF(N(Vintage_Input!S9)&gt;0,Vintage_Input!AA9/Vintage_Input!S9,""))</f>
        <v/>
      </c>
      <c r="T61" s="120">
        <f>IF($B61=1,$B$10,IF(N(Vintage_Input!L9)&gt;0,Vintage_Input!AB9/Vintage_Input!L9,""))</f>
        <v/>
      </c>
      <c r="U61" s="120">
        <f>IF($B61=1,$C$10,IF(N(Vintage_Input!M9)&gt;0,Vintage_Input!AC9/Vintage_Input!M9,""))</f>
        <v/>
      </c>
      <c r="V61" s="120">
        <f>IF($B61=1,$D$10,IF(N(Vintage_Input!N9)&gt;0,Vintage_Input!AD9/Vintage_Input!N9,""))</f>
        <v/>
      </c>
      <c r="W61" s="120">
        <f>IF($B61=1,$E$10,IF(N(Vintage_Input!O9)&gt;0,Vintage_Input!AE9/Vintage_Input!O9,""))</f>
        <v/>
      </c>
      <c r="X61" s="120">
        <f>IF($B61=1,$F$10,IF(N(Vintage_Input!P9)&gt;0,Vintage_Input!AF9/Vintage_Input!P9,""))</f>
        <v/>
      </c>
      <c r="Y61" s="120">
        <f>IF($B61=1,$G$10,IF(N(Vintage_Input!Q9)&gt;0,Vintage_Input!AG9/Vintage_Input!Q9,""))</f>
        <v/>
      </c>
      <c r="Z61" s="120">
        <f>IF($B61=1,$H$10,IF(N(Vintage_Input!R9)&gt;0,Vintage_Input!AH9/Vintage_Input!R9,""))</f>
        <v/>
      </c>
      <c r="AA61" s="120">
        <f>IF($B61=1,$I$10,IF(N(Vintage_Input!S9)&gt;0,Vintage_Input!AI9/Vintage_Input!S9,""))</f>
        <v/>
      </c>
      <c r="AB61" s="120">
        <f>IF($B61=1,$B$11,IF(N(Vintage_Input!L9)&gt;0,Vintage_Input!AJ9/Vintage_Input!L9,""))</f>
        <v/>
      </c>
      <c r="AC61" s="120">
        <f>IF($B61=1,$C$11,IF(N(Vintage_Input!M9)&gt;0,Vintage_Input!AK9/Vintage_Input!M9,""))</f>
        <v/>
      </c>
      <c r="AD61" s="120">
        <f>IF($B61=1,$D$11,IF(N(Vintage_Input!N9)&gt;0,Vintage_Input!AL9/Vintage_Input!N9,""))</f>
        <v/>
      </c>
      <c r="AE61" s="120">
        <f>IF($B61=1,$E$11,IF(N(Vintage_Input!O9)&gt;0,Vintage_Input!AM9/Vintage_Input!O9,""))</f>
        <v/>
      </c>
      <c r="AF61" s="120">
        <f>IF($B61=1,$F$11,IF(N(Vintage_Input!P9)&gt;0,Vintage_Input!AN9/Vintage_Input!P9,""))</f>
        <v/>
      </c>
      <c r="AG61" s="120">
        <f>IF($B61=1,$G$11,IF(N(Vintage_Input!Q9)&gt;0,Vintage_Input!AO9/Vintage_Input!Q9,""))</f>
        <v/>
      </c>
      <c r="AH61" s="120">
        <f>IF($B61=1,$H$11,IF(N(Vintage_Input!R9)&gt;0,Vintage_Input!AP9/Vintage_Input!R9,""))</f>
        <v/>
      </c>
      <c r="AI61" s="120">
        <f>IF($B61=1,$I$11,IF(N(Vintage_Input!S9)&gt;0,Vintage_Input!AQ9/Vintage_Input!S9,""))</f>
        <v/>
      </c>
      <c r="AJ61" s="120">
        <f>IF($B61=1,$B$12,IF(N(Vintage_Input!L9)&gt;0,IFERROR(Vintage_Input!AR9/Vintage_Input!AJ9,""),""))</f>
        <v/>
      </c>
      <c r="AK61" s="120">
        <f>IF($B61=1,$C$12,IF(N(Vintage_Input!M9)&gt;0,IFERROR(Vintage_Input!AS9/Vintage_Input!AK9,""),""))</f>
        <v/>
      </c>
      <c r="AL61" s="120">
        <f>IF($B61=1,$D$12,IF(N(Vintage_Input!N9)&gt;0,IFERROR(Vintage_Input!AT9/Vintage_Input!AL9,""),""))</f>
        <v/>
      </c>
      <c r="AM61" s="120">
        <f>IF($B61=1,$E$12,IF(N(Vintage_Input!O9)&gt;0,IFERROR(Vintage_Input!AU9/Vintage_Input!AM9,""),""))</f>
        <v/>
      </c>
      <c r="AN61" s="120">
        <f>IF($B61=1,$F$12,IF(N(Vintage_Input!P9)&gt;0,IFERROR(Vintage_Input!AV9/Vintage_Input!AN9,""),""))</f>
        <v/>
      </c>
      <c r="AO61" s="120">
        <f>IF($B61=1,$G$12,IF(N(Vintage_Input!Q9)&gt;0,IFERROR(Vintage_Input!AW9/Vintage_Input!AO9,""),""))</f>
        <v/>
      </c>
      <c r="AP61" s="120">
        <f>IF($B61=1,$H$12,IF(N(Vintage_Input!R9)&gt;0,IFERROR(Vintage_Input!AX9/Vintage_Input!AP9,""),""))</f>
        <v/>
      </c>
      <c r="AQ61" s="120">
        <f>IF($B61=1,$I$12,IF(N(Vintage_Input!S9)&gt;0,IFERROR(Vintage_Input!AY9/Vintage_Input!AQ9,""),""))</f>
        <v/>
      </c>
      <c r="AR61" s="120">
        <f>IF($B61=1,$B$13,IF(N(Vintage_Input!L9)&gt;0,IFERROR(Vintage_Input!AZ9/$C61,""),""))</f>
        <v/>
      </c>
      <c r="AS61" s="120">
        <f>IF($B61=1,$C$13,IF(N(Vintage_Input!M9)&gt;0,IFERROR(Vintage_Input!BA9/$C61,""),""))</f>
        <v/>
      </c>
      <c r="AT61" s="120">
        <f>IF($B61=1,$D$13,IF(N(Vintage_Input!N9)&gt;0,IFERROR(Vintage_Input!BB9/$C61,""),""))</f>
        <v/>
      </c>
      <c r="AU61" s="120">
        <f>IF($B61=1,$E$13,IF(N(Vintage_Input!O9)&gt;0,IFERROR(Vintage_Input!BC9/$C61,""),""))</f>
        <v/>
      </c>
      <c r="AV61" s="120">
        <f>IF($B61=1,$F$13,IF(N(Vintage_Input!P9)&gt;0,IFERROR(Vintage_Input!BD9/$C61,""),""))</f>
        <v/>
      </c>
      <c r="AW61" s="120">
        <f>IF($B61=1,$G$13,IF(N(Vintage_Input!Q9)&gt;0,IFERROR(Vintage_Input!BE9/$C61,""),""))</f>
        <v/>
      </c>
      <c r="AX61" s="120">
        <f>IF($B61=1,$H$13,IF(N(Vintage_Input!R9)&gt;0,IFERROR(Vintage_Input!BF9/$C61,""),""))</f>
        <v/>
      </c>
      <c r="AY61" s="120">
        <f>IF($B61=1,$I$13,IF(N(Vintage_Input!S9)&gt;0,IFERROR(Vintage_Input!BG9/$C61,""),""))</f>
        <v/>
      </c>
      <c r="AZ61" s="121">
        <f>IF($B61=1,$B$14,IF(N(Vintage_Input!L9)&gt;0,IFERROR((Vintage_Input!D9+Vintage_Input!AR9)/$C61+Products!$C$14-(Products!$C$43+Products!$C$19+Products!$C$43*Products!$C$22+Products!$C$44),""),""))</f>
        <v/>
      </c>
      <c r="BA61" s="121">
        <f>IF($B61=1,$C$14,IF(N(Vintage_Input!M9)&gt;0,IFERROR((Vintage_Input!E9+Vintage_Input!AS9)/$C61+Products!$C$14-(Products!$C$43+Products!$C$19+Products!$C$43*Products!$C$22+Products!$C$44),""),""))</f>
        <v/>
      </c>
      <c r="BB61" s="121">
        <f>IF($B61=1,$D$14,IF(N(Vintage_Input!N9)&gt;0,IFERROR((Vintage_Input!F9+Vintage_Input!AT9)/$C61+Products!$C$14-(Products!$C$43+Products!$C$19+Products!$C$43*Products!$C$22+Products!$C$44),""),""))</f>
        <v/>
      </c>
      <c r="BC61" s="121">
        <f>IF($B61=1,$E$14,IF(N(Vintage_Input!O9)&gt;0,IFERROR((Vintage_Input!G9+Vintage_Input!AU9)/$C61+Products!$C$14-(Products!$C$43+Products!$C$19+Products!$C$43*Products!$C$22+Products!$C$44),""),""))</f>
        <v/>
      </c>
      <c r="BD61" s="121">
        <f>IF($B61=1,$F$14,IF(N(Vintage_Input!P9)&gt;0,IFERROR((Vintage_Input!H9+Vintage_Input!AV9)/$C61+Products!$C$14-(Products!$C$43+Products!$C$19+Products!$C$43*Products!$C$22+Products!$C$44),""),""))</f>
        <v/>
      </c>
      <c r="BE61" s="121">
        <f>IF($B61=1,$G$14,IF(N(Vintage_Input!Q9)&gt;0,IFERROR((Vintage_Input!I9+Vintage_Input!AW9)/$C61+Products!$C$14-(Products!$C$43+Products!$C$19+Products!$C$43*Products!$C$22+Products!$C$44),""),""))</f>
        <v/>
      </c>
      <c r="BF61" s="121">
        <f>IF($B61=1,$H$14,IF(N(Vintage_Input!R9)&gt;0,IFERROR((Vintage_Input!J9+Vintage_Input!AX9)/$C61+Products!$C$14-(Products!$C$43+Products!$C$19+Products!$C$43*Products!$C$22+Products!$C$44),""),""))</f>
        <v/>
      </c>
      <c r="BG61" s="121">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0">
        <f>IF($B62=1,$B$8,IF(N(Vintage_Input!L10)&gt;0,Vintage_Input!D10/Vintage_Input!L10,""))</f>
        <v/>
      </c>
      <c r="E62" s="120">
        <f>IF($B62=1,$C$8,IF(N(Vintage_Input!M10)&gt;0,Vintage_Input!E10/Vintage_Input!M10,""))</f>
        <v/>
      </c>
      <c r="F62" s="120">
        <f>IF($B62=1,$D$8,IF(N(Vintage_Input!N10)&gt;0,Vintage_Input!F10/Vintage_Input!N10,""))</f>
        <v/>
      </c>
      <c r="G62" s="120">
        <f>IF($B62=1,$E$8,IF(N(Vintage_Input!O10)&gt;0,Vintage_Input!G10/Vintage_Input!O10,""))</f>
        <v/>
      </c>
      <c r="H62" s="120">
        <f>IF($B62=1,$F$8,IF(N(Vintage_Input!P10)&gt;0,Vintage_Input!H10/Vintage_Input!P10,""))</f>
        <v/>
      </c>
      <c r="I62" s="120">
        <f>IF($B62=1,$G$8,IF(N(Vintage_Input!Q10)&gt;0,Vintage_Input!I10/Vintage_Input!Q10,""))</f>
        <v/>
      </c>
      <c r="J62" s="120">
        <f>IF($B62=1,$H$8,IF(N(Vintage_Input!R10)&gt;0,Vintage_Input!J10/Vintage_Input!R10,""))</f>
        <v/>
      </c>
      <c r="K62" s="120">
        <f>IF($B62=1,$I$8,IF(N(Vintage_Input!S10)&gt;0,Vintage_Input!K10/Vintage_Input!S10,""))</f>
        <v/>
      </c>
      <c r="L62" s="120">
        <f>IF($B62=1,$B$9,IF(N(Vintage_Input!L10)&gt;0,Vintage_Input!T10/Vintage_Input!L10,""))</f>
        <v/>
      </c>
      <c r="M62" s="120">
        <f>IF($B62=1,$C$9,IF(N(Vintage_Input!M10)&gt;0,Vintage_Input!U10/Vintage_Input!M10,""))</f>
        <v/>
      </c>
      <c r="N62" s="120">
        <f>IF($B62=1,$D$9,IF(N(Vintage_Input!N10)&gt;0,Vintage_Input!V10/Vintage_Input!N10,""))</f>
        <v/>
      </c>
      <c r="O62" s="120">
        <f>IF($B62=1,$E$9,IF(N(Vintage_Input!O10)&gt;0,Vintage_Input!W10/Vintage_Input!O10,""))</f>
        <v/>
      </c>
      <c r="P62" s="120">
        <f>IF($B62=1,$F$9,IF(N(Vintage_Input!P10)&gt;0,Vintage_Input!X10/Vintage_Input!P10,""))</f>
        <v/>
      </c>
      <c r="Q62" s="120">
        <f>IF($B62=1,$G$9,IF(N(Vintage_Input!Q10)&gt;0,Vintage_Input!Y10/Vintage_Input!Q10,""))</f>
        <v/>
      </c>
      <c r="R62" s="120">
        <f>IF($B62=1,$H$9,IF(N(Vintage_Input!R10)&gt;0,Vintage_Input!Z10/Vintage_Input!R10,""))</f>
        <v/>
      </c>
      <c r="S62" s="120">
        <f>IF($B62=1,$I$9,IF(N(Vintage_Input!S10)&gt;0,Vintage_Input!AA10/Vintage_Input!S10,""))</f>
        <v/>
      </c>
      <c r="T62" s="120">
        <f>IF($B62=1,$B$10,IF(N(Vintage_Input!L10)&gt;0,Vintage_Input!AB10/Vintage_Input!L10,""))</f>
        <v/>
      </c>
      <c r="U62" s="120">
        <f>IF($B62=1,$C$10,IF(N(Vintage_Input!M10)&gt;0,Vintage_Input!AC10/Vintage_Input!M10,""))</f>
        <v/>
      </c>
      <c r="V62" s="120">
        <f>IF($B62=1,$D$10,IF(N(Vintage_Input!N10)&gt;0,Vintage_Input!AD10/Vintage_Input!N10,""))</f>
        <v/>
      </c>
      <c r="W62" s="120">
        <f>IF($B62=1,$E$10,IF(N(Vintage_Input!O10)&gt;0,Vintage_Input!AE10/Vintage_Input!O10,""))</f>
        <v/>
      </c>
      <c r="X62" s="120">
        <f>IF($B62=1,$F$10,IF(N(Vintage_Input!P10)&gt;0,Vintage_Input!AF10/Vintage_Input!P10,""))</f>
        <v/>
      </c>
      <c r="Y62" s="120">
        <f>IF($B62=1,$G$10,IF(N(Vintage_Input!Q10)&gt;0,Vintage_Input!AG10/Vintage_Input!Q10,""))</f>
        <v/>
      </c>
      <c r="Z62" s="120">
        <f>IF($B62=1,$H$10,IF(N(Vintage_Input!R10)&gt;0,Vintage_Input!AH10/Vintage_Input!R10,""))</f>
        <v/>
      </c>
      <c r="AA62" s="120">
        <f>IF($B62=1,$I$10,IF(N(Vintage_Input!S10)&gt;0,Vintage_Input!AI10/Vintage_Input!S10,""))</f>
        <v/>
      </c>
      <c r="AB62" s="120">
        <f>IF($B62=1,$B$11,IF(N(Vintage_Input!L10)&gt;0,Vintage_Input!AJ10/Vintage_Input!L10,""))</f>
        <v/>
      </c>
      <c r="AC62" s="120">
        <f>IF($B62=1,$C$11,IF(N(Vintage_Input!M10)&gt;0,Vintage_Input!AK10/Vintage_Input!M10,""))</f>
        <v/>
      </c>
      <c r="AD62" s="120">
        <f>IF($B62=1,$D$11,IF(N(Vintage_Input!N10)&gt;0,Vintage_Input!AL10/Vintage_Input!N10,""))</f>
        <v/>
      </c>
      <c r="AE62" s="120">
        <f>IF($B62=1,$E$11,IF(N(Vintage_Input!O10)&gt;0,Vintage_Input!AM10/Vintage_Input!O10,""))</f>
        <v/>
      </c>
      <c r="AF62" s="120">
        <f>IF($B62=1,$F$11,IF(N(Vintage_Input!P10)&gt;0,Vintage_Input!AN10/Vintage_Input!P10,""))</f>
        <v/>
      </c>
      <c r="AG62" s="120">
        <f>IF($B62=1,$G$11,IF(N(Vintage_Input!Q10)&gt;0,Vintage_Input!AO10/Vintage_Input!Q10,""))</f>
        <v/>
      </c>
      <c r="AH62" s="120">
        <f>IF($B62=1,$H$11,IF(N(Vintage_Input!R10)&gt;0,Vintage_Input!AP10/Vintage_Input!R10,""))</f>
        <v/>
      </c>
      <c r="AI62" s="120">
        <f>IF($B62=1,$I$11,IF(N(Vintage_Input!S10)&gt;0,Vintage_Input!AQ10/Vintage_Input!S10,""))</f>
        <v/>
      </c>
      <c r="AJ62" s="120">
        <f>IF($B62=1,$B$12,IF(N(Vintage_Input!L10)&gt;0,IFERROR(Vintage_Input!AR10/Vintage_Input!AJ10,""),""))</f>
        <v/>
      </c>
      <c r="AK62" s="120">
        <f>IF($B62=1,$C$12,IF(N(Vintage_Input!M10)&gt;0,IFERROR(Vintage_Input!AS10/Vintage_Input!AK10,""),""))</f>
        <v/>
      </c>
      <c r="AL62" s="120">
        <f>IF($B62=1,$D$12,IF(N(Vintage_Input!N10)&gt;0,IFERROR(Vintage_Input!AT10/Vintage_Input!AL10,""),""))</f>
        <v/>
      </c>
      <c r="AM62" s="120">
        <f>IF($B62=1,$E$12,IF(N(Vintage_Input!O10)&gt;0,IFERROR(Vintage_Input!AU10/Vintage_Input!AM10,""),""))</f>
        <v/>
      </c>
      <c r="AN62" s="120">
        <f>IF($B62=1,$F$12,IF(N(Vintage_Input!P10)&gt;0,IFERROR(Vintage_Input!AV10/Vintage_Input!AN10,""),""))</f>
        <v/>
      </c>
      <c r="AO62" s="120">
        <f>IF($B62=1,$G$12,IF(N(Vintage_Input!Q10)&gt;0,IFERROR(Vintage_Input!AW10/Vintage_Input!AO10,""),""))</f>
        <v/>
      </c>
      <c r="AP62" s="120">
        <f>IF($B62=1,$H$12,IF(N(Vintage_Input!R10)&gt;0,IFERROR(Vintage_Input!AX10/Vintage_Input!AP10,""),""))</f>
        <v/>
      </c>
      <c r="AQ62" s="120">
        <f>IF($B62=1,$I$12,IF(N(Vintage_Input!S10)&gt;0,IFERROR(Vintage_Input!AY10/Vintage_Input!AQ10,""),""))</f>
        <v/>
      </c>
      <c r="AR62" s="120">
        <f>IF($B62=1,$B$13,IF(N(Vintage_Input!L10)&gt;0,IFERROR(Vintage_Input!AZ10/$C62,""),""))</f>
        <v/>
      </c>
      <c r="AS62" s="120">
        <f>IF($B62=1,$C$13,IF(N(Vintage_Input!M10)&gt;0,IFERROR(Vintage_Input!BA10/$C62,""),""))</f>
        <v/>
      </c>
      <c r="AT62" s="120">
        <f>IF($B62=1,$D$13,IF(N(Vintage_Input!N10)&gt;0,IFERROR(Vintage_Input!BB10/$C62,""),""))</f>
        <v/>
      </c>
      <c r="AU62" s="120">
        <f>IF($B62=1,$E$13,IF(N(Vintage_Input!O10)&gt;0,IFERROR(Vintage_Input!BC10/$C62,""),""))</f>
        <v/>
      </c>
      <c r="AV62" s="120">
        <f>IF($B62=1,$F$13,IF(N(Vintage_Input!P10)&gt;0,IFERROR(Vintage_Input!BD10/$C62,""),""))</f>
        <v/>
      </c>
      <c r="AW62" s="120">
        <f>IF($B62=1,$G$13,IF(N(Vintage_Input!Q10)&gt;0,IFERROR(Vintage_Input!BE10/$C62,""),""))</f>
        <v/>
      </c>
      <c r="AX62" s="120">
        <f>IF($B62=1,$H$13,IF(N(Vintage_Input!R10)&gt;0,IFERROR(Vintage_Input!BF10/$C62,""),""))</f>
        <v/>
      </c>
      <c r="AY62" s="120">
        <f>IF($B62=1,$I$13,IF(N(Vintage_Input!S10)&gt;0,IFERROR(Vintage_Input!BG10/$C62,""),""))</f>
        <v/>
      </c>
      <c r="AZ62" s="121">
        <f>IF($B62=1,$B$14,IF(N(Vintage_Input!L10)&gt;0,IFERROR((Vintage_Input!D10+Vintage_Input!AR10)/$C62+Products!$C$14-(Products!$C$43+Products!$C$19+Products!$C$43*Products!$C$22+Products!$C$44),""),""))</f>
        <v/>
      </c>
      <c r="BA62" s="121">
        <f>IF($B62=1,$C$14,IF(N(Vintage_Input!M10)&gt;0,IFERROR((Vintage_Input!E10+Vintage_Input!AS10)/$C62+Products!$C$14-(Products!$C$43+Products!$C$19+Products!$C$43*Products!$C$22+Products!$C$44),""),""))</f>
        <v/>
      </c>
      <c r="BB62" s="121">
        <f>IF($B62=1,$D$14,IF(N(Vintage_Input!N10)&gt;0,IFERROR((Vintage_Input!F10+Vintage_Input!AT10)/$C62+Products!$C$14-(Products!$C$43+Products!$C$19+Products!$C$43*Products!$C$22+Products!$C$44),""),""))</f>
        <v/>
      </c>
      <c r="BC62" s="121">
        <f>IF($B62=1,$E$14,IF(N(Vintage_Input!O10)&gt;0,IFERROR((Vintage_Input!G10+Vintage_Input!AU10)/$C62+Products!$C$14-(Products!$C$43+Products!$C$19+Products!$C$43*Products!$C$22+Products!$C$44),""),""))</f>
        <v/>
      </c>
      <c r="BD62" s="121">
        <f>IF($B62=1,$F$14,IF(N(Vintage_Input!P10)&gt;0,IFERROR((Vintage_Input!H10+Vintage_Input!AV10)/$C62+Products!$C$14-(Products!$C$43+Products!$C$19+Products!$C$43*Products!$C$22+Products!$C$44),""),""))</f>
        <v/>
      </c>
      <c r="BE62" s="121">
        <f>IF($B62=1,$G$14,IF(N(Vintage_Input!Q10)&gt;0,IFERROR((Vintage_Input!I10+Vintage_Input!AW10)/$C62+Products!$C$14-(Products!$C$43+Products!$C$19+Products!$C$43*Products!$C$22+Products!$C$44),""),""))</f>
        <v/>
      </c>
      <c r="BF62" s="121">
        <f>IF($B62=1,$H$14,IF(N(Vintage_Input!R10)&gt;0,IFERROR((Vintage_Input!J10+Vintage_Input!AX10)/$C62+Products!$C$14-(Products!$C$43+Products!$C$19+Products!$C$43*Products!$C$22+Products!$C$44),""),""))</f>
        <v/>
      </c>
      <c r="BG62" s="121">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0">
        <f>IF($B63=1,$B$8,IF(N(Vintage_Input!L11)&gt;0,Vintage_Input!D11/Vintage_Input!L11,""))</f>
        <v/>
      </c>
      <c r="E63" s="120">
        <f>IF($B63=1,$C$8,IF(N(Vintage_Input!M11)&gt;0,Vintage_Input!E11/Vintage_Input!M11,""))</f>
        <v/>
      </c>
      <c r="F63" s="120">
        <f>IF($B63=1,$D$8,IF(N(Vintage_Input!N11)&gt;0,Vintage_Input!F11/Vintage_Input!N11,""))</f>
        <v/>
      </c>
      <c r="G63" s="120">
        <f>IF($B63=1,$E$8,IF(N(Vintage_Input!O11)&gt;0,Vintage_Input!G11/Vintage_Input!O11,""))</f>
        <v/>
      </c>
      <c r="H63" s="120">
        <f>IF($B63=1,$F$8,IF(N(Vintage_Input!P11)&gt;0,Vintage_Input!H11/Vintage_Input!P11,""))</f>
        <v/>
      </c>
      <c r="I63" s="120">
        <f>IF($B63=1,$G$8,IF(N(Vintage_Input!Q11)&gt;0,Vintage_Input!I11/Vintage_Input!Q11,""))</f>
        <v/>
      </c>
      <c r="J63" s="120">
        <f>IF($B63=1,$H$8,IF(N(Vintage_Input!R11)&gt;0,Vintage_Input!J11/Vintage_Input!R11,""))</f>
        <v/>
      </c>
      <c r="K63" s="120">
        <f>IF($B63=1,$I$8,IF(N(Vintage_Input!S11)&gt;0,Vintage_Input!K11/Vintage_Input!S11,""))</f>
        <v/>
      </c>
      <c r="L63" s="120">
        <f>IF($B63=1,$B$9,IF(N(Vintage_Input!L11)&gt;0,Vintage_Input!T11/Vintage_Input!L11,""))</f>
        <v/>
      </c>
      <c r="M63" s="120">
        <f>IF($B63=1,$C$9,IF(N(Vintage_Input!M11)&gt;0,Vintage_Input!U11/Vintage_Input!M11,""))</f>
        <v/>
      </c>
      <c r="N63" s="120">
        <f>IF($B63=1,$D$9,IF(N(Vintage_Input!N11)&gt;0,Vintage_Input!V11/Vintage_Input!N11,""))</f>
        <v/>
      </c>
      <c r="O63" s="120">
        <f>IF($B63=1,$E$9,IF(N(Vintage_Input!O11)&gt;0,Vintage_Input!W11/Vintage_Input!O11,""))</f>
        <v/>
      </c>
      <c r="P63" s="120">
        <f>IF($B63=1,$F$9,IF(N(Vintage_Input!P11)&gt;0,Vintage_Input!X11/Vintage_Input!P11,""))</f>
        <v/>
      </c>
      <c r="Q63" s="120">
        <f>IF($B63=1,$G$9,IF(N(Vintage_Input!Q11)&gt;0,Vintage_Input!Y11/Vintage_Input!Q11,""))</f>
        <v/>
      </c>
      <c r="R63" s="120">
        <f>IF($B63=1,$H$9,IF(N(Vintage_Input!R11)&gt;0,Vintage_Input!Z11/Vintage_Input!R11,""))</f>
        <v/>
      </c>
      <c r="S63" s="120">
        <f>IF($B63=1,$I$9,IF(N(Vintage_Input!S11)&gt;0,Vintage_Input!AA11/Vintage_Input!S11,""))</f>
        <v/>
      </c>
      <c r="T63" s="120">
        <f>IF($B63=1,$B$10,IF(N(Vintage_Input!L11)&gt;0,Vintage_Input!AB11/Vintage_Input!L11,""))</f>
        <v/>
      </c>
      <c r="U63" s="120">
        <f>IF($B63=1,$C$10,IF(N(Vintage_Input!M11)&gt;0,Vintage_Input!AC11/Vintage_Input!M11,""))</f>
        <v/>
      </c>
      <c r="V63" s="120">
        <f>IF($B63=1,$D$10,IF(N(Vintage_Input!N11)&gt;0,Vintage_Input!AD11/Vintage_Input!N11,""))</f>
        <v/>
      </c>
      <c r="W63" s="120">
        <f>IF($B63=1,$E$10,IF(N(Vintage_Input!O11)&gt;0,Vintage_Input!AE11/Vintage_Input!O11,""))</f>
        <v/>
      </c>
      <c r="X63" s="120">
        <f>IF($B63=1,$F$10,IF(N(Vintage_Input!P11)&gt;0,Vintage_Input!AF11/Vintage_Input!P11,""))</f>
        <v/>
      </c>
      <c r="Y63" s="120">
        <f>IF($B63=1,$G$10,IF(N(Vintage_Input!Q11)&gt;0,Vintage_Input!AG11/Vintage_Input!Q11,""))</f>
        <v/>
      </c>
      <c r="Z63" s="120">
        <f>IF($B63=1,$H$10,IF(N(Vintage_Input!R11)&gt;0,Vintage_Input!AH11/Vintage_Input!R11,""))</f>
        <v/>
      </c>
      <c r="AA63" s="120">
        <f>IF($B63=1,$I$10,IF(N(Vintage_Input!S11)&gt;0,Vintage_Input!AI11/Vintage_Input!S11,""))</f>
        <v/>
      </c>
      <c r="AB63" s="120">
        <f>IF($B63=1,$B$11,IF(N(Vintage_Input!L11)&gt;0,Vintage_Input!AJ11/Vintage_Input!L11,""))</f>
        <v/>
      </c>
      <c r="AC63" s="120">
        <f>IF($B63=1,$C$11,IF(N(Vintage_Input!M11)&gt;0,Vintage_Input!AK11/Vintage_Input!M11,""))</f>
        <v/>
      </c>
      <c r="AD63" s="120">
        <f>IF($B63=1,$D$11,IF(N(Vintage_Input!N11)&gt;0,Vintage_Input!AL11/Vintage_Input!N11,""))</f>
        <v/>
      </c>
      <c r="AE63" s="120">
        <f>IF($B63=1,$E$11,IF(N(Vintage_Input!O11)&gt;0,Vintage_Input!AM11/Vintage_Input!O11,""))</f>
        <v/>
      </c>
      <c r="AF63" s="120">
        <f>IF($B63=1,$F$11,IF(N(Vintage_Input!P11)&gt;0,Vintage_Input!AN11/Vintage_Input!P11,""))</f>
        <v/>
      </c>
      <c r="AG63" s="120">
        <f>IF($B63=1,$G$11,IF(N(Vintage_Input!Q11)&gt;0,Vintage_Input!AO11/Vintage_Input!Q11,""))</f>
        <v/>
      </c>
      <c r="AH63" s="120">
        <f>IF($B63=1,$H$11,IF(N(Vintage_Input!R11)&gt;0,Vintage_Input!AP11/Vintage_Input!R11,""))</f>
        <v/>
      </c>
      <c r="AI63" s="120">
        <f>IF($B63=1,$I$11,IF(N(Vintage_Input!S11)&gt;0,Vintage_Input!AQ11/Vintage_Input!S11,""))</f>
        <v/>
      </c>
      <c r="AJ63" s="120">
        <f>IF($B63=1,$B$12,IF(N(Vintage_Input!L11)&gt;0,IFERROR(Vintage_Input!AR11/Vintage_Input!AJ11,""),""))</f>
        <v/>
      </c>
      <c r="AK63" s="120">
        <f>IF($B63=1,$C$12,IF(N(Vintage_Input!M11)&gt;0,IFERROR(Vintage_Input!AS11/Vintage_Input!AK11,""),""))</f>
        <v/>
      </c>
      <c r="AL63" s="120">
        <f>IF($B63=1,$D$12,IF(N(Vintage_Input!N11)&gt;0,IFERROR(Vintage_Input!AT11/Vintage_Input!AL11,""),""))</f>
        <v/>
      </c>
      <c r="AM63" s="120">
        <f>IF($B63=1,$E$12,IF(N(Vintage_Input!O11)&gt;0,IFERROR(Vintage_Input!AU11/Vintage_Input!AM11,""),""))</f>
        <v/>
      </c>
      <c r="AN63" s="120">
        <f>IF($B63=1,$F$12,IF(N(Vintage_Input!P11)&gt;0,IFERROR(Vintage_Input!AV11/Vintage_Input!AN11,""),""))</f>
        <v/>
      </c>
      <c r="AO63" s="120">
        <f>IF($B63=1,$G$12,IF(N(Vintage_Input!Q11)&gt;0,IFERROR(Vintage_Input!AW11/Vintage_Input!AO11,""),""))</f>
        <v/>
      </c>
      <c r="AP63" s="120">
        <f>IF($B63=1,$H$12,IF(N(Vintage_Input!R11)&gt;0,IFERROR(Vintage_Input!AX11/Vintage_Input!AP11,""),""))</f>
        <v/>
      </c>
      <c r="AQ63" s="120">
        <f>IF($B63=1,$I$12,IF(N(Vintage_Input!S11)&gt;0,IFERROR(Vintage_Input!AY11/Vintage_Input!AQ11,""),""))</f>
        <v/>
      </c>
      <c r="AR63" s="120">
        <f>IF($B63=1,$B$13,IF(N(Vintage_Input!L11)&gt;0,IFERROR(Vintage_Input!AZ11/$C63,""),""))</f>
        <v/>
      </c>
      <c r="AS63" s="120">
        <f>IF($B63=1,$C$13,IF(N(Vintage_Input!M11)&gt;0,IFERROR(Vintage_Input!BA11/$C63,""),""))</f>
        <v/>
      </c>
      <c r="AT63" s="120">
        <f>IF($B63=1,$D$13,IF(N(Vintage_Input!N11)&gt;0,IFERROR(Vintage_Input!BB11/$C63,""),""))</f>
        <v/>
      </c>
      <c r="AU63" s="120">
        <f>IF($B63=1,$E$13,IF(N(Vintage_Input!O11)&gt;0,IFERROR(Vintage_Input!BC11/$C63,""),""))</f>
        <v/>
      </c>
      <c r="AV63" s="120">
        <f>IF($B63=1,$F$13,IF(N(Vintage_Input!P11)&gt;0,IFERROR(Vintage_Input!BD11/$C63,""),""))</f>
        <v/>
      </c>
      <c r="AW63" s="120">
        <f>IF($B63=1,$G$13,IF(N(Vintage_Input!Q11)&gt;0,IFERROR(Vintage_Input!BE11/$C63,""),""))</f>
        <v/>
      </c>
      <c r="AX63" s="120">
        <f>IF($B63=1,$H$13,IF(N(Vintage_Input!R11)&gt;0,IFERROR(Vintage_Input!BF11/$C63,""),""))</f>
        <v/>
      </c>
      <c r="AY63" s="120">
        <f>IF($B63=1,$I$13,IF(N(Vintage_Input!S11)&gt;0,IFERROR(Vintage_Input!BG11/$C63,""),""))</f>
        <v/>
      </c>
      <c r="AZ63" s="121">
        <f>IF($B63=1,$B$14,IF(N(Vintage_Input!L11)&gt;0,IFERROR((Vintage_Input!D11+Vintage_Input!AR11)/$C63+Products!$C$14-(Products!$C$43+Products!$C$19+Products!$C$43*Products!$C$22+Products!$C$44),""),""))</f>
        <v/>
      </c>
      <c r="BA63" s="121">
        <f>IF($B63=1,$C$14,IF(N(Vintage_Input!M11)&gt;0,IFERROR((Vintage_Input!E11+Vintage_Input!AS11)/$C63+Products!$C$14-(Products!$C$43+Products!$C$19+Products!$C$43*Products!$C$22+Products!$C$44),""),""))</f>
        <v/>
      </c>
      <c r="BB63" s="121">
        <f>IF($B63=1,$D$14,IF(N(Vintage_Input!N11)&gt;0,IFERROR((Vintage_Input!F11+Vintage_Input!AT11)/$C63+Products!$C$14-(Products!$C$43+Products!$C$19+Products!$C$43*Products!$C$22+Products!$C$44),""),""))</f>
        <v/>
      </c>
      <c r="BC63" s="121">
        <f>IF($B63=1,$E$14,IF(N(Vintage_Input!O11)&gt;0,IFERROR((Vintage_Input!G11+Vintage_Input!AU11)/$C63+Products!$C$14-(Products!$C$43+Products!$C$19+Products!$C$43*Products!$C$22+Products!$C$44),""),""))</f>
        <v/>
      </c>
      <c r="BD63" s="121">
        <f>IF($B63=1,$F$14,IF(N(Vintage_Input!P11)&gt;0,IFERROR((Vintage_Input!H11+Vintage_Input!AV11)/$C63+Products!$C$14-(Products!$C$43+Products!$C$19+Products!$C$43*Products!$C$22+Products!$C$44),""),""))</f>
        <v/>
      </c>
      <c r="BE63" s="121">
        <f>IF($B63=1,$G$14,IF(N(Vintage_Input!Q11)&gt;0,IFERROR((Vintage_Input!I11+Vintage_Input!AW11)/$C63+Products!$C$14-(Products!$C$43+Products!$C$19+Products!$C$43*Products!$C$22+Products!$C$44),""),""))</f>
        <v/>
      </c>
      <c r="BF63" s="121">
        <f>IF($B63=1,$H$14,IF(N(Vintage_Input!R11)&gt;0,IFERROR((Vintage_Input!J11+Vintage_Input!AX11)/$C63+Products!$C$14-(Products!$C$43+Products!$C$19+Products!$C$43*Products!$C$22+Products!$C$44),""),""))</f>
        <v/>
      </c>
      <c r="BG63" s="121">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0">
        <f>IF($B64=1,$B$8,IF(N(Vintage_Input!L12)&gt;0,Vintage_Input!D12/Vintage_Input!L12,""))</f>
        <v/>
      </c>
      <c r="E64" s="120">
        <f>IF($B64=1,$C$8,IF(N(Vintage_Input!M12)&gt;0,Vintage_Input!E12/Vintage_Input!M12,""))</f>
        <v/>
      </c>
      <c r="F64" s="120">
        <f>IF($B64=1,$D$8,IF(N(Vintage_Input!N12)&gt;0,Vintage_Input!F12/Vintage_Input!N12,""))</f>
        <v/>
      </c>
      <c r="G64" s="120">
        <f>IF($B64=1,$E$8,IF(N(Vintage_Input!O12)&gt;0,Vintage_Input!G12/Vintage_Input!O12,""))</f>
        <v/>
      </c>
      <c r="H64" s="120">
        <f>IF($B64=1,$F$8,IF(N(Vintage_Input!P12)&gt;0,Vintage_Input!H12/Vintage_Input!P12,""))</f>
        <v/>
      </c>
      <c r="I64" s="120">
        <f>IF($B64=1,$G$8,IF(N(Vintage_Input!Q12)&gt;0,Vintage_Input!I12/Vintage_Input!Q12,""))</f>
        <v/>
      </c>
      <c r="J64" s="120">
        <f>IF($B64=1,$H$8,IF(N(Vintage_Input!R12)&gt;0,Vintage_Input!J12/Vintage_Input!R12,""))</f>
        <v/>
      </c>
      <c r="K64" s="120">
        <f>IF($B64=1,$I$8,IF(N(Vintage_Input!S12)&gt;0,Vintage_Input!K12/Vintage_Input!S12,""))</f>
        <v/>
      </c>
      <c r="L64" s="120">
        <f>IF($B64=1,$B$9,IF(N(Vintage_Input!L12)&gt;0,Vintage_Input!T12/Vintage_Input!L12,""))</f>
        <v/>
      </c>
      <c r="M64" s="120">
        <f>IF($B64=1,$C$9,IF(N(Vintage_Input!M12)&gt;0,Vintage_Input!U12/Vintage_Input!M12,""))</f>
        <v/>
      </c>
      <c r="N64" s="120">
        <f>IF($B64=1,$D$9,IF(N(Vintage_Input!N12)&gt;0,Vintage_Input!V12/Vintage_Input!N12,""))</f>
        <v/>
      </c>
      <c r="O64" s="120">
        <f>IF($B64=1,$E$9,IF(N(Vintage_Input!O12)&gt;0,Vintage_Input!W12/Vintage_Input!O12,""))</f>
        <v/>
      </c>
      <c r="P64" s="120">
        <f>IF($B64=1,$F$9,IF(N(Vintage_Input!P12)&gt;0,Vintage_Input!X12/Vintage_Input!P12,""))</f>
        <v/>
      </c>
      <c r="Q64" s="120">
        <f>IF($B64=1,$G$9,IF(N(Vintage_Input!Q12)&gt;0,Vintage_Input!Y12/Vintage_Input!Q12,""))</f>
        <v/>
      </c>
      <c r="R64" s="120">
        <f>IF($B64=1,$H$9,IF(N(Vintage_Input!R12)&gt;0,Vintage_Input!Z12/Vintage_Input!R12,""))</f>
        <v/>
      </c>
      <c r="S64" s="120">
        <f>IF($B64=1,$I$9,IF(N(Vintage_Input!S12)&gt;0,Vintage_Input!AA12/Vintage_Input!S12,""))</f>
        <v/>
      </c>
      <c r="T64" s="120">
        <f>IF($B64=1,$B$10,IF(N(Vintage_Input!L12)&gt;0,Vintage_Input!AB12/Vintage_Input!L12,""))</f>
        <v/>
      </c>
      <c r="U64" s="120">
        <f>IF($B64=1,$C$10,IF(N(Vintage_Input!M12)&gt;0,Vintage_Input!AC12/Vintage_Input!M12,""))</f>
        <v/>
      </c>
      <c r="V64" s="120">
        <f>IF($B64=1,$D$10,IF(N(Vintage_Input!N12)&gt;0,Vintage_Input!AD12/Vintage_Input!N12,""))</f>
        <v/>
      </c>
      <c r="W64" s="120">
        <f>IF($B64=1,$E$10,IF(N(Vintage_Input!O12)&gt;0,Vintage_Input!AE12/Vintage_Input!O12,""))</f>
        <v/>
      </c>
      <c r="X64" s="120">
        <f>IF($B64=1,$F$10,IF(N(Vintage_Input!P12)&gt;0,Vintage_Input!AF12/Vintage_Input!P12,""))</f>
        <v/>
      </c>
      <c r="Y64" s="120">
        <f>IF($B64=1,$G$10,IF(N(Vintage_Input!Q12)&gt;0,Vintage_Input!AG12/Vintage_Input!Q12,""))</f>
        <v/>
      </c>
      <c r="Z64" s="120">
        <f>IF($B64=1,$H$10,IF(N(Vintage_Input!R12)&gt;0,Vintage_Input!AH12/Vintage_Input!R12,""))</f>
        <v/>
      </c>
      <c r="AA64" s="120">
        <f>IF($B64=1,$I$10,IF(N(Vintage_Input!S12)&gt;0,Vintage_Input!AI12/Vintage_Input!S12,""))</f>
        <v/>
      </c>
      <c r="AB64" s="120">
        <f>IF($B64=1,$B$11,IF(N(Vintage_Input!L12)&gt;0,Vintage_Input!AJ12/Vintage_Input!L12,""))</f>
        <v/>
      </c>
      <c r="AC64" s="120">
        <f>IF($B64=1,$C$11,IF(N(Vintage_Input!M12)&gt;0,Vintage_Input!AK12/Vintage_Input!M12,""))</f>
        <v/>
      </c>
      <c r="AD64" s="120">
        <f>IF($B64=1,$D$11,IF(N(Vintage_Input!N12)&gt;0,Vintage_Input!AL12/Vintage_Input!N12,""))</f>
        <v/>
      </c>
      <c r="AE64" s="120">
        <f>IF($B64=1,$E$11,IF(N(Vintage_Input!O12)&gt;0,Vintage_Input!AM12/Vintage_Input!O12,""))</f>
        <v/>
      </c>
      <c r="AF64" s="120">
        <f>IF($B64=1,$F$11,IF(N(Vintage_Input!P12)&gt;0,Vintage_Input!AN12/Vintage_Input!P12,""))</f>
        <v/>
      </c>
      <c r="AG64" s="120">
        <f>IF($B64=1,$G$11,IF(N(Vintage_Input!Q12)&gt;0,Vintage_Input!AO12/Vintage_Input!Q12,""))</f>
        <v/>
      </c>
      <c r="AH64" s="120">
        <f>IF($B64=1,$H$11,IF(N(Vintage_Input!R12)&gt;0,Vintage_Input!AP12/Vintage_Input!R12,""))</f>
        <v/>
      </c>
      <c r="AI64" s="120">
        <f>IF($B64=1,$I$11,IF(N(Vintage_Input!S12)&gt;0,Vintage_Input!AQ12/Vintage_Input!S12,""))</f>
        <v/>
      </c>
      <c r="AJ64" s="120">
        <f>IF($B64=1,$B$12,IF(N(Vintage_Input!L12)&gt;0,IFERROR(Vintage_Input!AR12/Vintage_Input!AJ12,""),""))</f>
        <v/>
      </c>
      <c r="AK64" s="120">
        <f>IF($B64=1,$C$12,IF(N(Vintage_Input!M12)&gt;0,IFERROR(Vintage_Input!AS12/Vintage_Input!AK12,""),""))</f>
        <v/>
      </c>
      <c r="AL64" s="120">
        <f>IF($B64=1,$D$12,IF(N(Vintage_Input!N12)&gt;0,IFERROR(Vintage_Input!AT12/Vintage_Input!AL12,""),""))</f>
        <v/>
      </c>
      <c r="AM64" s="120">
        <f>IF($B64=1,$E$12,IF(N(Vintage_Input!O12)&gt;0,IFERROR(Vintage_Input!AU12/Vintage_Input!AM12,""),""))</f>
        <v/>
      </c>
      <c r="AN64" s="120">
        <f>IF($B64=1,$F$12,IF(N(Vintage_Input!P12)&gt;0,IFERROR(Vintage_Input!AV12/Vintage_Input!AN12,""),""))</f>
        <v/>
      </c>
      <c r="AO64" s="120">
        <f>IF($B64=1,$G$12,IF(N(Vintage_Input!Q12)&gt;0,IFERROR(Vintage_Input!AW12/Vintage_Input!AO12,""),""))</f>
        <v/>
      </c>
      <c r="AP64" s="120">
        <f>IF($B64=1,$H$12,IF(N(Vintage_Input!R12)&gt;0,IFERROR(Vintage_Input!AX12/Vintage_Input!AP12,""),""))</f>
        <v/>
      </c>
      <c r="AQ64" s="120">
        <f>IF($B64=1,$I$12,IF(N(Vintage_Input!S12)&gt;0,IFERROR(Vintage_Input!AY12/Vintage_Input!AQ12,""),""))</f>
        <v/>
      </c>
      <c r="AR64" s="120">
        <f>IF($B64=1,$B$13,IF(N(Vintage_Input!L12)&gt;0,IFERROR(Vintage_Input!AZ12/$C64,""),""))</f>
        <v/>
      </c>
      <c r="AS64" s="120">
        <f>IF($B64=1,$C$13,IF(N(Vintage_Input!M12)&gt;0,IFERROR(Vintage_Input!BA12/$C64,""),""))</f>
        <v/>
      </c>
      <c r="AT64" s="120">
        <f>IF($B64=1,$D$13,IF(N(Vintage_Input!N12)&gt;0,IFERROR(Vintage_Input!BB12/$C64,""),""))</f>
        <v/>
      </c>
      <c r="AU64" s="120">
        <f>IF($B64=1,$E$13,IF(N(Vintage_Input!O12)&gt;0,IFERROR(Vintage_Input!BC12/$C64,""),""))</f>
        <v/>
      </c>
      <c r="AV64" s="120">
        <f>IF($B64=1,$F$13,IF(N(Vintage_Input!P12)&gt;0,IFERROR(Vintage_Input!BD12/$C64,""),""))</f>
        <v/>
      </c>
      <c r="AW64" s="120">
        <f>IF($B64=1,$G$13,IF(N(Vintage_Input!Q12)&gt;0,IFERROR(Vintage_Input!BE12/$C64,""),""))</f>
        <v/>
      </c>
      <c r="AX64" s="120">
        <f>IF($B64=1,$H$13,IF(N(Vintage_Input!R12)&gt;0,IFERROR(Vintage_Input!BF12/$C64,""),""))</f>
        <v/>
      </c>
      <c r="AY64" s="120">
        <f>IF($B64=1,$I$13,IF(N(Vintage_Input!S12)&gt;0,IFERROR(Vintage_Input!BG12/$C64,""),""))</f>
        <v/>
      </c>
      <c r="AZ64" s="121">
        <f>IF($B64=1,$B$14,IF(N(Vintage_Input!L12)&gt;0,IFERROR((Vintage_Input!D12+Vintage_Input!AR12)/$C64+Products!$C$14-(Products!$C$43+Products!$C$19+Products!$C$43*Products!$C$22+Products!$C$44),""),""))</f>
        <v/>
      </c>
      <c r="BA64" s="121">
        <f>IF($B64=1,$C$14,IF(N(Vintage_Input!M12)&gt;0,IFERROR((Vintage_Input!E12+Vintage_Input!AS12)/$C64+Products!$C$14-(Products!$C$43+Products!$C$19+Products!$C$43*Products!$C$22+Products!$C$44),""),""))</f>
        <v/>
      </c>
      <c r="BB64" s="121">
        <f>IF($B64=1,$D$14,IF(N(Vintage_Input!N12)&gt;0,IFERROR((Vintage_Input!F12+Vintage_Input!AT12)/$C64+Products!$C$14-(Products!$C$43+Products!$C$19+Products!$C$43*Products!$C$22+Products!$C$44),""),""))</f>
        <v/>
      </c>
      <c r="BC64" s="121">
        <f>IF($B64=1,$E$14,IF(N(Vintage_Input!O12)&gt;0,IFERROR((Vintage_Input!G12+Vintage_Input!AU12)/$C64+Products!$C$14-(Products!$C$43+Products!$C$19+Products!$C$43*Products!$C$22+Products!$C$44),""),""))</f>
        <v/>
      </c>
      <c r="BD64" s="121">
        <f>IF($B64=1,$F$14,IF(N(Vintage_Input!P12)&gt;0,IFERROR((Vintage_Input!H12+Vintage_Input!AV12)/$C64+Products!$C$14-(Products!$C$43+Products!$C$19+Products!$C$43*Products!$C$22+Products!$C$44),""),""))</f>
        <v/>
      </c>
      <c r="BE64" s="121">
        <f>IF($B64=1,$G$14,IF(N(Vintage_Input!Q12)&gt;0,IFERROR((Vintage_Input!I12+Vintage_Input!AW12)/$C64+Products!$C$14-(Products!$C$43+Products!$C$19+Products!$C$43*Products!$C$22+Products!$C$44),""),""))</f>
        <v/>
      </c>
      <c r="BF64" s="121">
        <f>IF($B64=1,$H$14,IF(N(Vintage_Input!R12)&gt;0,IFERROR((Vintage_Input!J12+Vintage_Input!AX12)/$C64+Products!$C$14-(Products!$C$43+Products!$C$19+Products!$C$43*Products!$C$22+Products!$C$44),""),""))</f>
        <v/>
      </c>
      <c r="BG64" s="121">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0">
        <f>IF($B65=1,$B$8,IF(N(Vintage_Input!L13)&gt;0,Vintage_Input!D13/Vintage_Input!L13,""))</f>
        <v/>
      </c>
      <c r="E65" s="120">
        <f>IF($B65=1,$C$8,IF(N(Vintage_Input!M13)&gt;0,Vintage_Input!E13/Vintage_Input!M13,""))</f>
        <v/>
      </c>
      <c r="F65" s="120">
        <f>IF($B65=1,$D$8,IF(N(Vintage_Input!N13)&gt;0,Vintage_Input!F13/Vintage_Input!N13,""))</f>
        <v/>
      </c>
      <c r="G65" s="120">
        <f>IF($B65=1,$E$8,IF(N(Vintage_Input!O13)&gt;0,Vintage_Input!G13/Vintage_Input!O13,""))</f>
        <v/>
      </c>
      <c r="H65" s="120">
        <f>IF($B65=1,$F$8,IF(N(Vintage_Input!P13)&gt;0,Vintage_Input!H13/Vintage_Input!P13,""))</f>
        <v/>
      </c>
      <c r="I65" s="120">
        <f>IF($B65=1,$G$8,IF(N(Vintage_Input!Q13)&gt;0,Vintage_Input!I13/Vintage_Input!Q13,""))</f>
        <v/>
      </c>
      <c r="J65" s="120">
        <f>IF($B65=1,$H$8,IF(N(Vintage_Input!R13)&gt;0,Vintage_Input!J13/Vintage_Input!R13,""))</f>
        <v/>
      </c>
      <c r="K65" s="120">
        <f>IF($B65=1,$I$8,IF(N(Vintage_Input!S13)&gt;0,Vintage_Input!K13/Vintage_Input!S13,""))</f>
        <v/>
      </c>
      <c r="L65" s="120">
        <f>IF($B65=1,$B$9,IF(N(Vintage_Input!L13)&gt;0,Vintage_Input!T13/Vintage_Input!L13,""))</f>
        <v/>
      </c>
      <c r="M65" s="120">
        <f>IF($B65=1,$C$9,IF(N(Vintage_Input!M13)&gt;0,Vintage_Input!U13/Vintage_Input!M13,""))</f>
        <v/>
      </c>
      <c r="N65" s="120">
        <f>IF($B65=1,$D$9,IF(N(Vintage_Input!N13)&gt;0,Vintage_Input!V13/Vintage_Input!N13,""))</f>
        <v/>
      </c>
      <c r="O65" s="120">
        <f>IF($B65=1,$E$9,IF(N(Vintage_Input!O13)&gt;0,Vintage_Input!W13/Vintage_Input!O13,""))</f>
        <v/>
      </c>
      <c r="P65" s="120">
        <f>IF($B65=1,$F$9,IF(N(Vintage_Input!P13)&gt;0,Vintage_Input!X13/Vintage_Input!P13,""))</f>
        <v/>
      </c>
      <c r="Q65" s="120">
        <f>IF($B65=1,$G$9,IF(N(Vintage_Input!Q13)&gt;0,Vintage_Input!Y13/Vintage_Input!Q13,""))</f>
        <v/>
      </c>
      <c r="R65" s="120">
        <f>IF($B65=1,$H$9,IF(N(Vintage_Input!R13)&gt;0,Vintage_Input!Z13/Vintage_Input!R13,""))</f>
        <v/>
      </c>
      <c r="S65" s="120">
        <f>IF($B65=1,$I$9,IF(N(Vintage_Input!S13)&gt;0,Vintage_Input!AA13/Vintage_Input!S13,""))</f>
        <v/>
      </c>
      <c r="T65" s="120">
        <f>IF($B65=1,$B$10,IF(N(Vintage_Input!L13)&gt;0,Vintage_Input!AB13/Vintage_Input!L13,""))</f>
        <v/>
      </c>
      <c r="U65" s="120">
        <f>IF($B65=1,$C$10,IF(N(Vintage_Input!M13)&gt;0,Vintage_Input!AC13/Vintage_Input!M13,""))</f>
        <v/>
      </c>
      <c r="V65" s="120">
        <f>IF($B65=1,$D$10,IF(N(Vintage_Input!N13)&gt;0,Vintage_Input!AD13/Vintage_Input!N13,""))</f>
        <v/>
      </c>
      <c r="W65" s="120">
        <f>IF($B65=1,$E$10,IF(N(Vintage_Input!O13)&gt;0,Vintage_Input!AE13/Vintage_Input!O13,""))</f>
        <v/>
      </c>
      <c r="X65" s="120">
        <f>IF($B65=1,$F$10,IF(N(Vintage_Input!P13)&gt;0,Vintage_Input!AF13/Vintage_Input!P13,""))</f>
        <v/>
      </c>
      <c r="Y65" s="120">
        <f>IF($B65=1,$G$10,IF(N(Vintage_Input!Q13)&gt;0,Vintage_Input!AG13/Vintage_Input!Q13,""))</f>
        <v/>
      </c>
      <c r="Z65" s="120">
        <f>IF($B65=1,$H$10,IF(N(Vintage_Input!R13)&gt;0,Vintage_Input!AH13/Vintage_Input!R13,""))</f>
        <v/>
      </c>
      <c r="AA65" s="120">
        <f>IF($B65=1,$I$10,IF(N(Vintage_Input!S13)&gt;0,Vintage_Input!AI13/Vintage_Input!S13,""))</f>
        <v/>
      </c>
      <c r="AB65" s="120">
        <f>IF($B65=1,$B$11,IF(N(Vintage_Input!L13)&gt;0,Vintage_Input!AJ13/Vintage_Input!L13,""))</f>
        <v/>
      </c>
      <c r="AC65" s="120">
        <f>IF($B65=1,$C$11,IF(N(Vintage_Input!M13)&gt;0,Vintage_Input!AK13/Vintage_Input!M13,""))</f>
        <v/>
      </c>
      <c r="AD65" s="120">
        <f>IF($B65=1,$D$11,IF(N(Vintage_Input!N13)&gt;0,Vintage_Input!AL13/Vintage_Input!N13,""))</f>
        <v/>
      </c>
      <c r="AE65" s="120">
        <f>IF($B65=1,$E$11,IF(N(Vintage_Input!O13)&gt;0,Vintage_Input!AM13/Vintage_Input!O13,""))</f>
        <v/>
      </c>
      <c r="AF65" s="120">
        <f>IF($B65=1,$F$11,IF(N(Vintage_Input!P13)&gt;0,Vintage_Input!AN13/Vintage_Input!P13,""))</f>
        <v/>
      </c>
      <c r="AG65" s="120">
        <f>IF($B65=1,$G$11,IF(N(Vintage_Input!Q13)&gt;0,Vintage_Input!AO13/Vintage_Input!Q13,""))</f>
        <v/>
      </c>
      <c r="AH65" s="120">
        <f>IF($B65=1,$H$11,IF(N(Vintage_Input!R13)&gt;0,Vintage_Input!AP13/Vintage_Input!R13,""))</f>
        <v/>
      </c>
      <c r="AI65" s="120">
        <f>IF($B65=1,$I$11,IF(N(Vintage_Input!S13)&gt;0,Vintage_Input!AQ13/Vintage_Input!S13,""))</f>
        <v/>
      </c>
      <c r="AJ65" s="120">
        <f>IF($B65=1,$B$12,IF(N(Vintage_Input!L13)&gt;0,IFERROR(Vintage_Input!AR13/Vintage_Input!AJ13,""),""))</f>
        <v/>
      </c>
      <c r="AK65" s="120">
        <f>IF($B65=1,$C$12,IF(N(Vintage_Input!M13)&gt;0,IFERROR(Vintage_Input!AS13/Vintage_Input!AK13,""),""))</f>
        <v/>
      </c>
      <c r="AL65" s="120">
        <f>IF($B65=1,$D$12,IF(N(Vintage_Input!N13)&gt;0,IFERROR(Vintage_Input!AT13/Vintage_Input!AL13,""),""))</f>
        <v/>
      </c>
      <c r="AM65" s="120">
        <f>IF($B65=1,$E$12,IF(N(Vintage_Input!O13)&gt;0,IFERROR(Vintage_Input!AU13/Vintage_Input!AM13,""),""))</f>
        <v/>
      </c>
      <c r="AN65" s="120">
        <f>IF($B65=1,$F$12,IF(N(Vintage_Input!P13)&gt;0,IFERROR(Vintage_Input!AV13/Vintage_Input!AN13,""),""))</f>
        <v/>
      </c>
      <c r="AO65" s="120">
        <f>IF($B65=1,$G$12,IF(N(Vintage_Input!Q13)&gt;0,IFERROR(Vintage_Input!AW13/Vintage_Input!AO13,""),""))</f>
        <v/>
      </c>
      <c r="AP65" s="120">
        <f>IF($B65=1,$H$12,IF(N(Vintage_Input!R13)&gt;0,IFERROR(Vintage_Input!AX13/Vintage_Input!AP13,""),""))</f>
        <v/>
      </c>
      <c r="AQ65" s="120">
        <f>IF($B65=1,$I$12,IF(N(Vintage_Input!S13)&gt;0,IFERROR(Vintage_Input!AY13/Vintage_Input!AQ13,""),""))</f>
        <v/>
      </c>
      <c r="AR65" s="120">
        <f>IF($B65=1,$B$13,IF(N(Vintage_Input!L13)&gt;0,IFERROR(Vintage_Input!AZ13/$C65,""),""))</f>
        <v/>
      </c>
      <c r="AS65" s="120">
        <f>IF($B65=1,$C$13,IF(N(Vintage_Input!M13)&gt;0,IFERROR(Vintage_Input!BA13/$C65,""),""))</f>
        <v/>
      </c>
      <c r="AT65" s="120">
        <f>IF($B65=1,$D$13,IF(N(Vintage_Input!N13)&gt;0,IFERROR(Vintage_Input!BB13/$C65,""),""))</f>
        <v/>
      </c>
      <c r="AU65" s="120">
        <f>IF($B65=1,$E$13,IF(N(Vintage_Input!O13)&gt;0,IFERROR(Vintage_Input!BC13/$C65,""),""))</f>
        <v/>
      </c>
      <c r="AV65" s="120">
        <f>IF($B65=1,$F$13,IF(N(Vintage_Input!P13)&gt;0,IFERROR(Vintage_Input!BD13/$C65,""),""))</f>
        <v/>
      </c>
      <c r="AW65" s="120">
        <f>IF($B65=1,$G$13,IF(N(Vintage_Input!Q13)&gt;0,IFERROR(Vintage_Input!BE13/$C65,""),""))</f>
        <v/>
      </c>
      <c r="AX65" s="120">
        <f>IF($B65=1,$H$13,IF(N(Vintage_Input!R13)&gt;0,IFERROR(Vintage_Input!BF13/$C65,""),""))</f>
        <v/>
      </c>
      <c r="AY65" s="120">
        <f>IF($B65=1,$I$13,IF(N(Vintage_Input!S13)&gt;0,IFERROR(Vintage_Input!BG13/$C65,""),""))</f>
        <v/>
      </c>
      <c r="AZ65" s="121">
        <f>IF($B65=1,$B$14,IF(N(Vintage_Input!L13)&gt;0,IFERROR((Vintage_Input!D13+Vintage_Input!AR13)/$C65+Products!$C$14-(Products!$C$43+Products!$C$19+Products!$C$43*Products!$C$22+Products!$C$44),""),""))</f>
        <v/>
      </c>
      <c r="BA65" s="121">
        <f>IF($B65=1,$C$14,IF(N(Vintage_Input!M13)&gt;0,IFERROR((Vintage_Input!E13+Vintage_Input!AS13)/$C65+Products!$C$14-(Products!$C$43+Products!$C$19+Products!$C$43*Products!$C$22+Products!$C$44),""),""))</f>
        <v/>
      </c>
      <c r="BB65" s="121">
        <f>IF($B65=1,$D$14,IF(N(Vintage_Input!N13)&gt;0,IFERROR((Vintage_Input!F13+Vintage_Input!AT13)/$C65+Products!$C$14-(Products!$C$43+Products!$C$19+Products!$C$43*Products!$C$22+Products!$C$44),""),""))</f>
        <v/>
      </c>
      <c r="BC65" s="121">
        <f>IF($B65=1,$E$14,IF(N(Vintage_Input!O13)&gt;0,IFERROR((Vintage_Input!G13+Vintage_Input!AU13)/$C65+Products!$C$14-(Products!$C$43+Products!$C$19+Products!$C$43*Products!$C$22+Products!$C$44),""),""))</f>
        <v/>
      </c>
      <c r="BD65" s="121">
        <f>IF($B65=1,$F$14,IF(N(Vintage_Input!P13)&gt;0,IFERROR((Vintage_Input!H13+Vintage_Input!AV13)/$C65+Products!$C$14-(Products!$C$43+Products!$C$19+Products!$C$43*Products!$C$22+Products!$C$44),""),""))</f>
        <v/>
      </c>
      <c r="BE65" s="121">
        <f>IF($B65=1,$G$14,IF(N(Vintage_Input!Q13)&gt;0,IFERROR((Vintage_Input!I13+Vintage_Input!AW13)/$C65+Products!$C$14-(Products!$C$43+Products!$C$19+Products!$C$43*Products!$C$22+Products!$C$44),""),""))</f>
        <v/>
      </c>
      <c r="BF65" s="121">
        <f>IF($B65=1,$H$14,IF(N(Vintage_Input!R13)&gt;0,IFERROR((Vintage_Input!J13+Vintage_Input!AX13)/$C65+Products!$C$14-(Products!$C$43+Products!$C$19+Products!$C$43*Products!$C$22+Products!$C$44),""),""))</f>
        <v/>
      </c>
      <c r="BG65" s="121">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0">
        <f>IF($B66=1,$B$8,IF(N(Vintage_Input!L14)&gt;0,Vintage_Input!D14/Vintage_Input!L14,""))</f>
        <v/>
      </c>
      <c r="E66" s="120">
        <f>IF($B66=1,$C$8,IF(N(Vintage_Input!M14)&gt;0,Vintage_Input!E14/Vintage_Input!M14,""))</f>
        <v/>
      </c>
      <c r="F66" s="120">
        <f>IF($B66=1,$D$8,IF(N(Vintage_Input!N14)&gt;0,Vintage_Input!F14/Vintage_Input!N14,""))</f>
        <v/>
      </c>
      <c r="G66" s="120">
        <f>IF($B66=1,$E$8,IF(N(Vintage_Input!O14)&gt;0,Vintage_Input!G14/Vintage_Input!O14,""))</f>
        <v/>
      </c>
      <c r="H66" s="120">
        <f>IF($B66=1,$F$8,IF(N(Vintage_Input!P14)&gt;0,Vintage_Input!H14/Vintage_Input!P14,""))</f>
        <v/>
      </c>
      <c r="I66" s="120">
        <f>IF($B66=1,$G$8,IF(N(Vintage_Input!Q14)&gt;0,Vintage_Input!I14/Vintage_Input!Q14,""))</f>
        <v/>
      </c>
      <c r="J66" s="120">
        <f>IF($B66=1,$H$8,IF(N(Vintage_Input!R14)&gt;0,Vintage_Input!J14/Vintage_Input!R14,""))</f>
        <v/>
      </c>
      <c r="K66" s="120">
        <f>IF($B66=1,$I$8,IF(N(Vintage_Input!S14)&gt;0,Vintage_Input!K14/Vintage_Input!S14,""))</f>
        <v/>
      </c>
      <c r="L66" s="120">
        <f>IF($B66=1,$B$9,IF(N(Vintage_Input!L14)&gt;0,Vintage_Input!T14/Vintage_Input!L14,""))</f>
        <v/>
      </c>
      <c r="M66" s="120">
        <f>IF($B66=1,$C$9,IF(N(Vintage_Input!M14)&gt;0,Vintage_Input!U14/Vintage_Input!M14,""))</f>
        <v/>
      </c>
      <c r="N66" s="120">
        <f>IF($B66=1,$D$9,IF(N(Vintage_Input!N14)&gt;0,Vintage_Input!V14/Vintage_Input!N14,""))</f>
        <v/>
      </c>
      <c r="O66" s="120">
        <f>IF($B66=1,$E$9,IF(N(Vintage_Input!O14)&gt;0,Vintage_Input!W14/Vintage_Input!O14,""))</f>
        <v/>
      </c>
      <c r="P66" s="120">
        <f>IF($B66=1,$F$9,IF(N(Vintage_Input!P14)&gt;0,Vintage_Input!X14/Vintage_Input!P14,""))</f>
        <v/>
      </c>
      <c r="Q66" s="120">
        <f>IF($B66=1,$G$9,IF(N(Vintage_Input!Q14)&gt;0,Vintage_Input!Y14/Vintage_Input!Q14,""))</f>
        <v/>
      </c>
      <c r="R66" s="120">
        <f>IF($B66=1,$H$9,IF(N(Vintage_Input!R14)&gt;0,Vintage_Input!Z14/Vintage_Input!R14,""))</f>
        <v/>
      </c>
      <c r="S66" s="120">
        <f>IF($B66=1,$I$9,IF(N(Vintage_Input!S14)&gt;0,Vintage_Input!AA14/Vintage_Input!S14,""))</f>
        <v/>
      </c>
      <c r="T66" s="120">
        <f>IF($B66=1,$B$10,IF(N(Vintage_Input!L14)&gt;0,Vintage_Input!AB14/Vintage_Input!L14,""))</f>
        <v/>
      </c>
      <c r="U66" s="120">
        <f>IF($B66=1,$C$10,IF(N(Vintage_Input!M14)&gt;0,Vintage_Input!AC14/Vintage_Input!M14,""))</f>
        <v/>
      </c>
      <c r="V66" s="120">
        <f>IF($B66=1,$D$10,IF(N(Vintage_Input!N14)&gt;0,Vintage_Input!AD14/Vintage_Input!N14,""))</f>
        <v/>
      </c>
      <c r="W66" s="120">
        <f>IF($B66=1,$E$10,IF(N(Vintage_Input!O14)&gt;0,Vintage_Input!AE14/Vintage_Input!O14,""))</f>
        <v/>
      </c>
      <c r="X66" s="120">
        <f>IF($B66=1,$F$10,IF(N(Vintage_Input!P14)&gt;0,Vintage_Input!AF14/Vintage_Input!P14,""))</f>
        <v/>
      </c>
      <c r="Y66" s="120">
        <f>IF($B66=1,$G$10,IF(N(Vintage_Input!Q14)&gt;0,Vintage_Input!AG14/Vintage_Input!Q14,""))</f>
        <v/>
      </c>
      <c r="Z66" s="120">
        <f>IF($B66=1,$H$10,IF(N(Vintage_Input!R14)&gt;0,Vintage_Input!AH14/Vintage_Input!R14,""))</f>
        <v/>
      </c>
      <c r="AA66" s="120">
        <f>IF($B66=1,$I$10,IF(N(Vintage_Input!S14)&gt;0,Vintage_Input!AI14/Vintage_Input!S14,""))</f>
        <v/>
      </c>
      <c r="AB66" s="120">
        <f>IF($B66=1,$B$11,IF(N(Vintage_Input!L14)&gt;0,Vintage_Input!AJ14/Vintage_Input!L14,""))</f>
        <v/>
      </c>
      <c r="AC66" s="120">
        <f>IF($B66=1,$C$11,IF(N(Vintage_Input!M14)&gt;0,Vintage_Input!AK14/Vintage_Input!M14,""))</f>
        <v/>
      </c>
      <c r="AD66" s="120">
        <f>IF($B66=1,$D$11,IF(N(Vintage_Input!N14)&gt;0,Vintage_Input!AL14/Vintage_Input!N14,""))</f>
        <v/>
      </c>
      <c r="AE66" s="120">
        <f>IF($B66=1,$E$11,IF(N(Vintage_Input!O14)&gt;0,Vintage_Input!AM14/Vintage_Input!O14,""))</f>
        <v/>
      </c>
      <c r="AF66" s="120">
        <f>IF($B66=1,$F$11,IF(N(Vintage_Input!P14)&gt;0,Vintage_Input!AN14/Vintage_Input!P14,""))</f>
        <v/>
      </c>
      <c r="AG66" s="120">
        <f>IF($B66=1,$G$11,IF(N(Vintage_Input!Q14)&gt;0,Vintage_Input!AO14/Vintage_Input!Q14,""))</f>
        <v/>
      </c>
      <c r="AH66" s="120">
        <f>IF($B66=1,$H$11,IF(N(Vintage_Input!R14)&gt;0,Vintage_Input!AP14/Vintage_Input!R14,""))</f>
        <v/>
      </c>
      <c r="AI66" s="120">
        <f>IF($B66=1,$I$11,IF(N(Vintage_Input!S14)&gt;0,Vintage_Input!AQ14/Vintage_Input!S14,""))</f>
        <v/>
      </c>
      <c r="AJ66" s="120">
        <f>IF($B66=1,$B$12,IF(N(Vintage_Input!L14)&gt;0,IFERROR(Vintage_Input!AR14/Vintage_Input!AJ14,""),""))</f>
        <v/>
      </c>
      <c r="AK66" s="120">
        <f>IF($B66=1,$C$12,IF(N(Vintage_Input!M14)&gt;0,IFERROR(Vintage_Input!AS14/Vintage_Input!AK14,""),""))</f>
        <v/>
      </c>
      <c r="AL66" s="120">
        <f>IF($B66=1,$D$12,IF(N(Vintage_Input!N14)&gt;0,IFERROR(Vintage_Input!AT14/Vintage_Input!AL14,""),""))</f>
        <v/>
      </c>
      <c r="AM66" s="120">
        <f>IF($B66=1,$E$12,IF(N(Vintage_Input!O14)&gt;0,IFERROR(Vintage_Input!AU14/Vintage_Input!AM14,""),""))</f>
        <v/>
      </c>
      <c r="AN66" s="120">
        <f>IF($B66=1,$F$12,IF(N(Vintage_Input!P14)&gt;0,IFERROR(Vintage_Input!AV14/Vintage_Input!AN14,""),""))</f>
        <v/>
      </c>
      <c r="AO66" s="120">
        <f>IF($B66=1,$G$12,IF(N(Vintage_Input!Q14)&gt;0,IFERROR(Vintage_Input!AW14/Vintage_Input!AO14,""),""))</f>
        <v/>
      </c>
      <c r="AP66" s="120">
        <f>IF($B66=1,$H$12,IF(N(Vintage_Input!R14)&gt;0,IFERROR(Vintage_Input!AX14/Vintage_Input!AP14,""),""))</f>
        <v/>
      </c>
      <c r="AQ66" s="120">
        <f>IF($B66=1,$I$12,IF(N(Vintage_Input!S14)&gt;0,IFERROR(Vintage_Input!AY14/Vintage_Input!AQ14,""),""))</f>
        <v/>
      </c>
      <c r="AR66" s="120">
        <f>IF($B66=1,$B$13,IF(N(Vintage_Input!L14)&gt;0,IFERROR(Vintage_Input!AZ14/$C66,""),""))</f>
        <v/>
      </c>
      <c r="AS66" s="120">
        <f>IF($B66=1,$C$13,IF(N(Vintage_Input!M14)&gt;0,IFERROR(Vintage_Input!BA14/$C66,""),""))</f>
        <v/>
      </c>
      <c r="AT66" s="120">
        <f>IF($B66=1,$D$13,IF(N(Vintage_Input!N14)&gt;0,IFERROR(Vintage_Input!BB14/$C66,""),""))</f>
        <v/>
      </c>
      <c r="AU66" s="120">
        <f>IF($B66=1,$E$13,IF(N(Vintage_Input!O14)&gt;0,IFERROR(Vintage_Input!BC14/$C66,""),""))</f>
        <v/>
      </c>
      <c r="AV66" s="120">
        <f>IF($B66=1,$F$13,IF(N(Vintage_Input!P14)&gt;0,IFERROR(Vintage_Input!BD14/$C66,""),""))</f>
        <v/>
      </c>
      <c r="AW66" s="120">
        <f>IF($B66=1,$G$13,IF(N(Vintage_Input!Q14)&gt;0,IFERROR(Vintage_Input!BE14/$C66,""),""))</f>
        <v/>
      </c>
      <c r="AX66" s="120">
        <f>IF($B66=1,$H$13,IF(N(Vintage_Input!R14)&gt;0,IFERROR(Vintage_Input!BF14/$C66,""),""))</f>
        <v/>
      </c>
      <c r="AY66" s="120">
        <f>IF($B66=1,$I$13,IF(N(Vintage_Input!S14)&gt;0,IFERROR(Vintage_Input!BG14/$C66,""),""))</f>
        <v/>
      </c>
      <c r="AZ66" s="121">
        <f>IF($B66=1,$B$14,IF(N(Vintage_Input!L14)&gt;0,IFERROR((Vintage_Input!D14+Vintage_Input!AR14)/$C66+Products!$C$14-(Products!$C$43+Products!$C$19+Products!$C$43*Products!$C$22+Products!$C$44),""),""))</f>
        <v/>
      </c>
      <c r="BA66" s="121">
        <f>IF($B66=1,$C$14,IF(N(Vintage_Input!M14)&gt;0,IFERROR((Vintage_Input!E14+Vintage_Input!AS14)/$C66+Products!$C$14-(Products!$C$43+Products!$C$19+Products!$C$43*Products!$C$22+Products!$C$44),""),""))</f>
        <v/>
      </c>
      <c r="BB66" s="121">
        <f>IF($B66=1,$D$14,IF(N(Vintage_Input!N14)&gt;0,IFERROR((Vintage_Input!F14+Vintage_Input!AT14)/$C66+Products!$C$14-(Products!$C$43+Products!$C$19+Products!$C$43*Products!$C$22+Products!$C$44),""),""))</f>
        <v/>
      </c>
      <c r="BC66" s="121">
        <f>IF($B66=1,$E$14,IF(N(Vintage_Input!O14)&gt;0,IFERROR((Vintage_Input!G14+Vintage_Input!AU14)/$C66+Products!$C$14-(Products!$C$43+Products!$C$19+Products!$C$43*Products!$C$22+Products!$C$44),""),""))</f>
        <v/>
      </c>
      <c r="BD66" s="121">
        <f>IF($B66=1,$F$14,IF(N(Vintage_Input!P14)&gt;0,IFERROR((Vintage_Input!H14+Vintage_Input!AV14)/$C66+Products!$C$14-(Products!$C$43+Products!$C$19+Products!$C$43*Products!$C$22+Products!$C$44),""),""))</f>
        <v/>
      </c>
      <c r="BE66" s="121">
        <f>IF($B66=1,$G$14,IF(N(Vintage_Input!Q14)&gt;0,IFERROR((Vintage_Input!I14+Vintage_Input!AW14)/$C66+Products!$C$14-(Products!$C$43+Products!$C$19+Products!$C$43*Products!$C$22+Products!$C$44),""),""))</f>
        <v/>
      </c>
      <c r="BF66" s="121">
        <f>IF($B66=1,$H$14,IF(N(Vintage_Input!R14)&gt;0,IFERROR((Vintage_Input!J14+Vintage_Input!AX14)/$C66+Products!$C$14-(Products!$C$43+Products!$C$19+Products!$C$43*Products!$C$22+Products!$C$44),""),""))</f>
        <v/>
      </c>
      <c r="BG66" s="121">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0">
        <f>IF($B67=1,$B$8,IF(N(Vintage_Input!L15)&gt;0,Vintage_Input!D15/Vintage_Input!L15,""))</f>
        <v/>
      </c>
      <c r="E67" s="120">
        <f>IF($B67=1,$C$8,IF(N(Vintage_Input!M15)&gt;0,Vintage_Input!E15/Vintage_Input!M15,""))</f>
        <v/>
      </c>
      <c r="F67" s="120">
        <f>IF($B67=1,$D$8,IF(N(Vintage_Input!N15)&gt;0,Vintage_Input!F15/Vintage_Input!N15,""))</f>
        <v/>
      </c>
      <c r="G67" s="120">
        <f>IF($B67=1,$E$8,IF(N(Vintage_Input!O15)&gt;0,Vintage_Input!G15/Vintage_Input!O15,""))</f>
        <v/>
      </c>
      <c r="H67" s="120">
        <f>IF($B67=1,$F$8,IF(N(Vintage_Input!P15)&gt;0,Vintage_Input!H15/Vintage_Input!P15,""))</f>
        <v/>
      </c>
      <c r="I67" s="120">
        <f>IF($B67=1,$G$8,IF(N(Vintage_Input!Q15)&gt;0,Vintage_Input!I15/Vintage_Input!Q15,""))</f>
        <v/>
      </c>
      <c r="J67" s="120">
        <f>IF($B67=1,$H$8,IF(N(Vintage_Input!R15)&gt;0,Vintage_Input!J15/Vintage_Input!R15,""))</f>
        <v/>
      </c>
      <c r="K67" s="120">
        <f>IF($B67=1,$I$8,IF(N(Vintage_Input!S15)&gt;0,Vintage_Input!K15/Vintage_Input!S15,""))</f>
        <v/>
      </c>
      <c r="L67" s="120">
        <f>IF($B67=1,$B$9,IF(N(Vintage_Input!L15)&gt;0,Vintage_Input!T15/Vintage_Input!L15,""))</f>
        <v/>
      </c>
      <c r="M67" s="120">
        <f>IF($B67=1,$C$9,IF(N(Vintage_Input!M15)&gt;0,Vintage_Input!U15/Vintage_Input!M15,""))</f>
        <v/>
      </c>
      <c r="N67" s="120">
        <f>IF($B67=1,$D$9,IF(N(Vintage_Input!N15)&gt;0,Vintage_Input!V15/Vintage_Input!N15,""))</f>
        <v/>
      </c>
      <c r="O67" s="120">
        <f>IF($B67=1,$E$9,IF(N(Vintage_Input!O15)&gt;0,Vintage_Input!W15/Vintage_Input!O15,""))</f>
        <v/>
      </c>
      <c r="P67" s="120">
        <f>IF($B67=1,$F$9,IF(N(Vintage_Input!P15)&gt;0,Vintage_Input!X15/Vintage_Input!P15,""))</f>
        <v/>
      </c>
      <c r="Q67" s="120">
        <f>IF($B67=1,$G$9,IF(N(Vintage_Input!Q15)&gt;0,Vintage_Input!Y15/Vintage_Input!Q15,""))</f>
        <v/>
      </c>
      <c r="R67" s="120">
        <f>IF($B67=1,$H$9,IF(N(Vintage_Input!R15)&gt;0,Vintage_Input!Z15/Vintage_Input!R15,""))</f>
        <v/>
      </c>
      <c r="S67" s="120">
        <f>IF($B67=1,$I$9,IF(N(Vintage_Input!S15)&gt;0,Vintage_Input!AA15/Vintage_Input!S15,""))</f>
        <v/>
      </c>
      <c r="T67" s="120">
        <f>IF($B67=1,$B$10,IF(N(Vintage_Input!L15)&gt;0,Vintage_Input!AB15/Vintage_Input!L15,""))</f>
        <v/>
      </c>
      <c r="U67" s="120">
        <f>IF($B67=1,$C$10,IF(N(Vintage_Input!M15)&gt;0,Vintage_Input!AC15/Vintage_Input!M15,""))</f>
        <v/>
      </c>
      <c r="V67" s="120">
        <f>IF($B67=1,$D$10,IF(N(Vintage_Input!N15)&gt;0,Vintage_Input!AD15/Vintage_Input!N15,""))</f>
        <v/>
      </c>
      <c r="W67" s="120">
        <f>IF($B67=1,$E$10,IF(N(Vintage_Input!O15)&gt;0,Vintage_Input!AE15/Vintage_Input!O15,""))</f>
        <v/>
      </c>
      <c r="X67" s="120">
        <f>IF($B67=1,$F$10,IF(N(Vintage_Input!P15)&gt;0,Vintage_Input!AF15/Vintage_Input!P15,""))</f>
        <v/>
      </c>
      <c r="Y67" s="120">
        <f>IF($B67=1,$G$10,IF(N(Vintage_Input!Q15)&gt;0,Vintage_Input!AG15/Vintage_Input!Q15,""))</f>
        <v/>
      </c>
      <c r="Z67" s="120">
        <f>IF($B67=1,$H$10,IF(N(Vintage_Input!R15)&gt;0,Vintage_Input!AH15/Vintage_Input!R15,""))</f>
        <v/>
      </c>
      <c r="AA67" s="120">
        <f>IF($B67=1,$I$10,IF(N(Vintage_Input!S15)&gt;0,Vintage_Input!AI15/Vintage_Input!S15,""))</f>
        <v/>
      </c>
      <c r="AB67" s="120">
        <f>IF($B67=1,$B$11,IF(N(Vintage_Input!L15)&gt;0,Vintage_Input!AJ15/Vintage_Input!L15,""))</f>
        <v/>
      </c>
      <c r="AC67" s="120">
        <f>IF($B67=1,$C$11,IF(N(Vintage_Input!M15)&gt;0,Vintage_Input!AK15/Vintage_Input!M15,""))</f>
        <v/>
      </c>
      <c r="AD67" s="120">
        <f>IF($B67=1,$D$11,IF(N(Vintage_Input!N15)&gt;0,Vintage_Input!AL15/Vintage_Input!N15,""))</f>
        <v/>
      </c>
      <c r="AE67" s="120">
        <f>IF($B67=1,$E$11,IF(N(Vintage_Input!O15)&gt;0,Vintage_Input!AM15/Vintage_Input!O15,""))</f>
        <v/>
      </c>
      <c r="AF67" s="120">
        <f>IF($B67=1,$F$11,IF(N(Vintage_Input!P15)&gt;0,Vintage_Input!AN15/Vintage_Input!P15,""))</f>
        <v/>
      </c>
      <c r="AG67" s="120">
        <f>IF($B67=1,$G$11,IF(N(Vintage_Input!Q15)&gt;0,Vintage_Input!AO15/Vintage_Input!Q15,""))</f>
        <v/>
      </c>
      <c r="AH67" s="120">
        <f>IF($B67=1,$H$11,IF(N(Vintage_Input!R15)&gt;0,Vintage_Input!AP15/Vintage_Input!R15,""))</f>
        <v/>
      </c>
      <c r="AI67" s="120">
        <f>IF($B67=1,$I$11,IF(N(Vintage_Input!S15)&gt;0,Vintage_Input!AQ15/Vintage_Input!S15,""))</f>
        <v/>
      </c>
      <c r="AJ67" s="120">
        <f>IF($B67=1,$B$12,IF(N(Vintage_Input!L15)&gt;0,IFERROR(Vintage_Input!AR15/Vintage_Input!AJ15,""),""))</f>
        <v/>
      </c>
      <c r="AK67" s="120">
        <f>IF($B67=1,$C$12,IF(N(Vintage_Input!M15)&gt;0,IFERROR(Vintage_Input!AS15/Vintage_Input!AK15,""),""))</f>
        <v/>
      </c>
      <c r="AL67" s="120">
        <f>IF($B67=1,$D$12,IF(N(Vintage_Input!N15)&gt;0,IFERROR(Vintage_Input!AT15/Vintage_Input!AL15,""),""))</f>
        <v/>
      </c>
      <c r="AM67" s="120">
        <f>IF($B67=1,$E$12,IF(N(Vintage_Input!O15)&gt;0,IFERROR(Vintage_Input!AU15/Vintage_Input!AM15,""),""))</f>
        <v/>
      </c>
      <c r="AN67" s="120">
        <f>IF($B67=1,$F$12,IF(N(Vintage_Input!P15)&gt;0,IFERROR(Vintage_Input!AV15/Vintage_Input!AN15,""),""))</f>
        <v/>
      </c>
      <c r="AO67" s="120">
        <f>IF($B67=1,$G$12,IF(N(Vintage_Input!Q15)&gt;0,IFERROR(Vintage_Input!AW15/Vintage_Input!AO15,""),""))</f>
        <v/>
      </c>
      <c r="AP67" s="120">
        <f>IF($B67=1,$H$12,IF(N(Vintage_Input!R15)&gt;0,IFERROR(Vintage_Input!AX15/Vintage_Input!AP15,""),""))</f>
        <v/>
      </c>
      <c r="AQ67" s="120">
        <f>IF($B67=1,$I$12,IF(N(Vintage_Input!S15)&gt;0,IFERROR(Vintage_Input!AY15/Vintage_Input!AQ15,""),""))</f>
        <v/>
      </c>
      <c r="AR67" s="120">
        <f>IF($B67=1,$B$13,IF(N(Vintage_Input!L15)&gt;0,IFERROR(Vintage_Input!AZ15/$C67,""),""))</f>
        <v/>
      </c>
      <c r="AS67" s="120">
        <f>IF($B67=1,$C$13,IF(N(Vintage_Input!M15)&gt;0,IFERROR(Vintage_Input!BA15/$C67,""),""))</f>
        <v/>
      </c>
      <c r="AT67" s="120">
        <f>IF($B67=1,$D$13,IF(N(Vintage_Input!N15)&gt;0,IFERROR(Vintage_Input!BB15/$C67,""),""))</f>
        <v/>
      </c>
      <c r="AU67" s="120">
        <f>IF($B67=1,$E$13,IF(N(Vintage_Input!O15)&gt;0,IFERROR(Vintage_Input!BC15/$C67,""),""))</f>
        <v/>
      </c>
      <c r="AV67" s="120">
        <f>IF($B67=1,$F$13,IF(N(Vintage_Input!P15)&gt;0,IFERROR(Vintage_Input!BD15/$C67,""),""))</f>
        <v/>
      </c>
      <c r="AW67" s="120">
        <f>IF($B67=1,$G$13,IF(N(Vintage_Input!Q15)&gt;0,IFERROR(Vintage_Input!BE15/$C67,""),""))</f>
        <v/>
      </c>
      <c r="AX67" s="120">
        <f>IF($B67=1,$H$13,IF(N(Vintage_Input!R15)&gt;0,IFERROR(Vintage_Input!BF15/$C67,""),""))</f>
        <v/>
      </c>
      <c r="AY67" s="120">
        <f>IF($B67=1,$I$13,IF(N(Vintage_Input!S15)&gt;0,IFERROR(Vintage_Input!BG15/$C67,""),""))</f>
        <v/>
      </c>
      <c r="AZ67" s="121">
        <f>IF($B67=1,$B$14,IF(N(Vintage_Input!L15)&gt;0,IFERROR((Vintage_Input!D15+Vintage_Input!AR15)/$C67+Products!$C$14-(Products!$C$43+Products!$C$19+Products!$C$43*Products!$C$22+Products!$C$44),""),""))</f>
        <v/>
      </c>
      <c r="BA67" s="121">
        <f>IF($B67=1,$C$14,IF(N(Vintage_Input!M15)&gt;0,IFERROR((Vintage_Input!E15+Vintage_Input!AS15)/$C67+Products!$C$14-(Products!$C$43+Products!$C$19+Products!$C$43*Products!$C$22+Products!$C$44),""),""))</f>
        <v/>
      </c>
      <c r="BB67" s="121">
        <f>IF($B67=1,$D$14,IF(N(Vintage_Input!N15)&gt;0,IFERROR((Vintage_Input!F15+Vintage_Input!AT15)/$C67+Products!$C$14-(Products!$C$43+Products!$C$19+Products!$C$43*Products!$C$22+Products!$C$44),""),""))</f>
        <v/>
      </c>
      <c r="BC67" s="121">
        <f>IF($B67=1,$E$14,IF(N(Vintage_Input!O15)&gt;0,IFERROR((Vintage_Input!G15+Vintage_Input!AU15)/$C67+Products!$C$14-(Products!$C$43+Products!$C$19+Products!$C$43*Products!$C$22+Products!$C$44),""),""))</f>
        <v/>
      </c>
      <c r="BD67" s="121">
        <f>IF($B67=1,$F$14,IF(N(Vintage_Input!P15)&gt;0,IFERROR((Vintage_Input!H15+Vintage_Input!AV15)/$C67+Products!$C$14-(Products!$C$43+Products!$C$19+Products!$C$43*Products!$C$22+Products!$C$44),""),""))</f>
        <v/>
      </c>
      <c r="BE67" s="121">
        <f>IF($B67=1,$G$14,IF(N(Vintage_Input!Q15)&gt;0,IFERROR((Vintage_Input!I15+Vintage_Input!AW15)/$C67+Products!$C$14-(Products!$C$43+Products!$C$19+Products!$C$43*Products!$C$22+Products!$C$44),""),""))</f>
        <v/>
      </c>
      <c r="BF67" s="121">
        <f>IF($B67=1,$H$14,IF(N(Vintage_Input!R15)&gt;0,IFERROR((Vintage_Input!J15+Vintage_Input!AX15)/$C67+Products!$C$14-(Products!$C$43+Products!$C$19+Products!$C$43*Products!$C$22+Products!$C$44),""),""))</f>
        <v/>
      </c>
      <c r="BG67" s="121">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0">
        <f>IF($B68=1,$B$8,IF(N(Vintage_Input!L16)&gt;0,Vintage_Input!D16/Vintage_Input!L16,""))</f>
        <v/>
      </c>
      <c r="E68" s="120">
        <f>IF($B68=1,$C$8,IF(N(Vintage_Input!M16)&gt;0,Vintage_Input!E16/Vintage_Input!M16,""))</f>
        <v/>
      </c>
      <c r="F68" s="120">
        <f>IF($B68=1,$D$8,IF(N(Vintage_Input!N16)&gt;0,Vintage_Input!F16/Vintage_Input!N16,""))</f>
        <v/>
      </c>
      <c r="G68" s="120">
        <f>IF($B68=1,$E$8,IF(N(Vintage_Input!O16)&gt;0,Vintage_Input!G16/Vintage_Input!O16,""))</f>
        <v/>
      </c>
      <c r="H68" s="120">
        <f>IF($B68=1,$F$8,IF(N(Vintage_Input!P16)&gt;0,Vintage_Input!H16/Vintage_Input!P16,""))</f>
        <v/>
      </c>
      <c r="I68" s="120">
        <f>IF($B68=1,$G$8,IF(N(Vintage_Input!Q16)&gt;0,Vintage_Input!I16/Vintage_Input!Q16,""))</f>
        <v/>
      </c>
      <c r="J68" s="120">
        <f>IF($B68=1,$H$8,IF(N(Vintage_Input!R16)&gt;0,Vintage_Input!J16/Vintage_Input!R16,""))</f>
        <v/>
      </c>
      <c r="K68" s="120">
        <f>IF($B68=1,$I$8,IF(N(Vintage_Input!S16)&gt;0,Vintage_Input!K16/Vintage_Input!S16,""))</f>
        <v/>
      </c>
      <c r="L68" s="120">
        <f>IF($B68=1,$B$9,IF(N(Vintage_Input!L16)&gt;0,Vintage_Input!T16/Vintage_Input!L16,""))</f>
        <v/>
      </c>
      <c r="M68" s="120">
        <f>IF($B68=1,$C$9,IF(N(Vintage_Input!M16)&gt;0,Vintage_Input!U16/Vintage_Input!M16,""))</f>
        <v/>
      </c>
      <c r="N68" s="120">
        <f>IF($B68=1,$D$9,IF(N(Vintage_Input!N16)&gt;0,Vintage_Input!V16/Vintage_Input!N16,""))</f>
        <v/>
      </c>
      <c r="O68" s="120">
        <f>IF($B68=1,$E$9,IF(N(Vintage_Input!O16)&gt;0,Vintage_Input!W16/Vintage_Input!O16,""))</f>
        <v/>
      </c>
      <c r="P68" s="120">
        <f>IF($B68=1,$F$9,IF(N(Vintage_Input!P16)&gt;0,Vintage_Input!X16/Vintage_Input!P16,""))</f>
        <v/>
      </c>
      <c r="Q68" s="120">
        <f>IF($B68=1,$G$9,IF(N(Vintage_Input!Q16)&gt;0,Vintage_Input!Y16/Vintage_Input!Q16,""))</f>
        <v/>
      </c>
      <c r="R68" s="120">
        <f>IF($B68=1,$H$9,IF(N(Vintage_Input!R16)&gt;0,Vintage_Input!Z16/Vintage_Input!R16,""))</f>
        <v/>
      </c>
      <c r="S68" s="120">
        <f>IF($B68=1,$I$9,IF(N(Vintage_Input!S16)&gt;0,Vintage_Input!AA16/Vintage_Input!S16,""))</f>
        <v/>
      </c>
      <c r="T68" s="120">
        <f>IF($B68=1,$B$10,IF(N(Vintage_Input!L16)&gt;0,Vintage_Input!AB16/Vintage_Input!L16,""))</f>
        <v/>
      </c>
      <c r="U68" s="120">
        <f>IF($B68=1,$C$10,IF(N(Vintage_Input!M16)&gt;0,Vintage_Input!AC16/Vintage_Input!M16,""))</f>
        <v/>
      </c>
      <c r="V68" s="120">
        <f>IF($B68=1,$D$10,IF(N(Vintage_Input!N16)&gt;0,Vintage_Input!AD16/Vintage_Input!N16,""))</f>
        <v/>
      </c>
      <c r="W68" s="120">
        <f>IF($B68=1,$E$10,IF(N(Vintage_Input!O16)&gt;0,Vintage_Input!AE16/Vintage_Input!O16,""))</f>
        <v/>
      </c>
      <c r="X68" s="120">
        <f>IF($B68=1,$F$10,IF(N(Vintage_Input!P16)&gt;0,Vintage_Input!AF16/Vintage_Input!P16,""))</f>
        <v/>
      </c>
      <c r="Y68" s="120">
        <f>IF($B68=1,$G$10,IF(N(Vintage_Input!Q16)&gt;0,Vintage_Input!AG16/Vintage_Input!Q16,""))</f>
        <v/>
      </c>
      <c r="Z68" s="120">
        <f>IF($B68=1,$H$10,IF(N(Vintage_Input!R16)&gt;0,Vintage_Input!AH16/Vintage_Input!R16,""))</f>
        <v/>
      </c>
      <c r="AA68" s="120">
        <f>IF($B68=1,$I$10,IF(N(Vintage_Input!S16)&gt;0,Vintage_Input!AI16/Vintage_Input!S16,""))</f>
        <v/>
      </c>
      <c r="AB68" s="120">
        <f>IF($B68=1,$B$11,IF(N(Vintage_Input!L16)&gt;0,Vintage_Input!AJ16/Vintage_Input!L16,""))</f>
        <v/>
      </c>
      <c r="AC68" s="120">
        <f>IF($B68=1,$C$11,IF(N(Vintage_Input!M16)&gt;0,Vintage_Input!AK16/Vintage_Input!M16,""))</f>
        <v/>
      </c>
      <c r="AD68" s="120">
        <f>IF($B68=1,$D$11,IF(N(Vintage_Input!N16)&gt;0,Vintage_Input!AL16/Vintage_Input!N16,""))</f>
        <v/>
      </c>
      <c r="AE68" s="120">
        <f>IF($B68=1,$E$11,IF(N(Vintage_Input!O16)&gt;0,Vintage_Input!AM16/Vintage_Input!O16,""))</f>
        <v/>
      </c>
      <c r="AF68" s="120">
        <f>IF($B68=1,$F$11,IF(N(Vintage_Input!P16)&gt;0,Vintage_Input!AN16/Vintage_Input!P16,""))</f>
        <v/>
      </c>
      <c r="AG68" s="120">
        <f>IF($B68=1,$G$11,IF(N(Vintage_Input!Q16)&gt;0,Vintage_Input!AO16/Vintage_Input!Q16,""))</f>
        <v/>
      </c>
      <c r="AH68" s="120">
        <f>IF($B68=1,$H$11,IF(N(Vintage_Input!R16)&gt;0,Vintage_Input!AP16/Vintage_Input!R16,""))</f>
        <v/>
      </c>
      <c r="AI68" s="120">
        <f>IF($B68=1,$I$11,IF(N(Vintage_Input!S16)&gt;0,Vintage_Input!AQ16/Vintage_Input!S16,""))</f>
        <v/>
      </c>
      <c r="AJ68" s="120">
        <f>IF($B68=1,$B$12,IF(N(Vintage_Input!L16)&gt;0,IFERROR(Vintage_Input!AR16/Vintage_Input!AJ16,""),""))</f>
        <v/>
      </c>
      <c r="AK68" s="120">
        <f>IF($B68=1,$C$12,IF(N(Vintage_Input!M16)&gt;0,IFERROR(Vintage_Input!AS16/Vintage_Input!AK16,""),""))</f>
        <v/>
      </c>
      <c r="AL68" s="120">
        <f>IF($B68=1,$D$12,IF(N(Vintage_Input!N16)&gt;0,IFERROR(Vintage_Input!AT16/Vintage_Input!AL16,""),""))</f>
        <v/>
      </c>
      <c r="AM68" s="120">
        <f>IF($B68=1,$E$12,IF(N(Vintage_Input!O16)&gt;0,IFERROR(Vintage_Input!AU16/Vintage_Input!AM16,""),""))</f>
        <v/>
      </c>
      <c r="AN68" s="120">
        <f>IF($B68=1,$F$12,IF(N(Vintage_Input!P16)&gt;0,IFERROR(Vintage_Input!AV16/Vintage_Input!AN16,""),""))</f>
        <v/>
      </c>
      <c r="AO68" s="120">
        <f>IF($B68=1,$G$12,IF(N(Vintage_Input!Q16)&gt;0,IFERROR(Vintage_Input!AW16/Vintage_Input!AO16,""),""))</f>
        <v/>
      </c>
      <c r="AP68" s="120">
        <f>IF($B68=1,$H$12,IF(N(Vintage_Input!R16)&gt;0,IFERROR(Vintage_Input!AX16/Vintage_Input!AP16,""),""))</f>
        <v/>
      </c>
      <c r="AQ68" s="120">
        <f>IF($B68=1,$I$12,IF(N(Vintage_Input!S16)&gt;0,IFERROR(Vintage_Input!AY16/Vintage_Input!AQ16,""),""))</f>
        <v/>
      </c>
      <c r="AR68" s="120">
        <f>IF($B68=1,$B$13,IF(N(Vintage_Input!L16)&gt;0,IFERROR(Vintage_Input!AZ16/$C68,""),""))</f>
        <v/>
      </c>
      <c r="AS68" s="120">
        <f>IF($B68=1,$C$13,IF(N(Vintage_Input!M16)&gt;0,IFERROR(Vintage_Input!BA16/$C68,""),""))</f>
        <v/>
      </c>
      <c r="AT68" s="120">
        <f>IF($B68=1,$D$13,IF(N(Vintage_Input!N16)&gt;0,IFERROR(Vintage_Input!BB16/$C68,""),""))</f>
        <v/>
      </c>
      <c r="AU68" s="120">
        <f>IF($B68=1,$E$13,IF(N(Vintage_Input!O16)&gt;0,IFERROR(Vintage_Input!BC16/$C68,""),""))</f>
        <v/>
      </c>
      <c r="AV68" s="120">
        <f>IF($B68=1,$F$13,IF(N(Vintage_Input!P16)&gt;0,IFERROR(Vintage_Input!BD16/$C68,""),""))</f>
        <v/>
      </c>
      <c r="AW68" s="120">
        <f>IF($B68=1,$G$13,IF(N(Vintage_Input!Q16)&gt;0,IFERROR(Vintage_Input!BE16/$C68,""),""))</f>
        <v/>
      </c>
      <c r="AX68" s="120">
        <f>IF($B68=1,$H$13,IF(N(Vintage_Input!R16)&gt;0,IFERROR(Vintage_Input!BF16/$C68,""),""))</f>
        <v/>
      </c>
      <c r="AY68" s="120">
        <f>IF($B68=1,$I$13,IF(N(Vintage_Input!S16)&gt;0,IFERROR(Vintage_Input!BG16/$C68,""),""))</f>
        <v/>
      </c>
      <c r="AZ68" s="121">
        <f>IF($B68=1,$B$14,IF(N(Vintage_Input!L16)&gt;0,IFERROR((Vintage_Input!D16+Vintage_Input!AR16)/$C68+Products!$C$14-(Products!$C$43+Products!$C$19+Products!$C$43*Products!$C$22+Products!$C$44),""),""))</f>
        <v/>
      </c>
      <c r="BA68" s="121">
        <f>IF($B68=1,$C$14,IF(N(Vintage_Input!M16)&gt;0,IFERROR((Vintage_Input!E16+Vintage_Input!AS16)/$C68+Products!$C$14-(Products!$C$43+Products!$C$19+Products!$C$43*Products!$C$22+Products!$C$44),""),""))</f>
        <v/>
      </c>
      <c r="BB68" s="121">
        <f>IF($B68=1,$D$14,IF(N(Vintage_Input!N16)&gt;0,IFERROR((Vintage_Input!F16+Vintage_Input!AT16)/$C68+Products!$C$14-(Products!$C$43+Products!$C$19+Products!$C$43*Products!$C$22+Products!$C$44),""),""))</f>
        <v/>
      </c>
      <c r="BC68" s="121">
        <f>IF($B68=1,$E$14,IF(N(Vintage_Input!O16)&gt;0,IFERROR((Vintage_Input!G16+Vintage_Input!AU16)/$C68+Products!$C$14-(Products!$C$43+Products!$C$19+Products!$C$43*Products!$C$22+Products!$C$44),""),""))</f>
        <v/>
      </c>
      <c r="BD68" s="121">
        <f>IF($B68=1,$F$14,IF(N(Vintage_Input!P16)&gt;0,IFERROR((Vintage_Input!H16+Vintage_Input!AV16)/$C68+Products!$C$14-(Products!$C$43+Products!$C$19+Products!$C$43*Products!$C$22+Products!$C$44),""),""))</f>
        <v/>
      </c>
      <c r="BE68" s="121">
        <f>IF($B68=1,$G$14,IF(N(Vintage_Input!Q16)&gt;0,IFERROR((Vintage_Input!I16+Vintage_Input!AW16)/$C68+Products!$C$14-(Products!$C$43+Products!$C$19+Products!$C$43*Products!$C$22+Products!$C$44),""),""))</f>
        <v/>
      </c>
      <c r="BF68" s="121">
        <f>IF($B68=1,$H$14,IF(N(Vintage_Input!R16)&gt;0,IFERROR((Vintage_Input!J16+Vintage_Input!AX16)/$C68+Products!$C$14-(Products!$C$43+Products!$C$19+Products!$C$43*Products!$C$22+Products!$C$44),""),""))</f>
        <v/>
      </c>
      <c r="BG68" s="121">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0">
        <f>IF($B69=1,$B$8,IF(N(Vintage_Input!L17)&gt;0,Vintage_Input!D17/Vintage_Input!L17,""))</f>
        <v/>
      </c>
      <c r="E69" s="120">
        <f>IF($B69=1,$C$8,IF(N(Vintage_Input!M17)&gt;0,Vintage_Input!E17/Vintage_Input!M17,""))</f>
        <v/>
      </c>
      <c r="F69" s="120">
        <f>IF($B69=1,$D$8,IF(N(Vintage_Input!N17)&gt;0,Vintage_Input!F17/Vintage_Input!N17,""))</f>
        <v/>
      </c>
      <c r="G69" s="120">
        <f>IF($B69=1,$E$8,IF(N(Vintage_Input!O17)&gt;0,Vintage_Input!G17/Vintage_Input!O17,""))</f>
        <v/>
      </c>
      <c r="H69" s="120">
        <f>IF($B69=1,$F$8,IF(N(Vintage_Input!P17)&gt;0,Vintage_Input!H17/Vintage_Input!P17,""))</f>
        <v/>
      </c>
      <c r="I69" s="120">
        <f>IF($B69=1,$G$8,IF(N(Vintage_Input!Q17)&gt;0,Vintage_Input!I17/Vintage_Input!Q17,""))</f>
        <v/>
      </c>
      <c r="J69" s="120">
        <f>IF($B69=1,$H$8,IF(N(Vintage_Input!R17)&gt;0,Vintage_Input!J17/Vintage_Input!R17,""))</f>
        <v/>
      </c>
      <c r="K69" s="120">
        <f>IF($B69=1,$I$8,IF(N(Vintage_Input!S17)&gt;0,Vintage_Input!K17/Vintage_Input!S17,""))</f>
        <v/>
      </c>
      <c r="L69" s="120">
        <f>IF($B69=1,$B$9,IF(N(Vintage_Input!L17)&gt;0,Vintage_Input!T17/Vintage_Input!L17,""))</f>
        <v/>
      </c>
      <c r="M69" s="120">
        <f>IF($B69=1,$C$9,IF(N(Vintage_Input!M17)&gt;0,Vintage_Input!U17/Vintage_Input!M17,""))</f>
        <v/>
      </c>
      <c r="N69" s="120">
        <f>IF($B69=1,$D$9,IF(N(Vintage_Input!N17)&gt;0,Vintage_Input!V17/Vintage_Input!N17,""))</f>
        <v/>
      </c>
      <c r="O69" s="120">
        <f>IF($B69=1,$E$9,IF(N(Vintage_Input!O17)&gt;0,Vintage_Input!W17/Vintage_Input!O17,""))</f>
        <v/>
      </c>
      <c r="P69" s="120">
        <f>IF($B69=1,$F$9,IF(N(Vintage_Input!P17)&gt;0,Vintage_Input!X17/Vintage_Input!P17,""))</f>
        <v/>
      </c>
      <c r="Q69" s="120">
        <f>IF($B69=1,$G$9,IF(N(Vintage_Input!Q17)&gt;0,Vintage_Input!Y17/Vintage_Input!Q17,""))</f>
        <v/>
      </c>
      <c r="R69" s="120">
        <f>IF($B69=1,$H$9,IF(N(Vintage_Input!R17)&gt;0,Vintage_Input!Z17/Vintage_Input!R17,""))</f>
        <v/>
      </c>
      <c r="S69" s="120">
        <f>IF($B69=1,$I$9,IF(N(Vintage_Input!S17)&gt;0,Vintage_Input!AA17/Vintage_Input!S17,""))</f>
        <v/>
      </c>
      <c r="T69" s="120">
        <f>IF($B69=1,$B$10,IF(N(Vintage_Input!L17)&gt;0,Vintage_Input!AB17/Vintage_Input!L17,""))</f>
        <v/>
      </c>
      <c r="U69" s="120">
        <f>IF($B69=1,$C$10,IF(N(Vintage_Input!M17)&gt;0,Vintage_Input!AC17/Vintage_Input!M17,""))</f>
        <v/>
      </c>
      <c r="V69" s="120">
        <f>IF($B69=1,$D$10,IF(N(Vintage_Input!N17)&gt;0,Vintage_Input!AD17/Vintage_Input!N17,""))</f>
        <v/>
      </c>
      <c r="W69" s="120">
        <f>IF($B69=1,$E$10,IF(N(Vintage_Input!O17)&gt;0,Vintage_Input!AE17/Vintage_Input!O17,""))</f>
        <v/>
      </c>
      <c r="X69" s="120">
        <f>IF($B69=1,$F$10,IF(N(Vintage_Input!P17)&gt;0,Vintage_Input!AF17/Vintage_Input!P17,""))</f>
        <v/>
      </c>
      <c r="Y69" s="120">
        <f>IF($B69=1,$G$10,IF(N(Vintage_Input!Q17)&gt;0,Vintage_Input!AG17/Vintage_Input!Q17,""))</f>
        <v/>
      </c>
      <c r="Z69" s="120">
        <f>IF($B69=1,$H$10,IF(N(Vintage_Input!R17)&gt;0,Vintage_Input!AH17/Vintage_Input!R17,""))</f>
        <v/>
      </c>
      <c r="AA69" s="120">
        <f>IF($B69=1,$I$10,IF(N(Vintage_Input!S17)&gt;0,Vintage_Input!AI17/Vintage_Input!S17,""))</f>
        <v/>
      </c>
      <c r="AB69" s="120">
        <f>IF($B69=1,$B$11,IF(N(Vintage_Input!L17)&gt;0,Vintage_Input!AJ17/Vintage_Input!L17,""))</f>
        <v/>
      </c>
      <c r="AC69" s="120">
        <f>IF($B69=1,$C$11,IF(N(Vintage_Input!M17)&gt;0,Vintage_Input!AK17/Vintage_Input!M17,""))</f>
        <v/>
      </c>
      <c r="AD69" s="120">
        <f>IF($B69=1,$D$11,IF(N(Vintage_Input!N17)&gt;0,Vintage_Input!AL17/Vintage_Input!N17,""))</f>
        <v/>
      </c>
      <c r="AE69" s="120">
        <f>IF($B69=1,$E$11,IF(N(Vintage_Input!O17)&gt;0,Vintage_Input!AM17/Vintage_Input!O17,""))</f>
        <v/>
      </c>
      <c r="AF69" s="120">
        <f>IF($B69=1,$F$11,IF(N(Vintage_Input!P17)&gt;0,Vintage_Input!AN17/Vintage_Input!P17,""))</f>
        <v/>
      </c>
      <c r="AG69" s="120">
        <f>IF($B69=1,$G$11,IF(N(Vintage_Input!Q17)&gt;0,Vintage_Input!AO17/Vintage_Input!Q17,""))</f>
        <v/>
      </c>
      <c r="AH69" s="120">
        <f>IF($B69=1,$H$11,IF(N(Vintage_Input!R17)&gt;0,Vintage_Input!AP17/Vintage_Input!R17,""))</f>
        <v/>
      </c>
      <c r="AI69" s="120">
        <f>IF($B69=1,$I$11,IF(N(Vintage_Input!S17)&gt;0,Vintage_Input!AQ17/Vintage_Input!S17,""))</f>
        <v/>
      </c>
      <c r="AJ69" s="120">
        <f>IF($B69=1,$B$12,IF(N(Vintage_Input!L17)&gt;0,IFERROR(Vintage_Input!AR17/Vintage_Input!AJ17,""),""))</f>
        <v/>
      </c>
      <c r="AK69" s="120">
        <f>IF($B69=1,$C$12,IF(N(Vintage_Input!M17)&gt;0,IFERROR(Vintage_Input!AS17/Vintage_Input!AK17,""),""))</f>
        <v/>
      </c>
      <c r="AL69" s="120">
        <f>IF($B69=1,$D$12,IF(N(Vintage_Input!N17)&gt;0,IFERROR(Vintage_Input!AT17/Vintage_Input!AL17,""),""))</f>
        <v/>
      </c>
      <c r="AM69" s="120">
        <f>IF($B69=1,$E$12,IF(N(Vintage_Input!O17)&gt;0,IFERROR(Vintage_Input!AU17/Vintage_Input!AM17,""),""))</f>
        <v/>
      </c>
      <c r="AN69" s="120">
        <f>IF($B69=1,$F$12,IF(N(Vintage_Input!P17)&gt;0,IFERROR(Vintage_Input!AV17/Vintage_Input!AN17,""),""))</f>
        <v/>
      </c>
      <c r="AO69" s="120">
        <f>IF($B69=1,$G$12,IF(N(Vintage_Input!Q17)&gt;0,IFERROR(Vintage_Input!AW17/Vintage_Input!AO17,""),""))</f>
        <v/>
      </c>
      <c r="AP69" s="120">
        <f>IF($B69=1,$H$12,IF(N(Vintage_Input!R17)&gt;0,IFERROR(Vintage_Input!AX17/Vintage_Input!AP17,""),""))</f>
        <v/>
      </c>
      <c r="AQ69" s="120">
        <f>IF($B69=1,$I$12,IF(N(Vintage_Input!S17)&gt;0,IFERROR(Vintage_Input!AY17/Vintage_Input!AQ17,""),""))</f>
        <v/>
      </c>
      <c r="AR69" s="120">
        <f>IF($B69=1,$B$13,IF(N(Vintage_Input!L17)&gt;0,IFERROR(Vintage_Input!AZ17/$C69,""),""))</f>
        <v/>
      </c>
      <c r="AS69" s="120">
        <f>IF($B69=1,$C$13,IF(N(Vintage_Input!M17)&gt;0,IFERROR(Vintage_Input!BA17/$C69,""),""))</f>
        <v/>
      </c>
      <c r="AT69" s="120">
        <f>IF($B69=1,$D$13,IF(N(Vintage_Input!N17)&gt;0,IFERROR(Vintage_Input!BB17/$C69,""),""))</f>
        <v/>
      </c>
      <c r="AU69" s="120">
        <f>IF($B69=1,$E$13,IF(N(Vintage_Input!O17)&gt;0,IFERROR(Vintage_Input!BC17/$C69,""),""))</f>
        <v/>
      </c>
      <c r="AV69" s="120">
        <f>IF($B69=1,$F$13,IF(N(Vintage_Input!P17)&gt;0,IFERROR(Vintage_Input!BD17/$C69,""),""))</f>
        <v/>
      </c>
      <c r="AW69" s="120">
        <f>IF($B69=1,$G$13,IF(N(Vintage_Input!Q17)&gt;0,IFERROR(Vintage_Input!BE17/$C69,""),""))</f>
        <v/>
      </c>
      <c r="AX69" s="120">
        <f>IF($B69=1,$H$13,IF(N(Vintage_Input!R17)&gt;0,IFERROR(Vintage_Input!BF17/$C69,""),""))</f>
        <v/>
      </c>
      <c r="AY69" s="120">
        <f>IF($B69=1,$I$13,IF(N(Vintage_Input!S17)&gt;0,IFERROR(Vintage_Input!BG17/$C69,""),""))</f>
        <v/>
      </c>
      <c r="AZ69" s="121">
        <f>IF($B69=1,$B$14,IF(N(Vintage_Input!L17)&gt;0,IFERROR((Vintage_Input!D17+Vintage_Input!AR17)/$C69+Products!$C$14-(Products!$C$43+Products!$C$19+Products!$C$43*Products!$C$22+Products!$C$44),""),""))</f>
        <v/>
      </c>
      <c r="BA69" s="121">
        <f>IF($B69=1,$C$14,IF(N(Vintage_Input!M17)&gt;0,IFERROR((Vintage_Input!E17+Vintage_Input!AS17)/$C69+Products!$C$14-(Products!$C$43+Products!$C$19+Products!$C$43*Products!$C$22+Products!$C$44),""),""))</f>
        <v/>
      </c>
      <c r="BB69" s="121">
        <f>IF($B69=1,$D$14,IF(N(Vintage_Input!N17)&gt;0,IFERROR((Vintage_Input!F17+Vintage_Input!AT17)/$C69+Products!$C$14-(Products!$C$43+Products!$C$19+Products!$C$43*Products!$C$22+Products!$C$44),""),""))</f>
        <v/>
      </c>
      <c r="BC69" s="121">
        <f>IF($B69=1,$E$14,IF(N(Vintage_Input!O17)&gt;0,IFERROR((Vintage_Input!G17+Vintage_Input!AU17)/$C69+Products!$C$14-(Products!$C$43+Products!$C$19+Products!$C$43*Products!$C$22+Products!$C$44),""),""))</f>
        <v/>
      </c>
      <c r="BD69" s="121">
        <f>IF($B69=1,$F$14,IF(N(Vintage_Input!P17)&gt;0,IFERROR((Vintage_Input!H17+Vintage_Input!AV17)/$C69+Products!$C$14-(Products!$C$43+Products!$C$19+Products!$C$43*Products!$C$22+Products!$C$44),""),""))</f>
        <v/>
      </c>
      <c r="BE69" s="121">
        <f>IF($B69=1,$G$14,IF(N(Vintage_Input!Q17)&gt;0,IFERROR((Vintage_Input!I17+Vintage_Input!AW17)/$C69+Products!$C$14-(Products!$C$43+Products!$C$19+Products!$C$43*Products!$C$22+Products!$C$44),""),""))</f>
        <v/>
      </c>
      <c r="BF69" s="121">
        <f>IF($B69=1,$H$14,IF(N(Vintage_Input!R17)&gt;0,IFERROR((Vintage_Input!J17+Vintage_Input!AX17)/$C69+Products!$C$14-(Products!$C$43+Products!$C$19+Products!$C$43*Products!$C$22+Products!$C$44),""),""))</f>
        <v/>
      </c>
      <c r="BG69" s="121">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0">
        <f>IF($B70=1,$B$8,IF(N(Vintage_Input!L18)&gt;0,Vintage_Input!D18/Vintage_Input!L18,""))</f>
        <v/>
      </c>
      <c r="E70" s="120">
        <f>IF($B70=1,$C$8,IF(N(Vintage_Input!M18)&gt;0,Vintage_Input!E18/Vintage_Input!M18,""))</f>
        <v/>
      </c>
      <c r="F70" s="120">
        <f>IF($B70=1,$D$8,IF(N(Vintage_Input!N18)&gt;0,Vintage_Input!F18/Vintage_Input!N18,""))</f>
        <v/>
      </c>
      <c r="G70" s="120">
        <f>IF($B70=1,$E$8,IF(N(Vintage_Input!O18)&gt;0,Vintage_Input!G18/Vintage_Input!O18,""))</f>
        <v/>
      </c>
      <c r="H70" s="120">
        <f>IF($B70=1,$F$8,IF(N(Vintage_Input!P18)&gt;0,Vintage_Input!H18/Vintage_Input!P18,""))</f>
        <v/>
      </c>
      <c r="I70" s="120">
        <f>IF($B70=1,$G$8,IF(N(Vintage_Input!Q18)&gt;0,Vintage_Input!I18/Vintage_Input!Q18,""))</f>
        <v/>
      </c>
      <c r="J70" s="120">
        <f>IF($B70=1,$H$8,IF(N(Vintage_Input!R18)&gt;0,Vintage_Input!J18/Vintage_Input!R18,""))</f>
        <v/>
      </c>
      <c r="K70" s="120">
        <f>IF($B70=1,$I$8,IF(N(Vintage_Input!S18)&gt;0,Vintage_Input!K18/Vintage_Input!S18,""))</f>
        <v/>
      </c>
      <c r="L70" s="120">
        <f>IF($B70=1,$B$9,IF(N(Vintage_Input!L18)&gt;0,Vintage_Input!T18/Vintage_Input!L18,""))</f>
        <v/>
      </c>
      <c r="M70" s="120">
        <f>IF($B70=1,$C$9,IF(N(Vintage_Input!M18)&gt;0,Vintage_Input!U18/Vintage_Input!M18,""))</f>
        <v/>
      </c>
      <c r="N70" s="120">
        <f>IF($B70=1,$D$9,IF(N(Vintage_Input!N18)&gt;0,Vintage_Input!V18/Vintage_Input!N18,""))</f>
        <v/>
      </c>
      <c r="O70" s="120">
        <f>IF($B70=1,$E$9,IF(N(Vintage_Input!O18)&gt;0,Vintage_Input!W18/Vintage_Input!O18,""))</f>
        <v/>
      </c>
      <c r="P70" s="120">
        <f>IF($B70=1,$F$9,IF(N(Vintage_Input!P18)&gt;0,Vintage_Input!X18/Vintage_Input!P18,""))</f>
        <v/>
      </c>
      <c r="Q70" s="120">
        <f>IF($B70=1,$G$9,IF(N(Vintage_Input!Q18)&gt;0,Vintage_Input!Y18/Vintage_Input!Q18,""))</f>
        <v/>
      </c>
      <c r="R70" s="120">
        <f>IF($B70=1,$H$9,IF(N(Vintage_Input!R18)&gt;0,Vintage_Input!Z18/Vintage_Input!R18,""))</f>
        <v/>
      </c>
      <c r="S70" s="120">
        <f>IF($B70=1,$I$9,IF(N(Vintage_Input!S18)&gt;0,Vintage_Input!AA18/Vintage_Input!S18,""))</f>
        <v/>
      </c>
      <c r="T70" s="120">
        <f>IF($B70=1,$B$10,IF(N(Vintage_Input!L18)&gt;0,Vintage_Input!AB18/Vintage_Input!L18,""))</f>
        <v/>
      </c>
      <c r="U70" s="120">
        <f>IF($B70=1,$C$10,IF(N(Vintage_Input!M18)&gt;0,Vintage_Input!AC18/Vintage_Input!M18,""))</f>
        <v/>
      </c>
      <c r="V70" s="120">
        <f>IF($B70=1,$D$10,IF(N(Vintage_Input!N18)&gt;0,Vintage_Input!AD18/Vintage_Input!N18,""))</f>
        <v/>
      </c>
      <c r="W70" s="120">
        <f>IF($B70=1,$E$10,IF(N(Vintage_Input!O18)&gt;0,Vintage_Input!AE18/Vintage_Input!O18,""))</f>
        <v/>
      </c>
      <c r="X70" s="120">
        <f>IF($B70=1,$F$10,IF(N(Vintage_Input!P18)&gt;0,Vintage_Input!AF18/Vintage_Input!P18,""))</f>
        <v/>
      </c>
      <c r="Y70" s="120">
        <f>IF($B70=1,$G$10,IF(N(Vintage_Input!Q18)&gt;0,Vintage_Input!AG18/Vintage_Input!Q18,""))</f>
        <v/>
      </c>
      <c r="Z70" s="120">
        <f>IF($B70=1,$H$10,IF(N(Vintage_Input!R18)&gt;0,Vintage_Input!AH18/Vintage_Input!R18,""))</f>
        <v/>
      </c>
      <c r="AA70" s="120">
        <f>IF($B70=1,$I$10,IF(N(Vintage_Input!S18)&gt;0,Vintage_Input!AI18/Vintage_Input!S18,""))</f>
        <v/>
      </c>
      <c r="AB70" s="120">
        <f>IF($B70=1,$B$11,IF(N(Vintage_Input!L18)&gt;0,Vintage_Input!AJ18/Vintage_Input!L18,""))</f>
        <v/>
      </c>
      <c r="AC70" s="120">
        <f>IF($B70=1,$C$11,IF(N(Vintage_Input!M18)&gt;0,Vintage_Input!AK18/Vintage_Input!M18,""))</f>
        <v/>
      </c>
      <c r="AD70" s="120">
        <f>IF($B70=1,$D$11,IF(N(Vintage_Input!N18)&gt;0,Vintage_Input!AL18/Vintage_Input!N18,""))</f>
        <v/>
      </c>
      <c r="AE70" s="120">
        <f>IF($B70=1,$E$11,IF(N(Vintage_Input!O18)&gt;0,Vintage_Input!AM18/Vintage_Input!O18,""))</f>
        <v/>
      </c>
      <c r="AF70" s="120">
        <f>IF($B70=1,$F$11,IF(N(Vintage_Input!P18)&gt;0,Vintage_Input!AN18/Vintage_Input!P18,""))</f>
        <v/>
      </c>
      <c r="AG70" s="120">
        <f>IF($B70=1,$G$11,IF(N(Vintage_Input!Q18)&gt;0,Vintage_Input!AO18/Vintage_Input!Q18,""))</f>
        <v/>
      </c>
      <c r="AH70" s="120">
        <f>IF($B70=1,$H$11,IF(N(Vintage_Input!R18)&gt;0,Vintage_Input!AP18/Vintage_Input!R18,""))</f>
        <v/>
      </c>
      <c r="AI70" s="120">
        <f>IF($B70=1,$I$11,IF(N(Vintage_Input!S18)&gt;0,Vintage_Input!AQ18/Vintage_Input!S18,""))</f>
        <v/>
      </c>
      <c r="AJ70" s="120">
        <f>IF($B70=1,$B$12,IF(N(Vintage_Input!L18)&gt;0,IFERROR(Vintage_Input!AR18/Vintage_Input!AJ18,""),""))</f>
        <v/>
      </c>
      <c r="AK70" s="120">
        <f>IF($B70=1,$C$12,IF(N(Vintage_Input!M18)&gt;0,IFERROR(Vintage_Input!AS18/Vintage_Input!AK18,""),""))</f>
        <v/>
      </c>
      <c r="AL70" s="120">
        <f>IF($B70=1,$D$12,IF(N(Vintage_Input!N18)&gt;0,IFERROR(Vintage_Input!AT18/Vintage_Input!AL18,""),""))</f>
        <v/>
      </c>
      <c r="AM70" s="120">
        <f>IF($B70=1,$E$12,IF(N(Vintage_Input!O18)&gt;0,IFERROR(Vintage_Input!AU18/Vintage_Input!AM18,""),""))</f>
        <v/>
      </c>
      <c r="AN70" s="120">
        <f>IF($B70=1,$F$12,IF(N(Vintage_Input!P18)&gt;0,IFERROR(Vintage_Input!AV18/Vintage_Input!AN18,""),""))</f>
        <v/>
      </c>
      <c r="AO70" s="120">
        <f>IF($B70=1,$G$12,IF(N(Vintage_Input!Q18)&gt;0,IFERROR(Vintage_Input!AW18/Vintage_Input!AO18,""),""))</f>
        <v/>
      </c>
      <c r="AP70" s="120">
        <f>IF($B70=1,$H$12,IF(N(Vintage_Input!R18)&gt;0,IFERROR(Vintage_Input!AX18/Vintage_Input!AP18,""),""))</f>
        <v/>
      </c>
      <c r="AQ70" s="120">
        <f>IF($B70=1,$I$12,IF(N(Vintage_Input!S18)&gt;0,IFERROR(Vintage_Input!AY18/Vintage_Input!AQ18,""),""))</f>
        <v/>
      </c>
      <c r="AR70" s="120">
        <f>IF($B70=1,$B$13,IF(N(Vintage_Input!L18)&gt;0,IFERROR(Vintage_Input!AZ18/$C70,""),""))</f>
        <v/>
      </c>
      <c r="AS70" s="120">
        <f>IF($B70=1,$C$13,IF(N(Vintage_Input!M18)&gt;0,IFERROR(Vintage_Input!BA18/$C70,""),""))</f>
        <v/>
      </c>
      <c r="AT70" s="120">
        <f>IF($B70=1,$D$13,IF(N(Vintage_Input!N18)&gt;0,IFERROR(Vintage_Input!BB18/$C70,""),""))</f>
        <v/>
      </c>
      <c r="AU70" s="120">
        <f>IF($B70=1,$E$13,IF(N(Vintage_Input!O18)&gt;0,IFERROR(Vintage_Input!BC18/$C70,""),""))</f>
        <v/>
      </c>
      <c r="AV70" s="120">
        <f>IF($B70=1,$F$13,IF(N(Vintage_Input!P18)&gt;0,IFERROR(Vintage_Input!BD18/$C70,""),""))</f>
        <v/>
      </c>
      <c r="AW70" s="120">
        <f>IF($B70=1,$G$13,IF(N(Vintage_Input!Q18)&gt;0,IFERROR(Vintage_Input!BE18/$C70,""),""))</f>
        <v/>
      </c>
      <c r="AX70" s="120">
        <f>IF($B70=1,$H$13,IF(N(Vintage_Input!R18)&gt;0,IFERROR(Vintage_Input!BF18/$C70,""),""))</f>
        <v/>
      </c>
      <c r="AY70" s="120">
        <f>IF($B70=1,$I$13,IF(N(Vintage_Input!S18)&gt;0,IFERROR(Vintage_Input!BG18/$C70,""),""))</f>
        <v/>
      </c>
      <c r="AZ70" s="121">
        <f>IF($B70=1,$B$14,IF(N(Vintage_Input!L18)&gt;0,IFERROR((Vintage_Input!D18+Vintage_Input!AR18)/$C70+Products!$C$14-(Products!$C$43+Products!$C$19+Products!$C$43*Products!$C$22+Products!$C$44),""),""))</f>
        <v/>
      </c>
      <c r="BA70" s="121">
        <f>IF($B70=1,$C$14,IF(N(Vintage_Input!M18)&gt;0,IFERROR((Vintage_Input!E18+Vintage_Input!AS18)/$C70+Products!$C$14-(Products!$C$43+Products!$C$19+Products!$C$43*Products!$C$22+Products!$C$44),""),""))</f>
        <v/>
      </c>
      <c r="BB70" s="121">
        <f>IF($B70=1,$D$14,IF(N(Vintage_Input!N18)&gt;0,IFERROR((Vintage_Input!F18+Vintage_Input!AT18)/$C70+Products!$C$14-(Products!$C$43+Products!$C$19+Products!$C$43*Products!$C$22+Products!$C$44),""),""))</f>
        <v/>
      </c>
      <c r="BC70" s="121">
        <f>IF($B70=1,$E$14,IF(N(Vintage_Input!O18)&gt;0,IFERROR((Vintage_Input!G18+Vintage_Input!AU18)/$C70+Products!$C$14-(Products!$C$43+Products!$C$19+Products!$C$43*Products!$C$22+Products!$C$44),""),""))</f>
        <v/>
      </c>
      <c r="BD70" s="121">
        <f>IF($B70=1,$F$14,IF(N(Vintage_Input!P18)&gt;0,IFERROR((Vintage_Input!H18+Vintage_Input!AV18)/$C70+Products!$C$14-(Products!$C$43+Products!$C$19+Products!$C$43*Products!$C$22+Products!$C$44),""),""))</f>
        <v/>
      </c>
      <c r="BE70" s="121">
        <f>IF($B70=1,$G$14,IF(N(Vintage_Input!Q18)&gt;0,IFERROR((Vintage_Input!I18+Vintage_Input!AW18)/$C70+Products!$C$14-(Products!$C$43+Products!$C$19+Products!$C$43*Products!$C$22+Products!$C$44),""),""))</f>
        <v/>
      </c>
      <c r="BF70" s="121">
        <f>IF($B70=1,$H$14,IF(N(Vintage_Input!R18)&gt;0,IFERROR((Vintage_Input!J18+Vintage_Input!AX18)/$C70+Products!$C$14-(Products!$C$43+Products!$C$19+Products!$C$43*Products!$C$22+Products!$C$44),""),""))</f>
        <v/>
      </c>
      <c r="BG70" s="121">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0">
        <f>IF($B71=1,$B$8,IF(N(Vintage_Input!L19)&gt;0,Vintage_Input!D19/Vintage_Input!L19,""))</f>
        <v/>
      </c>
      <c r="E71" s="120">
        <f>IF($B71=1,$C$8,IF(N(Vintage_Input!M19)&gt;0,Vintage_Input!E19/Vintage_Input!M19,""))</f>
        <v/>
      </c>
      <c r="F71" s="120">
        <f>IF($B71=1,$D$8,IF(N(Vintage_Input!N19)&gt;0,Vintage_Input!F19/Vintage_Input!N19,""))</f>
        <v/>
      </c>
      <c r="G71" s="120">
        <f>IF($B71=1,$E$8,IF(N(Vintage_Input!O19)&gt;0,Vintage_Input!G19/Vintage_Input!O19,""))</f>
        <v/>
      </c>
      <c r="H71" s="120">
        <f>IF($B71=1,$F$8,IF(N(Vintage_Input!P19)&gt;0,Vintage_Input!H19/Vintage_Input!P19,""))</f>
        <v/>
      </c>
      <c r="I71" s="120">
        <f>IF($B71=1,$G$8,IF(N(Vintage_Input!Q19)&gt;0,Vintage_Input!I19/Vintage_Input!Q19,""))</f>
        <v/>
      </c>
      <c r="J71" s="120">
        <f>IF($B71=1,$H$8,IF(N(Vintage_Input!R19)&gt;0,Vintage_Input!J19/Vintage_Input!R19,""))</f>
        <v/>
      </c>
      <c r="K71" s="120">
        <f>IF($B71=1,$I$8,IF(N(Vintage_Input!S19)&gt;0,Vintage_Input!K19/Vintage_Input!S19,""))</f>
        <v/>
      </c>
      <c r="L71" s="120">
        <f>IF($B71=1,$B$9,IF(N(Vintage_Input!L19)&gt;0,Vintage_Input!T19/Vintage_Input!L19,""))</f>
        <v/>
      </c>
      <c r="M71" s="120">
        <f>IF($B71=1,$C$9,IF(N(Vintage_Input!M19)&gt;0,Vintage_Input!U19/Vintage_Input!M19,""))</f>
        <v/>
      </c>
      <c r="N71" s="120">
        <f>IF($B71=1,$D$9,IF(N(Vintage_Input!N19)&gt;0,Vintage_Input!V19/Vintage_Input!N19,""))</f>
        <v/>
      </c>
      <c r="O71" s="120">
        <f>IF($B71=1,$E$9,IF(N(Vintage_Input!O19)&gt;0,Vintage_Input!W19/Vintage_Input!O19,""))</f>
        <v/>
      </c>
      <c r="P71" s="120">
        <f>IF($B71=1,$F$9,IF(N(Vintage_Input!P19)&gt;0,Vintage_Input!X19/Vintage_Input!P19,""))</f>
        <v/>
      </c>
      <c r="Q71" s="120">
        <f>IF($B71=1,$G$9,IF(N(Vintage_Input!Q19)&gt;0,Vintage_Input!Y19/Vintage_Input!Q19,""))</f>
        <v/>
      </c>
      <c r="R71" s="120">
        <f>IF($B71=1,$H$9,IF(N(Vintage_Input!R19)&gt;0,Vintage_Input!Z19/Vintage_Input!R19,""))</f>
        <v/>
      </c>
      <c r="S71" s="120">
        <f>IF($B71=1,$I$9,IF(N(Vintage_Input!S19)&gt;0,Vintage_Input!AA19/Vintage_Input!S19,""))</f>
        <v/>
      </c>
      <c r="T71" s="120">
        <f>IF($B71=1,$B$10,IF(N(Vintage_Input!L19)&gt;0,Vintage_Input!AB19/Vintage_Input!L19,""))</f>
        <v/>
      </c>
      <c r="U71" s="120">
        <f>IF($B71=1,$C$10,IF(N(Vintage_Input!M19)&gt;0,Vintage_Input!AC19/Vintage_Input!M19,""))</f>
        <v/>
      </c>
      <c r="V71" s="120">
        <f>IF($B71=1,$D$10,IF(N(Vintage_Input!N19)&gt;0,Vintage_Input!AD19/Vintage_Input!N19,""))</f>
        <v/>
      </c>
      <c r="W71" s="120">
        <f>IF($B71=1,$E$10,IF(N(Vintage_Input!O19)&gt;0,Vintage_Input!AE19/Vintage_Input!O19,""))</f>
        <v/>
      </c>
      <c r="X71" s="120">
        <f>IF($B71=1,$F$10,IF(N(Vintage_Input!P19)&gt;0,Vintage_Input!AF19/Vintage_Input!P19,""))</f>
        <v/>
      </c>
      <c r="Y71" s="120">
        <f>IF($B71=1,$G$10,IF(N(Vintage_Input!Q19)&gt;0,Vintage_Input!AG19/Vintage_Input!Q19,""))</f>
        <v/>
      </c>
      <c r="Z71" s="120">
        <f>IF($B71=1,$H$10,IF(N(Vintage_Input!R19)&gt;0,Vintage_Input!AH19/Vintage_Input!R19,""))</f>
        <v/>
      </c>
      <c r="AA71" s="120">
        <f>IF($B71=1,$I$10,IF(N(Vintage_Input!S19)&gt;0,Vintage_Input!AI19/Vintage_Input!S19,""))</f>
        <v/>
      </c>
      <c r="AB71" s="120">
        <f>IF($B71=1,$B$11,IF(N(Vintage_Input!L19)&gt;0,Vintage_Input!AJ19/Vintage_Input!L19,""))</f>
        <v/>
      </c>
      <c r="AC71" s="120">
        <f>IF($B71=1,$C$11,IF(N(Vintage_Input!M19)&gt;0,Vintage_Input!AK19/Vintage_Input!M19,""))</f>
        <v/>
      </c>
      <c r="AD71" s="120">
        <f>IF($B71=1,$D$11,IF(N(Vintage_Input!N19)&gt;0,Vintage_Input!AL19/Vintage_Input!N19,""))</f>
        <v/>
      </c>
      <c r="AE71" s="120">
        <f>IF($B71=1,$E$11,IF(N(Vintage_Input!O19)&gt;0,Vintage_Input!AM19/Vintage_Input!O19,""))</f>
        <v/>
      </c>
      <c r="AF71" s="120">
        <f>IF($B71=1,$F$11,IF(N(Vintage_Input!P19)&gt;0,Vintage_Input!AN19/Vintage_Input!P19,""))</f>
        <v/>
      </c>
      <c r="AG71" s="120">
        <f>IF($B71=1,$G$11,IF(N(Vintage_Input!Q19)&gt;0,Vintage_Input!AO19/Vintage_Input!Q19,""))</f>
        <v/>
      </c>
      <c r="AH71" s="120">
        <f>IF($B71=1,$H$11,IF(N(Vintage_Input!R19)&gt;0,Vintage_Input!AP19/Vintage_Input!R19,""))</f>
        <v/>
      </c>
      <c r="AI71" s="120">
        <f>IF($B71=1,$I$11,IF(N(Vintage_Input!S19)&gt;0,Vintage_Input!AQ19/Vintage_Input!S19,""))</f>
        <v/>
      </c>
      <c r="AJ71" s="120">
        <f>IF($B71=1,$B$12,IF(N(Vintage_Input!L19)&gt;0,IFERROR(Vintage_Input!AR19/Vintage_Input!AJ19,""),""))</f>
        <v/>
      </c>
      <c r="AK71" s="120">
        <f>IF($B71=1,$C$12,IF(N(Vintage_Input!M19)&gt;0,IFERROR(Vintage_Input!AS19/Vintage_Input!AK19,""),""))</f>
        <v/>
      </c>
      <c r="AL71" s="120">
        <f>IF($B71=1,$D$12,IF(N(Vintage_Input!N19)&gt;0,IFERROR(Vintage_Input!AT19/Vintage_Input!AL19,""),""))</f>
        <v/>
      </c>
      <c r="AM71" s="120">
        <f>IF($B71=1,$E$12,IF(N(Vintage_Input!O19)&gt;0,IFERROR(Vintage_Input!AU19/Vintage_Input!AM19,""),""))</f>
        <v/>
      </c>
      <c r="AN71" s="120">
        <f>IF($B71=1,$F$12,IF(N(Vintage_Input!P19)&gt;0,IFERROR(Vintage_Input!AV19/Vintage_Input!AN19,""),""))</f>
        <v/>
      </c>
      <c r="AO71" s="120">
        <f>IF($B71=1,$G$12,IF(N(Vintage_Input!Q19)&gt;0,IFERROR(Vintage_Input!AW19/Vintage_Input!AO19,""),""))</f>
        <v/>
      </c>
      <c r="AP71" s="120">
        <f>IF($B71=1,$H$12,IF(N(Vintage_Input!R19)&gt;0,IFERROR(Vintage_Input!AX19/Vintage_Input!AP19,""),""))</f>
        <v/>
      </c>
      <c r="AQ71" s="120">
        <f>IF($B71=1,$I$12,IF(N(Vintage_Input!S19)&gt;0,IFERROR(Vintage_Input!AY19/Vintage_Input!AQ19,""),""))</f>
        <v/>
      </c>
      <c r="AR71" s="120">
        <f>IF($B71=1,$B$13,IF(N(Vintage_Input!L19)&gt;0,IFERROR(Vintage_Input!AZ19/$C71,""),""))</f>
        <v/>
      </c>
      <c r="AS71" s="120">
        <f>IF($B71=1,$C$13,IF(N(Vintage_Input!M19)&gt;0,IFERROR(Vintage_Input!BA19/$C71,""),""))</f>
        <v/>
      </c>
      <c r="AT71" s="120">
        <f>IF($B71=1,$D$13,IF(N(Vintage_Input!N19)&gt;0,IFERROR(Vintage_Input!BB19/$C71,""),""))</f>
        <v/>
      </c>
      <c r="AU71" s="120">
        <f>IF($B71=1,$E$13,IF(N(Vintage_Input!O19)&gt;0,IFERROR(Vintage_Input!BC19/$C71,""),""))</f>
        <v/>
      </c>
      <c r="AV71" s="120">
        <f>IF($B71=1,$F$13,IF(N(Vintage_Input!P19)&gt;0,IFERROR(Vintage_Input!BD19/$C71,""),""))</f>
        <v/>
      </c>
      <c r="AW71" s="120">
        <f>IF($B71=1,$G$13,IF(N(Vintage_Input!Q19)&gt;0,IFERROR(Vintage_Input!BE19/$C71,""),""))</f>
        <v/>
      </c>
      <c r="AX71" s="120">
        <f>IF($B71=1,$H$13,IF(N(Vintage_Input!R19)&gt;0,IFERROR(Vintage_Input!BF19/$C71,""),""))</f>
        <v/>
      </c>
      <c r="AY71" s="120">
        <f>IF($B71=1,$I$13,IF(N(Vintage_Input!S19)&gt;0,IFERROR(Vintage_Input!BG19/$C71,""),""))</f>
        <v/>
      </c>
      <c r="AZ71" s="121">
        <f>IF($B71=1,$B$14,IF(N(Vintage_Input!L19)&gt;0,IFERROR((Vintage_Input!D19+Vintage_Input!AR19)/$C71+Products!$C$14-(Products!$C$43+Products!$C$19+Products!$C$43*Products!$C$22+Products!$C$44),""),""))</f>
        <v/>
      </c>
      <c r="BA71" s="121">
        <f>IF($B71=1,$C$14,IF(N(Vintage_Input!M19)&gt;0,IFERROR((Vintage_Input!E19+Vintage_Input!AS19)/$C71+Products!$C$14-(Products!$C$43+Products!$C$19+Products!$C$43*Products!$C$22+Products!$C$44),""),""))</f>
        <v/>
      </c>
      <c r="BB71" s="121">
        <f>IF($B71=1,$D$14,IF(N(Vintage_Input!N19)&gt;0,IFERROR((Vintage_Input!F19+Vintage_Input!AT19)/$C71+Products!$C$14-(Products!$C$43+Products!$C$19+Products!$C$43*Products!$C$22+Products!$C$44),""),""))</f>
        <v/>
      </c>
      <c r="BC71" s="121">
        <f>IF($B71=1,$E$14,IF(N(Vintage_Input!O19)&gt;0,IFERROR((Vintage_Input!G19+Vintage_Input!AU19)/$C71+Products!$C$14-(Products!$C$43+Products!$C$19+Products!$C$43*Products!$C$22+Products!$C$44),""),""))</f>
        <v/>
      </c>
      <c r="BD71" s="121">
        <f>IF($B71=1,$F$14,IF(N(Vintage_Input!P19)&gt;0,IFERROR((Vintage_Input!H19+Vintage_Input!AV19)/$C71+Products!$C$14-(Products!$C$43+Products!$C$19+Products!$C$43*Products!$C$22+Products!$C$44),""),""))</f>
        <v/>
      </c>
      <c r="BE71" s="121">
        <f>IF($B71=1,$G$14,IF(N(Vintage_Input!Q19)&gt;0,IFERROR((Vintage_Input!I19+Vintage_Input!AW19)/$C71+Products!$C$14-(Products!$C$43+Products!$C$19+Products!$C$43*Products!$C$22+Products!$C$44),""),""))</f>
        <v/>
      </c>
      <c r="BF71" s="121">
        <f>IF($B71=1,$H$14,IF(N(Vintage_Input!R19)&gt;0,IFERROR((Vintage_Input!J19+Vintage_Input!AX19)/$C71+Products!$C$14-(Products!$C$43+Products!$C$19+Products!$C$43*Products!$C$22+Products!$C$44),""),""))</f>
        <v/>
      </c>
      <c r="BG71" s="121">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0">
        <f>IF($B72=1,$B$8,IF(N(Vintage_Input!L20)&gt;0,Vintage_Input!D20/Vintage_Input!L20,""))</f>
        <v/>
      </c>
      <c r="E72" s="120">
        <f>IF($B72=1,$C$8,IF(N(Vintage_Input!M20)&gt;0,Vintage_Input!E20/Vintage_Input!M20,""))</f>
        <v/>
      </c>
      <c r="F72" s="120">
        <f>IF($B72=1,$D$8,IF(N(Vintage_Input!N20)&gt;0,Vintage_Input!F20/Vintage_Input!N20,""))</f>
        <v/>
      </c>
      <c r="G72" s="120">
        <f>IF($B72=1,$E$8,IF(N(Vintage_Input!O20)&gt;0,Vintage_Input!G20/Vintage_Input!O20,""))</f>
        <v/>
      </c>
      <c r="H72" s="120">
        <f>IF($B72=1,$F$8,IF(N(Vintage_Input!P20)&gt;0,Vintage_Input!H20/Vintage_Input!P20,""))</f>
        <v/>
      </c>
      <c r="I72" s="120">
        <f>IF($B72=1,$G$8,IF(N(Vintage_Input!Q20)&gt;0,Vintage_Input!I20/Vintage_Input!Q20,""))</f>
        <v/>
      </c>
      <c r="J72" s="120">
        <f>IF($B72=1,$H$8,IF(N(Vintage_Input!R20)&gt;0,Vintage_Input!J20/Vintage_Input!R20,""))</f>
        <v/>
      </c>
      <c r="K72" s="120">
        <f>IF($B72=1,$I$8,IF(N(Vintage_Input!S20)&gt;0,Vintage_Input!K20/Vintage_Input!S20,""))</f>
        <v/>
      </c>
      <c r="L72" s="120">
        <f>IF($B72=1,$B$9,IF(N(Vintage_Input!L20)&gt;0,Vintage_Input!T20/Vintage_Input!L20,""))</f>
        <v/>
      </c>
      <c r="M72" s="120">
        <f>IF($B72=1,$C$9,IF(N(Vintage_Input!M20)&gt;0,Vintage_Input!U20/Vintage_Input!M20,""))</f>
        <v/>
      </c>
      <c r="N72" s="120">
        <f>IF($B72=1,$D$9,IF(N(Vintage_Input!N20)&gt;0,Vintage_Input!V20/Vintage_Input!N20,""))</f>
        <v/>
      </c>
      <c r="O72" s="120">
        <f>IF($B72=1,$E$9,IF(N(Vintage_Input!O20)&gt;0,Vintage_Input!W20/Vintage_Input!O20,""))</f>
        <v/>
      </c>
      <c r="P72" s="120">
        <f>IF($B72=1,$F$9,IF(N(Vintage_Input!P20)&gt;0,Vintage_Input!X20/Vintage_Input!P20,""))</f>
        <v/>
      </c>
      <c r="Q72" s="120">
        <f>IF($B72=1,$G$9,IF(N(Vintage_Input!Q20)&gt;0,Vintage_Input!Y20/Vintage_Input!Q20,""))</f>
        <v/>
      </c>
      <c r="R72" s="120">
        <f>IF($B72=1,$H$9,IF(N(Vintage_Input!R20)&gt;0,Vintage_Input!Z20/Vintage_Input!R20,""))</f>
        <v/>
      </c>
      <c r="S72" s="120">
        <f>IF($B72=1,$I$9,IF(N(Vintage_Input!S20)&gt;0,Vintage_Input!AA20/Vintage_Input!S20,""))</f>
        <v/>
      </c>
      <c r="T72" s="120">
        <f>IF($B72=1,$B$10,IF(N(Vintage_Input!L20)&gt;0,Vintage_Input!AB20/Vintage_Input!L20,""))</f>
        <v/>
      </c>
      <c r="U72" s="120">
        <f>IF($B72=1,$C$10,IF(N(Vintage_Input!M20)&gt;0,Vintage_Input!AC20/Vintage_Input!M20,""))</f>
        <v/>
      </c>
      <c r="V72" s="120">
        <f>IF($B72=1,$D$10,IF(N(Vintage_Input!N20)&gt;0,Vintage_Input!AD20/Vintage_Input!N20,""))</f>
        <v/>
      </c>
      <c r="W72" s="120">
        <f>IF($B72=1,$E$10,IF(N(Vintage_Input!O20)&gt;0,Vintage_Input!AE20/Vintage_Input!O20,""))</f>
        <v/>
      </c>
      <c r="X72" s="120">
        <f>IF($B72=1,$F$10,IF(N(Vintage_Input!P20)&gt;0,Vintage_Input!AF20/Vintage_Input!P20,""))</f>
        <v/>
      </c>
      <c r="Y72" s="120">
        <f>IF($B72=1,$G$10,IF(N(Vintage_Input!Q20)&gt;0,Vintage_Input!AG20/Vintage_Input!Q20,""))</f>
        <v/>
      </c>
      <c r="Z72" s="120">
        <f>IF($B72=1,$H$10,IF(N(Vintage_Input!R20)&gt;0,Vintage_Input!AH20/Vintage_Input!R20,""))</f>
        <v/>
      </c>
      <c r="AA72" s="120">
        <f>IF($B72=1,$I$10,IF(N(Vintage_Input!S20)&gt;0,Vintage_Input!AI20/Vintage_Input!S20,""))</f>
        <v/>
      </c>
      <c r="AB72" s="120">
        <f>IF($B72=1,$B$11,IF(N(Vintage_Input!L20)&gt;0,Vintage_Input!AJ20/Vintage_Input!L20,""))</f>
        <v/>
      </c>
      <c r="AC72" s="120">
        <f>IF($B72=1,$C$11,IF(N(Vintage_Input!M20)&gt;0,Vintage_Input!AK20/Vintage_Input!M20,""))</f>
        <v/>
      </c>
      <c r="AD72" s="120">
        <f>IF($B72=1,$D$11,IF(N(Vintage_Input!N20)&gt;0,Vintage_Input!AL20/Vintage_Input!N20,""))</f>
        <v/>
      </c>
      <c r="AE72" s="120">
        <f>IF($B72=1,$E$11,IF(N(Vintage_Input!O20)&gt;0,Vintage_Input!AM20/Vintage_Input!O20,""))</f>
        <v/>
      </c>
      <c r="AF72" s="120">
        <f>IF($B72=1,$F$11,IF(N(Vintage_Input!P20)&gt;0,Vintage_Input!AN20/Vintage_Input!P20,""))</f>
        <v/>
      </c>
      <c r="AG72" s="120">
        <f>IF($B72=1,$G$11,IF(N(Vintage_Input!Q20)&gt;0,Vintage_Input!AO20/Vintage_Input!Q20,""))</f>
        <v/>
      </c>
      <c r="AH72" s="120">
        <f>IF($B72=1,$H$11,IF(N(Vintage_Input!R20)&gt;0,Vintage_Input!AP20/Vintage_Input!R20,""))</f>
        <v/>
      </c>
      <c r="AI72" s="120">
        <f>IF($B72=1,$I$11,IF(N(Vintage_Input!S20)&gt;0,Vintage_Input!AQ20/Vintage_Input!S20,""))</f>
        <v/>
      </c>
      <c r="AJ72" s="120">
        <f>IF($B72=1,$B$12,IF(N(Vintage_Input!L20)&gt;0,IFERROR(Vintage_Input!AR20/Vintage_Input!AJ20,""),""))</f>
        <v/>
      </c>
      <c r="AK72" s="120">
        <f>IF($B72=1,$C$12,IF(N(Vintage_Input!M20)&gt;0,IFERROR(Vintage_Input!AS20/Vintage_Input!AK20,""),""))</f>
        <v/>
      </c>
      <c r="AL72" s="120">
        <f>IF($B72=1,$D$12,IF(N(Vintage_Input!N20)&gt;0,IFERROR(Vintage_Input!AT20/Vintage_Input!AL20,""),""))</f>
        <v/>
      </c>
      <c r="AM72" s="120">
        <f>IF($B72=1,$E$12,IF(N(Vintage_Input!O20)&gt;0,IFERROR(Vintage_Input!AU20/Vintage_Input!AM20,""),""))</f>
        <v/>
      </c>
      <c r="AN72" s="120">
        <f>IF($B72=1,$F$12,IF(N(Vintage_Input!P20)&gt;0,IFERROR(Vintage_Input!AV20/Vintage_Input!AN20,""),""))</f>
        <v/>
      </c>
      <c r="AO72" s="120">
        <f>IF($B72=1,$G$12,IF(N(Vintage_Input!Q20)&gt;0,IFERROR(Vintage_Input!AW20/Vintage_Input!AO20,""),""))</f>
        <v/>
      </c>
      <c r="AP72" s="120">
        <f>IF($B72=1,$H$12,IF(N(Vintage_Input!R20)&gt;0,IFERROR(Vintage_Input!AX20/Vintage_Input!AP20,""),""))</f>
        <v/>
      </c>
      <c r="AQ72" s="120">
        <f>IF($B72=1,$I$12,IF(N(Vintage_Input!S20)&gt;0,IFERROR(Vintage_Input!AY20/Vintage_Input!AQ20,""),""))</f>
        <v/>
      </c>
      <c r="AR72" s="120">
        <f>IF($B72=1,$B$13,IF(N(Vintage_Input!L20)&gt;0,IFERROR(Vintage_Input!AZ20/$C72,""),""))</f>
        <v/>
      </c>
      <c r="AS72" s="120">
        <f>IF($B72=1,$C$13,IF(N(Vintage_Input!M20)&gt;0,IFERROR(Vintage_Input!BA20/$C72,""),""))</f>
        <v/>
      </c>
      <c r="AT72" s="120">
        <f>IF($B72=1,$D$13,IF(N(Vintage_Input!N20)&gt;0,IFERROR(Vintage_Input!BB20/$C72,""),""))</f>
        <v/>
      </c>
      <c r="AU72" s="120">
        <f>IF($B72=1,$E$13,IF(N(Vintage_Input!O20)&gt;0,IFERROR(Vintage_Input!BC20/$C72,""),""))</f>
        <v/>
      </c>
      <c r="AV72" s="120">
        <f>IF($B72=1,$F$13,IF(N(Vintage_Input!P20)&gt;0,IFERROR(Vintage_Input!BD20/$C72,""),""))</f>
        <v/>
      </c>
      <c r="AW72" s="120">
        <f>IF($B72=1,$G$13,IF(N(Vintage_Input!Q20)&gt;0,IFERROR(Vintage_Input!BE20/$C72,""),""))</f>
        <v/>
      </c>
      <c r="AX72" s="120">
        <f>IF($B72=1,$H$13,IF(N(Vintage_Input!R20)&gt;0,IFERROR(Vintage_Input!BF20/$C72,""),""))</f>
        <v/>
      </c>
      <c r="AY72" s="120">
        <f>IF($B72=1,$I$13,IF(N(Vintage_Input!S20)&gt;0,IFERROR(Vintage_Input!BG20/$C72,""),""))</f>
        <v/>
      </c>
      <c r="AZ72" s="121">
        <f>IF($B72=1,$B$14,IF(N(Vintage_Input!L20)&gt;0,IFERROR((Vintage_Input!D20+Vintage_Input!AR20)/$C72+Products!$C$14-(Products!$C$43+Products!$C$19+Products!$C$43*Products!$C$22+Products!$C$44),""),""))</f>
        <v/>
      </c>
      <c r="BA72" s="121">
        <f>IF($B72=1,$C$14,IF(N(Vintage_Input!M20)&gt;0,IFERROR((Vintage_Input!E20+Vintage_Input!AS20)/$C72+Products!$C$14-(Products!$C$43+Products!$C$19+Products!$C$43*Products!$C$22+Products!$C$44),""),""))</f>
        <v/>
      </c>
      <c r="BB72" s="121">
        <f>IF($B72=1,$D$14,IF(N(Vintage_Input!N20)&gt;0,IFERROR((Vintage_Input!F20+Vintage_Input!AT20)/$C72+Products!$C$14-(Products!$C$43+Products!$C$19+Products!$C$43*Products!$C$22+Products!$C$44),""),""))</f>
        <v/>
      </c>
      <c r="BC72" s="121">
        <f>IF($B72=1,$E$14,IF(N(Vintage_Input!O20)&gt;0,IFERROR((Vintage_Input!G20+Vintage_Input!AU20)/$C72+Products!$C$14-(Products!$C$43+Products!$C$19+Products!$C$43*Products!$C$22+Products!$C$44),""),""))</f>
        <v/>
      </c>
      <c r="BD72" s="121">
        <f>IF($B72=1,$F$14,IF(N(Vintage_Input!P20)&gt;0,IFERROR((Vintage_Input!H20+Vintage_Input!AV20)/$C72+Products!$C$14-(Products!$C$43+Products!$C$19+Products!$C$43*Products!$C$22+Products!$C$44),""),""))</f>
        <v/>
      </c>
      <c r="BE72" s="121">
        <f>IF($B72=1,$G$14,IF(N(Vintage_Input!Q20)&gt;0,IFERROR((Vintage_Input!I20+Vintage_Input!AW20)/$C72+Products!$C$14-(Products!$C$43+Products!$C$19+Products!$C$43*Products!$C$22+Products!$C$44),""),""))</f>
        <v/>
      </c>
      <c r="BF72" s="121">
        <f>IF($B72=1,$H$14,IF(N(Vintage_Input!R20)&gt;0,IFERROR((Vintage_Input!J20+Vintage_Input!AX20)/$C72+Products!$C$14-(Products!$C$43+Products!$C$19+Products!$C$43*Products!$C$22+Products!$C$44),""),""))</f>
        <v/>
      </c>
      <c r="BG72" s="121">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0">
        <f>IF($B73=1,$B$8,IF(N(Vintage_Input!L21)&gt;0,Vintage_Input!D21/Vintage_Input!L21,""))</f>
        <v/>
      </c>
      <c r="E73" s="120">
        <f>IF($B73=1,$C$8,IF(N(Vintage_Input!M21)&gt;0,Vintage_Input!E21/Vintage_Input!M21,""))</f>
        <v/>
      </c>
      <c r="F73" s="120">
        <f>IF($B73=1,$D$8,IF(N(Vintage_Input!N21)&gt;0,Vintage_Input!F21/Vintage_Input!N21,""))</f>
        <v/>
      </c>
      <c r="G73" s="120">
        <f>IF($B73=1,$E$8,IF(N(Vintage_Input!O21)&gt;0,Vintage_Input!G21/Vintage_Input!O21,""))</f>
        <v/>
      </c>
      <c r="H73" s="120">
        <f>IF($B73=1,$F$8,IF(N(Vintage_Input!P21)&gt;0,Vintage_Input!H21/Vintage_Input!P21,""))</f>
        <v/>
      </c>
      <c r="I73" s="120">
        <f>IF($B73=1,$G$8,IF(N(Vintage_Input!Q21)&gt;0,Vintage_Input!I21/Vintage_Input!Q21,""))</f>
        <v/>
      </c>
      <c r="J73" s="120">
        <f>IF($B73=1,$H$8,IF(N(Vintage_Input!R21)&gt;0,Vintage_Input!J21/Vintage_Input!R21,""))</f>
        <v/>
      </c>
      <c r="K73" s="120">
        <f>IF($B73=1,$I$8,IF(N(Vintage_Input!S21)&gt;0,Vintage_Input!K21/Vintage_Input!S21,""))</f>
        <v/>
      </c>
      <c r="L73" s="120">
        <f>IF($B73=1,$B$9,IF(N(Vintage_Input!L21)&gt;0,Vintage_Input!T21/Vintage_Input!L21,""))</f>
        <v/>
      </c>
      <c r="M73" s="120">
        <f>IF($B73=1,$C$9,IF(N(Vintage_Input!M21)&gt;0,Vintage_Input!U21/Vintage_Input!M21,""))</f>
        <v/>
      </c>
      <c r="N73" s="120">
        <f>IF($B73=1,$D$9,IF(N(Vintage_Input!N21)&gt;0,Vintage_Input!V21/Vintage_Input!N21,""))</f>
        <v/>
      </c>
      <c r="O73" s="120">
        <f>IF($B73=1,$E$9,IF(N(Vintage_Input!O21)&gt;0,Vintage_Input!W21/Vintage_Input!O21,""))</f>
        <v/>
      </c>
      <c r="P73" s="120">
        <f>IF($B73=1,$F$9,IF(N(Vintage_Input!P21)&gt;0,Vintage_Input!X21/Vintage_Input!P21,""))</f>
        <v/>
      </c>
      <c r="Q73" s="120">
        <f>IF($B73=1,$G$9,IF(N(Vintage_Input!Q21)&gt;0,Vintage_Input!Y21/Vintage_Input!Q21,""))</f>
        <v/>
      </c>
      <c r="R73" s="120">
        <f>IF($B73=1,$H$9,IF(N(Vintage_Input!R21)&gt;0,Vintage_Input!Z21/Vintage_Input!R21,""))</f>
        <v/>
      </c>
      <c r="S73" s="120">
        <f>IF($B73=1,$I$9,IF(N(Vintage_Input!S21)&gt;0,Vintage_Input!AA21/Vintage_Input!S21,""))</f>
        <v/>
      </c>
      <c r="T73" s="120">
        <f>IF($B73=1,$B$10,IF(N(Vintage_Input!L21)&gt;0,Vintage_Input!AB21/Vintage_Input!L21,""))</f>
        <v/>
      </c>
      <c r="U73" s="120">
        <f>IF($B73=1,$C$10,IF(N(Vintage_Input!M21)&gt;0,Vintage_Input!AC21/Vintage_Input!M21,""))</f>
        <v/>
      </c>
      <c r="V73" s="120">
        <f>IF($B73=1,$D$10,IF(N(Vintage_Input!N21)&gt;0,Vintage_Input!AD21/Vintage_Input!N21,""))</f>
        <v/>
      </c>
      <c r="W73" s="120">
        <f>IF($B73=1,$E$10,IF(N(Vintage_Input!O21)&gt;0,Vintage_Input!AE21/Vintage_Input!O21,""))</f>
        <v/>
      </c>
      <c r="X73" s="120">
        <f>IF($B73=1,$F$10,IF(N(Vintage_Input!P21)&gt;0,Vintage_Input!AF21/Vintage_Input!P21,""))</f>
        <v/>
      </c>
      <c r="Y73" s="120">
        <f>IF($B73=1,$G$10,IF(N(Vintage_Input!Q21)&gt;0,Vintage_Input!AG21/Vintage_Input!Q21,""))</f>
        <v/>
      </c>
      <c r="Z73" s="120">
        <f>IF($B73=1,$H$10,IF(N(Vintage_Input!R21)&gt;0,Vintage_Input!AH21/Vintage_Input!R21,""))</f>
        <v/>
      </c>
      <c r="AA73" s="120">
        <f>IF($B73=1,$I$10,IF(N(Vintage_Input!S21)&gt;0,Vintage_Input!AI21/Vintage_Input!S21,""))</f>
        <v/>
      </c>
      <c r="AB73" s="120">
        <f>IF($B73=1,$B$11,IF(N(Vintage_Input!L21)&gt;0,Vintage_Input!AJ21/Vintage_Input!L21,""))</f>
        <v/>
      </c>
      <c r="AC73" s="120">
        <f>IF($B73=1,$C$11,IF(N(Vintage_Input!M21)&gt;0,Vintage_Input!AK21/Vintage_Input!M21,""))</f>
        <v/>
      </c>
      <c r="AD73" s="120">
        <f>IF($B73=1,$D$11,IF(N(Vintage_Input!N21)&gt;0,Vintage_Input!AL21/Vintage_Input!N21,""))</f>
        <v/>
      </c>
      <c r="AE73" s="120">
        <f>IF($B73=1,$E$11,IF(N(Vintage_Input!O21)&gt;0,Vintage_Input!AM21/Vintage_Input!O21,""))</f>
        <v/>
      </c>
      <c r="AF73" s="120">
        <f>IF($B73=1,$F$11,IF(N(Vintage_Input!P21)&gt;0,Vintage_Input!AN21/Vintage_Input!P21,""))</f>
        <v/>
      </c>
      <c r="AG73" s="120">
        <f>IF($B73=1,$G$11,IF(N(Vintage_Input!Q21)&gt;0,Vintage_Input!AO21/Vintage_Input!Q21,""))</f>
        <v/>
      </c>
      <c r="AH73" s="120">
        <f>IF($B73=1,$H$11,IF(N(Vintage_Input!R21)&gt;0,Vintage_Input!AP21/Vintage_Input!R21,""))</f>
        <v/>
      </c>
      <c r="AI73" s="120">
        <f>IF($B73=1,$I$11,IF(N(Vintage_Input!S21)&gt;0,Vintage_Input!AQ21/Vintage_Input!S21,""))</f>
        <v/>
      </c>
      <c r="AJ73" s="120">
        <f>IF($B73=1,$B$12,IF(N(Vintage_Input!L21)&gt;0,IFERROR(Vintage_Input!AR21/Vintage_Input!AJ21,""),""))</f>
        <v/>
      </c>
      <c r="AK73" s="120">
        <f>IF($B73=1,$C$12,IF(N(Vintage_Input!M21)&gt;0,IFERROR(Vintage_Input!AS21/Vintage_Input!AK21,""),""))</f>
        <v/>
      </c>
      <c r="AL73" s="120">
        <f>IF($B73=1,$D$12,IF(N(Vintage_Input!N21)&gt;0,IFERROR(Vintage_Input!AT21/Vintage_Input!AL21,""),""))</f>
        <v/>
      </c>
      <c r="AM73" s="120">
        <f>IF($B73=1,$E$12,IF(N(Vintage_Input!O21)&gt;0,IFERROR(Vintage_Input!AU21/Vintage_Input!AM21,""),""))</f>
        <v/>
      </c>
      <c r="AN73" s="120">
        <f>IF($B73=1,$F$12,IF(N(Vintage_Input!P21)&gt;0,IFERROR(Vintage_Input!AV21/Vintage_Input!AN21,""),""))</f>
        <v/>
      </c>
      <c r="AO73" s="120">
        <f>IF($B73=1,$G$12,IF(N(Vintage_Input!Q21)&gt;0,IFERROR(Vintage_Input!AW21/Vintage_Input!AO21,""),""))</f>
        <v/>
      </c>
      <c r="AP73" s="120">
        <f>IF($B73=1,$H$12,IF(N(Vintage_Input!R21)&gt;0,IFERROR(Vintage_Input!AX21/Vintage_Input!AP21,""),""))</f>
        <v/>
      </c>
      <c r="AQ73" s="120">
        <f>IF($B73=1,$I$12,IF(N(Vintage_Input!S21)&gt;0,IFERROR(Vintage_Input!AY21/Vintage_Input!AQ21,""),""))</f>
        <v/>
      </c>
      <c r="AR73" s="120">
        <f>IF($B73=1,$B$13,IF(N(Vintage_Input!L21)&gt;0,IFERROR(Vintage_Input!AZ21/$C73,""),""))</f>
        <v/>
      </c>
      <c r="AS73" s="120">
        <f>IF($B73=1,$C$13,IF(N(Vintage_Input!M21)&gt;0,IFERROR(Vintage_Input!BA21/$C73,""),""))</f>
        <v/>
      </c>
      <c r="AT73" s="120">
        <f>IF($B73=1,$D$13,IF(N(Vintage_Input!N21)&gt;0,IFERROR(Vintage_Input!BB21/$C73,""),""))</f>
        <v/>
      </c>
      <c r="AU73" s="120">
        <f>IF($B73=1,$E$13,IF(N(Vintage_Input!O21)&gt;0,IFERROR(Vintage_Input!BC21/$C73,""),""))</f>
        <v/>
      </c>
      <c r="AV73" s="120">
        <f>IF($B73=1,$F$13,IF(N(Vintage_Input!P21)&gt;0,IFERROR(Vintage_Input!BD21/$C73,""),""))</f>
        <v/>
      </c>
      <c r="AW73" s="120">
        <f>IF($B73=1,$G$13,IF(N(Vintage_Input!Q21)&gt;0,IFERROR(Vintage_Input!BE21/$C73,""),""))</f>
        <v/>
      </c>
      <c r="AX73" s="120">
        <f>IF($B73=1,$H$13,IF(N(Vintage_Input!R21)&gt;0,IFERROR(Vintage_Input!BF21/$C73,""),""))</f>
        <v/>
      </c>
      <c r="AY73" s="120">
        <f>IF($B73=1,$I$13,IF(N(Vintage_Input!S21)&gt;0,IFERROR(Vintage_Input!BG21/$C73,""),""))</f>
        <v/>
      </c>
      <c r="AZ73" s="121">
        <f>IF($B73=1,$B$14,IF(N(Vintage_Input!L21)&gt;0,IFERROR((Vintage_Input!D21+Vintage_Input!AR21)/$C73+Products!$C$14-(Products!$C$43+Products!$C$19+Products!$C$43*Products!$C$22+Products!$C$44),""),""))</f>
        <v/>
      </c>
      <c r="BA73" s="121">
        <f>IF($B73=1,$C$14,IF(N(Vintage_Input!M21)&gt;0,IFERROR((Vintage_Input!E21+Vintage_Input!AS21)/$C73+Products!$C$14-(Products!$C$43+Products!$C$19+Products!$C$43*Products!$C$22+Products!$C$44),""),""))</f>
        <v/>
      </c>
      <c r="BB73" s="121">
        <f>IF($B73=1,$D$14,IF(N(Vintage_Input!N21)&gt;0,IFERROR((Vintage_Input!F21+Vintage_Input!AT21)/$C73+Products!$C$14-(Products!$C$43+Products!$C$19+Products!$C$43*Products!$C$22+Products!$C$44),""),""))</f>
        <v/>
      </c>
      <c r="BC73" s="121">
        <f>IF($B73=1,$E$14,IF(N(Vintage_Input!O21)&gt;0,IFERROR((Vintage_Input!G21+Vintage_Input!AU21)/$C73+Products!$C$14-(Products!$C$43+Products!$C$19+Products!$C$43*Products!$C$22+Products!$C$44),""),""))</f>
        <v/>
      </c>
      <c r="BD73" s="121">
        <f>IF($B73=1,$F$14,IF(N(Vintage_Input!P21)&gt;0,IFERROR((Vintage_Input!H21+Vintage_Input!AV21)/$C73+Products!$C$14-(Products!$C$43+Products!$C$19+Products!$C$43*Products!$C$22+Products!$C$44),""),""))</f>
        <v/>
      </c>
      <c r="BE73" s="121">
        <f>IF($B73=1,$G$14,IF(N(Vintage_Input!Q21)&gt;0,IFERROR((Vintage_Input!I21+Vintage_Input!AW21)/$C73+Products!$C$14-(Products!$C$43+Products!$C$19+Products!$C$43*Products!$C$22+Products!$C$44),""),""))</f>
        <v/>
      </c>
      <c r="BF73" s="121">
        <f>IF($B73=1,$H$14,IF(N(Vintage_Input!R21)&gt;0,IFERROR((Vintage_Input!J21+Vintage_Input!AX21)/$C73+Products!$C$14-(Products!$C$43+Products!$C$19+Products!$C$43*Products!$C$22+Products!$C$44),""),""))</f>
        <v/>
      </c>
      <c r="BG73" s="121">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0">
        <f>IF($B74=1,$B$8,IF(N(Vintage_Input!L22)&gt;0,Vintage_Input!D22/Vintage_Input!L22,""))</f>
        <v/>
      </c>
      <c r="E74" s="120">
        <f>IF($B74=1,$C$8,IF(N(Vintage_Input!M22)&gt;0,Vintage_Input!E22/Vintage_Input!M22,""))</f>
        <v/>
      </c>
      <c r="F74" s="120">
        <f>IF($B74=1,$D$8,IF(N(Vintage_Input!N22)&gt;0,Vintage_Input!F22/Vintage_Input!N22,""))</f>
        <v/>
      </c>
      <c r="G74" s="120">
        <f>IF($B74=1,$E$8,IF(N(Vintage_Input!O22)&gt;0,Vintage_Input!G22/Vintage_Input!O22,""))</f>
        <v/>
      </c>
      <c r="H74" s="120">
        <f>IF($B74=1,$F$8,IF(N(Vintage_Input!P22)&gt;0,Vintage_Input!H22/Vintage_Input!P22,""))</f>
        <v/>
      </c>
      <c r="I74" s="120">
        <f>IF($B74=1,$G$8,IF(N(Vintage_Input!Q22)&gt;0,Vintage_Input!I22/Vintage_Input!Q22,""))</f>
        <v/>
      </c>
      <c r="J74" s="120">
        <f>IF($B74=1,$H$8,IF(N(Vintage_Input!R22)&gt;0,Vintage_Input!J22/Vintage_Input!R22,""))</f>
        <v/>
      </c>
      <c r="K74" s="120">
        <f>IF($B74=1,$I$8,IF(N(Vintage_Input!S22)&gt;0,Vintage_Input!K22/Vintage_Input!S22,""))</f>
        <v/>
      </c>
      <c r="L74" s="120">
        <f>IF($B74=1,$B$9,IF(N(Vintage_Input!L22)&gt;0,Vintage_Input!T22/Vintage_Input!L22,""))</f>
        <v/>
      </c>
      <c r="M74" s="120">
        <f>IF($B74=1,$C$9,IF(N(Vintage_Input!M22)&gt;0,Vintage_Input!U22/Vintage_Input!M22,""))</f>
        <v/>
      </c>
      <c r="N74" s="120">
        <f>IF($B74=1,$D$9,IF(N(Vintage_Input!N22)&gt;0,Vintage_Input!V22/Vintage_Input!N22,""))</f>
        <v/>
      </c>
      <c r="O74" s="120">
        <f>IF($B74=1,$E$9,IF(N(Vintage_Input!O22)&gt;0,Vintage_Input!W22/Vintage_Input!O22,""))</f>
        <v/>
      </c>
      <c r="P74" s="120">
        <f>IF($B74=1,$F$9,IF(N(Vintage_Input!P22)&gt;0,Vintage_Input!X22/Vintage_Input!P22,""))</f>
        <v/>
      </c>
      <c r="Q74" s="120">
        <f>IF($B74=1,$G$9,IF(N(Vintage_Input!Q22)&gt;0,Vintage_Input!Y22/Vintage_Input!Q22,""))</f>
        <v/>
      </c>
      <c r="R74" s="120">
        <f>IF($B74=1,$H$9,IF(N(Vintage_Input!R22)&gt;0,Vintage_Input!Z22/Vintage_Input!R22,""))</f>
        <v/>
      </c>
      <c r="S74" s="120">
        <f>IF($B74=1,$I$9,IF(N(Vintage_Input!S22)&gt;0,Vintage_Input!AA22/Vintage_Input!S22,""))</f>
        <v/>
      </c>
      <c r="T74" s="120">
        <f>IF($B74=1,$B$10,IF(N(Vintage_Input!L22)&gt;0,Vintage_Input!AB22/Vintage_Input!L22,""))</f>
        <v/>
      </c>
      <c r="U74" s="120">
        <f>IF($B74=1,$C$10,IF(N(Vintage_Input!M22)&gt;0,Vintage_Input!AC22/Vintage_Input!M22,""))</f>
        <v/>
      </c>
      <c r="V74" s="120">
        <f>IF($B74=1,$D$10,IF(N(Vintage_Input!N22)&gt;0,Vintage_Input!AD22/Vintage_Input!N22,""))</f>
        <v/>
      </c>
      <c r="W74" s="120">
        <f>IF($B74=1,$E$10,IF(N(Vintage_Input!O22)&gt;0,Vintage_Input!AE22/Vintage_Input!O22,""))</f>
        <v/>
      </c>
      <c r="X74" s="120">
        <f>IF($B74=1,$F$10,IF(N(Vintage_Input!P22)&gt;0,Vintage_Input!AF22/Vintage_Input!P22,""))</f>
        <v/>
      </c>
      <c r="Y74" s="120">
        <f>IF($B74=1,$G$10,IF(N(Vintage_Input!Q22)&gt;0,Vintage_Input!AG22/Vintage_Input!Q22,""))</f>
        <v/>
      </c>
      <c r="Z74" s="120">
        <f>IF($B74=1,$H$10,IF(N(Vintage_Input!R22)&gt;0,Vintage_Input!AH22/Vintage_Input!R22,""))</f>
        <v/>
      </c>
      <c r="AA74" s="120">
        <f>IF($B74=1,$I$10,IF(N(Vintage_Input!S22)&gt;0,Vintage_Input!AI22/Vintage_Input!S22,""))</f>
        <v/>
      </c>
      <c r="AB74" s="120">
        <f>IF($B74=1,$B$11,IF(N(Vintage_Input!L22)&gt;0,Vintage_Input!AJ22/Vintage_Input!L22,""))</f>
        <v/>
      </c>
      <c r="AC74" s="120">
        <f>IF($B74=1,$C$11,IF(N(Vintage_Input!M22)&gt;0,Vintage_Input!AK22/Vintage_Input!M22,""))</f>
        <v/>
      </c>
      <c r="AD74" s="120">
        <f>IF($B74=1,$D$11,IF(N(Vintage_Input!N22)&gt;0,Vintage_Input!AL22/Vintage_Input!N22,""))</f>
        <v/>
      </c>
      <c r="AE74" s="120">
        <f>IF($B74=1,$E$11,IF(N(Vintage_Input!O22)&gt;0,Vintage_Input!AM22/Vintage_Input!O22,""))</f>
        <v/>
      </c>
      <c r="AF74" s="120">
        <f>IF($B74=1,$F$11,IF(N(Vintage_Input!P22)&gt;0,Vintage_Input!AN22/Vintage_Input!P22,""))</f>
        <v/>
      </c>
      <c r="AG74" s="120">
        <f>IF($B74=1,$G$11,IF(N(Vintage_Input!Q22)&gt;0,Vintage_Input!AO22/Vintage_Input!Q22,""))</f>
        <v/>
      </c>
      <c r="AH74" s="120">
        <f>IF($B74=1,$H$11,IF(N(Vintage_Input!R22)&gt;0,Vintage_Input!AP22/Vintage_Input!R22,""))</f>
        <v/>
      </c>
      <c r="AI74" s="120">
        <f>IF($B74=1,$I$11,IF(N(Vintage_Input!S22)&gt;0,Vintage_Input!AQ22/Vintage_Input!S22,""))</f>
        <v/>
      </c>
      <c r="AJ74" s="120">
        <f>IF($B74=1,$B$12,IF(N(Vintage_Input!L22)&gt;0,IFERROR(Vintage_Input!AR22/Vintage_Input!AJ22,""),""))</f>
        <v/>
      </c>
      <c r="AK74" s="120">
        <f>IF($B74=1,$C$12,IF(N(Vintage_Input!M22)&gt;0,IFERROR(Vintage_Input!AS22/Vintage_Input!AK22,""),""))</f>
        <v/>
      </c>
      <c r="AL74" s="120">
        <f>IF($B74=1,$D$12,IF(N(Vintage_Input!N22)&gt;0,IFERROR(Vintage_Input!AT22/Vintage_Input!AL22,""),""))</f>
        <v/>
      </c>
      <c r="AM74" s="120">
        <f>IF($B74=1,$E$12,IF(N(Vintage_Input!O22)&gt;0,IFERROR(Vintage_Input!AU22/Vintage_Input!AM22,""),""))</f>
        <v/>
      </c>
      <c r="AN74" s="120">
        <f>IF($B74=1,$F$12,IF(N(Vintage_Input!P22)&gt;0,IFERROR(Vintage_Input!AV22/Vintage_Input!AN22,""),""))</f>
        <v/>
      </c>
      <c r="AO74" s="120">
        <f>IF($B74=1,$G$12,IF(N(Vintage_Input!Q22)&gt;0,IFERROR(Vintage_Input!AW22/Vintage_Input!AO22,""),""))</f>
        <v/>
      </c>
      <c r="AP74" s="120">
        <f>IF($B74=1,$H$12,IF(N(Vintage_Input!R22)&gt;0,IFERROR(Vintage_Input!AX22/Vintage_Input!AP22,""),""))</f>
        <v/>
      </c>
      <c r="AQ74" s="120">
        <f>IF($B74=1,$I$12,IF(N(Vintage_Input!S22)&gt;0,IFERROR(Vintage_Input!AY22/Vintage_Input!AQ22,""),""))</f>
        <v/>
      </c>
      <c r="AR74" s="120">
        <f>IF($B74=1,$B$13,IF(N(Vintage_Input!L22)&gt;0,IFERROR(Vintage_Input!AZ22/$C74,""),""))</f>
        <v/>
      </c>
      <c r="AS74" s="120">
        <f>IF($B74=1,$C$13,IF(N(Vintage_Input!M22)&gt;0,IFERROR(Vintage_Input!BA22/$C74,""),""))</f>
        <v/>
      </c>
      <c r="AT74" s="120">
        <f>IF($B74=1,$D$13,IF(N(Vintage_Input!N22)&gt;0,IFERROR(Vintage_Input!BB22/$C74,""),""))</f>
        <v/>
      </c>
      <c r="AU74" s="120">
        <f>IF($B74=1,$E$13,IF(N(Vintage_Input!O22)&gt;0,IFERROR(Vintage_Input!BC22/$C74,""),""))</f>
        <v/>
      </c>
      <c r="AV74" s="120">
        <f>IF($B74=1,$F$13,IF(N(Vintage_Input!P22)&gt;0,IFERROR(Vintage_Input!BD22/$C74,""),""))</f>
        <v/>
      </c>
      <c r="AW74" s="120">
        <f>IF($B74=1,$G$13,IF(N(Vintage_Input!Q22)&gt;0,IFERROR(Vintage_Input!BE22/$C74,""),""))</f>
        <v/>
      </c>
      <c r="AX74" s="120">
        <f>IF($B74=1,$H$13,IF(N(Vintage_Input!R22)&gt;0,IFERROR(Vintage_Input!BF22/$C74,""),""))</f>
        <v/>
      </c>
      <c r="AY74" s="120">
        <f>IF($B74=1,$I$13,IF(N(Vintage_Input!S22)&gt;0,IFERROR(Vintage_Input!BG22/$C74,""),""))</f>
        <v/>
      </c>
      <c r="AZ74" s="121">
        <f>IF($B74=1,$B$14,IF(N(Vintage_Input!L22)&gt;0,IFERROR((Vintage_Input!D22+Vintage_Input!AR22)/$C74+Products!$C$14-(Products!$C$43+Products!$C$19+Products!$C$43*Products!$C$22+Products!$C$44),""),""))</f>
        <v/>
      </c>
      <c r="BA74" s="121">
        <f>IF($B74=1,$C$14,IF(N(Vintage_Input!M22)&gt;0,IFERROR((Vintage_Input!E22+Vintage_Input!AS22)/$C74+Products!$C$14-(Products!$C$43+Products!$C$19+Products!$C$43*Products!$C$22+Products!$C$44),""),""))</f>
        <v/>
      </c>
      <c r="BB74" s="121">
        <f>IF($B74=1,$D$14,IF(N(Vintage_Input!N22)&gt;0,IFERROR((Vintage_Input!F22+Vintage_Input!AT22)/$C74+Products!$C$14-(Products!$C$43+Products!$C$19+Products!$C$43*Products!$C$22+Products!$C$44),""),""))</f>
        <v/>
      </c>
      <c r="BC74" s="121">
        <f>IF($B74=1,$E$14,IF(N(Vintage_Input!O22)&gt;0,IFERROR((Vintage_Input!G22+Vintage_Input!AU22)/$C74+Products!$C$14-(Products!$C$43+Products!$C$19+Products!$C$43*Products!$C$22+Products!$C$44),""),""))</f>
        <v/>
      </c>
      <c r="BD74" s="121">
        <f>IF($B74=1,$F$14,IF(N(Vintage_Input!P22)&gt;0,IFERROR((Vintage_Input!H22+Vintage_Input!AV22)/$C74+Products!$C$14-(Products!$C$43+Products!$C$19+Products!$C$43*Products!$C$22+Products!$C$44),""),""))</f>
        <v/>
      </c>
      <c r="BE74" s="121">
        <f>IF($B74=1,$G$14,IF(N(Vintage_Input!Q22)&gt;0,IFERROR((Vintage_Input!I22+Vintage_Input!AW22)/$C74+Products!$C$14-(Products!$C$43+Products!$C$19+Products!$C$43*Products!$C$22+Products!$C$44),""),""))</f>
        <v/>
      </c>
      <c r="BF74" s="121">
        <f>IF($B74=1,$H$14,IF(N(Vintage_Input!R22)&gt;0,IFERROR((Vintage_Input!J22+Vintage_Input!AX22)/$C74+Products!$C$14-(Products!$C$43+Products!$C$19+Products!$C$43*Products!$C$22+Products!$C$44),""),""))</f>
        <v/>
      </c>
      <c r="BG74" s="121">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0">
        <f>IF($B75=1,$B$8,IF(N(Vintage_Input!L23)&gt;0,Vintage_Input!D23/Vintage_Input!L23,""))</f>
        <v/>
      </c>
      <c r="E75" s="120">
        <f>IF($B75=1,$C$8,IF(N(Vintage_Input!M23)&gt;0,Vintage_Input!E23/Vintage_Input!M23,""))</f>
        <v/>
      </c>
      <c r="F75" s="120">
        <f>IF($B75=1,$D$8,IF(N(Vintage_Input!N23)&gt;0,Vintage_Input!F23/Vintage_Input!N23,""))</f>
        <v/>
      </c>
      <c r="G75" s="120">
        <f>IF($B75=1,$E$8,IF(N(Vintage_Input!O23)&gt;0,Vintage_Input!G23/Vintage_Input!O23,""))</f>
        <v/>
      </c>
      <c r="H75" s="120">
        <f>IF($B75=1,$F$8,IF(N(Vintage_Input!P23)&gt;0,Vintage_Input!H23/Vintage_Input!P23,""))</f>
        <v/>
      </c>
      <c r="I75" s="120">
        <f>IF($B75=1,$G$8,IF(N(Vintage_Input!Q23)&gt;0,Vintage_Input!I23/Vintage_Input!Q23,""))</f>
        <v/>
      </c>
      <c r="J75" s="120">
        <f>IF($B75=1,$H$8,IF(N(Vintage_Input!R23)&gt;0,Vintage_Input!J23/Vintage_Input!R23,""))</f>
        <v/>
      </c>
      <c r="K75" s="120">
        <f>IF($B75=1,$I$8,IF(N(Vintage_Input!S23)&gt;0,Vintage_Input!K23/Vintage_Input!S23,""))</f>
        <v/>
      </c>
      <c r="L75" s="120">
        <f>IF($B75=1,$B$9,IF(N(Vintage_Input!L23)&gt;0,Vintage_Input!T23/Vintage_Input!L23,""))</f>
        <v/>
      </c>
      <c r="M75" s="120">
        <f>IF($B75=1,$C$9,IF(N(Vintage_Input!M23)&gt;0,Vintage_Input!U23/Vintage_Input!M23,""))</f>
        <v/>
      </c>
      <c r="N75" s="120">
        <f>IF($B75=1,$D$9,IF(N(Vintage_Input!N23)&gt;0,Vintage_Input!V23/Vintage_Input!N23,""))</f>
        <v/>
      </c>
      <c r="O75" s="120">
        <f>IF($B75=1,$E$9,IF(N(Vintage_Input!O23)&gt;0,Vintage_Input!W23/Vintage_Input!O23,""))</f>
        <v/>
      </c>
      <c r="P75" s="120">
        <f>IF($B75=1,$F$9,IF(N(Vintage_Input!P23)&gt;0,Vintage_Input!X23/Vintage_Input!P23,""))</f>
        <v/>
      </c>
      <c r="Q75" s="120">
        <f>IF($B75=1,$G$9,IF(N(Vintage_Input!Q23)&gt;0,Vintage_Input!Y23/Vintage_Input!Q23,""))</f>
        <v/>
      </c>
      <c r="R75" s="120">
        <f>IF($B75=1,$H$9,IF(N(Vintage_Input!R23)&gt;0,Vintage_Input!Z23/Vintage_Input!R23,""))</f>
        <v/>
      </c>
      <c r="S75" s="120">
        <f>IF($B75=1,$I$9,IF(N(Vintage_Input!S23)&gt;0,Vintage_Input!AA23/Vintage_Input!S23,""))</f>
        <v/>
      </c>
      <c r="T75" s="120">
        <f>IF($B75=1,$B$10,IF(N(Vintage_Input!L23)&gt;0,Vintage_Input!AB23/Vintage_Input!L23,""))</f>
        <v/>
      </c>
      <c r="U75" s="120">
        <f>IF($B75=1,$C$10,IF(N(Vintage_Input!M23)&gt;0,Vintage_Input!AC23/Vintage_Input!M23,""))</f>
        <v/>
      </c>
      <c r="V75" s="120">
        <f>IF($B75=1,$D$10,IF(N(Vintage_Input!N23)&gt;0,Vintage_Input!AD23/Vintage_Input!N23,""))</f>
        <v/>
      </c>
      <c r="W75" s="120">
        <f>IF($B75=1,$E$10,IF(N(Vintage_Input!O23)&gt;0,Vintage_Input!AE23/Vintage_Input!O23,""))</f>
        <v/>
      </c>
      <c r="X75" s="120">
        <f>IF($B75=1,$F$10,IF(N(Vintage_Input!P23)&gt;0,Vintage_Input!AF23/Vintage_Input!P23,""))</f>
        <v/>
      </c>
      <c r="Y75" s="120">
        <f>IF($B75=1,$G$10,IF(N(Vintage_Input!Q23)&gt;0,Vintage_Input!AG23/Vintage_Input!Q23,""))</f>
        <v/>
      </c>
      <c r="Z75" s="120">
        <f>IF($B75=1,$H$10,IF(N(Vintage_Input!R23)&gt;0,Vintage_Input!AH23/Vintage_Input!R23,""))</f>
        <v/>
      </c>
      <c r="AA75" s="120">
        <f>IF($B75=1,$I$10,IF(N(Vintage_Input!S23)&gt;0,Vintage_Input!AI23/Vintage_Input!S23,""))</f>
        <v/>
      </c>
      <c r="AB75" s="120">
        <f>IF($B75=1,$B$11,IF(N(Vintage_Input!L23)&gt;0,Vintage_Input!AJ23/Vintage_Input!L23,""))</f>
        <v/>
      </c>
      <c r="AC75" s="120">
        <f>IF($B75=1,$C$11,IF(N(Vintage_Input!M23)&gt;0,Vintage_Input!AK23/Vintage_Input!M23,""))</f>
        <v/>
      </c>
      <c r="AD75" s="120">
        <f>IF($B75=1,$D$11,IF(N(Vintage_Input!N23)&gt;0,Vintage_Input!AL23/Vintage_Input!N23,""))</f>
        <v/>
      </c>
      <c r="AE75" s="120">
        <f>IF($B75=1,$E$11,IF(N(Vintage_Input!O23)&gt;0,Vintage_Input!AM23/Vintage_Input!O23,""))</f>
        <v/>
      </c>
      <c r="AF75" s="120">
        <f>IF($B75=1,$F$11,IF(N(Vintage_Input!P23)&gt;0,Vintage_Input!AN23/Vintage_Input!P23,""))</f>
        <v/>
      </c>
      <c r="AG75" s="120">
        <f>IF($B75=1,$G$11,IF(N(Vintage_Input!Q23)&gt;0,Vintage_Input!AO23/Vintage_Input!Q23,""))</f>
        <v/>
      </c>
      <c r="AH75" s="120">
        <f>IF($B75=1,$H$11,IF(N(Vintage_Input!R23)&gt;0,Vintage_Input!AP23/Vintage_Input!R23,""))</f>
        <v/>
      </c>
      <c r="AI75" s="120">
        <f>IF($B75=1,$I$11,IF(N(Vintage_Input!S23)&gt;0,Vintage_Input!AQ23/Vintage_Input!S23,""))</f>
        <v/>
      </c>
      <c r="AJ75" s="120">
        <f>IF($B75=1,$B$12,IF(N(Vintage_Input!L23)&gt;0,IFERROR(Vintage_Input!AR23/Vintage_Input!AJ23,""),""))</f>
        <v/>
      </c>
      <c r="AK75" s="120">
        <f>IF($B75=1,$C$12,IF(N(Vintage_Input!M23)&gt;0,IFERROR(Vintage_Input!AS23/Vintage_Input!AK23,""),""))</f>
        <v/>
      </c>
      <c r="AL75" s="120">
        <f>IF($B75=1,$D$12,IF(N(Vintage_Input!N23)&gt;0,IFERROR(Vintage_Input!AT23/Vintage_Input!AL23,""),""))</f>
        <v/>
      </c>
      <c r="AM75" s="120">
        <f>IF($B75=1,$E$12,IF(N(Vintage_Input!O23)&gt;0,IFERROR(Vintage_Input!AU23/Vintage_Input!AM23,""),""))</f>
        <v/>
      </c>
      <c r="AN75" s="120">
        <f>IF($B75=1,$F$12,IF(N(Vintage_Input!P23)&gt;0,IFERROR(Vintage_Input!AV23/Vintage_Input!AN23,""),""))</f>
        <v/>
      </c>
      <c r="AO75" s="120">
        <f>IF($B75=1,$G$12,IF(N(Vintage_Input!Q23)&gt;0,IFERROR(Vintage_Input!AW23/Vintage_Input!AO23,""),""))</f>
        <v/>
      </c>
      <c r="AP75" s="120">
        <f>IF($B75=1,$H$12,IF(N(Vintage_Input!R23)&gt;0,IFERROR(Vintage_Input!AX23/Vintage_Input!AP23,""),""))</f>
        <v/>
      </c>
      <c r="AQ75" s="120">
        <f>IF($B75=1,$I$12,IF(N(Vintage_Input!S23)&gt;0,IFERROR(Vintage_Input!AY23/Vintage_Input!AQ23,""),""))</f>
        <v/>
      </c>
      <c r="AR75" s="120">
        <f>IF($B75=1,$B$13,IF(N(Vintage_Input!L23)&gt;0,IFERROR(Vintage_Input!AZ23/$C75,""),""))</f>
        <v/>
      </c>
      <c r="AS75" s="120">
        <f>IF($B75=1,$C$13,IF(N(Vintage_Input!M23)&gt;0,IFERROR(Vintage_Input!BA23/$C75,""),""))</f>
        <v/>
      </c>
      <c r="AT75" s="120">
        <f>IF($B75=1,$D$13,IF(N(Vintage_Input!N23)&gt;0,IFERROR(Vintage_Input!BB23/$C75,""),""))</f>
        <v/>
      </c>
      <c r="AU75" s="120">
        <f>IF($B75=1,$E$13,IF(N(Vintage_Input!O23)&gt;0,IFERROR(Vintage_Input!BC23/$C75,""),""))</f>
        <v/>
      </c>
      <c r="AV75" s="120">
        <f>IF($B75=1,$F$13,IF(N(Vintage_Input!P23)&gt;0,IFERROR(Vintage_Input!BD23/$C75,""),""))</f>
        <v/>
      </c>
      <c r="AW75" s="120">
        <f>IF($B75=1,$G$13,IF(N(Vintage_Input!Q23)&gt;0,IFERROR(Vintage_Input!BE23/$C75,""),""))</f>
        <v/>
      </c>
      <c r="AX75" s="120">
        <f>IF($B75=1,$H$13,IF(N(Vintage_Input!R23)&gt;0,IFERROR(Vintage_Input!BF23/$C75,""),""))</f>
        <v/>
      </c>
      <c r="AY75" s="120">
        <f>IF($B75=1,$I$13,IF(N(Vintage_Input!S23)&gt;0,IFERROR(Vintage_Input!BG23/$C75,""),""))</f>
        <v/>
      </c>
      <c r="AZ75" s="121">
        <f>IF($B75=1,$B$14,IF(N(Vintage_Input!L23)&gt;0,IFERROR((Vintage_Input!D23+Vintage_Input!AR23)/$C75+Products!$C$14-(Products!$C$43+Products!$C$19+Products!$C$43*Products!$C$22+Products!$C$44),""),""))</f>
        <v/>
      </c>
      <c r="BA75" s="121">
        <f>IF($B75=1,$C$14,IF(N(Vintage_Input!M23)&gt;0,IFERROR((Vintage_Input!E23+Vintage_Input!AS23)/$C75+Products!$C$14-(Products!$C$43+Products!$C$19+Products!$C$43*Products!$C$22+Products!$C$44),""),""))</f>
        <v/>
      </c>
      <c r="BB75" s="121">
        <f>IF($B75=1,$D$14,IF(N(Vintage_Input!N23)&gt;0,IFERROR((Vintage_Input!F23+Vintage_Input!AT23)/$C75+Products!$C$14-(Products!$C$43+Products!$C$19+Products!$C$43*Products!$C$22+Products!$C$44),""),""))</f>
        <v/>
      </c>
      <c r="BC75" s="121">
        <f>IF($B75=1,$E$14,IF(N(Vintage_Input!O23)&gt;0,IFERROR((Vintage_Input!G23+Vintage_Input!AU23)/$C75+Products!$C$14-(Products!$C$43+Products!$C$19+Products!$C$43*Products!$C$22+Products!$C$44),""),""))</f>
        <v/>
      </c>
      <c r="BD75" s="121">
        <f>IF($B75=1,$F$14,IF(N(Vintage_Input!P23)&gt;0,IFERROR((Vintage_Input!H23+Vintage_Input!AV23)/$C75+Products!$C$14-(Products!$C$43+Products!$C$19+Products!$C$43*Products!$C$22+Products!$C$44),""),""))</f>
        <v/>
      </c>
      <c r="BE75" s="121">
        <f>IF($B75=1,$G$14,IF(N(Vintage_Input!Q23)&gt;0,IFERROR((Vintage_Input!I23+Vintage_Input!AW23)/$C75+Products!$C$14-(Products!$C$43+Products!$C$19+Products!$C$43*Products!$C$22+Products!$C$44),""),""))</f>
        <v/>
      </c>
      <c r="BF75" s="121">
        <f>IF($B75=1,$H$14,IF(N(Vintage_Input!R23)&gt;0,IFERROR((Vintage_Input!J23+Vintage_Input!AX23)/$C75+Products!$C$14-(Products!$C$43+Products!$C$19+Products!$C$43*Products!$C$22+Products!$C$44),""),""))</f>
        <v/>
      </c>
      <c r="BG75" s="121">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0">
        <f>IF($B76=1,$B$8,IF(N(Vintage_Input!L24)&gt;0,Vintage_Input!D24/Vintage_Input!L24,""))</f>
        <v/>
      </c>
      <c r="E76" s="120">
        <f>IF($B76=1,$C$8,IF(N(Vintage_Input!M24)&gt;0,Vintage_Input!E24/Vintage_Input!M24,""))</f>
        <v/>
      </c>
      <c r="F76" s="120">
        <f>IF($B76=1,$D$8,IF(N(Vintage_Input!N24)&gt;0,Vintage_Input!F24/Vintage_Input!N24,""))</f>
        <v/>
      </c>
      <c r="G76" s="120">
        <f>IF($B76=1,$E$8,IF(N(Vintage_Input!O24)&gt;0,Vintage_Input!G24/Vintage_Input!O24,""))</f>
        <v/>
      </c>
      <c r="H76" s="120">
        <f>IF($B76=1,$F$8,IF(N(Vintage_Input!P24)&gt;0,Vintage_Input!H24/Vintage_Input!P24,""))</f>
        <v/>
      </c>
      <c r="I76" s="120">
        <f>IF($B76=1,$G$8,IF(N(Vintage_Input!Q24)&gt;0,Vintage_Input!I24/Vintage_Input!Q24,""))</f>
        <v/>
      </c>
      <c r="J76" s="120">
        <f>IF($B76=1,$H$8,IF(N(Vintage_Input!R24)&gt;0,Vintage_Input!J24/Vintage_Input!R24,""))</f>
        <v/>
      </c>
      <c r="K76" s="120">
        <f>IF($B76=1,$I$8,IF(N(Vintage_Input!S24)&gt;0,Vintage_Input!K24/Vintage_Input!S24,""))</f>
        <v/>
      </c>
      <c r="L76" s="120">
        <f>IF($B76=1,$B$9,IF(N(Vintage_Input!L24)&gt;0,Vintage_Input!T24/Vintage_Input!L24,""))</f>
        <v/>
      </c>
      <c r="M76" s="120">
        <f>IF($B76=1,$C$9,IF(N(Vintage_Input!M24)&gt;0,Vintage_Input!U24/Vintage_Input!M24,""))</f>
        <v/>
      </c>
      <c r="N76" s="120">
        <f>IF($B76=1,$D$9,IF(N(Vintage_Input!N24)&gt;0,Vintage_Input!V24/Vintage_Input!N24,""))</f>
        <v/>
      </c>
      <c r="O76" s="120">
        <f>IF($B76=1,$E$9,IF(N(Vintage_Input!O24)&gt;0,Vintage_Input!W24/Vintage_Input!O24,""))</f>
        <v/>
      </c>
      <c r="P76" s="120">
        <f>IF($B76=1,$F$9,IF(N(Vintage_Input!P24)&gt;0,Vintage_Input!X24/Vintage_Input!P24,""))</f>
        <v/>
      </c>
      <c r="Q76" s="120">
        <f>IF($B76=1,$G$9,IF(N(Vintage_Input!Q24)&gt;0,Vintage_Input!Y24/Vintage_Input!Q24,""))</f>
        <v/>
      </c>
      <c r="R76" s="120">
        <f>IF($B76=1,$H$9,IF(N(Vintage_Input!R24)&gt;0,Vintage_Input!Z24/Vintage_Input!R24,""))</f>
        <v/>
      </c>
      <c r="S76" s="120">
        <f>IF($B76=1,$I$9,IF(N(Vintage_Input!S24)&gt;0,Vintage_Input!AA24/Vintage_Input!S24,""))</f>
        <v/>
      </c>
      <c r="T76" s="120">
        <f>IF($B76=1,$B$10,IF(N(Vintage_Input!L24)&gt;0,Vintage_Input!AB24/Vintage_Input!L24,""))</f>
        <v/>
      </c>
      <c r="U76" s="120">
        <f>IF($B76=1,$C$10,IF(N(Vintage_Input!M24)&gt;0,Vintage_Input!AC24/Vintage_Input!M24,""))</f>
        <v/>
      </c>
      <c r="V76" s="120">
        <f>IF($B76=1,$D$10,IF(N(Vintage_Input!N24)&gt;0,Vintage_Input!AD24/Vintage_Input!N24,""))</f>
        <v/>
      </c>
      <c r="W76" s="120">
        <f>IF($B76=1,$E$10,IF(N(Vintage_Input!O24)&gt;0,Vintage_Input!AE24/Vintage_Input!O24,""))</f>
        <v/>
      </c>
      <c r="X76" s="120">
        <f>IF($B76=1,$F$10,IF(N(Vintage_Input!P24)&gt;0,Vintage_Input!AF24/Vintage_Input!P24,""))</f>
        <v/>
      </c>
      <c r="Y76" s="120">
        <f>IF($B76=1,$G$10,IF(N(Vintage_Input!Q24)&gt;0,Vintage_Input!AG24/Vintage_Input!Q24,""))</f>
        <v/>
      </c>
      <c r="Z76" s="120">
        <f>IF($B76=1,$H$10,IF(N(Vintage_Input!R24)&gt;0,Vintage_Input!AH24/Vintage_Input!R24,""))</f>
        <v/>
      </c>
      <c r="AA76" s="120">
        <f>IF($B76=1,$I$10,IF(N(Vintage_Input!S24)&gt;0,Vintage_Input!AI24/Vintage_Input!S24,""))</f>
        <v/>
      </c>
      <c r="AB76" s="120">
        <f>IF($B76=1,$B$11,IF(N(Vintage_Input!L24)&gt;0,Vintage_Input!AJ24/Vintage_Input!L24,""))</f>
        <v/>
      </c>
      <c r="AC76" s="120">
        <f>IF($B76=1,$C$11,IF(N(Vintage_Input!M24)&gt;0,Vintage_Input!AK24/Vintage_Input!M24,""))</f>
        <v/>
      </c>
      <c r="AD76" s="120">
        <f>IF($B76=1,$D$11,IF(N(Vintage_Input!N24)&gt;0,Vintage_Input!AL24/Vintage_Input!N24,""))</f>
        <v/>
      </c>
      <c r="AE76" s="120">
        <f>IF($B76=1,$E$11,IF(N(Vintage_Input!O24)&gt;0,Vintage_Input!AM24/Vintage_Input!O24,""))</f>
        <v/>
      </c>
      <c r="AF76" s="120">
        <f>IF($B76=1,$F$11,IF(N(Vintage_Input!P24)&gt;0,Vintage_Input!AN24/Vintage_Input!P24,""))</f>
        <v/>
      </c>
      <c r="AG76" s="120">
        <f>IF($B76=1,$G$11,IF(N(Vintage_Input!Q24)&gt;0,Vintage_Input!AO24/Vintage_Input!Q24,""))</f>
        <v/>
      </c>
      <c r="AH76" s="120">
        <f>IF($B76=1,$H$11,IF(N(Vintage_Input!R24)&gt;0,Vintage_Input!AP24/Vintage_Input!R24,""))</f>
        <v/>
      </c>
      <c r="AI76" s="120">
        <f>IF($B76=1,$I$11,IF(N(Vintage_Input!S24)&gt;0,Vintage_Input!AQ24/Vintage_Input!S24,""))</f>
        <v/>
      </c>
      <c r="AJ76" s="120">
        <f>IF($B76=1,$B$12,IF(N(Vintage_Input!L24)&gt;0,IFERROR(Vintage_Input!AR24/Vintage_Input!AJ24,""),""))</f>
        <v/>
      </c>
      <c r="AK76" s="120">
        <f>IF($B76=1,$C$12,IF(N(Vintage_Input!M24)&gt;0,IFERROR(Vintage_Input!AS24/Vintage_Input!AK24,""),""))</f>
        <v/>
      </c>
      <c r="AL76" s="120">
        <f>IF($B76=1,$D$12,IF(N(Vintage_Input!N24)&gt;0,IFERROR(Vintage_Input!AT24/Vintage_Input!AL24,""),""))</f>
        <v/>
      </c>
      <c r="AM76" s="120">
        <f>IF($B76=1,$E$12,IF(N(Vintage_Input!O24)&gt;0,IFERROR(Vintage_Input!AU24/Vintage_Input!AM24,""),""))</f>
        <v/>
      </c>
      <c r="AN76" s="120">
        <f>IF($B76=1,$F$12,IF(N(Vintage_Input!P24)&gt;0,IFERROR(Vintage_Input!AV24/Vintage_Input!AN24,""),""))</f>
        <v/>
      </c>
      <c r="AO76" s="120">
        <f>IF($B76=1,$G$12,IF(N(Vintage_Input!Q24)&gt;0,IFERROR(Vintage_Input!AW24/Vintage_Input!AO24,""),""))</f>
        <v/>
      </c>
      <c r="AP76" s="120">
        <f>IF($B76=1,$H$12,IF(N(Vintage_Input!R24)&gt;0,IFERROR(Vintage_Input!AX24/Vintage_Input!AP24,""),""))</f>
        <v/>
      </c>
      <c r="AQ76" s="120">
        <f>IF($B76=1,$I$12,IF(N(Vintage_Input!S24)&gt;0,IFERROR(Vintage_Input!AY24/Vintage_Input!AQ24,""),""))</f>
        <v/>
      </c>
      <c r="AR76" s="120">
        <f>IF($B76=1,$B$13,IF(N(Vintage_Input!L24)&gt;0,IFERROR(Vintage_Input!AZ24/$C76,""),""))</f>
        <v/>
      </c>
      <c r="AS76" s="120">
        <f>IF($B76=1,$C$13,IF(N(Vintage_Input!M24)&gt;0,IFERROR(Vintage_Input!BA24/$C76,""),""))</f>
        <v/>
      </c>
      <c r="AT76" s="120">
        <f>IF($B76=1,$D$13,IF(N(Vintage_Input!N24)&gt;0,IFERROR(Vintage_Input!BB24/$C76,""),""))</f>
        <v/>
      </c>
      <c r="AU76" s="120">
        <f>IF($B76=1,$E$13,IF(N(Vintage_Input!O24)&gt;0,IFERROR(Vintage_Input!BC24/$C76,""),""))</f>
        <v/>
      </c>
      <c r="AV76" s="120">
        <f>IF($B76=1,$F$13,IF(N(Vintage_Input!P24)&gt;0,IFERROR(Vintage_Input!BD24/$C76,""),""))</f>
        <v/>
      </c>
      <c r="AW76" s="120">
        <f>IF($B76=1,$G$13,IF(N(Vintage_Input!Q24)&gt;0,IFERROR(Vintage_Input!BE24/$C76,""),""))</f>
        <v/>
      </c>
      <c r="AX76" s="120">
        <f>IF($B76=1,$H$13,IF(N(Vintage_Input!R24)&gt;0,IFERROR(Vintage_Input!BF24/$C76,""),""))</f>
        <v/>
      </c>
      <c r="AY76" s="120">
        <f>IF($B76=1,$I$13,IF(N(Vintage_Input!S24)&gt;0,IFERROR(Vintage_Input!BG24/$C76,""),""))</f>
        <v/>
      </c>
      <c r="AZ76" s="121">
        <f>IF($B76=1,$B$14,IF(N(Vintage_Input!L24)&gt;0,IFERROR((Vintage_Input!D24+Vintage_Input!AR24)/$C76+Products!$C$14-(Products!$C$43+Products!$C$19+Products!$C$43*Products!$C$22+Products!$C$44),""),""))</f>
        <v/>
      </c>
      <c r="BA76" s="121">
        <f>IF($B76=1,$C$14,IF(N(Vintage_Input!M24)&gt;0,IFERROR((Vintage_Input!E24+Vintage_Input!AS24)/$C76+Products!$C$14-(Products!$C$43+Products!$C$19+Products!$C$43*Products!$C$22+Products!$C$44),""),""))</f>
        <v/>
      </c>
      <c r="BB76" s="121">
        <f>IF($B76=1,$D$14,IF(N(Vintage_Input!N24)&gt;0,IFERROR((Vintage_Input!F24+Vintage_Input!AT24)/$C76+Products!$C$14-(Products!$C$43+Products!$C$19+Products!$C$43*Products!$C$22+Products!$C$44),""),""))</f>
        <v/>
      </c>
      <c r="BC76" s="121">
        <f>IF($B76=1,$E$14,IF(N(Vintage_Input!O24)&gt;0,IFERROR((Vintage_Input!G24+Vintage_Input!AU24)/$C76+Products!$C$14-(Products!$C$43+Products!$C$19+Products!$C$43*Products!$C$22+Products!$C$44),""),""))</f>
        <v/>
      </c>
      <c r="BD76" s="121">
        <f>IF($B76=1,$F$14,IF(N(Vintage_Input!P24)&gt;0,IFERROR((Vintage_Input!H24+Vintage_Input!AV24)/$C76+Products!$C$14-(Products!$C$43+Products!$C$19+Products!$C$43*Products!$C$22+Products!$C$44),""),""))</f>
        <v/>
      </c>
      <c r="BE76" s="121">
        <f>IF($B76=1,$G$14,IF(N(Vintage_Input!Q24)&gt;0,IFERROR((Vintage_Input!I24+Vintage_Input!AW24)/$C76+Products!$C$14-(Products!$C$43+Products!$C$19+Products!$C$43*Products!$C$22+Products!$C$44),""),""))</f>
        <v/>
      </c>
      <c r="BF76" s="121">
        <f>IF($B76=1,$H$14,IF(N(Vintage_Input!R24)&gt;0,IFERROR((Vintage_Input!J24+Vintage_Input!AX24)/$C76+Products!$C$14-(Products!$C$43+Products!$C$19+Products!$C$43*Products!$C$22+Products!$C$44),""),""))</f>
        <v/>
      </c>
      <c r="BG76" s="121">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0">
        <f>IF($B77=1,$B$8,IF(N(Vintage_Input!L25)&gt;0,Vintage_Input!D25/Vintage_Input!L25,""))</f>
        <v/>
      </c>
      <c r="E77" s="120">
        <f>IF($B77=1,$C$8,IF(N(Vintage_Input!M25)&gt;0,Vintage_Input!E25/Vintage_Input!M25,""))</f>
        <v/>
      </c>
      <c r="F77" s="120">
        <f>IF($B77=1,$D$8,IF(N(Vintage_Input!N25)&gt;0,Vintage_Input!F25/Vintage_Input!N25,""))</f>
        <v/>
      </c>
      <c r="G77" s="120">
        <f>IF($B77=1,$E$8,IF(N(Vintage_Input!O25)&gt;0,Vintage_Input!G25/Vintage_Input!O25,""))</f>
        <v/>
      </c>
      <c r="H77" s="120">
        <f>IF($B77=1,$F$8,IF(N(Vintage_Input!P25)&gt;0,Vintage_Input!H25/Vintage_Input!P25,""))</f>
        <v/>
      </c>
      <c r="I77" s="120">
        <f>IF($B77=1,$G$8,IF(N(Vintage_Input!Q25)&gt;0,Vintage_Input!I25/Vintage_Input!Q25,""))</f>
        <v/>
      </c>
      <c r="J77" s="120">
        <f>IF($B77=1,$H$8,IF(N(Vintage_Input!R25)&gt;0,Vintage_Input!J25/Vintage_Input!R25,""))</f>
        <v/>
      </c>
      <c r="K77" s="120">
        <f>IF($B77=1,$I$8,IF(N(Vintage_Input!S25)&gt;0,Vintage_Input!K25/Vintage_Input!S25,""))</f>
        <v/>
      </c>
      <c r="L77" s="120">
        <f>IF($B77=1,$B$9,IF(N(Vintage_Input!L25)&gt;0,Vintage_Input!T25/Vintage_Input!L25,""))</f>
        <v/>
      </c>
      <c r="M77" s="120">
        <f>IF($B77=1,$C$9,IF(N(Vintage_Input!M25)&gt;0,Vintage_Input!U25/Vintage_Input!M25,""))</f>
        <v/>
      </c>
      <c r="N77" s="120">
        <f>IF($B77=1,$D$9,IF(N(Vintage_Input!N25)&gt;0,Vintage_Input!V25/Vintage_Input!N25,""))</f>
        <v/>
      </c>
      <c r="O77" s="120">
        <f>IF($B77=1,$E$9,IF(N(Vintage_Input!O25)&gt;0,Vintage_Input!W25/Vintage_Input!O25,""))</f>
        <v/>
      </c>
      <c r="P77" s="120">
        <f>IF($B77=1,$F$9,IF(N(Vintage_Input!P25)&gt;0,Vintage_Input!X25/Vintage_Input!P25,""))</f>
        <v/>
      </c>
      <c r="Q77" s="120">
        <f>IF($B77=1,$G$9,IF(N(Vintage_Input!Q25)&gt;0,Vintage_Input!Y25/Vintage_Input!Q25,""))</f>
        <v/>
      </c>
      <c r="R77" s="120">
        <f>IF($B77=1,$H$9,IF(N(Vintage_Input!R25)&gt;0,Vintage_Input!Z25/Vintage_Input!R25,""))</f>
        <v/>
      </c>
      <c r="S77" s="120">
        <f>IF($B77=1,$I$9,IF(N(Vintage_Input!S25)&gt;0,Vintage_Input!AA25/Vintage_Input!S25,""))</f>
        <v/>
      </c>
      <c r="T77" s="120">
        <f>IF($B77=1,$B$10,IF(N(Vintage_Input!L25)&gt;0,Vintage_Input!AB25/Vintage_Input!L25,""))</f>
        <v/>
      </c>
      <c r="U77" s="120">
        <f>IF($B77=1,$C$10,IF(N(Vintage_Input!M25)&gt;0,Vintage_Input!AC25/Vintage_Input!M25,""))</f>
        <v/>
      </c>
      <c r="V77" s="120">
        <f>IF($B77=1,$D$10,IF(N(Vintage_Input!N25)&gt;0,Vintage_Input!AD25/Vintage_Input!N25,""))</f>
        <v/>
      </c>
      <c r="W77" s="120">
        <f>IF($B77=1,$E$10,IF(N(Vintage_Input!O25)&gt;0,Vintage_Input!AE25/Vintage_Input!O25,""))</f>
        <v/>
      </c>
      <c r="X77" s="120">
        <f>IF($B77=1,$F$10,IF(N(Vintage_Input!P25)&gt;0,Vintage_Input!AF25/Vintage_Input!P25,""))</f>
        <v/>
      </c>
      <c r="Y77" s="120">
        <f>IF($B77=1,$G$10,IF(N(Vintage_Input!Q25)&gt;0,Vintage_Input!AG25/Vintage_Input!Q25,""))</f>
        <v/>
      </c>
      <c r="Z77" s="120">
        <f>IF($B77=1,$H$10,IF(N(Vintage_Input!R25)&gt;0,Vintage_Input!AH25/Vintage_Input!R25,""))</f>
        <v/>
      </c>
      <c r="AA77" s="120">
        <f>IF($B77=1,$I$10,IF(N(Vintage_Input!S25)&gt;0,Vintage_Input!AI25/Vintage_Input!S25,""))</f>
        <v/>
      </c>
      <c r="AB77" s="120">
        <f>IF($B77=1,$B$11,IF(N(Vintage_Input!L25)&gt;0,Vintage_Input!AJ25/Vintage_Input!L25,""))</f>
        <v/>
      </c>
      <c r="AC77" s="120">
        <f>IF($B77=1,$C$11,IF(N(Vintage_Input!M25)&gt;0,Vintage_Input!AK25/Vintage_Input!M25,""))</f>
        <v/>
      </c>
      <c r="AD77" s="120">
        <f>IF($B77=1,$D$11,IF(N(Vintage_Input!N25)&gt;0,Vintage_Input!AL25/Vintage_Input!N25,""))</f>
        <v/>
      </c>
      <c r="AE77" s="120">
        <f>IF($B77=1,$E$11,IF(N(Vintage_Input!O25)&gt;0,Vintage_Input!AM25/Vintage_Input!O25,""))</f>
        <v/>
      </c>
      <c r="AF77" s="120">
        <f>IF($B77=1,$F$11,IF(N(Vintage_Input!P25)&gt;0,Vintage_Input!AN25/Vintage_Input!P25,""))</f>
        <v/>
      </c>
      <c r="AG77" s="120">
        <f>IF($B77=1,$G$11,IF(N(Vintage_Input!Q25)&gt;0,Vintage_Input!AO25/Vintage_Input!Q25,""))</f>
        <v/>
      </c>
      <c r="AH77" s="120">
        <f>IF($B77=1,$H$11,IF(N(Vintage_Input!R25)&gt;0,Vintage_Input!AP25/Vintage_Input!R25,""))</f>
        <v/>
      </c>
      <c r="AI77" s="120">
        <f>IF($B77=1,$I$11,IF(N(Vintage_Input!S25)&gt;0,Vintage_Input!AQ25/Vintage_Input!S25,""))</f>
        <v/>
      </c>
      <c r="AJ77" s="120">
        <f>IF($B77=1,$B$12,IF(N(Vintage_Input!L25)&gt;0,IFERROR(Vintage_Input!AR25/Vintage_Input!AJ25,""),""))</f>
        <v/>
      </c>
      <c r="AK77" s="120">
        <f>IF($B77=1,$C$12,IF(N(Vintage_Input!M25)&gt;0,IFERROR(Vintage_Input!AS25/Vintage_Input!AK25,""),""))</f>
        <v/>
      </c>
      <c r="AL77" s="120">
        <f>IF($B77=1,$D$12,IF(N(Vintage_Input!N25)&gt;0,IFERROR(Vintage_Input!AT25/Vintage_Input!AL25,""),""))</f>
        <v/>
      </c>
      <c r="AM77" s="120">
        <f>IF($B77=1,$E$12,IF(N(Vintage_Input!O25)&gt;0,IFERROR(Vintage_Input!AU25/Vintage_Input!AM25,""),""))</f>
        <v/>
      </c>
      <c r="AN77" s="120">
        <f>IF($B77=1,$F$12,IF(N(Vintage_Input!P25)&gt;0,IFERROR(Vintage_Input!AV25/Vintage_Input!AN25,""),""))</f>
        <v/>
      </c>
      <c r="AO77" s="120">
        <f>IF($B77=1,$G$12,IF(N(Vintage_Input!Q25)&gt;0,IFERROR(Vintage_Input!AW25/Vintage_Input!AO25,""),""))</f>
        <v/>
      </c>
      <c r="AP77" s="120">
        <f>IF($B77=1,$H$12,IF(N(Vintage_Input!R25)&gt;0,IFERROR(Vintage_Input!AX25/Vintage_Input!AP25,""),""))</f>
        <v/>
      </c>
      <c r="AQ77" s="120">
        <f>IF($B77=1,$I$12,IF(N(Vintage_Input!S25)&gt;0,IFERROR(Vintage_Input!AY25/Vintage_Input!AQ25,""),""))</f>
        <v/>
      </c>
      <c r="AR77" s="120">
        <f>IF($B77=1,$B$13,IF(N(Vintage_Input!L25)&gt;0,IFERROR(Vintage_Input!AZ25/$C77,""),""))</f>
        <v/>
      </c>
      <c r="AS77" s="120">
        <f>IF($B77=1,$C$13,IF(N(Vintage_Input!M25)&gt;0,IFERROR(Vintage_Input!BA25/$C77,""),""))</f>
        <v/>
      </c>
      <c r="AT77" s="120">
        <f>IF($B77=1,$D$13,IF(N(Vintage_Input!N25)&gt;0,IFERROR(Vintage_Input!BB25/$C77,""),""))</f>
        <v/>
      </c>
      <c r="AU77" s="120">
        <f>IF($B77=1,$E$13,IF(N(Vintage_Input!O25)&gt;0,IFERROR(Vintage_Input!BC25/$C77,""),""))</f>
        <v/>
      </c>
      <c r="AV77" s="120">
        <f>IF($B77=1,$F$13,IF(N(Vintage_Input!P25)&gt;0,IFERROR(Vintage_Input!BD25/$C77,""),""))</f>
        <v/>
      </c>
      <c r="AW77" s="120">
        <f>IF($B77=1,$G$13,IF(N(Vintage_Input!Q25)&gt;0,IFERROR(Vintage_Input!BE25/$C77,""),""))</f>
        <v/>
      </c>
      <c r="AX77" s="120">
        <f>IF($B77=1,$H$13,IF(N(Vintage_Input!R25)&gt;0,IFERROR(Vintage_Input!BF25/$C77,""),""))</f>
        <v/>
      </c>
      <c r="AY77" s="120">
        <f>IF($B77=1,$I$13,IF(N(Vintage_Input!S25)&gt;0,IFERROR(Vintage_Input!BG25/$C77,""),""))</f>
        <v/>
      </c>
      <c r="AZ77" s="121">
        <f>IF($B77=1,$B$14,IF(N(Vintage_Input!L25)&gt;0,IFERROR((Vintage_Input!D25+Vintage_Input!AR25)/$C77+Products!$C$14-(Products!$C$43+Products!$C$19+Products!$C$43*Products!$C$22+Products!$C$44),""),""))</f>
        <v/>
      </c>
      <c r="BA77" s="121">
        <f>IF($B77=1,$C$14,IF(N(Vintage_Input!M25)&gt;0,IFERROR((Vintage_Input!E25+Vintage_Input!AS25)/$C77+Products!$C$14-(Products!$C$43+Products!$C$19+Products!$C$43*Products!$C$22+Products!$C$44),""),""))</f>
        <v/>
      </c>
      <c r="BB77" s="121">
        <f>IF($B77=1,$D$14,IF(N(Vintage_Input!N25)&gt;0,IFERROR((Vintage_Input!F25+Vintage_Input!AT25)/$C77+Products!$C$14-(Products!$C$43+Products!$C$19+Products!$C$43*Products!$C$22+Products!$C$44),""),""))</f>
        <v/>
      </c>
      <c r="BC77" s="121">
        <f>IF($B77=1,$E$14,IF(N(Vintage_Input!O25)&gt;0,IFERROR((Vintage_Input!G25+Vintage_Input!AU25)/$C77+Products!$C$14-(Products!$C$43+Products!$C$19+Products!$C$43*Products!$C$22+Products!$C$44),""),""))</f>
        <v/>
      </c>
      <c r="BD77" s="121">
        <f>IF($B77=1,$F$14,IF(N(Vintage_Input!P25)&gt;0,IFERROR((Vintage_Input!H25+Vintage_Input!AV25)/$C77+Products!$C$14-(Products!$C$43+Products!$C$19+Products!$C$43*Products!$C$22+Products!$C$44),""),""))</f>
        <v/>
      </c>
      <c r="BE77" s="121">
        <f>IF($B77=1,$G$14,IF(N(Vintage_Input!Q25)&gt;0,IFERROR((Vintage_Input!I25+Vintage_Input!AW25)/$C77+Products!$C$14-(Products!$C$43+Products!$C$19+Products!$C$43*Products!$C$22+Products!$C$44),""),""))</f>
        <v/>
      </c>
      <c r="BF77" s="121">
        <f>IF($B77=1,$H$14,IF(N(Vintage_Input!R25)&gt;0,IFERROR((Vintage_Input!J25+Vintage_Input!AX25)/$C77+Products!$C$14-(Products!$C$43+Products!$C$19+Products!$C$43*Products!$C$22+Products!$C$44),""),""))</f>
        <v/>
      </c>
      <c r="BG77" s="121">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0">
        <f>IF($B78=1,$B$8,IF(N(Vintage_Input!L26)&gt;0,Vintage_Input!D26/Vintage_Input!L26,""))</f>
        <v/>
      </c>
      <c r="E78" s="120">
        <f>IF($B78=1,$C$8,IF(N(Vintage_Input!M26)&gt;0,Vintage_Input!E26/Vintage_Input!M26,""))</f>
        <v/>
      </c>
      <c r="F78" s="120">
        <f>IF($B78=1,$D$8,IF(N(Vintage_Input!N26)&gt;0,Vintage_Input!F26/Vintage_Input!N26,""))</f>
        <v/>
      </c>
      <c r="G78" s="120">
        <f>IF($B78=1,$E$8,IF(N(Vintage_Input!O26)&gt;0,Vintage_Input!G26/Vintage_Input!O26,""))</f>
        <v/>
      </c>
      <c r="H78" s="120">
        <f>IF($B78=1,$F$8,IF(N(Vintage_Input!P26)&gt;0,Vintage_Input!H26/Vintage_Input!P26,""))</f>
        <v/>
      </c>
      <c r="I78" s="120">
        <f>IF($B78=1,$G$8,IF(N(Vintage_Input!Q26)&gt;0,Vintage_Input!I26/Vintage_Input!Q26,""))</f>
        <v/>
      </c>
      <c r="J78" s="120">
        <f>IF($B78=1,$H$8,IF(N(Vintage_Input!R26)&gt;0,Vintage_Input!J26/Vintage_Input!R26,""))</f>
        <v/>
      </c>
      <c r="K78" s="120">
        <f>IF($B78=1,$I$8,IF(N(Vintage_Input!S26)&gt;0,Vintage_Input!K26/Vintage_Input!S26,""))</f>
        <v/>
      </c>
      <c r="L78" s="120">
        <f>IF($B78=1,$B$9,IF(N(Vintage_Input!L26)&gt;0,Vintage_Input!T26/Vintage_Input!L26,""))</f>
        <v/>
      </c>
      <c r="M78" s="120">
        <f>IF($B78=1,$C$9,IF(N(Vintage_Input!M26)&gt;0,Vintage_Input!U26/Vintage_Input!M26,""))</f>
        <v/>
      </c>
      <c r="N78" s="120">
        <f>IF($B78=1,$D$9,IF(N(Vintage_Input!N26)&gt;0,Vintage_Input!V26/Vintage_Input!N26,""))</f>
        <v/>
      </c>
      <c r="O78" s="120">
        <f>IF($B78=1,$E$9,IF(N(Vintage_Input!O26)&gt;0,Vintage_Input!W26/Vintage_Input!O26,""))</f>
        <v/>
      </c>
      <c r="P78" s="120">
        <f>IF($B78=1,$F$9,IF(N(Vintage_Input!P26)&gt;0,Vintage_Input!X26/Vintage_Input!P26,""))</f>
        <v/>
      </c>
      <c r="Q78" s="120">
        <f>IF($B78=1,$G$9,IF(N(Vintage_Input!Q26)&gt;0,Vintage_Input!Y26/Vintage_Input!Q26,""))</f>
        <v/>
      </c>
      <c r="R78" s="120">
        <f>IF($B78=1,$H$9,IF(N(Vintage_Input!R26)&gt;0,Vintage_Input!Z26/Vintage_Input!R26,""))</f>
        <v/>
      </c>
      <c r="S78" s="120">
        <f>IF($B78=1,$I$9,IF(N(Vintage_Input!S26)&gt;0,Vintage_Input!AA26/Vintage_Input!S26,""))</f>
        <v/>
      </c>
      <c r="T78" s="120">
        <f>IF($B78=1,$B$10,IF(N(Vintage_Input!L26)&gt;0,Vintage_Input!AB26/Vintage_Input!L26,""))</f>
        <v/>
      </c>
      <c r="U78" s="120">
        <f>IF($B78=1,$C$10,IF(N(Vintage_Input!M26)&gt;0,Vintage_Input!AC26/Vintage_Input!M26,""))</f>
        <v/>
      </c>
      <c r="V78" s="120">
        <f>IF($B78=1,$D$10,IF(N(Vintage_Input!N26)&gt;0,Vintage_Input!AD26/Vintage_Input!N26,""))</f>
        <v/>
      </c>
      <c r="W78" s="120">
        <f>IF($B78=1,$E$10,IF(N(Vintage_Input!O26)&gt;0,Vintage_Input!AE26/Vintage_Input!O26,""))</f>
        <v/>
      </c>
      <c r="X78" s="120">
        <f>IF($B78=1,$F$10,IF(N(Vintage_Input!P26)&gt;0,Vintage_Input!AF26/Vintage_Input!P26,""))</f>
        <v/>
      </c>
      <c r="Y78" s="120">
        <f>IF($B78=1,$G$10,IF(N(Vintage_Input!Q26)&gt;0,Vintage_Input!AG26/Vintage_Input!Q26,""))</f>
        <v/>
      </c>
      <c r="Z78" s="120">
        <f>IF($B78=1,$H$10,IF(N(Vintage_Input!R26)&gt;0,Vintage_Input!AH26/Vintage_Input!R26,""))</f>
        <v/>
      </c>
      <c r="AA78" s="120">
        <f>IF($B78=1,$I$10,IF(N(Vintage_Input!S26)&gt;0,Vintage_Input!AI26/Vintage_Input!S26,""))</f>
        <v/>
      </c>
      <c r="AB78" s="120">
        <f>IF($B78=1,$B$11,IF(N(Vintage_Input!L26)&gt;0,Vintage_Input!AJ26/Vintage_Input!L26,""))</f>
        <v/>
      </c>
      <c r="AC78" s="120">
        <f>IF($B78=1,$C$11,IF(N(Vintage_Input!M26)&gt;0,Vintage_Input!AK26/Vintage_Input!M26,""))</f>
        <v/>
      </c>
      <c r="AD78" s="120">
        <f>IF($B78=1,$D$11,IF(N(Vintage_Input!N26)&gt;0,Vintage_Input!AL26/Vintage_Input!N26,""))</f>
        <v/>
      </c>
      <c r="AE78" s="120">
        <f>IF($B78=1,$E$11,IF(N(Vintage_Input!O26)&gt;0,Vintage_Input!AM26/Vintage_Input!O26,""))</f>
        <v/>
      </c>
      <c r="AF78" s="120">
        <f>IF($B78=1,$F$11,IF(N(Vintage_Input!P26)&gt;0,Vintage_Input!AN26/Vintage_Input!P26,""))</f>
        <v/>
      </c>
      <c r="AG78" s="120">
        <f>IF($B78=1,$G$11,IF(N(Vintage_Input!Q26)&gt;0,Vintage_Input!AO26/Vintage_Input!Q26,""))</f>
        <v/>
      </c>
      <c r="AH78" s="120">
        <f>IF($B78=1,$H$11,IF(N(Vintage_Input!R26)&gt;0,Vintage_Input!AP26/Vintage_Input!R26,""))</f>
        <v/>
      </c>
      <c r="AI78" s="120">
        <f>IF($B78=1,$I$11,IF(N(Vintage_Input!S26)&gt;0,Vintage_Input!AQ26/Vintage_Input!S26,""))</f>
        <v/>
      </c>
      <c r="AJ78" s="120">
        <f>IF($B78=1,$B$12,IF(N(Vintage_Input!L26)&gt;0,IFERROR(Vintage_Input!AR26/Vintage_Input!AJ26,""),""))</f>
        <v/>
      </c>
      <c r="AK78" s="120">
        <f>IF($B78=1,$C$12,IF(N(Vintage_Input!M26)&gt;0,IFERROR(Vintage_Input!AS26/Vintage_Input!AK26,""),""))</f>
        <v/>
      </c>
      <c r="AL78" s="120">
        <f>IF($B78=1,$D$12,IF(N(Vintage_Input!N26)&gt;0,IFERROR(Vintage_Input!AT26/Vintage_Input!AL26,""),""))</f>
        <v/>
      </c>
      <c r="AM78" s="120">
        <f>IF($B78=1,$E$12,IF(N(Vintage_Input!O26)&gt;0,IFERROR(Vintage_Input!AU26/Vintage_Input!AM26,""),""))</f>
        <v/>
      </c>
      <c r="AN78" s="120">
        <f>IF($B78=1,$F$12,IF(N(Vintage_Input!P26)&gt;0,IFERROR(Vintage_Input!AV26/Vintage_Input!AN26,""),""))</f>
        <v/>
      </c>
      <c r="AO78" s="120">
        <f>IF($B78=1,$G$12,IF(N(Vintage_Input!Q26)&gt;0,IFERROR(Vintage_Input!AW26/Vintage_Input!AO26,""),""))</f>
        <v/>
      </c>
      <c r="AP78" s="120">
        <f>IF($B78=1,$H$12,IF(N(Vintage_Input!R26)&gt;0,IFERROR(Vintage_Input!AX26/Vintage_Input!AP26,""),""))</f>
        <v/>
      </c>
      <c r="AQ78" s="120">
        <f>IF($B78=1,$I$12,IF(N(Vintage_Input!S26)&gt;0,IFERROR(Vintage_Input!AY26/Vintage_Input!AQ26,""),""))</f>
        <v/>
      </c>
      <c r="AR78" s="120">
        <f>IF($B78=1,$B$13,IF(N(Vintage_Input!L26)&gt;0,IFERROR(Vintage_Input!AZ26/$C78,""),""))</f>
        <v/>
      </c>
      <c r="AS78" s="120">
        <f>IF($B78=1,$C$13,IF(N(Vintage_Input!M26)&gt;0,IFERROR(Vintage_Input!BA26/$C78,""),""))</f>
        <v/>
      </c>
      <c r="AT78" s="120">
        <f>IF($B78=1,$D$13,IF(N(Vintage_Input!N26)&gt;0,IFERROR(Vintage_Input!BB26/$C78,""),""))</f>
        <v/>
      </c>
      <c r="AU78" s="120">
        <f>IF($B78=1,$E$13,IF(N(Vintage_Input!O26)&gt;0,IFERROR(Vintage_Input!BC26/$C78,""),""))</f>
        <v/>
      </c>
      <c r="AV78" s="120">
        <f>IF($B78=1,$F$13,IF(N(Vintage_Input!P26)&gt;0,IFERROR(Vintage_Input!BD26/$C78,""),""))</f>
        <v/>
      </c>
      <c r="AW78" s="120">
        <f>IF($B78=1,$G$13,IF(N(Vintage_Input!Q26)&gt;0,IFERROR(Vintage_Input!BE26/$C78,""),""))</f>
        <v/>
      </c>
      <c r="AX78" s="120">
        <f>IF($B78=1,$H$13,IF(N(Vintage_Input!R26)&gt;0,IFERROR(Vintage_Input!BF26/$C78,""),""))</f>
        <v/>
      </c>
      <c r="AY78" s="120">
        <f>IF($B78=1,$I$13,IF(N(Vintage_Input!S26)&gt;0,IFERROR(Vintage_Input!BG26/$C78,""),""))</f>
        <v/>
      </c>
      <c r="AZ78" s="121">
        <f>IF($B78=1,$B$14,IF(N(Vintage_Input!L26)&gt;0,IFERROR((Vintage_Input!D26+Vintage_Input!AR26)/$C78+Products!$C$14-(Products!$C$43+Products!$C$19+Products!$C$43*Products!$C$22+Products!$C$44),""),""))</f>
        <v/>
      </c>
      <c r="BA78" s="121">
        <f>IF($B78=1,$C$14,IF(N(Vintage_Input!M26)&gt;0,IFERROR((Vintage_Input!E26+Vintage_Input!AS26)/$C78+Products!$C$14-(Products!$C$43+Products!$C$19+Products!$C$43*Products!$C$22+Products!$C$44),""),""))</f>
        <v/>
      </c>
      <c r="BB78" s="121">
        <f>IF($B78=1,$D$14,IF(N(Vintage_Input!N26)&gt;0,IFERROR((Vintage_Input!F26+Vintage_Input!AT26)/$C78+Products!$C$14-(Products!$C$43+Products!$C$19+Products!$C$43*Products!$C$22+Products!$C$44),""),""))</f>
        <v/>
      </c>
      <c r="BC78" s="121">
        <f>IF($B78=1,$E$14,IF(N(Vintage_Input!O26)&gt;0,IFERROR((Vintage_Input!G26+Vintage_Input!AU26)/$C78+Products!$C$14-(Products!$C$43+Products!$C$19+Products!$C$43*Products!$C$22+Products!$C$44),""),""))</f>
        <v/>
      </c>
      <c r="BD78" s="121">
        <f>IF($B78=1,$F$14,IF(N(Vintage_Input!P26)&gt;0,IFERROR((Vintage_Input!H26+Vintage_Input!AV26)/$C78+Products!$C$14-(Products!$C$43+Products!$C$19+Products!$C$43*Products!$C$22+Products!$C$44),""),""))</f>
        <v/>
      </c>
      <c r="BE78" s="121">
        <f>IF($B78=1,$G$14,IF(N(Vintage_Input!Q26)&gt;0,IFERROR((Vintage_Input!I26+Vintage_Input!AW26)/$C78+Products!$C$14-(Products!$C$43+Products!$C$19+Products!$C$43*Products!$C$22+Products!$C$44),""),""))</f>
        <v/>
      </c>
      <c r="BF78" s="121">
        <f>IF($B78=1,$H$14,IF(N(Vintage_Input!R26)&gt;0,IFERROR((Vintage_Input!J26+Vintage_Input!AX26)/$C78+Products!$C$14-(Products!$C$43+Products!$C$19+Products!$C$43*Products!$C$22+Products!$C$44),""),""))</f>
        <v/>
      </c>
      <c r="BG78" s="121">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0">
        <f>IF($B79=1,$B$8,IF(N(Vintage_Input!L27)&gt;0,Vintage_Input!D27/Vintage_Input!L27,""))</f>
        <v/>
      </c>
      <c r="E79" s="120">
        <f>IF($B79=1,$C$8,IF(N(Vintage_Input!M27)&gt;0,Vintage_Input!E27/Vintage_Input!M27,""))</f>
        <v/>
      </c>
      <c r="F79" s="120">
        <f>IF($B79=1,$D$8,IF(N(Vintage_Input!N27)&gt;0,Vintage_Input!F27/Vintage_Input!N27,""))</f>
        <v/>
      </c>
      <c r="G79" s="120">
        <f>IF($B79=1,$E$8,IF(N(Vintage_Input!O27)&gt;0,Vintage_Input!G27/Vintage_Input!O27,""))</f>
        <v/>
      </c>
      <c r="H79" s="120">
        <f>IF($B79=1,$F$8,IF(N(Vintage_Input!P27)&gt;0,Vintage_Input!H27/Vintage_Input!P27,""))</f>
        <v/>
      </c>
      <c r="I79" s="120">
        <f>IF($B79=1,$G$8,IF(N(Vintage_Input!Q27)&gt;0,Vintage_Input!I27/Vintage_Input!Q27,""))</f>
        <v/>
      </c>
      <c r="J79" s="120">
        <f>IF($B79=1,$H$8,IF(N(Vintage_Input!R27)&gt;0,Vintage_Input!J27/Vintage_Input!R27,""))</f>
        <v/>
      </c>
      <c r="K79" s="120">
        <f>IF($B79=1,$I$8,IF(N(Vintage_Input!S27)&gt;0,Vintage_Input!K27/Vintage_Input!S27,""))</f>
        <v/>
      </c>
      <c r="L79" s="120">
        <f>IF($B79=1,$B$9,IF(N(Vintage_Input!L27)&gt;0,Vintage_Input!T27/Vintage_Input!L27,""))</f>
        <v/>
      </c>
      <c r="M79" s="120">
        <f>IF($B79=1,$C$9,IF(N(Vintage_Input!M27)&gt;0,Vintage_Input!U27/Vintage_Input!M27,""))</f>
        <v/>
      </c>
      <c r="N79" s="120">
        <f>IF($B79=1,$D$9,IF(N(Vintage_Input!N27)&gt;0,Vintage_Input!V27/Vintage_Input!N27,""))</f>
        <v/>
      </c>
      <c r="O79" s="120">
        <f>IF($B79=1,$E$9,IF(N(Vintage_Input!O27)&gt;0,Vintage_Input!W27/Vintage_Input!O27,""))</f>
        <v/>
      </c>
      <c r="P79" s="120">
        <f>IF($B79=1,$F$9,IF(N(Vintage_Input!P27)&gt;0,Vintage_Input!X27/Vintage_Input!P27,""))</f>
        <v/>
      </c>
      <c r="Q79" s="120">
        <f>IF($B79=1,$G$9,IF(N(Vintage_Input!Q27)&gt;0,Vintage_Input!Y27/Vintage_Input!Q27,""))</f>
        <v/>
      </c>
      <c r="R79" s="120">
        <f>IF($B79=1,$H$9,IF(N(Vintage_Input!R27)&gt;0,Vintage_Input!Z27/Vintage_Input!R27,""))</f>
        <v/>
      </c>
      <c r="S79" s="120">
        <f>IF($B79=1,$I$9,IF(N(Vintage_Input!S27)&gt;0,Vintage_Input!AA27/Vintage_Input!S27,""))</f>
        <v/>
      </c>
      <c r="T79" s="120">
        <f>IF($B79=1,$B$10,IF(N(Vintage_Input!L27)&gt;0,Vintage_Input!AB27/Vintage_Input!L27,""))</f>
        <v/>
      </c>
      <c r="U79" s="120">
        <f>IF($B79=1,$C$10,IF(N(Vintage_Input!M27)&gt;0,Vintage_Input!AC27/Vintage_Input!M27,""))</f>
        <v/>
      </c>
      <c r="V79" s="120">
        <f>IF($B79=1,$D$10,IF(N(Vintage_Input!N27)&gt;0,Vintage_Input!AD27/Vintage_Input!N27,""))</f>
        <v/>
      </c>
      <c r="W79" s="120">
        <f>IF($B79=1,$E$10,IF(N(Vintage_Input!O27)&gt;0,Vintage_Input!AE27/Vintage_Input!O27,""))</f>
        <v/>
      </c>
      <c r="X79" s="120">
        <f>IF($B79=1,$F$10,IF(N(Vintage_Input!P27)&gt;0,Vintage_Input!AF27/Vintage_Input!P27,""))</f>
        <v/>
      </c>
      <c r="Y79" s="120">
        <f>IF($B79=1,$G$10,IF(N(Vintage_Input!Q27)&gt;0,Vintage_Input!AG27/Vintage_Input!Q27,""))</f>
        <v/>
      </c>
      <c r="Z79" s="120">
        <f>IF($B79=1,$H$10,IF(N(Vintage_Input!R27)&gt;0,Vintage_Input!AH27/Vintage_Input!R27,""))</f>
        <v/>
      </c>
      <c r="AA79" s="120">
        <f>IF($B79=1,$I$10,IF(N(Vintage_Input!S27)&gt;0,Vintage_Input!AI27/Vintage_Input!S27,""))</f>
        <v/>
      </c>
      <c r="AB79" s="120">
        <f>IF($B79=1,$B$11,IF(N(Vintage_Input!L27)&gt;0,Vintage_Input!AJ27/Vintage_Input!L27,""))</f>
        <v/>
      </c>
      <c r="AC79" s="120">
        <f>IF($B79=1,$C$11,IF(N(Vintage_Input!M27)&gt;0,Vintage_Input!AK27/Vintage_Input!M27,""))</f>
        <v/>
      </c>
      <c r="AD79" s="120">
        <f>IF($B79=1,$D$11,IF(N(Vintage_Input!N27)&gt;0,Vintage_Input!AL27/Vintage_Input!N27,""))</f>
        <v/>
      </c>
      <c r="AE79" s="120">
        <f>IF($B79=1,$E$11,IF(N(Vintage_Input!O27)&gt;0,Vintage_Input!AM27/Vintage_Input!O27,""))</f>
        <v/>
      </c>
      <c r="AF79" s="120">
        <f>IF($B79=1,$F$11,IF(N(Vintage_Input!P27)&gt;0,Vintage_Input!AN27/Vintage_Input!P27,""))</f>
        <v/>
      </c>
      <c r="AG79" s="120">
        <f>IF($B79=1,$G$11,IF(N(Vintage_Input!Q27)&gt;0,Vintage_Input!AO27/Vintage_Input!Q27,""))</f>
        <v/>
      </c>
      <c r="AH79" s="120">
        <f>IF($B79=1,$H$11,IF(N(Vintage_Input!R27)&gt;0,Vintage_Input!AP27/Vintage_Input!R27,""))</f>
        <v/>
      </c>
      <c r="AI79" s="120">
        <f>IF($B79=1,$I$11,IF(N(Vintage_Input!S27)&gt;0,Vintage_Input!AQ27/Vintage_Input!S27,""))</f>
        <v/>
      </c>
      <c r="AJ79" s="120">
        <f>IF($B79=1,$B$12,IF(N(Vintage_Input!L27)&gt;0,IFERROR(Vintage_Input!AR27/Vintage_Input!AJ27,""),""))</f>
        <v/>
      </c>
      <c r="AK79" s="120">
        <f>IF($B79=1,$C$12,IF(N(Vintage_Input!M27)&gt;0,IFERROR(Vintage_Input!AS27/Vintage_Input!AK27,""),""))</f>
        <v/>
      </c>
      <c r="AL79" s="120">
        <f>IF($B79=1,$D$12,IF(N(Vintage_Input!N27)&gt;0,IFERROR(Vintage_Input!AT27/Vintage_Input!AL27,""),""))</f>
        <v/>
      </c>
      <c r="AM79" s="120">
        <f>IF($B79=1,$E$12,IF(N(Vintage_Input!O27)&gt;0,IFERROR(Vintage_Input!AU27/Vintage_Input!AM27,""),""))</f>
        <v/>
      </c>
      <c r="AN79" s="120">
        <f>IF($B79=1,$F$12,IF(N(Vintage_Input!P27)&gt;0,IFERROR(Vintage_Input!AV27/Vintage_Input!AN27,""),""))</f>
        <v/>
      </c>
      <c r="AO79" s="120">
        <f>IF($B79=1,$G$12,IF(N(Vintage_Input!Q27)&gt;0,IFERROR(Vintage_Input!AW27/Vintage_Input!AO27,""),""))</f>
        <v/>
      </c>
      <c r="AP79" s="120">
        <f>IF($B79=1,$H$12,IF(N(Vintage_Input!R27)&gt;0,IFERROR(Vintage_Input!AX27/Vintage_Input!AP27,""),""))</f>
        <v/>
      </c>
      <c r="AQ79" s="120">
        <f>IF($B79=1,$I$12,IF(N(Vintage_Input!S27)&gt;0,IFERROR(Vintage_Input!AY27/Vintage_Input!AQ27,""),""))</f>
        <v/>
      </c>
      <c r="AR79" s="120">
        <f>IF($B79=1,$B$13,IF(N(Vintage_Input!L27)&gt;0,IFERROR(Vintage_Input!AZ27/$C79,""),""))</f>
        <v/>
      </c>
      <c r="AS79" s="120">
        <f>IF($B79=1,$C$13,IF(N(Vintage_Input!M27)&gt;0,IFERROR(Vintage_Input!BA27/$C79,""),""))</f>
        <v/>
      </c>
      <c r="AT79" s="120">
        <f>IF($B79=1,$D$13,IF(N(Vintage_Input!N27)&gt;0,IFERROR(Vintage_Input!BB27/$C79,""),""))</f>
        <v/>
      </c>
      <c r="AU79" s="120">
        <f>IF($B79=1,$E$13,IF(N(Vintage_Input!O27)&gt;0,IFERROR(Vintage_Input!BC27/$C79,""),""))</f>
        <v/>
      </c>
      <c r="AV79" s="120">
        <f>IF($B79=1,$F$13,IF(N(Vintage_Input!P27)&gt;0,IFERROR(Vintage_Input!BD27/$C79,""),""))</f>
        <v/>
      </c>
      <c r="AW79" s="120">
        <f>IF($B79=1,$G$13,IF(N(Vintage_Input!Q27)&gt;0,IFERROR(Vintage_Input!BE27/$C79,""),""))</f>
        <v/>
      </c>
      <c r="AX79" s="120">
        <f>IF($B79=1,$H$13,IF(N(Vintage_Input!R27)&gt;0,IFERROR(Vintage_Input!BF27/$C79,""),""))</f>
        <v/>
      </c>
      <c r="AY79" s="120">
        <f>IF($B79=1,$I$13,IF(N(Vintage_Input!S27)&gt;0,IFERROR(Vintage_Input!BG27/$C79,""),""))</f>
        <v/>
      </c>
      <c r="AZ79" s="121">
        <f>IF($B79=1,$B$14,IF(N(Vintage_Input!L27)&gt;0,IFERROR((Vintage_Input!D27+Vintage_Input!AR27)/$C79+Products!$C$14-(Products!$C$43+Products!$C$19+Products!$C$43*Products!$C$22+Products!$C$44),""),""))</f>
        <v/>
      </c>
      <c r="BA79" s="121">
        <f>IF($B79=1,$C$14,IF(N(Vintage_Input!M27)&gt;0,IFERROR((Vintage_Input!E27+Vintage_Input!AS27)/$C79+Products!$C$14-(Products!$C$43+Products!$C$19+Products!$C$43*Products!$C$22+Products!$C$44),""),""))</f>
        <v/>
      </c>
      <c r="BB79" s="121">
        <f>IF($B79=1,$D$14,IF(N(Vintage_Input!N27)&gt;0,IFERROR((Vintage_Input!F27+Vintage_Input!AT27)/$C79+Products!$C$14-(Products!$C$43+Products!$C$19+Products!$C$43*Products!$C$22+Products!$C$44),""),""))</f>
        <v/>
      </c>
      <c r="BC79" s="121">
        <f>IF($B79=1,$E$14,IF(N(Vintage_Input!O27)&gt;0,IFERROR((Vintage_Input!G27+Vintage_Input!AU27)/$C79+Products!$C$14-(Products!$C$43+Products!$C$19+Products!$C$43*Products!$C$22+Products!$C$44),""),""))</f>
        <v/>
      </c>
      <c r="BD79" s="121">
        <f>IF($B79=1,$F$14,IF(N(Vintage_Input!P27)&gt;0,IFERROR((Vintage_Input!H27+Vintage_Input!AV27)/$C79+Products!$C$14-(Products!$C$43+Products!$C$19+Products!$C$43*Products!$C$22+Products!$C$44),""),""))</f>
        <v/>
      </c>
      <c r="BE79" s="121">
        <f>IF($B79=1,$G$14,IF(N(Vintage_Input!Q27)&gt;0,IFERROR((Vintage_Input!I27+Vintage_Input!AW27)/$C79+Products!$C$14-(Products!$C$43+Products!$C$19+Products!$C$43*Products!$C$22+Products!$C$44),""),""))</f>
        <v/>
      </c>
      <c r="BF79" s="121">
        <f>IF($B79=1,$H$14,IF(N(Vintage_Input!R27)&gt;0,IFERROR((Vintage_Input!J27+Vintage_Input!AX27)/$C79+Products!$C$14-(Products!$C$43+Products!$C$19+Products!$C$43*Products!$C$22+Products!$C$44),""),""))</f>
        <v/>
      </c>
      <c r="BG79" s="121">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0">
        <f>IF($B80=1,$B$8,IF(N(Vintage_Input!L28)&gt;0,Vintage_Input!D28/Vintage_Input!L28,""))</f>
        <v/>
      </c>
      <c r="E80" s="120">
        <f>IF($B80=1,$C$8,IF(N(Vintage_Input!M28)&gt;0,Vintage_Input!E28/Vintage_Input!M28,""))</f>
        <v/>
      </c>
      <c r="F80" s="120">
        <f>IF($B80=1,$D$8,IF(N(Vintage_Input!N28)&gt;0,Vintage_Input!F28/Vintage_Input!N28,""))</f>
        <v/>
      </c>
      <c r="G80" s="120">
        <f>IF($B80=1,$E$8,IF(N(Vintage_Input!O28)&gt;0,Vintage_Input!G28/Vintage_Input!O28,""))</f>
        <v/>
      </c>
      <c r="H80" s="120">
        <f>IF($B80=1,$F$8,IF(N(Vintage_Input!P28)&gt;0,Vintage_Input!H28/Vintage_Input!P28,""))</f>
        <v/>
      </c>
      <c r="I80" s="120">
        <f>IF($B80=1,$G$8,IF(N(Vintage_Input!Q28)&gt;0,Vintage_Input!I28/Vintage_Input!Q28,""))</f>
        <v/>
      </c>
      <c r="J80" s="120">
        <f>IF($B80=1,$H$8,IF(N(Vintage_Input!R28)&gt;0,Vintage_Input!J28/Vintage_Input!R28,""))</f>
        <v/>
      </c>
      <c r="K80" s="120">
        <f>IF($B80=1,$I$8,IF(N(Vintage_Input!S28)&gt;0,Vintage_Input!K28/Vintage_Input!S28,""))</f>
        <v/>
      </c>
      <c r="L80" s="120">
        <f>IF($B80=1,$B$9,IF(N(Vintage_Input!L28)&gt;0,Vintage_Input!T28/Vintage_Input!L28,""))</f>
        <v/>
      </c>
      <c r="M80" s="120">
        <f>IF($B80=1,$C$9,IF(N(Vintage_Input!M28)&gt;0,Vintage_Input!U28/Vintage_Input!M28,""))</f>
        <v/>
      </c>
      <c r="N80" s="120">
        <f>IF($B80=1,$D$9,IF(N(Vintage_Input!N28)&gt;0,Vintage_Input!V28/Vintage_Input!N28,""))</f>
        <v/>
      </c>
      <c r="O80" s="120">
        <f>IF($B80=1,$E$9,IF(N(Vintage_Input!O28)&gt;0,Vintage_Input!W28/Vintage_Input!O28,""))</f>
        <v/>
      </c>
      <c r="P80" s="120">
        <f>IF($B80=1,$F$9,IF(N(Vintage_Input!P28)&gt;0,Vintage_Input!X28/Vintage_Input!P28,""))</f>
        <v/>
      </c>
      <c r="Q80" s="120">
        <f>IF($B80=1,$G$9,IF(N(Vintage_Input!Q28)&gt;0,Vintage_Input!Y28/Vintage_Input!Q28,""))</f>
        <v/>
      </c>
      <c r="R80" s="120">
        <f>IF($B80=1,$H$9,IF(N(Vintage_Input!R28)&gt;0,Vintage_Input!Z28/Vintage_Input!R28,""))</f>
        <v/>
      </c>
      <c r="S80" s="120">
        <f>IF($B80=1,$I$9,IF(N(Vintage_Input!S28)&gt;0,Vintage_Input!AA28/Vintage_Input!S28,""))</f>
        <v/>
      </c>
      <c r="T80" s="120">
        <f>IF($B80=1,$B$10,IF(N(Vintage_Input!L28)&gt;0,Vintage_Input!AB28/Vintage_Input!L28,""))</f>
        <v/>
      </c>
      <c r="U80" s="120">
        <f>IF($B80=1,$C$10,IF(N(Vintage_Input!M28)&gt;0,Vintage_Input!AC28/Vintage_Input!M28,""))</f>
        <v/>
      </c>
      <c r="V80" s="120">
        <f>IF($B80=1,$D$10,IF(N(Vintage_Input!N28)&gt;0,Vintage_Input!AD28/Vintage_Input!N28,""))</f>
        <v/>
      </c>
      <c r="W80" s="120">
        <f>IF($B80=1,$E$10,IF(N(Vintage_Input!O28)&gt;0,Vintage_Input!AE28/Vintage_Input!O28,""))</f>
        <v/>
      </c>
      <c r="X80" s="120">
        <f>IF($B80=1,$F$10,IF(N(Vintage_Input!P28)&gt;0,Vintage_Input!AF28/Vintage_Input!P28,""))</f>
        <v/>
      </c>
      <c r="Y80" s="120">
        <f>IF($B80=1,$G$10,IF(N(Vintage_Input!Q28)&gt;0,Vintage_Input!AG28/Vintage_Input!Q28,""))</f>
        <v/>
      </c>
      <c r="Z80" s="120">
        <f>IF($B80=1,$H$10,IF(N(Vintage_Input!R28)&gt;0,Vintage_Input!AH28/Vintage_Input!R28,""))</f>
        <v/>
      </c>
      <c r="AA80" s="120">
        <f>IF($B80=1,$I$10,IF(N(Vintage_Input!S28)&gt;0,Vintage_Input!AI28/Vintage_Input!S28,""))</f>
        <v/>
      </c>
      <c r="AB80" s="120">
        <f>IF($B80=1,$B$11,IF(N(Vintage_Input!L28)&gt;0,Vintage_Input!AJ28/Vintage_Input!L28,""))</f>
        <v/>
      </c>
      <c r="AC80" s="120">
        <f>IF($B80=1,$C$11,IF(N(Vintage_Input!M28)&gt;0,Vintage_Input!AK28/Vintage_Input!M28,""))</f>
        <v/>
      </c>
      <c r="AD80" s="120">
        <f>IF($B80=1,$D$11,IF(N(Vintage_Input!N28)&gt;0,Vintage_Input!AL28/Vintage_Input!N28,""))</f>
        <v/>
      </c>
      <c r="AE80" s="120">
        <f>IF($B80=1,$E$11,IF(N(Vintage_Input!O28)&gt;0,Vintage_Input!AM28/Vintage_Input!O28,""))</f>
        <v/>
      </c>
      <c r="AF80" s="120">
        <f>IF($B80=1,$F$11,IF(N(Vintage_Input!P28)&gt;0,Vintage_Input!AN28/Vintage_Input!P28,""))</f>
        <v/>
      </c>
      <c r="AG80" s="120">
        <f>IF($B80=1,$G$11,IF(N(Vintage_Input!Q28)&gt;0,Vintage_Input!AO28/Vintage_Input!Q28,""))</f>
        <v/>
      </c>
      <c r="AH80" s="120">
        <f>IF($B80=1,$H$11,IF(N(Vintage_Input!R28)&gt;0,Vintage_Input!AP28/Vintage_Input!R28,""))</f>
        <v/>
      </c>
      <c r="AI80" s="120">
        <f>IF($B80=1,$I$11,IF(N(Vintage_Input!S28)&gt;0,Vintage_Input!AQ28/Vintage_Input!S28,""))</f>
        <v/>
      </c>
      <c r="AJ80" s="120">
        <f>IF($B80=1,$B$12,IF(N(Vintage_Input!L28)&gt;0,IFERROR(Vintage_Input!AR28/Vintage_Input!AJ28,""),""))</f>
        <v/>
      </c>
      <c r="AK80" s="120">
        <f>IF($B80=1,$C$12,IF(N(Vintage_Input!M28)&gt;0,IFERROR(Vintage_Input!AS28/Vintage_Input!AK28,""),""))</f>
        <v/>
      </c>
      <c r="AL80" s="120">
        <f>IF($B80=1,$D$12,IF(N(Vintage_Input!N28)&gt;0,IFERROR(Vintage_Input!AT28/Vintage_Input!AL28,""),""))</f>
        <v/>
      </c>
      <c r="AM80" s="120">
        <f>IF($B80=1,$E$12,IF(N(Vintage_Input!O28)&gt;0,IFERROR(Vintage_Input!AU28/Vintage_Input!AM28,""),""))</f>
        <v/>
      </c>
      <c r="AN80" s="120">
        <f>IF($B80=1,$F$12,IF(N(Vintage_Input!P28)&gt;0,IFERROR(Vintage_Input!AV28/Vintage_Input!AN28,""),""))</f>
        <v/>
      </c>
      <c r="AO80" s="120">
        <f>IF($B80=1,$G$12,IF(N(Vintage_Input!Q28)&gt;0,IFERROR(Vintage_Input!AW28/Vintage_Input!AO28,""),""))</f>
        <v/>
      </c>
      <c r="AP80" s="120">
        <f>IF($B80=1,$H$12,IF(N(Vintage_Input!R28)&gt;0,IFERROR(Vintage_Input!AX28/Vintage_Input!AP28,""),""))</f>
        <v/>
      </c>
      <c r="AQ80" s="120">
        <f>IF($B80=1,$I$12,IF(N(Vintage_Input!S28)&gt;0,IFERROR(Vintage_Input!AY28/Vintage_Input!AQ28,""),""))</f>
        <v/>
      </c>
      <c r="AR80" s="120">
        <f>IF($B80=1,$B$13,IF(N(Vintage_Input!L28)&gt;0,IFERROR(Vintage_Input!AZ28/$C80,""),""))</f>
        <v/>
      </c>
      <c r="AS80" s="120">
        <f>IF($B80=1,$C$13,IF(N(Vintage_Input!M28)&gt;0,IFERROR(Vintage_Input!BA28/$C80,""),""))</f>
        <v/>
      </c>
      <c r="AT80" s="120">
        <f>IF($B80=1,$D$13,IF(N(Vintage_Input!N28)&gt;0,IFERROR(Vintage_Input!BB28/$C80,""),""))</f>
        <v/>
      </c>
      <c r="AU80" s="120">
        <f>IF($B80=1,$E$13,IF(N(Vintage_Input!O28)&gt;0,IFERROR(Vintage_Input!BC28/$C80,""),""))</f>
        <v/>
      </c>
      <c r="AV80" s="120">
        <f>IF($B80=1,$F$13,IF(N(Vintage_Input!P28)&gt;0,IFERROR(Vintage_Input!BD28/$C80,""),""))</f>
        <v/>
      </c>
      <c r="AW80" s="120">
        <f>IF($B80=1,$G$13,IF(N(Vintage_Input!Q28)&gt;0,IFERROR(Vintage_Input!BE28/$C80,""),""))</f>
        <v/>
      </c>
      <c r="AX80" s="120">
        <f>IF($B80=1,$H$13,IF(N(Vintage_Input!R28)&gt;0,IFERROR(Vintage_Input!BF28/$C80,""),""))</f>
        <v/>
      </c>
      <c r="AY80" s="120">
        <f>IF($B80=1,$I$13,IF(N(Vintage_Input!S28)&gt;0,IFERROR(Vintage_Input!BG28/$C80,""),""))</f>
        <v/>
      </c>
      <c r="AZ80" s="121">
        <f>IF($B80=1,$B$14,IF(N(Vintage_Input!L28)&gt;0,IFERROR((Vintage_Input!D28+Vintage_Input!AR28)/$C80+Products!$C$14-(Products!$C$43+Products!$C$19+Products!$C$43*Products!$C$22+Products!$C$44),""),""))</f>
        <v/>
      </c>
      <c r="BA80" s="121">
        <f>IF($B80=1,$C$14,IF(N(Vintage_Input!M28)&gt;0,IFERROR((Vintage_Input!E28+Vintage_Input!AS28)/$C80+Products!$C$14-(Products!$C$43+Products!$C$19+Products!$C$43*Products!$C$22+Products!$C$44),""),""))</f>
        <v/>
      </c>
      <c r="BB80" s="121">
        <f>IF($B80=1,$D$14,IF(N(Vintage_Input!N28)&gt;0,IFERROR((Vintage_Input!F28+Vintage_Input!AT28)/$C80+Products!$C$14-(Products!$C$43+Products!$C$19+Products!$C$43*Products!$C$22+Products!$C$44),""),""))</f>
        <v/>
      </c>
      <c r="BC80" s="121">
        <f>IF($B80=1,$E$14,IF(N(Vintage_Input!O28)&gt;0,IFERROR((Vintage_Input!G28+Vintage_Input!AU28)/$C80+Products!$C$14-(Products!$C$43+Products!$C$19+Products!$C$43*Products!$C$22+Products!$C$44),""),""))</f>
        <v/>
      </c>
      <c r="BD80" s="121">
        <f>IF($B80=1,$F$14,IF(N(Vintage_Input!P28)&gt;0,IFERROR((Vintage_Input!H28+Vintage_Input!AV28)/$C80+Products!$C$14-(Products!$C$43+Products!$C$19+Products!$C$43*Products!$C$22+Products!$C$44),""),""))</f>
        <v/>
      </c>
      <c r="BE80" s="121">
        <f>IF($B80=1,$G$14,IF(N(Vintage_Input!Q28)&gt;0,IFERROR((Vintage_Input!I28+Vintage_Input!AW28)/$C80+Products!$C$14-(Products!$C$43+Products!$C$19+Products!$C$43*Products!$C$22+Products!$C$44),""),""))</f>
        <v/>
      </c>
      <c r="BF80" s="121">
        <f>IF($B80=1,$H$14,IF(N(Vintage_Input!R28)&gt;0,IFERROR((Vintage_Input!J28+Vintage_Input!AX28)/$C80+Products!$C$14-(Products!$C$43+Products!$C$19+Products!$C$43*Products!$C$22+Products!$C$44),""),""))</f>
        <v/>
      </c>
      <c r="BG80" s="121">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0">
        <f>IF($B81=1,$B$8,IF(N(Vintage_Input!L29)&gt;0,Vintage_Input!D29/Vintage_Input!L29,""))</f>
        <v/>
      </c>
      <c r="E81" s="120">
        <f>IF($B81=1,$C$8,IF(N(Vintage_Input!M29)&gt;0,Vintage_Input!E29/Vintage_Input!M29,""))</f>
        <v/>
      </c>
      <c r="F81" s="120">
        <f>IF($B81=1,$D$8,IF(N(Vintage_Input!N29)&gt;0,Vintage_Input!F29/Vintage_Input!N29,""))</f>
        <v/>
      </c>
      <c r="G81" s="120">
        <f>IF($B81=1,$E$8,IF(N(Vintage_Input!O29)&gt;0,Vintage_Input!G29/Vintage_Input!O29,""))</f>
        <v/>
      </c>
      <c r="H81" s="120">
        <f>IF($B81=1,$F$8,IF(N(Vintage_Input!P29)&gt;0,Vintage_Input!H29/Vintage_Input!P29,""))</f>
        <v/>
      </c>
      <c r="I81" s="120">
        <f>IF($B81=1,$G$8,IF(N(Vintage_Input!Q29)&gt;0,Vintage_Input!I29/Vintage_Input!Q29,""))</f>
        <v/>
      </c>
      <c r="J81" s="120">
        <f>IF($B81=1,$H$8,IF(N(Vintage_Input!R29)&gt;0,Vintage_Input!J29/Vintage_Input!R29,""))</f>
        <v/>
      </c>
      <c r="K81" s="120">
        <f>IF($B81=1,$I$8,IF(N(Vintage_Input!S29)&gt;0,Vintage_Input!K29/Vintage_Input!S29,""))</f>
        <v/>
      </c>
      <c r="L81" s="120">
        <f>IF($B81=1,$B$9,IF(N(Vintage_Input!L29)&gt;0,Vintage_Input!T29/Vintage_Input!L29,""))</f>
        <v/>
      </c>
      <c r="M81" s="120">
        <f>IF($B81=1,$C$9,IF(N(Vintage_Input!M29)&gt;0,Vintage_Input!U29/Vintage_Input!M29,""))</f>
        <v/>
      </c>
      <c r="N81" s="120">
        <f>IF($B81=1,$D$9,IF(N(Vintage_Input!N29)&gt;0,Vintage_Input!V29/Vintage_Input!N29,""))</f>
        <v/>
      </c>
      <c r="O81" s="120">
        <f>IF($B81=1,$E$9,IF(N(Vintage_Input!O29)&gt;0,Vintage_Input!W29/Vintage_Input!O29,""))</f>
        <v/>
      </c>
      <c r="P81" s="120">
        <f>IF($B81=1,$F$9,IF(N(Vintage_Input!P29)&gt;0,Vintage_Input!X29/Vintage_Input!P29,""))</f>
        <v/>
      </c>
      <c r="Q81" s="120">
        <f>IF($B81=1,$G$9,IF(N(Vintage_Input!Q29)&gt;0,Vintage_Input!Y29/Vintage_Input!Q29,""))</f>
        <v/>
      </c>
      <c r="R81" s="120">
        <f>IF($B81=1,$H$9,IF(N(Vintage_Input!R29)&gt;0,Vintage_Input!Z29/Vintage_Input!R29,""))</f>
        <v/>
      </c>
      <c r="S81" s="120">
        <f>IF($B81=1,$I$9,IF(N(Vintage_Input!S29)&gt;0,Vintage_Input!AA29/Vintage_Input!S29,""))</f>
        <v/>
      </c>
      <c r="T81" s="120">
        <f>IF($B81=1,$B$10,IF(N(Vintage_Input!L29)&gt;0,Vintage_Input!AB29/Vintage_Input!L29,""))</f>
        <v/>
      </c>
      <c r="U81" s="120">
        <f>IF($B81=1,$C$10,IF(N(Vintage_Input!M29)&gt;0,Vintage_Input!AC29/Vintage_Input!M29,""))</f>
        <v/>
      </c>
      <c r="V81" s="120">
        <f>IF($B81=1,$D$10,IF(N(Vintage_Input!N29)&gt;0,Vintage_Input!AD29/Vintage_Input!N29,""))</f>
        <v/>
      </c>
      <c r="W81" s="120">
        <f>IF($B81=1,$E$10,IF(N(Vintage_Input!O29)&gt;0,Vintage_Input!AE29/Vintage_Input!O29,""))</f>
        <v/>
      </c>
      <c r="X81" s="120">
        <f>IF($B81=1,$F$10,IF(N(Vintage_Input!P29)&gt;0,Vintage_Input!AF29/Vintage_Input!P29,""))</f>
        <v/>
      </c>
      <c r="Y81" s="120">
        <f>IF($B81=1,$G$10,IF(N(Vintage_Input!Q29)&gt;0,Vintage_Input!AG29/Vintage_Input!Q29,""))</f>
        <v/>
      </c>
      <c r="Z81" s="120">
        <f>IF($B81=1,$H$10,IF(N(Vintage_Input!R29)&gt;0,Vintage_Input!AH29/Vintage_Input!R29,""))</f>
        <v/>
      </c>
      <c r="AA81" s="120">
        <f>IF($B81=1,$I$10,IF(N(Vintage_Input!S29)&gt;0,Vintage_Input!AI29/Vintage_Input!S29,""))</f>
        <v/>
      </c>
      <c r="AB81" s="120">
        <f>IF($B81=1,$B$11,IF(N(Vintage_Input!L29)&gt;0,Vintage_Input!AJ29/Vintage_Input!L29,""))</f>
        <v/>
      </c>
      <c r="AC81" s="120">
        <f>IF($B81=1,$C$11,IF(N(Vintage_Input!M29)&gt;0,Vintage_Input!AK29/Vintage_Input!M29,""))</f>
        <v/>
      </c>
      <c r="AD81" s="120">
        <f>IF($B81=1,$D$11,IF(N(Vintage_Input!N29)&gt;0,Vintage_Input!AL29/Vintage_Input!N29,""))</f>
        <v/>
      </c>
      <c r="AE81" s="120">
        <f>IF($B81=1,$E$11,IF(N(Vintage_Input!O29)&gt;0,Vintage_Input!AM29/Vintage_Input!O29,""))</f>
        <v/>
      </c>
      <c r="AF81" s="120">
        <f>IF($B81=1,$F$11,IF(N(Vintage_Input!P29)&gt;0,Vintage_Input!AN29/Vintage_Input!P29,""))</f>
        <v/>
      </c>
      <c r="AG81" s="120">
        <f>IF($B81=1,$G$11,IF(N(Vintage_Input!Q29)&gt;0,Vintage_Input!AO29/Vintage_Input!Q29,""))</f>
        <v/>
      </c>
      <c r="AH81" s="120">
        <f>IF($B81=1,$H$11,IF(N(Vintage_Input!R29)&gt;0,Vintage_Input!AP29/Vintage_Input!R29,""))</f>
        <v/>
      </c>
      <c r="AI81" s="120">
        <f>IF($B81=1,$I$11,IF(N(Vintage_Input!S29)&gt;0,Vintage_Input!AQ29/Vintage_Input!S29,""))</f>
        <v/>
      </c>
      <c r="AJ81" s="120">
        <f>IF($B81=1,$B$12,IF(N(Vintage_Input!L29)&gt;0,IFERROR(Vintage_Input!AR29/Vintage_Input!AJ29,""),""))</f>
        <v/>
      </c>
      <c r="AK81" s="120">
        <f>IF($B81=1,$C$12,IF(N(Vintage_Input!M29)&gt;0,IFERROR(Vintage_Input!AS29/Vintage_Input!AK29,""),""))</f>
        <v/>
      </c>
      <c r="AL81" s="120">
        <f>IF($B81=1,$D$12,IF(N(Vintage_Input!N29)&gt;0,IFERROR(Vintage_Input!AT29/Vintage_Input!AL29,""),""))</f>
        <v/>
      </c>
      <c r="AM81" s="120">
        <f>IF($B81=1,$E$12,IF(N(Vintage_Input!O29)&gt;0,IFERROR(Vintage_Input!AU29/Vintage_Input!AM29,""),""))</f>
        <v/>
      </c>
      <c r="AN81" s="120">
        <f>IF($B81=1,$F$12,IF(N(Vintage_Input!P29)&gt;0,IFERROR(Vintage_Input!AV29/Vintage_Input!AN29,""),""))</f>
        <v/>
      </c>
      <c r="AO81" s="120">
        <f>IF($B81=1,$G$12,IF(N(Vintage_Input!Q29)&gt;0,IFERROR(Vintage_Input!AW29/Vintage_Input!AO29,""),""))</f>
        <v/>
      </c>
      <c r="AP81" s="120">
        <f>IF($B81=1,$H$12,IF(N(Vintage_Input!R29)&gt;0,IFERROR(Vintage_Input!AX29/Vintage_Input!AP29,""),""))</f>
        <v/>
      </c>
      <c r="AQ81" s="120">
        <f>IF($B81=1,$I$12,IF(N(Vintage_Input!S29)&gt;0,IFERROR(Vintage_Input!AY29/Vintage_Input!AQ29,""),""))</f>
        <v/>
      </c>
      <c r="AR81" s="120">
        <f>IF($B81=1,$B$13,IF(N(Vintage_Input!L29)&gt;0,IFERROR(Vintage_Input!AZ29/$C81,""),""))</f>
        <v/>
      </c>
      <c r="AS81" s="120">
        <f>IF($B81=1,$C$13,IF(N(Vintage_Input!M29)&gt;0,IFERROR(Vintage_Input!BA29/$C81,""),""))</f>
        <v/>
      </c>
      <c r="AT81" s="120">
        <f>IF($B81=1,$D$13,IF(N(Vintage_Input!N29)&gt;0,IFERROR(Vintage_Input!BB29/$C81,""),""))</f>
        <v/>
      </c>
      <c r="AU81" s="120">
        <f>IF($B81=1,$E$13,IF(N(Vintage_Input!O29)&gt;0,IFERROR(Vintage_Input!BC29/$C81,""),""))</f>
        <v/>
      </c>
      <c r="AV81" s="120">
        <f>IF($B81=1,$F$13,IF(N(Vintage_Input!P29)&gt;0,IFERROR(Vintage_Input!BD29/$C81,""),""))</f>
        <v/>
      </c>
      <c r="AW81" s="120">
        <f>IF($B81=1,$G$13,IF(N(Vintage_Input!Q29)&gt;0,IFERROR(Vintage_Input!BE29/$C81,""),""))</f>
        <v/>
      </c>
      <c r="AX81" s="120">
        <f>IF($B81=1,$H$13,IF(N(Vintage_Input!R29)&gt;0,IFERROR(Vintage_Input!BF29/$C81,""),""))</f>
        <v/>
      </c>
      <c r="AY81" s="120">
        <f>IF($B81=1,$I$13,IF(N(Vintage_Input!S29)&gt;0,IFERROR(Vintage_Input!BG29/$C81,""),""))</f>
        <v/>
      </c>
      <c r="AZ81" s="121">
        <f>IF($B81=1,$B$14,IF(N(Vintage_Input!L29)&gt;0,IFERROR((Vintage_Input!D29+Vintage_Input!AR29)/$C81+Products!$C$14-(Products!$C$43+Products!$C$19+Products!$C$43*Products!$C$22+Products!$C$44),""),""))</f>
        <v/>
      </c>
      <c r="BA81" s="121">
        <f>IF($B81=1,$C$14,IF(N(Vintage_Input!M29)&gt;0,IFERROR((Vintage_Input!E29+Vintage_Input!AS29)/$C81+Products!$C$14-(Products!$C$43+Products!$C$19+Products!$C$43*Products!$C$22+Products!$C$44),""),""))</f>
        <v/>
      </c>
      <c r="BB81" s="121">
        <f>IF($B81=1,$D$14,IF(N(Vintage_Input!N29)&gt;0,IFERROR((Vintage_Input!F29+Vintage_Input!AT29)/$C81+Products!$C$14-(Products!$C$43+Products!$C$19+Products!$C$43*Products!$C$22+Products!$C$44),""),""))</f>
        <v/>
      </c>
      <c r="BC81" s="121">
        <f>IF($B81=1,$E$14,IF(N(Vintage_Input!O29)&gt;0,IFERROR((Vintage_Input!G29+Vintage_Input!AU29)/$C81+Products!$C$14-(Products!$C$43+Products!$C$19+Products!$C$43*Products!$C$22+Products!$C$44),""),""))</f>
        <v/>
      </c>
      <c r="BD81" s="121">
        <f>IF($B81=1,$F$14,IF(N(Vintage_Input!P29)&gt;0,IFERROR((Vintage_Input!H29+Vintage_Input!AV29)/$C81+Products!$C$14-(Products!$C$43+Products!$C$19+Products!$C$43*Products!$C$22+Products!$C$44),""),""))</f>
        <v/>
      </c>
      <c r="BE81" s="121">
        <f>IF($B81=1,$G$14,IF(N(Vintage_Input!Q29)&gt;0,IFERROR((Vintage_Input!I29+Vintage_Input!AW29)/$C81+Products!$C$14-(Products!$C$43+Products!$C$19+Products!$C$43*Products!$C$22+Products!$C$44),""),""))</f>
        <v/>
      </c>
      <c r="BF81" s="121">
        <f>IF($B81=1,$H$14,IF(N(Vintage_Input!R29)&gt;0,IFERROR((Vintage_Input!J29+Vintage_Input!AX29)/$C81+Products!$C$14-(Products!$C$43+Products!$C$19+Products!$C$43*Products!$C$22+Products!$C$44),""),""))</f>
        <v/>
      </c>
      <c r="BG81" s="121">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0">
        <f>IF($B82=1,$B$8,IF(N(Vintage_Input!L30)&gt;0,Vintage_Input!D30/Vintage_Input!L30,""))</f>
        <v/>
      </c>
      <c r="E82" s="120">
        <f>IF($B82=1,$C$8,IF(N(Vintage_Input!M30)&gt;0,Vintage_Input!E30/Vintage_Input!M30,""))</f>
        <v/>
      </c>
      <c r="F82" s="120">
        <f>IF($B82=1,$D$8,IF(N(Vintage_Input!N30)&gt;0,Vintage_Input!F30/Vintage_Input!N30,""))</f>
        <v/>
      </c>
      <c r="G82" s="120">
        <f>IF($B82=1,$E$8,IF(N(Vintage_Input!O30)&gt;0,Vintage_Input!G30/Vintage_Input!O30,""))</f>
        <v/>
      </c>
      <c r="H82" s="120">
        <f>IF($B82=1,$F$8,IF(N(Vintage_Input!P30)&gt;0,Vintage_Input!H30/Vintage_Input!P30,""))</f>
        <v/>
      </c>
      <c r="I82" s="120">
        <f>IF($B82=1,$G$8,IF(N(Vintage_Input!Q30)&gt;0,Vintage_Input!I30/Vintage_Input!Q30,""))</f>
        <v/>
      </c>
      <c r="J82" s="120">
        <f>IF($B82=1,$H$8,IF(N(Vintage_Input!R30)&gt;0,Vintage_Input!J30/Vintage_Input!R30,""))</f>
        <v/>
      </c>
      <c r="K82" s="120">
        <f>IF($B82=1,$I$8,IF(N(Vintage_Input!S30)&gt;0,Vintage_Input!K30/Vintage_Input!S30,""))</f>
        <v/>
      </c>
      <c r="L82" s="120">
        <f>IF($B82=1,$B$9,IF(N(Vintage_Input!L30)&gt;0,Vintage_Input!T30/Vintage_Input!L30,""))</f>
        <v/>
      </c>
      <c r="M82" s="120">
        <f>IF($B82=1,$C$9,IF(N(Vintage_Input!M30)&gt;0,Vintage_Input!U30/Vintage_Input!M30,""))</f>
        <v/>
      </c>
      <c r="N82" s="120">
        <f>IF($B82=1,$D$9,IF(N(Vintage_Input!N30)&gt;0,Vintage_Input!V30/Vintage_Input!N30,""))</f>
        <v/>
      </c>
      <c r="O82" s="120">
        <f>IF($B82=1,$E$9,IF(N(Vintage_Input!O30)&gt;0,Vintage_Input!W30/Vintage_Input!O30,""))</f>
        <v/>
      </c>
      <c r="P82" s="120">
        <f>IF($B82=1,$F$9,IF(N(Vintage_Input!P30)&gt;0,Vintage_Input!X30/Vintage_Input!P30,""))</f>
        <v/>
      </c>
      <c r="Q82" s="120">
        <f>IF($B82=1,$G$9,IF(N(Vintage_Input!Q30)&gt;0,Vintage_Input!Y30/Vintage_Input!Q30,""))</f>
        <v/>
      </c>
      <c r="R82" s="120">
        <f>IF($B82=1,$H$9,IF(N(Vintage_Input!R30)&gt;0,Vintage_Input!Z30/Vintage_Input!R30,""))</f>
        <v/>
      </c>
      <c r="S82" s="120">
        <f>IF($B82=1,$I$9,IF(N(Vintage_Input!S30)&gt;0,Vintage_Input!AA30/Vintage_Input!S30,""))</f>
        <v/>
      </c>
      <c r="T82" s="120">
        <f>IF($B82=1,$B$10,IF(N(Vintage_Input!L30)&gt;0,Vintage_Input!AB30/Vintage_Input!L30,""))</f>
        <v/>
      </c>
      <c r="U82" s="120">
        <f>IF($B82=1,$C$10,IF(N(Vintage_Input!M30)&gt;0,Vintage_Input!AC30/Vintage_Input!M30,""))</f>
        <v/>
      </c>
      <c r="V82" s="120">
        <f>IF($B82=1,$D$10,IF(N(Vintage_Input!N30)&gt;0,Vintage_Input!AD30/Vintage_Input!N30,""))</f>
        <v/>
      </c>
      <c r="W82" s="120">
        <f>IF($B82=1,$E$10,IF(N(Vintage_Input!O30)&gt;0,Vintage_Input!AE30/Vintage_Input!O30,""))</f>
        <v/>
      </c>
      <c r="X82" s="120">
        <f>IF($B82=1,$F$10,IF(N(Vintage_Input!P30)&gt;0,Vintage_Input!AF30/Vintage_Input!P30,""))</f>
        <v/>
      </c>
      <c r="Y82" s="120">
        <f>IF($B82=1,$G$10,IF(N(Vintage_Input!Q30)&gt;0,Vintage_Input!AG30/Vintage_Input!Q30,""))</f>
        <v/>
      </c>
      <c r="Z82" s="120">
        <f>IF($B82=1,$H$10,IF(N(Vintage_Input!R30)&gt;0,Vintage_Input!AH30/Vintage_Input!R30,""))</f>
        <v/>
      </c>
      <c r="AA82" s="120">
        <f>IF($B82=1,$I$10,IF(N(Vintage_Input!S30)&gt;0,Vintage_Input!AI30/Vintage_Input!S30,""))</f>
        <v/>
      </c>
      <c r="AB82" s="120">
        <f>IF($B82=1,$B$11,IF(N(Vintage_Input!L30)&gt;0,Vintage_Input!AJ30/Vintage_Input!L30,""))</f>
        <v/>
      </c>
      <c r="AC82" s="120">
        <f>IF($B82=1,$C$11,IF(N(Vintage_Input!M30)&gt;0,Vintage_Input!AK30/Vintage_Input!M30,""))</f>
        <v/>
      </c>
      <c r="AD82" s="120">
        <f>IF($B82=1,$D$11,IF(N(Vintage_Input!N30)&gt;0,Vintage_Input!AL30/Vintage_Input!N30,""))</f>
        <v/>
      </c>
      <c r="AE82" s="120">
        <f>IF($B82=1,$E$11,IF(N(Vintage_Input!O30)&gt;0,Vintage_Input!AM30/Vintage_Input!O30,""))</f>
        <v/>
      </c>
      <c r="AF82" s="120">
        <f>IF($B82=1,$F$11,IF(N(Vintage_Input!P30)&gt;0,Vintage_Input!AN30/Vintage_Input!P30,""))</f>
        <v/>
      </c>
      <c r="AG82" s="120">
        <f>IF($B82=1,$G$11,IF(N(Vintage_Input!Q30)&gt;0,Vintage_Input!AO30/Vintage_Input!Q30,""))</f>
        <v/>
      </c>
      <c r="AH82" s="120">
        <f>IF($B82=1,$H$11,IF(N(Vintage_Input!R30)&gt;0,Vintage_Input!AP30/Vintage_Input!R30,""))</f>
        <v/>
      </c>
      <c r="AI82" s="120">
        <f>IF($B82=1,$I$11,IF(N(Vintage_Input!S30)&gt;0,Vintage_Input!AQ30/Vintage_Input!S30,""))</f>
        <v/>
      </c>
      <c r="AJ82" s="120">
        <f>IF($B82=1,$B$12,IF(N(Vintage_Input!L30)&gt;0,IFERROR(Vintage_Input!AR30/Vintage_Input!AJ30,""),""))</f>
        <v/>
      </c>
      <c r="AK82" s="120">
        <f>IF($B82=1,$C$12,IF(N(Vintage_Input!M30)&gt;0,IFERROR(Vintage_Input!AS30/Vintage_Input!AK30,""),""))</f>
        <v/>
      </c>
      <c r="AL82" s="120">
        <f>IF($B82=1,$D$12,IF(N(Vintage_Input!N30)&gt;0,IFERROR(Vintage_Input!AT30/Vintage_Input!AL30,""),""))</f>
        <v/>
      </c>
      <c r="AM82" s="120">
        <f>IF($B82=1,$E$12,IF(N(Vintage_Input!O30)&gt;0,IFERROR(Vintage_Input!AU30/Vintage_Input!AM30,""),""))</f>
        <v/>
      </c>
      <c r="AN82" s="120">
        <f>IF($B82=1,$F$12,IF(N(Vintage_Input!P30)&gt;0,IFERROR(Vintage_Input!AV30/Vintage_Input!AN30,""),""))</f>
        <v/>
      </c>
      <c r="AO82" s="120">
        <f>IF($B82=1,$G$12,IF(N(Vintage_Input!Q30)&gt;0,IFERROR(Vintage_Input!AW30/Vintage_Input!AO30,""),""))</f>
        <v/>
      </c>
      <c r="AP82" s="120">
        <f>IF($B82=1,$H$12,IF(N(Vintage_Input!R30)&gt;0,IFERROR(Vintage_Input!AX30/Vintage_Input!AP30,""),""))</f>
        <v/>
      </c>
      <c r="AQ82" s="120">
        <f>IF($B82=1,$I$12,IF(N(Vintage_Input!S30)&gt;0,IFERROR(Vintage_Input!AY30/Vintage_Input!AQ30,""),""))</f>
        <v/>
      </c>
      <c r="AR82" s="120">
        <f>IF($B82=1,$B$13,IF(N(Vintage_Input!L30)&gt;0,IFERROR(Vintage_Input!AZ30/$C82,""),""))</f>
        <v/>
      </c>
      <c r="AS82" s="120">
        <f>IF($B82=1,$C$13,IF(N(Vintage_Input!M30)&gt;0,IFERROR(Vintage_Input!BA30/$C82,""),""))</f>
        <v/>
      </c>
      <c r="AT82" s="120">
        <f>IF($B82=1,$D$13,IF(N(Vintage_Input!N30)&gt;0,IFERROR(Vintage_Input!BB30/$C82,""),""))</f>
        <v/>
      </c>
      <c r="AU82" s="120">
        <f>IF($B82=1,$E$13,IF(N(Vintage_Input!O30)&gt;0,IFERROR(Vintage_Input!BC30/$C82,""),""))</f>
        <v/>
      </c>
      <c r="AV82" s="120">
        <f>IF($B82=1,$F$13,IF(N(Vintage_Input!P30)&gt;0,IFERROR(Vintage_Input!BD30/$C82,""),""))</f>
        <v/>
      </c>
      <c r="AW82" s="120">
        <f>IF($B82=1,$G$13,IF(N(Vintage_Input!Q30)&gt;0,IFERROR(Vintage_Input!BE30/$C82,""),""))</f>
        <v/>
      </c>
      <c r="AX82" s="120">
        <f>IF($B82=1,$H$13,IF(N(Vintage_Input!R30)&gt;0,IFERROR(Vintage_Input!BF30/$C82,""),""))</f>
        <v/>
      </c>
      <c r="AY82" s="120">
        <f>IF($B82=1,$I$13,IF(N(Vintage_Input!S30)&gt;0,IFERROR(Vintage_Input!BG30/$C82,""),""))</f>
        <v/>
      </c>
      <c r="AZ82" s="121">
        <f>IF($B82=1,$B$14,IF(N(Vintage_Input!L30)&gt;0,IFERROR((Vintage_Input!D30+Vintage_Input!AR30)/$C82+Products!$C$14-(Products!$C$43+Products!$C$19+Products!$C$43*Products!$C$22+Products!$C$44),""),""))</f>
        <v/>
      </c>
      <c r="BA82" s="121">
        <f>IF($B82=1,$C$14,IF(N(Vintage_Input!M30)&gt;0,IFERROR((Vintage_Input!E30+Vintage_Input!AS30)/$C82+Products!$C$14-(Products!$C$43+Products!$C$19+Products!$C$43*Products!$C$22+Products!$C$44),""),""))</f>
        <v/>
      </c>
      <c r="BB82" s="121">
        <f>IF($B82=1,$D$14,IF(N(Vintage_Input!N30)&gt;0,IFERROR((Vintage_Input!F30+Vintage_Input!AT30)/$C82+Products!$C$14-(Products!$C$43+Products!$C$19+Products!$C$43*Products!$C$22+Products!$C$44),""),""))</f>
        <v/>
      </c>
      <c r="BC82" s="121">
        <f>IF($B82=1,$E$14,IF(N(Vintage_Input!O30)&gt;0,IFERROR((Vintage_Input!G30+Vintage_Input!AU30)/$C82+Products!$C$14-(Products!$C$43+Products!$C$19+Products!$C$43*Products!$C$22+Products!$C$44),""),""))</f>
        <v/>
      </c>
      <c r="BD82" s="121">
        <f>IF($B82=1,$F$14,IF(N(Vintage_Input!P30)&gt;0,IFERROR((Vintage_Input!H30+Vintage_Input!AV30)/$C82+Products!$C$14-(Products!$C$43+Products!$C$19+Products!$C$43*Products!$C$22+Products!$C$44),""),""))</f>
        <v/>
      </c>
      <c r="BE82" s="121">
        <f>IF($B82=1,$G$14,IF(N(Vintage_Input!Q30)&gt;0,IFERROR((Vintage_Input!I30+Vintage_Input!AW30)/$C82+Products!$C$14-(Products!$C$43+Products!$C$19+Products!$C$43*Products!$C$22+Products!$C$44),""),""))</f>
        <v/>
      </c>
      <c r="BF82" s="121">
        <f>IF($B82=1,$H$14,IF(N(Vintage_Input!R30)&gt;0,IFERROR((Vintage_Input!J30+Vintage_Input!AX30)/$C82+Products!$C$14-(Products!$C$43+Products!$C$19+Products!$C$43*Products!$C$22+Products!$C$44),""),""))</f>
        <v/>
      </c>
      <c r="BG82" s="121">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0">
        <f>IF($B83=1,$B$8,IF(N(Vintage_Input!L31)&gt;0,Vintage_Input!D31/Vintage_Input!L31,""))</f>
        <v/>
      </c>
      <c r="E83" s="120">
        <f>IF($B83=1,$C$8,IF(N(Vintage_Input!M31)&gt;0,Vintage_Input!E31/Vintage_Input!M31,""))</f>
        <v/>
      </c>
      <c r="F83" s="120">
        <f>IF($B83=1,$D$8,IF(N(Vintage_Input!N31)&gt;0,Vintage_Input!F31/Vintage_Input!N31,""))</f>
        <v/>
      </c>
      <c r="G83" s="120">
        <f>IF($B83=1,$E$8,IF(N(Vintage_Input!O31)&gt;0,Vintage_Input!G31/Vintage_Input!O31,""))</f>
        <v/>
      </c>
      <c r="H83" s="120">
        <f>IF($B83=1,$F$8,IF(N(Vintage_Input!P31)&gt;0,Vintage_Input!H31/Vintage_Input!P31,""))</f>
        <v/>
      </c>
      <c r="I83" s="120">
        <f>IF($B83=1,$G$8,IF(N(Vintage_Input!Q31)&gt;0,Vintage_Input!I31/Vintage_Input!Q31,""))</f>
        <v/>
      </c>
      <c r="J83" s="120">
        <f>IF($B83=1,$H$8,IF(N(Vintage_Input!R31)&gt;0,Vintage_Input!J31/Vintage_Input!R31,""))</f>
        <v/>
      </c>
      <c r="K83" s="120">
        <f>IF($B83=1,$I$8,IF(N(Vintage_Input!S31)&gt;0,Vintage_Input!K31/Vintage_Input!S31,""))</f>
        <v/>
      </c>
      <c r="L83" s="120">
        <f>IF($B83=1,$B$9,IF(N(Vintage_Input!L31)&gt;0,Vintage_Input!T31/Vintage_Input!L31,""))</f>
        <v/>
      </c>
      <c r="M83" s="120">
        <f>IF($B83=1,$C$9,IF(N(Vintage_Input!M31)&gt;0,Vintage_Input!U31/Vintage_Input!M31,""))</f>
        <v/>
      </c>
      <c r="N83" s="120">
        <f>IF($B83=1,$D$9,IF(N(Vintage_Input!N31)&gt;0,Vintage_Input!V31/Vintage_Input!N31,""))</f>
        <v/>
      </c>
      <c r="O83" s="120">
        <f>IF($B83=1,$E$9,IF(N(Vintage_Input!O31)&gt;0,Vintage_Input!W31/Vintage_Input!O31,""))</f>
        <v/>
      </c>
      <c r="P83" s="120">
        <f>IF($B83=1,$F$9,IF(N(Vintage_Input!P31)&gt;0,Vintage_Input!X31/Vintage_Input!P31,""))</f>
        <v/>
      </c>
      <c r="Q83" s="120">
        <f>IF($B83=1,$G$9,IF(N(Vintage_Input!Q31)&gt;0,Vintage_Input!Y31/Vintage_Input!Q31,""))</f>
        <v/>
      </c>
      <c r="R83" s="120">
        <f>IF($B83=1,$H$9,IF(N(Vintage_Input!R31)&gt;0,Vintage_Input!Z31/Vintage_Input!R31,""))</f>
        <v/>
      </c>
      <c r="S83" s="120">
        <f>IF($B83=1,$I$9,IF(N(Vintage_Input!S31)&gt;0,Vintage_Input!AA31/Vintage_Input!S31,""))</f>
        <v/>
      </c>
      <c r="T83" s="120">
        <f>IF($B83=1,$B$10,IF(N(Vintage_Input!L31)&gt;0,Vintage_Input!AB31/Vintage_Input!L31,""))</f>
        <v/>
      </c>
      <c r="U83" s="120">
        <f>IF($B83=1,$C$10,IF(N(Vintage_Input!M31)&gt;0,Vintage_Input!AC31/Vintage_Input!M31,""))</f>
        <v/>
      </c>
      <c r="V83" s="120">
        <f>IF($B83=1,$D$10,IF(N(Vintage_Input!N31)&gt;0,Vintage_Input!AD31/Vintage_Input!N31,""))</f>
        <v/>
      </c>
      <c r="W83" s="120">
        <f>IF($B83=1,$E$10,IF(N(Vintage_Input!O31)&gt;0,Vintage_Input!AE31/Vintage_Input!O31,""))</f>
        <v/>
      </c>
      <c r="X83" s="120">
        <f>IF($B83=1,$F$10,IF(N(Vintage_Input!P31)&gt;0,Vintage_Input!AF31/Vintage_Input!P31,""))</f>
        <v/>
      </c>
      <c r="Y83" s="120">
        <f>IF($B83=1,$G$10,IF(N(Vintage_Input!Q31)&gt;0,Vintage_Input!AG31/Vintage_Input!Q31,""))</f>
        <v/>
      </c>
      <c r="Z83" s="120">
        <f>IF($B83=1,$H$10,IF(N(Vintage_Input!R31)&gt;0,Vintage_Input!AH31/Vintage_Input!R31,""))</f>
        <v/>
      </c>
      <c r="AA83" s="120">
        <f>IF($B83=1,$I$10,IF(N(Vintage_Input!S31)&gt;0,Vintage_Input!AI31/Vintage_Input!S31,""))</f>
        <v/>
      </c>
      <c r="AB83" s="120">
        <f>IF($B83=1,$B$11,IF(N(Vintage_Input!L31)&gt;0,Vintage_Input!AJ31/Vintage_Input!L31,""))</f>
        <v/>
      </c>
      <c r="AC83" s="120">
        <f>IF($B83=1,$C$11,IF(N(Vintage_Input!M31)&gt;0,Vintage_Input!AK31/Vintage_Input!M31,""))</f>
        <v/>
      </c>
      <c r="AD83" s="120">
        <f>IF($B83=1,$D$11,IF(N(Vintage_Input!N31)&gt;0,Vintage_Input!AL31/Vintage_Input!N31,""))</f>
        <v/>
      </c>
      <c r="AE83" s="120">
        <f>IF($B83=1,$E$11,IF(N(Vintage_Input!O31)&gt;0,Vintage_Input!AM31/Vintage_Input!O31,""))</f>
        <v/>
      </c>
      <c r="AF83" s="120">
        <f>IF($B83=1,$F$11,IF(N(Vintage_Input!P31)&gt;0,Vintage_Input!AN31/Vintage_Input!P31,""))</f>
        <v/>
      </c>
      <c r="AG83" s="120">
        <f>IF($B83=1,$G$11,IF(N(Vintage_Input!Q31)&gt;0,Vintage_Input!AO31/Vintage_Input!Q31,""))</f>
        <v/>
      </c>
      <c r="AH83" s="120">
        <f>IF($B83=1,$H$11,IF(N(Vintage_Input!R31)&gt;0,Vintage_Input!AP31/Vintage_Input!R31,""))</f>
        <v/>
      </c>
      <c r="AI83" s="120">
        <f>IF($B83=1,$I$11,IF(N(Vintage_Input!S31)&gt;0,Vintage_Input!AQ31/Vintage_Input!S31,""))</f>
        <v/>
      </c>
      <c r="AJ83" s="120">
        <f>IF($B83=1,$B$12,IF(N(Vintage_Input!L31)&gt;0,IFERROR(Vintage_Input!AR31/Vintage_Input!AJ31,""),""))</f>
        <v/>
      </c>
      <c r="AK83" s="120">
        <f>IF($B83=1,$C$12,IF(N(Vintage_Input!M31)&gt;0,IFERROR(Vintage_Input!AS31/Vintage_Input!AK31,""),""))</f>
        <v/>
      </c>
      <c r="AL83" s="120">
        <f>IF($B83=1,$D$12,IF(N(Vintage_Input!N31)&gt;0,IFERROR(Vintage_Input!AT31/Vintage_Input!AL31,""),""))</f>
        <v/>
      </c>
      <c r="AM83" s="120">
        <f>IF($B83=1,$E$12,IF(N(Vintage_Input!O31)&gt;0,IFERROR(Vintage_Input!AU31/Vintage_Input!AM31,""),""))</f>
        <v/>
      </c>
      <c r="AN83" s="120">
        <f>IF($B83=1,$F$12,IF(N(Vintage_Input!P31)&gt;0,IFERROR(Vintage_Input!AV31/Vintage_Input!AN31,""),""))</f>
        <v/>
      </c>
      <c r="AO83" s="120">
        <f>IF($B83=1,$G$12,IF(N(Vintage_Input!Q31)&gt;0,IFERROR(Vintage_Input!AW31/Vintage_Input!AO31,""),""))</f>
        <v/>
      </c>
      <c r="AP83" s="120">
        <f>IF($B83=1,$H$12,IF(N(Vintage_Input!R31)&gt;0,IFERROR(Vintage_Input!AX31/Vintage_Input!AP31,""),""))</f>
        <v/>
      </c>
      <c r="AQ83" s="120">
        <f>IF($B83=1,$I$12,IF(N(Vintage_Input!S31)&gt;0,IFERROR(Vintage_Input!AY31/Vintage_Input!AQ31,""),""))</f>
        <v/>
      </c>
      <c r="AR83" s="120">
        <f>IF($B83=1,$B$13,IF(N(Vintage_Input!L31)&gt;0,IFERROR(Vintage_Input!AZ31/$C83,""),""))</f>
        <v/>
      </c>
      <c r="AS83" s="120">
        <f>IF($B83=1,$C$13,IF(N(Vintage_Input!M31)&gt;0,IFERROR(Vintage_Input!BA31/$C83,""),""))</f>
        <v/>
      </c>
      <c r="AT83" s="120">
        <f>IF($B83=1,$D$13,IF(N(Vintage_Input!N31)&gt;0,IFERROR(Vintage_Input!BB31/$C83,""),""))</f>
        <v/>
      </c>
      <c r="AU83" s="120">
        <f>IF($B83=1,$E$13,IF(N(Vintage_Input!O31)&gt;0,IFERROR(Vintage_Input!BC31/$C83,""),""))</f>
        <v/>
      </c>
      <c r="AV83" s="120">
        <f>IF($B83=1,$F$13,IF(N(Vintage_Input!P31)&gt;0,IFERROR(Vintage_Input!BD31/$C83,""),""))</f>
        <v/>
      </c>
      <c r="AW83" s="120">
        <f>IF($B83=1,$G$13,IF(N(Vintage_Input!Q31)&gt;0,IFERROR(Vintage_Input!BE31/$C83,""),""))</f>
        <v/>
      </c>
      <c r="AX83" s="120">
        <f>IF($B83=1,$H$13,IF(N(Vintage_Input!R31)&gt;0,IFERROR(Vintage_Input!BF31/$C83,""),""))</f>
        <v/>
      </c>
      <c r="AY83" s="120">
        <f>IF($B83=1,$I$13,IF(N(Vintage_Input!S31)&gt;0,IFERROR(Vintage_Input!BG31/$C83,""),""))</f>
        <v/>
      </c>
      <c r="AZ83" s="121">
        <f>IF($B83=1,$B$14,IF(N(Vintage_Input!L31)&gt;0,IFERROR((Vintage_Input!D31+Vintage_Input!AR31)/$C83+Products!$C$14-(Products!$C$43+Products!$C$19+Products!$C$43*Products!$C$22+Products!$C$44),""),""))</f>
        <v/>
      </c>
      <c r="BA83" s="121">
        <f>IF($B83=1,$C$14,IF(N(Vintage_Input!M31)&gt;0,IFERROR((Vintage_Input!E31+Vintage_Input!AS31)/$C83+Products!$C$14-(Products!$C$43+Products!$C$19+Products!$C$43*Products!$C$22+Products!$C$44),""),""))</f>
        <v/>
      </c>
      <c r="BB83" s="121">
        <f>IF($B83=1,$D$14,IF(N(Vintage_Input!N31)&gt;0,IFERROR((Vintage_Input!F31+Vintage_Input!AT31)/$C83+Products!$C$14-(Products!$C$43+Products!$C$19+Products!$C$43*Products!$C$22+Products!$C$44),""),""))</f>
        <v/>
      </c>
      <c r="BC83" s="121">
        <f>IF($B83=1,$E$14,IF(N(Vintage_Input!O31)&gt;0,IFERROR((Vintage_Input!G31+Vintage_Input!AU31)/$C83+Products!$C$14-(Products!$C$43+Products!$C$19+Products!$C$43*Products!$C$22+Products!$C$44),""),""))</f>
        <v/>
      </c>
      <c r="BD83" s="121">
        <f>IF($B83=1,$F$14,IF(N(Vintage_Input!P31)&gt;0,IFERROR((Vintage_Input!H31+Vintage_Input!AV31)/$C83+Products!$C$14-(Products!$C$43+Products!$C$19+Products!$C$43*Products!$C$22+Products!$C$44),""),""))</f>
        <v/>
      </c>
      <c r="BE83" s="121">
        <f>IF($B83=1,$G$14,IF(N(Vintage_Input!Q31)&gt;0,IFERROR((Vintage_Input!I31+Vintage_Input!AW31)/$C83+Products!$C$14-(Products!$C$43+Products!$C$19+Products!$C$43*Products!$C$22+Products!$C$44),""),""))</f>
        <v/>
      </c>
      <c r="BF83" s="121">
        <f>IF($B83=1,$H$14,IF(N(Vintage_Input!R31)&gt;0,IFERROR((Vintage_Input!J31+Vintage_Input!AX31)/$C83+Products!$C$14-(Products!$C$43+Products!$C$19+Products!$C$43*Products!$C$22+Products!$C$44),""),""))</f>
        <v/>
      </c>
      <c r="BG83" s="121">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0">
        <f>IF($B84=1,$B$8,IF(N(Vintage_Input!L32)&gt;0,Vintage_Input!D32/Vintage_Input!L32,""))</f>
        <v/>
      </c>
      <c r="E84" s="120">
        <f>IF($B84=1,$C$8,IF(N(Vintage_Input!M32)&gt;0,Vintage_Input!E32/Vintage_Input!M32,""))</f>
        <v/>
      </c>
      <c r="F84" s="120">
        <f>IF($B84=1,$D$8,IF(N(Vintage_Input!N32)&gt;0,Vintage_Input!F32/Vintage_Input!N32,""))</f>
        <v/>
      </c>
      <c r="G84" s="120">
        <f>IF($B84=1,$E$8,IF(N(Vintage_Input!O32)&gt;0,Vintage_Input!G32/Vintage_Input!O32,""))</f>
        <v/>
      </c>
      <c r="H84" s="120">
        <f>IF($B84=1,$F$8,IF(N(Vintage_Input!P32)&gt;0,Vintage_Input!H32/Vintage_Input!P32,""))</f>
        <v/>
      </c>
      <c r="I84" s="120">
        <f>IF($B84=1,$G$8,IF(N(Vintage_Input!Q32)&gt;0,Vintage_Input!I32/Vintage_Input!Q32,""))</f>
        <v/>
      </c>
      <c r="J84" s="120">
        <f>IF($B84=1,$H$8,IF(N(Vintage_Input!R32)&gt;0,Vintage_Input!J32/Vintage_Input!R32,""))</f>
        <v/>
      </c>
      <c r="K84" s="120">
        <f>IF($B84=1,$I$8,IF(N(Vintage_Input!S32)&gt;0,Vintage_Input!K32/Vintage_Input!S32,""))</f>
        <v/>
      </c>
      <c r="L84" s="120">
        <f>IF($B84=1,$B$9,IF(N(Vintage_Input!L32)&gt;0,Vintage_Input!T32/Vintage_Input!L32,""))</f>
        <v/>
      </c>
      <c r="M84" s="120">
        <f>IF($B84=1,$C$9,IF(N(Vintage_Input!M32)&gt;0,Vintage_Input!U32/Vintage_Input!M32,""))</f>
        <v/>
      </c>
      <c r="N84" s="120">
        <f>IF($B84=1,$D$9,IF(N(Vintage_Input!N32)&gt;0,Vintage_Input!V32/Vintage_Input!N32,""))</f>
        <v/>
      </c>
      <c r="O84" s="120">
        <f>IF($B84=1,$E$9,IF(N(Vintage_Input!O32)&gt;0,Vintage_Input!W32/Vintage_Input!O32,""))</f>
        <v/>
      </c>
      <c r="P84" s="120">
        <f>IF($B84=1,$F$9,IF(N(Vintage_Input!P32)&gt;0,Vintage_Input!X32/Vintage_Input!P32,""))</f>
        <v/>
      </c>
      <c r="Q84" s="120">
        <f>IF($B84=1,$G$9,IF(N(Vintage_Input!Q32)&gt;0,Vintage_Input!Y32/Vintage_Input!Q32,""))</f>
        <v/>
      </c>
      <c r="R84" s="120">
        <f>IF($B84=1,$H$9,IF(N(Vintage_Input!R32)&gt;0,Vintage_Input!Z32/Vintage_Input!R32,""))</f>
        <v/>
      </c>
      <c r="S84" s="120">
        <f>IF($B84=1,$I$9,IF(N(Vintage_Input!S32)&gt;0,Vintage_Input!AA32/Vintage_Input!S32,""))</f>
        <v/>
      </c>
      <c r="T84" s="120">
        <f>IF($B84=1,$B$10,IF(N(Vintage_Input!L32)&gt;0,Vintage_Input!AB32/Vintage_Input!L32,""))</f>
        <v/>
      </c>
      <c r="U84" s="120">
        <f>IF($B84=1,$C$10,IF(N(Vintage_Input!M32)&gt;0,Vintage_Input!AC32/Vintage_Input!M32,""))</f>
        <v/>
      </c>
      <c r="V84" s="120">
        <f>IF($B84=1,$D$10,IF(N(Vintage_Input!N32)&gt;0,Vintage_Input!AD32/Vintage_Input!N32,""))</f>
        <v/>
      </c>
      <c r="W84" s="120">
        <f>IF($B84=1,$E$10,IF(N(Vintage_Input!O32)&gt;0,Vintage_Input!AE32/Vintage_Input!O32,""))</f>
        <v/>
      </c>
      <c r="X84" s="120">
        <f>IF($B84=1,$F$10,IF(N(Vintage_Input!P32)&gt;0,Vintage_Input!AF32/Vintage_Input!P32,""))</f>
        <v/>
      </c>
      <c r="Y84" s="120">
        <f>IF($B84=1,$G$10,IF(N(Vintage_Input!Q32)&gt;0,Vintage_Input!AG32/Vintage_Input!Q32,""))</f>
        <v/>
      </c>
      <c r="Z84" s="120">
        <f>IF($B84=1,$H$10,IF(N(Vintage_Input!R32)&gt;0,Vintage_Input!AH32/Vintage_Input!R32,""))</f>
        <v/>
      </c>
      <c r="AA84" s="120">
        <f>IF($B84=1,$I$10,IF(N(Vintage_Input!S32)&gt;0,Vintage_Input!AI32/Vintage_Input!S32,""))</f>
        <v/>
      </c>
      <c r="AB84" s="120">
        <f>IF($B84=1,$B$11,IF(N(Vintage_Input!L32)&gt;0,Vintage_Input!AJ32/Vintage_Input!L32,""))</f>
        <v/>
      </c>
      <c r="AC84" s="120">
        <f>IF($B84=1,$C$11,IF(N(Vintage_Input!M32)&gt;0,Vintage_Input!AK32/Vintage_Input!M32,""))</f>
        <v/>
      </c>
      <c r="AD84" s="120">
        <f>IF($B84=1,$D$11,IF(N(Vintage_Input!N32)&gt;0,Vintage_Input!AL32/Vintage_Input!N32,""))</f>
        <v/>
      </c>
      <c r="AE84" s="120">
        <f>IF($B84=1,$E$11,IF(N(Vintage_Input!O32)&gt;0,Vintage_Input!AM32/Vintage_Input!O32,""))</f>
        <v/>
      </c>
      <c r="AF84" s="120">
        <f>IF($B84=1,$F$11,IF(N(Vintage_Input!P32)&gt;0,Vintage_Input!AN32/Vintage_Input!P32,""))</f>
        <v/>
      </c>
      <c r="AG84" s="120">
        <f>IF($B84=1,$G$11,IF(N(Vintage_Input!Q32)&gt;0,Vintage_Input!AO32/Vintage_Input!Q32,""))</f>
        <v/>
      </c>
      <c r="AH84" s="120">
        <f>IF($B84=1,$H$11,IF(N(Vintage_Input!R32)&gt;0,Vintage_Input!AP32/Vintage_Input!R32,""))</f>
        <v/>
      </c>
      <c r="AI84" s="120">
        <f>IF($B84=1,$I$11,IF(N(Vintage_Input!S32)&gt;0,Vintage_Input!AQ32/Vintage_Input!S32,""))</f>
        <v/>
      </c>
      <c r="AJ84" s="120">
        <f>IF($B84=1,$B$12,IF(N(Vintage_Input!L32)&gt;0,IFERROR(Vintage_Input!AR32/Vintage_Input!AJ32,""),""))</f>
        <v/>
      </c>
      <c r="AK84" s="120">
        <f>IF($B84=1,$C$12,IF(N(Vintage_Input!M32)&gt;0,IFERROR(Vintage_Input!AS32/Vintage_Input!AK32,""),""))</f>
        <v/>
      </c>
      <c r="AL84" s="120">
        <f>IF($B84=1,$D$12,IF(N(Vintage_Input!N32)&gt;0,IFERROR(Vintage_Input!AT32/Vintage_Input!AL32,""),""))</f>
        <v/>
      </c>
      <c r="AM84" s="120">
        <f>IF($B84=1,$E$12,IF(N(Vintage_Input!O32)&gt;0,IFERROR(Vintage_Input!AU32/Vintage_Input!AM32,""),""))</f>
        <v/>
      </c>
      <c r="AN84" s="120">
        <f>IF($B84=1,$F$12,IF(N(Vintage_Input!P32)&gt;0,IFERROR(Vintage_Input!AV32/Vintage_Input!AN32,""),""))</f>
        <v/>
      </c>
      <c r="AO84" s="120">
        <f>IF($B84=1,$G$12,IF(N(Vintage_Input!Q32)&gt;0,IFERROR(Vintage_Input!AW32/Vintage_Input!AO32,""),""))</f>
        <v/>
      </c>
      <c r="AP84" s="120">
        <f>IF($B84=1,$H$12,IF(N(Vintage_Input!R32)&gt;0,IFERROR(Vintage_Input!AX32/Vintage_Input!AP32,""),""))</f>
        <v/>
      </c>
      <c r="AQ84" s="120">
        <f>IF($B84=1,$I$12,IF(N(Vintage_Input!S32)&gt;0,IFERROR(Vintage_Input!AY32/Vintage_Input!AQ32,""),""))</f>
        <v/>
      </c>
      <c r="AR84" s="120">
        <f>IF($B84=1,$B$13,IF(N(Vintage_Input!L32)&gt;0,IFERROR(Vintage_Input!AZ32/$C84,""),""))</f>
        <v/>
      </c>
      <c r="AS84" s="120">
        <f>IF($B84=1,$C$13,IF(N(Vintage_Input!M32)&gt;0,IFERROR(Vintage_Input!BA32/$C84,""),""))</f>
        <v/>
      </c>
      <c r="AT84" s="120">
        <f>IF($B84=1,$D$13,IF(N(Vintage_Input!N32)&gt;0,IFERROR(Vintage_Input!BB32/$C84,""),""))</f>
        <v/>
      </c>
      <c r="AU84" s="120">
        <f>IF($B84=1,$E$13,IF(N(Vintage_Input!O32)&gt;0,IFERROR(Vintage_Input!BC32/$C84,""),""))</f>
        <v/>
      </c>
      <c r="AV84" s="120">
        <f>IF($B84=1,$F$13,IF(N(Vintage_Input!P32)&gt;0,IFERROR(Vintage_Input!BD32/$C84,""),""))</f>
        <v/>
      </c>
      <c r="AW84" s="120">
        <f>IF($B84=1,$G$13,IF(N(Vintage_Input!Q32)&gt;0,IFERROR(Vintage_Input!BE32/$C84,""),""))</f>
        <v/>
      </c>
      <c r="AX84" s="120">
        <f>IF($B84=1,$H$13,IF(N(Vintage_Input!R32)&gt;0,IFERROR(Vintage_Input!BF32/$C84,""),""))</f>
        <v/>
      </c>
      <c r="AY84" s="120">
        <f>IF($B84=1,$I$13,IF(N(Vintage_Input!S32)&gt;0,IFERROR(Vintage_Input!BG32/$C84,""),""))</f>
        <v/>
      </c>
      <c r="AZ84" s="121">
        <f>IF($B84=1,$B$14,IF(N(Vintage_Input!L32)&gt;0,IFERROR((Vintage_Input!D32+Vintage_Input!AR32)/$C84+Products!$C$14-(Products!$C$43+Products!$C$19+Products!$C$43*Products!$C$22+Products!$C$44),""),""))</f>
        <v/>
      </c>
      <c r="BA84" s="121">
        <f>IF($B84=1,$C$14,IF(N(Vintage_Input!M32)&gt;0,IFERROR((Vintage_Input!E32+Vintage_Input!AS32)/$C84+Products!$C$14-(Products!$C$43+Products!$C$19+Products!$C$43*Products!$C$22+Products!$C$44),""),""))</f>
        <v/>
      </c>
      <c r="BB84" s="121">
        <f>IF($B84=1,$D$14,IF(N(Vintage_Input!N32)&gt;0,IFERROR((Vintage_Input!F32+Vintage_Input!AT32)/$C84+Products!$C$14-(Products!$C$43+Products!$C$19+Products!$C$43*Products!$C$22+Products!$C$44),""),""))</f>
        <v/>
      </c>
      <c r="BC84" s="121">
        <f>IF($B84=1,$E$14,IF(N(Vintage_Input!O32)&gt;0,IFERROR((Vintage_Input!G32+Vintage_Input!AU32)/$C84+Products!$C$14-(Products!$C$43+Products!$C$19+Products!$C$43*Products!$C$22+Products!$C$44),""),""))</f>
        <v/>
      </c>
      <c r="BD84" s="121">
        <f>IF($B84=1,$F$14,IF(N(Vintage_Input!P32)&gt;0,IFERROR((Vintage_Input!H32+Vintage_Input!AV32)/$C84+Products!$C$14-(Products!$C$43+Products!$C$19+Products!$C$43*Products!$C$22+Products!$C$44),""),""))</f>
        <v/>
      </c>
      <c r="BE84" s="121">
        <f>IF($B84=1,$G$14,IF(N(Vintage_Input!Q32)&gt;0,IFERROR((Vintage_Input!I32+Vintage_Input!AW32)/$C84+Products!$C$14-(Products!$C$43+Products!$C$19+Products!$C$43*Products!$C$22+Products!$C$44),""),""))</f>
        <v/>
      </c>
      <c r="BF84" s="121">
        <f>IF($B84=1,$H$14,IF(N(Vintage_Input!R32)&gt;0,IFERROR((Vintage_Input!J32+Vintage_Input!AX32)/$C84+Products!$C$14-(Products!$C$43+Products!$C$19+Products!$C$43*Products!$C$22+Products!$C$44),""),""))</f>
        <v/>
      </c>
      <c r="BG84" s="121">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0">
        <f>IF($B85=1,$B$8,IF(N(Vintage_Input!L33)&gt;0,Vintage_Input!D33/Vintage_Input!L33,""))</f>
        <v/>
      </c>
      <c r="E85" s="120">
        <f>IF($B85=1,$C$8,IF(N(Vintage_Input!M33)&gt;0,Vintage_Input!E33/Vintage_Input!M33,""))</f>
        <v/>
      </c>
      <c r="F85" s="120">
        <f>IF($B85=1,$D$8,IF(N(Vintage_Input!N33)&gt;0,Vintage_Input!F33/Vintage_Input!N33,""))</f>
        <v/>
      </c>
      <c r="G85" s="120">
        <f>IF($B85=1,$E$8,IF(N(Vintage_Input!O33)&gt;0,Vintage_Input!G33/Vintage_Input!O33,""))</f>
        <v/>
      </c>
      <c r="H85" s="120">
        <f>IF($B85=1,$F$8,IF(N(Vintage_Input!P33)&gt;0,Vintage_Input!H33/Vintage_Input!P33,""))</f>
        <v/>
      </c>
      <c r="I85" s="120">
        <f>IF($B85=1,$G$8,IF(N(Vintage_Input!Q33)&gt;0,Vintage_Input!I33/Vintage_Input!Q33,""))</f>
        <v/>
      </c>
      <c r="J85" s="120">
        <f>IF($B85=1,$H$8,IF(N(Vintage_Input!R33)&gt;0,Vintage_Input!J33/Vintage_Input!R33,""))</f>
        <v/>
      </c>
      <c r="K85" s="120">
        <f>IF($B85=1,$I$8,IF(N(Vintage_Input!S33)&gt;0,Vintage_Input!K33/Vintage_Input!S33,""))</f>
        <v/>
      </c>
      <c r="L85" s="120">
        <f>IF($B85=1,$B$9,IF(N(Vintage_Input!L33)&gt;0,Vintage_Input!T33/Vintage_Input!L33,""))</f>
        <v/>
      </c>
      <c r="M85" s="120">
        <f>IF($B85=1,$C$9,IF(N(Vintage_Input!M33)&gt;0,Vintage_Input!U33/Vintage_Input!M33,""))</f>
        <v/>
      </c>
      <c r="N85" s="120">
        <f>IF($B85=1,$D$9,IF(N(Vintage_Input!N33)&gt;0,Vintage_Input!V33/Vintage_Input!N33,""))</f>
        <v/>
      </c>
      <c r="O85" s="120">
        <f>IF($B85=1,$E$9,IF(N(Vintage_Input!O33)&gt;0,Vintage_Input!W33/Vintage_Input!O33,""))</f>
        <v/>
      </c>
      <c r="P85" s="120">
        <f>IF($B85=1,$F$9,IF(N(Vintage_Input!P33)&gt;0,Vintage_Input!X33/Vintage_Input!P33,""))</f>
        <v/>
      </c>
      <c r="Q85" s="120">
        <f>IF($B85=1,$G$9,IF(N(Vintage_Input!Q33)&gt;0,Vintage_Input!Y33/Vintage_Input!Q33,""))</f>
        <v/>
      </c>
      <c r="R85" s="120">
        <f>IF($B85=1,$H$9,IF(N(Vintage_Input!R33)&gt;0,Vintage_Input!Z33/Vintage_Input!R33,""))</f>
        <v/>
      </c>
      <c r="S85" s="120">
        <f>IF($B85=1,$I$9,IF(N(Vintage_Input!S33)&gt;0,Vintage_Input!AA33/Vintage_Input!S33,""))</f>
        <v/>
      </c>
      <c r="T85" s="120">
        <f>IF($B85=1,$B$10,IF(N(Vintage_Input!L33)&gt;0,Vintage_Input!AB33/Vintage_Input!L33,""))</f>
        <v/>
      </c>
      <c r="U85" s="120">
        <f>IF($B85=1,$C$10,IF(N(Vintage_Input!M33)&gt;0,Vintage_Input!AC33/Vintage_Input!M33,""))</f>
        <v/>
      </c>
      <c r="V85" s="120">
        <f>IF($B85=1,$D$10,IF(N(Vintage_Input!N33)&gt;0,Vintage_Input!AD33/Vintage_Input!N33,""))</f>
        <v/>
      </c>
      <c r="W85" s="120">
        <f>IF($B85=1,$E$10,IF(N(Vintage_Input!O33)&gt;0,Vintage_Input!AE33/Vintage_Input!O33,""))</f>
        <v/>
      </c>
      <c r="X85" s="120">
        <f>IF($B85=1,$F$10,IF(N(Vintage_Input!P33)&gt;0,Vintage_Input!AF33/Vintage_Input!P33,""))</f>
        <v/>
      </c>
      <c r="Y85" s="120">
        <f>IF($B85=1,$G$10,IF(N(Vintage_Input!Q33)&gt;0,Vintage_Input!AG33/Vintage_Input!Q33,""))</f>
        <v/>
      </c>
      <c r="Z85" s="120">
        <f>IF($B85=1,$H$10,IF(N(Vintage_Input!R33)&gt;0,Vintage_Input!AH33/Vintage_Input!R33,""))</f>
        <v/>
      </c>
      <c r="AA85" s="120">
        <f>IF($B85=1,$I$10,IF(N(Vintage_Input!S33)&gt;0,Vintage_Input!AI33/Vintage_Input!S33,""))</f>
        <v/>
      </c>
      <c r="AB85" s="120">
        <f>IF($B85=1,$B$11,IF(N(Vintage_Input!L33)&gt;0,Vintage_Input!AJ33/Vintage_Input!L33,""))</f>
        <v/>
      </c>
      <c r="AC85" s="120">
        <f>IF($B85=1,$C$11,IF(N(Vintage_Input!M33)&gt;0,Vintage_Input!AK33/Vintage_Input!M33,""))</f>
        <v/>
      </c>
      <c r="AD85" s="120">
        <f>IF($B85=1,$D$11,IF(N(Vintage_Input!N33)&gt;0,Vintage_Input!AL33/Vintage_Input!N33,""))</f>
        <v/>
      </c>
      <c r="AE85" s="120">
        <f>IF($B85=1,$E$11,IF(N(Vintage_Input!O33)&gt;0,Vintage_Input!AM33/Vintage_Input!O33,""))</f>
        <v/>
      </c>
      <c r="AF85" s="120">
        <f>IF($B85=1,$F$11,IF(N(Vintage_Input!P33)&gt;0,Vintage_Input!AN33/Vintage_Input!P33,""))</f>
        <v/>
      </c>
      <c r="AG85" s="120">
        <f>IF($B85=1,$G$11,IF(N(Vintage_Input!Q33)&gt;0,Vintage_Input!AO33/Vintage_Input!Q33,""))</f>
        <v/>
      </c>
      <c r="AH85" s="120">
        <f>IF($B85=1,$H$11,IF(N(Vintage_Input!R33)&gt;0,Vintage_Input!AP33/Vintage_Input!R33,""))</f>
        <v/>
      </c>
      <c r="AI85" s="120">
        <f>IF($B85=1,$I$11,IF(N(Vintage_Input!S33)&gt;0,Vintage_Input!AQ33/Vintage_Input!S33,""))</f>
        <v/>
      </c>
      <c r="AJ85" s="120">
        <f>IF($B85=1,$B$12,IF(N(Vintage_Input!L33)&gt;0,IFERROR(Vintage_Input!AR33/Vintage_Input!AJ33,""),""))</f>
        <v/>
      </c>
      <c r="AK85" s="120">
        <f>IF($B85=1,$C$12,IF(N(Vintage_Input!M33)&gt;0,IFERROR(Vintage_Input!AS33/Vintage_Input!AK33,""),""))</f>
        <v/>
      </c>
      <c r="AL85" s="120">
        <f>IF($B85=1,$D$12,IF(N(Vintage_Input!N33)&gt;0,IFERROR(Vintage_Input!AT33/Vintage_Input!AL33,""),""))</f>
        <v/>
      </c>
      <c r="AM85" s="120">
        <f>IF($B85=1,$E$12,IF(N(Vintage_Input!O33)&gt;0,IFERROR(Vintage_Input!AU33/Vintage_Input!AM33,""),""))</f>
        <v/>
      </c>
      <c r="AN85" s="120">
        <f>IF($B85=1,$F$12,IF(N(Vintage_Input!P33)&gt;0,IFERROR(Vintage_Input!AV33/Vintage_Input!AN33,""),""))</f>
        <v/>
      </c>
      <c r="AO85" s="120">
        <f>IF($B85=1,$G$12,IF(N(Vintage_Input!Q33)&gt;0,IFERROR(Vintage_Input!AW33/Vintage_Input!AO33,""),""))</f>
        <v/>
      </c>
      <c r="AP85" s="120">
        <f>IF($B85=1,$H$12,IF(N(Vintage_Input!R33)&gt;0,IFERROR(Vintage_Input!AX33/Vintage_Input!AP33,""),""))</f>
        <v/>
      </c>
      <c r="AQ85" s="120">
        <f>IF($B85=1,$I$12,IF(N(Vintage_Input!S33)&gt;0,IFERROR(Vintage_Input!AY33/Vintage_Input!AQ33,""),""))</f>
        <v/>
      </c>
      <c r="AR85" s="120">
        <f>IF($B85=1,$B$13,IF(N(Vintage_Input!L33)&gt;0,IFERROR(Vintage_Input!AZ33/$C85,""),""))</f>
        <v/>
      </c>
      <c r="AS85" s="120">
        <f>IF($B85=1,$C$13,IF(N(Vintage_Input!M33)&gt;0,IFERROR(Vintage_Input!BA33/$C85,""),""))</f>
        <v/>
      </c>
      <c r="AT85" s="120">
        <f>IF($B85=1,$D$13,IF(N(Vintage_Input!N33)&gt;0,IFERROR(Vintage_Input!BB33/$C85,""),""))</f>
        <v/>
      </c>
      <c r="AU85" s="120">
        <f>IF($B85=1,$E$13,IF(N(Vintage_Input!O33)&gt;0,IFERROR(Vintage_Input!BC33/$C85,""),""))</f>
        <v/>
      </c>
      <c r="AV85" s="120">
        <f>IF($B85=1,$F$13,IF(N(Vintage_Input!P33)&gt;0,IFERROR(Vintage_Input!BD33/$C85,""),""))</f>
        <v/>
      </c>
      <c r="AW85" s="120">
        <f>IF($B85=1,$G$13,IF(N(Vintage_Input!Q33)&gt;0,IFERROR(Vintage_Input!BE33/$C85,""),""))</f>
        <v/>
      </c>
      <c r="AX85" s="120">
        <f>IF($B85=1,$H$13,IF(N(Vintage_Input!R33)&gt;0,IFERROR(Vintage_Input!BF33/$C85,""),""))</f>
        <v/>
      </c>
      <c r="AY85" s="120">
        <f>IF($B85=1,$I$13,IF(N(Vintage_Input!S33)&gt;0,IFERROR(Vintage_Input!BG33/$C85,""),""))</f>
        <v/>
      </c>
      <c r="AZ85" s="121">
        <f>IF($B85=1,$B$14,IF(N(Vintage_Input!L33)&gt;0,IFERROR((Vintage_Input!D33+Vintage_Input!AR33)/$C85+Products!$C$14-(Products!$C$43+Products!$C$19+Products!$C$43*Products!$C$22+Products!$C$44),""),""))</f>
        <v/>
      </c>
      <c r="BA85" s="121">
        <f>IF($B85=1,$C$14,IF(N(Vintage_Input!M33)&gt;0,IFERROR((Vintage_Input!E33+Vintage_Input!AS33)/$C85+Products!$C$14-(Products!$C$43+Products!$C$19+Products!$C$43*Products!$C$22+Products!$C$44),""),""))</f>
        <v/>
      </c>
      <c r="BB85" s="121">
        <f>IF($B85=1,$D$14,IF(N(Vintage_Input!N33)&gt;0,IFERROR((Vintage_Input!F33+Vintage_Input!AT33)/$C85+Products!$C$14-(Products!$C$43+Products!$C$19+Products!$C$43*Products!$C$22+Products!$C$44),""),""))</f>
        <v/>
      </c>
      <c r="BC85" s="121">
        <f>IF($B85=1,$E$14,IF(N(Vintage_Input!O33)&gt;0,IFERROR((Vintage_Input!G33+Vintage_Input!AU33)/$C85+Products!$C$14-(Products!$C$43+Products!$C$19+Products!$C$43*Products!$C$22+Products!$C$44),""),""))</f>
        <v/>
      </c>
      <c r="BD85" s="121">
        <f>IF($B85=1,$F$14,IF(N(Vintage_Input!P33)&gt;0,IFERROR((Vintage_Input!H33+Vintage_Input!AV33)/$C85+Products!$C$14-(Products!$C$43+Products!$C$19+Products!$C$43*Products!$C$22+Products!$C$44),""),""))</f>
        <v/>
      </c>
      <c r="BE85" s="121">
        <f>IF($B85=1,$G$14,IF(N(Vintage_Input!Q33)&gt;0,IFERROR((Vintage_Input!I33+Vintage_Input!AW33)/$C85+Products!$C$14-(Products!$C$43+Products!$C$19+Products!$C$43*Products!$C$22+Products!$C$44),""),""))</f>
        <v/>
      </c>
      <c r="BF85" s="121">
        <f>IF($B85=1,$H$14,IF(N(Vintage_Input!R33)&gt;0,IFERROR((Vintage_Input!J33+Vintage_Input!AX33)/$C85+Products!$C$14-(Products!$C$43+Products!$C$19+Products!$C$43*Products!$C$22+Products!$C$44),""),""))</f>
        <v/>
      </c>
      <c r="BG85" s="121">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0">
        <f>IF($B86=1,$B$8,IF(N(Vintage_Input!L34)&gt;0,Vintage_Input!D34/Vintage_Input!L34,""))</f>
        <v/>
      </c>
      <c r="E86" s="120">
        <f>IF($B86=1,$C$8,IF(N(Vintage_Input!M34)&gt;0,Vintage_Input!E34/Vintage_Input!M34,""))</f>
        <v/>
      </c>
      <c r="F86" s="120">
        <f>IF($B86=1,$D$8,IF(N(Vintage_Input!N34)&gt;0,Vintage_Input!F34/Vintage_Input!N34,""))</f>
        <v/>
      </c>
      <c r="G86" s="120">
        <f>IF($B86=1,$E$8,IF(N(Vintage_Input!O34)&gt;0,Vintage_Input!G34/Vintage_Input!O34,""))</f>
        <v/>
      </c>
      <c r="H86" s="120">
        <f>IF($B86=1,$F$8,IF(N(Vintage_Input!P34)&gt;0,Vintage_Input!H34/Vintage_Input!P34,""))</f>
        <v/>
      </c>
      <c r="I86" s="120">
        <f>IF($B86=1,$G$8,IF(N(Vintage_Input!Q34)&gt;0,Vintage_Input!I34/Vintage_Input!Q34,""))</f>
        <v/>
      </c>
      <c r="J86" s="120">
        <f>IF($B86=1,$H$8,IF(N(Vintage_Input!R34)&gt;0,Vintage_Input!J34/Vintage_Input!R34,""))</f>
        <v/>
      </c>
      <c r="K86" s="120">
        <f>IF($B86=1,$I$8,IF(N(Vintage_Input!S34)&gt;0,Vintage_Input!K34/Vintage_Input!S34,""))</f>
        <v/>
      </c>
      <c r="L86" s="120">
        <f>IF($B86=1,$B$9,IF(N(Vintage_Input!L34)&gt;0,Vintage_Input!T34/Vintage_Input!L34,""))</f>
        <v/>
      </c>
      <c r="M86" s="120">
        <f>IF($B86=1,$C$9,IF(N(Vintage_Input!M34)&gt;0,Vintage_Input!U34/Vintage_Input!M34,""))</f>
        <v/>
      </c>
      <c r="N86" s="120">
        <f>IF($B86=1,$D$9,IF(N(Vintage_Input!N34)&gt;0,Vintage_Input!V34/Vintage_Input!N34,""))</f>
        <v/>
      </c>
      <c r="O86" s="120">
        <f>IF($B86=1,$E$9,IF(N(Vintage_Input!O34)&gt;0,Vintage_Input!W34/Vintage_Input!O34,""))</f>
        <v/>
      </c>
      <c r="P86" s="120">
        <f>IF($B86=1,$F$9,IF(N(Vintage_Input!P34)&gt;0,Vintage_Input!X34/Vintage_Input!P34,""))</f>
        <v/>
      </c>
      <c r="Q86" s="120">
        <f>IF($B86=1,$G$9,IF(N(Vintage_Input!Q34)&gt;0,Vintage_Input!Y34/Vintage_Input!Q34,""))</f>
        <v/>
      </c>
      <c r="R86" s="120">
        <f>IF($B86=1,$H$9,IF(N(Vintage_Input!R34)&gt;0,Vintage_Input!Z34/Vintage_Input!R34,""))</f>
        <v/>
      </c>
      <c r="S86" s="120">
        <f>IF($B86=1,$I$9,IF(N(Vintage_Input!S34)&gt;0,Vintage_Input!AA34/Vintage_Input!S34,""))</f>
        <v/>
      </c>
      <c r="T86" s="120">
        <f>IF($B86=1,$B$10,IF(N(Vintage_Input!L34)&gt;0,Vintage_Input!AB34/Vintage_Input!L34,""))</f>
        <v/>
      </c>
      <c r="U86" s="120">
        <f>IF($B86=1,$C$10,IF(N(Vintage_Input!M34)&gt;0,Vintage_Input!AC34/Vintage_Input!M34,""))</f>
        <v/>
      </c>
      <c r="V86" s="120">
        <f>IF($B86=1,$D$10,IF(N(Vintage_Input!N34)&gt;0,Vintage_Input!AD34/Vintage_Input!N34,""))</f>
        <v/>
      </c>
      <c r="W86" s="120">
        <f>IF($B86=1,$E$10,IF(N(Vintage_Input!O34)&gt;0,Vintage_Input!AE34/Vintage_Input!O34,""))</f>
        <v/>
      </c>
      <c r="X86" s="120">
        <f>IF($B86=1,$F$10,IF(N(Vintage_Input!P34)&gt;0,Vintage_Input!AF34/Vintage_Input!P34,""))</f>
        <v/>
      </c>
      <c r="Y86" s="120">
        <f>IF($B86=1,$G$10,IF(N(Vintage_Input!Q34)&gt;0,Vintage_Input!AG34/Vintage_Input!Q34,""))</f>
        <v/>
      </c>
      <c r="Z86" s="120">
        <f>IF($B86=1,$H$10,IF(N(Vintage_Input!R34)&gt;0,Vintage_Input!AH34/Vintage_Input!R34,""))</f>
        <v/>
      </c>
      <c r="AA86" s="120">
        <f>IF($B86=1,$I$10,IF(N(Vintage_Input!S34)&gt;0,Vintage_Input!AI34/Vintage_Input!S34,""))</f>
        <v/>
      </c>
      <c r="AB86" s="120">
        <f>IF($B86=1,$B$11,IF(N(Vintage_Input!L34)&gt;0,Vintage_Input!AJ34/Vintage_Input!L34,""))</f>
        <v/>
      </c>
      <c r="AC86" s="120">
        <f>IF($B86=1,$C$11,IF(N(Vintage_Input!M34)&gt;0,Vintage_Input!AK34/Vintage_Input!M34,""))</f>
        <v/>
      </c>
      <c r="AD86" s="120">
        <f>IF($B86=1,$D$11,IF(N(Vintage_Input!N34)&gt;0,Vintage_Input!AL34/Vintage_Input!N34,""))</f>
        <v/>
      </c>
      <c r="AE86" s="120">
        <f>IF($B86=1,$E$11,IF(N(Vintage_Input!O34)&gt;0,Vintage_Input!AM34/Vintage_Input!O34,""))</f>
        <v/>
      </c>
      <c r="AF86" s="120">
        <f>IF($B86=1,$F$11,IF(N(Vintage_Input!P34)&gt;0,Vintage_Input!AN34/Vintage_Input!P34,""))</f>
        <v/>
      </c>
      <c r="AG86" s="120">
        <f>IF($B86=1,$G$11,IF(N(Vintage_Input!Q34)&gt;0,Vintage_Input!AO34/Vintage_Input!Q34,""))</f>
        <v/>
      </c>
      <c r="AH86" s="120">
        <f>IF($B86=1,$H$11,IF(N(Vintage_Input!R34)&gt;0,Vintage_Input!AP34/Vintage_Input!R34,""))</f>
        <v/>
      </c>
      <c r="AI86" s="120">
        <f>IF($B86=1,$I$11,IF(N(Vintage_Input!S34)&gt;0,Vintage_Input!AQ34/Vintage_Input!S34,""))</f>
        <v/>
      </c>
      <c r="AJ86" s="120">
        <f>IF($B86=1,$B$12,IF(N(Vintage_Input!L34)&gt;0,IFERROR(Vintage_Input!AR34/Vintage_Input!AJ34,""),""))</f>
        <v/>
      </c>
      <c r="AK86" s="120">
        <f>IF($B86=1,$C$12,IF(N(Vintage_Input!M34)&gt;0,IFERROR(Vintage_Input!AS34/Vintage_Input!AK34,""),""))</f>
        <v/>
      </c>
      <c r="AL86" s="120">
        <f>IF($B86=1,$D$12,IF(N(Vintage_Input!N34)&gt;0,IFERROR(Vintage_Input!AT34/Vintage_Input!AL34,""),""))</f>
        <v/>
      </c>
      <c r="AM86" s="120">
        <f>IF($B86=1,$E$12,IF(N(Vintage_Input!O34)&gt;0,IFERROR(Vintage_Input!AU34/Vintage_Input!AM34,""),""))</f>
        <v/>
      </c>
      <c r="AN86" s="120">
        <f>IF($B86=1,$F$12,IF(N(Vintage_Input!P34)&gt;0,IFERROR(Vintage_Input!AV34/Vintage_Input!AN34,""),""))</f>
        <v/>
      </c>
      <c r="AO86" s="120">
        <f>IF($B86=1,$G$12,IF(N(Vintage_Input!Q34)&gt;0,IFERROR(Vintage_Input!AW34/Vintage_Input!AO34,""),""))</f>
        <v/>
      </c>
      <c r="AP86" s="120">
        <f>IF($B86=1,$H$12,IF(N(Vintage_Input!R34)&gt;0,IFERROR(Vintage_Input!AX34/Vintage_Input!AP34,""),""))</f>
        <v/>
      </c>
      <c r="AQ86" s="120">
        <f>IF($B86=1,$I$12,IF(N(Vintage_Input!S34)&gt;0,IFERROR(Vintage_Input!AY34/Vintage_Input!AQ34,""),""))</f>
        <v/>
      </c>
      <c r="AR86" s="120">
        <f>IF($B86=1,$B$13,IF(N(Vintage_Input!L34)&gt;0,IFERROR(Vintage_Input!AZ34/$C86,""),""))</f>
        <v/>
      </c>
      <c r="AS86" s="120">
        <f>IF($B86=1,$C$13,IF(N(Vintage_Input!M34)&gt;0,IFERROR(Vintage_Input!BA34/$C86,""),""))</f>
        <v/>
      </c>
      <c r="AT86" s="120">
        <f>IF($B86=1,$D$13,IF(N(Vintage_Input!N34)&gt;0,IFERROR(Vintage_Input!BB34/$C86,""),""))</f>
        <v/>
      </c>
      <c r="AU86" s="120">
        <f>IF($B86=1,$E$13,IF(N(Vintage_Input!O34)&gt;0,IFERROR(Vintage_Input!BC34/$C86,""),""))</f>
        <v/>
      </c>
      <c r="AV86" s="120">
        <f>IF($B86=1,$F$13,IF(N(Vintage_Input!P34)&gt;0,IFERROR(Vintage_Input!BD34/$C86,""),""))</f>
        <v/>
      </c>
      <c r="AW86" s="120">
        <f>IF($B86=1,$G$13,IF(N(Vintage_Input!Q34)&gt;0,IFERROR(Vintage_Input!BE34/$C86,""),""))</f>
        <v/>
      </c>
      <c r="AX86" s="120">
        <f>IF($B86=1,$H$13,IF(N(Vintage_Input!R34)&gt;0,IFERROR(Vintage_Input!BF34/$C86,""),""))</f>
        <v/>
      </c>
      <c r="AY86" s="120">
        <f>IF($B86=1,$I$13,IF(N(Vintage_Input!S34)&gt;0,IFERROR(Vintage_Input!BG34/$C86,""),""))</f>
        <v/>
      </c>
      <c r="AZ86" s="121">
        <f>IF($B86=1,$B$14,IF(N(Vintage_Input!L34)&gt;0,IFERROR((Vintage_Input!D34+Vintage_Input!AR34)/$C86+Products!$C$14-(Products!$C$43+Products!$C$19+Products!$C$43*Products!$C$22+Products!$C$44),""),""))</f>
        <v/>
      </c>
      <c r="BA86" s="121">
        <f>IF($B86=1,$C$14,IF(N(Vintage_Input!M34)&gt;0,IFERROR((Vintage_Input!E34+Vintage_Input!AS34)/$C86+Products!$C$14-(Products!$C$43+Products!$C$19+Products!$C$43*Products!$C$22+Products!$C$44),""),""))</f>
        <v/>
      </c>
      <c r="BB86" s="121">
        <f>IF($B86=1,$D$14,IF(N(Vintage_Input!N34)&gt;0,IFERROR((Vintage_Input!F34+Vintage_Input!AT34)/$C86+Products!$C$14-(Products!$C$43+Products!$C$19+Products!$C$43*Products!$C$22+Products!$C$44),""),""))</f>
        <v/>
      </c>
      <c r="BC86" s="121">
        <f>IF($B86=1,$E$14,IF(N(Vintage_Input!O34)&gt;0,IFERROR((Vintage_Input!G34+Vintage_Input!AU34)/$C86+Products!$C$14-(Products!$C$43+Products!$C$19+Products!$C$43*Products!$C$22+Products!$C$44),""),""))</f>
        <v/>
      </c>
      <c r="BD86" s="121">
        <f>IF($B86=1,$F$14,IF(N(Vintage_Input!P34)&gt;0,IFERROR((Vintage_Input!H34+Vintage_Input!AV34)/$C86+Products!$C$14-(Products!$C$43+Products!$C$19+Products!$C$43*Products!$C$22+Products!$C$44),""),""))</f>
        <v/>
      </c>
      <c r="BE86" s="121">
        <f>IF($B86=1,$G$14,IF(N(Vintage_Input!Q34)&gt;0,IFERROR((Vintage_Input!I34+Vintage_Input!AW34)/$C86+Products!$C$14-(Products!$C$43+Products!$C$19+Products!$C$43*Products!$C$22+Products!$C$44),""),""))</f>
        <v/>
      </c>
      <c r="BF86" s="121">
        <f>IF($B86=1,$H$14,IF(N(Vintage_Input!R34)&gt;0,IFERROR((Vintage_Input!J34+Vintage_Input!AX34)/$C86+Products!$C$14-(Products!$C$43+Products!$C$19+Products!$C$43*Products!$C$22+Products!$C$44),""),""))</f>
        <v/>
      </c>
      <c r="BG86" s="121">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0">
        <f>IF($B87=1,$B$8,IF(N(Vintage_Input!L35)&gt;0,Vintage_Input!D35/Vintage_Input!L35,""))</f>
        <v/>
      </c>
      <c r="E87" s="120">
        <f>IF($B87=1,$C$8,IF(N(Vintage_Input!M35)&gt;0,Vintage_Input!E35/Vintage_Input!M35,""))</f>
        <v/>
      </c>
      <c r="F87" s="120">
        <f>IF($B87=1,$D$8,IF(N(Vintage_Input!N35)&gt;0,Vintage_Input!F35/Vintage_Input!N35,""))</f>
        <v/>
      </c>
      <c r="G87" s="120">
        <f>IF($B87=1,$E$8,IF(N(Vintage_Input!O35)&gt;0,Vintage_Input!G35/Vintage_Input!O35,""))</f>
        <v/>
      </c>
      <c r="H87" s="120">
        <f>IF($B87=1,$F$8,IF(N(Vintage_Input!P35)&gt;0,Vintage_Input!H35/Vintage_Input!P35,""))</f>
        <v/>
      </c>
      <c r="I87" s="120">
        <f>IF($B87=1,$G$8,IF(N(Vintage_Input!Q35)&gt;0,Vintage_Input!I35/Vintage_Input!Q35,""))</f>
        <v/>
      </c>
      <c r="J87" s="120">
        <f>IF($B87=1,$H$8,IF(N(Vintage_Input!R35)&gt;0,Vintage_Input!J35/Vintage_Input!R35,""))</f>
        <v/>
      </c>
      <c r="K87" s="120">
        <f>IF($B87=1,$I$8,IF(N(Vintage_Input!S35)&gt;0,Vintage_Input!K35/Vintage_Input!S35,""))</f>
        <v/>
      </c>
      <c r="L87" s="120">
        <f>IF($B87=1,$B$9,IF(N(Vintage_Input!L35)&gt;0,Vintage_Input!T35/Vintage_Input!L35,""))</f>
        <v/>
      </c>
      <c r="M87" s="120">
        <f>IF($B87=1,$C$9,IF(N(Vintage_Input!M35)&gt;0,Vintage_Input!U35/Vintage_Input!M35,""))</f>
        <v/>
      </c>
      <c r="N87" s="120">
        <f>IF($B87=1,$D$9,IF(N(Vintage_Input!N35)&gt;0,Vintage_Input!V35/Vintage_Input!N35,""))</f>
        <v/>
      </c>
      <c r="O87" s="120">
        <f>IF($B87=1,$E$9,IF(N(Vintage_Input!O35)&gt;0,Vintage_Input!W35/Vintage_Input!O35,""))</f>
        <v/>
      </c>
      <c r="P87" s="120">
        <f>IF($B87=1,$F$9,IF(N(Vintage_Input!P35)&gt;0,Vintage_Input!X35/Vintage_Input!P35,""))</f>
        <v/>
      </c>
      <c r="Q87" s="120">
        <f>IF($B87=1,$G$9,IF(N(Vintage_Input!Q35)&gt;0,Vintage_Input!Y35/Vintage_Input!Q35,""))</f>
        <v/>
      </c>
      <c r="R87" s="120">
        <f>IF($B87=1,$H$9,IF(N(Vintage_Input!R35)&gt;0,Vintage_Input!Z35/Vintage_Input!R35,""))</f>
        <v/>
      </c>
      <c r="S87" s="120">
        <f>IF($B87=1,$I$9,IF(N(Vintage_Input!S35)&gt;0,Vintage_Input!AA35/Vintage_Input!S35,""))</f>
        <v/>
      </c>
      <c r="T87" s="120">
        <f>IF($B87=1,$B$10,IF(N(Vintage_Input!L35)&gt;0,Vintage_Input!AB35/Vintage_Input!L35,""))</f>
        <v/>
      </c>
      <c r="U87" s="120">
        <f>IF($B87=1,$C$10,IF(N(Vintage_Input!M35)&gt;0,Vintage_Input!AC35/Vintage_Input!M35,""))</f>
        <v/>
      </c>
      <c r="V87" s="120">
        <f>IF($B87=1,$D$10,IF(N(Vintage_Input!N35)&gt;0,Vintage_Input!AD35/Vintage_Input!N35,""))</f>
        <v/>
      </c>
      <c r="W87" s="120">
        <f>IF($B87=1,$E$10,IF(N(Vintage_Input!O35)&gt;0,Vintage_Input!AE35/Vintage_Input!O35,""))</f>
        <v/>
      </c>
      <c r="X87" s="120">
        <f>IF($B87=1,$F$10,IF(N(Vintage_Input!P35)&gt;0,Vintage_Input!AF35/Vintage_Input!P35,""))</f>
        <v/>
      </c>
      <c r="Y87" s="120">
        <f>IF($B87=1,$G$10,IF(N(Vintage_Input!Q35)&gt;0,Vintage_Input!AG35/Vintage_Input!Q35,""))</f>
        <v/>
      </c>
      <c r="Z87" s="120">
        <f>IF($B87=1,$H$10,IF(N(Vintage_Input!R35)&gt;0,Vintage_Input!AH35/Vintage_Input!R35,""))</f>
        <v/>
      </c>
      <c r="AA87" s="120">
        <f>IF($B87=1,$I$10,IF(N(Vintage_Input!S35)&gt;0,Vintage_Input!AI35/Vintage_Input!S35,""))</f>
        <v/>
      </c>
      <c r="AB87" s="120">
        <f>IF($B87=1,$B$11,IF(N(Vintage_Input!L35)&gt;0,Vintage_Input!AJ35/Vintage_Input!L35,""))</f>
        <v/>
      </c>
      <c r="AC87" s="120">
        <f>IF($B87=1,$C$11,IF(N(Vintage_Input!M35)&gt;0,Vintage_Input!AK35/Vintage_Input!M35,""))</f>
        <v/>
      </c>
      <c r="AD87" s="120">
        <f>IF($B87=1,$D$11,IF(N(Vintage_Input!N35)&gt;0,Vintage_Input!AL35/Vintage_Input!N35,""))</f>
        <v/>
      </c>
      <c r="AE87" s="120">
        <f>IF($B87=1,$E$11,IF(N(Vintage_Input!O35)&gt;0,Vintage_Input!AM35/Vintage_Input!O35,""))</f>
        <v/>
      </c>
      <c r="AF87" s="120">
        <f>IF($B87=1,$F$11,IF(N(Vintage_Input!P35)&gt;0,Vintage_Input!AN35/Vintage_Input!P35,""))</f>
        <v/>
      </c>
      <c r="AG87" s="120">
        <f>IF($B87=1,$G$11,IF(N(Vintage_Input!Q35)&gt;0,Vintage_Input!AO35/Vintage_Input!Q35,""))</f>
        <v/>
      </c>
      <c r="AH87" s="120">
        <f>IF($B87=1,$H$11,IF(N(Vintage_Input!R35)&gt;0,Vintage_Input!AP35/Vintage_Input!R35,""))</f>
        <v/>
      </c>
      <c r="AI87" s="120">
        <f>IF($B87=1,$I$11,IF(N(Vintage_Input!S35)&gt;0,Vintage_Input!AQ35/Vintage_Input!S35,""))</f>
        <v/>
      </c>
      <c r="AJ87" s="120">
        <f>IF($B87=1,$B$12,IF(N(Vintage_Input!L35)&gt;0,IFERROR(Vintage_Input!AR35/Vintage_Input!AJ35,""),""))</f>
        <v/>
      </c>
      <c r="AK87" s="120">
        <f>IF($B87=1,$C$12,IF(N(Vintage_Input!M35)&gt;0,IFERROR(Vintage_Input!AS35/Vintage_Input!AK35,""),""))</f>
        <v/>
      </c>
      <c r="AL87" s="120">
        <f>IF($B87=1,$D$12,IF(N(Vintage_Input!N35)&gt;0,IFERROR(Vintage_Input!AT35/Vintage_Input!AL35,""),""))</f>
        <v/>
      </c>
      <c r="AM87" s="120">
        <f>IF($B87=1,$E$12,IF(N(Vintage_Input!O35)&gt;0,IFERROR(Vintage_Input!AU35/Vintage_Input!AM35,""),""))</f>
        <v/>
      </c>
      <c r="AN87" s="120">
        <f>IF($B87=1,$F$12,IF(N(Vintage_Input!P35)&gt;0,IFERROR(Vintage_Input!AV35/Vintage_Input!AN35,""),""))</f>
        <v/>
      </c>
      <c r="AO87" s="120">
        <f>IF($B87=1,$G$12,IF(N(Vintage_Input!Q35)&gt;0,IFERROR(Vintage_Input!AW35/Vintage_Input!AO35,""),""))</f>
        <v/>
      </c>
      <c r="AP87" s="120">
        <f>IF($B87=1,$H$12,IF(N(Vintage_Input!R35)&gt;0,IFERROR(Vintage_Input!AX35/Vintage_Input!AP35,""),""))</f>
        <v/>
      </c>
      <c r="AQ87" s="120">
        <f>IF($B87=1,$I$12,IF(N(Vintage_Input!S35)&gt;0,IFERROR(Vintage_Input!AY35/Vintage_Input!AQ35,""),""))</f>
        <v/>
      </c>
      <c r="AR87" s="120">
        <f>IF($B87=1,$B$13,IF(N(Vintage_Input!L35)&gt;0,IFERROR(Vintage_Input!AZ35/$C87,""),""))</f>
        <v/>
      </c>
      <c r="AS87" s="120">
        <f>IF($B87=1,$C$13,IF(N(Vintage_Input!M35)&gt;0,IFERROR(Vintage_Input!BA35/$C87,""),""))</f>
        <v/>
      </c>
      <c r="AT87" s="120">
        <f>IF($B87=1,$D$13,IF(N(Vintage_Input!N35)&gt;0,IFERROR(Vintage_Input!BB35/$C87,""),""))</f>
        <v/>
      </c>
      <c r="AU87" s="120">
        <f>IF($B87=1,$E$13,IF(N(Vintage_Input!O35)&gt;0,IFERROR(Vintage_Input!BC35/$C87,""),""))</f>
        <v/>
      </c>
      <c r="AV87" s="120">
        <f>IF($B87=1,$F$13,IF(N(Vintage_Input!P35)&gt;0,IFERROR(Vintage_Input!BD35/$C87,""),""))</f>
        <v/>
      </c>
      <c r="AW87" s="120">
        <f>IF($B87=1,$G$13,IF(N(Vintage_Input!Q35)&gt;0,IFERROR(Vintage_Input!BE35/$C87,""),""))</f>
        <v/>
      </c>
      <c r="AX87" s="120">
        <f>IF($B87=1,$H$13,IF(N(Vintage_Input!R35)&gt;0,IFERROR(Vintage_Input!BF35/$C87,""),""))</f>
        <v/>
      </c>
      <c r="AY87" s="120">
        <f>IF($B87=1,$I$13,IF(N(Vintage_Input!S35)&gt;0,IFERROR(Vintage_Input!BG35/$C87,""),""))</f>
        <v/>
      </c>
      <c r="AZ87" s="121">
        <f>IF($B87=1,$B$14,IF(N(Vintage_Input!L35)&gt;0,IFERROR((Vintage_Input!D35+Vintage_Input!AR35)/$C87+Products!$C$14-(Products!$C$43+Products!$C$19+Products!$C$43*Products!$C$22+Products!$C$44),""),""))</f>
        <v/>
      </c>
      <c r="BA87" s="121">
        <f>IF($B87=1,$C$14,IF(N(Vintage_Input!M35)&gt;0,IFERROR((Vintage_Input!E35+Vintage_Input!AS35)/$C87+Products!$C$14-(Products!$C$43+Products!$C$19+Products!$C$43*Products!$C$22+Products!$C$44),""),""))</f>
        <v/>
      </c>
      <c r="BB87" s="121">
        <f>IF($B87=1,$D$14,IF(N(Vintage_Input!N35)&gt;0,IFERROR((Vintage_Input!F35+Vintage_Input!AT35)/$C87+Products!$C$14-(Products!$C$43+Products!$C$19+Products!$C$43*Products!$C$22+Products!$C$44),""),""))</f>
        <v/>
      </c>
      <c r="BC87" s="121">
        <f>IF($B87=1,$E$14,IF(N(Vintage_Input!O35)&gt;0,IFERROR((Vintage_Input!G35+Vintage_Input!AU35)/$C87+Products!$C$14-(Products!$C$43+Products!$C$19+Products!$C$43*Products!$C$22+Products!$C$44),""),""))</f>
        <v/>
      </c>
      <c r="BD87" s="121">
        <f>IF($B87=1,$F$14,IF(N(Vintage_Input!P35)&gt;0,IFERROR((Vintage_Input!H35+Vintage_Input!AV35)/$C87+Products!$C$14-(Products!$C$43+Products!$C$19+Products!$C$43*Products!$C$22+Products!$C$44),""),""))</f>
        <v/>
      </c>
      <c r="BE87" s="121">
        <f>IF($B87=1,$G$14,IF(N(Vintage_Input!Q35)&gt;0,IFERROR((Vintage_Input!I35+Vintage_Input!AW35)/$C87+Products!$C$14-(Products!$C$43+Products!$C$19+Products!$C$43*Products!$C$22+Products!$C$44),""),""))</f>
        <v/>
      </c>
      <c r="BF87" s="121">
        <f>IF($B87=1,$H$14,IF(N(Vintage_Input!R35)&gt;0,IFERROR((Vintage_Input!J35+Vintage_Input!AX35)/$C87+Products!$C$14-(Products!$C$43+Products!$C$19+Products!$C$43*Products!$C$22+Products!$C$44),""),""))</f>
        <v/>
      </c>
      <c r="BG87" s="121">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0">
        <f>IF($B88=1,$B$8,IF(N(Vintage_Input!L36)&gt;0,Vintage_Input!D36/Vintage_Input!L36,""))</f>
        <v/>
      </c>
      <c r="E88" s="120">
        <f>IF($B88=1,$C$8,IF(N(Vintage_Input!M36)&gt;0,Vintage_Input!E36/Vintage_Input!M36,""))</f>
        <v/>
      </c>
      <c r="F88" s="120">
        <f>IF($B88=1,$D$8,IF(N(Vintage_Input!N36)&gt;0,Vintage_Input!F36/Vintage_Input!N36,""))</f>
        <v/>
      </c>
      <c r="G88" s="120">
        <f>IF($B88=1,$E$8,IF(N(Vintage_Input!O36)&gt;0,Vintage_Input!G36/Vintage_Input!O36,""))</f>
        <v/>
      </c>
      <c r="H88" s="120">
        <f>IF($B88=1,$F$8,IF(N(Vintage_Input!P36)&gt;0,Vintage_Input!H36/Vintage_Input!P36,""))</f>
        <v/>
      </c>
      <c r="I88" s="120">
        <f>IF($B88=1,$G$8,IF(N(Vintage_Input!Q36)&gt;0,Vintage_Input!I36/Vintage_Input!Q36,""))</f>
        <v/>
      </c>
      <c r="J88" s="120">
        <f>IF($B88=1,$H$8,IF(N(Vintage_Input!R36)&gt;0,Vintage_Input!J36/Vintage_Input!R36,""))</f>
        <v/>
      </c>
      <c r="K88" s="120">
        <f>IF($B88=1,$I$8,IF(N(Vintage_Input!S36)&gt;0,Vintage_Input!K36/Vintage_Input!S36,""))</f>
        <v/>
      </c>
      <c r="L88" s="120">
        <f>IF($B88=1,$B$9,IF(N(Vintage_Input!L36)&gt;0,Vintage_Input!T36/Vintage_Input!L36,""))</f>
        <v/>
      </c>
      <c r="M88" s="120">
        <f>IF($B88=1,$C$9,IF(N(Vintage_Input!M36)&gt;0,Vintage_Input!U36/Vintage_Input!M36,""))</f>
        <v/>
      </c>
      <c r="N88" s="120">
        <f>IF($B88=1,$D$9,IF(N(Vintage_Input!N36)&gt;0,Vintage_Input!V36/Vintage_Input!N36,""))</f>
        <v/>
      </c>
      <c r="O88" s="120">
        <f>IF($B88=1,$E$9,IF(N(Vintage_Input!O36)&gt;0,Vintage_Input!W36/Vintage_Input!O36,""))</f>
        <v/>
      </c>
      <c r="P88" s="120">
        <f>IF($B88=1,$F$9,IF(N(Vintage_Input!P36)&gt;0,Vintage_Input!X36/Vintage_Input!P36,""))</f>
        <v/>
      </c>
      <c r="Q88" s="120">
        <f>IF($B88=1,$G$9,IF(N(Vintage_Input!Q36)&gt;0,Vintage_Input!Y36/Vintage_Input!Q36,""))</f>
        <v/>
      </c>
      <c r="R88" s="120">
        <f>IF($B88=1,$H$9,IF(N(Vintage_Input!R36)&gt;0,Vintage_Input!Z36/Vintage_Input!R36,""))</f>
        <v/>
      </c>
      <c r="S88" s="120">
        <f>IF($B88=1,$I$9,IF(N(Vintage_Input!S36)&gt;0,Vintage_Input!AA36/Vintage_Input!S36,""))</f>
        <v/>
      </c>
      <c r="T88" s="120">
        <f>IF($B88=1,$B$10,IF(N(Vintage_Input!L36)&gt;0,Vintage_Input!AB36/Vintage_Input!L36,""))</f>
        <v/>
      </c>
      <c r="U88" s="120">
        <f>IF($B88=1,$C$10,IF(N(Vintage_Input!M36)&gt;0,Vintage_Input!AC36/Vintage_Input!M36,""))</f>
        <v/>
      </c>
      <c r="V88" s="120">
        <f>IF($B88=1,$D$10,IF(N(Vintage_Input!N36)&gt;0,Vintage_Input!AD36/Vintage_Input!N36,""))</f>
        <v/>
      </c>
      <c r="W88" s="120">
        <f>IF($B88=1,$E$10,IF(N(Vintage_Input!O36)&gt;0,Vintage_Input!AE36/Vintage_Input!O36,""))</f>
        <v/>
      </c>
      <c r="X88" s="120">
        <f>IF($B88=1,$F$10,IF(N(Vintage_Input!P36)&gt;0,Vintage_Input!AF36/Vintage_Input!P36,""))</f>
        <v/>
      </c>
      <c r="Y88" s="120">
        <f>IF($B88=1,$G$10,IF(N(Vintage_Input!Q36)&gt;0,Vintage_Input!AG36/Vintage_Input!Q36,""))</f>
        <v/>
      </c>
      <c r="Z88" s="120">
        <f>IF($B88=1,$H$10,IF(N(Vintage_Input!R36)&gt;0,Vintage_Input!AH36/Vintage_Input!R36,""))</f>
        <v/>
      </c>
      <c r="AA88" s="120">
        <f>IF($B88=1,$I$10,IF(N(Vintage_Input!S36)&gt;0,Vintage_Input!AI36/Vintage_Input!S36,""))</f>
        <v/>
      </c>
      <c r="AB88" s="120">
        <f>IF($B88=1,$B$11,IF(N(Vintage_Input!L36)&gt;0,Vintage_Input!AJ36/Vintage_Input!L36,""))</f>
        <v/>
      </c>
      <c r="AC88" s="120">
        <f>IF($B88=1,$C$11,IF(N(Vintage_Input!M36)&gt;0,Vintage_Input!AK36/Vintage_Input!M36,""))</f>
        <v/>
      </c>
      <c r="AD88" s="120">
        <f>IF($B88=1,$D$11,IF(N(Vintage_Input!N36)&gt;0,Vintage_Input!AL36/Vintage_Input!N36,""))</f>
        <v/>
      </c>
      <c r="AE88" s="120">
        <f>IF($B88=1,$E$11,IF(N(Vintage_Input!O36)&gt;0,Vintage_Input!AM36/Vintage_Input!O36,""))</f>
        <v/>
      </c>
      <c r="AF88" s="120">
        <f>IF($B88=1,$F$11,IF(N(Vintage_Input!P36)&gt;0,Vintage_Input!AN36/Vintage_Input!P36,""))</f>
        <v/>
      </c>
      <c r="AG88" s="120">
        <f>IF($B88=1,$G$11,IF(N(Vintage_Input!Q36)&gt;0,Vintage_Input!AO36/Vintage_Input!Q36,""))</f>
        <v/>
      </c>
      <c r="AH88" s="120">
        <f>IF($B88=1,$H$11,IF(N(Vintage_Input!R36)&gt;0,Vintage_Input!AP36/Vintage_Input!R36,""))</f>
        <v/>
      </c>
      <c r="AI88" s="120">
        <f>IF($B88=1,$I$11,IF(N(Vintage_Input!S36)&gt;0,Vintage_Input!AQ36/Vintage_Input!S36,""))</f>
        <v/>
      </c>
      <c r="AJ88" s="120">
        <f>IF($B88=1,$B$12,IF(N(Vintage_Input!L36)&gt;0,IFERROR(Vintage_Input!AR36/Vintage_Input!AJ36,""),""))</f>
        <v/>
      </c>
      <c r="AK88" s="120">
        <f>IF($B88=1,$C$12,IF(N(Vintage_Input!M36)&gt;0,IFERROR(Vintage_Input!AS36/Vintage_Input!AK36,""),""))</f>
        <v/>
      </c>
      <c r="AL88" s="120">
        <f>IF($B88=1,$D$12,IF(N(Vintage_Input!N36)&gt;0,IFERROR(Vintage_Input!AT36/Vintage_Input!AL36,""),""))</f>
        <v/>
      </c>
      <c r="AM88" s="120">
        <f>IF($B88=1,$E$12,IF(N(Vintage_Input!O36)&gt;0,IFERROR(Vintage_Input!AU36/Vintage_Input!AM36,""),""))</f>
        <v/>
      </c>
      <c r="AN88" s="120">
        <f>IF($B88=1,$F$12,IF(N(Vintage_Input!P36)&gt;0,IFERROR(Vintage_Input!AV36/Vintage_Input!AN36,""),""))</f>
        <v/>
      </c>
      <c r="AO88" s="120">
        <f>IF($B88=1,$G$12,IF(N(Vintage_Input!Q36)&gt;0,IFERROR(Vintage_Input!AW36/Vintage_Input!AO36,""),""))</f>
        <v/>
      </c>
      <c r="AP88" s="120">
        <f>IF($B88=1,$H$12,IF(N(Vintage_Input!R36)&gt;0,IFERROR(Vintage_Input!AX36/Vintage_Input!AP36,""),""))</f>
        <v/>
      </c>
      <c r="AQ88" s="120">
        <f>IF($B88=1,$I$12,IF(N(Vintage_Input!S36)&gt;0,IFERROR(Vintage_Input!AY36/Vintage_Input!AQ36,""),""))</f>
        <v/>
      </c>
      <c r="AR88" s="120">
        <f>IF($B88=1,$B$13,IF(N(Vintage_Input!L36)&gt;0,IFERROR(Vintage_Input!AZ36/$C88,""),""))</f>
        <v/>
      </c>
      <c r="AS88" s="120">
        <f>IF($B88=1,$C$13,IF(N(Vintage_Input!M36)&gt;0,IFERROR(Vintage_Input!BA36/$C88,""),""))</f>
        <v/>
      </c>
      <c r="AT88" s="120">
        <f>IF($B88=1,$D$13,IF(N(Vintage_Input!N36)&gt;0,IFERROR(Vintage_Input!BB36/$C88,""),""))</f>
        <v/>
      </c>
      <c r="AU88" s="120">
        <f>IF($B88=1,$E$13,IF(N(Vintage_Input!O36)&gt;0,IFERROR(Vintage_Input!BC36/$C88,""),""))</f>
        <v/>
      </c>
      <c r="AV88" s="120">
        <f>IF($B88=1,$F$13,IF(N(Vintage_Input!P36)&gt;0,IFERROR(Vintage_Input!BD36/$C88,""),""))</f>
        <v/>
      </c>
      <c r="AW88" s="120">
        <f>IF($B88=1,$G$13,IF(N(Vintage_Input!Q36)&gt;0,IFERROR(Vintage_Input!BE36/$C88,""),""))</f>
        <v/>
      </c>
      <c r="AX88" s="120">
        <f>IF($B88=1,$H$13,IF(N(Vintage_Input!R36)&gt;0,IFERROR(Vintage_Input!BF36/$C88,""),""))</f>
        <v/>
      </c>
      <c r="AY88" s="120">
        <f>IF($B88=1,$I$13,IF(N(Vintage_Input!S36)&gt;0,IFERROR(Vintage_Input!BG36/$C88,""),""))</f>
        <v/>
      </c>
      <c r="AZ88" s="121">
        <f>IF($B88=1,$B$14,IF(N(Vintage_Input!L36)&gt;0,IFERROR((Vintage_Input!D36+Vintage_Input!AR36)/$C88+Products!$C$14-(Products!$C$43+Products!$C$19+Products!$C$43*Products!$C$22+Products!$C$44),""),""))</f>
        <v/>
      </c>
      <c r="BA88" s="121">
        <f>IF($B88=1,$C$14,IF(N(Vintage_Input!M36)&gt;0,IFERROR((Vintage_Input!E36+Vintage_Input!AS36)/$C88+Products!$C$14-(Products!$C$43+Products!$C$19+Products!$C$43*Products!$C$22+Products!$C$44),""),""))</f>
        <v/>
      </c>
      <c r="BB88" s="121">
        <f>IF($B88=1,$D$14,IF(N(Vintage_Input!N36)&gt;0,IFERROR((Vintage_Input!F36+Vintage_Input!AT36)/$C88+Products!$C$14-(Products!$C$43+Products!$C$19+Products!$C$43*Products!$C$22+Products!$C$44),""),""))</f>
        <v/>
      </c>
      <c r="BC88" s="121">
        <f>IF($B88=1,$E$14,IF(N(Vintage_Input!O36)&gt;0,IFERROR((Vintage_Input!G36+Vintage_Input!AU36)/$C88+Products!$C$14-(Products!$C$43+Products!$C$19+Products!$C$43*Products!$C$22+Products!$C$44),""),""))</f>
        <v/>
      </c>
      <c r="BD88" s="121">
        <f>IF($B88=1,$F$14,IF(N(Vintage_Input!P36)&gt;0,IFERROR((Vintage_Input!H36+Vintage_Input!AV36)/$C88+Products!$C$14-(Products!$C$43+Products!$C$19+Products!$C$43*Products!$C$22+Products!$C$44),""),""))</f>
        <v/>
      </c>
      <c r="BE88" s="121">
        <f>IF($B88=1,$G$14,IF(N(Vintage_Input!Q36)&gt;0,IFERROR((Vintage_Input!I36+Vintage_Input!AW36)/$C88+Products!$C$14-(Products!$C$43+Products!$C$19+Products!$C$43*Products!$C$22+Products!$C$44),""),""))</f>
        <v/>
      </c>
      <c r="BF88" s="121">
        <f>IF($B88=1,$H$14,IF(N(Vintage_Input!R36)&gt;0,IFERROR((Vintage_Input!J36+Vintage_Input!AX36)/$C88+Products!$C$14-(Products!$C$43+Products!$C$19+Products!$C$43*Products!$C$22+Products!$C$44),""),""))</f>
        <v/>
      </c>
      <c r="BG88" s="121">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0">
        <f>IF($B89=1,$B$8,IF(N(Vintage_Input!L37)&gt;0,Vintage_Input!D37/Vintage_Input!L37,""))</f>
        <v/>
      </c>
      <c r="E89" s="120">
        <f>IF($B89=1,$C$8,IF(N(Vintage_Input!M37)&gt;0,Vintage_Input!E37/Vintage_Input!M37,""))</f>
        <v/>
      </c>
      <c r="F89" s="120">
        <f>IF($B89=1,$D$8,IF(N(Vintage_Input!N37)&gt;0,Vintage_Input!F37/Vintage_Input!N37,""))</f>
        <v/>
      </c>
      <c r="G89" s="120">
        <f>IF($B89=1,$E$8,IF(N(Vintage_Input!O37)&gt;0,Vintage_Input!G37/Vintage_Input!O37,""))</f>
        <v/>
      </c>
      <c r="H89" s="120">
        <f>IF($B89=1,$F$8,IF(N(Vintage_Input!P37)&gt;0,Vintage_Input!H37/Vintage_Input!P37,""))</f>
        <v/>
      </c>
      <c r="I89" s="120">
        <f>IF($B89=1,$G$8,IF(N(Vintage_Input!Q37)&gt;0,Vintage_Input!I37/Vintage_Input!Q37,""))</f>
        <v/>
      </c>
      <c r="J89" s="120">
        <f>IF($B89=1,$H$8,IF(N(Vintage_Input!R37)&gt;0,Vintage_Input!J37/Vintage_Input!R37,""))</f>
        <v/>
      </c>
      <c r="K89" s="120">
        <f>IF($B89=1,$I$8,IF(N(Vintage_Input!S37)&gt;0,Vintage_Input!K37/Vintage_Input!S37,""))</f>
        <v/>
      </c>
      <c r="L89" s="120">
        <f>IF($B89=1,$B$9,IF(N(Vintage_Input!L37)&gt;0,Vintage_Input!T37/Vintage_Input!L37,""))</f>
        <v/>
      </c>
      <c r="M89" s="120">
        <f>IF($B89=1,$C$9,IF(N(Vintage_Input!M37)&gt;0,Vintage_Input!U37/Vintage_Input!M37,""))</f>
        <v/>
      </c>
      <c r="N89" s="120">
        <f>IF($B89=1,$D$9,IF(N(Vintage_Input!N37)&gt;0,Vintage_Input!V37/Vintage_Input!N37,""))</f>
        <v/>
      </c>
      <c r="O89" s="120">
        <f>IF($B89=1,$E$9,IF(N(Vintage_Input!O37)&gt;0,Vintage_Input!W37/Vintage_Input!O37,""))</f>
        <v/>
      </c>
      <c r="P89" s="120">
        <f>IF($B89=1,$F$9,IF(N(Vintage_Input!P37)&gt;0,Vintage_Input!X37/Vintage_Input!P37,""))</f>
        <v/>
      </c>
      <c r="Q89" s="120">
        <f>IF($B89=1,$G$9,IF(N(Vintage_Input!Q37)&gt;0,Vintage_Input!Y37/Vintage_Input!Q37,""))</f>
        <v/>
      </c>
      <c r="R89" s="120">
        <f>IF($B89=1,$H$9,IF(N(Vintage_Input!R37)&gt;0,Vintage_Input!Z37/Vintage_Input!R37,""))</f>
        <v/>
      </c>
      <c r="S89" s="120">
        <f>IF($B89=1,$I$9,IF(N(Vintage_Input!S37)&gt;0,Vintage_Input!AA37/Vintage_Input!S37,""))</f>
        <v/>
      </c>
      <c r="T89" s="120">
        <f>IF($B89=1,$B$10,IF(N(Vintage_Input!L37)&gt;0,Vintage_Input!AB37/Vintage_Input!L37,""))</f>
        <v/>
      </c>
      <c r="U89" s="120">
        <f>IF($B89=1,$C$10,IF(N(Vintage_Input!M37)&gt;0,Vintage_Input!AC37/Vintage_Input!M37,""))</f>
        <v/>
      </c>
      <c r="V89" s="120">
        <f>IF($B89=1,$D$10,IF(N(Vintage_Input!N37)&gt;0,Vintage_Input!AD37/Vintage_Input!N37,""))</f>
        <v/>
      </c>
      <c r="W89" s="120">
        <f>IF($B89=1,$E$10,IF(N(Vintage_Input!O37)&gt;0,Vintage_Input!AE37/Vintage_Input!O37,""))</f>
        <v/>
      </c>
      <c r="X89" s="120">
        <f>IF($B89=1,$F$10,IF(N(Vintage_Input!P37)&gt;0,Vintage_Input!AF37/Vintage_Input!P37,""))</f>
        <v/>
      </c>
      <c r="Y89" s="120">
        <f>IF($B89=1,$G$10,IF(N(Vintage_Input!Q37)&gt;0,Vintage_Input!AG37/Vintage_Input!Q37,""))</f>
        <v/>
      </c>
      <c r="Z89" s="120">
        <f>IF($B89=1,$H$10,IF(N(Vintage_Input!R37)&gt;0,Vintage_Input!AH37/Vintage_Input!R37,""))</f>
        <v/>
      </c>
      <c r="AA89" s="120">
        <f>IF($B89=1,$I$10,IF(N(Vintage_Input!S37)&gt;0,Vintage_Input!AI37/Vintage_Input!S37,""))</f>
        <v/>
      </c>
      <c r="AB89" s="120">
        <f>IF($B89=1,$B$11,IF(N(Vintage_Input!L37)&gt;0,Vintage_Input!AJ37/Vintage_Input!L37,""))</f>
        <v/>
      </c>
      <c r="AC89" s="120">
        <f>IF($B89=1,$C$11,IF(N(Vintage_Input!M37)&gt;0,Vintage_Input!AK37/Vintage_Input!M37,""))</f>
        <v/>
      </c>
      <c r="AD89" s="120">
        <f>IF($B89=1,$D$11,IF(N(Vintage_Input!N37)&gt;0,Vintage_Input!AL37/Vintage_Input!N37,""))</f>
        <v/>
      </c>
      <c r="AE89" s="120">
        <f>IF($B89=1,$E$11,IF(N(Vintage_Input!O37)&gt;0,Vintage_Input!AM37/Vintage_Input!O37,""))</f>
        <v/>
      </c>
      <c r="AF89" s="120">
        <f>IF($B89=1,$F$11,IF(N(Vintage_Input!P37)&gt;0,Vintage_Input!AN37/Vintage_Input!P37,""))</f>
        <v/>
      </c>
      <c r="AG89" s="120">
        <f>IF($B89=1,$G$11,IF(N(Vintage_Input!Q37)&gt;0,Vintage_Input!AO37/Vintage_Input!Q37,""))</f>
        <v/>
      </c>
      <c r="AH89" s="120">
        <f>IF($B89=1,$H$11,IF(N(Vintage_Input!R37)&gt;0,Vintage_Input!AP37/Vintage_Input!R37,""))</f>
        <v/>
      </c>
      <c r="AI89" s="120">
        <f>IF($B89=1,$I$11,IF(N(Vintage_Input!S37)&gt;0,Vintage_Input!AQ37/Vintage_Input!S37,""))</f>
        <v/>
      </c>
      <c r="AJ89" s="120">
        <f>IF($B89=1,$B$12,IF(N(Vintage_Input!L37)&gt;0,IFERROR(Vintage_Input!AR37/Vintage_Input!AJ37,""),""))</f>
        <v/>
      </c>
      <c r="AK89" s="120">
        <f>IF($B89=1,$C$12,IF(N(Vintage_Input!M37)&gt;0,IFERROR(Vintage_Input!AS37/Vintage_Input!AK37,""),""))</f>
        <v/>
      </c>
      <c r="AL89" s="120">
        <f>IF($B89=1,$D$12,IF(N(Vintage_Input!N37)&gt;0,IFERROR(Vintage_Input!AT37/Vintage_Input!AL37,""),""))</f>
        <v/>
      </c>
      <c r="AM89" s="120">
        <f>IF($B89=1,$E$12,IF(N(Vintage_Input!O37)&gt;0,IFERROR(Vintage_Input!AU37/Vintage_Input!AM37,""),""))</f>
        <v/>
      </c>
      <c r="AN89" s="120">
        <f>IF($B89=1,$F$12,IF(N(Vintage_Input!P37)&gt;0,IFERROR(Vintage_Input!AV37/Vintage_Input!AN37,""),""))</f>
        <v/>
      </c>
      <c r="AO89" s="120">
        <f>IF($B89=1,$G$12,IF(N(Vintage_Input!Q37)&gt;0,IFERROR(Vintage_Input!AW37/Vintage_Input!AO37,""),""))</f>
        <v/>
      </c>
      <c r="AP89" s="120">
        <f>IF($B89=1,$H$12,IF(N(Vintage_Input!R37)&gt;0,IFERROR(Vintage_Input!AX37/Vintage_Input!AP37,""),""))</f>
        <v/>
      </c>
      <c r="AQ89" s="120">
        <f>IF($B89=1,$I$12,IF(N(Vintage_Input!S37)&gt;0,IFERROR(Vintage_Input!AY37/Vintage_Input!AQ37,""),""))</f>
        <v/>
      </c>
      <c r="AR89" s="120">
        <f>IF($B89=1,$B$13,IF(N(Vintage_Input!L37)&gt;0,IFERROR(Vintage_Input!AZ37/$C89,""),""))</f>
        <v/>
      </c>
      <c r="AS89" s="120">
        <f>IF($B89=1,$C$13,IF(N(Vintage_Input!M37)&gt;0,IFERROR(Vintage_Input!BA37/$C89,""),""))</f>
        <v/>
      </c>
      <c r="AT89" s="120">
        <f>IF($B89=1,$D$13,IF(N(Vintage_Input!N37)&gt;0,IFERROR(Vintage_Input!BB37/$C89,""),""))</f>
        <v/>
      </c>
      <c r="AU89" s="120">
        <f>IF($B89=1,$E$13,IF(N(Vintage_Input!O37)&gt;0,IFERROR(Vintage_Input!BC37/$C89,""),""))</f>
        <v/>
      </c>
      <c r="AV89" s="120">
        <f>IF($B89=1,$F$13,IF(N(Vintage_Input!P37)&gt;0,IFERROR(Vintage_Input!BD37/$C89,""),""))</f>
        <v/>
      </c>
      <c r="AW89" s="120">
        <f>IF($B89=1,$G$13,IF(N(Vintage_Input!Q37)&gt;0,IFERROR(Vintage_Input!BE37/$C89,""),""))</f>
        <v/>
      </c>
      <c r="AX89" s="120">
        <f>IF($B89=1,$H$13,IF(N(Vintage_Input!R37)&gt;0,IFERROR(Vintage_Input!BF37/$C89,""),""))</f>
        <v/>
      </c>
      <c r="AY89" s="120">
        <f>IF($B89=1,$I$13,IF(N(Vintage_Input!S37)&gt;0,IFERROR(Vintage_Input!BG37/$C89,""),""))</f>
        <v/>
      </c>
      <c r="AZ89" s="121">
        <f>IF($B89=1,$B$14,IF(N(Vintage_Input!L37)&gt;0,IFERROR((Vintage_Input!D37+Vintage_Input!AR37)/$C89+Products!$C$14-(Products!$C$43+Products!$C$19+Products!$C$43*Products!$C$22+Products!$C$44),""),""))</f>
        <v/>
      </c>
      <c r="BA89" s="121">
        <f>IF($B89=1,$C$14,IF(N(Vintage_Input!M37)&gt;0,IFERROR((Vintage_Input!E37+Vintage_Input!AS37)/$C89+Products!$C$14-(Products!$C$43+Products!$C$19+Products!$C$43*Products!$C$22+Products!$C$44),""),""))</f>
        <v/>
      </c>
      <c r="BB89" s="121">
        <f>IF($B89=1,$D$14,IF(N(Vintage_Input!N37)&gt;0,IFERROR((Vintage_Input!F37+Vintage_Input!AT37)/$C89+Products!$C$14-(Products!$C$43+Products!$C$19+Products!$C$43*Products!$C$22+Products!$C$44),""),""))</f>
        <v/>
      </c>
      <c r="BC89" s="121">
        <f>IF($B89=1,$E$14,IF(N(Vintage_Input!O37)&gt;0,IFERROR((Vintage_Input!G37+Vintage_Input!AU37)/$C89+Products!$C$14-(Products!$C$43+Products!$C$19+Products!$C$43*Products!$C$22+Products!$C$44),""),""))</f>
        <v/>
      </c>
      <c r="BD89" s="121">
        <f>IF($B89=1,$F$14,IF(N(Vintage_Input!P37)&gt;0,IFERROR((Vintage_Input!H37+Vintage_Input!AV37)/$C89+Products!$C$14-(Products!$C$43+Products!$C$19+Products!$C$43*Products!$C$22+Products!$C$44),""),""))</f>
        <v/>
      </c>
      <c r="BE89" s="121">
        <f>IF($B89=1,$G$14,IF(N(Vintage_Input!Q37)&gt;0,IFERROR((Vintage_Input!I37+Vintage_Input!AW37)/$C89+Products!$C$14-(Products!$C$43+Products!$C$19+Products!$C$43*Products!$C$22+Products!$C$44),""),""))</f>
        <v/>
      </c>
      <c r="BF89" s="121">
        <f>IF($B89=1,$H$14,IF(N(Vintage_Input!R37)&gt;0,IFERROR((Vintage_Input!J37+Vintage_Input!AX37)/$C89+Products!$C$14-(Products!$C$43+Products!$C$19+Products!$C$43*Products!$C$22+Products!$C$44),""),""))</f>
        <v/>
      </c>
      <c r="BG89" s="121">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0">
        <f>IF($B90=1,$B$8,IF(N(Vintage_Input!L38)&gt;0,Vintage_Input!D38/Vintage_Input!L38,""))</f>
        <v/>
      </c>
      <c r="E90" s="120">
        <f>IF($B90=1,$C$8,IF(N(Vintage_Input!M38)&gt;0,Vintage_Input!E38/Vintage_Input!M38,""))</f>
        <v/>
      </c>
      <c r="F90" s="120">
        <f>IF($B90=1,$D$8,IF(N(Vintage_Input!N38)&gt;0,Vintage_Input!F38/Vintage_Input!N38,""))</f>
        <v/>
      </c>
      <c r="G90" s="120">
        <f>IF($B90=1,$E$8,IF(N(Vintage_Input!O38)&gt;0,Vintage_Input!G38/Vintage_Input!O38,""))</f>
        <v/>
      </c>
      <c r="H90" s="120">
        <f>IF($B90=1,$F$8,IF(N(Vintage_Input!P38)&gt;0,Vintage_Input!H38/Vintage_Input!P38,""))</f>
        <v/>
      </c>
      <c r="I90" s="120">
        <f>IF($B90=1,$G$8,IF(N(Vintage_Input!Q38)&gt;0,Vintage_Input!I38/Vintage_Input!Q38,""))</f>
        <v/>
      </c>
      <c r="J90" s="120">
        <f>IF($B90=1,$H$8,IF(N(Vintage_Input!R38)&gt;0,Vintage_Input!J38/Vintage_Input!R38,""))</f>
        <v/>
      </c>
      <c r="K90" s="120">
        <f>IF($B90=1,$I$8,IF(N(Vintage_Input!S38)&gt;0,Vintage_Input!K38/Vintage_Input!S38,""))</f>
        <v/>
      </c>
      <c r="L90" s="120">
        <f>IF($B90=1,$B$9,IF(N(Vintage_Input!L38)&gt;0,Vintage_Input!T38/Vintage_Input!L38,""))</f>
        <v/>
      </c>
      <c r="M90" s="120">
        <f>IF($B90=1,$C$9,IF(N(Vintage_Input!M38)&gt;0,Vintage_Input!U38/Vintage_Input!M38,""))</f>
        <v/>
      </c>
      <c r="N90" s="120">
        <f>IF($B90=1,$D$9,IF(N(Vintage_Input!N38)&gt;0,Vintage_Input!V38/Vintage_Input!N38,""))</f>
        <v/>
      </c>
      <c r="O90" s="120">
        <f>IF($B90=1,$E$9,IF(N(Vintage_Input!O38)&gt;0,Vintage_Input!W38/Vintage_Input!O38,""))</f>
        <v/>
      </c>
      <c r="P90" s="120">
        <f>IF($B90=1,$F$9,IF(N(Vintage_Input!P38)&gt;0,Vintage_Input!X38/Vintage_Input!P38,""))</f>
        <v/>
      </c>
      <c r="Q90" s="120">
        <f>IF($B90=1,$G$9,IF(N(Vintage_Input!Q38)&gt;0,Vintage_Input!Y38/Vintage_Input!Q38,""))</f>
        <v/>
      </c>
      <c r="R90" s="120">
        <f>IF($B90=1,$H$9,IF(N(Vintage_Input!R38)&gt;0,Vintage_Input!Z38/Vintage_Input!R38,""))</f>
        <v/>
      </c>
      <c r="S90" s="120">
        <f>IF($B90=1,$I$9,IF(N(Vintage_Input!S38)&gt;0,Vintage_Input!AA38/Vintage_Input!S38,""))</f>
        <v/>
      </c>
      <c r="T90" s="120">
        <f>IF($B90=1,$B$10,IF(N(Vintage_Input!L38)&gt;0,Vintage_Input!AB38/Vintage_Input!L38,""))</f>
        <v/>
      </c>
      <c r="U90" s="120">
        <f>IF($B90=1,$C$10,IF(N(Vintage_Input!M38)&gt;0,Vintage_Input!AC38/Vintage_Input!M38,""))</f>
        <v/>
      </c>
      <c r="V90" s="120">
        <f>IF($B90=1,$D$10,IF(N(Vintage_Input!N38)&gt;0,Vintage_Input!AD38/Vintage_Input!N38,""))</f>
        <v/>
      </c>
      <c r="W90" s="120">
        <f>IF($B90=1,$E$10,IF(N(Vintage_Input!O38)&gt;0,Vintage_Input!AE38/Vintage_Input!O38,""))</f>
        <v/>
      </c>
      <c r="X90" s="120">
        <f>IF($B90=1,$F$10,IF(N(Vintage_Input!P38)&gt;0,Vintage_Input!AF38/Vintage_Input!P38,""))</f>
        <v/>
      </c>
      <c r="Y90" s="120">
        <f>IF($B90=1,$G$10,IF(N(Vintage_Input!Q38)&gt;0,Vintage_Input!AG38/Vintage_Input!Q38,""))</f>
        <v/>
      </c>
      <c r="Z90" s="120">
        <f>IF($B90=1,$H$10,IF(N(Vintage_Input!R38)&gt;0,Vintage_Input!AH38/Vintage_Input!R38,""))</f>
        <v/>
      </c>
      <c r="AA90" s="120">
        <f>IF($B90=1,$I$10,IF(N(Vintage_Input!S38)&gt;0,Vintage_Input!AI38/Vintage_Input!S38,""))</f>
        <v/>
      </c>
      <c r="AB90" s="120">
        <f>IF($B90=1,$B$11,IF(N(Vintage_Input!L38)&gt;0,Vintage_Input!AJ38/Vintage_Input!L38,""))</f>
        <v/>
      </c>
      <c r="AC90" s="120">
        <f>IF($B90=1,$C$11,IF(N(Vintage_Input!M38)&gt;0,Vintage_Input!AK38/Vintage_Input!M38,""))</f>
        <v/>
      </c>
      <c r="AD90" s="120">
        <f>IF($B90=1,$D$11,IF(N(Vintage_Input!N38)&gt;0,Vintage_Input!AL38/Vintage_Input!N38,""))</f>
        <v/>
      </c>
      <c r="AE90" s="120">
        <f>IF($B90=1,$E$11,IF(N(Vintage_Input!O38)&gt;0,Vintage_Input!AM38/Vintage_Input!O38,""))</f>
        <v/>
      </c>
      <c r="AF90" s="120">
        <f>IF($B90=1,$F$11,IF(N(Vintage_Input!P38)&gt;0,Vintage_Input!AN38/Vintage_Input!P38,""))</f>
        <v/>
      </c>
      <c r="AG90" s="120">
        <f>IF($B90=1,$G$11,IF(N(Vintage_Input!Q38)&gt;0,Vintage_Input!AO38/Vintage_Input!Q38,""))</f>
        <v/>
      </c>
      <c r="AH90" s="120">
        <f>IF($B90=1,$H$11,IF(N(Vintage_Input!R38)&gt;0,Vintage_Input!AP38/Vintage_Input!R38,""))</f>
        <v/>
      </c>
      <c r="AI90" s="120">
        <f>IF($B90=1,$I$11,IF(N(Vintage_Input!S38)&gt;0,Vintage_Input!AQ38/Vintage_Input!S38,""))</f>
        <v/>
      </c>
      <c r="AJ90" s="120">
        <f>IF($B90=1,$B$12,IF(N(Vintage_Input!L38)&gt;0,IFERROR(Vintage_Input!AR38/Vintage_Input!AJ38,""),""))</f>
        <v/>
      </c>
      <c r="AK90" s="120">
        <f>IF($B90=1,$C$12,IF(N(Vintage_Input!M38)&gt;0,IFERROR(Vintage_Input!AS38/Vintage_Input!AK38,""),""))</f>
        <v/>
      </c>
      <c r="AL90" s="120">
        <f>IF($B90=1,$D$12,IF(N(Vintage_Input!N38)&gt;0,IFERROR(Vintage_Input!AT38/Vintage_Input!AL38,""),""))</f>
        <v/>
      </c>
      <c r="AM90" s="120">
        <f>IF($B90=1,$E$12,IF(N(Vintage_Input!O38)&gt;0,IFERROR(Vintage_Input!AU38/Vintage_Input!AM38,""),""))</f>
        <v/>
      </c>
      <c r="AN90" s="120">
        <f>IF($B90=1,$F$12,IF(N(Vintage_Input!P38)&gt;0,IFERROR(Vintage_Input!AV38/Vintage_Input!AN38,""),""))</f>
        <v/>
      </c>
      <c r="AO90" s="120">
        <f>IF($B90=1,$G$12,IF(N(Vintage_Input!Q38)&gt;0,IFERROR(Vintage_Input!AW38/Vintage_Input!AO38,""),""))</f>
        <v/>
      </c>
      <c r="AP90" s="120">
        <f>IF($B90=1,$H$12,IF(N(Vintage_Input!R38)&gt;0,IFERROR(Vintage_Input!AX38/Vintage_Input!AP38,""),""))</f>
        <v/>
      </c>
      <c r="AQ90" s="120">
        <f>IF($B90=1,$I$12,IF(N(Vintage_Input!S38)&gt;0,IFERROR(Vintage_Input!AY38/Vintage_Input!AQ38,""),""))</f>
        <v/>
      </c>
      <c r="AR90" s="120">
        <f>IF($B90=1,$B$13,IF(N(Vintage_Input!L38)&gt;0,IFERROR(Vintage_Input!AZ38/$C90,""),""))</f>
        <v/>
      </c>
      <c r="AS90" s="120">
        <f>IF($B90=1,$C$13,IF(N(Vintage_Input!M38)&gt;0,IFERROR(Vintage_Input!BA38/$C90,""),""))</f>
        <v/>
      </c>
      <c r="AT90" s="120">
        <f>IF($B90=1,$D$13,IF(N(Vintage_Input!N38)&gt;0,IFERROR(Vintage_Input!BB38/$C90,""),""))</f>
        <v/>
      </c>
      <c r="AU90" s="120">
        <f>IF($B90=1,$E$13,IF(N(Vintage_Input!O38)&gt;0,IFERROR(Vintage_Input!BC38/$C90,""),""))</f>
        <v/>
      </c>
      <c r="AV90" s="120">
        <f>IF($B90=1,$F$13,IF(N(Vintage_Input!P38)&gt;0,IFERROR(Vintage_Input!BD38/$C90,""),""))</f>
        <v/>
      </c>
      <c r="AW90" s="120">
        <f>IF($B90=1,$G$13,IF(N(Vintage_Input!Q38)&gt;0,IFERROR(Vintage_Input!BE38/$C90,""),""))</f>
        <v/>
      </c>
      <c r="AX90" s="120">
        <f>IF($B90=1,$H$13,IF(N(Vintage_Input!R38)&gt;0,IFERROR(Vintage_Input!BF38/$C90,""),""))</f>
        <v/>
      </c>
      <c r="AY90" s="120">
        <f>IF($B90=1,$I$13,IF(N(Vintage_Input!S38)&gt;0,IFERROR(Vintage_Input!BG38/$C90,""),""))</f>
        <v/>
      </c>
      <c r="AZ90" s="121">
        <f>IF($B90=1,$B$14,IF(N(Vintage_Input!L38)&gt;0,IFERROR((Vintage_Input!D38+Vintage_Input!AR38)/$C90+Products!$C$14-(Products!$C$43+Products!$C$19+Products!$C$43*Products!$C$22+Products!$C$44),""),""))</f>
        <v/>
      </c>
      <c r="BA90" s="121">
        <f>IF($B90=1,$C$14,IF(N(Vintage_Input!M38)&gt;0,IFERROR((Vintage_Input!E38+Vintage_Input!AS38)/$C90+Products!$C$14-(Products!$C$43+Products!$C$19+Products!$C$43*Products!$C$22+Products!$C$44),""),""))</f>
        <v/>
      </c>
      <c r="BB90" s="121">
        <f>IF($B90=1,$D$14,IF(N(Vintage_Input!N38)&gt;0,IFERROR((Vintage_Input!F38+Vintage_Input!AT38)/$C90+Products!$C$14-(Products!$C$43+Products!$C$19+Products!$C$43*Products!$C$22+Products!$C$44),""),""))</f>
        <v/>
      </c>
      <c r="BC90" s="121">
        <f>IF($B90=1,$E$14,IF(N(Vintage_Input!O38)&gt;0,IFERROR((Vintage_Input!G38+Vintage_Input!AU38)/$C90+Products!$C$14-(Products!$C$43+Products!$C$19+Products!$C$43*Products!$C$22+Products!$C$44),""),""))</f>
        <v/>
      </c>
      <c r="BD90" s="121">
        <f>IF($B90=1,$F$14,IF(N(Vintage_Input!P38)&gt;0,IFERROR((Vintage_Input!H38+Vintage_Input!AV38)/$C90+Products!$C$14-(Products!$C$43+Products!$C$19+Products!$C$43*Products!$C$22+Products!$C$44),""),""))</f>
        <v/>
      </c>
      <c r="BE90" s="121">
        <f>IF($B90=1,$G$14,IF(N(Vintage_Input!Q38)&gt;0,IFERROR((Vintage_Input!I38+Vintage_Input!AW38)/$C90+Products!$C$14-(Products!$C$43+Products!$C$19+Products!$C$43*Products!$C$22+Products!$C$44),""),""))</f>
        <v/>
      </c>
      <c r="BF90" s="121">
        <f>IF($B90=1,$H$14,IF(N(Vintage_Input!R38)&gt;0,IFERROR((Vintage_Input!J38+Vintage_Input!AX38)/$C90+Products!$C$14-(Products!$C$43+Products!$C$19+Products!$C$43*Products!$C$22+Products!$C$44),""),""))</f>
        <v/>
      </c>
      <c r="BG90" s="121">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0">
        <f>IF($B91=1,$B$8,IF(N(Vintage_Input!L39)&gt;0,Vintage_Input!D39/Vintage_Input!L39,""))</f>
        <v/>
      </c>
      <c r="E91" s="120">
        <f>IF($B91=1,$C$8,IF(N(Vintage_Input!M39)&gt;0,Vintage_Input!E39/Vintage_Input!M39,""))</f>
        <v/>
      </c>
      <c r="F91" s="120">
        <f>IF($B91=1,$D$8,IF(N(Vintage_Input!N39)&gt;0,Vintage_Input!F39/Vintage_Input!N39,""))</f>
        <v/>
      </c>
      <c r="G91" s="120">
        <f>IF($B91=1,$E$8,IF(N(Vintage_Input!O39)&gt;0,Vintage_Input!G39/Vintage_Input!O39,""))</f>
        <v/>
      </c>
      <c r="H91" s="120">
        <f>IF($B91=1,$F$8,IF(N(Vintage_Input!P39)&gt;0,Vintage_Input!H39/Vintage_Input!P39,""))</f>
        <v/>
      </c>
      <c r="I91" s="120">
        <f>IF($B91=1,$G$8,IF(N(Vintage_Input!Q39)&gt;0,Vintage_Input!I39/Vintage_Input!Q39,""))</f>
        <v/>
      </c>
      <c r="J91" s="120">
        <f>IF($B91=1,$H$8,IF(N(Vintage_Input!R39)&gt;0,Vintage_Input!J39/Vintage_Input!R39,""))</f>
        <v/>
      </c>
      <c r="K91" s="120">
        <f>IF($B91=1,$I$8,IF(N(Vintage_Input!S39)&gt;0,Vintage_Input!K39/Vintage_Input!S39,""))</f>
        <v/>
      </c>
      <c r="L91" s="120">
        <f>IF($B91=1,$B$9,IF(N(Vintage_Input!L39)&gt;0,Vintage_Input!T39/Vintage_Input!L39,""))</f>
        <v/>
      </c>
      <c r="M91" s="120">
        <f>IF($B91=1,$C$9,IF(N(Vintage_Input!M39)&gt;0,Vintage_Input!U39/Vintage_Input!M39,""))</f>
        <v/>
      </c>
      <c r="N91" s="120">
        <f>IF($B91=1,$D$9,IF(N(Vintage_Input!N39)&gt;0,Vintage_Input!V39/Vintage_Input!N39,""))</f>
        <v/>
      </c>
      <c r="O91" s="120">
        <f>IF($B91=1,$E$9,IF(N(Vintage_Input!O39)&gt;0,Vintage_Input!W39/Vintage_Input!O39,""))</f>
        <v/>
      </c>
      <c r="P91" s="120">
        <f>IF($B91=1,$F$9,IF(N(Vintage_Input!P39)&gt;0,Vintage_Input!X39/Vintage_Input!P39,""))</f>
        <v/>
      </c>
      <c r="Q91" s="120">
        <f>IF($B91=1,$G$9,IF(N(Vintage_Input!Q39)&gt;0,Vintage_Input!Y39/Vintage_Input!Q39,""))</f>
        <v/>
      </c>
      <c r="R91" s="120">
        <f>IF($B91=1,$H$9,IF(N(Vintage_Input!R39)&gt;0,Vintage_Input!Z39/Vintage_Input!R39,""))</f>
        <v/>
      </c>
      <c r="S91" s="120">
        <f>IF($B91=1,$I$9,IF(N(Vintage_Input!S39)&gt;0,Vintage_Input!AA39/Vintage_Input!S39,""))</f>
        <v/>
      </c>
      <c r="T91" s="120">
        <f>IF($B91=1,$B$10,IF(N(Vintage_Input!L39)&gt;0,Vintage_Input!AB39/Vintage_Input!L39,""))</f>
        <v/>
      </c>
      <c r="U91" s="120">
        <f>IF($B91=1,$C$10,IF(N(Vintage_Input!M39)&gt;0,Vintage_Input!AC39/Vintage_Input!M39,""))</f>
        <v/>
      </c>
      <c r="V91" s="120">
        <f>IF($B91=1,$D$10,IF(N(Vintage_Input!N39)&gt;0,Vintage_Input!AD39/Vintage_Input!N39,""))</f>
        <v/>
      </c>
      <c r="W91" s="120">
        <f>IF($B91=1,$E$10,IF(N(Vintage_Input!O39)&gt;0,Vintage_Input!AE39/Vintage_Input!O39,""))</f>
        <v/>
      </c>
      <c r="X91" s="120">
        <f>IF($B91=1,$F$10,IF(N(Vintage_Input!P39)&gt;0,Vintage_Input!AF39/Vintage_Input!P39,""))</f>
        <v/>
      </c>
      <c r="Y91" s="120">
        <f>IF($B91=1,$G$10,IF(N(Vintage_Input!Q39)&gt;0,Vintage_Input!AG39/Vintage_Input!Q39,""))</f>
        <v/>
      </c>
      <c r="Z91" s="120">
        <f>IF($B91=1,$H$10,IF(N(Vintage_Input!R39)&gt;0,Vintage_Input!AH39/Vintage_Input!R39,""))</f>
        <v/>
      </c>
      <c r="AA91" s="120">
        <f>IF($B91=1,$I$10,IF(N(Vintage_Input!S39)&gt;0,Vintage_Input!AI39/Vintage_Input!S39,""))</f>
        <v/>
      </c>
      <c r="AB91" s="120">
        <f>IF($B91=1,$B$11,IF(N(Vintage_Input!L39)&gt;0,Vintage_Input!AJ39/Vintage_Input!L39,""))</f>
        <v/>
      </c>
      <c r="AC91" s="120">
        <f>IF($B91=1,$C$11,IF(N(Vintage_Input!M39)&gt;0,Vintage_Input!AK39/Vintage_Input!M39,""))</f>
        <v/>
      </c>
      <c r="AD91" s="120">
        <f>IF($B91=1,$D$11,IF(N(Vintage_Input!N39)&gt;0,Vintage_Input!AL39/Vintage_Input!N39,""))</f>
        <v/>
      </c>
      <c r="AE91" s="120">
        <f>IF($B91=1,$E$11,IF(N(Vintage_Input!O39)&gt;0,Vintage_Input!AM39/Vintage_Input!O39,""))</f>
        <v/>
      </c>
      <c r="AF91" s="120">
        <f>IF($B91=1,$F$11,IF(N(Vintage_Input!P39)&gt;0,Vintage_Input!AN39/Vintage_Input!P39,""))</f>
        <v/>
      </c>
      <c r="AG91" s="120">
        <f>IF($B91=1,$G$11,IF(N(Vintage_Input!Q39)&gt;0,Vintage_Input!AO39/Vintage_Input!Q39,""))</f>
        <v/>
      </c>
      <c r="AH91" s="120">
        <f>IF($B91=1,$H$11,IF(N(Vintage_Input!R39)&gt;0,Vintage_Input!AP39/Vintage_Input!R39,""))</f>
        <v/>
      </c>
      <c r="AI91" s="120">
        <f>IF($B91=1,$I$11,IF(N(Vintage_Input!S39)&gt;0,Vintage_Input!AQ39/Vintage_Input!S39,""))</f>
        <v/>
      </c>
      <c r="AJ91" s="120">
        <f>IF($B91=1,$B$12,IF(N(Vintage_Input!L39)&gt;0,IFERROR(Vintage_Input!AR39/Vintage_Input!AJ39,""),""))</f>
        <v/>
      </c>
      <c r="AK91" s="120">
        <f>IF($B91=1,$C$12,IF(N(Vintage_Input!M39)&gt;0,IFERROR(Vintage_Input!AS39/Vintage_Input!AK39,""),""))</f>
        <v/>
      </c>
      <c r="AL91" s="120">
        <f>IF($B91=1,$D$12,IF(N(Vintage_Input!N39)&gt;0,IFERROR(Vintage_Input!AT39/Vintage_Input!AL39,""),""))</f>
        <v/>
      </c>
      <c r="AM91" s="120">
        <f>IF($B91=1,$E$12,IF(N(Vintage_Input!O39)&gt;0,IFERROR(Vintage_Input!AU39/Vintage_Input!AM39,""),""))</f>
        <v/>
      </c>
      <c r="AN91" s="120">
        <f>IF($B91=1,$F$12,IF(N(Vintage_Input!P39)&gt;0,IFERROR(Vintage_Input!AV39/Vintage_Input!AN39,""),""))</f>
        <v/>
      </c>
      <c r="AO91" s="120">
        <f>IF($B91=1,$G$12,IF(N(Vintage_Input!Q39)&gt;0,IFERROR(Vintage_Input!AW39/Vintage_Input!AO39,""),""))</f>
        <v/>
      </c>
      <c r="AP91" s="120">
        <f>IF($B91=1,$H$12,IF(N(Vintage_Input!R39)&gt;0,IFERROR(Vintage_Input!AX39/Vintage_Input!AP39,""),""))</f>
        <v/>
      </c>
      <c r="AQ91" s="120">
        <f>IF($B91=1,$I$12,IF(N(Vintage_Input!S39)&gt;0,IFERROR(Vintage_Input!AY39/Vintage_Input!AQ39,""),""))</f>
        <v/>
      </c>
      <c r="AR91" s="120">
        <f>IF($B91=1,$B$13,IF(N(Vintage_Input!L39)&gt;0,IFERROR(Vintage_Input!AZ39/$C91,""),""))</f>
        <v/>
      </c>
      <c r="AS91" s="120">
        <f>IF($B91=1,$C$13,IF(N(Vintage_Input!M39)&gt;0,IFERROR(Vintage_Input!BA39/$C91,""),""))</f>
        <v/>
      </c>
      <c r="AT91" s="120">
        <f>IF($B91=1,$D$13,IF(N(Vintage_Input!N39)&gt;0,IFERROR(Vintage_Input!BB39/$C91,""),""))</f>
        <v/>
      </c>
      <c r="AU91" s="120">
        <f>IF($B91=1,$E$13,IF(N(Vintage_Input!O39)&gt;0,IFERROR(Vintage_Input!BC39/$C91,""),""))</f>
        <v/>
      </c>
      <c r="AV91" s="120">
        <f>IF($B91=1,$F$13,IF(N(Vintage_Input!P39)&gt;0,IFERROR(Vintage_Input!BD39/$C91,""),""))</f>
        <v/>
      </c>
      <c r="AW91" s="120">
        <f>IF($B91=1,$G$13,IF(N(Vintage_Input!Q39)&gt;0,IFERROR(Vintage_Input!BE39/$C91,""),""))</f>
        <v/>
      </c>
      <c r="AX91" s="120">
        <f>IF($B91=1,$H$13,IF(N(Vintage_Input!R39)&gt;0,IFERROR(Vintage_Input!BF39/$C91,""),""))</f>
        <v/>
      </c>
      <c r="AY91" s="120">
        <f>IF($B91=1,$I$13,IF(N(Vintage_Input!S39)&gt;0,IFERROR(Vintage_Input!BG39/$C91,""),""))</f>
        <v/>
      </c>
      <c r="AZ91" s="121">
        <f>IF($B91=1,$B$14,IF(N(Vintage_Input!L39)&gt;0,IFERROR((Vintage_Input!D39+Vintage_Input!AR39)/$C91+Products!$C$14-(Products!$C$43+Products!$C$19+Products!$C$43*Products!$C$22+Products!$C$44),""),""))</f>
        <v/>
      </c>
      <c r="BA91" s="121">
        <f>IF($B91=1,$C$14,IF(N(Vintage_Input!M39)&gt;0,IFERROR((Vintage_Input!E39+Vintage_Input!AS39)/$C91+Products!$C$14-(Products!$C$43+Products!$C$19+Products!$C$43*Products!$C$22+Products!$C$44),""),""))</f>
        <v/>
      </c>
      <c r="BB91" s="121">
        <f>IF($B91=1,$D$14,IF(N(Vintage_Input!N39)&gt;0,IFERROR((Vintage_Input!F39+Vintage_Input!AT39)/$C91+Products!$C$14-(Products!$C$43+Products!$C$19+Products!$C$43*Products!$C$22+Products!$C$44),""),""))</f>
        <v/>
      </c>
      <c r="BC91" s="121">
        <f>IF($B91=1,$E$14,IF(N(Vintage_Input!O39)&gt;0,IFERROR((Vintage_Input!G39+Vintage_Input!AU39)/$C91+Products!$C$14-(Products!$C$43+Products!$C$19+Products!$C$43*Products!$C$22+Products!$C$44),""),""))</f>
        <v/>
      </c>
      <c r="BD91" s="121">
        <f>IF($B91=1,$F$14,IF(N(Vintage_Input!P39)&gt;0,IFERROR((Vintage_Input!H39+Vintage_Input!AV39)/$C91+Products!$C$14-(Products!$C$43+Products!$C$19+Products!$C$43*Products!$C$22+Products!$C$44),""),""))</f>
        <v/>
      </c>
      <c r="BE91" s="121">
        <f>IF($B91=1,$G$14,IF(N(Vintage_Input!Q39)&gt;0,IFERROR((Vintage_Input!I39+Vintage_Input!AW39)/$C91+Products!$C$14-(Products!$C$43+Products!$C$19+Products!$C$43*Products!$C$22+Products!$C$44),""),""))</f>
        <v/>
      </c>
      <c r="BF91" s="121">
        <f>IF($B91=1,$H$14,IF(N(Vintage_Input!R39)&gt;0,IFERROR((Vintage_Input!J39+Vintage_Input!AX39)/$C91+Products!$C$14-(Products!$C$43+Products!$C$19+Products!$C$43*Products!$C$22+Products!$C$44),""),""))</f>
        <v/>
      </c>
      <c r="BG91" s="121">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0">
        <f>IF($B92=1,$B$8,IF(N(Vintage_Input!L40)&gt;0,Vintage_Input!D40/Vintage_Input!L40,""))</f>
        <v/>
      </c>
      <c r="E92" s="120">
        <f>IF($B92=1,$C$8,IF(N(Vintage_Input!M40)&gt;0,Vintage_Input!E40/Vintage_Input!M40,""))</f>
        <v/>
      </c>
      <c r="F92" s="120">
        <f>IF($B92=1,$D$8,IF(N(Vintage_Input!N40)&gt;0,Vintage_Input!F40/Vintage_Input!N40,""))</f>
        <v/>
      </c>
      <c r="G92" s="120">
        <f>IF($B92=1,$E$8,IF(N(Vintage_Input!O40)&gt;0,Vintage_Input!G40/Vintage_Input!O40,""))</f>
        <v/>
      </c>
      <c r="H92" s="120">
        <f>IF($B92=1,$F$8,IF(N(Vintage_Input!P40)&gt;0,Vintage_Input!H40/Vintage_Input!P40,""))</f>
        <v/>
      </c>
      <c r="I92" s="120">
        <f>IF($B92=1,$G$8,IF(N(Vintage_Input!Q40)&gt;0,Vintage_Input!I40/Vintage_Input!Q40,""))</f>
        <v/>
      </c>
      <c r="J92" s="120">
        <f>IF($B92=1,$H$8,IF(N(Vintage_Input!R40)&gt;0,Vintage_Input!J40/Vintage_Input!R40,""))</f>
        <v/>
      </c>
      <c r="K92" s="120">
        <f>IF($B92=1,$I$8,IF(N(Vintage_Input!S40)&gt;0,Vintage_Input!K40/Vintage_Input!S40,""))</f>
        <v/>
      </c>
      <c r="L92" s="120">
        <f>IF($B92=1,$B$9,IF(N(Vintage_Input!L40)&gt;0,Vintage_Input!T40/Vintage_Input!L40,""))</f>
        <v/>
      </c>
      <c r="M92" s="120">
        <f>IF($B92=1,$C$9,IF(N(Vintage_Input!M40)&gt;0,Vintage_Input!U40/Vintage_Input!M40,""))</f>
        <v/>
      </c>
      <c r="N92" s="120">
        <f>IF($B92=1,$D$9,IF(N(Vintage_Input!N40)&gt;0,Vintage_Input!V40/Vintage_Input!N40,""))</f>
        <v/>
      </c>
      <c r="O92" s="120">
        <f>IF($B92=1,$E$9,IF(N(Vintage_Input!O40)&gt;0,Vintage_Input!W40/Vintage_Input!O40,""))</f>
        <v/>
      </c>
      <c r="P92" s="120">
        <f>IF($B92=1,$F$9,IF(N(Vintage_Input!P40)&gt;0,Vintage_Input!X40/Vintage_Input!P40,""))</f>
        <v/>
      </c>
      <c r="Q92" s="120">
        <f>IF($B92=1,$G$9,IF(N(Vintage_Input!Q40)&gt;0,Vintage_Input!Y40/Vintage_Input!Q40,""))</f>
        <v/>
      </c>
      <c r="R92" s="120">
        <f>IF($B92=1,$H$9,IF(N(Vintage_Input!R40)&gt;0,Vintage_Input!Z40/Vintage_Input!R40,""))</f>
        <v/>
      </c>
      <c r="S92" s="120">
        <f>IF($B92=1,$I$9,IF(N(Vintage_Input!S40)&gt;0,Vintage_Input!AA40/Vintage_Input!S40,""))</f>
        <v/>
      </c>
      <c r="T92" s="120">
        <f>IF($B92=1,$B$10,IF(N(Vintage_Input!L40)&gt;0,Vintage_Input!AB40/Vintage_Input!L40,""))</f>
        <v/>
      </c>
      <c r="U92" s="120">
        <f>IF($B92=1,$C$10,IF(N(Vintage_Input!M40)&gt;0,Vintage_Input!AC40/Vintage_Input!M40,""))</f>
        <v/>
      </c>
      <c r="V92" s="120">
        <f>IF($B92=1,$D$10,IF(N(Vintage_Input!N40)&gt;0,Vintage_Input!AD40/Vintage_Input!N40,""))</f>
        <v/>
      </c>
      <c r="W92" s="120">
        <f>IF($B92=1,$E$10,IF(N(Vintage_Input!O40)&gt;0,Vintage_Input!AE40/Vintage_Input!O40,""))</f>
        <v/>
      </c>
      <c r="X92" s="120">
        <f>IF($B92=1,$F$10,IF(N(Vintage_Input!P40)&gt;0,Vintage_Input!AF40/Vintage_Input!P40,""))</f>
        <v/>
      </c>
      <c r="Y92" s="120">
        <f>IF($B92=1,$G$10,IF(N(Vintage_Input!Q40)&gt;0,Vintage_Input!AG40/Vintage_Input!Q40,""))</f>
        <v/>
      </c>
      <c r="Z92" s="120">
        <f>IF($B92=1,$H$10,IF(N(Vintage_Input!R40)&gt;0,Vintage_Input!AH40/Vintage_Input!R40,""))</f>
        <v/>
      </c>
      <c r="AA92" s="120">
        <f>IF($B92=1,$I$10,IF(N(Vintage_Input!S40)&gt;0,Vintage_Input!AI40/Vintage_Input!S40,""))</f>
        <v/>
      </c>
      <c r="AB92" s="120">
        <f>IF($B92=1,$B$11,IF(N(Vintage_Input!L40)&gt;0,Vintage_Input!AJ40/Vintage_Input!L40,""))</f>
        <v/>
      </c>
      <c r="AC92" s="120">
        <f>IF($B92=1,$C$11,IF(N(Vintage_Input!M40)&gt;0,Vintage_Input!AK40/Vintage_Input!M40,""))</f>
        <v/>
      </c>
      <c r="AD92" s="120">
        <f>IF($B92=1,$D$11,IF(N(Vintage_Input!N40)&gt;0,Vintage_Input!AL40/Vintage_Input!N40,""))</f>
        <v/>
      </c>
      <c r="AE92" s="120">
        <f>IF($B92=1,$E$11,IF(N(Vintage_Input!O40)&gt;0,Vintage_Input!AM40/Vintage_Input!O40,""))</f>
        <v/>
      </c>
      <c r="AF92" s="120">
        <f>IF($B92=1,$F$11,IF(N(Vintage_Input!P40)&gt;0,Vintage_Input!AN40/Vintage_Input!P40,""))</f>
        <v/>
      </c>
      <c r="AG92" s="120">
        <f>IF($B92=1,$G$11,IF(N(Vintage_Input!Q40)&gt;0,Vintage_Input!AO40/Vintage_Input!Q40,""))</f>
        <v/>
      </c>
      <c r="AH92" s="120">
        <f>IF($B92=1,$H$11,IF(N(Vintage_Input!R40)&gt;0,Vintage_Input!AP40/Vintage_Input!R40,""))</f>
        <v/>
      </c>
      <c r="AI92" s="120">
        <f>IF($B92=1,$I$11,IF(N(Vintage_Input!S40)&gt;0,Vintage_Input!AQ40/Vintage_Input!S40,""))</f>
        <v/>
      </c>
      <c r="AJ92" s="120">
        <f>IF($B92=1,$B$12,IF(N(Vintage_Input!L40)&gt;0,IFERROR(Vintage_Input!AR40/Vintage_Input!AJ40,""),""))</f>
        <v/>
      </c>
      <c r="AK92" s="120">
        <f>IF($B92=1,$C$12,IF(N(Vintage_Input!M40)&gt;0,IFERROR(Vintage_Input!AS40/Vintage_Input!AK40,""),""))</f>
        <v/>
      </c>
      <c r="AL92" s="120">
        <f>IF($B92=1,$D$12,IF(N(Vintage_Input!N40)&gt;0,IFERROR(Vintage_Input!AT40/Vintage_Input!AL40,""),""))</f>
        <v/>
      </c>
      <c r="AM92" s="120">
        <f>IF($B92=1,$E$12,IF(N(Vintage_Input!O40)&gt;0,IFERROR(Vintage_Input!AU40/Vintage_Input!AM40,""),""))</f>
        <v/>
      </c>
      <c r="AN92" s="120">
        <f>IF($B92=1,$F$12,IF(N(Vintage_Input!P40)&gt;0,IFERROR(Vintage_Input!AV40/Vintage_Input!AN40,""),""))</f>
        <v/>
      </c>
      <c r="AO92" s="120">
        <f>IF($B92=1,$G$12,IF(N(Vintage_Input!Q40)&gt;0,IFERROR(Vintage_Input!AW40/Vintage_Input!AO40,""),""))</f>
        <v/>
      </c>
      <c r="AP92" s="120">
        <f>IF($B92=1,$H$12,IF(N(Vintage_Input!R40)&gt;0,IFERROR(Vintage_Input!AX40/Vintage_Input!AP40,""),""))</f>
        <v/>
      </c>
      <c r="AQ92" s="120">
        <f>IF($B92=1,$I$12,IF(N(Vintage_Input!S40)&gt;0,IFERROR(Vintage_Input!AY40/Vintage_Input!AQ40,""),""))</f>
        <v/>
      </c>
      <c r="AR92" s="120">
        <f>IF($B92=1,$B$13,IF(N(Vintage_Input!L40)&gt;0,IFERROR(Vintage_Input!AZ40/$C92,""),""))</f>
        <v/>
      </c>
      <c r="AS92" s="120">
        <f>IF($B92=1,$C$13,IF(N(Vintage_Input!M40)&gt;0,IFERROR(Vintage_Input!BA40/$C92,""),""))</f>
        <v/>
      </c>
      <c r="AT92" s="120">
        <f>IF($B92=1,$D$13,IF(N(Vintage_Input!N40)&gt;0,IFERROR(Vintage_Input!BB40/$C92,""),""))</f>
        <v/>
      </c>
      <c r="AU92" s="120">
        <f>IF($B92=1,$E$13,IF(N(Vintage_Input!O40)&gt;0,IFERROR(Vintage_Input!BC40/$C92,""),""))</f>
        <v/>
      </c>
      <c r="AV92" s="120">
        <f>IF($B92=1,$F$13,IF(N(Vintage_Input!P40)&gt;0,IFERROR(Vintage_Input!BD40/$C92,""),""))</f>
        <v/>
      </c>
      <c r="AW92" s="120">
        <f>IF($B92=1,$G$13,IF(N(Vintage_Input!Q40)&gt;0,IFERROR(Vintage_Input!BE40/$C92,""),""))</f>
        <v/>
      </c>
      <c r="AX92" s="120">
        <f>IF($B92=1,$H$13,IF(N(Vintage_Input!R40)&gt;0,IFERROR(Vintage_Input!BF40/$C92,""),""))</f>
        <v/>
      </c>
      <c r="AY92" s="120">
        <f>IF($B92=1,$I$13,IF(N(Vintage_Input!S40)&gt;0,IFERROR(Vintage_Input!BG40/$C92,""),""))</f>
        <v/>
      </c>
      <c r="AZ92" s="121">
        <f>IF($B92=1,$B$14,IF(N(Vintage_Input!L40)&gt;0,IFERROR((Vintage_Input!D40+Vintage_Input!AR40)/$C92+Products!$C$14-(Products!$C$43+Products!$C$19+Products!$C$43*Products!$C$22+Products!$C$44),""),""))</f>
        <v/>
      </c>
      <c r="BA92" s="121">
        <f>IF($B92=1,$C$14,IF(N(Vintage_Input!M40)&gt;0,IFERROR((Vintage_Input!E40+Vintage_Input!AS40)/$C92+Products!$C$14-(Products!$C$43+Products!$C$19+Products!$C$43*Products!$C$22+Products!$C$44),""),""))</f>
        <v/>
      </c>
      <c r="BB92" s="121">
        <f>IF($B92=1,$D$14,IF(N(Vintage_Input!N40)&gt;0,IFERROR((Vintage_Input!F40+Vintage_Input!AT40)/$C92+Products!$C$14-(Products!$C$43+Products!$C$19+Products!$C$43*Products!$C$22+Products!$C$44),""),""))</f>
        <v/>
      </c>
      <c r="BC92" s="121">
        <f>IF($B92=1,$E$14,IF(N(Vintage_Input!O40)&gt;0,IFERROR((Vintage_Input!G40+Vintage_Input!AU40)/$C92+Products!$C$14-(Products!$C$43+Products!$C$19+Products!$C$43*Products!$C$22+Products!$C$44),""),""))</f>
        <v/>
      </c>
      <c r="BD92" s="121">
        <f>IF($B92=1,$F$14,IF(N(Vintage_Input!P40)&gt;0,IFERROR((Vintage_Input!H40+Vintage_Input!AV40)/$C92+Products!$C$14-(Products!$C$43+Products!$C$19+Products!$C$43*Products!$C$22+Products!$C$44),""),""))</f>
        <v/>
      </c>
      <c r="BE92" s="121">
        <f>IF($B92=1,$G$14,IF(N(Vintage_Input!Q40)&gt;0,IFERROR((Vintage_Input!I40+Vintage_Input!AW40)/$C92+Products!$C$14-(Products!$C$43+Products!$C$19+Products!$C$43*Products!$C$22+Products!$C$44),""),""))</f>
        <v/>
      </c>
      <c r="BF92" s="121">
        <f>IF($B92=1,$H$14,IF(N(Vintage_Input!R40)&gt;0,IFERROR((Vintage_Input!J40+Vintage_Input!AX40)/$C92+Products!$C$14-(Products!$C$43+Products!$C$19+Products!$C$43*Products!$C$22+Products!$C$44),""),""))</f>
        <v/>
      </c>
      <c r="BG92" s="121">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0">
        <f>IF($B93=1,$B$8,IF(N(Vintage_Input!L41)&gt;0,Vintage_Input!D41/Vintage_Input!L41,""))</f>
        <v/>
      </c>
      <c r="E93" s="120">
        <f>IF($B93=1,$C$8,IF(N(Vintage_Input!M41)&gt;0,Vintage_Input!E41/Vintage_Input!M41,""))</f>
        <v/>
      </c>
      <c r="F93" s="120">
        <f>IF($B93=1,$D$8,IF(N(Vintage_Input!N41)&gt;0,Vintage_Input!F41/Vintage_Input!N41,""))</f>
        <v/>
      </c>
      <c r="G93" s="120">
        <f>IF($B93=1,$E$8,IF(N(Vintage_Input!O41)&gt;0,Vintage_Input!G41/Vintage_Input!O41,""))</f>
        <v/>
      </c>
      <c r="H93" s="120">
        <f>IF($B93=1,$F$8,IF(N(Vintage_Input!P41)&gt;0,Vintage_Input!H41/Vintage_Input!P41,""))</f>
        <v/>
      </c>
      <c r="I93" s="120">
        <f>IF($B93=1,$G$8,IF(N(Vintage_Input!Q41)&gt;0,Vintage_Input!I41/Vintage_Input!Q41,""))</f>
        <v/>
      </c>
      <c r="J93" s="120">
        <f>IF($B93=1,$H$8,IF(N(Vintage_Input!R41)&gt;0,Vintage_Input!J41/Vintage_Input!R41,""))</f>
        <v/>
      </c>
      <c r="K93" s="120">
        <f>IF($B93=1,$I$8,IF(N(Vintage_Input!S41)&gt;0,Vintage_Input!K41/Vintage_Input!S41,""))</f>
        <v/>
      </c>
      <c r="L93" s="120">
        <f>IF($B93=1,$B$9,IF(N(Vintage_Input!L41)&gt;0,Vintage_Input!T41/Vintage_Input!L41,""))</f>
        <v/>
      </c>
      <c r="M93" s="120">
        <f>IF($B93=1,$C$9,IF(N(Vintage_Input!M41)&gt;0,Vintage_Input!U41/Vintage_Input!M41,""))</f>
        <v/>
      </c>
      <c r="N93" s="120">
        <f>IF($B93=1,$D$9,IF(N(Vintage_Input!N41)&gt;0,Vintage_Input!V41/Vintage_Input!N41,""))</f>
        <v/>
      </c>
      <c r="O93" s="120">
        <f>IF($B93=1,$E$9,IF(N(Vintage_Input!O41)&gt;0,Vintage_Input!W41/Vintage_Input!O41,""))</f>
        <v/>
      </c>
      <c r="P93" s="120">
        <f>IF($B93=1,$F$9,IF(N(Vintage_Input!P41)&gt;0,Vintage_Input!X41/Vintage_Input!P41,""))</f>
        <v/>
      </c>
      <c r="Q93" s="120">
        <f>IF($B93=1,$G$9,IF(N(Vintage_Input!Q41)&gt;0,Vintage_Input!Y41/Vintage_Input!Q41,""))</f>
        <v/>
      </c>
      <c r="R93" s="120">
        <f>IF($B93=1,$H$9,IF(N(Vintage_Input!R41)&gt;0,Vintage_Input!Z41/Vintage_Input!R41,""))</f>
        <v/>
      </c>
      <c r="S93" s="120">
        <f>IF($B93=1,$I$9,IF(N(Vintage_Input!S41)&gt;0,Vintage_Input!AA41/Vintage_Input!S41,""))</f>
        <v/>
      </c>
      <c r="T93" s="120">
        <f>IF($B93=1,$B$10,IF(N(Vintage_Input!L41)&gt;0,Vintage_Input!AB41/Vintage_Input!L41,""))</f>
        <v/>
      </c>
      <c r="U93" s="120">
        <f>IF($B93=1,$C$10,IF(N(Vintage_Input!M41)&gt;0,Vintage_Input!AC41/Vintage_Input!M41,""))</f>
        <v/>
      </c>
      <c r="V93" s="120">
        <f>IF($B93=1,$D$10,IF(N(Vintage_Input!N41)&gt;0,Vintage_Input!AD41/Vintage_Input!N41,""))</f>
        <v/>
      </c>
      <c r="W93" s="120">
        <f>IF($B93=1,$E$10,IF(N(Vintage_Input!O41)&gt;0,Vintage_Input!AE41/Vintage_Input!O41,""))</f>
        <v/>
      </c>
      <c r="X93" s="120">
        <f>IF($B93=1,$F$10,IF(N(Vintage_Input!P41)&gt;0,Vintage_Input!AF41/Vintage_Input!P41,""))</f>
        <v/>
      </c>
      <c r="Y93" s="120">
        <f>IF($B93=1,$G$10,IF(N(Vintage_Input!Q41)&gt;0,Vintage_Input!AG41/Vintage_Input!Q41,""))</f>
        <v/>
      </c>
      <c r="Z93" s="120">
        <f>IF($B93=1,$H$10,IF(N(Vintage_Input!R41)&gt;0,Vintage_Input!AH41/Vintage_Input!R41,""))</f>
        <v/>
      </c>
      <c r="AA93" s="120">
        <f>IF($B93=1,$I$10,IF(N(Vintage_Input!S41)&gt;0,Vintage_Input!AI41/Vintage_Input!S41,""))</f>
        <v/>
      </c>
      <c r="AB93" s="120">
        <f>IF($B93=1,$B$11,IF(N(Vintage_Input!L41)&gt;0,Vintage_Input!AJ41/Vintage_Input!L41,""))</f>
        <v/>
      </c>
      <c r="AC93" s="120">
        <f>IF($B93=1,$C$11,IF(N(Vintage_Input!M41)&gt;0,Vintage_Input!AK41/Vintage_Input!M41,""))</f>
        <v/>
      </c>
      <c r="AD93" s="120">
        <f>IF($B93=1,$D$11,IF(N(Vintage_Input!N41)&gt;0,Vintage_Input!AL41/Vintage_Input!N41,""))</f>
        <v/>
      </c>
      <c r="AE93" s="120">
        <f>IF($B93=1,$E$11,IF(N(Vintage_Input!O41)&gt;0,Vintage_Input!AM41/Vintage_Input!O41,""))</f>
        <v/>
      </c>
      <c r="AF93" s="120">
        <f>IF($B93=1,$F$11,IF(N(Vintage_Input!P41)&gt;0,Vintage_Input!AN41/Vintage_Input!P41,""))</f>
        <v/>
      </c>
      <c r="AG93" s="120">
        <f>IF($B93=1,$G$11,IF(N(Vintage_Input!Q41)&gt;0,Vintage_Input!AO41/Vintage_Input!Q41,""))</f>
        <v/>
      </c>
      <c r="AH93" s="120">
        <f>IF($B93=1,$H$11,IF(N(Vintage_Input!R41)&gt;0,Vintage_Input!AP41/Vintage_Input!R41,""))</f>
        <v/>
      </c>
      <c r="AI93" s="120">
        <f>IF($B93=1,$I$11,IF(N(Vintage_Input!S41)&gt;0,Vintage_Input!AQ41/Vintage_Input!S41,""))</f>
        <v/>
      </c>
      <c r="AJ93" s="120">
        <f>IF($B93=1,$B$12,IF(N(Vintage_Input!L41)&gt;0,IFERROR(Vintage_Input!AR41/Vintage_Input!AJ41,""),""))</f>
        <v/>
      </c>
      <c r="AK93" s="120">
        <f>IF($B93=1,$C$12,IF(N(Vintage_Input!M41)&gt;0,IFERROR(Vintage_Input!AS41/Vintage_Input!AK41,""),""))</f>
        <v/>
      </c>
      <c r="AL93" s="120">
        <f>IF($B93=1,$D$12,IF(N(Vintage_Input!N41)&gt;0,IFERROR(Vintage_Input!AT41/Vintage_Input!AL41,""),""))</f>
        <v/>
      </c>
      <c r="AM93" s="120">
        <f>IF($B93=1,$E$12,IF(N(Vintage_Input!O41)&gt;0,IFERROR(Vintage_Input!AU41/Vintage_Input!AM41,""),""))</f>
        <v/>
      </c>
      <c r="AN93" s="120">
        <f>IF($B93=1,$F$12,IF(N(Vintage_Input!P41)&gt;0,IFERROR(Vintage_Input!AV41/Vintage_Input!AN41,""),""))</f>
        <v/>
      </c>
      <c r="AO93" s="120">
        <f>IF($B93=1,$G$12,IF(N(Vintage_Input!Q41)&gt;0,IFERROR(Vintage_Input!AW41/Vintage_Input!AO41,""),""))</f>
        <v/>
      </c>
      <c r="AP93" s="120">
        <f>IF($B93=1,$H$12,IF(N(Vintage_Input!R41)&gt;0,IFERROR(Vintage_Input!AX41/Vintage_Input!AP41,""),""))</f>
        <v/>
      </c>
      <c r="AQ93" s="120">
        <f>IF($B93=1,$I$12,IF(N(Vintage_Input!S41)&gt;0,IFERROR(Vintage_Input!AY41/Vintage_Input!AQ41,""),""))</f>
        <v/>
      </c>
      <c r="AR93" s="120">
        <f>IF($B93=1,$B$13,IF(N(Vintage_Input!L41)&gt;0,IFERROR(Vintage_Input!AZ41/$C93,""),""))</f>
        <v/>
      </c>
      <c r="AS93" s="120">
        <f>IF($B93=1,$C$13,IF(N(Vintage_Input!M41)&gt;0,IFERROR(Vintage_Input!BA41/$C93,""),""))</f>
        <v/>
      </c>
      <c r="AT93" s="120">
        <f>IF($B93=1,$D$13,IF(N(Vintage_Input!N41)&gt;0,IFERROR(Vintage_Input!BB41/$C93,""),""))</f>
        <v/>
      </c>
      <c r="AU93" s="120">
        <f>IF($B93=1,$E$13,IF(N(Vintage_Input!O41)&gt;0,IFERROR(Vintage_Input!BC41/$C93,""),""))</f>
        <v/>
      </c>
      <c r="AV93" s="120">
        <f>IF($B93=1,$F$13,IF(N(Vintage_Input!P41)&gt;0,IFERROR(Vintage_Input!BD41/$C93,""),""))</f>
        <v/>
      </c>
      <c r="AW93" s="120">
        <f>IF($B93=1,$G$13,IF(N(Vintage_Input!Q41)&gt;0,IFERROR(Vintage_Input!BE41/$C93,""),""))</f>
        <v/>
      </c>
      <c r="AX93" s="120">
        <f>IF($B93=1,$H$13,IF(N(Vintage_Input!R41)&gt;0,IFERROR(Vintage_Input!BF41/$C93,""),""))</f>
        <v/>
      </c>
      <c r="AY93" s="120">
        <f>IF($B93=1,$I$13,IF(N(Vintage_Input!S41)&gt;0,IFERROR(Vintage_Input!BG41/$C93,""),""))</f>
        <v/>
      </c>
      <c r="AZ93" s="121">
        <f>IF($B93=1,$B$14,IF(N(Vintage_Input!L41)&gt;0,IFERROR((Vintage_Input!D41+Vintage_Input!AR41)/$C93+Products!$C$14-(Products!$C$43+Products!$C$19+Products!$C$43*Products!$C$22+Products!$C$44),""),""))</f>
        <v/>
      </c>
      <c r="BA93" s="121">
        <f>IF($B93=1,$C$14,IF(N(Vintage_Input!M41)&gt;0,IFERROR((Vintage_Input!E41+Vintage_Input!AS41)/$C93+Products!$C$14-(Products!$C$43+Products!$C$19+Products!$C$43*Products!$C$22+Products!$C$44),""),""))</f>
        <v/>
      </c>
      <c r="BB93" s="121">
        <f>IF($B93=1,$D$14,IF(N(Vintage_Input!N41)&gt;0,IFERROR((Vintage_Input!F41+Vintage_Input!AT41)/$C93+Products!$C$14-(Products!$C$43+Products!$C$19+Products!$C$43*Products!$C$22+Products!$C$44),""),""))</f>
        <v/>
      </c>
      <c r="BC93" s="121">
        <f>IF($B93=1,$E$14,IF(N(Vintage_Input!O41)&gt;0,IFERROR((Vintage_Input!G41+Vintage_Input!AU41)/$C93+Products!$C$14-(Products!$C$43+Products!$C$19+Products!$C$43*Products!$C$22+Products!$C$44),""),""))</f>
        <v/>
      </c>
      <c r="BD93" s="121">
        <f>IF($B93=1,$F$14,IF(N(Vintage_Input!P41)&gt;0,IFERROR((Vintage_Input!H41+Vintage_Input!AV41)/$C93+Products!$C$14-(Products!$C$43+Products!$C$19+Products!$C$43*Products!$C$22+Products!$C$44),""),""))</f>
        <v/>
      </c>
      <c r="BE93" s="121">
        <f>IF($B93=1,$G$14,IF(N(Vintage_Input!Q41)&gt;0,IFERROR((Vintage_Input!I41+Vintage_Input!AW41)/$C93+Products!$C$14-(Products!$C$43+Products!$C$19+Products!$C$43*Products!$C$22+Products!$C$44),""),""))</f>
        <v/>
      </c>
      <c r="BF93" s="121">
        <f>IF($B93=1,$H$14,IF(N(Vintage_Input!R41)&gt;0,IFERROR((Vintage_Input!J41+Vintage_Input!AX41)/$C93+Products!$C$14-(Products!$C$43+Products!$C$19+Products!$C$43*Products!$C$22+Products!$C$44),""),""))</f>
        <v/>
      </c>
      <c r="BG93" s="121">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0">
        <f>IF($B94=1,$B$8,IF(N(Vintage_Input!L42)&gt;0,Vintage_Input!D42/Vintage_Input!L42,""))</f>
        <v/>
      </c>
      <c r="E94" s="120">
        <f>IF($B94=1,$C$8,IF(N(Vintage_Input!M42)&gt;0,Vintage_Input!E42/Vintage_Input!M42,""))</f>
        <v/>
      </c>
      <c r="F94" s="120">
        <f>IF($B94=1,$D$8,IF(N(Vintage_Input!N42)&gt;0,Vintage_Input!F42/Vintage_Input!N42,""))</f>
        <v/>
      </c>
      <c r="G94" s="120">
        <f>IF($B94=1,$E$8,IF(N(Vintage_Input!O42)&gt;0,Vintage_Input!G42/Vintage_Input!O42,""))</f>
        <v/>
      </c>
      <c r="H94" s="120">
        <f>IF($B94=1,$F$8,IF(N(Vintage_Input!P42)&gt;0,Vintage_Input!H42/Vintage_Input!P42,""))</f>
        <v/>
      </c>
      <c r="I94" s="120">
        <f>IF($B94=1,$G$8,IF(N(Vintage_Input!Q42)&gt;0,Vintage_Input!I42/Vintage_Input!Q42,""))</f>
        <v/>
      </c>
      <c r="J94" s="120">
        <f>IF($B94=1,$H$8,IF(N(Vintage_Input!R42)&gt;0,Vintage_Input!J42/Vintage_Input!R42,""))</f>
        <v/>
      </c>
      <c r="K94" s="120">
        <f>IF($B94=1,$I$8,IF(N(Vintage_Input!S42)&gt;0,Vintage_Input!K42/Vintage_Input!S42,""))</f>
        <v/>
      </c>
      <c r="L94" s="120">
        <f>IF($B94=1,$B$9,IF(N(Vintage_Input!L42)&gt;0,Vintage_Input!T42/Vintage_Input!L42,""))</f>
        <v/>
      </c>
      <c r="M94" s="120">
        <f>IF($B94=1,$C$9,IF(N(Vintage_Input!M42)&gt;0,Vintage_Input!U42/Vintage_Input!M42,""))</f>
        <v/>
      </c>
      <c r="N94" s="120">
        <f>IF($B94=1,$D$9,IF(N(Vintage_Input!N42)&gt;0,Vintage_Input!V42/Vintage_Input!N42,""))</f>
        <v/>
      </c>
      <c r="O94" s="120">
        <f>IF($B94=1,$E$9,IF(N(Vintage_Input!O42)&gt;0,Vintage_Input!W42/Vintage_Input!O42,""))</f>
        <v/>
      </c>
      <c r="P94" s="120">
        <f>IF($B94=1,$F$9,IF(N(Vintage_Input!P42)&gt;0,Vintage_Input!X42/Vintage_Input!P42,""))</f>
        <v/>
      </c>
      <c r="Q94" s="120">
        <f>IF($B94=1,$G$9,IF(N(Vintage_Input!Q42)&gt;0,Vintage_Input!Y42/Vintage_Input!Q42,""))</f>
        <v/>
      </c>
      <c r="R94" s="120">
        <f>IF($B94=1,$H$9,IF(N(Vintage_Input!R42)&gt;0,Vintage_Input!Z42/Vintage_Input!R42,""))</f>
        <v/>
      </c>
      <c r="S94" s="120">
        <f>IF($B94=1,$I$9,IF(N(Vintage_Input!S42)&gt;0,Vintage_Input!AA42/Vintage_Input!S42,""))</f>
        <v/>
      </c>
      <c r="T94" s="120">
        <f>IF($B94=1,$B$10,IF(N(Vintage_Input!L42)&gt;0,Vintage_Input!AB42/Vintage_Input!L42,""))</f>
        <v/>
      </c>
      <c r="U94" s="120">
        <f>IF($B94=1,$C$10,IF(N(Vintage_Input!M42)&gt;0,Vintage_Input!AC42/Vintage_Input!M42,""))</f>
        <v/>
      </c>
      <c r="V94" s="120">
        <f>IF($B94=1,$D$10,IF(N(Vintage_Input!N42)&gt;0,Vintage_Input!AD42/Vintage_Input!N42,""))</f>
        <v/>
      </c>
      <c r="W94" s="120">
        <f>IF($B94=1,$E$10,IF(N(Vintage_Input!O42)&gt;0,Vintage_Input!AE42/Vintage_Input!O42,""))</f>
        <v/>
      </c>
      <c r="X94" s="120">
        <f>IF($B94=1,$F$10,IF(N(Vintage_Input!P42)&gt;0,Vintage_Input!AF42/Vintage_Input!P42,""))</f>
        <v/>
      </c>
      <c r="Y94" s="120">
        <f>IF($B94=1,$G$10,IF(N(Vintage_Input!Q42)&gt;0,Vintage_Input!AG42/Vintage_Input!Q42,""))</f>
        <v/>
      </c>
      <c r="Z94" s="120">
        <f>IF($B94=1,$H$10,IF(N(Vintage_Input!R42)&gt;0,Vintage_Input!AH42/Vintage_Input!R42,""))</f>
        <v/>
      </c>
      <c r="AA94" s="120">
        <f>IF($B94=1,$I$10,IF(N(Vintage_Input!S42)&gt;0,Vintage_Input!AI42/Vintage_Input!S42,""))</f>
        <v/>
      </c>
      <c r="AB94" s="120">
        <f>IF($B94=1,$B$11,IF(N(Vintage_Input!L42)&gt;0,Vintage_Input!AJ42/Vintage_Input!L42,""))</f>
        <v/>
      </c>
      <c r="AC94" s="120">
        <f>IF($B94=1,$C$11,IF(N(Vintage_Input!M42)&gt;0,Vintage_Input!AK42/Vintage_Input!M42,""))</f>
        <v/>
      </c>
      <c r="AD94" s="120">
        <f>IF($B94=1,$D$11,IF(N(Vintage_Input!N42)&gt;0,Vintage_Input!AL42/Vintage_Input!N42,""))</f>
        <v/>
      </c>
      <c r="AE94" s="120">
        <f>IF($B94=1,$E$11,IF(N(Vintage_Input!O42)&gt;0,Vintage_Input!AM42/Vintage_Input!O42,""))</f>
        <v/>
      </c>
      <c r="AF94" s="120">
        <f>IF($B94=1,$F$11,IF(N(Vintage_Input!P42)&gt;0,Vintage_Input!AN42/Vintage_Input!P42,""))</f>
        <v/>
      </c>
      <c r="AG94" s="120">
        <f>IF($B94=1,$G$11,IF(N(Vintage_Input!Q42)&gt;0,Vintage_Input!AO42/Vintage_Input!Q42,""))</f>
        <v/>
      </c>
      <c r="AH94" s="120">
        <f>IF($B94=1,$H$11,IF(N(Vintage_Input!R42)&gt;0,Vintage_Input!AP42/Vintage_Input!R42,""))</f>
        <v/>
      </c>
      <c r="AI94" s="120">
        <f>IF($B94=1,$I$11,IF(N(Vintage_Input!S42)&gt;0,Vintage_Input!AQ42/Vintage_Input!S42,""))</f>
        <v/>
      </c>
      <c r="AJ94" s="120">
        <f>IF($B94=1,$B$12,IF(N(Vintage_Input!L42)&gt;0,IFERROR(Vintage_Input!AR42/Vintage_Input!AJ42,""),""))</f>
        <v/>
      </c>
      <c r="AK94" s="120">
        <f>IF($B94=1,$C$12,IF(N(Vintage_Input!M42)&gt;0,IFERROR(Vintage_Input!AS42/Vintage_Input!AK42,""),""))</f>
        <v/>
      </c>
      <c r="AL94" s="120">
        <f>IF($B94=1,$D$12,IF(N(Vintage_Input!N42)&gt;0,IFERROR(Vintage_Input!AT42/Vintage_Input!AL42,""),""))</f>
        <v/>
      </c>
      <c r="AM94" s="120">
        <f>IF($B94=1,$E$12,IF(N(Vintage_Input!O42)&gt;0,IFERROR(Vintage_Input!AU42/Vintage_Input!AM42,""),""))</f>
        <v/>
      </c>
      <c r="AN94" s="120">
        <f>IF($B94=1,$F$12,IF(N(Vintage_Input!P42)&gt;0,IFERROR(Vintage_Input!AV42/Vintage_Input!AN42,""),""))</f>
        <v/>
      </c>
      <c r="AO94" s="120">
        <f>IF($B94=1,$G$12,IF(N(Vintage_Input!Q42)&gt;0,IFERROR(Vintage_Input!AW42/Vintage_Input!AO42,""),""))</f>
        <v/>
      </c>
      <c r="AP94" s="120">
        <f>IF($B94=1,$H$12,IF(N(Vintage_Input!R42)&gt;0,IFERROR(Vintage_Input!AX42/Vintage_Input!AP42,""),""))</f>
        <v/>
      </c>
      <c r="AQ94" s="120">
        <f>IF($B94=1,$I$12,IF(N(Vintage_Input!S42)&gt;0,IFERROR(Vintage_Input!AY42/Vintage_Input!AQ42,""),""))</f>
        <v/>
      </c>
      <c r="AR94" s="120">
        <f>IF($B94=1,$B$13,IF(N(Vintage_Input!L42)&gt;0,IFERROR(Vintage_Input!AZ42/$C94,""),""))</f>
        <v/>
      </c>
      <c r="AS94" s="120">
        <f>IF($B94=1,$C$13,IF(N(Vintage_Input!M42)&gt;0,IFERROR(Vintage_Input!BA42/$C94,""),""))</f>
        <v/>
      </c>
      <c r="AT94" s="120">
        <f>IF($B94=1,$D$13,IF(N(Vintage_Input!N42)&gt;0,IFERROR(Vintage_Input!BB42/$C94,""),""))</f>
        <v/>
      </c>
      <c r="AU94" s="120">
        <f>IF($B94=1,$E$13,IF(N(Vintage_Input!O42)&gt;0,IFERROR(Vintage_Input!BC42/$C94,""),""))</f>
        <v/>
      </c>
      <c r="AV94" s="120">
        <f>IF($B94=1,$F$13,IF(N(Vintage_Input!P42)&gt;0,IFERROR(Vintage_Input!BD42/$C94,""),""))</f>
        <v/>
      </c>
      <c r="AW94" s="120">
        <f>IF($B94=1,$G$13,IF(N(Vintage_Input!Q42)&gt;0,IFERROR(Vintage_Input!BE42/$C94,""),""))</f>
        <v/>
      </c>
      <c r="AX94" s="120">
        <f>IF($B94=1,$H$13,IF(N(Vintage_Input!R42)&gt;0,IFERROR(Vintage_Input!BF42/$C94,""),""))</f>
        <v/>
      </c>
      <c r="AY94" s="120">
        <f>IF($B94=1,$I$13,IF(N(Vintage_Input!S42)&gt;0,IFERROR(Vintage_Input!BG42/$C94,""),""))</f>
        <v/>
      </c>
      <c r="AZ94" s="121">
        <f>IF($B94=1,$B$14,IF(N(Vintage_Input!L42)&gt;0,IFERROR((Vintage_Input!D42+Vintage_Input!AR42)/$C94+Products!$C$14-(Products!$C$43+Products!$C$19+Products!$C$43*Products!$C$22+Products!$C$44),""),""))</f>
        <v/>
      </c>
      <c r="BA94" s="121">
        <f>IF($B94=1,$C$14,IF(N(Vintage_Input!M42)&gt;0,IFERROR((Vintage_Input!E42+Vintage_Input!AS42)/$C94+Products!$C$14-(Products!$C$43+Products!$C$19+Products!$C$43*Products!$C$22+Products!$C$44),""),""))</f>
        <v/>
      </c>
      <c r="BB94" s="121">
        <f>IF($B94=1,$D$14,IF(N(Vintage_Input!N42)&gt;0,IFERROR((Vintage_Input!F42+Vintage_Input!AT42)/$C94+Products!$C$14-(Products!$C$43+Products!$C$19+Products!$C$43*Products!$C$22+Products!$C$44),""),""))</f>
        <v/>
      </c>
      <c r="BC94" s="121">
        <f>IF($B94=1,$E$14,IF(N(Vintage_Input!O42)&gt;0,IFERROR((Vintage_Input!G42+Vintage_Input!AU42)/$C94+Products!$C$14-(Products!$C$43+Products!$C$19+Products!$C$43*Products!$C$22+Products!$C$44),""),""))</f>
        <v/>
      </c>
      <c r="BD94" s="121">
        <f>IF($B94=1,$F$14,IF(N(Vintage_Input!P42)&gt;0,IFERROR((Vintage_Input!H42+Vintage_Input!AV42)/$C94+Products!$C$14-(Products!$C$43+Products!$C$19+Products!$C$43*Products!$C$22+Products!$C$44),""),""))</f>
        <v/>
      </c>
      <c r="BE94" s="121">
        <f>IF($B94=1,$G$14,IF(N(Vintage_Input!Q42)&gt;0,IFERROR((Vintage_Input!I42+Vintage_Input!AW42)/$C94+Products!$C$14-(Products!$C$43+Products!$C$19+Products!$C$43*Products!$C$22+Products!$C$44),""),""))</f>
        <v/>
      </c>
      <c r="BF94" s="121">
        <f>IF($B94=1,$H$14,IF(N(Vintage_Input!R42)&gt;0,IFERROR((Vintage_Input!J42+Vintage_Input!AX42)/$C94+Products!$C$14-(Products!$C$43+Products!$C$19+Products!$C$43*Products!$C$22+Products!$C$44),""),""))</f>
        <v/>
      </c>
      <c r="BG94" s="121">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0">
        <f>IF($B95=1,$B$8,IF(N(Vintage_Input!L43)&gt;0,Vintage_Input!D43/Vintage_Input!L43,""))</f>
        <v/>
      </c>
      <c r="E95" s="120">
        <f>IF($B95=1,$C$8,IF(N(Vintage_Input!M43)&gt;0,Vintage_Input!E43/Vintage_Input!M43,""))</f>
        <v/>
      </c>
      <c r="F95" s="120">
        <f>IF($B95=1,$D$8,IF(N(Vintage_Input!N43)&gt;0,Vintage_Input!F43/Vintage_Input!N43,""))</f>
        <v/>
      </c>
      <c r="G95" s="120">
        <f>IF($B95=1,$E$8,IF(N(Vintage_Input!O43)&gt;0,Vintage_Input!G43/Vintage_Input!O43,""))</f>
        <v/>
      </c>
      <c r="H95" s="120">
        <f>IF($B95=1,$F$8,IF(N(Vintage_Input!P43)&gt;0,Vintage_Input!H43/Vintage_Input!P43,""))</f>
        <v/>
      </c>
      <c r="I95" s="120">
        <f>IF($B95=1,$G$8,IF(N(Vintage_Input!Q43)&gt;0,Vintage_Input!I43/Vintage_Input!Q43,""))</f>
        <v/>
      </c>
      <c r="J95" s="120">
        <f>IF($B95=1,$H$8,IF(N(Vintage_Input!R43)&gt;0,Vintage_Input!J43/Vintage_Input!R43,""))</f>
        <v/>
      </c>
      <c r="K95" s="120">
        <f>IF($B95=1,$I$8,IF(N(Vintage_Input!S43)&gt;0,Vintage_Input!K43/Vintage_Input!S43,""))</f>
        <v/>
      </c>
      <c r="L95" s="120">
        <f>IF($B95=1,$B$9,IF(N(Vintage_Input!L43)&gt;0,Vintage_Input!T43/Vintage_Input!L43,""))</f>
        <v/>
      </c>
      <c r="M95" s="120">
        <f>IF($B95=1,$C$9,IF(N(Vintage_Input!M43)&gt;0,Vintage_Input!U43/Vintage_Input!M43,""))</f>
        <v/>
      </c>
      <c r="N95" s="120">
        <f>IF($B95=1,$D$9,IF(N(Vintage_Input!N43)&gt;0,Vintage_Input!V43/Vintage_Input!N43,""))</f>
        <v/>
      </c>
      <c r="O95" s="120">
        <f>IF($B95=1,$E$9,IF(N(Vintage_Input!O43)&gt;0,Vintage_Input!W43/Vintage_Input!O43,""))</f>
        <v/>
      </c>
      <c r="P95" s="120">
        <f>IF($B95=1,$F$9,IF(N(Vintage_Input!P43)&gt;0,Vintage_Input!X43/Vintage_Input!P43,""))</f>
        <v/>
      </c>
      <c r="Q95" s="120">
        <f>IF($B95=1,$G$9,IF(N(Vintage_Input!Q43)&gt;0,Vintage_Input!Y43/Vintage_Input!Q43,""))</f>
        <v/>
      </c>
      <c r="R95" s="120">
        <f>IF($B95=1,$H$9,IF(N(Vintage_Input!R43)&gt;0,Vintage_Input!Z43/Vintage_Input!R43,""))</f>
        <v/>
      </c>
      <c r="S95" s="120">
        <f>IF($B95=1,$I$9,IF(N(Vintage_Input!S43)&gt;0,Vintage_Input!AA43/Vintage_Input!S43,""))</f>
        <v/>
      </c>
      <c r="T95" s="120">
        <f>IF($B95=1,$B$10,IF(N(Vintage_Input!L43)&gt;0,Vintage_Input!AB43/Vintage_Input!L43,""))</f>
        <v/>
      </c>
      <c r="U95" s="120">
        <f>IF($B95=1,$C$10,IF(N(Vintage_Input!M43)&gt;0,Vintage_Input!AC43/Vintage_Input!M43,""))</f>
        <v/>
      </c>
      <c r="V95" s="120">
        <f>IF($B95=1,$D$10,IF(N(Vintage_Input!N43)&gt;0,Vintage_Input!AD43/Vintage_Input!N43,""))</f>
        <v/>
      </c>
      <c r="W95" s="120">
        <f>IF($B95=1,$E$10,IF(N(Vintage_Input!O43)&gt;0,Vintage_Input!AE43/Vintage_Input!O43,""))</f>
        <v/>
      </c>
      <c r="X95" s="120">
        <f>IF($B95=1,$F$10,IF(N(Vintage_Input!P43)&gt;0,Vintage_Input!AF43/Vintage_Input!P43,""))</f>
        <v/>
      </c>
      <c r="Y95" s="120">
        <f>IF($B95=1,$G$10,IF(N(Vintage_Input!Q43)&gt;0,Vintage_Input!AG43/Vintage_Input!Q43,""))</f>
        <v/>
      </c>
      <c r="Z95" s="120">
        <f>IF($B95=1,$H$10,IF(N(Vintage_Input!R43)&gt;0,Vintage_Input!AH43/Vintage_Input!R43,""))</f>
        <v/>
      </c>
      <c r="AA95" s="120">
        <f>IF($B95=1,$I$10,IF(N(Vintage_Input!S43)&gt;0,Vintage_Input!AI43/Vintage_Input!S43,""))</f>
        <v/>
      </c>
      <c r="AB95" s="120">
        <f>IF($B95=1,$B$11,IF(N(Vintage_Input!L43)&gt;0,Vintage_Input!AJ43/Vintage_Input!L43,""))</f>
        <v/>
      </c>
      <c r="AC95" s="120">
        <f>IF($B95=1,$C$11,IF(N(Vintage_Input!M43)&gt;0,Vintage_Input!AK43/Vintage_Input!M43,""))</f>
        <v/>
      </c>
      <c r="AD95" s="120">
        <f>IF($B95=1,$D$11,IF(N(Vintage_Input!N43)&gt;0,Vintage_Input!AL43/Vintage_Input!N43,""))</f>
        <v/>
      </c>
      <c r="AE95" s="120">
        <f>IF($B95=1,$E$11,IF(N(Vintage_Input!O43)&gt;0,Vintage_Input!AM43/Vintage_Input!O43,""))</f>
        <v/>
      </c>
      <c r="AF95" s="120">
        <f>IF($B95=1,$F$11,IF(N(Vintage_Input!P43)&gt;0,Vintage_Input!AN43/Vintage_Input!P43,""))</f>
        <v/>
      </c>
      <c r="AG95" s="120">
        <f>IF($B95=1,$G$11,IF(N(Vintage_Input!Q43)&gt;0,Vintage_Input!AO43/Vintage_Input!Q43,""))</f>
        <v/>
      </c>
      <c r="AH95" s="120">
        <f>IF($B95=1,$H$11,IF(N(Vintage_Input!R43)&gt;0,Vintage_Input!AP43/Vintage_Input!R43,""))</f>
        <v/>
      </c>
      <c r="AI95" s="120">
        <f>IF($B95=1,$I$11,IF(N(Vintage_Input!S43)&gt;0,Vintage_Input!AQ43/Vintage_Input!S43,""))</f>
        <v/>
      </c>
      <c r="AJ95" s="120">
        <f>IF($B95=1,$B$12,IF(N(Vintage_Input!L43)&gt;0,IFERROR(Vintage_Input!AR43/Vintage_Input!AJ43,""),""))</f>
        <v/>
      </c>
      <c r="AK95" s="120">
        <f>IF($B95=1,$C$12,IF(N(Vintage_Input!M43)&gt;0,IFERROR(Vintage_Input!AS43/Vintage_Input!AK43,""),""))</f>
        <v/>
      </c>
      <c r="AL95" s="120">
        <f>IF($B95=1,$D$12,IF(N(Vintage_Input!N43)&gt;0,IFERROR(Vintage_Input!AT43/Vintage_Input!AL43,""),""))</f>
        <v/>
      </c>
      <c r="AM95" s="120">
        <f>IF($B95=1,$E$12,IF(N(Vintage_Input!O43)&gt;0,IFERROR(Vintage_Input!AU43/Vintage_Input!AM43,""),""))</f>
        <v/>
      </c>
      <c r="AN95" s="120">
        <f>IF($B95=1,$F$12,IF(N(Vintage_Input!P43)&gt;0,IFERROR(Vintage_Input!AV43/Vintage_Input!AN43,""),""))</f>
        <v/>
      </c>
      <c r="AO95" s="120">
        <f>IF($B95=1,$G$12,IF(N(Vintage_Input!Q43)&gt;0,IFERROR(Vintage_Input!AW43/Vintage_Input!AO43,""),""))</f>
        <v/>
      </c>
      <c r="AP95" s="120">
        <f>IF($B95=1,$H$12,IF(N(Vintage_Input!R43)&gt;0,IFERROR(Vintage_Input!AX43/Vintage_Input!AP43,""),""))</f>
        <v/>
      </c>
      <c r="AQ95" s="120">
        <f>IF($B95=1,$I$12,IF(N(Vintage_Input!S43)&gt;0,IFERROR(Vintage_Input!AY43/Vintage_Input!AQ43,""),""))</f>
        <v/>
      </c>
      <c r="AR95" s="120">
        <f>IF($B95=1,$B$13,IF(N(Vintage_Input!L43)&gt;0,IFERROR(Vintage_Input!AZ43/$C95,""),""))</f>
        <v/>
      </c>
      <c r="AS95" s="120">
        <f>IF($B95=1,$C$13,IF(N(Vintage_Input!M43)&gt;0,IFERROR(Vintage_Input!BA43/$C95,""),""))</f>
        <v/>
      </c>
      <c r="AT95" s="120">
        <f>IF($B95=1,$D$13,IF(N(Vintage_Input!N43)&gt;0,IFERROR(Vintage_Input!BB43/$C95,""),""))</f>
        <v/>
      </c>
      <c r="AU95" s="120">
        <f>IF($B95=1,$E$13,IF(N(Vintage_Input!O43)&gt;0,IFERROR(Vintage_Input!BC43/$C95,""),""))</f>
        <v/>
      </c>
      <c r="AV95" s="120">
        <f>IF($B95=1,$F$13,IF(N(Vintage_Input!P43)&gt;0,IFERROR(Vintage_Input!BD43/$C95,""),""))</f>
        <v/>
      </c>
      <c r="AW95" s="120">
        <f>IF($B95=1,$G$13,IF(N(Vintage_Input!Q43)&gt;0,IFERROR(Vintage_Input!BE43/$C95,""),""))</f>
        <v/>
      </c>
      <c r="AX95" s="120">
        <f>IF($B95=1,$H$13,IF(N(Vintage_Input!R43)&gt;0,IFERROR(Vintage_Input!BF43/$C95,""),""))</f>
        <v/>
      </c>
      <c r="AY95" s="120">
        <f>IF($B95=1,$I$13,IF(N(Vintage_Input!S43)&gt;0,IFERROR(Vintage_Input!BG43/$C95,""),""))</f>
        <v/>
      </c>
      <c r="AZ95" s="121">
        <f>IF($B95=1,$B$14,IF(N(Vintage_Input!L43)&gt;0,IFERROR((Vintage_Input!D43+Vintage_Input!AR43)/$C95+Products!$C$14-(Products!$C$43+Products!$C$19+Products!$C$43*Products!$C$22+Products!$C$44),""),""))</f>
        <v/>
      </c>
      <c r="BA95" s="121">
        <f>IF($B95=1,$C$14,IF(N(Vintage_Input!M43)&gt;0,IFERROR((Vintage_Input!E43+Vintage_Input!AS43)/$C95+Products!$C$14-(Products!$C$43+Products!$C$19+Products!$C$43*Products!$C$22+Products!$C$44),""),""))</f>
        <v/>
      </c>
      <c r="BB95" s="121">
        <f>IF($B95=1,$D$14,IF(N(Vintage_Input!N43)&gt;0,IFERROR((Vintage_Input!F43+Vintage_Input!AT43)/$C95+Products!$C$14-(Products!$C$43+Products!$C$19+Products!$C$43*Products!$C$22+Products!$C$44),""),""))</f>
        <v/>
      </c>
      <c r="BC95" s="121">
        <f>IF($B95=1,$E$14,IF(N(Vintage_Input!O43)&gt;0,IFERROR((Vintage_Input!G43+Vintage_Input!AU43)/$C95+Products!$C$14-(Products!$C$43+Products!$C$19+Products!$C$43*Products!$C$22+Products!$C$44),""),""))</f>
        <v/>
      </c>
      <c r="BD95" s="121">
        <f>IF($B95=1,$F$14,IF(N(Vintage_Input!P43)&gt;0,IFERROR((Vintage_Input!H43+Vintage_Input!AV43)/$C95+Products!$C$14-(Products!$C$43+Products!$C$19+Products!$C$43*Products!$C$22+Products!$C$44),""),""))</f>
        <v/>
      </c>
      <c r="BE95" s="121">
        <f>IF($B95=1,$G$14,IF(N(Vintage_Input!Q43)&gt;0,IFERROR((Vintage_Input!I43+Vintage_Input!AW43)/$C95+Products!$C$14-(Products!$C$43+Products!$C$19+Products!$C$43*Products!$C$22+Products!$C$44),""),""))</f>
        <v/>
      </c>
      <c r="BF95" s="121">
        <f>IF($B95=1,$H$14,IF(N(Vintage_Input!R43)&gt;0,IFERROR((Vintage_Input!J43+Vintage_Input!AX43)/$C95+Products!$C$14-(Products!$C$43+Products!$C$19+Products!$C$43*Products!$C$22+Products!$C$44),""),""))</f>
        <v/>
      </c>
      <c r="BG95" s="121">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0">
        <f>IF($B96=1,$B$8,IF(N(Vintage_Input!L44)&gt;0,Vintage_Input!D44/Vintage_Input!L44,""))</f>
        <v/>
      </c>
      <c r="E96" s="120">
        <f>IF($B96=1,$C$8,IF(N(Vintage_Input!M44)&gt;0,Vintage_Input!E44/Vintage_Input!M44,""))</f>
        <v/>
      </c>
      <c r="F96" s="120">
        <f>IF($B96=1,$D$8,IF(N(Vintage_Input!N44)&gt;0,Vintage_Input!F44/Vintage_Input!N44,""))</f>
        <v/>
      </c>
      <c r="G96" s="120">
        <f>IF($B96=1,$E$8,IF(N(Vintage_Input!O44)&gt;0,Vintage_Input!G44/Vintage_Input!O44,""))</f>
        <v/>
      </c>
      <c r="H96" s="120">
        <f>IF($B96=1,$F$8,IF(N(Vintage_Input!P44)&gt;0,Vintage_Input!H44/Vintage_Input!P44,""))</f>
        <v/>
      </c>
      <c r="I96" s="120">
        <f>IF($B96=1,$G$8,IF(N(Vintage_Input!Q44)&gt;0,Vintage_Input!I44/Vintage_Input!Q44,""))</f>
        <v/>
      </c>
      <c r="J96" s="120">
        <f>IF($B96=1,$H$8,IF(N(Vintage_Input!R44)&gt;0,Vintage_Input!J44/Vintage_Input!R44,""))</f>
        <v/>
      </c>
      <c r="K96" s="120">
        <f>IF($B96=1,$I$8,IF(N(Vintage_Input!S44)&gt;0,Vintage_Input!K44/Vintage_Input!S44,""))</f>
        <v/>
      </c>
      <c r="L96" s="120">
        <f>IF($B96=1,$B$9,IF(N(Vintage_Input!L44)&gt;0,Vintage_Input!T44/Vintage_Input!L44,""))</f>
        <v/>
      </c>
      <c r="M96" s="120">
        <f>IF($B96=1,$C$9,IF(N(Vintage_Input!M44)&gt;0,Vintage_Input!U44/Vintage_Input!M44,""))</f>
        <v/>
      </c>
      <c r="N96" s="120">
        <f>IF($B96=1,$D$9,IF(N(Vintage_Input!N44)&gt;0,Vintage_Input!V44/Vintage_Input!N44,""))</f>
        <v/>
      </c>
      <c r="O96" s="120">
        <f>IF($B96=1,$E$9,IF(N(Vintage_Input!O44)&gt;0,Vintage_Input!W44/Vintage_Input!O44,""))</f>
        <v/>
      </c>
      <c r="P96" s="120">
        <f>IF($B96=1,$F$9,IF(N(Vintage_Input!P44)&gt;0,Vintage_Input!X44/Vintage_Input!P44,""))</f>
        <v/>
      </c>
      <c r="Q96" s="120">
        <f>IF($B96=1,$G$9,IF(N(Vintage_Input!Q44)&gt;0,Vintage_Input!Y44/Vintage_Input!Q44,""))</f>
        <v/>
      </c>
      <c r="R96" s="120">
        <f>IF($B96=1,$H$9,IF(N(Vintage_Input!R44)&gt;0,Vintage_Input!Z44/Vintage_Input!R44,""))</f>
        <v/>
      </c>
      <c r="S96" s="120">
        <f>IF($B96=1,$I$9,IF(N(Vintage_Input!S44)&gt;0,Vintage_Input!AA44/Vintage_Input!S44,""))</f>
        <v/>
      </c>
      <c r="T96" s="120">
        <f>IF($B96=1,$B$10,IF(N(Vintage_Input!L44)&gt;0,Vintage_Input!AB44/Vintage_Input!L44,""))</f>
        <v/>
      </c>
      <c r="U96" s="120">
        <f>IF($B96=1,$C$10,IF(N(Vintage_Input!M44)&gt;0,Vintage_Input!AC44/Vintage_Input!M44,""))</f>
        <v/>
      </c>
      <c r="V96" s="120">
        <f>IF($B96=1,$D$10,IF(N(Vintage_Input!N44)&gt;0,Vintage_Input!AD44/Vintage_Input!N44,""))</f>
        <v/>
      </c>
      <c r="W96" s="120">
        <f>IF($B96=1,$E$10,IF(N(Vintage_Input!O44)&gt;0,Vintage_Input!AE44/Vintage_Input!O44,""))</f>
        <v/>
      </c>
      <c r="X96" s="120">
        <f>IF($B96=1,$F$10,IF(N(Vintage_Input!P44)&gt;0,Vintage_Input!AF44/Vintage_Input!P44,""))</f>
        <v/>
      </c>
      <c r="Y96" s="120">
        <f>IF($B96=1,$G$10,IF(N(Vintage_Input!Q44)&gt;0,Vintage_Input!AG44/Vintage_Input!Q44,""))</f>
        <v/>
      </c>
      <c r="Z96" s="120">
        <f>IF($B96=1,$H$10,IF(N(Vintage_Input!R44)&gt;0,Vintage_Input!AH44/Vintage_Input!R44,""))</f>
        <v/>
      </c>
      <c r="AA96" s="120">
        <f>IF($B96=1,$I$10,IF(N(Vintage_Input!S44)&gt;0,Vintage_Input!AI44/Vintage_Input!S44,""))</f>
        <v/>
      </c>
      <c r="AB96" s="120">
        <f>IF($B96=1,$B$11,IF(N(Vintage_Input!L44)&gt;0,Vintage_Input!AJ44/Vintage_Input!L44,""))</f>
        <v/>
      </c>
      <c r="AC96" s="120">
        <f>IF($B96=1,$C$11,IF(N(Vintage_Input!M44)&gt;0,Vintage_Input!AK44/Vintage_Input!M44,""))</f>
        <v/>
      </c>
      <c r="AD96" s="120">
        <f>IF($B96=1,$D$11,IF(N(Vintage_Input!N44)&gt;0,Vintage_Input!AL44/Vintage_Input!N44,""))</f>
        <v/>
      </c>
      <c r="AE96" s="120">
        <f>IF($B96=1,$E$11,IF(N(Vintage_Input!O44)&gt;0,Vintage_Input!AM44/Vintage_Input!O44,""))</f>
        <v/>
      </c>
      <c r="AF96" s="120">
        <f>IF($B96=1,$F$11,IF(N(Vintage_Input!P44)&gt;0,Vintage_Input!AN44/Vintage_Input!P44,""))</f>
        <v/>
      </c>
      <c r="AG96" s="120">
        <f>IF($B96=1,$G$11,IF(N(Vintage_Input!Q44)&gt;0,Vintage_Input!AO44/Vintage_Input!Q44,""))</f>
        <v/>
      </c>
      <c r="AH96" s="120">
        <f>IF($B96=1,$H$11,IF(N(Vintage_Input!R44)&gt;0,Vintage_Input!AP44/Vintage_Input!R44,""))</f>
        <v/>
      </c>
      <c r="AI96" s="120">
        <f>IF($B96=1,$I$11,IF(N(Vintage_Input!S44)&gt;0,Vintage_Input!AQ44/Vintage_Input!S44,""))</f>
        <v/>
      </c>
      <c r="AJ96" s="120">
        <f>IF($B96=1,$B$12,IF(N(Vintage_Input!L44)&gt;0,IFERROR(Vintage_Input!AR44/Vintage_Input!AJ44,""),""))</f>
        <v/>
      </c>
      <c r="AK96" s="120">
        <f>IF($B96=1,$C$12,IF(N(Vintage_Input!M44)&gt;0,IFERROR(Vintage_Input!AS44/Vintage_Input!AK44,""),""))</f>
        <v/>
      </c>
      <c r="AL96" s="120">
        <f>IF($B96=1,$D$12,IF(N(Vintage_Input!N44)&gt;0,IFERROR(Vintage_Input!AT44/Vintage_Input!AL44,""),""))</f>
        <v/>
      </c>
      <c r="AM96" s="120">
        <f>IF($B96=1,$E$12,IF(N(Vintage_Input!O44)&gt;0,IFERROR(Vintage_Input!AU44/Vintage_Input!AM44,""),""))</f>
        <v/>
      </c>
      <c r="AN96" s="120">
        <f>IF($B96=1,$F$12,IF(N(Vintage_Input!P44)&gt;0,IFERROR(Vintage_Input!AV44/Vintage_Input!AN44,""),""))</f>
        <v/>
      </c>
      <c r="AO96" s="120">
        <f>IF($B96=1,$G$12,IF(N(Vintage_Input!Q44)&gt;0,IFERROR(Vintage_Input!AW44/Vintage_Input!AO44,""),""))</f>
        <v/>
      </c>
      <c r="AP96" s="120">
        <f>IF($B96=1,$H$12,IF(N(Vintage_Input!R44)&gt;0,IFERROR(Vintage_Input!AX44/Vintage_Input!AP44,""),""))</f>
        <v/>
      </c>
      <c r="AQ96" s="120">
        <f>IF($B96=1,$I$12,IF(N(Vintage_Input!S44)&gt;0,IFERROR(Vintage_Input!AY44/Vintage_Input!AQ44,""),""))</f>
        <v/>
      </c>
      <c r="AR96" s="120">
        <f>IF($B96=1,$B$13,IF(N(Vintage_Input!L44)&gt;0,IFERROR(Vintage_Input!AZ44/$C96,""),""))</f>
        <v/>
      </c>
      <c r="AS96" s="120">
        <f>IF($B96=1,$C$13,IF(N(Vintage_Input!M44)&gt;0,IFERROR(Vintage_Input!BA44/$C96,""),""))</f>
        <v/>
      </c>
      <c r="AT96" s="120">
        <f>IF($B96=1,$D$13,IF(N(Vintage_Input!N44)&gt;0,IFERROR(Vintage_Input!BB44/$C96,""),""))</f>
        <v/>
      </c>
      <c r="AU96" s="120">
        <f>IF($B96=1,$E$13,IF(N(Vintage_Input!O44)&gt;0,IFERROR(Vintage_Input!BC44/$C96,""),""))</f>
        <v/>
      </c>
      <c r="AV96" s="120">
        <f>IF($B96=1,$F$13,IF(N(Vintage_Input!P44)&gt;0,IFERROR(Vintage_Input!BD44/$C96,""),""))</f>
        <v/>
      </c>
      <c r="AW96" s="120">
        <f>IF($B96=1,$G$13,IF(N(Vintage_Input!Q44)&gt;0,IFERROR(Vintage_Input!BE44/$C96,""),""))</f>
        <v/>
      </c>
      <c r="AX96" s="120">
        <f>IF($B96=1,$H$13,IF(N(Vintage_Input!R44)&gt;0,IFERROR(Vintage_Input!BF44/$C96,""),""))</f>
        <v/>
      </c>
      <c r="AY96" s="120">
        <f>IF($B96=1,$I$13,IF(N(Vintage_Input!S44)&gt;0,IFERROR(Vintage_Input!BG44/$C96,""),""))</f>
        <v/>
      </c>
      <c r="AZ96" s="121">
        <f>IF($B96=1,$B$14,IF(N(Vintage_Input!L44)&gt;0,IFERROR((Vintage_Input!D44+Vintage_Input!AR44)/$C96+Products!$C$14-(Products!$C$43+Products!$C$19+Products!$C$43*Products!$C$22+Products!$C$44),""),""))</f>
        <v/>
      </c>
      <c r="BA96" s="121">
        <f>IF($B96=1,$C$14,IF(N(Vintage_Input!M44)&gt;0,IFERROR((Vintage_Input!E44+Vintage_Input!AS44)/$C96+Products!$C$14-(Products!$C$43+Products!$C$19+Products!$C$43*Products!$C$22+Products!$C$44),""),""))</f>
        <v/>
      </c>
      <c r="BB96" s="121">
        <f>IF($B96=1,$D$14,IF(N(Vintage_Input!N44)&gt;0,IFERROR((Vintage_Input!F44+Vintage_Input!AT44)/$C96+Products!$C$14-(Products!$C$43+Products!$C$19+Products!$C$43*Products!$C$22+Products!$C$44),""),""))</f>
        <v/>
      </c>
      <c r="BC96" s="121">
        <f>IF($B96=1,$E$14,IF(N(Vintage_Input!O44)&gt;0,IFERROR((Vintage_Input!G44+Vintage_Input!AU44)/$C96+Products!$C$14-(Products!$C$43+Products!$C$19+Products!$C$43*Products!$C$22+Products!$C$44),""),""))</f>
        <v/>
      </c>
      <c r="BD96" s="121">
        <f>IF($B96=1,$F$14,IF(N(Vintage_Input!P44)&gt;0,IFERROR((Vintage_Input!H44+Vintage_Input!AV44)/$C96+Products!$C$14-(Products!$C$43+Products!$C$19+Products!$C$43*Products!$C$22+Products!$C$44),""),""))</f>
        <v/>
      </c>
      <c r="BE96" s="121">
        <f>IF($B96=1,$G$14,IF(N(Vintage_Input!Q44)&gt;0,IFERROR((Vintage_Input!I44+Vintage_Input!AW44)/$C96+Products!$C$14-(Products!$C$43+Products!$C$19+Products!$C$43*Products!$C$22+Products!$C$44),""),""))</f>
        <v/>
      </c>
      <c r="BF96" s="121">
        <f>IF($B96=1,$H$14,IF(N(Vintage_Input!R44)&gt;0,IFERROR((Vintage_Input!J44+Vintage_Input!AX44)/$C96+Products!$C$14-(Products!$C$43+Products!$C$19+Products!$C$43*Products!$C$22+Products!$C$44),""),""))</f>
        <v/>
      </c>
      <c r="BG96" s="121">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0">
        <f>IF($B97=1,$B$8,IF(N(Vintage_Input!L45)&gt;0,Vintage_Input!D45/Vintage_Input!L45,""))</f>
        <v/>
      </c>
      <c r="E97" s="120">
        <f>IF($B97=1,$C$8,IF(N(Vintage_Input!M45)&gt;0,Vintage_Input!E45/Vintage_Input!M45,""))</f>
        <v/>
      </c>
      <c r="F97" s="120">
        <f>IF($B97=1,$D$8,IF(N(Vintage_Input!N45)&gt;0,Vintage_Input!F45/Vintage_Input!N45,""))</f>
        <v/>
      </c>
      <c r="G97" s="120">
        <f>IF($B97=1,$E$8,IF(N(Vintage_Input!O45)&gt;0,Vintage_Input!G45/Vintage_Input!O45,""))</f>
        <v/>
      </c>
      <c r="H97" s="120">
        <f>IF($B97=1,$F$8,IF(N(Vintage_Input!P45)&gt;0,Vintage_Input!H45/Vintage_Input!P45,""))</f>
        <v/>
      </c>
      <c r="I97" s="120">
        <f>IF($B97=1,$G$8,IF(N(Vintage_Input!Q45)&gt;0,Vintage_Input!I45/Vintage_Input!Q45,""))</f>
        <v/>
      </c>
      <c r="J97" s="120">
        <f>IF($B97=1,$H$8,IF(N(Vintage_Input!R45)&gt;0,Vintage_Input!J45/Vintage_Input!R45,""))</f>
        <v/>
      </c>
      <c r="K97" s="120">
        <f>IF($B97=1,$I$8,IF(N(Vintage_Input!S45)&gt;0,Vintage_Input!K45/Vintage_Input!S45,""))</f>
        <v/>
      </c>
      <c r="L97" s="120">
        <f>IF($B97=1,$B$9,IF(N(Vintage_Input!L45)&gt;0,Vintage_Input!T45/Vintage_Input!L45,""))</f>
        <v/>
      </c>
      <c r="M97" s="120">
        <f>IF($B97=1,$C$9,IF(N(Vintage_Input!M45)&gt;0,Vintage_Input!U45/Vintage_Input!M45,""))</f>
        <v/>
      </c>
      <c r="N97" s="120">
        <f>IF($B97=1,$D$9,IF(N(Vintage_Input!N45)&gt;0,Vintage_Input!V45/Vintage_Input!N45,""))</f>
        <v/>
      </c>
      <c r="O97" s="120">
        <f>IF($B97=1,$E$9,IF(N(Vintage_Input!O45)&gt;0,Vintage_Input!W45/Vintage_Input!O45,""))</f>
        <v/>
      </c>
      <c r="P97" s="120">
        <f>IF($B97=1,$F$9,IF(N(Vintage_Input!P45)&gt;0,Vintage_Input!X45/Vintage_Input!P45,""))</f>
        <v/>
      </c>
      <c r="Q97" s="120">
        <f>IF($B97=1,$G$9,IF(N(Vintage_Input!Q45)&gt;0,Vintage_Input!Y45/Vintage_Input!Q45,""))</f>
        <v/>
      </c>
      <c r="R97" s="120">
        <f>IF($B97=1,$H$9,IF(N(Vintage_Input!R45)&gt;0,Vintage_Input!Z45/Vintage_Input!R45,""))</f>
        <v/>
      </c>
      <c r="S97" s="120">
        <f>IF($B97=1,$I$9,IF(N(Vintage_Input!S45)&gt;0,Vintage_Input!AA45/Vintage_Input!S45,""))</f>
        <v/>
      </c>
      <c r="T97" s="120">
        <f>IF($B97=1,$B$10,IF(N(Vintage_Input!L45)&gt;0,Vintage_Input!AB45/Vintage_Input!L45,""))</f>
        <v/>
      </c>
      <c r="U97" s="120">
        <f>IF($B97=1,$C$10,IF(N(Vintage_Input!M45)&gt;0,Vintage_Input!AC45/Vintage_Input!M45,""))</f>
        <v/>
      </c>
      <c r="V97" s="120">
        <f>IF($B97=1,$D$10,IF(N(Vintage_Input!N45)&gt;0,Vintage_Input!AD45/Vintage_Input!N45,""))</f>
        <v/>
      </c>
      <c r="W97" s="120">
        <f>IF($B97=1,$E$10,IF(N(Vintage_Input!O45)&gt;0,Vintage_Input!AE45/Vintage_Input!O45,""))</f>
        <v/>
      </c>
      <c r="X97" s="120">
        <f>IF($B97=1,$F$10,IF(N(Vintage_Input!P45)&gt;0,Vintage_Input!AF45/Vintage_Input!P45,""))</f>
        <v/>
      </c>
      <c r="Y97" s="120">
        <f>IF($B97=1,$G$10,IF(N(Vintage_Input!Q45)&gt;0,Vintage_Input!AG45/Vintage_Input!Q45,""))</f>
        <v/>
      </c>
      <c r="Z97" s="120">
        <f>IF($B97=1,$H$10,IF(N(Vintage_Input!R45)&gt;0,Vintage_Input!AH45/Vintage_Input!R45,""))</f>
        <v/>
      </c>
      <c r="AA97" s="120">
        <f>IF($B97=1,$I$10,IF(N(Vintage_Input!S45)&gt;0,Vintage_Input!AI45/Vintage_Input!S45,""))</f>
        <v/>
      </c>
      <c r="AB97" s="120">
        <f>IF($B97=1,$B$11,IF(N(Vintage_Input!L45)&gt;0,Vintage_Input!AJ45/Vintage_Input!L45,""))</f>
        <v/>
      </c>
      <c r="AC97" s="120">
        <f>IF($B97=1,$C$11,IF(N(Vintage_Input!M45)&gt;0,Vintage_Input!AK45/Vintage_Input!M45,""))</f>
        <v/>
      </c>
      <c r="AD97" s="120">
        <f>IF($B97=1,$D$11,IF(N(Vintage_Input!N45)&gt;0,Vintage_Input!AL45/Vintage_Input!N45,""))</f>
        <v/>
      </c>
      <c r="AE97" s="120">
        <f>IF($B97=1,$E$11,IF(N(Vintage_Input!O45)&gt;0,Vintage_Input!AM45/Vintage_Input!O45,""))</f>
        <v/>
      </c>
      <c r="AF97" s="120">
        <f>IF($B97=1,$F$11,IF(N(Vintage_Input!P45)&gt;0,Vintage_Input!AN45/Vintage_Input!P45,""))</f>
        <v/>
      </c>
      <c r="AG97" s="120">
        <f>IF($B97=1,$G$11,IF(N(Vintage_Input!Q45)&gt;0,Vintage_Input!AO45/Vintage_Input!Q45,""))</f>
        <v/>
      </c>
      <c r="AH97" s="120">
        <f>IF($B97=1,$H$11,IF(N(Vintage_Input!R45)&gt;0,Vintage_Input!AP45/Vintage_Input!R45,""))</f>
        <v/>
      </c>
      <c r="AI97" s="120">
        <f>IF($B97=1,$I$11,IF(N(Vintage_Input!S45)&gt;0,Vintage_Input!AQ45/Vintage_Input!S45,""))</f>
        <v/>
      </c>
      <c r="AJ97" s="120">
        <f>IF($B97=1,$B$12,IF(N(Vintage_Input!L45)&gt;0,IFERROR(Vintage_Input!AR45/Vintage_Input!AJ45,""),""))</f>
        <v/>
      </c>
      <c r="AK97" s="120">
        <f>IF($B97=1,$C$12,IF(N(Vintage_Input!M45)&gt;0,IFERROR(Vintage_Input!AS45/Vintage_Input!AK45,""),""))</f>
        <v/>
      </c>
      <c r="AL97" s="120">
        <f>IF($B97=1,$D$12,IF(N(Vintage_Input!N45)&gt;0,IFERROR(Vintage_Input!AT45/Vintage_Input!AL45,""),""))</f>
        <v/>
      </c>
      <c r="AM97" s="120">
        <f>IF($B97=1,$E$12,IF(N(Vintage_Input!O45)&gt;0,IFERROR(Vintage_Input!AU45/Vintage_Input!AM45,""),""))</f>
        <v/>
      </c>
      <c r="AN97" s="120">
        <f>IF($B97=1,$F$12,IF(N(Vintage_Input!P45)&gt;0,IFERROR(Vintage_Input!AV45/Vintage_Input!AN45,""),""))</f>
        <v/>
      </c>
      <c r="AO97" s="120">
        <f>IF($B97=1,$G$12,IF(N(Vintage_Input!Q45)&gt;0,IFERROR(Vintage_Input!AW45/Vintage_Input!AO45,""),""))</f>
        <v/>
      </c>
      <c r="AP97" s="120">
        <f>IF($B97=1,$H$12,IF(N(Vintage_Input!R45)&gt;0,IFERROR(Vintage_Input!AX45/Vintage_Input!AP45,""),""))</f>
        <v/>
      </c>
      <c r="AQ97" s="120">
        <f>IF($B97=1,$I$12,IF(N(Vintage_Input!S45)&gt;0,IFERROR(Vintage_Input!AY45/Vintage_Input!AQ45,""),""))</f>
        <v/>
      </c>
      <c r="AR97" s="120">
        <f>IF($B97=1,$B$13,IF(N(Vintage_Input!L45)&gt;0,IFERROR(Vintage_Input!AZ45/$C97,""),""))</f>
        <v/>
      </c>
      <c r="AS97" s="120">
        <f>IF($B97=1,$C$13,IF(N(Vintage_Input!M45)&gt;0,IFERROR(Vintage_Input!BA45/$C97,""),""))</f>
        <v/>
      </c>
      <c r="AT97" s="120">
        <f>IF($B97=1,$D$13,IF(N(Vintage_Input!N45)&gt;0,IFERROR(Vintage_Input!BB45/$C97,""),""))</f>
        <v/>
      </c>
      <c r="AU97" s="120">
        <f>IF($B97=1,$E$13,IF(N(Vintage_Input!O45)&gt;0,IFERROR(Vintage_Input!BC45/$C97,""),""))</f>
        <v/>
      </c>
      <c r="AV97" s="120">
        <f>IF($B97=1,$F$13,IF(N(Vintage_Input!P45)&gt;0,IFERROR(Vintage_Input!BD45/$C97,""),""))</f>
        <v/>
      </c>
      <c r="AW97" s="120">
        <f>IF($B97=1,$G$13,IF(N(Vintage_Input!Q45)&gt;0,IFERROR(Vintage_Input!BE45/$C97,""),""))</f>
        <v/>
      </c>
      <c r="AX97" s="120">
        <f>IF($B97=1,$H$13,IF(N(Vintage_Input!R45)&gt;0,IFERROR(Vintage_Input!BF45/$C97,""),""))</f>
        <v/>
      </c>
      <c r="AY97" s="120">
        <f>IF($B97=1,$I$13,IF(N(Vintage_Input!S45)&gt;0,IFERROR(Vintage_Input!BG45/$C97,""),""))</f>
        <v/>
      </c>
      <c r="AZ97" s="121">
        <f>IF($B97=1,$B$14,IF(N(Vintage_Input!L45)&gt;0,IFERROR((Vintage_Input!D45+Vintage_Input!AR45)/$C97+Products!$C$14-(Products!$C$43+Products!$C$19+Products!$C$43*Products!$C$22+Products!$C$44),""),""))</f>
        <v/>
      </c>
      <c r="BA97" s="121">
        <f>IF($B97=1,$C$14,IF(N(Vintage_Input!M45)&gt;0,IFERROR((Vintage_Input!E45+Vintage_Input!AS45)/$C97+Products!$C$14-(Products!$C$43+Products!$C$19+Products!$C$43*Products!$C$22+Products!$C$44),""),""))</f>
        <v/>
      </c>
      <c r="BB97" s="121">
        <f>IF($B97=1,$D$14,IF(N(Vintage_Input!N45)&gt;0,IFERROR((Vintage_Input!F45+Vintage_Input!AT45)/$C97+Products!$C$14-(Products!$C$43+Products!$C$19+Products!$C$43*Products!$C$22+Products!$C$44),""),""))</f>
        <v/>
      </c>
      <c r="BC97" s="121">
        <f>IF($B97=1,$E$14,IF(N(Vintage_Input!O45)&gt;0,IFERROR((Vintage_Input!G45+Vintage_Input!AU45)/$C97+Products!$C$14-(Products!$C$43+Products!$C$19+Products!$C$43*Products!$C$22+Products!$C$44),""),""))</f>
        <v/>
      </c>
      <c r="BD97" s="121">
        <f>IF($B97=1,$F$14,IF(N(Vintage_Input!P45)&gt;0,IFERROR((Vintage_Input!H45+Vintage_Input!AV45)/$C97+Products!$C$14-(Products!$C$43+Products!$C$19+Products!$C$43*Products!$C$22+Products!$C$44),""),""))</f>
        <v/>
      </c>
      <c r="BE97" s="121">
        <f>IF($B97=1,$G$14,IF(N(Vintage_Input!Q45)&gt;0,IFERROR((Vintage_Input!I45+Vintage_Input!AW45)/$C97+Products!$C$14-(Products!$C$43+Products!$C$19+Products!$C$43*Products!$C$22+Products!$C$44),""),""))</f>
        <v/>
      </c>
      <c r="BF97" s="121">
        <f>IF($B97=1,$H$14,IF(N(Vintage_Input!R45)&gt;0,IFERROR((Vintage_Input!J45+Vintage_Input!AX45)/$C97+Products!$C$14-(Products!$C$43+Products!$C$19+Products!$C$43*Products!$C$22+Products!$C$44),""),""))</f>
        <v/>
      </c>
      <c r="BG97" s="121">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0">
        <f>IF($B98=1,$B$8,IF(N(Vintage_Input!L46)&gt;0,Vintage_Input!D46/Vintage_Input!L46,""))</f>
        <v/>
      </c>
      <c r="E98" s="120">
        <f>IF($B98=1,$C$8,IF(N(Vintage_Input!M46)&gt;0,Vintage_Input!E46/Vintage_Input!M46,""))</f>
        <v/>
      </c>
      <c r="F98" s="120">
        <f>IF($B98=1,$D$8,IF(N(Vintage_Input!N46)&gt;0,Vintage_Input!F46/Vintage_Input!N46,""))</f>
        <v/>
      </c>
      <c r="G98" s="120">
        <f>IF($B98=1,$E$8,IF(N(Vintage_Input!O46)&gt;0,Vintage_Input!G46/Vintage_Input!O46,""))</f>
        <v/>
      </c>
      <c r="H98" s="120">
        <f>IF($B98=1,$F$8,IF(N(Vintage_Input!P46)&gt;0,Vintage_Input!H46/Vintage_Input!P46,""))</f>
        <v/>
      </c>
      <c r="I98" s="120">
        <f>IF($B98=1,$G$8,IF(N(Vintage_Input!Q46)&gt;0,Vintage_Input!I46/Vintage_Input!Q46,""))</f>
        <v/>
      </c>
      <c r="J98" s="120">
        <f>IF($B98=1,$H$8,IF(N(Vintage_Input!R46)&gt;0,Vintage_Input!J46/Vintage_Input!R46,""))</f>
        <v/>
      </c>
      <c r="K98" s="120">
        <f>IF($B98=1,$I$8,IF(N(Vintage_Input!S46)&gt;0,Vintage_Input!K46/Vintage_Input!S46,""))</f>
        <v/>
      </c>
      <c r="L98" s="120">
        <f>IF($B98=1,$B$9,IF(N(Vintage_Input!L46)&gt;0,Vintage_Input!T46/Vintage_Input!L46,""))</f>
        <v/>
      </c>
      <c r="M98" s="120">
        <f>IF($B98=1,$C$9,IF(N(Vintage_Input!M46)&gt;0,Vintage_Input!U46/Vintage_Input!M46,""))</f>
        <v/>
      </c>
      <c r="N98" s="120">
        <f>IF($B98=1,$D$9,IF(N(Vintage_Input!N46)&gt;0,Vintage_Input!V46/Vintage_Input!N46,""))</f>
        <v/>
      </c>
      <c r="O98" s="120">
        <f>IF($B98=1,$E$9,IF(N(Vintage_Input!O46)&gt;0,Vintage_Input!W46/Vintage_Input!O46,""))</f>
        <v/>
      </c>
      <c r="P98" s="120">
        <f>IF($B98=1,$F$9,IF(N(Vintage_Input!P46)&gt;0,Vintage_Input!X46/Vintage_Input!P46,""))</f>
        <v/>
      </c>
      <c r="Q98" s="120">
        <f>IF($B98=1,$G$9,IF(N(Vintage_Input!Q46)&gt;0,Vintage_Input!Y46/Vintage_Input!Q46,""))</f>
        <v/>
      </c>
      <c r="R98" s="120">
        <f>IF($B98=1,$H$9,IF(N(Vintage_Input!R46)&gt;0,Vintage_Input!Z46/Vintage_Input!R46,""))</f>
        <v/>
      </c>
      <c r="S98" s="120">
        <f>IF($B98=1,$I$9,IF(N(Vintage_Input!S46)&gt;0,Vintage_Input!AA46/Vintage_Input!S46,""))</f>
        <v/>
      </c>
      <c r="T98" s="120">
        <f>IF($B98=1,$B$10,IF(N(Vintage_Input!L46)&gt;0,Vintage_Input!AB46/Vintage_Input!L46,""))</f>
        <v/>
      </c>
      <c r="U98" s="120">
        <f>IF($B98=1,$C$10,IF(N(Vintage_Input!M46)&gt;0,Vintage_Input!AC46/Vintage_Input!M46,""))</f>
        <v/>
      </c>
      <c r="V98" s="120">
        <f>IF($B98=1,$D$10,IF(N(Vintage_Input!N46)&gt;0,Vintage_Input!AD46/Vintage_Input!N46,""))</f>
        <v/>
      </c>
      <c r="W98" s="120">
        <f>IF($B98=1,$E$10,IF(N(Vintage_Input!O46)&gt;0,Vintage_Input!AE46/Vintage_Input!O46,""))</f>
        <v/>
      </c>
      <c r="X98" s="120">
        <f>IF($B98=1,$F$10,IF(N(Vintage_Input!P46)&gt;0,Vintage_Input!AF46/Vintage_Input!P46,""))</f>
        <v/>
      </c>
      <c r="Y98" s="120">
        <f>IF($B98=1,$G$10,IF(N(Vintage_Input!Q46)&gt;0,Vintage_Input!AG46/Vintage_Input!Q46,""))</f>
        <v/>
      </c>
      <c r="Z98" s="120">
        <f>IF($B98=1,$H$10,IF(N(Vintage_Input!R46)&gt;0,Vintage_Input!AH46/Vintage_Input!R46,""))</f>
        <v/>
      </c>
      <c r="AA98" s="120">
        <f>IF($B98=1,$I$10,IF(N(Vintage_Input!S46)&gt;0,Vintage_Input!AI46/Vintage_Input!S46,""))</f>
        <v/>
      </c>
      <c r="AB98" s="120">
        <f>IF($B98=1,$B$11,IF(N(Vintage_Input!L46)&gt;0,Vintage_Input!AJ46/Vintage_Input!L46,""))</f>
        <v/>
      </c>
      <c r="AC98" s="120">
        <f>IF($B98=1,$C$11,IF(N(Vintage_Input!M46)&gt;0,Vintage_Input!AK46/Vintage_Input!M46,""))</f>
        <v/>
      </c>
      <c r="AD98" s="120">
        <f>IF($B98=1,$D$11,IF(N(Vintage_Input!N46)&gt;0,Vintage_Input!AL46/Vintage_Input!N46,""))</f>
        <v/>
      </c>
      <c r="AE98" s="120">
        <f>IF($B98=1,$E$11,IF(N(Vintage_Input!O46)&gt;0,Vintage_Input!AM46/Vintage_Input!O46,""))</f>
        <v/>
      </c>
      <c r="AF98" s="120">
        <f>IF($B98=1,$F$11,IF(N(Vintage_Input!P46)&gt;0,Vintage_Input!AN46/Vintage_Input!P46,""))</f>
        <v/>
      </c>
      <c r="AG98" s="120">
        <f>IF($B98=1,$G$11,IF(N(Vintage_Input!Q46)&gt;0,Vintage_Input!AO46/Vintage_Input!Q46,""))</f>
        <v/>
      </c>
      <c r="AH98" s="120">
        <f>IF($B98=1,$H$11,IF(N(Vintage_Input!R46)&gt;0,Vintage_Input!AP46/Vintage_Input!R46,""))</f>
        <v/>
      </c>
      <c r="AI98" s="120">
        <f>IF($B98=1,$I$11,IF(N(Vintage_Input!S46)&gt;0,Vintage_Input!AQ46/Vintage_Input!S46,""))</f>
        <v/>
      </c>
      <c r="AJ98" s="120">
        <f>IF($B98=1,$B$12,IF(N(Vintage_Input!L46)&gt;0,IFERROR(Vintage_Input!AR46/Vintage_Input!AJ46,""),""))</f>
        <v/>
      </c>
      <c r="AK98" s="120">
        <f>IF($B98=1,$C$12,IF(N(Vintage_Input!M46)&gt;0,IFERROR(Vintage_Input!AS46/Vintage_Input!AK46,""),""))</f>
        <v/>
      </c>
      <c r="AL98" s="120">
        <f>IF($B98=1,$D$12,IF(N(Vintage_Input!N46)&gt;0,IFERROR(Vintage_Input!AT46/Vintage_Input!AL46,""),""))</f>
        <v/>
      </c>
      <c r="AM98" s="120">
        <f>IF($B98=1,$E$12,IF(N(Vintage_Input!O46)&gt;0,IFERROR(Vintage_Input!AU46/Vintage_Input!AM46,""),""))</f>
        <v/>
      </c>
      <c r="AN98" s="120">
        <f>IF($B98=1,$F$12,IF(N(Vintage_Input!P46)&gt;0,IFERROR(Vintage_Input!AV46/Vintage_Input!AN46,""),""))</f>
        <v/>
      </c>
      <c r="AO98" s="120">
        <f>IF($B98=1,$G$12,IF(N(Vintage_Input!Q46)&gt;0,IFERROR(Vintage_Input!AW46/Vintage_Input!AO46,""),""))</f>
        <v/>
      </c>
      <c r="AP98" s="120">
        <f>IF($B98=1,$H$12,IF(N(Vintage_Input!R46)&gt;0,IFERROR(Vintage_Input!AX46/Vintage_Input!AP46,""),""))</f>
        <v/>
      </c>
      <c r="AQ98" s="120">
        <f>IF($B98=1,$I$12,IF(N(Vintage_Input!S46)&gt;0,IFERROR(Vintage_Input!AY46/Vintage_Input!AQ46,""),""))</f>
        <v/>
      </c>
      <c r="AR98" s="120">
        <f>IF($B98=1,$B$13,IF(N(Vintage_Input!L46)&gt;0,IFERROR(Vintage_Input!AZ46/$C98,""),""))</f>
        <v/>
      </c>
      <c r="AS98" s="120">
        <f>IF($B98=1,$C$13,IF(N(Vintage_Input!M46)&gt;0,IFERROR(Vintage_Input!BA46/$C98,""),""))</f>
        <v/>
      </c>
      <c r="AT98" s="120">
        <f>IF($B98=1,$D$13,IF(N(Vintage_Input!N46)&gt;0,IFERROR(Vintage_Input!BB46/$C98,""),""))</f>
        <v/>
      </c>
      <c r="AU98" s="120">
        <f>IF($B98=1,$E$13,IF(N(Vintage_Input!O46)&gt;0,IFERROR(Vintage_Input!BC46/$C98,""),""))</f>
        <v/>
      </c>
      <c r="AV98" s="120">
        <f>IF($B98=1,$F$13,IF(N(Vintage_Input!P46)&gt;0,IFERROR(Vintage_Input!BD46/$C98,""),""))</f>
        <v/>
      </c>
      <c r="AW98" s="120">
        <f>IF($B98=1,$G$13,IF(N(Vintage_Input!Q46)&gt;0,IFERROR(Vintage_Input!BE46/$C98,""),""))</f>
        <v/>
      </c>
      <c r="AX98" s="120">
        <f>IF($B98=1,$H$13,IF(N(Vintage_Input!R46)&gt;0,IFERROR(Vintage_Input!BF46/$C98,""),""))</f>
        <v/>
      </c>
      <c r="AY98" s="120">
        <f>IF($B98=1,$I$13,IF(N(Vintage_Input!S46)&gt;0,IFERROR(Vintage_Input!BG46/$C98,""),""))</f>
        <v/>
      </c>
      <c r="AZ98" s="121">
        <f>IF($B98=1,$B$14,IF(N(Vintage_Input!L46)&gt;0,IFERROR((Vintage_Input!D46+Vintage_Input!AR46)/$C98+Products!$C$14-(Products!$C$43+Products!$C$19+Products!$C$43*Products!$C$22+Products!$C$44),""),""))</f>
        <v/>
      </c>
      <c r="BA98" s="121">
        <f>IF($B98=1,$C$14,IF(N(Vintage_Input!M46)&gt;0,IFERROR((Vintage_Input!E46+Vintage_Input!AS46)/$C98+Products!$C$14-(Products!$C$43+Products!$C$19+Products!$C$43*Products!$C$22+Products!$C$44),""),""))</f>
        <v/>
      </c>
      <c r="BB98" s="121">
        <f>IF($B98=1,$D$14,IF(N(Vintage_Input!N46)&gt;0,IFERROR((Vintage_Input!F46+Vintage_Input!AT46)/$C98+Products!$C$14-(Products!$C$43+Products!$C$19+Products!$C$43*Products!$C$22+Products!$C$44),""),""))</f>
        <v/>
      </c>
      <c r="BC98" s="121">
        <f>IF($B98=1,$E$14,IF(N(Vintage_Input!O46)&gt;0,IFERROR((Vintage_Input!G46+Vintage_Input!AU46)/$C98+Products!$C$14-(Products!$C$43+Products!$C$19+Products!$C$43*Products!$C$22+Products!$C$44),""),""))</f>
        <v/>
      </c>
      <c r="BD98" s="121">
        <f>IF($B98=1,$F$14,IF(N(Vintage_Input!P46)&gt;0,IFERROR((Vintage_Input!H46+Vintage_Input!AV46)/$C98+Products!$C$14-(Products!$C$43+Products!$C$19+Products!$C$43*Products!$C$22+Products!$C$44),""),""))</f>
        <v/>
      </c>
      <c r="BE98" s="121">
        <f>IF($B98=1,$G$14,IF(N(Vintage_Input!Q46)&gt;0,IFERROR((Vintage_Input!I46+Vintage_Input!AW46)/$C98+Products!$C$14-(Products!$C$43+Products!$C$19+Products!$C$43*Products!$C$22+Products!$C$44),""),""))</f>
        <v/>
      </c>
      <c r="BF98" s="121">
        <f>IF($B98=1,$H$14,IF(N(Vintage_Input!R46)&gt;0,IFERROR((Vintage_Input!J46+Vintage_Input!AX46)/$C98+Products!$C$14-(Products!$C$43+Products!$C$19+Products!$C$43*Products!$C$22+Products!$C$44),""),""))</f>
        <v/>
      </c>
      <c r="BG98" s="121">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0">
        <f>IF($B99=1,$B$8,IF(N(Vintage_Input!L47)&gt;0,Vintage_Input!D47/Vintage_Input!L47,""))</f>
        <v/>
      </c>
      <c r="E99" s="120">
        <f>IF($B99=1,$C$8,IF(N(Vintage_Input!M47)&gt;0,Vintage_Input!E47/Vintage_Input!M47,""))</f>
        <v/>
      </c>
      <c r="F99" s="120">
        <f>IF($B99=1,$D$8,IF(N(Vintage_Input!N47)&gt;0,Vintage_Input!F47/Vintage_Input!N47,""))</f>
        <v/>
      </c>
      <c r="G99" s="120">
        <f>IF($B99=1,$E$8,IF(N(Vintage_Input!O47)&gt;0,Vintage_Input!G47/Vintage_Input!O47,""))</f>
        <v/>
      </c>
      <c r="H99" s="120">
        <f>IF($B99=1,$F$8,IF(N(Vintage_Input!P47)&gt;0,Vintage_Input!H47/Vintage_Input!P47,""))</f>
        <v/>
      </c>
      <c r="I99" s="120">
        <f>IF($B99=1,$G$8,IF(N(Vintage_Input!Q47)&gt;0,Vintage_Input!I47/Vintage_Input!Q47,""))</f>
        <v/>
      </c>
      <c r="J99" s="120">
        <f>IF($B99=1,$H$8,IF(N(Vintage_Input!R47)&gt;0,Vintage_Input!J47/Vintage_Input!R47,""))</f>
        <v/>
      </c>
      <c r="K99" s="120">
        <f>IF($B99=1,$I$8,IF(N(Vintage_Input!S47)&gt;0,Vintage_Input!K47/Vintage_Input!S47,""))</f>
        <v/>
      </c>
      <c r="L99" s="120">
        <f>IF($B99=1,$B$9,IF(N(Vintage_Input!L47)&gt;0,Vintage_Input!T47/Vintage_Input!L47,""))</f>
        <v/>
      </c>
      <c r="M99" s="120">
        <f>IF($B99=1,$C$9,IF(N(Vintage_Input!M47)&gt;0,Vintage_Input!U47/Vintage_Input!M47,""))</f>
        <v/>
      </c>
      <c r="N99" s="120">
        <f>IF($B99=1,$D$9,IF(N(Vintage_Input!N47)&gt;0,Vintage_Input!V47/Vintage_Input!N47,""))</f>
        <v/>
      </c>
      <c r="O99" s="120">
        <f>IF($B99=1,$E$9,IF(N(Vintage_Input!O47)&gt;0,Vintage_Input!W47/Vintage_Input!O47,""))</f>
        <v/>
      </c>
      <c r="P99" s="120">
        <f>IF($B99=1,$F$9,IF(N(Vintage_Input!P47)&gt;0,Vintage_Input!X47/Vintage_Input!P47,""))</f>
        <v/>
      </c>
      <c r="Q99" s="120">
        <f>IF($B99=1,$G$9,IF(N(Vintage_Input!Q47)&gt;0,Vintage_Input!Y47/Vintage_Input!Q47,""))</f>
        <v/>
      </c>
      <c r="R99" s="120">
        <f>IF($B99=1,$H$9,IF(N(Vintage_Input!R47)&gt;0,Vintage_Input!Z47/Vintage_Input!R47,""))</f>
        <v/>
      </c>
      <c r="S99" s="120">
        <f>IF($B99=1,$I$9,IF(N(Vintage_Input!S47)&gt;0,Vintage_Input!AA47/Vintage_Input!S47,""))</f>
        <v/>
      </c>
      <c r="T99" s="120">
        <f>IF($B99=1,$B$10,IF(N(Vintage_Input!L47)&gt;0,Vintage_Input!AB47/Vintage_Input!L47,""))</f>
        <v/>
      </c>
      <c r="U99" s="120">
        <f>IF($B99=1,$C$10,IF(N(Vintage_Input!M47)&gt;0,Vintage_Input!AC47/Vintage_Input!M47,""))</f>
        <v/>
      </c>
      <c r="V99" s="120">
        <f>IF($B99=1,$D$10,IF(N(Vintage_Input!N47)&gt;0,Vintage_Input!AD47/Vintage_Input!N47,""))</f>
        <v/>
      </c>
      <c r="W99" s="120">
        <f>IF($B99=1,$E$10,IF(N(Vintage_Input!O47)&gt;0,Vintage_Input!AE47/Vintage_Input!O47,""))</f>
        <v/>
      </c>
      <c r="X99" s="120">
        <f>IF($B99=1,$F$10,IF(N(Vintage_Input!P47)&gt;0,Vintage_Input!AF47/Vintage_Input!P47,""))</f>
        <v/>
      </c>
      <c r="Y99" s="120">
        <f>IF($B99=1,$G$10,IF(N(Vintage_Input!Q47)&gt;0,Vintage_Input!AG47/Vintage_Input!Q47,""))</f>
        <v/>
      </c>
      <c r="Z99" s="120">
        <f>IF($B99=1,$H$10,IF(N(Vintage_Input!R47)&gt;0,Vintage_Input!AH47/Vintage_Input!R47,""))</f>
        <v/>
      </c>
      <c r="AA99" s="120">
        <f>IF($B99=1,$I$10,IF(N(Vintage_Input!S47)&gt;0,Vintage_Input!AI47/Vintage_Input!S47,""))</f>
        <v/>
      </c>
      <c r="AB99" s="120">
        <f>IF($B99=1,$B$11,IF(N(Vintage_Input!L47)&gt;0,Vintage_Input!AJ47/Vintage_Input!L47,""))</f>
        <v/>
      </c>
      <c r="AC99" s="120">
        <f>IF($B99=1,$C$11,IF(N(Vintage_Input!M47)&gt;0,Vintage_Input!AK47/Vintage_Input!M47,""))</f>
        <v/>
      </c>
      <c r="AD99" s="120">
        <f>IF($B99=1,$D$11,IF(N(Vintage_Input!N47)&gt;0,Vintage_Input!AL47/Vintage_Input!N47,""))</f>
        <v/>
      </c>
      <c r="AE99" s="120">
        <f>IF($B99=1,$E$11,IF(N(Vintage_Input!O47)&gt;0,Vintage_Input!AM47/Vintage_Input!O47,""))</f>
        <v/>
      </c>
      <c r="AF99" s="120">
        <f>IF($B99=1,$F$11,IF(N(Vintage_Input!P47)&gt;0,Vintage_Input!AN47/Vintage_Input!P47,""))</f>
        <v/>
      </c>
      <c r="AG99" s="120">
        <f>IF($B99=1,$G$11,IF(N(Vintage_Input!Q47)&gt;0,Vintage_Input!AO47/Vintage_Input!Q47,""))</f>
        <v/>
      </c>
      <c r="AH99" s="120">
        <f>IF($B99=1,$H$11,IF(N(Vintage_Input!R47)&gt;0,Vintage_Input!AP47/Vintage_Input!R47,""))</f>
        <v/>
      </c>
      <c r="AI99" s="120">
        <f>IF($B99=1,$I$11,IF(N(Vintage_Input!S47)&gt;0,Vintage_Input!AQ47/Vintage_Input!S47,""))</f>
        <v/>
      </c>
      <c r="AJ99" s="120">
        <f>IF($B99=1,$B$12,IF(N(Vintage_Input!L47)&gt;0,IFERROR(Vintage_Input!AR47/Vintage_Input!AJ47,""),""))</f>
        <v/>
      </c>
      <c r="AK99" s="120">
        <f>IF($B99=1,$C$12,IF(N(Vintage_Input!M47)&gt;0,IFERROR(Vintage_Input!AS47/Vintage_Input!AK47,""),""))</f>
        <v/>
      </c>
      <c r="AL99" s="120">
        <f>IF($B99=1,$D$12,IF(N(Vintage_Input!N47)&gt;0,IFERROR(Vintage_Input!AT47/Vintage_Input!AL47,""),""))</f>
        <v/>
      </c>
      <c r="AM99" s="120">
        <f>IF($B99=1,$E$12,IF(N(Vintage_Input!O47)&gt;0,IFERROR(Vintage_Input!AU47/Vintage_Input!AM47,""),""))</f>
        <v/>
      </c>
      <c r="AN99" s="120">
        <f>IF($B99=1,$F$12,IF(N(Vintage_Input!P47)&gt;0,IFERROR(Vintage_Input!AV47/Vintage_Input!AN47,""),""))</f>
        <v/>
      </c>
      <c r="AO99" s="120">
        <f>IF($B99=1,$G$12,IF(N(Vintage_Input!Q47)&gt;0,IFERROR(Vintage_Input!AW47/Vintage_Input!AO47,""),""))</f>
        <v/>
      </c>
      <c r="AP99" s="120">
        <f>IF($B99=1,$H$12,IF(N(Vintage_Input!R47)&gt;0,IFERROR(Vintage_Input!AX47/Vintage_Input!AP47,""),""))</f>
        <v/>
      </c>
      <c r="AQ99" s="120">
        <f>IF($B99=1,$I$12,IF(N(Vintage_Input!S47)&gt;0,IFERROR(Vintage_Input!AY47/Vintage_Input!AQ47,""),""))</f>
        <v/>
      </c>
      <c r="AR99" s="120">
        <f>IF($B99=1,$B$13,IF(N(Vintage_Input!L47)&gt;0,IFERROR(Vintage_Input!AZ47/$C99,""),""))</f>
        <v/>
      </c>
      <c r="AS99" s="120">
        <f>IF($B99=1,$C$13,IF(N(Vintage_Input!M47)&gt;0,IFERROR(Vintage_Input!BA47/$C99,""),""))</f>
        <v/>
      </c>
      <c r="AT99" s="120">
        <f>IF($B99=1,$D$13,IF(N(Vintage_Input!N47)&gt;0,IFERROR(Vintage_Input!BB47/$C99,""),""))</f>
        <v/>
      </c>
      <c r="AU99" s="120">
        <f>IF($B99=1,$E$13,IF(N(Vintage_Input!O47)&gt;0,IFERROR(Vintage_Input!BC47/$C99,""),""))</f>
        <v/>
      </c>
      <c r="AV99" s="120">
        <f>IF($B99=1,$F$13,IF(N(Vintage_Input!P47)&gt;0,IFERROR(Vintage_Input!BD47/$C99,""),""))</f>
        <v/>
      </c>
      <c r="AW99" s="120">
        <f>IF($B99=1,$G$13,IF(N(Vintage_Input!Q47)&gt;0,IFERROR(Vintage_Input!BE47/$C99,""),""))</f>
        <v/>
      </c>
      <c r="AX99" s="120">
        <f>IF($B99=1,$H$13,IF(N(Vintage_Input!R47)&gt;0,IFERROR(Vintage_Input!BF47/$C99,""),""))</f>
        <v/>
      </c>
      <c r="AY99" s="120">
        <f>IF($B99=1,$I$13,IF(N(Vintage_Input!S47)&gt;0,IFERROR(Vintage_Input!BG47/$C99,""),""))</f>
        <v/>
      </c>
      <c r="AZ99" s="121">
        <f>IF($B99=1,$B$14,IF(N(Vintage_Input!L47)&gt;0,IFERROR((Vintage_Input!D47+Vintage_Input!AR47)/$C99+Products!$C$14-(Products!$C$43+Products!$C$19+Products!$C$43*Products!$C$22+Products!$C$44),""),""))</f>
        <v/>
      </c>
      <c r="BA99" s="121">
        <f>IF($B99=1,$C$14,IF(N(Vintage_Input!M47)&gt;0,IFERROR((Vintage_Input!E47+Vintage_Input!AS47)/$C99+Products!$C$14-(Products!$C$43+Products!$C$19+Products!$C$43*Products!$C$22+Products!$C$44),""),""))</f>
        <v/>
      </c>
      <c r="BB99" s="121">
        <f>IF($B99=1,$D$14,IF(N(Vintage_Input!N47)&gt;0,IFERROR((Vintage_Input!F47+Vintage_Input!AT47)/$C99+Products!$C$14-(Products!$C$43+Products!$C$19+Products!$C$43*Products!$C$22+Products!$C$44),""),""))</f>
        <v/>
      </c>
      <c r="BC99" s="121">
        <f>IF($B99=1,$E$14,IF(N(Vintage_Input!O47)&gt;0,IFERROR((Vintage_Input!G47+Vintage_Input!AU47)/$C99+Products!$C$14-(Products!$C$43+Products!$C$19+Products!$C$43*Products!$C$22+Products!$C$44),""),""))</f>
        <v/>
      </c>
      <c r="BD99" s="121">
        <f>IF($B99=1,$F$14,IF(N(Vintage_Input!P47)&gt;0,IFERROR((Vintage_Input!H47+Vintage_Input!AV47)/$C99+Products!$C$14-(Products!$C$43+Products!$C$19+Products!$C$43*Products!$C$22+Products!$C$44),""),""))</f>
        <v/>
      </c>
      <c r="BE99" s="121">
        <f>IF($B99=1,$G$14,IF(N(Vintage_Input!Q47)&gt;0,IFERROR((Vintage_Input!I47+Vintage_Input!AW47)/$C99+Products!$C$14-(Products!$C$43+Products!$C$19+Products!$C$43*Products!$C$22+Products!$C$44),""),""))</f>
        <v/>
      </c>
      <c r="BF99" s="121">
        <f>IF($B99=1,$H$14,IF(N(Vintage_Input!R47)&gt;0,IFERROR((Vintage_Input!J47+Vintage_Input!AX47)/$C99+Products!$C$14-(Products!$C$43+Products!$C$19+Products!$C$43*Products!$C$22+Products!$C$44),""),""))</f>
        <v/>
      </c>
      <c r="BG99" s="121">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0">
        <f>IF($B100=1,$B$8,IF(N(Vintage_Input!L48)&gt;0,Vintage_Input!D48/Vintage_Input!L48,""))</f>
        <v/>
      </c>
      <c r="E100" s="120">
        <f>IF($B100=1,$C$8,IF(N(Vintage_Input!M48)&gt;0,Vintage_Input!E48/Vintage_Input!M48,""))</f>
        <v/>
      </c>
      <c r="F100" s="120">
        <f>IF($B100=1,$D$8,IF(N(Vintage_Input!N48)&gt;0,Vintage_Input!F48/Vintage_Input!N48,""))</f>
        <v/>
      </c>
      <c r="G100" s="120">
        <f>IF($B100=1,$E$8,IF(N(Vintage_Input!O48)&gt;0,Vintage_Input!G48/Vintage_Input!O48,""))</f>
        <v/>
      </c>
      <c r="H100" s="120">
        <f>IF($B100=1,$F$8,IF(N(Vintage_Input!P48)&gt;0,Vintage_Input!H48/Vintage_Input!P48,""))</f>
        <v/>
      </c>
      <c r="I100" s="120">
        <f>IF($B100=1,$G$8,IF(N(Vintage_Input!Q48)&gt;0,Vintage_Input!I48/Vintage_Input!Q48,""))</f>
        <v/>
      </c>
      <c r="J100" s="120">
        <f>IF($B100=1,$H$8,IF(N(Vintage_Input!R48)&gt;0,Vintage_Input!J48/Vintage_Input!R48,""))</f>
        <v/>
      </c>
      <c r="K100" s="120">
        <f>IF($B100=1,$I$8,IF(N(Vintage_Input!S48)&gt;0,Vintage_Input!K48/Vintage_Input!S48,""))</f>
        <v/>
      </c>
      <c r="L100" s="120">
        <f>IF($B100=1,$B$9,IF(N(Vintage_Input!L48)&gt;0,Vintage_Input!T48/Vintage_Input!L48,""))</f>
        <v/>
      </c>
      <c r="M100" s="120">
        <f>IF($B100=1,$C$9,IF(N(Vintage_Input!M48)&gt;0,Vintage_Input!U48/Vintage_Input!M48,""))</f>
        <v/>
      </c>
      <c r="N100" s="120">
        <f>IF($B100=1,$D$9,IF(N(Vintage_Input!N48)&gt;0,Vintage_Input!V48/Vintage_Input!N48,""))</f>
        <v/>
      </c>
      <c r="O100" s="120">
        <f>IF($B100=1,$E$9,IF(N(Vintage_Input!O48)&gt;0,Vintage_Input!W48/Vintage_Input!O48,""))</f>
        <v/>
      </c>
      <c r="P100" s="120">
        <f>IF($B100=1,$F$9,IF(N(Vintage_Input!P48)&gt;0,Vintage_Input!X48/Vintage_Input!P48,""))</f>
        <v/>
      </c>
      <c r="Q100" s="120">
        <f>IF($B100=1,$G$9,IF(N(Vintage_Input!Q48)&gt;0,Vintage_Input!Y48/Vintage_Input!Q48,""))</f>
        <v/>
      </c>
      <c r="R100" s="120">
        <f>IF($B100=1,$H$9,IF(N(Vintage_Input!R48)&gt;0,Vintage_Input!Z48/Vintage_Input!R48,""))</f>
        <v/>
      </c>
      <c r="S100" s="120">
        <f>IF($B100=1,$I$9,IF(N(Vintage_Input!S48)&gt;0,Vintage_Input!AA48/Vintage_Input!S48,""))</f>
        <v/>
      </c>
      <c r="T100" s="120">
        <f>IF($B100=1,$B$10,IF(N(Vintage_Input!L48)&gt;0,Vintage_Input!AB48/Vintage_Input!L48,""))</f>
        <v/>
      </c>
      <c r="U100" s="120">
        <f>IF($B100=1,$C$10,IF(N(Vintage_Input!M48)&gt;0,Vintage_Input!AC48/Vintage_Input!M48,""))</f>
        <v/>
      </c>
      <c r="V100" s="120">
        <f>IF($B100=1,$D$10,IF(N(Vintage_Input!N48)&gt;0,Vintage_Input!AD48/Vintage_Input!N48,""))</f>
        <v/>
      </c>
      <c r="W100" s="120">
        <f>IF($B100=1,$E$10,IF(N(Vintage_Input!O48)&gt;0,Vintage_Input!AE48/Vintage_Input!O48,""))</f>
        <v/>
      </c>
      <c r="X100" s="120">
        <f>IF($B100=1,$F$10,IF(N(Vintage_Input!P48)&gt;0,Vintage_Input!AF48/Vintage_Input!P48,""))</f>
        <v/>
      </c>
      <c r="Y100" s="120">
        <f>IF($B100=1,$G$10,IF(N(Vintage_Input!Q48)&gt;0,Vintage_Input!AG48/Vintage_Input!Q48,""))</f>
        <v/>
      </c>
      <c r="Z100" s="120">
        <f>IF($B100=1,$H$10,IF(N(Vintage_Input!R48)&gt;0,Vintage_Input!AH48/Vintage_Input!R48,""))</f>
        <v/>
      </c>
      <c r="AA100" s="120">
        <f>IF($B100=1,$I$10,IF(N(Vintage_Input!S48)&gt;0,Vintage_Input!AI48/Vintage_Input!S48,""))</f>
        <v/>
      </c>
      <c r="AB100" s="120">
        <f>IF($B100=1,$B$11,IF(N(Vintage_Input!L48)&gt;0,Vintage_Input!AJ48/Vintage_Input!L48,""))</f>
        <v/>
      </c>
      <c r="AC100" s="120">
        <f>IF($B100=1,$C$11,IF(N(Vintage_Input!M48)&gt;0,Vintage_Input!AK48/Vintage_Input!M48,""))</f>
        <v/>
      </c>
      <c r="AD100" s="120">
        <f>IF($B100=1,$D$11,IF(N(Vintage_Input!N48)&gt;0,Vintage_Input!AL48/Vintage_Input!N48,""))</f>
        <v/>
      </c>
      <c r="AE100" s="120">
        <f>IF($B100=1,$E$11,IF(N(Vintage_Input!O48)&gt;0,Vintage_Input!AM48/Vintage_Input!O48,""))</f>
        <v/>
      </c>
      <c r="AF100" s="120">
        <f>IF($B100=1,$F$11,IF(N(Vintage_Input!P48)&gt;0,Vintage_Input!AN48/Vintage_Input!P48,""))</f>
        <v/>
      </c>
      <c r="AG100" s="120">
        <f>IF($B100=1,$G$11,IF(N(Vintage_Input!Q48)&gt;0,Vintage_Input!AO48/Vintage_Input!Q48,""))</f>
        <v/>
      </c>
      <c r="AH100" s="120">
        <f>IF($B100=1,$H$11,IF(N(Vintage_Input!R48)&gt;0,Vintage_Input!AP48/Vintage_Input!R48,""))</f>
        <v/>
      </c>
      <c r="AI100" s="120">
        <f>IF($B100=1,$I$11,IF(N(Vintage_Input!S48)&gt;0,Vintage_Input!AQ48/Vintage_Input!S48,""))</f>
        <v/>
      </c>
      <c r="AJ100" s="120">
        <f>IF($B100=1,$B$12,IF(N(Vintage_Input!L48)&gt;0,IFERROR(Vintage_Input!AR48/Vintage_Input!AJ48,""),""))</f>
        <v/>
      </c>
      <c r="AK100" s="120">
        <f>IF($B100=1,$C$12,IF(N(Vintage_Input!M48)&gt;0,IFERROR(Vintage_Input!AS48/Vintage_Input!AK48,""),""))</f>
        <v/>
      </c>
      <c r="AL100" s="120">
        <f>IF($B100=1,$D$12,IF(N(Vintage_Input!N48)&gt;0,IFERROR(Vintage_Input!AT48/Vintage_Input!AL48,""),""))</f>
        <v/>
      </c>
      <c r="AM100" s="120">
        <f>IF($B100=1,$E$12,IF(N(Vintage_Input!O48)&gt;0,IFERROR(Vintage_Input!AU48/Vintage_Input!AM48,""),""))</f>
        <v/>
      </c>
      <c r="AN100" s="120">
        <f>IF($B100=1,$F$12,IF(N(Vintage_Input!P48)&gt;0,IFERROR(Vintage_Input!AV48/Vintage_Input!AN48,""),""))</f>
        <v/>
      </c>
      <c r="AO100" s="120">
        <f>IF($B100=1,$G$12,IF(N(Vintage_Input!Q48)&gt;0,IFERROR(Vintage_Input!AW48/Vintage_Input!AO48,""),""))</f>
        <v/>
      </c>
      <c r="AP100" s="120">
        <f>IF($B100=1,$H$12,IF(N(Vintage_Input!R48)&gt;0,IFERROR(Vintage_Input!AX48/Vintage_Input!AP48,""),""))</f>
        <v/>
      </c>
      <c r="AQ100" s="120">
        <f>IF($B100=1,$I$12,IF(N(Vintage_Input!S48)&gt;0,IFERROR(Vintage_Input!AY48/Vintage_Input!AQ48,""),""))</f>
        <v/>
      </c>
      <c r="AR100" s="120">
        <f>IF($B100=1,$B$13,IF(N(Vintage_Input!L48)&gt;0,IFERROR(Vintage_Input!AZ48/$C100,""),""))</f>
        <v/>
      </c>
      <c r="AS100" s="120">
        <f>IF($B100=1,$C$13,IF(N(Vintage_Input!M48)&gt;0,IFERROR(Vintage_Input!BA48/$C100,""),""))</f>
        <v/>
      </c>
      <c r="AT100" s="120">
        <f>IF($B100=1,$D$13,IF(N(Vintage_Input!N48)&gt;0,IFERROR(Vintage_Input!BB48/$C100,""),""))</f>
        <v/>
      </c>
      <c r="AU100" s="120">
        <f>IF($B100=1,$E$13,IF(N(Vintage_Input!O48)&gt;0,IFERROR(Vintage_Input!BC48/$C100,""),""))</f>
        <v/>
      </c>
      <c r="AV100" s="120">
        <f>IF($B100=1,$F$13,IF(N(Vintage_Input!P48)&gt;0,IFERROR(Vintage_Input!BD48/$C100,""),""))</f>
        <v/>
      </c>
      <c r="AW100" s="120">
        <f>IF($B100=1,$G$13,IF(N(Vintage_Input!Q48)&gt;0,IFERROR(Vintage_Input!BE48/$C100,""),""))</f>
        <v/>
      </c>
      <c r="AX100" s="120">
        <f>IF($B100=1,$H$13,IF(N(Vintage_Input!R48)&gt;0,IFERROR(Vintage_Input!BF48/$C100,""),""))</f>
        <v/>
      </c>
      <c r="AY100" s="120">
        <f>IF($B100=1,$I$13,IF(N(Vintage_Input!S48)&gt;0,IFERROR(Vintage_Input!BG48/$C100,""),""))</f>
        <v/>
      </c>
      <c r="AZ100" s="121">
        <f>IF($B100=1,$B$14,IF(N(Vintage_Input!L48)&gt;0,IFERROR((Vintage_Input!D48+Vintage_Input!AR48)/$C100+Products!$C$14-(Products!$C$43+Products!$C$19+Products!$C$43*Products!$C$22+Products!$C$44),""),""))</f>
        <v/>
      </c>
      <c r="BA100" s="121">
        <f>IF($B100=1,$C$14,IF(N(Vintage_Input!M48)&gt;0,IFERROR((Vintage_Input!E48+Vintage_Input!AS48)/$C100+Products!$C$14-(Products!$C$43+Products!$C$19+Products!$C$43*Products!$C$22+Products!$C$44),""),""))</f>
        <v/>
      </c>
      <c r="BB100" s="121">
        <f>IF($B100=1,$D$14,IF(N(Vintage_Input!N48)&gt;0,IFERROR((Vintage_Input!F48+Vintage_Input!AT48)/$C100+Products!$C$14-(Products!$C$43+Products!$C$19+Products!$C$43*Products!$C$22+Products!$C$44),""),""))</f>
        <v/>
      </c>
      <c r="BC100" s="121">
        <f>IF($B100=1,$E$14,IF(N(Vintage_Input!O48)&gt;0,IFERROR((Vintage_Input!G48+Vintage_Input!AU48)/$C100+Products!$C$14-(Products!$C$43+Products!$C$19+Products!$C$43*Products!$C$22+Products!$C$44),""),""))</f>
        <v/>
      </c>
      <c r="BD100" s="121">
        <f>IF($B100=1,$F$14,IF(N(Vintage_Input!P48)&gt;0,IFERROR((Vintage_Input!H48+Vintage_Input!AV48)/$C100+Products!$C$14-(Products!$C$43+Products!$C$19+Products!$C$43*Products!$C$22+Products!$C$44),""),""))</f>
        <v/>
      </c>
      <c r="BE100" s="121">
        <f>IF($B100=1,$G$14,IF(N(Vintage_Input!Q48)&gt;0,IFERROR((Vintage_Input!I48+Vintage_Input!AW48)/$C100+Products!$C$14-(Products!$C$43+Products!$C$19+Products!$C$43*Products!$C$22+Products!$C$44),""),""))</f>
        <v/>
      </c>
      <c r="BF100" s="121">
        <f>IF($B100=1,$H$14,IF(N(Vintage_Input!R48)&gt;0,IFERROR((Vintage_Input!J48+Vintage_Input!AX48)/$C100+Products!$C$14-(Products!$C$43+Products!$C$19+Products!$C$43*Products!$C$22+Products!$C$44),""),""))</f>
        <v/>
      </c>
      <c r="BG100" s="121">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0">
        <f>IF($B101=1,$B$8,IF(N(Vintage_Input!L49)&gt;0,Vintage_Input!D49/Vintage_Input!L49,""))</f>
        <v/>
      </c>
      <c r="E101" s="120">
        <f>IF($B101=1,$C$8,IF(N(Vintage_Input!M49)&gt;0,Vintage_Input!E49/Vintage_Input!M49,""))</f>
        <v/>
      </c>
      <c r="F101" s="120">
        <f>IF($B101=1,$D$8,IF(N(Vintage_Input!N49)&gt;0,Vintage_Input!F49/Vintage_Input!N49,""))</f>
        <v/>
      </c>
      <c r="G101" s="120">
        <f>IF($B101=1,$E$8,IF(N(Vintage_Input!O49)&gt;0,Vintage_Input!G49/Vintage_Input!O49,""))</f>
        <v/>
      </c>
      <c r="H101" s="120">
        <f>IF($B101=1,$F$8,IF(N(Vintage_Input!P49)&gt;0,Vintage_Input!H49/Vintage_Input!P49,""))</f>
        <v/>
      </c>
      <c r="I101" s="120">
        <f>IF($B101=1,$G$8,IF(N(Vintage_Input!Q49)&gt;0,Vintage_Input!I49/Vintage_Input!Q49,""))</f>
        <v/>
      </c>
      <c r="J101" s="120">
        <f>IF($B101=1,$H$8,IF(N(Vintage_Input!R49)&gt;0,Vintage_Input!J49/Vintage_Input!R49,""))</f>
        <v/>
      </c>
      <c r="K101" s="120">
        <f>IF($B101=1,$I$8,IF(N(Vintage_Input!S49)&gt;0,Vintage_Input!K49/Vintage_Input!S49,""))</f>
        <v/>
      </c>
      <c r="L101" s="120">
        <f>IF($B101=1,$B$9,IF(N(Vintage_Input!L49)&gt;0,Vintage_Input!T49/Vintage_Input!L49,""))</f>
        <v/>
      </c>
      <c r="M101" s="120">
        <f>IF($B101=1,$C$9,IF(N(Vintage_Input!M49)&gt;0,Vintage_Input!U49/Vintage_Input!M49,""))</f>
        <v/>
      </c>
      <c r="N101" s="120">
        <f>IF($B101=1,$D$9,IF(N(Vintage_Input!N49)&gt;0,Vintage_Input!V49/Vintage_Input!N49,""))</f>
        <v/>
      </c>
      <c r="O101" s="120">
        <f>IF($B101=1,$E$9,IF(N(Vintage_Input!O49)&gt;0,Vintage_Input!W49/Vintage_Input!O49,""))</f>
        <v/>
      </c>
      <c r="P101" s="120">
        <f>IF($B101=1,$F$9,IF(N(Vintage_Input!P49)&gt;0,Vintage_Input!X49/Vintage_Input!P49,""))</f>
        <v/>
      </c>
      <c r="Q101" s="120">
        <f>IF($B101=1,$G$9,IF(N(Vintage_Input!Q49)&gt;0,Vintage_Input!Y49/Vintage_Input!Q49,""))</f>
        <v/>
      </c>
      <c r="R101" s="120">
        <f>IF($B101=1,$H$9,IF(N(Vintage_Input!R49)&gt;0,Vintage_Input!Z49/Vintage_Input!R49,""))</f>
        <v/>
      </c>
      <c r="S101" s="120">
        <f>IF($B101=1,$I$9,IF(N(Vintage_Input!S49)&gt;0,Vintage_Input!AA49/Vintage_Input!S49,""))</f>
        <v/>
      </c>
      <c r="T101" s="120">
        <f>IF($B101=1,$B$10,IF(N(Vintage_Input!L49)&gt;0,Vintage_Input!AB49/Vintage_Input!L49,""))</f>
        <v/>
      </c>
      <c r="U101" s="120">
        <f>IF($B101=1,$C$10,IF(N(Vintage_Input!M49)&gt;0,Vintage_Input!AC49/Vintage_Input!M49,""))</f>
        <v/>
      </c>
      <c r="V101" s="120">
        <f>IF($B101=1,$D$10,IF(N(Vintage_Input!N49)&gt;0,Vintage_Input!AD49/Vintage_Input!N49,""))</f>
        <v/>
      </c>
      <c r="W101" s="120">
        <f>IF($B101=1,$E$10,IF(N(Vintage_Input!O49)&gt;0,Vintage_Input!AE49/Vintage_Input!O49,""))</f>
        <v/>
      </c>
      <c r="X101" s="120">
        <f>IF($B101=1,$F$10,IF(N(Vintage_Input!P49)&gt;0,Vintage_Input!AF49/Vintage_Input!P49,""))</f>
        <v/>
      </c>
      <c r="Y101" s="120">
        <f>IF($B101=1,$G$10,IF(N(Vintage_Input!Q49)&gt;0,Vintage_Input!AG49/Vintage_Input!Q49,""))</f>
        <v/>
      </c>
      <c r="Z101" s="120">
        <f>IF($B101=1,$H$10,IF(N(Vintage_Input!R49)&gt;0,Vintage_Input!AH49/Vintage_Input!R49,""))</f>
        <v/>
      </c>
      <c r="AA101" s="120">
        <f>IF($B101=1,$I$10,IF(N(Vintage_Input!S49)&gt;0,Vintage_Input!AI49/Vintage_Input!S49,""))</f>
        <v/>
      </c>
      <c r="AB101" s="120">
        <f>IF($B101=1,$B$11,IF(N(Vintage_Input!L49)&gt;0,Vintage_Input!AJ49/Vintage_Input!L49,""))</f>
        <v/>
      </c>
      <c r="AC101" s="120">
        <f>IF($B101=1,$C$11,IF(N(Vintage_Input!M49)&gt;0,Vintage_Input!AK49/Vintage_Input!M49,""))</f>
        <v/>
      </c>
      <c r="AD101" s="120">
        <f>IF($B101=1,$D$11,IF(N(Vintage_Input!N49)&gt;0,Vintage_Input!AL49/Vintage_Input!N49,""))</f>
        <v/>
      </c>
      <c r="AE101" s="120">
        <f>IF($B101=1,$E$11,IF(N(Vintage_Input!O49)&gt;0,Vintage_Input!AM49/Vintage_Input!O49,""))</f>
        <v/>
      </c>
      <c r="AF101" s="120">
        <f>IF($B101=1,$F$11,IF(N(Vintage_Input!P49)&gt;0,Vintage_Input!AN49/Vintage_Input!P49,""))</f>
        <v/>
      </c>
      <c r="AG101" s="120">
        <f>IF($B101=1,$G$11,IF(N(Vintage_Input!Q49)&gt;0,Vintage_Input!AO49/Vintage_Input!Q49,""))</f>
        <v/>
      </c>
      <c r="AH101" s="120">
        <f>IF($B101=1,$H$11,IF(N(Vintage_Input!R49)&gt;0,Vintage_Input!AP49/Vintage_Input!R49,""))</f>
        <v/>
      </c>
      <c r="AI101" s="120">
        <f>IF($B101=1,$I$11,IF(N(Vintage_Input!S49)&gt;0,Vintage_Input!AQ49/Vintage_Input!S49,""))</f>
        <v/>
      </c>
      <c r="AJ101" s="120">
        <f>IF($B101=1,$B$12,IF(N(Vintage_Input!L49)&gt;0,IFERROR(Vintage_Input!AR49/Vintage_Input!AJ49,""),""))</f>
        <v/>
      </c>
      <c r="AK101" s="120">
        <f>IF($B101=1,$C$12,IF(N(Vintage_Input!M49)&gt;0,IFERROR(Vintage_Input!AS49/Vintage_Input!AK49,""),""))</f>
        <v/>
      </c>
      <c r="AL101" s="120">
        <f>IF($B101=1,$D$12,IF(N(Vintage_Input!N49)&gt;0,IFERROR(Vintage_Input!AT49/Vintage_Input!AL49,""),""))</f>
        <v/>
      </c>
      <c r="AM101" s="120">
        <f>IF($B101=1,$E$12,IF(N(Vintage_Input!O49)&gt;0,IFERROR(Vintage_Input!AU49/Vintage_Input!AM49,""),""))</f>
        <v/>
      </c>
      <c r="AN101" s="120">
        <f>IF($B101=1,$F$12,IF(N(Vintage_Input!P49)&gt;0,IFERROR(Vintage_Input!AV49/Vintage_Input!AN49,""),""))</f>
        <v/>
      </c>
      <c r="AO101" s="120">
        <f>IF($B101=1,$G$12,IF(N(Vintage_Input!Q49)&gt;0,IFERROR(Vintage_Input!AW49/Vintage_Input!AO49,""),""))</f>
        <v/>
      </c>
      <c r="AP101" s="120">
        <f>IF($B101=1,$H$12,IF(N(Vintage_Input!R49)&gt;0,IFERROR(Vintage_Input!AX49/Vintage_Input!AP49,""),""))</f>
        <v/>
      </c>
      <c r="AQ101" s="120">
        <f>IF($B101=1,$I$12,IF(N(Vintage_Input!S49)&gt;0,IFERROR(Vintage_Input!AY49/Vintage_Input!AQ49,""),""))</f>
        <v/>
      </c>
      <c r="AR101" s="120">
        <f>IF($B101=1,$B$13,IF(N(Vintage_Input!L49)&gt;0,IFERROR(Vintage_Input!AZ49/$C101,""),""))</f>
        <v/>
      </c>
      <c r="AS101" s="120">
        <f>IF($B101=1,$C$13,IF(N(Vintage_Input!M49)&gt;0,IFERROR(Vintage_Input!BA49/$C101,""),""))</f>
        <v/>
      </c>
      <c r="AT101" s="120">
        <f>IF($B101=1,$D$13,IF(N(Vintage_Input!N49)&gt;0,IFERROR(Vintage_Input!BB49/$C101,""),""))</f>
        <v/>
      </c>
      <c r="AU101" s="120">
        <f>IF($B101=1,$E$13,IF(N(Vintage_Input!O49)&gt;0,IFERROR(Vintage_Input!BC49/$C101,""),""))</f>
        <v/>
      </c>
      <c r="AV101" s="120">
        <f>IF($B101=1,$F$13,IF(N(Vintage_Input!P49)&gt;0,IFERROR(Vintage_Input!BD49/$C101,""),""))</f>
        <v/>
      </c>
      <c r="AW101" s="120">
        <f>IF($B101=1,$G$13,IF(N(Vintage_Input!Q49)&gt;0,IFERROR(Vintage_Input!BE49/$C101,""),""))</f>
        <v/>
      </c>
      <c r="AX101" s="120">
        <f>IF($B101=1,$H$13,IF(N(Vintage_Input!R49)&gt;0,IFERROR(Vintage_Input!BF49/$C101,""),""))</f>
        <v/>
      </c>
      <c r="AY101" s="120">
        <f>IF($B101=1,$I$13,IF(N(Vintage_Input!S49)&gt;0,IFERROR(Vintage_Input!BG49/$C101,""),""))</f>
        <v/>
      </c>
      <c r="AZ101" s="121">
        <f>IF($B101=1,$B$14,IF(N(Vintage_Input!L49)&gt;0,IFERROR((Vintage_Input!D49+Vintage_Input!AR49)/$C101+Products!$C$14-(Products!$C$43+Products!$C$19+Products!$C$43*Products!$C$22+Products!$C$44),""),""))</f>
        <v/>
      </c>
      <c r="BA101" s="121">
        <f>IF($B101=1,$C$14,IF(N(Vintage_Input!M49)&gt;0,IFERROR((Vintage_Input!E49+Vintage_Input!AS49)/$C101+Products!$C$14-(Products!$C$43+Products!$C$19+Products!$C$43*Products!$C$22+Products!$C$44),""),""))</f>
        <v/>
      </c>
      <c r="BB101" s="121">
        <f>IF($B101=1,$D$14,IF(N(Vintage_Input!N49)&gt;0,IFERROR((Vintage_Input!F49+Vintage_Input!AT49)/$C101+Products!$C$14-(Products!$C$43+Products!$C$19+Products!$C$43*Products!$C$22+Products!$C$44),""),""))</f>
        <v/>
      </c>
      <c r="BC101" s="121">
        <f>IF($B101=1,$E$14,IF(N(Vintage_Input!O49)&gt;0,IFERROR((Vintage_Input!G49+Vintage_Input!AU49)/$C101+Products!$C$14-(Products!$C$43+Products!$C$19+Products!$C$43*Products!$C$22+Products!$C$44),""),""))</f>
        <v/>
      </c>
      <c r="BD101" s="121">
        <f>IF($B101=1,$F$14,IF(N(Vintage_Input!P49)&gt;0,IFERROR((Vintage_Input!H49+Vintage_Input!AV49)/$C101+Products!$C$14-(Products!$C$43+Products!$C$19+Products!$C$43*Products!$C$22+Products!$C$44),""),""))</f>
        <v/>
      </c>
      <c r="BE101" s="121">
        <f>IF($B101=1,$G$14,IF(N(Vintage_Input!Q49)&gt;0,IFERROR((Vintage_Input!I49+Vintage_Input!AW49)/$C101+Products!$C$14-(Products!$C$43+Products!$C$19+Products!$C$43*Products!$C$22+Products!$C$44),""),""))</f>
        <v/>
      </c>
      <c r="BF101" s="121">
        <f>IF($B101=1,$H$14,IF(N(Vintage_Input!R49)&gt;0,IFERROR((Vintage_Input!J49+Vintage_Input!AX49)/$C101+Products!$C$14-(Products!$C$43+Products!$C$19+Products!$C$43*Products!$C$22+Products!$C$44),""),""))</f>
        <v/>
      </c>
      <c r="BG101" s="121">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0">
        <f>IF($B102=1,$B$8,IF(N(Vintage_Input!L50)&gt;0,Vintage_Input!D50/Vintage_Input!L50,""))</f>
        <v/>
      </c>
      <c r="E102" s="120">
        <f>IF($B102=1,$C$8,IF(N(Vintage_Input!M50)&gt;0,Vintage_Input!E50/Vintage_Input!M50,""))</f>
        <v/>
      </c>
      <c r="F102" s="120">
        <f>IF($B102=1,$D$8,IF(N(Vintage_Input!N50)&gt;0,Vintage_Input!F50/Vintage_Input!N50,""))</f>
        <v/>
      </c>
      <c r="G102" s="120">
        <f>IF($B102=1,$E$8,IF(N(Vintage_Input!O50)&gt;0,Vintage_Input!G50/Vintage_Input!O50,""))</f>
        <v/>
      </c>
      <c r="H102" s="120">
        <f>IF($B102=1,$F$8,IF(N(Vintage_Input!P50)&gt;0,Vintage_Input!H50/Vintage_Input!P50,""))</f>
        <v/>
      </c>
      <c r="I102" s="120">
        <f>IF($B102=1,$G$8,IF(N(Vintage_Input!Q50)&gt;0,Vintage_Input!I50/Vintage_Input!Q50,""))</f>
        <v/>
      </c>
      <c r="J102" s="120">
        <f>IF($B102=1,$H$8,IF(N(Vintage_Input!R50)&gt;0,Vintage_Input!J50/Vintage_Input!R50,""))</f>
        <v/>
      </c>
      <c r="K102" s="120">
        <f>IF($B102=1,$I$8,IF(N(Vintage_Input!S50)&gt;0,Vintage_Input!K50/Vintage_Input!S50,""))</f>
        <v/>
      </c>
      <c r="L102" s="120">
        <f>IF($B102=1,$B$9,IF(N(Vintage_Input!L50)&gt;0,Vintage_Input!T50/Vintage_Input!L50,""))</f>
        <v/>
      </c>
      <c r="M102" s="120">
        <f>IF($B102=1,$C$9,IF(N(Vintage_Input!M50)&gt;0,Vintage_Input!U50/Vintage_Input!M50,""))</f>
        <v/>
      </c>
      <c r="N102" s="120">
        <f>IF($B102=1,$D$9,IF(N(Vintage_Input!N50)&gt;0,Vintage_Input!V50/Vintage_Input!N50,""))</f>
        <v/>
      </c>
      <c r="O102" s="120">
        <f>IF($B102=1,$E$9,IF(N(Vintage_Input!O50)&gt;0,Vintage_Input!W50/Vintage_Input!O50,""))</f>
        <v/>
      </c>
      <c r="P102" s="120">
        <f>IF($B102=1,$F$9,IF(N(Vintage_Input!P50)&gt;0,Vintage_Input!X50/Vintage_Input!P50,""))</f>
        <v/>
      </c>
      <c r="Q102" s="120">
        <f>IF($B102=1,$G$9,IF(N(Vintage_Input!Q50)&gt;0,Vintage_Input!Y50/Vintage_Input!Q50,""))</f>
        <v/>
      </c>
      <c r="R102" s="120">
        <f>IF($B102=1,$H$9,IF(N(Vintage_Input!R50)&gt;0,Vintage_Input!Z50/Vintage_Input!R50,""))</f>
        <v/>
      </c>
      <c r="S102" s="120">
        <f>IF($B102=1,$I$9,IF(N(Vintage_Input!S50)&gt;0,Vintage_Input!AA50/Vintage_Input!S50,""))</f>
        <v/>
      </c>
      <c r="T102" s="120">
        <f>IF($B102=1,$B$10,IF(N(Vintage_Input!L50)&gt;0,Vintage_Input!AB50/Vintage_Input!L50,""))</f>
        <v/>
      </c>
      <c r="U102" s="120">
        <f>IF($B102=1,$C$10,IF(N(Vintage_Input!M50)&gt;0,Vintage_Input!AC50/Vintage_Input!M50,""))</f>
        <v/>
      </c>
      <c r="V102" s="120">
        <f>IF($B102=1,$D$10,IF(N(Vintage_Input!N50)&gt;0,Vintage_Input!AD50/Vintage_Input!N50,""))</f>
        <v/>
      </c>
      <c r="W102" s="120">
        <f>IF($B102=1,$E$10,IF(N(Vintage_Input!O50)&gt;0,Vintage_Input!AE50/Vintage_Input!O50,""))</f>
        <v/>
      </c>
      <c r="X102" s="120">
        <f>IF($B102=1,$F$10,IF(N(Vintage_Input!P50)&gt;0,Vintage_Input!AF50/Vintage_Input!P50,""))</f>
        <v/>
      </c>
      <c r="Y102" s="120">
        <f>IF($B102=1,$G$10,IF(N(Vintage_Input!Q50)&gt;0,Vintage_Input!AG50/Vintage_Input!Q50,""))</f>
        <v/>
      </c>
      <c r="Z102" s="120">
        <f>IF($B102=1,$H$10,IF(N(Vintage_Input!R50)&gt;0,Vintage_Input!AH50/Vintage_Input!R50,""))</f>
        <v/>
      </c>
      <c r="AA102" s="120">
        <f>IF($B102=1,$I$10,IF(N(Vintage_Input!S50)&gt;0,Vintage_Input!AI50/Vintage_Input!S50,""))</f>
        <v/>
      </c>
      <c r="AB102" s="120">
        <f>IF($B102=1,$B$11,IF(N(Vintage_Input!L50)&gt;0,Vintage_Input!AJ50/Vintage_Input!L50,""))</f>
        <v/>
      </c>
      <c r="AC102" s="120">
        <f>IF($B102=1,$C$11,IF(N(Vintage_Input!M50)&gt;0,Vintage_Input!AK50/Vintage_Input!M50,""))</f>
        <v/>
      </c>
      <c r="AD102" s="120">
        <f>IF($B102=1,$D$11,IF(N(Vintage_Input!N50)&gt;0,Vintage_Input!AL50/Vintage_Input!N50,""))</f>
        <v/>
      </c>
      <c r="AE102" s="120">
        <f>IF($B102=1,$E$11,IF(N(Vintage_Input!O50)&gt;0,Vintage_Input!AM50/Vintage_Input!O50,""))</f>
        <v/>
      </c>
      <c r="AF102" s="120">
        <f>IF($B102=1,$F$11,IF(N(Vintage_Input!P50)&gt;0,Vintage_Input!AN50/Vintage_Input!P50,""))</f>
        <v/>
      </c>
      <c r="AG102" s="120">
        <f>IF($B102=1,$G$11,IF(N(Vintage_Input!Q50)&gt;0,Vintage_Input!AO50/Vintage_Input!Q50,""))</f>
        <v/>
      </c>
      <c r="AH102" s="120">
        <f>IF($B102=1,$H$11,IF(N(Vintage_Input!R50)&gt;0,Vintage_Input!AP50/Vintage_Input!R50,""))</f>
        <v/>
      </c>
      <c r="AI102" s="120">
        <f>IF($B102=1,$I$11,IF(N(Vintage_Input!S50)&gt;0,Vintage_Input!AQ50/Vintage_Input!S50,""))</f>
        <v/>
      </c>
      <c r="AJ102" s="120">
        <f>IF($B102=1,$B$12,IF(N(Vintage_Input!L50)&gt;0,IFERROR(Vintage_Input!AR50/Vintage_Input!AJ50,""),""))</f>
        <v/>
      </c>
      <c r="AK102" s="120">
        <f>IF($B102=1,$C$12,IF(N(Vintage_Input!M50)&gt;0,IFERROR(Vintage_Input!AS50/Vintage_Input!AK50,""),""))</f>
        <v/>
      </c>
      <c r="AL102" s="120">
        <f>IF($B102=1,$D$12,IF(N(Vintage_Input!N50)&gt;0,IFERROR(Vintage_Input!AT50/Vintage_Input!AL50,""),""))</f>
        <v/>
      </c>
      <c r="AM102" s="120">
        <f>IF($B102=1,$E$12,IF(N(Vintage_Input!O50)&gt;0,IFERROR(Vintage_Input!AU50/Vintage_Input!AM50,""),""))</f>
        <v/>
      </c>
      <c r="AN102" s="120">
        <f>IF($B102=1,$F$12,IF(N(Vintage_Input!P50)&gt;0,IFERROR(Vintage_Input!AV50/Vintage_Input!AN50,""),""))</f>
        <v/>
      </c>
      <c r="AO102" s="120">
        <f>IF($B102=1,$G$12,IF(N(Vintage_Input!Q50)&gt;0,IFERROR(Vintage_Input!AW50/Vintage_Input!AO50,""),""))</f>
        <v/>
      </c>
      <c r="AP102" s="120">
        <f>IF($B102=1,$H$12,IF(N(Vintage_Input!R50)&gt;0,IFERROR(Vintage_Input!AX50/Vintage_Input!AP50,""),""))</f>
        <v/>
      </c>
      <c r="AQ102" s="120">
        <f>IF($B102=1,$I$12,IF(N(Vintage_Input!S50)&gt;0,IFERROR(Vintage_Input!AY50/Vintage_Input!AQ50,""),""))</f>
        <v/>
      </c>
      <c r="AR102" s="120">
        <f>IF($B102=1,$B$13,IF(N(Vintage_Input!L50)&gt;0,IFERROR(Vintage_Input!AZ50/$C102,""),""))</f>
        <v/>
      </c>
      <c r="AS102" s="120">
        <f>IF($B102=1,$C$13,IF(N(Vintage_Input!M50)&gt;0,IFERROR(Vintage_Input!BA50/$C102,""),""))</f>
        <v/>
      </c>
      <c r="AT102" s="120">
        <f>IF($B102=1,$D$13,IF(N(Vintage_Input!N50)&gt;0,IFERROR(Vintage_Input!BB50/$C102,""),""))</f>
        <v/>
      </c>
      <c r="AU102" s="120">
        <f>IF($B102=1,$E$13,IF(N(Vintage_Input!O50)&gt;0,IFERROR(Vintage_Input!BC50/$C102,""),""))</f>
        <v/>
      </c>
      <c r="AV102" s="120">
        <f>IF($B102=1,$F$13,IF(N(Vintage_Input!P50)&gt;0,IFERROR(Vintage_Input!BD50/$C102,""),""))</f>
        <v/>
      </c>
      <c r="AW102" s="120">
        <f>IF($B102=1,$G$13,IF(N(Vintage_Input!Q50)&gt;0,IFERROR(Vintage_Input!BE50/$C102,""),""))</f>
        <v/>
      </c>
      <c r="AX102" s="120">
        <f>IF($B102=1,$H$13,IF(N(Vintage_Input!R50)&gt;0,IFERROR(Vintage_Input!BF50/$C102,""),""))</f>
        <v/>
      </c>
      <c r="AY102" s="120">
        <f>IF($B102=1,$I$13,IF(N(Vintage_Input!S50)&gt;0,IFERROR(Vintage_Input!BG50/$C102,""),""))</f>
        <v/>
      </c>
      <c r="AZ102" s="121">
        <f>IF($B102=1,$B$14,IF(N(Vintage_Input!L50)&gt;0,IFERROR((Vintage_Input!D50+Vintage_Input!AR50)/$C102+Products!$C$14-(Products!$C$43+Products!$C$19+Products!$C$43*Products!$C$22+Products!$C$44),""),""))</f>
        <v/>
      </c>
      <c r="BA102" s="121">
        <f>IF($B102=1,$C$14,IF(N(Vintage_Input!M50)&gt;0,IFERROR((Vintage_Input!E50+Vintage_Input!AS50)/$C102+Products!$C$14-(Products!$C$43+Products!$C$19+Products!$C$43*Products!$C$22+Products!$C$44),""),""))</f>
        <v/>
      </c>
      <c r="BB102" s="121">
        <f>IF($B102=1,$D$14,IF(N(Vintage_Input!N50)&gt;0,IFERROR((Vintage_Input!F50+Vintage_Input!AT50)/$C102+Products!$C$14-(Products!$C$43+Products!$C$19+Products!$C$43*Products!$C$22+Products!$C$44),""),""))</f>
        <v/>
      </c>
      <c r="BC102" s="121">
        <f>IF($B102=1,$E$14,IF(N(Vintage_Input!O50)&gt;0,IFERROR((Vintage_Input!G50+Vintage_Input!AU50)/$C102+Products!$C$14-(Products!$C$43+Products!$C$19+Products!$C$43*Products!$C$22+Products!$C$44),""),""))</f>
        <v/>
      </c>
      <c r="BD102" s="121">
        <f>IF($B102=1,$F$14,IF(N(Vintage_Input!P50)&gt;0,IFERROR((Vintage_Input!H50+Vintage_Input!AV50)/$C102+Products!$C$14-(Products!$C$43+Products!$C$19+Products!$C$43*Products!$C$22+Products!$C$44),""),""))</f>
        <v/>
      </c>
      <c r="BE102" s="121">
        <f>IF($B102=1,$G$14,IF(N(Vintage_Input!Q50)&gt;0,IFERROR((Vintage_Input!I50+Vintage_Input!AW50)/$C102+Products!$C$14-(Products!$C$43+Products!$C$19+Products!$C$43*Products!$C$22+Products!$C$44),""),""))</f>
        <v/>
      </c>
      <c r="BF102" s="121">
        <f>IF($B102=1,$H$14,IF(N(Vintage_Input!R50)&gt;0,IFERROR((Vintage_Input!J50+Vintage_Input!AX50)/$C102+Products!$C$14-(Products!$C$43+Products!$C$19+Products!$C$43*Products!$C$22+Products!$C$44),""),""))</f>
        <v/>
      </c>
      <c r="BG102" s="121">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0">
        <f>IF($B103=1,$B$8,IF(N(Vintage_Input!L51)&gt;0,Vintage_Input!D51/Vintage_Input!L51,""))</f>
        <v/>
      </c>
      <c r="E103" s="120">
        <f>IF($B103=1,$C$8,IF(N(Vintage_Input!M51)&gt;0,Vintage_Input!E51/Vintage_Input!M51,""))</f>
        <v/>
      </c>
      <c r="F103" s="120">
        <f>IF($B103=1,$D$8,IF(N(Vintage_Input!N51)&gt;0,Vintage_Input!F51/Vintage_Input!N51,""))</f>
        <v/>
      </c>
      <c r="G103" s="120">
        <f>IF($B103=1,$E$8,IF(N(Vintage_Input!O51)&gt;0,Vintage_Input!G51/Vintage_Input!O51,""))</f>
        <v/>
      </c>
      <c r="H103" s="120">
        <f>IF($B103=1,$F$8,IF(N(Vintage_Input!P51)&gt;0,Vintage_Input!H51/Vintage_Input!P51,""))</f>
        <v/>
      </c>
      <c r="I103" s="120">
        <f>IF($B103=1,$G$8,IF(N(Vintage_Input!Q51)&gt;0,Vintage_Input!I51/Vintage_Input!Q51,""))</f>
        <v/>
      </c>
      <c r="J103" s="120">
        <f>IF($B103=1,$H$8,IF(N(Vintage_Input!R51)&gt;0,Vintage_Input!J51/Vintage_Input!R51,""))</f>
        <v/>
      </c>
      <c r="K103" s="120">
        <f>IF($B103=1,$I$8,IF(N(Vintage_Input!S51)&gt;0,Vintage_Input!K51/Vintage_Input!S51,""))</f>
        <v/>
      </c>
      <c r="L103" s="120">
        <f>IF($B103=1,$B$9,IF(N(Vintage_Input!L51)&gt;0,Vintage_Input!T51/Vintage_Input!L51,""))</f>
        <v/>
      </c>
      <c r="M103" s="120">
        <f>IF($B103=1,$C$9,IF(N(Vintage_Input!M51)&gt;0,Vintage_Input!U51/Vintage_Input!M51,""))</f>
        <v/>
      </c>
      <c r="N103" s="120">
        <f>IF($B103=1,$D$9,IF(N(Vintage_Input!N51)&gt;0,Vintage_Input!V51/Vintage_Input!N51,""))</f>
        <v/>
      </c>
      <c r="O103" s="120">
        <f>IF($B103=1,$E$9,IF(N(Vintage_Input!O51)&gt;0,Vintage_Input!W51/Vintage_Input!O51,""))</f>
        <v/>
      </c>
      <c r="P103" s="120">
        <f>IF($B103=1,$F$9,IF(N(Vintage_Input!P51)&gt;0,Vintage_Input!X51/Vintage_Input!P51,""))</f>
        <v/>
      </c>
      <c r="Q103" s="120">
        <f>IF($B103=1,$G$9,IF(N(Vintage_Input!Q51)&gt;0,Vintage_Input!Y51/Vintage_Input!Q51,""))</f>
        <v/>
      </c>
      <c r="R103" s="120">
        <f>IF($B103=1,$H$9,IF(N(Vintage_Input!R51)&gt;0,Vintage_Input!Z51/Vintage_Input!R51,""))</f>
        <v/>
      </c>
      <c r="S103" s="120">
        <f>IF($B103=1,$I$9,IF(N(Vintage_Input!S51)&gt;0,Vintage_Input!AA51/Vintage_Input!S51,""))</f>
        <v/>
      </c>
      <c r="T103" s="120">
        <f>IF($B103=1,$B$10,IF(N(Vintage_Input!L51)&gt;0,Vintage_Input!AB51/Vintage_Input!L51,""))</f>
        <v/>
      </c>
      <c r="U103" s="120">
        <f>IF($B103=1,$C$10,IF(N(Vintage_Input!M51)&gt;0,Vintage_Input!AC51/Vintage_Input!M51,""))</f>
        <v/>
      </c>
      <c r="V103" s="120">
        <f>IF($B103=1,$D$10,IF(N(Vintage_Input!N51)&gt;0,Vintage_Input!AD51/Vintage_Input!N51,""))</f>
        <v/>
      </c>
      <c r="W103" s="120">
        <f>IF($B103=1,$E$10,IF(N(Vintage_Input!O51)&gt;0,Vintage_Input!AE51/Vintage_Input!O51,""))</f>
        <v/>
      </c>
      <c r="X103" s="120">
        <f>IF($B103=1,$F$10,IF(N(Vintage_Input!P51)&gt;0,Vintage_Input!AF51/Vintage_Input!P51,""))</f>
        <v/>
      </c>
      <c r="Y103" s="120">
        <f>IF($B103=1,$G$10,IF(N(Vintage_Input!Q51)&gt;0,Vintage_Input!AG51/Vintage_Input!Q51,""))</f>
        <v/>
      </c>
      <c r="Z103" s="120">
        <f>IF($B103=1,$H$10,IF(N(Vintage_Input!R51)&gt;0,Vintage_Input!AH51/Vintage_Input!R51,""))</f>
        <v/>
      </c>
      <c r="AA103" s="120">
        <f>IF($B103=1,$I$10,IF(N(Vintage_Input!S51)&gt;0,Vintage_Input!AI51/Vintage_Input!S51,""))</f>
        <v/>
      </c>
      <c r="AB103" s="120">
        <f>IF($B103=1,$B$11,IF(N(Vintage_Input!L51)&gt;0,Vintage_Input!AJ51/Vintage_Input!L51,""))</f>
        <v/>
      </c>
      <c r="AC103" s="120">
        <f>IF($B103=1,$C$11,IF(N(Vintage_Input!M51)&gt;0,Vintage_Input!AK51/Vintage_Input!M51,""))</f>
        <v/>
      </c>
      <c r="AD103" s="120">
        <f>IF($B103=1,$D$11,IF(N(Vintage_Input!N51)&gt;0,Vintage_Input!AL51/Vintage_Input!N51,""))</f>
        <v/>
      </c>
      <c r="AE103" s="120">
        <f>IF($B103=1,$E$11,IF(N(Vintage_Input!O51)&gt;0,Vintage_Input!AM51/Vintage_Input!O51,""))</f>
        <v/>
      </c>
      <c r="AF103" s="120">
        <f>IF($B103=1,$F$11,IF(N(Vintage_Input!P51)&gt;0,Vintage_Input!AN51/Vintage_Input!P51,""))</f>
        <v/>
      </c>
      <c r="AG103" s="120">
        <f>IF($B103=1,$G$11,IF(N(Vintage_Input!Q51)&gt;0,Vintage_Input!AO51/Vintage_Input!Q51,""))</f>
        <v/>
      </c>
      <c r="AH103" s="120">
        <f>IF($B103=1,$H$11,IF(N(Vintage_Input!R51)&gt;0,Vintage_Input!AP51/Vintage_Input!R51,""))</f>
        <v/>
      </c>
      <c r="AI103" s="120">
        <f>IF($B103=1,$I$11,IF(N(Vintage_Input!S51)&gt;0,Vintage_Input!AQ51/Vintage_Input!S51,""))</f>
        <v/>
      </c>
      <c r="AJ103" s="120">
        <f>IF($B103=1,$B$12,IF(N(Vintage_Input!L51)&gt;0,IFERROR(Vintage_Input!AR51/Vintage_Input!AJ51,""),""))</f>
        <v/>
      </c>
      <c r="AK103" s="120">
        <f>IF($B103=1,$C$12,IF(N(Vintage_Input!M51)&gt;0,IFERROR(Vintage_Input!AS51/Vintage_Input!AK51,""),""))</f>
        <v/>
      </c>
      <c r="AL103" s="120">
        <f>IF($B103=1,$D$12,IF(N(Vintage_Input!N51)&gt;0,IFERROR(Vintage_Input!AT51/Vintage_Input!AL51,""),""))</f>
        <v/>
      </c>
      <c r="AM103" s="120">
        <f>IF($B103=1,$E$12,IF(N(Vintage_Input!O51)&gt;0,IFERROR(Vintage_Input!AU51/Vintage_Input!AM51,""),""))</f>
        <v/>
      </c>
      <c r="AN103" s="120">
        <f>IF($B103=1,$F$12,IF(N(Vintage_Input!P51)&gt;0,IFERROR(Vintage_Input!AV51/Vintage_Input!AN51,""),""))</f>
        <v/>
      </c>
      <c r="AO103" s="120">
        <f>IF($B103=1,$G$12,IF(N(Vintage_Input!Q51)&gt;0,IFERROR(Vintage_Input!AW51/Vintage_Input!AO51,""),""))</f>
        <v/>
      </c>
      <c r="AP103" s="120">
        <f>IF($B103=1,$H$12,IF(N(Vintage_Input!R51)&gt;0,IFERROR(Vintage_Input!AX51/Vintage_Input!AP51,""),""))</f>
        <v/>
      </c>
      <c r="AQ103" s="120">
        <f>IF($B103=1,$I$12,IF(N(Vintage_Input!S51)&gt;0,IFERROR(Vintage_Input!AY51/Vintage_Input!AQ51,""),""))</f>
        <v/>
      </c>
      <c r="AR103" s="120">
        <f>IF($B103=1,$B$13,IF(N(Vintage_Input!L51)&gt;0,IFERROR(Vintage_Input!AZ51/$C103,""),""))</f>
        <v/>
      </c>
      <c r="AS103" s="120">
        <f>IF($B103=1,$C$13,IF(N(Vintage_Input!M51)&gt;0,IFERROR(Vintage_Input!BA51/$C103,""),""))</f>
        <v/>
      </c>
      <c r="AT103" s="120">
        <f>IF($B103=1,$D$13,IF(N(Vintage_Input!N51)&gt;0,IFERROR(Vintage_Input!BB51/$C103,""),""))</f>
        <v/>
      </c>
      <c r="AU103" s="120">
        <f>IF($B103=1,$E$13,IF(N(Vintage_Input!O51)&gt;0,IFERROR(Vintage_Input!BC51/$C103,""),""))</f>
        <v/>
      </c>
      <c r="AV103" s="120">
        <f>IF($B103=1,$F$13,IF(N(Vintage_Input!P51)&gt;0,IFERROR(Vintage_Input!BD51/$C103,""),""))</f>
        <v/>
      </c>
      <c r="AW103" s="120">
        <f>IF($B103=1,$G$13,IF(N(Vintage_Input!Q51)&gt;0,IFERROR(Vintage_Input!BE51/$C103,""),""))</f>
        <v/>
      </c>
      <c r="AX103" s="120">
        <f>IF($B103=1,$H$13,IF(N(Vintage_Input!R51)&gt;0,IFERROR(Vintage_Input!BF51/$C103,""),""))</f>
        <v/>
      </c>
      <c r="AY103" s="120">
        <f>IF($B103=1,$I$13,IF(N(Vintage_Input!S51)&gt;0,IFERROR(Vintage_Input!BG51/$C103,""),""))</f>
        <v/>
      </c>
      <c r="AZ103" s="121">
        <f>IF($B103=1,$B$14,IF(N(Vintage_Input!L51)&gt;0,IFERROR((Vintage_Input!D51+Vintage_Input!AR51)/$C103+Products!$C$14-(Products!$C$43+Products!$C$19+Products!$C$43*Products!$C$22+Products!$C$44),""),""))</f>
        <v/>
      </c>
      <c r="BA103" s="121">
        <f>IF($B103=1,$C$14,IF(N(Vintage_Input!M51)&gt;0,IFERROR((Vintage_Input!E51+Vintage_Input!AS51)/$C103+Products!$C$14-(Products!$C$43+Products!$C$19+Products!$C$43*Products!$C$22+Products!$C$44),""),""))</f>
        <v/>
      </c>
      <c r="BB103" s="121">
        <f>IF($B103=1,$D$14,IF(N(Vintage_Input!N51)&gt;0,IFERROR((Vintage_Input!F51+Vintage_Input!AT51)/$C103+Products!$C$14-(Products!$C$43+Products!$C$19+Products!$C$43*Products!$C$22+Products!$C$44),""),""))</f>
        <v/>
      </c>
      <c r="BC103" s="121">
        <f>IF($B103=1,$E$14,IF(N(Vintage_Input!O51)&gt;0,IFERROR((Vintage_Input!G51+Vintage_Input!AU51)/$C103+Products!$C$14-(Products!$C$43+Products!$C$19+Products!$C$43*Products!$C$22+Products!$C$44),""),""))</f>
        <v/>
      </c>
      <c r="BD103" s="121">
        <f>IF($B103=1,$F$14,IF(N(Vintage_Input!P51)&gt;0,IFERROR((Vintage_Input!H51+Vintage_Input!AV51)/$C103+Products!$C$14-(Products!$C$43+Products!$C$19+Products!$C$43*Products!$C$22+Products!$C$44),""),""))</f>
        <v/>
      </c>
      <c r="BE103" s="121">
        <f>IF($B103=1,$G$14,IF(N(Vintage_Input!Q51)&gt;0,IFERROR((Vintage_Input!I51+Vintage_Input!AW51)/$C103+Products!$C$14-(Products!$C$43+Products!$C$19+Products!$C$43*Products!$C$22+Products!$C$44),""),""))</f>
        <v/>
      </c>
      <c r="BF103" s="121">
        <f>IF($B103=1,$H$14,IF(N(Vintage_Input!R51)&gt;0,IFERROR((Vintage_Input!J51+Vintage_Input!AX51)/$C103+Products!$C$14-(Products!$C$43+Products!$C$19+Products!$C$43*Products!$C$22+Products!$C$44),""),""))</f>
        <v/>
      </c>
      <c r="BG103" s="121">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0">
        <f>IF($B104=1,$B$8,IF(N(Vintage_Input!L52)&gt;0,Vintage_Input!D52/Vintage_Input!L52,""))</f>
        <v/>
      </c>
      <c r="E104" s="120">
        <f>IF($B104=1,$C$8,IF(N(Vintage_Input!M52)&gt;0,Vintage_Input!E52/Vintage_Input!M52,""))</f>
        <v/>
      </c>
      <c r="F104" s="120">
        <f>IF($B104=1,$D$8,IF(N(Vintage_Input!N52)&gt;0,Vintage_Input!F52/Vintage_Input!N52,""))</f>
        <v/>
      </c>
      <c r="G104" s="120">
        <f>IF($B104=1,$E$8,IF(N(Vintage_Input!O52)&gt;0,Vintage_Input!G52/Vintage_Input!O52,""))</f>
        <v/>
      </c>
      <c r="H104" s="120">
        <f>IF($B104=1,$F$8,IF(N(Vintage_Input!P52)&gt;0,Vintage_Input!H52/Vintage_Input!P52,""))</f>
        <v/>
      </c>
      <c r="I104" s="120">
        <f>IF($B104=1,$G$8,IF(N(Vintage_Input!Q52)&gt;0,Vintage_Input!I52/Vintage_Input!Q52,""))</f>
        <v/>
      </c>
      <c r="J104" s="120">
        <f>IF($B104=1,$H$8,IF(N(Vintage_Input!R52)&gt;0,Vintage_Input!J52/Vintage_Input!R52,""))</f>
        <v/>
      </c>
      <c r="K104" s="120">
        <f>IF($B104=1,$I$8,IF(N(Vintage_Input!S52)&gt;0,Vintage_Input!K52/Vintage_Input!S52,""))</f>
        <v/>
      </c>
      <c r="L104" s="120">
        <f>IF($B104=1,$B$9,IF(N(Vintage_Input!L52)&gt;0,Vintage_Input!T52/Vintage_Input!L52,""))</f>
        <v/>
      </c>
      <c r="M104" s="120">
        <f>IF($B104=1,$C$9,IF(N(Vintage_Input!M52)&gt;0,Vintage_Input!U52/Vintage_Input!M52,""))</f>
        <v/>
      </c>
      <c r="N104" s="120">
        <f>IF($B104=1,$D$9,IF(N(Vintage_Input!N52)&gt;0,Vintage_Input!V52/Vintage_Input!N52,""))</f>
        <v/>
      </c>
      <c r="O104" s="120">
        <f>IF($B104=1,$E$9,IF(N(Vintage_Input!O52)&gt;0,Vintage_Input!W52/Vintage_Input!O52,""))</f>
        <v/>
      </c>
      <c r="P104" s="120">
        <f>IF($B104=1,$F$9,IF(N(Vintage_Input!P52)&gt;0,Vintage_Input!X52/Vintage_Input!P52,""))</f>
        <v/>
      </c>
      <c r="Q104" s="120">
        <f>IF($B104=1,$G$9,IF(N(Vintage_Input!Q52)&gt;0,Vintage_Input!Y52/Vintage_Input!Q52,""))</f>
        <v/>
      </c>
      <c r="R104" s="120">
        <f>IF($B104=1,$H$9,IF(N(Vintage_Input!R52)&gt;0,Vintage_Input!Z52/Vintage_Input!R52,""))</f>
        <v/>
      </c>
      <c r="S104" s="120">
        <f>IF($B104=1,$I$9,IF(N(Vintage_Input!S52)&gt;0,Vintage_Input!AA52/Vintage_Input!S52,""))</f>
        <v/>
      </c>
      <c r="T104" s="120">
        <f>IF($B104=1,$B$10,IF(N(Vintage_Input!L52)&gt;0,Vintage_Input!AB52/Vintage_Input!L52,""))</f>
        <v/>
      </c>
      <c r="U104" s="120">
        <f>IF($B104=1,$C$10,IF(N(Vintage_Input!M52)&gt;0,Vintage_Input!AC52/Vintage_Input!M52,""))</f>
        <v/>
      </c>
      <c r="V104" s="120">
        <f>IF($B104=1,$D$10,IF(N(Vintage_Input!N52)&gt;0,Vintage_Input!AD52/Vintage_Input!N52,""))</f>
        <v/>
      </c>
      <c r="W104" s="120">
        <f>IF($B104=1,$E$10,IF(N(Vintage_Input!O52)&gt;0,Vintage_Input!AE52/Vintage_Input!O52,""))</f>
        <v/>
      </c>
      <c r="X104" s="120">
        <f>IF($B104=1,$F$10,IF(N(Vintage_Input!P52)&gt;0,Vintage_Input!AF52/Vintage_Input!P52,""))</f>
        <v/>
      </c>
      <c r="Y104" s="120">
        <f>IF($B104=1,$G$10,IF(N(Vintage_Input!Q52)&gt;0,Vintage_Input!AG52/Vintage_Input!Q52,""))</f>
        <v/>
      </c>
      <c r="Z104" s="120">
        <f>IF($B104=1,$H$10,IF(N(Vintage_Input!R52)&gt;0,Vintage_Input!AH52/Vintage_Input!R52,""))</f>
        <v/>
      </c>
      <c r="AA104" s="120">
        <f>IF($B104=1,$I$10,IF(N(Vintage_Input!S52)&gt;0,Vintage_Input!AI52/Vintage_Input!S52,""))</f>
        <v/>
      </c>
      <c r="AB104" s="120">
        <f>IF($B104=1,$B$11,IF(N(Vintage_Input!L52)&gt;0,Vintage_Input!AJ52/Vintage_Input!L52,""))</f>
        <v/>
      </c>
      <c r="AC104" s="120">
        <f>IF($B104=1,$C$11,IF(N(Vintage_Input!M52)&gt;0,Vintage_Input!AK52/Vintage_Input!M52,""))</f>
        <v/>
      </c>
      <c r="AD104" s="120">
        <f>IF($B104=1,$D$11,IF(N(Vintage_Input!N52)&gt;0,Vintage_Input!AL52/Vintage_Input!N52,""))</f>
        <v/>
      </c>
      <c r="AE104" s="120">
        <f>IF($B104=1,$E$11,IF(N(Vintage_Input!O52)&gt;0,Vintage_Input!AM52/Vintage_Input!O52,""))</f>
        <v/>
      </c>
      <c r="AF104" s="120">
        <f>IF($B104=1,$F$11,IF(N(Vintage_Input!P52)&gt;0,Vintage_Input!AN52/Vintage_Input!P52,""))</f>
        <v/>
      </c>
      <c r="AG104" s="120">
        <f>IF($B104=1,$G$11,IF(N(Vintage_Input!Q52)&gt;0,Vintage_Input!AO52/Vintage_Input!Q52,""))</f>
        <v/>
      </c>
      <c r="AH104" s="120">
        <f>IF($B104=1,$H$11,IF(N(Vintage_Input!R52)&gt;0,Vintage_Input!AP52/Vintage_Input!R52,""))</f>
        <v/>
      </c>
      <c r="AI104" s="120">
        <f>IF($B104=1,$I$11,IF(N(Vintage_Input!S52)&gt;0,Vintage_Input!AQ52/Vintage_Input!S52,""))</f>
        <v/>
      </c>
      <c r="AJ104" s="120">
        <f>IF($B104=1,$B$12,IF(N(Vintage_Input!L52)&gt;0,IFERROR(Vintage_Input!AR52/Vintage_Input!AJ52,""),""))</f>
        <v/>
      </c>
      <c r="AK104" s="120">
        <f>IF($B104=1,$C$12,IF(N(Vintage_Input!M52)&gt;0,IFERROR(Vintage_Input!AS52/Vintage_Input!AK52,""),""))</f>
        <v/>
      </c>
      <c r="AL104" s="120">
        <f>IF($B104=1,$D$12,IF(N(Vintage_Input!N52)&gt;0,IFERROR(Vintage_Input!AT52/Vintage_Input!AL52,""),""))</f>
        <v/>
      </c>
      <c r="AM104" s="120">
        <f>IF($B104=1,$E$12,IF(N(Vintage_Input!O52)&gt;0,IFERROR(Vintage_Input!AU52/Vintage_Input!AM52,""),""))</f>
        <v/>
      </c>
      <c r="AN104" s="120">
        <f>IF($B104=1,$F$12,IF(N(Vintage_Input!P52)&gt;0,IFERROR(Vintage_Input!AV52/Vintage_Input!AN52,""),""))</f>
        <v/>
      </c>
      <c r="AO104" s="120">
        <f>IF($B104=1,$G$12,IF(N(Vintage_Input!Q52)&gt;0,IFERROR(Vintage_Input!AW52/Vintage_Input!AO52,""),""))</f>
        <v/>
      </c>
      <c r="AP104" s="120">
        <f>IF($B104=1,$H$12,IF(N(Vintage_Input!R52)&gt;0,IFERROR(Vintage_Input!AX52/Vintage_Input!AP52,""),""))</f>
        <v/>
      </c>
      <c r="AQ104" s="120">
        <f>IF($B104=1,$I$12,IF(N(Vintage_Input!S52)&gt;0,IFERROR(Vintage_Input!AY52/Vintage_Input!AQ52,""),""))</f>
        <v/>
      </c>
      <c r="AR104" s="120">
        <f>IF($B104=1,$B$13,IF(N(Vintage_Input!L52)&gt;0,IFERROR(Vintage_Input!AZ52/$C104,""),""))</f>
        <v/>
      </c>
      <c r="AS104" s="120">
        <f>IF($B104=1,$C$13,IF(N(Vintage_Input!M52)&gt;0,IFERROR(Vintage_Input!BA52/$C104,""),""))</f>
        <v/>
      </c>
      <c r="AT104" s="120">
        <f>IF($B104=1,$D$13,IF(N(Vintage_Input!N52)&gt;0,IFERROR(Vintage_Input!BB52/$C104,""),""))</f>
        <v/>
      </c>
      <c r="AU104" s="120">
        <f>IF($B104=1,$E$13,IF(N(Vintage_Input!O52)&gt;0,IFERROR(Vintage_Input!BC52/$C104,""),""))</f>
        <v/>
      </c>
      <c r="AV104" s="120">
        <f>IF($B104=1,$F$13,IF(N(Vintage_Input!P52)&gt;0,IFERROR(Vintage_Input!BD52/$C104,""),""))</f>
        <v/>
      </c>
      <c r="AW104" s="120">
        <f>IF($B104=1,$G$13,IF(N(Vintage_Input!Q52)&gt;0,IFERROR(Vintage_Input!BE52/$C104,""),""))</f>
        <v/>
      </c>
      <c r="AX104" s="120">
        <f>IF($B104=1,$H$13,IF(N(Vintage_Input!R52)&gt;0,IFERROR(Vintage_Input!BF52/$C104,""),""))</f>
        <v/>
      </c>
      <c r="AY104" s="120">
        <f>IF($B104=1,$I$13,IF(N(Vintage_Input!S52)&gt;0,IFERROR(Vintage_Input!BG52/$C104,""),""))</f>
        <v/>
      </c>
      <c r="AZ104" s="121">
        <f>IF($B104=1,$B$14,IF(N(Vintage_Input!L52)&gt;0,IFERROR((Vintage_Input!D52+Vintage_Input!AR52)/$C104+Products!$C$14-(Products!$C$43+Products!$C$19+Products!$C$43*Products!$C$22+Products!$C$44),""),""))</f>
        <v/>
      </c>
      <c r="BA104" s="121">
        <f>IF($B104=1,$C$14,IF(N(Vintage_Input!M52)&gt;0,IFERROR((Vintage_Input!E52+Vintage_Input!AS52)/$C104+Products!$C$14-(Products!$C$43+Products!$C$19+Products!$C$43*Products!$C$22+Products!$C$44),""),""))</f>
        <v/>
      </c>
      <c r="BB104" s="121">
        <f>IF($B104=1,$D$14,IF(N(Vintage_Input!N52)&gt;0,IFERROR((Vintage_Input!F52+Vintage_Input!AT52)/$C104+Products!$C$14-(Products!$C$43+Products!$C$19+Products!$C$43*Products!$C$22+Products!$C$44),""),""))</f>
        <v/>
      </c>
      <c r="BC104" s="121">
        <f>IF($B104=1,$E$14,IF(N(Vintage_Input!O52)&gt;0,IFERROR((Vintage_Input!G52+Vintage_Input!AU52)/$C104+Products!$C$14-(Products!$C$43+Products!$C$19+Products!$C$43*Products!$C$22+Products!$C$44),""),""))</f>
        <v/>
      </c>
      <c r="BD104" s="121">
        <f>IF($B104=1,$F$14,IF(N(Vintage_Input!P52)&gt;0,IFERROR((Vintage_Input!H52+Vintage_Input!AV52)/$C104+Products!$C$14-(Products!$C$43+Products!$C$19+Products!$C$43*Products!$C$22+Products!$C$44),""),""))</f>
        <v/>
      </c>
      <c r="BE104" s="121">
        <f>IF($B104=1,$G$14,IF(N(Vintage_Input!Q52)&gt;0,IFERROR((Vintage_Input!I52+Vintage_Input!AW52)/$C104+Products!$C$14-(Products!$C$43+Products!$C$19+Products!$C$43*Products!$C$22+Products!$C$44),""),""))</f>
        <v/>
      </c>
      <c r="BF104" s="121">
        <f>IF($B104=1,$H$14,IF(N(Vintage_Input!R52)&gt;0,IFERROR((Vintage_Input!J52+Vintage_Input!AX52)/$C104+Products!$C$14-(Products!$C$43+Products!$C$19+Products!$C$43*Products!$C$22+Products!$C$44),""),""))</f>
        <v/>
      </c>
      <c r="BG104" s="121">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0">
        <f>IF($B105=1,$B$8,IF(N(Vintage_Input!L53)&gt;0,Vintage_Input!D53/Vintage_Input!L53,""))</f>
        <v/>
      </c>
      <c r="E105" s="120">
        <f>IF($B105=1,$C$8,IF(N(Vintage_Input!M53)&gt;0,Vintage_Input!E53/Vintage_Input!M53,""))</f>
        <v/>
      </c>
      <c r="F105" s="120">
        <f>IF($B105=1,$D$8,IF(N(Vintage_Input!N53)&gt;0,Vintage_Input!F53/Vintage_Input!N53,""))</f>
        <v/>
      </c>
      <c r="G105" s="120">
        <f>IF($B105=1,$E$8,IF(N(Vintage_Input!O53)&gt;0,Vintage_Input!G53/Vintage_Input!O53,""))</f>
        <v/>
      </c>
      <c r="H105" s="120">
        <f>IF($B105=1,$F$8,IF(N(Vintage_Input!P53)&gt;0,Vintage_Input!H53/Vintage_Input!P53,""))</f>
        <v/>
      </c>
      <c r="I105" s="120">
        <f>IF($B105=1,$G$8,IF(N(Vintage_Input!Q53)&gt;0,Vintage_Input!I53/Vintage_Input!Q53,""))</f>
        <v/>
      </c>
      <c r="J105" s="120">
        <f>IF($B105=1,$H$8,IF(N(Vintage_Input!R53)&gt;0,Vintage_Input!J53/Vintage_Input!R53,""))</f>
        <v/>
      </c>
      <c r="K105" s="120">
        <f>IF($B105=1,$I$8,IF(N(Vintage_Input!S53)&gt;0,Vintage_Input!K53/Vintage_Input!S53,""))</f>
        <v/>
      </c>
      <c r="L105" s="120">
        <f>IF($B105=1,$B$9,IF(N(Vintage_Input!L53)&gt;0,Vintage_Input!T53/Vintage_Input!L53,""))</f>
        <v/>
      </c>
      <c r="M105" s="120">
        <f>IF($B105=1,$C$9,IF(N(Vintage_Input!M53)&gt;0,Vintage_Input!U53/Vintage_Input!M53,""))</f>
        <v/>
      </c>
      <c r="N105" s="120">
        <f>IF($B105=1,$D$9,IF(N(Vintage_Input!N53)&gt;0,Vintage_Input!V53/Vintage_Input!N53,""))</f>
        <v/>
      </c>
      <c r="O105" s="120">
        <f>IF($B105=1,$E$9,IF(N(Vintage_Input!O53)&gt;0,Vintage_Input!W53/Vintage_Input!O53,""))</f>
        <v/>
      </c>
      <c r="P105" s="120">
        <f>IF($B105=1,$F$9,IF(N(Vintage_Input!P53)&gt;0,Vintage_Input!X53/Vintage_Input!P53,""))</f>
        <v/>
      </c>
      <c r="Q105" s="120">
        <f>IF($B105=1,$G$9,IF(N(Vintage_Input!Q53)&gt;0,Vintage_Input!Y53/Vintage_Input!Q53,""))</f>
        <v/>
      </c>
      <c r="R105" s="120">
        <f>IF($B105=1,$H$9,IF(N(Vintage_Input!R53)&gt;0,Vintage_Input!Z53/Vintage_Input!R53,""))</f>
        <v/>
      </c>
      <c r="S105" s="120">
        <f>IF($B105=1,$I$9,IF(N(Vintage_Input!S53)&gt;0,Vintage_Input!AA53/Vintage_Input!S53,""))</f>
        <v/>
      </c>
      <c r="T105" s="120">
        <f>IF($B105=1,$B$10,IF(N(Vintage_Input!L53)&gt;0,Vintage_Input!AB53/Vintage_Input!L53,""))</f>
        <v/>
      </c>
      <c r="U105" s="120">
        <f>IF($B105=1,$C$10,IF(N(Vintage_Input!M53)&gt;0,Vintage_Input!AC53/Vintage_Input!M53,""))</f>
        <v/>
      </c>
      <c r="V105" s="120">
        <f>IF($B105=1,$D$10,IF(N(Vintage_Input!N53)&gt;0,Vintage_Input!AD53/Vintage_Input!N53,""))</f>
        <v/>
      </c>
      <c r="W105" s="120">
        <f>IF($B105=1,$E$10,IF(N(Vintage_Input!O53)&gt;0,Vintage_Input!AE53/Vintage_Input!O53,""))</f>
        <v/>
      </c>
      <c r="X105" s="120">
        <f>IF($B105=1,$F$10,IF(N(Vintage_Input!P53)&gt;0,Vintage_Input!AF53/Vintage_Input!P53,""))</f>
        <v/>
      </c>
      <c r="Y105" s="120">
        <f>IF($B105=1,$G$10,IF(N(Vintage_Input!Q53)&gt;0,Vintage_Input!AG53/Vintage_Input!Q53,""))</f>
        <v/>
      </c>
      <c r="Z105" s="120">
        <f>IF($B105=1,$H$10,IF(N(Vintage_Input!R53)&gt;0,Vintage_Input!AH53/Vintage_Input!R53,""))</f>
        <v/>
      </c>
      <c r="AA105" s="120">
        <f>IF($B105=1,$I$10,IF(N(Vintage_Input!S53)&gt;0,Vintage_Input!AI53/Vintage_Input!S53,""))</f>
        <v/>
      </c>
      <c r="AB105" s="120">
        <f>IF($B105=1,$B$11,IF(N(Vintage_Input!L53)&gt;0,Vintage_Input!AJ53/Vintage_Input!L53,""))</f>
        <v/>
      </c>
      <c r="AC105" s="120">
        <f>IF($B105=1,$C$11,IF(N(Vintage_Input!M53)&gt;0,Vintage_Input!AK53/Vintage_Input!M53,""))</f>
        <v/>
      </c>
      <c r="AD105" s="120">
        <f>IF($B105=1,$D$11,IF(N(Vintage_Input!N53)&gt;0,Vintage_Input!AL53/Vintage_Input!N53,""))</f>
        <v/>
      </c>
      <c r="AE105" s="120">
        <f>IF($B105=1,$E$11,IF(N(Vintage_Input!O53)&gt;0,Vintage_Input!AM53/Vintage_Input!O53,""))</f>
        <v/>
      </c>
      <c r="AF105" s="120">
        <f>IF($B105=1,$F$11,IF(N(Vintage_Input!P53)&gt;0,Vintage_Input!AN53/Vintage_Input!P53,""))</f>
        <v/>
      </c>
      <c r="AG105" s="120">
        <f>IF($B105=1,$G$11,IF(N(Vintage_Input!Q53)&gt;0,Vintage_Input!AO53/Vintage_Input!Q53,""))</f>
        <v/>
      </c>
      <c r="AH105" s="120">
        <f>IF($B105=1,$H$11,IF(N(Vintage_Input!R53)&gt;0,Vintage_Input!AP53/Vintage_Input!R53,""))</f>
        <v/>
      </c>
      <c r="AI105" s="120">
        <f>IF($B105=1,$I$11,IF(N(Vintage_Input!S53)&gt;0,Vintage_Input!AQ53/Vintage_Input!S53,""))</f>
        <v/>
      </c>
      <c r="AJ105" s="120">
        <f>IF($B105=1,$B$12,IF(N(Vintage_Input!L53)&gt;0,IFERROR(Vintage_Input!AR53/Vintage_Input!AJ53,""),""))</f>
        <v/>
      </c>
      <c r="AK105" s="120">
        <f>IF($B105=1,$C$12,IF(N(Vintage_Input!M53)&gt;0,IFERROR(Vintage_Input!AS53/Vintage_Input!AK53,""),""))</f>
        <v/>
      </c>
      <c r="AL105" s="120">
        <f>IF($B105=1,$D$12,IF(N(Vintage_Input!N53)&gt;0,IFERROR(Vintage_Input!AT53/Vintage_Input!AL53,""),""))</f>
        <v/>
      </c>
      <c r="AM105" s="120">
        <f>IF($B105=1,$E$12,IF(N(Vintage_Input!O53)&gt;0,IFERROR(Vintage_Input!AU53/Vintage_Input!AM53,""),""))</f>
        <v/>
      </c>
      <c r="AN105" s="120">
        <f>IF($B105=1,$F$12,IF(N(Vintage_Input!P53)&gt;0,IFERROR(Vintage_Input!AV53/Vintage_Input!AN53,""),""))</f>
        <v/>
      </c>
      <c r="AO105" s="120">
        <f>IF($B105=1,$G$12,IF(N(Vintage_Input!Q53)&gt;0,IFERROR(Vintage_Input!AW53/Vintage_Input!AO53,""),""))</f>
        <v/>
      </c>
      <c r="AP105" s="120">
        <f>IF($B105=1,$H$12,IF(N(Vintage_Input!R53)&gt;0,IFERROR(Vintage_Input!AX53/Vintage_Input!AP53,""),""))</f>
        <v/>
      </c>
      <c r="AQ105" s="120">
        <f>IF($B105=1,$I$12,IF(N(Vintage_Input!S53)&gt;0,IFERROR(Vintage_Input!AY53/Vintage_Input!AQ53,""),""))</f>
        <v/>
      </c>
      <c r="AR105" s="120">
        <f>IF($B105=1,$B$13,IF(N(Vintage_Input!L53)&gt;0,IFERROR(Vintage_Input!AZ53/$C105,""),""))</f>
        <v/>
      </c>
      <c r="AS105" s="120">
        <f>IF($B105=1,$C$13,IF(N(Vintage_Input!M53)&gt;0,IFERROR(Vintage_Input!BA53/$C105,""),""))</f>
        <v/>
      </c>
      <c r="AT105" s="120">
        <f>IF($B105=1,$D$13,IF(N(Vintage_Input!N53)&gt;0,IFERROR(Vintage_Input!BB53/$C105,""),""))</f>
        <v/>
      </c>
      <c r="AU105" s="120">
        <f>IF($B105=1,$E$13,IF(N(Vintage_Input!O53)&gt;0,IFERROR(Vintage_Input!BC53/$C105,""),""))</f>
        <v/>
      </c>
      <c r="AV105" s="120">
        <f>IF($B105=1,$F$13,IF(N(Vintage_Input!P53)&gt;0,IFERROR(Vintage_Input!BD53/$C105,""),""))</f>
        <v/>
      </c>
      <c r="AW105" s="120">
        <f>IF($B105=1,$G$13,IF(N(Vintage_Input!Q53)&gt;0,IFERROR(Vintage_Input!BE53/$C105,""),""))</f>
        <v/>
      </c>
      <c r="AX105" s="120">
        <f>IF($B105=1,$H$13,IF(N(Vintage_Input!R53)&gt;0,IFERROR(Vintage_Input!BF53/$C105,""),""))</f>
        <v/>
      </c>
      <c r="AY105" s="120">
        <f>IF($B105=1,$I$13,IF(N(Vintage_Input!S53)&gt;0,IFERROR(Vintage_Input!BG53/$C105,""),""))</f>
        <v/>
      </c>
      <c r="AZ105" s="121">
        <f>IF($B105=1,$B$14,IF(N(Vintage_Input!L53)&gt;0,IFERROR((Vintage_Input!D53+Vintage_Input!AR53)/$C105+Products!$C$14-(Products!$C$43+Products!$C$19+Products!$C$43*Products!$C$22+Products!$C$44),""),""))</f>
        <v/>
      </c>
      <c r="BA105" s="121">
        <f>IF($B105=1,$C$14,IF(N(Vintage_Input!M53)&gt;0,IFERROR((Vintage_Input!E53+Vintage_Input!AS53)/$C105+Products!$C$14-(Products!$C$43+Products!$C$19+Products!$C$43*Products!$C$22+Products!$C$44),""),""))</f>
        <v/>
      </c>
      <c r="BB105" s="121">
        <f>IF($B105=1,$D$14,IF(N(Vintage_Input!N53)&gt;0,IFERROR((Vintage_Input!F53+Vintage_Input!AT53)/$C105+Products!$C$14-(Products!$C$43+Products!$C$19+Products!$C$43*Products!$C$22+Products!$C$44),""),""))</f>
        <v/>
      </c>
      <c r="BC105" s="121">
        <f>IF($B105=1,$E$14,IF(N(Vintage_Input!O53)&gt;0,IFERROR((Vintage_Input!G53+Vintage_Input!AU53)/$C105+Products!$C$14-(Products!$C$43+Products!$C$19+Products!$C$43*Products!$C$22+Products!$C$44),""),""))</f>
        <v/>
      </c>
      <c r="BD105" s="121">
        <f>IF($B105=1,$F$14,IF(N(Vintage_Input!P53)&gt;0,IFERROR((Vintage_Input!H53+Vintage_Input!AV53)/$C105+Products!$C$14-(Products!$C$43+Products!$C$19+Products!$C$43*Products!$C$22+Products!$C$44),""),""))</f>
        <v/>
      </c>
      <c r="BE105" s="121">
        <f>IF($B105=1,$G$14,IF(N(Vintage_Input!Q53)&gt;0,IFERROR((Vintage_Input!I53+Vintage_Input!AW53)/$C105+Products!$C$14-(Products!$C$43+Products!$C$19+Products!$C$43*Products!$C$22+Products!$C$44),""),""))</f>
        <v/>
      </c>
      <c r="BF105" s="121">
        <f>IF($B105=1,$H$14,IF(N(Vintage_Input!R53)&gt;0,IFERROR((Vintage_Input!J53+Vintage_Input!AX53)/$C105+Products!$C$14-(Products!$C$43+Products!$C$19+Products!$C$43*Products!$C$22+Products!$C$44),""),""))</f>
        <v/>
      </c>
      <c r="BG105" s="121">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0">
        <f>IF($B106=1,$B$8,IF(N(Vintage_Input!L54)&gt;0,Vintage_Input!D54/Vintage_Input!L54,""))</f>
        <v/>
      </c>
      <c r="E106" s="120">
        <f>IF($B106=1,$C$8,IF(N(Vintage_Input!M54)&gt;0,Vintage_Input!E54/Vintage_Input!M54,""))</f>
        <v/>
      </c>
      <c r="F106" s="120">
        <f>IF($B106=1,$D$8,IF(N(Vintage_Input!N54)&gt;0,Vintage_Input!F54/Vintage_Input!N54,""))</f>
        <v/>
      </c>
      <c r="G106" s="120">
        <f>IF($B106=1,$E$8,IF(N(Vintage_Input!O54)&gt;0,Vintage_Input!G54/Vintage_Input!O54,""))</f>
        <v/>
      </c>
      <c r="H106" s="120">
        <f>IF($B106=1,$F$8,IF(N(Vintage_Input!P54)&gt;0,Vintage_Input!H54/Vintage_Input!P54,""))</f>
        <v/>
      </c>
      <c r="I106" s="120">
        <f>IF($B106=1,$G$8,IF(N(Vintage_Input!Q54)&gt;0,Vintage_Input!I54/Vintage_Input!Q54,""))</f>
        <v/>
      </c>
      <c r="J106" s="120">
        <f>IF($B106=1,$H$8,IF(N(Vintage_Input!R54)&gt;0,Vintage_Input!J54/Vintage_Input!R54,""))</f>
        <v/>
      </c>
      <c r="K106" s="120">
        <f>IF($B106=1,$I$8,IF(N(Vintage_Input!S54)&gt;0,Vintage_Input!K54/Vintage_Input!S54,""))</f>
        <v/>
      </c>
      <c r="L106" s="120">
        <f>IF($B106=1,$B$9,IF(N(Vintage_Input!L54)&gt;0,Vintage_Input!T54/Vintage_Input!L54,""))</f>
        <v/>
      </c>
      <c r="M106" s="120">
        <f>IF($B106=1,$C$9,IF(N(Vintage_Input!M54)&gt;0,Vintage_Input!U54/Vintage_Input!M54,""))</f>
        <v/>
      </c>
      <c r="N106" s="120">
        <f>IF($B106=1,$D$9,IF(N(Vintage_Input!N54)&gt;0,Vintage_Input!V54/Vintage_Input!N54,""))</f>
        <v/>
      </c>
      <c r="O106" s="120">
        <f>IF($B106=1,$E$9,IF(N(Vintage_Input!O54)&gt;0,Vintage_Input!W54/Vintage_Input!O54,""))</f>
        <v/>
      </c>
      <c r="P106" s="120">
        <f>IF($B106=1,$F$9,IF(N(Vintage_Input!P54)&gt;0,Vintage_Input!X54/Vintage_Input!P54,""))</f>
        <v/>
      </c>
      <c r="Q106" s="120">
        <f>IF($B106=1,$G$9,IF(N(Vintage_Input!Q54)&gt;0,Vintage_Input!Y54/Vintage_Input!Q54,""))</f>
        <v/>
      </c>
      <c r="R106" s="120">
        <f>IF($B106=1,$H$9,IF(N(Vintage_Input!R54)&gt;0,Vintage_Input!Z54/Vintage_Input!R54,""))</f>
        <v/>
      </c>
      <c r="S106" s="120">
        <f>IF($B106=1,$I$9,IF(N(Vintage_Input!S54)&gt;0,Vintage_Input!AA54/Vintage_Input!S54,""))</f>
        <v/>
      </c>
      <c r="T106" s="120">
        <f>IF($B106=1,$B$10,IF(N(Vintage_Input!L54)&gt;0,Vintage_Input!AB54/Vintage_Input!L54,""))</f>
        <v/>
      </c>
      <c r="U106" s="120">
        <f>IF($B106=1,$C$10,IF(N(Vintage_Input!M54)&gt;0,Vintage_Input!AC54/Vintage_Input!M54,""))</f>
        <v/>
      </c>
      <c r="V106" s="120">
        <f>IF($B106=1,$D$10,IF(N(Vintage_Input!N54)&gt;0,Vintage_Input!AD54/Vintage_Input!N54,""))</f>
        <v/>
      </c>
      <c r="W106" s="120">
        <f>IF($B106=1,$E$10,IF(N(Vintage_Input!O54)&gt;0,Vintage_Input!AE54/Vintage_Input!O54,""))</f>
        <v/>
      </c>
      <c r="X106" s="120">
        <f>IF($B106=1,$F$10,IF(N(Vintage_Input!P54)&gt;0,Vintage_Input!AF54/Vintage_Input!P54,""))</f>
        <v/>
      </c>
      <c r="Y106" s="120">
        <f>IF($B106=1,$G$10,IF(N(Vintage_Input!Q54)&gt;0,Vintage_Input!AG54/Vintage_Input!Q54,""))</f>
        <v/>
      </c>
      <c r="Z106" s="120">
        <f>IF($B106=1,$H$10,IF(N(Vintage_Input!R54)&gt;0,Vintage_Input!AH54/Vintage_Input!R54,""))</f>
        <v/>
      </c>
      <c r="AA106" s="120">
        <f>IF($B106=1,$I$10,IF(N(Vintage_Input!S54)&gt;0,Vintage_Input!AI54/Vintage_Input!S54,""))</f>
        <v/>
      </c>
      <c r="AB106" s="120">
        <f>IF($B106=1,$B$11,IF(N(Vintage_Input!L54)&gt;0,Vintage_Input!AJ54/Vintage_Input!L54,""))</f>
        <v/>
      </c>
      <c r="AC106" s="120">
        <f>IF($B106=1,$C$11,IF(N(Vintage_Input!M54)&gt;0,Vintage_Input!AK54/Vintage_Input!M54,""))</f>
        <v/>
      </c>
      <c r="AD106" s="120">
        <f>IF($B106=1,$D$11,IF(N(Vintage_Input!N54)&gt;0,Vintage_Input!AL54/Vintage_Input!N54,""))</f>
        <v/>
      </c>
      <c r="AE106" s="120">
        <f>IF($B106=1,$E$11,IF(N(Vintage_Input!O54)&gt;0,Vintage_Input!AM54/Vintage_Input!O54,""))</f>
        <v/>
      </c>
      <c r="AF106" s="120">
        <f>IF($B106=1,$F$11,IF(N(Vintage_Input!P54)&gt;0,Vintage_Input!AN54/Vintage_Input!P54,""))</f>
        <v/>
      </c>
      <c r="AG106" s="120">
        <f>IF($B106=1,$G$11,IF(N(Vintage_Input!Q54)&gt;0,Vintage_Input!AO54/Vintage_Input!Q54,""))</f>
        <v/>
      </c>
      <c r="AH106" s="120">
        <f>IF($B106=1,$H$11,IF(N(Vintage_Input!R54)&gt;0,Vintage_Input!AP54/Vintage_Input!R54,""))</f>
        <v/>
      </c>
      <c r="AI106" s="120">
        <f>IF($B106=1,$I$11,IF(N(Vintage_Input!S54)&gt;0,Vintage_Input!AQ54/Vintage_Input!S54,""))</f>
        <v/>
      </c>
      <c r="AJ106" s="120">
        <f>IF($B106=1,$B$12,IF(N(Vintage_Input!L54)&gt;0,IFERROR(Vintage_Input!AR54/Vintage_Input!AJ54,""),""))</f>
        <v/>
      </c>
      <c r="AK106" s="120">
        <f>IF($B106=1,$C$12,IF(N(Vintage_Input!M54)&gt;0,IFERROR(Vintage_Input!AS54/Vintage_Input!AK54,""),""))</f>
        <v/>
      </c>
      <c r="AL106" s="120">
        <f>IF($B106=1,$D$12,IF(N(Vintage_Input!N54)&gt;0,IFERROR(Vintage_Input!AT54/Vintage_Input!AL54,""),""))</f>
        <v/>
      </c>
      <c r="AM106" s="120">
        <f>IF($B106=1,$E$12,IF(N(Vintage_Input!O54)&gt;0,IFERROR(Vintage_Input!AU54/Vintage_Input!AM54,""),""))</f>
        <v/>
      </c>
      <c r="AN106" s="120">
        <f>IF($B106=1,$F$12,IF(N(Vintage_Input!P54)&gt;0,IFERROR(Vintage_Input!AV54/Vintage_Input!AN54,""),""))</f>
        <v/>
      </c>
      <c r="AO106" s="120">
        <f>IF($B106=1,$G$12,IF(N(Vintage_Input!Q54)&gt;0,IFERROR(Vintage_Input!AW54/Vintage_Input!AO54,""),""))</f>
        <v/>
      </c>
      <c r="AP106" s="120">
        <f>IF($B106=1,$H$12,IF(N(Vintage_Input!R54)&gt;0,IFERROR(Vintage_Input!AX54/Vintage_Input!AP54,""),""))</f>
        <v/>
      </c>
      <c r="AQ106" s="120">
        <f>IF($B106=1,$I$12,IF(N(Vintage_Input!S54)&gt;0,IFERROR(Vintage_Input!AY54/Vintage_Input!AQ54,""),""))</f>
        <v/>
      </c>
      <c r="AR106" s="120">
        <f>IF($B106=1,$B$13,IF(N(Vintage_Input!L54)&gt;0,IFERROR(Vintage_Input!AZ54/$C106,""),""))</f>
        <v/>
      </c>
      <c r="AS106" s="120">
        <f>IF($B106=1,$C$13,IF(N(Vintage_Input!M54)&gt;0,IFERROR(Vintage_Input!BA54/$C106,""),""))</f>
        <v/>
      </c>
      <c r="AT106" s="120">
        <f>IF($B106=1,$D$13,IF(N(Vintage_Input!N54)&gt;0,IFERROR(Vintage_Input!BB54/$C106,""),""))</f>
        <v/>
      </c>
      <c r="AU106" s="120">
        <f>IF($B106=1,$E$13,IF(N(Vintage_Input!O54)&gt;0,IFERROR(Vintage_Input!BC54/$C106,""),""))</f>
        <v/>
      </c>
      <c r="AV106" s="120">
        <f>IF($B106=1,$F$13,IF(N(Vintage_Input!P54)&gt;0,IFERROR(Vintage_Input!BD54/$C106,""),""))</f>
        <v/>
      </c>
      <c r="AW106" s="120">
        <f>IF($B106=1,$G$13,IF(N(Vintage_Input!Q54)&gt;0,IFERROR(Vintage_Input!BE54/$C106,""),""))</f>
        <v/>
      </c>
      <c r="AX106" s="120">
        <f>IF($B106=1,$H$13,IF(N(Vintage_Input!R54)&gt;0,IFERROR(Vintage_Input!BF54/$C106,""),""))</f>
        <v/>
      </c>
      <c r="AY106" s="120">
        <f>IF($B106=1,$I$13,IF(N(Vintage_Input!S54)&gt;0,IFERROR(Vintage_Input!BG54/$C106,""),""))</f>
        <v/>
      </c>
      <c r="AZ106" s="121">
        <f>IF($B106=1,$B$14,IF(N(Vintage_Input!L54)&gt;0,IFERROR((Vintage_Input!D54+Vintage_Input!AR54)/$C106+Products!$C$14-(Products!$C$43+Products!$C$19+Products!$C$43*Products!$C$22+Products!$C$44),""),""))</f>
        <v/>
      </c>
      <c r="BA106" s="121">
        <f>IF($B106=1,$C$14,IF(N(Vintage_Input!M54)&gt;0,IFERROR((Vintage_Input!E54+Vintage_Input!AS54)/$C106+Products!$C$14-(Products!$C$43+Products!$C$19+Products!$C$43*Products!$C$22+Products!$C$44),""),""))</f>
        <v/>
      </c>
      <c r="BB106" s="121">
        <f>IF($B106=1,$D$14,IF(N(Vintage_Input!N54)&gt;0,IFERROR((Vintage_Input!F54+Vintage_Input!AT54)/$C106+Products!$C$14-(Products!$C$43+Products!$C$19+Products!$C$43*Products!$C$22+Products!$C$44),""),""))</f>
        <v/>
      </c>
      <c r="BC106" s="121">
        <f>IF($B106=1,$E$14,IF(N(Vintage_Input!O54)&gt;0,IFERROR((Vintage_Input!G54+Vintage_Input!AU54)/$C106+Products!$C$14-(Products!$C$43+Products!$C$19+Products!$C$43*Products!$C$22+Products!$C$44),""),""))</f>
        <v/>
      </c>
      <c r="BD106" s="121">
        <f>IF($B106=1,$F$14,IF(N(Vintage_Input!P54)&gt;0,IFERROR((Vintage_Input!H54+Vintage_Input!AV54)/$C106+Products!$C$14-(Products!$C$43+Products!$C$19+Products!$C$43*Products!$C$22+Products!$C$44),""),""))</f>
        <v/>
      </c>
      <c r="BE106" s="121">
        <f>IF($B106=1,$G$14,IF(N(Vintage_Input!Q54)&gt;0,IFERROR((Vintage_Input!I54+Vintage_Input!AW54)/$C106+Products!$C$14-(Products!$C$43+Products!$C$19+Products!$C$43*Products!$C$22+Products!$C$44),""),""))</f>
        <v/>
      </c>
      <c r="BF106" s="121">
        <f>IF($B106=1,$H$14,IF(N(Vintage_Input!R54)&gt;0,IFERROR((Vintage_Input!J54+Vintage_Input!AX54)/$C106+Products!$C$14-(Products!$C$43+Products!$C$19+Products!$C$43*Products!$C$22+Products!$C$44),""),""))</f>
        <v/>
      </c>
      <c r="BG106" s="121">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0">
        <f>IF($B107=1,$B$8,IF(N(Vintage_Input!L55)&gt;0,Vintage_Input!D55/Vintage_Input!L55,""))</f>
        <v/>
      </c>
      <c r="E107" s="120">
        <f>IF($B107=1,$C$8,IF(N(Vintage_Input!M55)&gt;0,Vintage_Input!E55/Vintage_Input!M55,""))</f>
        <v/>
      </c>
      <c r="F107" s="120">
        <f>IF($B107=1,$D$8,IF(N(Vintage_Input!N55)&gt;0,Vintage_Input!F55/Vintage_Input!N55,""))</f>
        <v/>
      </c>
      <c r="G107" s="120">
        <f>IF($B107=1,$E$8,IF(N(Vintage_Input!O55)&gt;0,Vintage_Input!G55/Vintage_Input!O55,""))</f>
        <v/>
      </c>
      <c r="H107" s="120">
        <f>IF($B107=1,$F$8,IF(N(Vintage_Input!P55)&gt;0,Vintage_Input!H55/Vintage_Input!P55,""))</f>
        <v/>
      </c>
      <c r="I107" s="120">
        <f>IF($B107=1,$G$8,IF(N(Vintage_Input!Q55)&gt;0,Vintage_Input!I55/Vintage_Input!Q55,""))</f>
        <v/>
      </c>
      <c r="J107" s="120">
        <f>IF($B107=1,$H$8,IF(N(Vintage_Input!R55)&gt;0,Vintage_Input!J55/Vintage_Input!R55,""))</f>
        <v/>
      </c>
      <c r="K107" s="120">
        <f>IF($B107=1,$I$8,IF(N(Vintage_Input!S55)&gt;0,Vintage_Input!K55/Vintage_Input!S55,""))</f>
        <v/>
      </c>
      <c r="L107" s="120">
        <f>IF($B107=1,$B$9,IF(N(Vintage_Input!L55)&gt;0,Vintage_Input!T55/Vintage_Input!L55,""))</f>
        <v/>
      </c>
      <c r="M107" s="120">
        <f>IF($B107=1,$C$9,IF(N(Vintage_Input!M55)&gt;0,Vintage_Input!U55/Vintage_Input!M55,""))</f>
        <v/>
      </c>
      <c r="N107" s="120">
        <f>IF($B107=1,$D$9,IF(N(Vintage_Input!N55)&gt;0,Vintage_Input!V55/Vintage_Input!N55,""))</f>
        <v/>
      </c>
      <c r="O107" s="120">
        <f>IF($B107=1,$E$9,IF(N(Vintage_Input!O55)&gt;0,Vintage_Input!W55/Vintage_Input!O55,""))</f>
        <v/>
      </c>
      <c r="P107" s="120">
        <f>IF($B107=1,$F$9,IF(N(Vintage_Input!P55)&gt;0,Vintage_Input!X55/Vintage_Input!P55,""))</f>
        <v/>
      </c>
      <c r="Q107" s="120">
        <f>IF($B107=1,$G$9,IF(N(Vintage_Input!Q55)&gt;0,Vintage_Input!Y55/Vintage_Input!Q55,""))</f>
        <v/>
      </c>
      <c r="R107" s="120">
        <f>IF($B107=1,$H$9,IF(N(Vintage_Input!R55)&gt;0,Vintage_Input!Z55/Vintage_Input!R55,""))</f>
        <v/>
      </c>
      <c r="S107" s="120">
        <f>IF($B107=1,$I$9,IF(N(Vintage_Input!S55)&gt;0,Vintage_Input!AA55/Vintage_Input!S55,""))</f>
        <v/>
      </c>
      <c r="T107" s="120">
        <f>IF($B107=1,$B$10,IF(N(Vintage_Input!L55)&gt;0,Vintage_Input!AB55/Vintage_Input!L55,""))</f>
        <v/>
      </c>
      <c r="U107" s="120">
        <f>IF($B107=1,$C$10,IF(N(Vintage_Input!M55)&gt;0,Vintage_Input!AC55/Vintage_Input!M55,""))</f>
        <v/>
      </c>
      <c r="V107" s="120">
        <f>IF($B107=1,$D$10,IF(N(Vintage_Input!N55)&gt;0,Vintage_Input!AD55/Vintage_Input!N55,""))</f>
        <v/>
      </c>
      <c r="W107" s="120">
        <f>IF($B107=1,$E$10,IF(N(Vintage_Input!O55)&gt;0,Vintage_Input!AE55/Vintage_Input!O55,""))</f>
        <v/>
      </c>
      <c r="X107" s="120">
        <f>IF($B107=1,$F$10,IF(N(Vintage_Input!P55)&gt;0,Vintage_Input!AF55/Vintage_Input!P55,""))</f>
        <v/>
      </c>
      <c r="Y107" s="120">
        <f>IF($B107=1,$G$10,IF(N(Vintage_Input!Q55)&gt;0,Vintage_Input!AG55/Vintage_Input!Q55,""))</f>
        <v/>
      </c>
      <c r="Z107" s="120">
        <f>IF($B107=1,$H$10,IF(N(Vintage_Input!R55)&gt;0,Vintage_Input!AH55/Vintage_Input!R55,""))</f>
        <v/>
      </c>
      <c r="AA107" s="120">
        <f>IF($B107=1,$I$10,IF(N(Vintage_Input!S55)&gt;0,Vintage_Input!AI55/Vintage_Input!S55,""))</f>
        <v/>
      </c>
      <c r="AB107" s="120">
        <f>IF($B107=1,$B$11,IF(N(Vintage_Input!L55)&gt;0,Vintage_Input!AJ55/Vintage_Input!L55,""))</f>
        <v/>
      </c>
      <c r="AC107" s="120">
        <f>IF($B107=1,$C$11,IF(N(Vintage_Input!M55)&gt;0,Vintage_Input!AK55/Vintage_Input!M55,""))</f>
        <v/>
      </c>
      <c r="AD107" s="120">
        <f>IF($B107=1,$D$11,IF(N(Vintage_Input!N55)&gt;0,Vintage_Input!AL55/Vintage_Input!N55,""))</f>
        <v/>
      </c>
      <c r="AE107" s="120">
        <f>IF($B107=1,$E$11,IF(N(Vintage_Input!O55)&gt;0,Vintage_Input!AM55/Vintage_Input!O55,""))</f>
        <v/>
      </c>
      <c r="AF107" s="120">
        <f>IF($B107=1,$F$11,IF(N(Vintage_Input!P55)&gt;0,Vintage_Input!AN55/Vintage_Input!P55,""))</f>
        <v/>
      </c>
      <c r="AG107" s="120">
        <f>IF($B107=1,$G$11,IF(N(Vintage_Input!Q55)&gt;0,Vintage_Input!AO55/Vintage_Input!Q55,""))</f>
        <v/>
      </c>
      <c r="AH107" s="120">
        <f>IF($B107=1,$H$11,IF(N(Vintage_Input!R55)&gt;0,Vintage_Input!AP55/Vintage_Input!R55,""))</f>
        <v/>
      </c>
      <c r="AI107" s="120">
        <f>IF($B107=1,$I$11,IF(N(Vintage_Input!S55)&gt;0,Vintage_Input!AQ55/Vintage_Input!S55,""))</f>
        <v/>
      </c>
      <c r="AJ107" s="120">
        <f>IF($B107=1,$B$12,IF(N(Vintage_Input!L55)&gt;0,IFERROR(Vintage_Input!AR55/Vintage_Input!AJ55,""),""))</f>
        <v/>
      </c>
      <c r="AK107" s="120">
        <f>IF($B107=1,$C$12,IF(N(Vintage_Input!M55)&gt;0,IFERROR(Vintage_Input!AS55/Vintage_Input!AK55,""),""))</f>
        <v/>
      </c>
      <c r="AL107" s="120">
        <f>IF($B107=1,$D$12,IF(N(Vintage_Input!N55)&gt;0,IFERROR(Vintage_Input!AT55/Vintage_Input!AL55,""),""))</f>
        <v/>
      </c>
      <c r="AM107" s="120">
        <f>IF($B107=1,$E$12,IF(N(Vintage_Input!O55)&gt;0,IFERROR(Vintage_Input!AU55/Vintage_Input!AM55,""),""))</f>
        <v/>
      </c>
      <c r="AN107" s="120">
        <f>IF($B107=1,$F$12,IF(N(Vintage_Input!P55)&gt;0,IFERROR(Vintage_Input!AV55/Vintage_Input!AN55,""),""))</f>
        <v/>
      </c>
      <c r="AO107" s="120">
        <f>IF($B107=1,$G$12,IF(N(Vintage_Input!Q55)&gt;0,IFERROR(Vintage_Input!AW55/Vintage_Input!AO55,""),""))</f>
        <v/>
      </c>
      <c r="AP107" s="120">
        <f>IF($B107=1,$H$12,IF(N(Vintage_Input!R55)&gt;0,IFERROR(Vintage_Input!AX55/Vintage_Input!AP55,""),""))</f>
        <v/>
      </c>
      <c r="AQ107" s="120">
        <f>IF($B107=1,$I$12,IF(N(Vintage_Input!S55)&gt;0,IFERROR(Vintage_Input!AY55/Vintage_Input!AQ55,""),""))</f>
        <v/>
      </c>
      <c r="AR107" s="120">
        <f>IF($B107=1,$B$13,IF(N(Vintage_Input!L55)&gt;0,IFERROR(Vintage_Input!AZ55/$C107,""),""))</f>
        <v/>
      </c>
      <c r="AS107" s="120">
        <f>IF($B107=1,$C$13,IF(N(Vintage_Input!M55)&gt;0,IFERROR(Vintage_Input!BA55/$C107,""),""))</f>
        <v/>
      </c>
      <c r="AT107" s="120">
        <f>IF($B107=1,$D$13,IF(N(Vintage_Input!N55)&gt;0,IFERROR(Vintage_Input!BB55/$C107,""),""))</f>
        <v/>
      </c>
      <c r="AU107" s="120">
        <f>IF($B107=1,$E$13,IF(N(Vintage_Input!O55)&gt;0,IFERROR(Vintage_Input!BC55/$C107,""),""))</f>
        <v/>
      </c>
      <c r="AV107" s="120">
        <f>IF($B107=1,$F$13,IF(N(Vintage_Input!P55)&gt;0,IFERROR(Vintage_Input!BD55/$C107,""),""))</f>
        <v/>
      </c>
      <c r="AW107" s="120">
        <f>IF($B107=1,$G$13,IF(N(Vintage_Input!Q55)&gt;0,IFERROR(Vintage_Input!BE55/$C107,""),""))</f>
        <v/>
      </c>
      <c r="AX107" s="120">
        <f>IF($B107=1,$H$13,IF(N(Vintage_Input!R55)&gt;0,IFERROR(Vintage_Input!BF55/$C107,""),""))</f>
        <v/>
      </c>
      <c r="AY107" s="120">
        <f>IF($B107=1,$I$13,IF(N(Vintage_Input!S55)&gt;0,IFERROR(Vintage_Input!BG55/$C107,""),""))</f>
        <v/>
      </c>
      <c r="AZ107" s="121">
        <f>IF($B107=1,$B$14,IF(N(Vintage_Input!L55)&gt;0,IFERROR((Vintage_Input!D55+Vintage_Input!AR55)/$C107+Products!$C$14-(Products!$C$43+Products!$C$19+Products!$C$43*Products!$C$22+Products!$C$44),""),""))</f>
        <v/>
      </c>
      <c r="BA107" s="121">
        <f>IF($B107=1,$C$14,IF(N(Vintage_Input!M55)&gt;0,IFERROR((Vintage_Input!E55+Vintage_Input!AS55)/$C107+Products!$C$14-(Products!$C$43+Products!$C$19+Products!$C$43*Products!$C$22+Products!$C$44),""),""))</f>
        <v/>
      </c>
      <c r="BB107" s="121">
        <f>IF($B107=1,$D$14,IF(N(Vintage_Input!N55)&gt;0,IFERROR((Vintage_Input!F55+Vintage_Input!AT55)/$C107+Products!$C$14-(Products!$C$43+Products!$C$19+Products!$C$43*Products!$C$22+Products!$C$44),""),""))</f>
        <v/>
      </c>
      <c r="BC107" s="121">
        <f>IF($B107=1,$E$14,IF(N(Vintage_Input!O55)&gt;0,IFERROR((Vintage_Input!G55+Vintage_Input!AU55)/$C107+Products!$C$14-(Products!$C$43+Products!$C$19+Products!$C$43*Products!$C$22+Products!$C$44),""),""))</f>
        <v/>
      </c>
      <c r="BD107" s="121">
        <f>IF($B107=1,$F$14,IF(N(Vintage_Input!P55)&gt;0,IFERROR((Vintage_Input!H55+Vintage_Input!AV55)/$C107+Products!$C$14-(Products!$C$43+Products!$C$19+Products!$C$43*Products!$C$22+Products!$C$44),""),""))</f>
        <v/>
      </c>
      <c r="BE107" s="121">
        <f>IF($B107=1,$G$14,IF(N(Vintage_Input!Q55)&gt;0,IFERROR((Vintage_Input!I55+Vintage_Input!AW55)/$C107+Products!$C$14-(Products!$C$43+Products!$C$19+Products!$C$43*Products!$C$22+Products!$C$44),""),""))</f>
        <v/>
      </c>
      <c r="BF107" s="121">
        <f>IF($B107=1,$H$14,IF(N(Vintage_Input!R55)&gt;0,IFERROR((Vintage_Input!J55+Vintage_Input!AX55)/$C107+Products!$C$14-(Products!$C$43+Products!$C$19+Products!$C$43*Products!$C$22+Products!$C$44),""),""))</f>
        <v/>
      </c>
      <c r="BG107" s="121">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0">
        <f>IF($B108=1,$B$8,IF(N(Vintage_Input!L56)&gt;0,Vintage_Input!D56/Vintage_Input!L56,""))</f>
        <v/>
      </c>
      <c r="E108" s="120">
        <f>IF($B108=1,$C$8,IF(N(Vintage_Input!M56)&gt;0,Vintage_Input!E56/Vintage_Input!M56,""))</f>
        <v/>
      </c>
      <c r="F108" s="120">
        <f>IF($B108=1,$D$8,IF(N(Vintage_Input!N56)&gt;0,Vintage_Input!F56/Vintage_Input!N56,""))</f>
        <v/>
      </c>
      <c r="G108" s="120">
        <f>IF($B108=1,$E$8,IF(N(Vintage_Input!O56)&gt;0,Vintage_Input!G56/Vintage_Input!O56,""))</f>
        <v/>
      </c>
      <c r="H108" s="120">
        <f>IF($B108=1,$F$8,IF(N(Vintage_Input!P56)&gt;0,Vintage_Input!H56/Vintage_Input!P56,""))</f>
        <v/>
      </c>
      <c r="I108" s="120">
        <f>IF($B108=1,$G$8,IF(N(Vintage_Input!Q56)&gt;0,Vintage_Input!I56/Vintage_Input!Q56,""))</f>
        <v/>
      </c>
      <c r="J108" s="120">
        <f>IF($B108=1,$H$8,IF(N(Vintage_Input!R56)&gt;0,Vintage_Input!J56/Vintage_Input!R56,""))</f>
        <v/>
      </c>
      <c r="K108" s="120">
        <f>IF($B108=1,$I$8,IF(N(Vintage_Input!S56)&gt;0,Vintage_Input!K56/Vintage_Input!S56,""))</f>
        <v/>
      </c>
      <c r="L108" s="120">
        <f>IF($B108=1,$B$9,IF(N(Vintage_Input!L56)&gt;0,Vintage_Input!T56/Vintage_Input!L56,""))</f>
        <v/>
      </c>
      <c r="M108" s="120">
        <f>IF($B108=1,$C$9,IF(N(Vintage_Input!M56)&gt;0,Vintage_Input!U56/Vintage_Input!M56,""))</f>
        <v/>
      </c>
      <c r="N108" s="120">
        <f>IF($B108=1,$D$9,IF(N(Vintage_Input!N56)&gt;0,Vintage_Input!V56/Vintage_Input!N56,""))</f>
        <v/>
      </c>
      <c r="O108" s="120">
        <f>IF($B108=1,$E$9,IF(N(Vintage_Input!O56)&gt;0,Vintage_Input!W56/Vintage_Input!O56,""))</f>
        <v/>
      </c>
      <c r="P108" s="120">
        <f>IF($B108=1,$F$9,IF(N(Vintage_Input!P56)&gt;0,Vintage_Input!X56/Vintage_Input!P56,""))</f>
        <v/>
      </c>
      <c r="Q108" s="120">
        <f>IF($B108=1,$G$9,IF(N(Vintage_Input!Q56)&gt;0,Vintage_Input!Y56/Vintage_Input!Q56,""))</f>
        <v/>
      </c>
      <c r="R108" s="120">
        <f>IF($B108=1,$H$9,IF(N(Vintage_Input!R56)&gt;0,Vintage_Input!Z56/Vintage_Input!R56,""))</f>
        <v/>
      </c>
      <c r="S108" s="120">
        <f>IF($B108=1,$I$9,IF(N(Vintage_Input!S56)&gt;0,Vintage_Input!AA56/Vintage_Input!S56,""))</f>
        <v/>
      </c>
      <c r="T108" s="120">
        <f>IF($B108=1,$B$10,IF(N(Vintage_Input!L56)&gt;0,Vintage_Input!AB56/Vintage_Input!L56,""))</f>
        <v/>
      </c>
      <c r="U108" s="120">
        <f>IF($B108=1,$C$10,IF(N(Vintage_Input!M56)&gt;0,Vintage_Input!AC56/Vintage_Input!M56,""))</f>
        <v/>
      </c>
      <c r="V108" s="120">
        <f>IF($B108=1,$D$10,IF(N(Vintage_Input!N56)&gt;0,Vintage_Input!AD56/Vintage_Input!N56,""))</f>
        <v/>
      </c>
      <c r="W108" s="120">
        <f>IF($B108=1,$E$10,IF(N(Vintage_Input!O56)&gt;0,Vintage_Input!AE56/Vintage_Input!O56,""))</f>
        <v/>
      </c>
      <c r="X108" s="120">
        <f>IF($B108=1,$F$10,IF(N(Vintage_Input!P56)&gt;0,Vintage_Input!AF56/Vintage_Input!P56,""))</f>
        <v/>
      </c>
      <c r="Y108" s="120">
        <f>IF($B108=1,$G$10,IF(N(Vintage_Input!Q56)&gt;0,Vintage_Input!AG56/Vintage_Input!Q56,""))</f>
        <v/>
      </c>
      <c r="Z108" s="120">
        <f>IF($B108=1,$H$10,IF(N(Vintage_Input!R56)&gt;0,Vintage_Input!AH56/Vintage_Input!R56,""))</f>
        <v/>
      </c>
      <c r="AA108" s="120">
        <f>IF($B108=1,$I$10,IF(N(Vintage_Input!S56)&gt;0,Vintage_Input!AI56/Vintage_Input!S56,""))</f>
        <v/>
      </c>
      <c r="AB108" s="120">
        <f>IF($B108=1,$B$11,IF(N(Vintage_Input!L56)&gt;0,Vintage_Input!AJ56/Vintage_Input!L56,""))</f>
        <v/>
      </c>
      <c r="AC108" s="120">
        <f>IF($B108=1,$C$11,IF(N(Vintage_Input!M56)&gt;0,Vintage_Input!AK56/Vintage_Input!M56,""))</f>
        <v/>
      </c>
      <c r="AD108" s="120">
        <f>IF($B108=1,$D$11,IF(N(Vintage_Input!N56)&gt;0,Vintage_Input!AL56/Vintage_Input!N56,""))</f>
        <v/>
      </c>
      <c r="AE108" s="120">
        <f>IF($B108=1,$E$11,IF(N(Vintage_Input!O56)&gt;0,Vintage_Input!AM56/Vintage_Input!O56,""))</f>
        <v/>
      </c>
      <c r="AF108" s="120">
        <f>IF($B108=1,$F$11,IF(N(Vintage_Input!P56)&gt;0,Vintage_Input!AN56/Vintage_Input!P56,""))</f>
        <v/>
      </c>
      <c r="AG108" s="120">
        <f>IF($B108=1,$G$11,IF(N(Vintage_Input!Q56)&gt;0,Vintage_Input!AO56/Vintage_Input!Q56,""))</f>
        <v/>
      </c>
      <c r="AH108" s="120">
        <f>IF($B108=1,$H$11,IF(N(Vintage_Input!R56)&gt;0,Vintage_Input!AP56/Vintage_Input!R56,""))</f>
        <v/>
      </c>
      <c r="AI108" s="120">
        <f>IF($B108=1,$I$11,IF(N(Vintage_Input!S56)&gt;0,Vintage_Input!AQ56/Vintage_Input!S56,""))</f>
        <v/>
      </c>
      <c r="AJ108" s="120">
        <f>IF($B108=1,$B$12,IF(N(Vintage_Input!L56)&gt;0,IFERROR(Vintage_Input!AR56/Vintage_Input!AJ56,""),""))</f>
        <v/>
      </c>
      <c r="AK108" s="120">
        <f>IF($B108=1,$C$12,IF(N(Vintage_Input!M56)&gt;0,IFERROR(Vintage_Input!AS56/Vintage_Input!AK56,""),""))</f>
        <v/>
      </c>
      <c r="AL108" s="120">
        <f>IF($B108=1,$D$12,IF(N(Vintage_Input!N56)&gt;0,IFERROR(Vintage_Input!AT56/Vintage_Input!AL56,""),""))</f>
        <v/>
      </c>
      <c r="AM108" s="120">
        <f>IF($B108=1,$E$12,IF(N(Vintage_Input!O56)&gt;0,IFERROR(Vintage_Input!AU56/Vintage_Input!AM56,""),""))</f>
        <v/>
      </c>
      <c r="AN108" s="120">
        <f>IF($B108=1,$F$12,IF(N(Vintage_Input!P56)&gt;0,IFERROR(Vintage_Input!AV56/Vintage_Input!AN56,""),""))</f>
        <v/>
      </c>
      <c r="AO108" s="120">
        <f>IF($B108=1,$G$12,IF(N(Vintage_Input!Q56)&gt;0,IFERROR(Vintage_Input!AW56/Vintage_Input!AO56,""),""))</f>
        <v/>
      </c>
      <c r="AP108" s="120">
        <f>IF($B108=1,$H$12,IF(N(Vintage_Input!R56)&gt;0,IFERROR(Vintage_Input!AX56/Vintage_Input!AP56,""),""))</f>
        <v/>
      </c>
      <c r="AQ108" s="120">
        <f>IF($B108=1,$I$12,IF(N(Vintage_Input!S56)&gt;0,IFERROR(Vintage_Input!AY56/Vintage_Input!AQ56,""),""))</f>
        <v/>
      </c>
      <c r="AR108" s="120">
        <f>IF($B108=1,$B$13,IF(N(Vintage_Input!L56)&gt;0,IFERROR(Vintage_Input!AZ56/$C108,""),""))</f>
        <v/>
      </c>
      <c r="AS108" s="120">
        <f>IF($B108=1,$C$13,IF(N(Vintage_Input!M56)&gt;0,IFERROR(Vintage_Input!BA56/$C108,""),""))</f>
        <v/>
      </c>
      <c r="AT108" s="120">
        <f>IF($B108=1,$D$13,IF(N(Vintage_Input!N56)&gt;0,IFERROR(Vintage_Input!BB56/$C108,""),""))</f>
        <v/>
      </c>
      <c r="AU108" s="120">
        <f>IF($B108=1,$E$13,IF(N(Vintage_Input!O56)&gt;0,IFERROR(Vintage_Input!BC56/$C108,""),""))</f>
        <v/>
      </c>
      <c r="AV108" s="120">
        <f>IF($B108=1,$F$13,IF(N(Vintage_Input!P56)&gt;0,IFERROR(Vintage_Input!BD56/$C108,""),""))</f>
        <v/>
      </c>
      <c r="AW108" s="120">
        <f>IF($B108=1,$G$13,IF(N(Vintage_Input!Q56)&gt;0,IFERROR(Vintage_Input!BE56/$C108,""),""))</f>
        <v/>
      </c>
      <c r="AX108" s="120">
        <f>IF($B108=1,$H$13,IF(N(Vintage_Input!R56)&gt;0,IFERROR(Vintage_Input!BF56/$C108,""),""))</f>
        <v/>
      </c>
      <c r="AY108" s="120">
        <f>IF($B108=1,$I$13,IF(N(Vintage_Input!S56)&gt;0,IFERROR(Vintage_Input!BG56/$C108,""),""))</f>
        <v/>
      </c>
      <c r="AZ108" s="121">
        <f>IF($B108=1,$B$14,IF(N(Vintage_Input!L56)&gt;0,IFERROR((Vintage_Input!D56+Vintage_Input!AR56)/$C108+Products!$C$14-(Products!$C$43+Products!$C$19+Products!$C$43*Products!$C$22+Products!$C$44),""),""))</f>
        <v/>
      </c>
      <c r="BA108" s="121">
        <f>IF($B108=1,$C$14,IF(N(Vintage_Input!M56)&gt;0,IFERROR((Vintage_Input!E56+Vintage_Input!AS56)/$C108+Products!$C$14-(Products!$C$43+Products!$C$19+Products!$C$43*Products!$C$22+Products!$C$44),""),""))</f>
        <v/>
      </c>
      <c r="BB108" s="121">
        <f>IF($B108=1,$D$14,IF(N(Vintage_Input!N56)&gt;0,IFERROR((Vintage_Input!F56+Vintage_Input!AT56)/$C108+Products!$C$14-(Products!$C$43+Products!$C$19+Products!$C$43*Products!$C$22+Products!$C$44),""),""))</f>
        <v/>
      </c>
      <c r="BC108" s="121">
        <f>IF($B108=1,$E$14,IF(N(Vintage_Input!O56)&gt;0,IFERROR((Vintage_Input!G56+Vintage_Input!AU56)/$C108+Products!$C$14-(Products!$C$43+Products!$C$19+Products!$C$43*Products!$C$22+Products!$C$44),""),""))</f>
        <v/>
      </c>
      <c r="BD108" s="121">
        <f>IF($B108=1,$F$14,IF(N(Vintage_Input!P56)&gt;0,IFERROR((Vintage_Input!H56+Vintage_Input!AV56)/$C108+Products!$C$14-(Products!$C$43+Products!$C$19+Products!$C$43*Products!$C$22+Products!$C$44),""),""))</f>
        <v/>
      </c>
      <c r="BE108" s="121">
        <f>IF($B108=1,$G$14,IF(N(Vintage_Input!Q56)&gt;0,IFERROR((Vintage_Input!I56+Vintage_Input!AW56)/$C108+Products!$C$14-(Products!$C$43+Products!$C$19+Products!$C$43*Products!$C$22+Products!$C$44),""),""))</f>
        <v/>
      </c>
      <c r="BF108" s="121">
        <f>IF($B108=1,$H$14,IF(N(Vintage_Input!R56)&gt;0,IFERROR((Vintage_Input!J56+Vintage_Input!AX56)/$C108+Products!$C$14-(Products!$C$43+Products!$C$19+Products!$C$43*Products!$C$22+Products!$C$44),""),""))</f>
        <v/>
      </c>
      <c r="BG108" s="121">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0">
        <f>IF($B109=1,$B$8,IF(N(Vintage_Input!L57)&gt;0,Vintage_Input!D57/Vintage_Input!L57,""))</f>
        <v/>
      </c>
      <c r="E109" s="120">
        <f>IF($B109=1,$C$8,IF(N(Vintage_Input!M57)&gt;0,Vintage_Input!E57/Vintage_Input!M57,""))</f>
        <v/>
      </c>
      <c r="F109" s="120">
        <f>IF($B109=1,$D$8,IF(N(Vintage_Input!N57)&gt;0,Vintage_Input!F57/Vintage_Input!N57,""))</f>
        <v/>
      </c>
      <c r="G109" s="120">
        <f>IF($B109=1,$E$8,IF(N(Vintage_Input!O57)&gt;0,Vintage_Input!G57/Vintage_Input!O57,""))</f>
        <v/>
      </c>
      <c r="H109" s="120">
        <f>IF($B109=1,$F$8,IF(N(Vintage_Input!P57)&gt;0,Vintage_Input!H57/Vintage_Input!P57,""))</f>
        <v/>
      </c>
      <c r="I109" s="120">
        <f>IF($B109=1,$G$8,IF(N(Vintage_Input!Q57)&gt;0,Vintage_Input!I57/Vintage_Input!Q57,""))</f>
        <v/>
      </c>
      <c r="J109" s="120">
        <f>IF($B109=1,$H$8,IF(N(Vintage_Input!R57)&gt;0,Vintage_Input!J57/Vintage_Input!R57,""))</f>
        <v/>
      </c>
      <c r="K109" s="120">
        <f>IF($B109=1,$I$8,IF(N(Vintage_Input!S57)&gt;0,Vintage_Input!K57/Vintage_Input!S57,""))</f>
        <v/>
      </c>
      <c r="L109" s="120">
        <f>IF($B109=1,$B$9,IF(N(Vintage_Input!L57)&gt;0,Vintage_Input!T57/Vintage_Input!L57,""))</f>
        <v/>
      </c>
      <c r="M109" s="120">
        <f>IF($B109=1,$C$9,IF(N(Vintage_Input!M57)&gt;0,Vintage_Input!U57/Vintage_Input!M57,""))</f>
        <v/>
      </c>
      <c r="N109" s="120">
        <f>IF($B109=1,$D$9,IF(N(Vintage_Input!N57)&gt;0,Vintage_Input!V57/Vintage_Input!N57,""))</f>
        <v/>
      </c>
      <c r="O109" s="120">
        <f>IF($B109=1,$E$9,IF(N(Vintage_Input!O57)&gt;0,Vintage_Input!W57/Vintage_Input!O57,""))</f>
        <v/>
      </c>
      <c r="P109" s="120">
        <f>IF($B109=1,$F$9,IF(N(Vintage_Input!P57)&gt;0,Vintage_Input!X57/Vintage_Input!P57,""))</f>
        <v/>
      </c>
      <c r="Q109" s="120">
        <f>IF($B109=1,$G$9,IF(N(Vintage_Input!Q57)&gt;0,Vintage_Input!Y57/Vintage_Input!Q57,""))</f>
        <v/>
      </c>
      <c r="R109" s="120">
        <f>IF($B109=1,$H$9,IF(N(Vintage_Input!R57)&gt;0,Vintage_Input!Z57/Vintage_Input!R57,""))</f>
        <v/>
      </c>
      <c r="S109" s="120">
        <f>IF($B109=1,$I$9,IF(N(Vintage_Input!S57)&gt;0,Vintage_Input!AA57/Vintage_Input!S57,""))</f>
        <v/>
      </c>
      <c r="T109" s="120">
        <f>IF($B109=1,$B$10,IF(N(Vintage_Input!L57)&gt;0,Vintage_Input!AB57/Vintage_Input!L57,""))</f>
        <v/>
      </c>
      <c r="U109" s="120">
        <f>IF($B109=1,$C$10,IF(N(Vintage_Input!M57)&gt;0,Vintage_Input!AC57/Vintage_Input!M57,""))</f>
        <v/>
      </c>
      <c r="V109" s="120">
        <f>IF($B109=1,$D$10,IF(N(Vintage_Input!N57)&gt;0,Vintage_Input!AD57/Vintage_Input!N57,""))</f>
        <v/>
      </c>
      <c r="W109" s="120">
        <f>IF($B109=1,$E$10,IF(N(Vintage_Input!O57)&gt;0,Vintage_Input!AE57/Vintage_Input!O57,""))</f>
        <v/>
      </c>
      <c r="X109" s="120">
        <f>IF($B109=1,$F$10,IF(N(Vintage_Input!P57)&gt;0,Vintage_Input!AF57/Vintage_Input!P57,""))</f>
        <v/>
      </c>
      <c r="Y109" s="120">
        <f>IF($B109=1,$G$10,IF(N(Vintage_Input!Q57)&gt;0,Vintage_Input!AG57/Vintage_Input!Q57,""))</f>
        <v/>
      </c>
      <c r="Z109" s="120">
        <f>IF($B109=1,$H$10,IF(N(Vintage_Input!R57)&gt;0,Vintage_Input!AH57/Vintage_Input!R57,""))</f>
        <v/>
      </c>
      <c r="AA109" s="120">
        <f>IF($B109=1,$I$10,IF(N(Vintage_Input!S57)&gt;0,Vintage_Input!AI57/Vintage_Input!S57,""))</f>
        <v/>
      </c>
      <c r="AB109" s="120">
        <f>IF($B109=1,$B$11,IF(N(Vintage_Input!L57)&gt;0,Vintage_Input!AJ57/Vintage_Input!L57,""))</f>
        <v/>
      </c>
      <c r="AC109" s="120">
        <f>IF($B109=1,$C$11,IF(N(Vintage_Input!M57)&gt;0,Vintage_Input!AK57/Vintage_Input!M57,""))</f>
        <v/>
      </c>
      <c r="AD109" s="120">
        <f>IF($B109=1,$D$11,IF(N(Vintage_Input!N57)&gt;0,Vintage_Input!AL57/Vintage_Input!N57,""))</f>
        <v/>
      </c>
      <c r="AE109" s="120">
        <f>IF($B109=1,$E$11,IF(N(Vintage_Input!O57)&gt;0,Vintage_Input!AM57/Vintage_Input!O57,""))</f>
        <v/>
      </c>
      <c r="AF109" s="120">
        <f>IF($B109=1,$F$11,IF(N(Vintage_Input!P57)&gt;0,Vintage_Input!AN57/Vintage_Input!P57,""))</f>
        <v/>
      </c>
      <c r="AG109" s="120">
        <f>IF($B109=1,$G$11,IF(N(Vintage_Input!Q57)&gt;0,Vintage_Input!AO57/Vintage_Input!Q57,""))</f>
        <v/>
      </c>
      <c r="AH109" s="120">
        <f>IF($B109=1,$H$11,IF(N(Vintage_Input!R57)&gt;0,Vintage_Input!AP57/Vintage_Input!R57,""))</f>
        <v/>
      </c>
      <c r="AI109" s="120">
        <f>IF($B109=1,$I$11,IF(N(Vintage_Input!S57)&gt;0,Vintage_Input!AQ57/Vintage_Input!S57,""))</f>
        <v/>
      </c>
      <c r="AJ109" s="120">
        <f>IF($B109=1,$B$12,IF(N(Vintage_Input!L57)&gt;0,IFERROR(Vintage_Input!AR57/Vintage_Input!AJ57,""),""))</f>
        <v/>
      </c>
      <c r="AK109" s="120">
        <f>IF($B109=1,$C$12,IF(N(Vintage_Input!M57)&gt;0,IFERROR(Vintage_Input!AS57/Vintage_Input!AK57,""),""))</f>
        <v/>
      </c>
      <c r="AL109" s="120">
        <f>IF($B109=1,$D$12,IF(N(Vintage_Input!N57)&gt;0,IFERROR(Vintage_Input!AT57/Vintage_Input!AL57,""),""))</f>
        <v/>
      </c>
      <c r="AM109" s="120">
        <f>IF($B109=1,$E$12,IF(N(Vintage_Input!O57)&gt;0,IFERROR(Vintage_Input!AU57/Vintage_Input!AM57,""),""))</f>
        <v/>
      </c>
      <c r="AN109" s="120">
        <f>IF($B109=1,$F$12,IF(N(Vintage_Input!P57)&gt;0,IFERROR(Vintage_Input!AV57/Vintage_Input!AN57,""),""))</f>
        <v/>
      </c>
      <c r="AO109" s="120">
        <f>IF($B109=1,$G$12,IF(N(Vintage_Input!Q57)&gt;0,IFERROR(Vintage_Input!AW57/Vintage_Input!AO57,""),""))</f>
        <v/>
      </c>
      <c r="AP109" s="120">
        <f>IF($B109=1,$H$12,IF(N(Vintage_Input!R57)&gt;0,IFERROR(Vintage_Input!AX57/Vintage_Input!AP57,""),""))</f>
        <v/>
      </c>
      <c r="AQ109" s="120">
        <f>IF($B109=1,$I$12,IF(N(Vintage_Input!S57)&gt;0,IFERROR(Vintage_Input!AY57/Vintage_Input!AQ57,""),""))</f>
        <v/>
      </c>
      <c r="AR109" s="120">
        <f>IF($B109=1,$B$13,IF(N(Vintage_Input!L57)&gt;0,IFERROR(Vintage_Input!AZ57/$C109,""),""))</f>
        <v/>
      </c>
      <c r="AS109" s="120">
        <f>IF($B109=1,$C$13,IF(N(Vintage_Input!M57)&gt;0,IFERROR(Vintage_Input!BA57/$C109,""),""))</f>
        <v/>
      </c>
      <c r="AT109" s="120">
        <f>IF($B109=1,$D$13,IF(N(Vintage_Input!N57)&gt;0,IFERROR(Vintage_Input!BB57/$C109,""),""))</f>
        <v/>
      </c>
      <c r="AU109" s="120">
        <f>IF($B109=1,$E$13,IF(N(Vintage_Input!O57)&gt;0,IFERROR(Vintage_Input!BC57/$C109,""),""))</f>
        <v/>
      </c>
      <c r="AV109" s="120">
        <f>IF($B109=1,$F$13,IF(N(Vintage_Input!P57)&gt;0,IFERROR(Vintage_Input!BD57/$C109,""),""))</f>
        <v/>
      </c>
      <c r="AW109" s="120">
        <f>IF($B109=1,$G$13,IF(N(Vintage_Input!Q57)&gt;0,IFERROR(Vintage_Input!BE57/$C109,""),""))</f>
        <v/>
      </c>
      <c r="AX109" s="120">
        <f>IF($B109=1,$H$13,IF(N(Vintage_Input!R57)&gt;0,IFERROR(Vintage_Input!BF57/$C109,""),""))</f>
        <v/>
      </c>
      <c r="AY109" s="120">
        <f>IF($B109=1,$I$13,IF(N(Vintage_Input!S57)&gt;0,IFERROR(Vintage_Input!BG57/$C109,""),""))</f>
        <v/>
      </c>
      <c r="AZ109" s="121">
        <f>IF($B109=1,$B$14,IF(N(Vintage_Input!L57)&gt;0,IFERROR((Vintage_Input!D57+Vintage_Input!AR57)/$C109+Products!$C$14-(Products!$C$43+Products!$C$19+Products!$C$43*Products!$C$22+Products!$C$44),""),""))</f>
        <v/>
      </c>
      <c r="BA109" s="121">
        <f>IF($B109=1,$C$14,IF(N(Vintage_Input!M57)&gt;0,IFERROR((Vintage_Input!E57+Vintage_Input!AS57)/$C109+Products!$C$14-(Products!$C$43+Products!$C$19+Products!$C$43*Products!$C$22+Products!$C$44),""),""))</f>
        <v/>
      </c>
      <c r="BB109" s="121">
        <f>IF($B109=1,$D$14,IF(N(Vintage_Input!N57)&gt;0,IFERROR((Vintage_Input!F57+Vintage_Input!AT57)/$C109+Products!$C$14-(Products!$C$43+Products!$C$19+Products!$C$43*Products!$C$22+Products!$C$44),""),""))</f>
        <v/>
      </c>
      <c r="BC109" s="121">
        <f>IF($B109=1,$E$14,IF(N(Vintage_Input!O57)&gt;0,IFERROR((Vintage_Input!G57+Vintage_Input!AU57)/$C109+Products!$C$14-(Products!$C$43+Products!$C$19+Products!$C$43*Products!$C$22+Products!$C$44),""),""))</f>
        <v/>
      </c>
      <c r="BD109" s="121">
        <f>IF($B109=1,$F$14,IF(N(Vintage_Input!P57)&gt;0,IFERROR((Vintage_Input!H57+Vintage_Input!AV57)/$C109+Products!$C$14-(Products!$C$43+Products!$C$19+Products!$C$43*Products!$C$22+Products!$C$44),""),""))</f>
        <v/>
      </c>
      <c r="BE109" s="121">
        <f>IF($B109=1,$G$14,IF(N(Vintage_Input!Q57)&gt;0,IFERROR((Vintage_Input!I57+Vintage_Input!AW57)/$C109+Products!$C$14-(Products!$C$43+Products!$C$19+Products!$C$43*Products!$C$22+Products!$C$44),""),""))</f>
        <v/>
      </c>
      <c r="BF109" s="121">
        <f>IF($B109=1,$H$14,IF(N(Vintage_Input!R57)&gt;0,IFERROR((Vintage_Input!J57+Vintage_Input!AX57)/$C109+Products!$C$14-(Products!$C$43+Products!$C$19+Products!$C$43*Products!$C$22+Products!$C$44),""),""))</f>
        <v/>
      </c>
      <c r="BG109" s="121">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0">
        <f>IF($B110=1,$B$8,IF(N(Vintage_Input!L58)&gt;0,Vintage_Input!D58/Vintage_Input!L58,""))</f>
        <v/>
      </c>
      <c r="E110" s="120">
        <f>IF($B110=1,$C$8,IF(N(Vintage_Input!M58)&gt;0,Vintage_Input!E58/Vintage_Input!M58,""))</f>
        <v/>
      </c>
      <c r="F110" s="120">
        <f>IF($B110=1,$D$8,IF(N(Vintage_Input!N58)&gt;0,Vintage_Input!F58/Vintage_Input!N58,""))</f>
        <v/>
      </c>
      <c r="G110" s="120">
        <f>IF($B110=1,$E$8,IF(N(Vintage_Input!O58)&gt;0,Vintage_Input!G58/Vintage_Input!O58,""))</f>
        <v/>
      </c>
      <c r="H110" s="120">
        <f>IF($B110=1,$F$8,IF(N(Vintage_Input!P58)&gt;0,Vintage_Input!H58/Vintage_Input!P58,""))</f>
        <v/>
      </c>
      <c r="I110" s="120">
        <f>IF($B110=1,$G$8,IF(N(Vintage_Input!Q58)&gt;0,Vintage_Input!I58/Vintage_Input!Q58,""))</f>
        <v/>
      </c>
      <c r="J110" s="120">
        <f>IF($B110=1,$H$8,IF(N(Vintage_Input!R58)&gt;0,Vintage_Input!J58/Vintage_Input!R58,""))</f>
        <v/>
      </c>
      <c r="K110" s="120">
        <f>IF($B110=1,$I$8,IF(N(Vintage_Input!S58)&gt;0,Vintage_Input!K58/Vintage_Input!S58,""))</f>
        <v/>
      </c>
      <c r="L110" s="120">
        <f>IF($B110=1,$B$9,IF(N(Vintage_Input!L58)&gt;0,Vintage_Input!T58/Vintage_Input!L58,""))</f>
        <v/>
      </c>
      <c r="M110" s="120">
        <f>IF($B110=1,$C$9,IF(N(Vintage_Input!M58)&gt;0,Vintage_Input!U58/Vintage_Input!M58,""))</f>
        <v/>
      </c>
      <c r="N110" s="120">
        <f>IF($B110=1,$D$9,IF(N(Vintage_Input!N58)&gt;0,Vintage_Input!V58/Vintage_Input!N58,""))</f>
        <v/>
      </c>
      <c r="O110" s="120">
        <f>IF($B110=1,$E$9,IF(N(Vintage_Input!O58)&gt;0,Vintage_Input!W58/Vintage_Input!O58,""))</f>
        <v/>
      </c>
      <c r="P110" s="120">
        <f>IF($B110=1,$F$9,IF(N(Vintage_Input!P58)&gt;0,Vintage_Input!X58/Vintage_Input!P58,""))</f>
        <v/>
      </c>
      <c r="Q110" s="120">
        <f>IF($B110=1,$G$9,IF(N(Vintage_Input!Q58)&gt;0,Vintage_Input!Y58/Vintage_Input!Q58,""))</f>
        <v/>
      </c>
      <c r="R110" s="120">
        <f>IF($B110=1,$H$9,IF(N(Vintage_Input!R58)&gt;0,Vintage_Input!Z58/Vintage_Input!R58,""))</f>
        <v/>
      </c>
      <c r="S110" s="120">
        <f>IF($B110=1,$I$9,IF(N(Vintage_Input!S58)&gt;0,Vintage_Input!AA58/Vintage_Input!S58,""))</f>
        <v/>
      </c>
      <c r="T110" s="120">
        <f>IF($B110=1,$B$10,IF(N(Vintage_Input!L58)&gt;0,Vintage_Input!AB58/Vintage_Input!L58,""))</f>
        <v/>
      </c>
      <c r="U110" s="120">
        <f>IF($B110=1,$C$10,IF(N(Vintage_Input!M58)&gt;0,Vintage_Input!AC58/Vintage_Input!M58,""))</f>
        <v/>
      </c>
      <c r="V110" s="120">
        <f>IF($B110=1,$D$10,IF(N(Vintage_Input!N58)&gt;0,Vintage_Input!AD58/Vintage_Input!N58,""))</f>
        <v/>
      </c>
      <c r="W110" s="120">
        <f>IF($B110=1,$E$10,IF(N(Vintage_Input!O58)&gt;0,Vintage_Input!AE58/Vintage_Input!O58,""))</f>
        <v/>
      </c>
      <c r="X110" s="120">
        <f>IF($B110=1,$F$10,IF(N(Vintage_Input!P58)&gt;0,Vintage_Input!AF58/Vintage_Input!P58,""))</f>
        <v/>
      </c>
      <c r="Y110" s="120">
        <f>IF($B110=1,$G$10,IF(N(Vintage_Input!Q58)&gt;0,Vintage_Input!AG58/Vintage_Input!Q58,""))</f>
        <v/>
      </c>
      <c r="Z110" s="120">
        <f>IF($B110=1,$H$10,IF(N(Vintage_Input!R58)&gt;0,Vintage_Input!AH58/Vintage_Input!R58,""))</f>
        <v/>
      </c>
      <c r="AA110" s="120">
        <f>IF($B110=1,$I$10,IF(N(Vintage_Input!S58)&gt;0,Vintage_Input!AI58/Vintage_Input!S58,""))</f>
        <v/>
      </c>
      <c r="AB110" s="120">
        <f>IF($B110=1,$B$11,IF(N(Vintage_Input!L58)&gt;0,Vintage_Input!AJ58/Vintage_Input!L58,""))</f>
        <v/>
      </c>
      <c r="AC110" s="120">
        <f>IF($B110=1,$C$11,IF(N(Vintage_Input!M58)&gt;0,Vintage_Input!AK58/Vintage_Input!M58,""))</f>
        <v/>
      </c>
      <c r="AD110" s="120">
        <f>IF($B110=1,$D$11,IF(N(Vintage_Input!N58)&gt;0,Vintage_Input!AL58/Vintage_Input!N58,""))</f>
        <v/>
      </c>
      <c r="AE110" s="120">
        <f>IF($B110=1,$E$11,IF(N(Vintage_Input!O58)&gt;0,Vintage_Input!AM58/Vintage_Input!O58,""))</f>
        <v/>
      </c>
      <c r="AF110" s="120">
        <f>IF($B110=1,$F$11,IF(N(Vintage_Input!P58)&gt;0,Vintage_Input!AN58/Vintage_Input!P58,""))</f>
        <v/>
      </c>
      <c r="AG110" s="120">
        <f>IF($B110=1,$G$11,IF(N(Vintage_Input!Q58)&gt;0,Vintage_Input!AO58/Vintage_Input!Q58,""))</f>
        <v/>
      </c>
      <c r="AH110" s="120">
        <f>IF($B110=1,$H$11,IF(N(Vintage_Input!R58)&gt;0,Vintage_Input!AP58/Vintage_Input!R58,""))</f>
        <v/>
      </c>
      <c r="AI110" s="120">
        <f>IF($B110=1,$I$11,IF(N(Vintage_Input!S58)&gt;0,Vintage_Input!AQ58/Vintage_Input!S58,""))</f>
        <v/>
      </c>
      <c r="AJ110" s="120">
        <f>IF($B110=1,$B$12,IF(N(Vintage_Input!L58)&gt;0,IFERROR(Vintage_Input!AR58/Vintage_Input!AJ58,""),""))</f>
        <v/>
      </c>
      <c r="AK110" s="120">
        <f>IF($B110=1,$C$12,IF(N(Vintage_Input!M58)&gt;0,IFERROR(Vintage_Input!AS58/Vintage_Input!AK58,""),""))</f>
        <v/>
      </c>
      <c r="AL110" s="120">
        <f>IF($B110=1,$D$12,IF(N(Vintage_Input!N58)&gt;0,IFERROR(Vintage_Input!AT58/Vintage_Input!AL58,""),""))</f>
        <v/>
      </c>
      <c r="AM110" s="120">
        <f>IF($B110=1,$E$12,IF(N(Vintage_Input!O58)&gt;0,IFERROR(Vintage_Input!AU58/Vintage_Input!AM58,""),""))</f>
        <v/>
      </c>
      <c r="AN110" s="120">
        <f>IF($B110=1,$F$12,IF(N(Vintage_Input!P58)&gt;0,IFERROR(Vintage_Input!AV58/Vintage_Input!AN58,""),""))</f>
        <v/>
      </c>
      <c r="AO110" s="120">
        <f>IF($B110=1,$G$12,IF(N(Vintage_Input!Q58)&gt;0,IFERROR(Vintage_Input!AW58/Vintage_Input!AO58,""),""))</f>
        <v/>
      </c>
      <c r="AP110" s="120">
        <f>IF($B110=1,$H$12,IF(N(Vintage_Input!R58)&gt;0,IFERROR(Vintage_Input!AX58/Vintage_Input!AP58,""),""))</f>
        <v/>
      </c>
      <c r="AQ110" s="120">
        <f>IF($B110=1,$I$12,IF(N(Vintage_Input!S58)&gt;0,IFERROR(Vintage_Input!AY58/Vintage_Input!AQ58,""),""))</f>
        <v/>
      </c>
      <c r="AR110" s="120">
        <f>IF($B110=1,$B$13,IF(N(Vintage_Input!L58)&gt;0,IFERROR(Vintage_Input!AZ58/$C110,""),""))</f>
        <v/>
      </c>
      <c r="AS110" s="120">
        <f>IF($B110=1,$C$13,IF(N(Vintage_Input!M58)&gt;0,IFERROR(Vintage_Input!BA58/$C110,""),""))</f>
        <v/>
      </c>
      <c r="AT110" s="120">
        <f>IF($B110=1,$D$13,IF(N(Vintage_Input!N58)&gt;0,IFERROR(Vintage_Input!BB58/$C110,""),""))</f>
        <v/>
      </c>
      <c r="AU110" s="120">
        <f>IF($B110=1,$E$13,IF(N(Vintage_Input!O58)&gt;0,IFERROR(Vintage_Input!BC58/$C110,""),""))</f>
        <v/>
      </c>
      <c r="AV110" s="120">
        <f>IF($B110=1,$F$13,IF(N(Vintage_Input!P58)&gt;0,IFERROR(Vintage_Input!BD58/$C110,""),""))</f>
        <v/>
      </c>
      <c r="AW110" s="120">
        <f>IF($B110=1,$G$13,IF(N(Vintage_Input!Q58)&gt;0,IFERROR(Vintage_Input!BE58/$C110,""),""))</f>
        <v/>
      </c>
      <c r="AX110" s="120">
        <f>IF($B110=1,$H$13,IF(N(Vintage_Input!R58)&gt;0,IFERROR(Vintage_Input!BF58/$C110,""),""))</f>
        <v/>
      </c>
      <c r="AY110" s="120">
        <f>IF($B110=1,$I$13,IF(N(Vintage_Input!S58)&gt;0,IFERROR(Vintage_Input!BG58/$C110,""),""))</f>
        <v/>
      </c>
      <c r="AZ110" s="121">
        <f>IF($B110=1,$B$14,IF(N(Vintage_Input!L58)&gt;0,IFERROR((Vintage_Input!D58+Vintage_Input!AR58)/$C110+Products!$C$14-(Products!$C$43+Products!$C$19+Products!$C$43*Products!$C$22+Products!$C$44),""),""))</f>
        <v/>
      </c>
      <c r="BA110" s="121">
        <f>IF($B110=1,$C$14,IF(N(Vintage_Input!M58)&gt;0,IFERROR((Vintage_Input!E58+Vintage_Input!AS58)/$C110+Products!$C$14-(Products!$C$43+Products!$C$19+Products!$C$43*Products!$C$22+Products!$C$44),""),""))</f>
        <v/>
      </c>
      <c r="BB110" s="121">
        <f>IF($B110=1,$D$14,IF(N(Vintage_Input!N58)&gt;0,IFERROR((Vintage_Input!F58+Vintage_Input!AT58)/$C110+Products!$C$14-(Products!$C$43+Products!$C$19+Products!$C$43*Products!$C$22+Products!$C$44),""),""))</f>
        <v/>
      </c>
      <c r="BC110" s="121">
        <f>IF($B110=1,$E$14,IF(N(Vintage_Input!O58)&gt;0,IFERROR((Vintage_Input!G58+Vintage_Input!AU58)/$C110+Products!$C$14-(Products!$C$43+Products!$C$19+Products!$C$43*Products!$C$22+Products!$C$44),""),""))</f>
        <v/>
      </c>
      <c r="BD110" s="121">
        <f>IF($B110=1,$F$14,IF(N(Vintage_Input!P58)&gt;0,IFERROR((Vintage_Input!H58+Vintage_Input!AV58)/$C110+Products!$C$14-(Products!$C$43+Products!$C$19+Products!$C$43*Products!$C$22+Products!$C$44),""),""))</f>
        <v/>
      </c>
      <c r="BE110" s="121">
        <f>IF($B110=1,$G$14,IF(N(Vintage_Input!Q58)&gt;0,IFERROR((Vintage_Input!I58+Vintage_Input!AW58)/$C110+Products!$C$14-(Products!$C$43+Products!$C$19+Products!$C$43*Products!$C$22+Products!$C$44),""),""))</f>
        <v/>
      </c>
      <c r="BF110" s="121">
        <f>IF($B110=1,$H$14,IF(N(Vintage_Input!R58)&gt;0,IFERROR((Vintage_Input!J58+Vintage_Input!AX58)/$C110+Products!$C$14-(Products!$C$43+Products!$C$19+Products!$C$43*Products!$C$22+Products!$C$44),""),""))</f>
        <v/>
      </c>
      <c r="BG110" s="121">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0">
        <f>IF($B111=1,$B$8,IF(N(Vintage_Input!L59)&gt;0,Vintage_Input!D59/Vintage_Input!L59,""))</f>
        <v/>
      </c>
      <c r="E111" s="120">
        <f>IF($B111=1,$C$8,IF(N(Vintage_Input!M59)&gt;0,Vintage_Input!E59/Vintage_Input!M59,""))</f>
        <v/>
      </c>
      <c r="F111" s="120">
        <f>IF($B111=1,$D$8,IF(N(Vintage_Input!N59)&gt;0,Vintage_Input!F59/Vintage_Input!N59,""))</f>
        <v/>
      </c>
      <c r="G111" s="120">
        <f>IF($B111=1,$E$8,IF(N(Vintage_Input!O59)&gt;0,Vintage_Input!G59/Vintage_Input!O59,""))</f>
        <v/>
      </c>
      <c r="H111" s="120">
        <f>IF($B111=1,$F$8,IF(N(Vintage_Input!P59)&gt;0,Vintage_Input!H59/Vintage_Input!P59,""))</f>
        <v/>
      </c>
      <c r="I111" s="120">
        <f>IF($B111=1,$G$8,IF(N(Vintage_Input!Q59)&gt;0,Vintage_Input!I59/Vintage_Input!Q59,""))</f>
        <v/>
      </c>
      <c r="J111" s="120">
        <f>IF($B111=1,$H$8,IF(N(Vintage_Input!R59)&gt;0,Vintage_Input!J59/Vintage_Input!R59,""))</f>
        <v/>
      </c>
      <c r="K111" s="120">
        <f>IF($B111=1,$I$8,IF(N(Vintage_Input!S59)&gt;0,Vintage_Input!K59/Vintage_Input!S59,""))</f>
        <v/>
      </c>
      <c r="L111" s="120">
        <f>IF($B111=1,$B$9,IF(N(Vintage_Input!L59)&gt;0,Vintage_Input!T59/Vintage_Input!L59,""))</f>
        <v/>
      </c>
      <c r="M111" s="120">
        <f>IF($B111=1,$C$9,IF(N(Vintage_Input!M59)&gt;0,Vintage_Input!U59/Vintage_Input!M59,""))</f>
        <v/>
      </c>
      <c r="N111" s="120">
        <f>IF($B111=1,$D$9,IF(N(Vintage_Input!N59)&gt;0,Vintage_Input!V59/Vintage_Input!N59,""))</f>
        <v/>
      </c>
      <c r="O111" s="120">
        <f>IF($B111=1,$E$9,IF(N(Vintage_Input!O59)&gt;0,Vintage_Input!W59/Vintage_Input!O59,""))</f>
        <v/>
      </c>
      <c r="P111" s="120">
        <f>IF($B111=1,$F$9,IF(N(Vintage_Input!P59)&gt;0,Vintage_Input!X59/Vintage_Input!P59,""))</f>
        <v/>
      </c>
      <c r="Q111" s="120">
        <f>IF($B111=1,$G$9,IF(N(Vintage_Input!Q59)&gt;0,Vintage_Input!Y59/Vintage_Input!Q59,""))</f>
        <v/>
      </c>
      <c r="R111" s="120">
        <f>IF($B111=1,$H$9,IF(N(Vintage_Input!R59)&gt;0,Vintage_Input!Z59/Vintage_Input!R59,""))</f>
        <v/>
      </c>
      <c r="S111" s="120">
        <f>IF($B111=1,$I$9,IF(N(Vintage_Input!S59)&gt;0,Vintage_Input!AA59/Vintage_Input!S59,""))</f>
        <v/>
      </c>
      <c r="T111" s="120">
        <f>IF($B111=1,$B$10,IF(N(Vintage_Input!L59)&gt;0,Vintage_Input!AB59/Vintage_Input!L59,""))</f>
        <v/>
      </c>
      <c r="U111" s="120">
        <f>IF($B111=1,$C$10,IF(N(Vintage_Input!M59)&gt;0,Vintage_Input!AC59/Vintage_Input!M59,""))</f>
        <v/>
      </c>
      <c r="V111" s="120">
        <f>IF($B111=1,$D$10,IF(N(Vintage_Input!N59)&gt;0,Vintage_Input!AD59/Vintage_Input!N59,""))</f>
        <v/>
      </c>
      <c r="W111" s="120">
        <f>IF($B111=1,$E$10,IF(N(Vintage_Input!O59)&gt;0,Vintage_Input!AE59/Vintage_Input!O59,""))</f>
        <v/>
      </c>
      <c r="X111" s="120">
        <f>IF($B111=1,$F$10,IF(N(Vintage_Input!P59)&gt;0,Vintage_Input!AF59/Vintage_Input!P59,""))</f>
        <v/>
      </c>
      <c r="Y111" s="120">
        <f>IF($B111=1,$G$10,IF(N(Vintage_Input!Q59)&gt;0,Vintage_Input!AG59/Vintage_Input!Q59,""))</f>
        <v/>
      </c>
      <c r="Z111" s="120">
        <f>IF($B111=1,$H$10,IF(N(Vintage_Input!R59)&gt;0,Vintage_Input!AH59/Vintage_Input!R59,""))</f>
        <v/>
      </c>
      <c r="AA111" s="120">
        <f>IF($B111=1,$I$10,IF(N(Vintage_Input!S59)&gt;0,Vintage_Input!AI59/Vintage_Input!S59,""))</f>
        <v/>
      </c>
      <c r="AB111" s="120">
        <f>IF($B111=1,$B$11,IF(N(Vintage_Input!L59)&gt;0,Vintage_Input!AJ59/Vintage_Input!L59,""))</f>
        <v/>
      </c>
      <c r="AC111" s="120">
        <f>IF($B111=1,$C$11,IF(N(Vintage_Input!M59)&gt;0,Vintage_Input!AK59/Vintage_Input!M59,""))</f>
        <v/>
      </c>
      <c r="AD111" s="120">
        <f>IF($B111=1,$D$11,IF(N(Vintage_Input!N59)&gt;0,Vintage_Input!AL59/Vintage_Input!N59,""))</f>
        <v/>
      </c>
      <c r="AE111" s="120">
        <f>IF($B111=1,$E$11,IF(N(Vintage_Input!O59)&gt;0,Vintage_Input!AM59/Vintage_Input!O59,""))</f>
        <v/>
      </c>
      <c r="AF111" s="120">
        <f>IF($B111=1,$F$11,IF(N(Vintage_Input!P59)&gt;0,Vintage_Input!AN59/Vintage_Input!P59,""))</f>
        <v/>
      </c>
      <c r="AG111" s="120">
        <f>IF($B111=1,$G$11,IF(N(Vintage_Input!Q59)&gt;0,Vintage_Input!AO59/Vintage_Input!Q59,""))</f>
        <v/>
      </c>
      <c r="AH111" s="120">
        <f>IF($B111=1,$H$11,IF(N(Vintage_Input!R59)&gt;0,Vintage_Input!AP59/Vintage_Input!R59,""))</f>
        <v/>
      </c>
      <c r="AI111" s="120">
        <f>IF($B111=1,$I$11,IF(N(Vintage_Input!S59)&gt;0,Vintage_Input!AQ59/Vintage_Input!S59,""))</f>
        <v/>
      </c>
      <c r="AJ111" s="120">
        <f>IF($B111=1,$B$12,IF(N(Vintage_Input!L59)&gt;0,IFERROR(Vintage_Input!AR59/Vintage_Input!AJ59,""),""))</f>
        <v/>
      </c>
      <c r="AK111" s="120">
        <f>IF($B111=1,$C$12,IF(N(Vintage_Input!M59)&gt;0,IFERROR(Vintage_Input!AS59/Vintage_Input!AK59,""),""))</f>
        <v/>
      </c>
      <c r="AL111" s="120">
        <f>IF($B111=1,$D$12,IF(N(Vintage_Input!N59)&gt;0,IFERROR(Vintage_Input!AT59/Vintage_Input!AL59,""),""))</f>
        <v/>
      </c>
      <c r="AM111" s="120">
        <f>IF($B111=1,$E$12,IF(N(Vintage_Input!O59)&gt;0,IFERROR(Vintage_Input!AU59/Vintage_Input!AM59,""),""))</f>
        <v/>
      </c>
      <c r="AN111" s="120">
        <f>IF($B111=1,$F$12,IF(N(Vintage_Input!P59)&gt;0,IFERROR(Vintage_Input!AV59/Vintage_Input!AN59,""),""))</f>
        <v/>
      </c>
      <c r="AO111" s="120">
        <f>IF($B111=1,$G$12,IF(N(Vintage_Input!Q59)&gt;0,IFERROR(Vintage_Input!AW59/Vintage_Input!AO59,""),""))</f>
        <v/>
      </c>
      <c r="AP111" s="120">
        <f>IF($B111=1,$H$12,IF(N(Vintage_Input!R59)&gt;0,IFERROR(Vintage_Input!AX59/Vintage_Input!AP59,""),""))</f>
        <v/>
      </c>
      <c r="AQ111" s="120">
        <f>IF($B111=1,$I$12,IF(N(Vintage_Input!S59)&gt;0,IFERROR(Vintage_Input!AY59/Vintage_Input!AQ59,""),""))</f>
        <v/>
      </c>
      <c r="AR111" s="120">
        <f>IF($B111=1,$B$13,IF(N(Vintage_Input!L59)&gt;0,IFERROR(Vintage_Input!AZ59/$C111,""),""))</f>
        <v/>
      </c>
      <c r="AS111" s="120">
        <f>IF($B111=1,$C$13,IF(N(Vintage_Input!M59)&gt;0,IFERROR(Vintage_Input!BA59/$C111,""),""))</f>
        <v/>
      </c>
      <c r="AT111" s="120">
        <f>IF($B111=1,$D$13,IF(N(Vintage_Input!N59)&gt;0,IFERROR(Vintage_Input!BB59/$C111,""),""))</f>
        <v/>
      </c>
      <c r="AU111" s="120">
        <f>IF($B111=1,$E$13,IF(N(Vintage_Input!O59)&gt;0,IFERROR(Vintage_Input!BC59/$C111,""),""))</f>
        <v/>
      </c>
      <c r="AV111" s="120">
        <f>IF($B111=1,$F$13,IF(N(Vintage_Input!P59)&gt;0,IFERROR(Vintage_Input!BD59/$C111,""),""))</f>
        <v/>
      </c>
      <c r="AW111" s="120">
        <f>IF($B111=1,$G$13,IF(N(Vintage_Input!Q59)&gt;0,IFERROR(Vintage_Input!BE59/$C111,""),""))</f>
        <v/>
      </c>
      <c r="AX111" s="120">
        <f>IF($B111=1,$H$13,IF(N(Vintage_Input!R59)&gt;0,IFERROR(Vintage_Input!BF59/$C111,""),""))</f>
        <v/>
      </c>
      <c r="AY111" s="120">
        <f>IF($B111=1,$I$13,IF(N(Vintage_Input!S59)&gt;0,IFERROR(Vintage_Input!BG59/$C111,""),""))</f>
        <v/>
      </c>
      <c r="AZ111" s="121">
        <f>IF($B111=1,$B$14,IF(N(Vintage_Input!L59)&gt;0,IFERROR((Vintage_Input!D59+Vintage_Input!AR59)/$C111+Products!$C$14-(Products!$C$43+Products!$C$19+Products!$C$43*Products!$C$22+Products!$C$44),""),""))</f>
        <v/>
      </c>
      <c r="BA111" s="121">
        <f>IF($B111=1,$C$14,IF(N(Vintage_Input!M59)&gt;0,IFERROR((Vintage_Input!E59+Vintage_Input!AS59)/$C111+Products!$C$14-(Products!$C$43+Products!$C$19+Products!$C$43*Products!$C$22+Products!$C$44),""),""))</f>
        <v/>
      </c>
      <c r="BB111" s="121">
        <f>IF($B111=1,$D$14,IF(N(Vintage_Input!N59)&gt;0,IFERROR((Vintage_Input!F59+Vintage_Input!AT59)/$C111+Products!$C$14-(Products!$C$43+Products!$C$19+Products!$C$43*Products!$C$22+Products!$C$44),""),""))</f>
        <v/>
      </c>
      <c r="BC111" s="121">
        <f>IF($B111=1,$E$14,IF(N(Vintage_Input!O59)&gt;0,IFERROR((Vintage_Input!G59+Vintage_Input!AU59)/$C111+Products!$C$14-(Products!$C$43+Products!$C$19+Products!$C$43*Products!$C$22+Products!$C$44),""),""))</f>
        <v/>
      </c>
      <c r="BD111" s="121">
        <f>IF($B111=1,$F$14,IF(N(Vintage_Input!P59)&gt;0,IFERROR((Vintage_Input!H59+Vintage_Input!AV59)/$C111+Products!$C$14-(Products!$C$43+Products!$C$19+Products!$C$43*Products!$C$22+Products!$C$44),""),""))</f>
        <v/>
      </c>
      <c r="BE111" s="121">
        <f>IF($B111=1,$G$14,IF(N(Vintage_Input!Q59)&gt;0,IFERROR((Vintage_Input!I59+Vintage_Input!AW59)/$C111+Products!$C$14-(Products!$C$43+Products!$C$19+Products!$C$43*Products!$C$22+Products!$C$44),""),""))</f>
        <v/>
      </c>
      <c r="BF111" s="121">
        <f>IF($B111=1,$H$14,IF(N(Vintage_Input!R59)&gt;0,IFERROR((Vintage_Input!J59+Vintage_Input!AX59)/$C111+Products!$C$14-(Products!$C$43+Products!$C$19+Products!$C$43*Products!$C$22+Products!$C$44),""),""))</f>
        <v/>
      </c>
      <c r="BG111" s="121">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0">
        <f>IF($B112=1,$B$8,IF(N(Vintage_Input!L60)&gt;0,Vintage_Input!D60/Vintage_Input!L60,""))</f>
        <v/>
      </c>
      <c r="E112" s="120">
        <f>IF($B112=1,$C$8,IF(N(Vintage_Input!M60)&gt;0,Vintage_Input!E60/Vintage_Input!M60,""))</f>
        <v/>
      </c>
      <c r="F112" s="120">
        <f>IF($B112=1,$D$8,IF(N(Vintage_Input!N60)&gt;0,Vintage_Input!F60/Vintage_Input!N60,""))</f>
        <v/>
      </c>
      <c r="G112" s="120">
        <f>IF($B112=1,$E$8,IF(N(Vintage_Input!O60)&gt;0,Vintage_Input!G60/Vintage_Input!O60,""))</f>
        <v/>
      </c>
      <c r="H112" s="120">
        <f>IF($B112=1,$F$8,IF(N(Vintage_Input!P60)&gt;0,Vintage_Input!H60/Vintage_Input!P60,""))</f>
        <v/>
      </c>
      <c r="I112" s="120">
        <f>IF($B112=1,$G$8,IF(N(Vintage_Input!Q60)&gt;0,Vintage_Input!I60/Vintage_Input!Q60,""))</f>
        <v/>
      </c>
      <c r="J112" s="120">
        <f>IF($B112=1,$H$8,IF(N(Vintage_Input!R60)&gt;0,Vintage_Input!J60/Vintage_Input!R60,""))</f>
        <v/>
      </c>
      <c r="K112" s="120">
        <f>IF($B112=1,$I$8,IF(N(Vintage_Input!S60)&gt;0,Vintage_Input!K60/Vintage_Input!S60,""))</f>
        <v/>
      </c>
      <c r="L112" s="120">
        <f>IF($B112=1,$B$9,IF(N(Vintage_Input!L60)&gt;0,Vintage_Input!T60/Vintage_Input!L60,""))</f>
        <v/>
      </c>
      <c r="M112" s="120">
        <f>IF($B112=1,$C$9,IF(N(Vintage_Input!M60)&gt;0,Vintage_Input!U60/Vintage_Input!M60,""))</f>
        <v/>
      </c>
      <c r="N112" s="120">
        <f>IF($B112=1,$D$9,IF(N(Vintage_Input!N60)&gt;0,Vintage_Input!V60/Vintage_Input!N60,""))</f>
        <v/>
      </c>
      <c r="O112" s="120">
        <f>IF($B112=1,$E$9,IF(N(Vintage_Input!O60)&gt;0,Vintage_Input!W60/Vintage_Input!O60,""))</f>
        <v/>
      </c>
      <c r="P112" s="120">
        <f>IF($B112=1,$F$9,IF(N(Vintage_Input!P60)&gt;0,Vintage_Input!X60/Vintage_Input!P60,""))</f>
        <v/>
      </c>
      <c r="Q112" s="120">
        <f>IF($B112=1,$G$9,IF(N(Vintage_Input!Q60)&gt;0,Vintage_Input!Y60/Vintage_Input!Q60,""))</f>
        <v/>
      </c>
      <c r="R112" s="120">
        <f>IF($B112=1,$H$9,IF(N(Vintage_Input!R60)&gt;0,Vintage_Input!Z60/Vintage_Input!R60,""))</f>
        <v/>
      </c>
      <c r="S112" s="120">
        <f>IF($B112=1,$I$9,IF(N(Vintage_Input!S60)&gt;0,Vintage_Input!AA60/Vintage_Input!S60,""))</f>
        <v/>
      </c>
      <c r="T112" s="120">
        <f>IF($B112=1,$B$10,IF(N(Vintage_Input!L60)&gt;0,Vintage_Input!AB60/Vintage_Input!L60,""))</f>
        <v/>
      </c>
      <c r="U112" s="120">
        <f>IF($B112=1,$C$10,IF(N(Vintage_Input!M60)&gt;0,Vintage_Input!AC60/Vintage_Input!M60,""))</f>
        <v/>
      </c>
      <c r="V112" s="120">
        <f>IF($B112=1,$D$10,IF(N(Vintage_Input!N60)&gt;0,Vintage_Input!AD60/Vintage_Input!N60,""))</f>
        <v/>
      </c>
      <c r="W112" s="120">
        <f>IF($B112=1,$E$10,IF(N(Vintage_Input!O60)&gt;0,Vintage_Input!AE60/Vintage_Input!O60,""))</f>
        <v/>
      </c>
      <c r="X112" s="120">
        <f>IF($B112=1,$F$10,IF(N(Vintage_Input!P60)&gt;0,Vintage_Input!AF60/Vintage_Input!P60,""))</f>
        <v/>
      </c>
      <c r="Y112" s="120">
        <f>IF($B112=1,$G$10,IF(N(Vintage_Input!Q60)&gt;0,Vintage_Input!AG60/Vintage_Input!Q60,""))</f>
        <v/>
      </c>
      <c r="Z112" s="120">
        <f>IF($B112=1,$H$10,IF(N(Vintage_Input!R60)&gt;0,Vintage_Input!AH60/Vintage_Input!R60,""))</f>
        <v/>
      </c>
      <c r="AA112" s="120">
        <f>IF($B112=1,$I$10,IF(N(Vintage_Input!S60)&gt;0,Vintage_Input!AI60/Vintage_Input!S60,""))</f>
        <v/>
      </c>
      <c r="AB112" s="120">
        <f>IF($B112=1,$B$11,IF(N(Vintage_Input!L60)&gt;0,Vintage_Input!AJ60/Vintage_Input!L60,""))</f>
        <v/>
      </c>
      <c r="AC112" s="120">
        <f>IF($B112=1,$C$11,IF(N(Vintage_Input!M60)&gt;0,Vintage_Input!AK60/Vintage_Input!M60,""))</f>
        <v/>
      </c>
      <c r="AD112" s="120">
        <f>IF($B112=1,$D$11,IF(N(Vintage_Input!N60)&gt;0,Vintage_Input!AL60/Vintage_Input!N60,""))</f>
        <v/>
      </c>
      <c r="AE112" s="120">
        <f>IF($B112=1,$E$11,IF(N(Vintage_Input!O60)&gt;0,Vintage_Input!AM60/Vintage_Input!O60,""))</f>
        <v/>
      </c>
      <c r="AF112" s="120">
        <f>IF($B112=1,$F$11,IF(N(Vintage_Input!P60)&gt;0,Vintage_Input!AN60/Vintage_Input!P60,""))</f>
        <v/>
      </c>
      <c r="AG112" s="120">
        <f>IF($B112=1,$G$11,IF(N(Vintage_Input!Q60)&gt;0,Vintage_Input!AO60/Vintage_Input!Q60,""))</f>
        <v/>
      </c>
      <c r="AH112" s="120">
        <f>IF($B112=1,$H$11,IF(N(Vintage_Input!R60)&gt;0,Vintage_Input!AP60/Vintage_Input!R60,""))</f>
        <v/>
      </c>
      <c r="AI112" s="120">
        <f>IF($B112=1,$I$11,IF(N(Vintage_Input!S60)&gt;0,Vintage_Input!AQ60/Vintage_Input!S60,""))</f>
        <v/>
      </c>
      <c r="AJ112" s="120">
        <f>IF($B112=1,$B$12,IF(N(Vintage_Input!L60)&gt;0,IFERROR(Vintage_Input!AR60/Vintage_Input!AJ60,""),""))</f>
        <v/>
      </c>
      <c r="AK112" s="120">
        <f>IF($B112=1,$C$12,IF(N(Vintage_Input!M60)&gt;0,IFERROR(Vintage_Input!AS60/Vintage_Input!AK60,""),""))</f>
        <v/>
      </c>
      <c r="AL112" s="120">
        <f>IF($B112=1,$D$12,IF(N(Vintage_Input!N60)&gt;0,IFERROR(Vintage_Input!AT60/Vintage_Input!AL60,""),""))</f>
        <v/>
      </c>
      <c r="AM112" s="120">
        <f>IF($B112=1,$E$12,IF(N(Vintage_Input!O60)&gt;0,IFERROR(Vintage_Input!AU60/Vintage_Input!AM60,""),""))</f>
        <v/>
      </c>
      <c r="AN112" s="120">
        <f>IF($B112=1,$F$12,IF(N(Vintage_Input!P60)&gt;0,IFERROR(Vintage_Input!AV60/Vintage_Input!AN60,""),""))</f>
        <v/>
      </c>
      <c r="AO112" s="120">
        <f>IF($B112=1,$G$12,IF(N(Vintage_Input!Q60)&gt;0,IFERROR(Vintage_Input!AW60/Vintage_Input!AO60,""),""))</f>
        <v/>
      </c>
      <c r="AP112" s="120">
        <f>IF($B112=1,$H$12,IF(N(Vintage_Input!R60)&gt;0,IFERROR(Vintage_Input!AX60/Vintage_Input!AP60,""),""))</f>
        <v/>
      </c>
      <c r="AQ112" s="120">
        <f>IF($B112=1,$I$12,IF(N(Vintage_Input!S60)&gt;0,IFERROR(Vintage_Input!AY60/Vintage_Input!AQ60,""),""))</f>
        <v/>
      </c>
      <c r="AR112" s="120">
        <f>IF($B112=1,$B$13,IF(N(Vintage_Input!L60)&gt;0,IFERROR(Vintage_Input!AZ60/$C112,""),""))</f>
        <v/>
      </c>
      <c r="AS112" s="120">
        <f>IF($B112=1,$C$13,IF(N(Vintage_Input!M60)&gt;0,IFERROR(Vintage_Input!BA60/$C112,""),""))</f>
        <v/>
      </c>
      <c r="AT112" s="120">
        <f>IF($B112=1,$D$13,IF(N(Vintage_Input!N60)&gt;0,IFERROR(Vintage_Input!BB60/$C112,""),""))</f>
        <v/>
      </c>
      <c r="AU112" s="120">
        <f>IF($B112=1,$E$13,IF(N(Vintage_Input!O60)&gt;0,IFERROR(Vintage_Input!BC60/$C112,""),""))</f>
        <v/>
      </c>
      <c r="AV112" s="120">
        <f>IF($B112=1,$F$13,IF(N(Vintage_Input!P60)&gt;0,IFERROR(Vintage_Input!BD60/$C112,""),""))</f>
        <v/>
      </c>
      <c r="AW112" s="120">
        <f>IF($B112=1,$G$13,IF(N(Vintage_Input!Q60)&gt;0,IFERROR(Vintage_Input!BE60/$C112,""),""))</f>
        <v/>
      </c>
      <c r="AX112" s="120">
        <f>IF($B112=1,$H$13,IF(N(Vintage_Input!R60)&gt;0,IFERROR(Vintage_Input!BF60/$C112,""),""))</f>
        <v/>
      </c>
      <c r="AY112" s="120">
        <f>IF($B112=1,$I$13,IF(N(Vintage_Input!S60)&gt;0,IFERROR(Vintage_Input!BG60/$C112,""),""))</f>
        <v/>
      </c>
      <c r="AZ112" s="121">
        <f>IF($B112=1,$B$14,IF(N(Vintage_Input!L60)&gt;0,IFERROR((Vintage_Input!D60+Vintage_Input!AR60)/$C112+Products!$C$14-(Products!$C$43+Products!$C$19+Products!$C$43*Products!$C$22+Products!$C$44),""),""))</f>
        <v/>
      </c>
      <c r="BA112" s="121">
        <f>IF($B112=1,$C$14,IF(N(Vintage_Input!M60)&gt;0,IFERROR((Vintage_Input!E60+Vintage_Input!AS60)/$C112+Products!$C$14-(Products!$C$43+Products!$C$19+Products!$C$43*Products!$C$22+Products!$C$44),""),""))</f>
        <v/>
      </c>
      <c r="BB112" s="121">
        <f>IF($B112=1,$D$14,IF(N(Vintage_Input!N60)&gt;0,IFERROR((Vintage_Input!F60+Vintage_Input!AT60)/$C112+Products!$C$14-(Products!$C$43+Products!$C$19+Products!$C$43*Products!$C$22+Products!$C$44),""),""))</f>
        <v/>
      </c>
      <c r="BC112" s="121">
        <f>IF($B112=1,$E$14,IF(N(Vintage_Input!O60)&gt;0,IFERROR((Vintage_Input!G60+Vintage_Input!AU60)/$C112+Products!$C$14-(Products!$C$43+Products!$C$19+Products!$C$43*Products!$C$22+Products!$C$44),""),""))</f>
        <v/>
      </c>
      <c r="BD112" s="121">
        <f>IF($B112=1,$F$14,IF(N(Vintage_Input!P60)&gt;0,IFERROR((Vintage_Input!H60+Vintage_Input!AV60)/$C112+Products!$C$14-(Products!$C$43+Products!$C$19+Products!$C$43*Products!$C$22+Products!$C$44),""),""))</f>
        <v/>
      </c>
      <c r="BE112" s="121">
        <f>IF($B112=1,$G$14,IF(N(Vintage_Input!Q60)&gt;0,IFERROR((Vintage_Input!I60+Vintage_Input!AW60)/$C112+Products!$C$14-(Products!$C$43+Products!$C$19+Products!$C$43*Products!$C$22+Products!$C$44),""),""))</f>
        <v/>
      </c>
      <c r="BF112" s="121">
        <f>IF($B112=1,$H$14,IF(N(Vintage_Input!R60)&gt;0,IFERROR((Vintage_Input!J60+Vintage_Input!AX60)/$C112+Products!$C$14-(Products!$C$43+Products!$C$19+Products!$C$43*Products!$C$22+Products!$C$44),""),""))</f>
        <v/>
      </c>
      <c r="BG112" s="121">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0">
        <f>IF($B113=1,$B$8,IF(N(Vintage_Input!L61)&gt;0,Vintage_Input!D61/Vintage_Input!L61,""))</f>
        <v/>
      </c>
      <c r="E113" s="120">
        <f>IF($B113=1,$C$8,IF(N(Vintage_Input!M61)&gt;0,Vintage_Input!E61/Vintage_Input!M61,""))</f>
        <v/>
      </c>
      <c r="F113" s="120">
        <f>IF($B113=1,$D$8,IF(N(Vintage_Input!N61)&gt;0,Vintage_Input!F61/Vintage_Input!N61,""))</f>
        <v/>
      </c>
      <c r="G113" s="120">
        <f>IF($B113=1,$E$8,IF(N(Vintage_Input!O61)&gt;0,Vintage_Input!G61/Vintage_Input!O61,""))</f>
        <v/>
      </c>
      <c r="H113" s="120">
        <f>IF($B113=1,$F$8,IF(N(Vintage_Input!P61)&gt;0,Vintage_Input!H61/Vintage_Input!P61,""))</f>
        <v/>
      </c>
      <c r="I113" s="120">
        <f>IF($B113=1,$G$8,IF(N(Vintage_Input!Q61)&gt;0,Vintage_Input!I61/Vintage_Input!Q61,""))</f>
        <v/>
      </c>
      <c r="J113" s="120">
        <f>IF($B113=1,$H$8,IF(N(Vintage_Input!R61)&gt;0,Vintage_Input!J61/Vintage_Input!R61,""))</f>
        <v/>
      </c>
      <c r="K113" s="120">
        <f>IF($B113=1,$I$8,IF(N(Vintage_Input!S61)&gt;0,Vintage_Input!K61/Vintage_Input!S61,""))</f>
        <v/>
      </c>
      <c r="L113" s="120">
        <f>IF($B113=1,$B$9,IF(N(Vintage_Input!L61)&gt;0,Vintage_Input!T61/Vintage_Input!L61,""))</f>
        <v/>
      </c>
      <c r="M113" s="120">
        <f>IF($B113=1,$C$9,IF(N(Vintage_Input!M61)&gt;0,Vintage_Input!U61/Vintage_Input!M61,""))</f>
        <v/>
      </c>
      <c r="N113" s="120">
        <f>IF($B113=1,$D$9,IF(N(Vintage_Input!N61)&gt;0,Vintage_Input!V61/Vintage_Input!N61,""))</f>
        <v/>
      </c>
      <c r="O113" s="120">
        <f>IF($B113=1,$E$9,IF(N(Vintage_Input!O61)&gt;0,Vintage_Input!W61/Vintage_Input!O61,""))</f>
        <v/>
      </c>
      <c r="P113" s="120">
        <f>IF($B113=1,$F$9,IF(N(Vintage_Input!P61)&gt;0,Vintage_Input!X61/Vintage_Input!P61,""))</f>
        <v/>
      </c>
      <c r="Q113" s="120">
        <f>IF($B113=1,$G$9,IF(N(Vintage_Input!Q61)&gt;0,Vintage_Input!Y61/Vintage_Input!Q61,""))</f>
        <v/>
      </c>
      <c r="R113" s="120">
        <f>IF($B113=1,$H$9,IF(N(Vintage_Input!R61)&gt;0,Vintage_Input!Z61/Vintage_Input!R61,""))</f>
        <v/>
      </c>
      <c r="S113" s="120">
        <f>IF($B113=1,$I$9,IF(N(Vintage_Input!S61)&gt;0,Vintage_Input!AA61/Vintage_Input!S61,""))</f>
        <v/>
      </c>
      <c r="T113" s="120">
        <f>IF($B113=1,$B$10,IF(N(Vintage_Input!L61)&gt;0,Vintage_Input!AB61/Vintage_Input!L61,""))</f>
        <v/>
      </c>
      <c r="U113" s="120">
        <f>IF($B113=1,$C$10,IF(N(Vintage_Input!M61)&gt;0,Vintage_Input!AC61/Vintage_Input!M61,""))</f>
        <v/>
      </c>
      <c r="V113" s="120">
        <f>IF($B113=1,$D$10,IF(N(Vintage_Input!N61)&gt;0,Vintage_Input!AD61/Vintage_Input!N61,""))</f>
        <v/>
      </c>
      <c r="W113" s="120">
        <f>IF($B113=1,$E$10,IF(N(Vintage_Input!O61)&gt;0,Vintage_Input!AE61/Vintage_Input!O61,""))</f>
        <v/>
      </c>
      <c r="X113" s="120">
        <f>IF($B113=1,$F$10,IF(N(Vintage_Input!P61)&gt;0,Vintage_Input!AF61/Vintage_Input!P61,""))</f>
        <v/>
      </c>
      <c r="Y113" s="120">
        <f>IF($B113=1,$G$10,IF(N(Vintage_Input!Q61)&gt;0,Vintage_Input!AG61/Vintage_Input!Q61,""))</f>
        <v/>
      </c>
      <c r="Z113" s="120">
        <f>IF($B113=1,$H$10,IF(N(Vintage_Input!R61)&gt;0,Vintage_Input!AH61/Vintage_Input!R61,""))</f>
        <v/>
      </c>
      <c r="AA113" s="120">
        <f>IF($B113=1,$I$10,IF(N(Vintage_Input!S61)&gt;0,Vintage_Input!AI61/Vintage_Input!S61,""))</f>
        <v/>
      </c>
      <c r="AB113" s="120">
        <f>IF($B113=1,$B$11,IF(N(Vintage_Input!L61)&gt;0,Vintage_Input!AJ61/Vintage_Input!L61,""))</f>
        <v/>
      </c>
      <c r="AC113" s="120">
        <f>IF($B113=1,$C$11,IF(N(Vintage_Input!M61)&gt;0,Vintage_Input!AK61/Vintage_Input!M61,""))</f>
        <v/>
      </c>
      <c r="AD113" s="120">
        <f>IF($B113=1,$D$11,IF(N(Vintage_Input!N61)&gt;0,Vintage_Input!AL61/Vintage_Input!N61,""))</f>
        <v/>
      </c>
      <c r="AE113" s="120">
        <f>IF($B113=1,$E$11,IF(N(Vintage_Input!O61)&gt;0,Vintage_Input!AM61/Vintage_Input!O61,""))</f>
        <v/>
      </c>
      <c r="AF113" s="120">
        <f>IF($B113=1,$F$11,IF(N(Vintage_Input!P61)&gt;0,Vintage_Input!AN61/Vintage_Input!P61,""))</f>
        <v/>
      </c>
      <c r="AG113" s="120">
        <f>IF($B113=1,$G$11,IF(N(Vintage_Input!Q61)&gt;0,Vintage_Input!AO61/Vintage_Input!Q61,""))</f>
        <v/>
      </c>
      <c r="AH113" s="120">
        <f>IF($B113=1,$H$11,IF(N(Vintage_Input!R61)&gt;0,Vintage_Input!AP61/Vintage_Input!R61,""))</f>
        <v/>
      </c>
      <c r="AI113" s="120">
        <f>IF($B113=1,$I$11,IF(N(Vintage_Input!S61)&gt;0,Vintage_Input!AQ61/Vintage_Input!S61,""))</f>
        <v/>
      </c>
      <c r="AJ113" s="120">
        <f>IF($B113=1,$B$12,IF(N(Vintage_Input!L61)&gt;0,IFERROR(Vintage_Input!AR61/Vintage_Input!AJ61,""),""))</f>
        <v/>
      </c>
      <c r="AK113" s="120">
        <f>IF($B113=1,$C$12,IF(N(Vintage_Input!M61)&gt;0,IFERROR(Vintage_Input!AS61/Vintage_Input!AK61,""),""))</f>
        <v/>
      </c>
      <c r="AL113" s="120">
        <f>IF($B113=1,$D$12,IF(N(Vintage_Input!N61)&gt;0,IFERROR(Vintage_Input!AT61/Vintage_Input!AL61,""),""))</f>
        <v/>
      </c>
      <c r="AM113" s="120">
        <f>IF($B113=1,$E$12,IF(N(Vintage_Input!O61)&gt;0,IFERROR(Vintage_Input!AU61/Vintage_Input!AM61,""),""))</f>
        <v/>
      </c>
      <c r="AN113" s="120">
        <f>IF($B113=1,$F$12,IF(N(Vintage_Input!P61)&gt;0,IFERROR(Vintage_Input!AV61/Vintage_Input!AN61,""),""))</f>
        <v/>
      </c>
      <c r="AO113" s="120">
        <f>IF($B113=1,$G$12,IF(N(Vintage_Input!Q61)&gt;0,IFERROR(Vintage_Input!AW61/Vintage_Input!AO61,""),""))</f>
        <v/>
      </c>
      <c r="AP113" s="120">
        <f>IF($B113=1,$H$12,IF(N(Vintage_Input!R61)&gt;0,IFERROR(Vintage_Input!AX61/Vintage_Input!AP61,""),""))</f>
        <v/>
      </c>
      <c r="AQ113" s="120">
        <f>IF($B113=1,$I$12,IF(N(Vintage_Input!S61)&gt;0,IFERROR(Vintage_Input!AY61/Vintage_Input!AQ61,""),""))</f>
        <v/>
      </c>
      <c r="AR113" s="120">
        <f>IF($B113=1,$B$13,IF(N(Vintage_Input!L61)&gt;0,IFERROR(Vintage_Input!AZ61/$C113,""),""))</f>
        <v/>
      </c>
      <c r="AS113" s="120">
        <f>IF($B113=1,$C$13,IF(N(Vintage_Input!M61)&gt;0,IFERROR(Vintage_Input!BA61/$C113,""),""))</f>
        <v/>
      </c>
      <c r="AT113" s="120">
        <f>IF($B113=1,$D$13,IF(N(Vintage_Input!N61)&gt;0,IFERROR(Vintage_Input!BB61/$C113,""),""))</f>
        <v/>
      </c>
      <c r="AU113" s="120">
        <f>IF($B113=1,$E$13,IF(N(Vintage_Input!O61)&gt;0,IFERROR(Vintage_Input!BC61/$C113,""),""))</f>
        <v/>
      </c>
      <c r="AV113" s="120">
        <f>IF($B113=1,$F$13,IF(N(Vintage_Input!P61)&gt;0,IFERROR(Vintage_Input!BD61/$C113,""),""))</f>
        <v/>
      </c>
      <c r="AW113" s="120">
        <f>IF($B113=1,$G$13,IF(N(Vintage_Input!Q61)&gt;0,IFERROR(Vintage_Input!BE61/$C113,""),""))</f>
        <v/>
      </c>
      <c r="AX113" s="120">
        <f>IF($B113=1,$H$13,IF(N(Vintage_Input!R61)&gt;0,IFERROR(Vintage_Input!BF61/$C113,""),""))</f>
        <v/>
      </c>
      <c r="AY113" s="120">
        <f>IF($B113=1,$I$13,IF(N(Vintage_Input!S61)&gt;0,IFERROR(Vintage_Input!BG61/$C113,""),""))</f>
        <v/>
      </c>
      <c r="AZ113" s="121">
        <f>IF($B113=1,$B$14,IF(N(Vintage_Input!L61)&gt;0,IFERROR((Vintage_Input!D61+Vintage_Input!AR61)/$C113+Products!$C$14-(Products!$C$43+Products!$C$19+Products!$C$43*Products!$C$22+Products!$C$44),""),""))</f>
        <v/>
      </c>
      <c r="BA113" s="121">
        <f>IF($B113=1,$C$14,IF(N(Vintage_Input!M61)&gt;0,IFERROR((Vintage_Input!E61+Vintage_Input!AS61)/$C113+Products!$C$14-(Products!$C$43+Products!$C$19+Products!$C$43*Products!$C$22+Products!$C$44),""),""))</f>
        <v/>
      </c>
      <c r="BB113" s="121">
        <f>IF($B113=1,$D$14,IF(N(Vintage_Input!N61)&gt;0,IFERROR((Vintage_Input!F61+Vintage_Input!AT61)/$C113+Products!$C$14-(Products!$C$43+Products!$C$19+Products!$C$43*Products!$C$22+Products!$C$44),""),""))</f>
        <v/>
      </c>
      <c r="BC113" s="121">
        <f>IF($B113=1,$E$14,IF(N(Vintage_Input!O61)&gt;0,IFERROR((Vintage_Input!G61+Vintage_Input!AU61)/$C113+Products!$C$14-(Products!$C$43+Products!$C$19+Products!$C$43*Products!$C$22+Products!$C$44),""),""))</f>
        <v/>
      </c>
      <c r="BD113" s="121">
        <f>IF($B113=1,$F$14,IF(N(Vintage_Input!P61)&gt;0,IFERROR((Vintage_Input!H61+Vintage_Input!AV61)/$C113+Products!$C$14-(Products!$C$43+Products!$C$19+Products!$C$43*Products!$C$22+Products!$C$44),""),""))</f>
        <v/>
      </c>
      <c r="BE113" s="121">
        <f>IF($B113=1,$G$14,IF(N(Vintage_Input!Q61)&gt;0,IFERROR((Vintage_Input!I61+Vintage_Input!AW61)/$C113+Products!$C$14-(Products!$C$43+Products!$C$19+Products!$C$43*Products!$C$22+Products!$C$44),""),""))</f>
        <v/>
      </c>
      <c r="BF113" s="121">
        <f>IF($B113=1,$H$14,IF(N(Vintage_Input!R61)&gt;0,IFERROR((Vintage_Input!J61+Vintage_Input!AX61)/$C113+Products!$C$14-(Products!$C$43+Products!$C$19+Products!$C$43*Products!$C$22+Products!$C$44),""),""))</f>
        <v/>
      </c>
      <c r="BG113" s="121">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0">
        <f>IF($B114=1,$B$8,IF(N(Vintage_Input!L62)&gt;0,Vintage_Input!D62/Vintage_Input!L62,""))</f>
        <v/>
      </c>
      <c r="E114" s="120">
        <f>IF($B114=1,$C$8,IF(N(Vintage_Input!M62)&gt;0,Vintage_Input!E62/Vintage_Input!M62,""))</f>
        <v/>
      </c>
      <c r="F114" s="120">
        <f>IF($B114=1,$D$8,IF(N(Vintage_Input!N62)&gt;0,Vintage_Input!F62/Vintage_Input!N62,""))</f>
        <v/>
      </c>
      <c r="G114" s="120">
        <f>IF($B114=1,$E$8,IF(N(Vintage_Input!O62)&gt;0,Vintage_Input!G62/Vintage_Input!O62,""))</f>
        <v/>
      </c>
      <c r="H114" s="120">
        <f>IF($B114=1,$F$8,IF(N(Vintage_Input!P62)&gt;0,Vintage_Input!H62/Vintage_Input!P62,""))</f>
        <v/>
      </c>
      <c r="I114" s="120">
        <f>IF($B114=1,$G$8,IF(N(Vintage_Input!Q62)&gt;0,Vintage_Input!I62/Vintage_Input!Q62,""))</f>
        <v/>
      </c>
      <c r="J114" s="120">
        <f>IF($B114=1,$H$8,IF(N(Vintage_Input!R62)&gt;0,Vintage_Input!J62/Vintage_Input!R62,""))</f>
        <v/>
      </c>
      <c r="K114" s="120">
        <f>IF($B114=1,$I$8,IF(N(Vintage_Input!S62)&gt;0,Vintage_Input!K62/Vintage_Input!S62,""))</f>
        <v/>
      </c>
      <c r="L114" s="120">
        <f>IF($B114=1,$B$9,IF(N(Vintage_Input!L62)&gt;0,Vintage_Input!T62/Vintage_Input!L62,""))</f>
        <v/>
      </c>
      <c r="M114" s="120">
        <f>IF($B114=1,$C$9,IF(N(Vintage_Input!M62)&gt;0,Vintage_Input!U62/Vintage_Input!M62,""))</f>
        <v/>
      </c>
      <c r="N114" s="120">
        <f>IF($B114=1,$D$9,IF(N(Vintage_Input!N62)&gt;0,Vintage_Input!V62/Vintage_Input!N62,""))</f>
        <v/>
      </c>
      <c r="O114" s="120">
        <f>IF($B114=1,$E$9,IF(N(Vintage_Input!O62)&gt;0,Vintage_Input!W62/Vintage_Input!O62,""))</f>
        <v/>
      </c>
      <c r="P114" s="120">
        <f>IF($B114=1,$F$9,IF(N(Vintage_Input!P62)&gt;0,Vintage_Input!X62/Vintage_Input!P62,""))</f>
        <v/>
      </c>
      <c r="Q114" s="120">
        <f>IF($B114=1,$G$9,IF(N(Vintage_Input!Q62)&gt;0,Vintage_Input!Y62/Vintage_Input!Q62,""))</f>
        <v/>
      </c>
      <c r="R114" s="120">
        <f>IF($B114=1,$H$9,IF(N(Vintage_Input!R62)&gt;0,Vintage_Input!Z62/Vintage_Input!R62,""))</f>
        <v/>
      </c>
      <c r="S114" s="120">
        <f>IF($B114=1,$I$9,IF(N(Vintage_Input!S62)&gt;0,Vintage_Input!AA62/Vintage_Input!S62,""))</f>
        <v/>
      </c>
      <c r="T114" s="120">
        <f>IF($B114=1,$B$10,IF(N(Vintage_Input!L62)&gt;0,Vintage_Input!AB62/Vintage_Input!L62,""))</f>
        <v/>
      </c>
      <c r="U114" s="120">
        <f>IF($B114=1,$C$10,IF(N(Vintage_Input!M62)&gt;0,Vintage_Input!AC62/Vintage_Input!M62,""))</f>
        <v/>
      </c>
      <c r="V114" s="120">
        <f>IF($B114=1,$D$10,IF(N(Vintage_Input!N62)&gt;0,Vintage_Input!AD62/Vintage_Input!N62,""))</f>
        <v/>
      </c>
      <c r="W114" s="120">
        <f>IF($B114=1,$E$10,IF(N(Vintage_Input!O62)&gt;0,Vintage_Input!AE62/Vintage_Input!O62,""))</f>
        <v/>
      </c>
      <c r="X114" s="120">
        <f>IF($B114=1,$F$10,IF(N(Vintage_Input!P62)&gt;0,Vintage_Input!AF62/Vintage_Input!P62,""))</f>
        <v/>
      </c>
      <c r="Y114" s="120">
        <f>IF($B114=1,$G$10,IF(N(Vintage_Input!Q62)&gt;0,Vintage_Input!AG62/Vintage_Input!Q62,""))</f>
        <v/>
      </c>
      <c r="Z114" s="120">
        <f>IF($B114=1,$H$10,IF(N(Vintage_Input!R62)&gt;0,Vintage_Input!AH62/Vintage_Input!R62,""))</f>
        <v/>
      </c>
      <c r="AA114" s="120">
        <f>IF($B114=1,$I$10,IF(N(Vintage_Input!S62)&gt;0,Vintage_Input!AI62/Vintage_Input!S62,""))</f>
        <v/>
      </c>
      <c r="AB114" s="120">
        <f>IF($B114=1,$B$11,IF(N(Vintage_Input!L62)&gt;0,Vintage_Input!AJ62/Vintage_Input!L62,""))</f>
        <v/>
      </c>
      <c r="AC114" s="120">
        <f>IF($B114=1,$C$11,IF(N(Vintage_Input!M62)&gt;0,Vintage_Input!AK62/Vintage_Input!M62,""))</f>
        <v/>
      </c>
      <c r="AD114" s="120">
        <f>IF($B114=1,$D$11,IF(N(Vintage_Input!N62)&gt;0,Vintage_Input!AL62/Vintage_Input!N62,""))</f>
        <v/>
      </c>
      <c r="AE114" s="120">
        <f>IF($B114=1,$E$11,IF(N(Vintage_Input!O62)&gt;0,Vintage_Input!AM62/Vintage_Input!O62,""))</f>
        <v/>
      </c>
      <c r="AF114" s="120">
        <f>IF($B114=1,$F$11,IF(N(Vintage_Input!P62)&gt;0,Vintage_Input!AN62/Vintage_Input!P62,""))</f>
        <v/>
      </c>
      <c r="AG114" s="120">
        <f>IF($B114=1,$G$11,IF(N(Vintage_Input!Q62)&gt;0,Vintage_Input!AO62/Vintage_Input!Q62,""))</f>
        <v/>
      </c>
      <c r="AH114" s="120">
        <f>IF($B114=1,$H$11,IF(N(Vintage_Input!R62)&gt;0,Vintage_Input!AP62/Vintage_Input!R62,""))</f>
        <v/>
      </c>
      <c r="AI114" s="120">
        <f>IF($B114=1,$I$11,IF(N(Vintage_Input!S62)&gt;0,Vintage_Input!AQ62/Vintage_Input!S62,""))</f>
        <v/>
      </c>
      <c r="AJ114" s="120">
        <f>IF($B114=1,$B$12,IF(N(Vintage_Input!L62)&gt;0,IFERROR(Vintage_Input!AR62/Vintage_Input!AJ62,""),""))</f>
        <v/>
      </c>
      <c r="AK114" s="120">
        <f>IF($B114=1,$C$12,IF(N(Vintage_Input!M62)&gt;0,IFERROR(Vintage_Input!AS62/Vintage_Input!AK62,""),""))</f>
        <v/>
      </c>
      <c r="AL114" s="120">
        <f>IF($B114=1,$D$12,IF(N(Vintage_Input!N62)&gt;0,IFERROR(Vintage_Input!AT62/Vintage_Input!AL62,""),""))</f>
        <v/>
      </c>
      <c r="AM114" s="120">
        <f>IF($B114=1,$E$12,IF(N(Vintage_Input!O62)&gt;0,IFERROR(Vintage_Input!AU62/Vintage_Input!AM62,""),""))</f>
        <v/>
      </c>
      <c r="AN114" s="120">
        <f>IF($B114=1,$F$12,IF(N(Vintage_Input!P62)&gt;0,IFERROR(Vintage_Input!AV62/Vintage_Input!AN62,""),""))</f>
        <v/>
      </c>
      <c r="AO114" s="120">
        <f>IF($B114=1,$G$12,IF(N(Vintage_Input!Q62)&gt;0,IFERROR(Vintage_Input!AW62/Vintage_Input!AO62,""),""))</f>
        <v/>
      </c>
      <c r="AP114" s="120">
        <f>IF($B114=1,$H$12,IF(N(Vintage_Input!R62)&gt;0,IFERROR(Vintage_Input!AX62/Vintage_Input!AP62,""),""))</f>
        <v/>
      </c>
      <c r="AQ114" s="120">
        <f>IF($B114=1,$I$12,IF(N(Vintage_Input!S62)&gt;0,IFERROR(Vintage_Input!AY62/Vintage_Input!AQ62,""),""))</f>
        <v/>
      </c>
      <c r="AR114" s="120">
        <f>IF($B114=1,$B$13,IF(N(Vintage_Input!L62)&gt;0,IFERROR(Vintage_Input!AZ62/$C114,""),""))</f>
        <v/>
      </c>
      <c r="AS114" s="120">
        <f>IF($B114=1,$C$13,IF(N(Vintage_Input!M62)&gt;0,IFERROR(Vintage_Input!BA62/$C114,""),""))</f>
        <v/>
      </c>
      <c r="AT114" s="120">
        <f>IF($B114=1,$D$13,IF(N(Vintage_Input!N62)&gt;0,IFERROR(Vintage_Input!BB62/$C114,""),""))</f>
        <v/>
      </c>
      <c r="AU114" s="120">
        <f>IF($B114=1,$E$13,IF(N(Vintage_Input!O62)&gt;0,IFERROR(Vintage_Input!BC62/$C114,""),""))</f>
        <v/>
      </c>
      <c r="AV114" s="120">
        <f>IF($B114=1,$F$13,IF(N(Vintage_Input!P62)&gt;0,IFERROR(Vintage_Input!BD62/$C114,""),""))</f>
        <v/>
      </c>
      <c r="AW114" s="120">
        <f>IF($B114=1,$G$13,IF(N(Vintage_Input!Q62)&gt;0,IFERROR(Vintage_Input!BE62/$C114,""),""))</f>
        <v/>
      </c>
      <c r="AX114" s="120">
        <f>IF($B114=1,$H$13,IF(N(Vintage_Input!R62)&gt;0,IFERROR(Vintage_Input!BF62/$C114,""),""))</f>
        <v/>
      </c>
      <c r="AY114" s="120">
        <f>IF($B114=1,$I$13,IF(N(Vintage_Input!S62)&gt;0,IFERROR(Vintage_Input!BG62/$C114,""),""))</f>
        <v/>
      </c>
      <c r="AZ114" s="121">
        <f>IF($B114=1,$B$14,IF(N(Vintage_Input!L62)&gt;0,IFERROR((Vintage_Input!D62+Vintage_Input!AR62)/$C114+Products!$C$14-(Products!$C$43+Products!$C$19+Products!$C$43*Products!$C$22+Products!$C$44),""),""))</f>
        <v/>
      </c>
      <c r="BA114" s="121">
        <f>IF($B114=1,$C$14,IF(N(Vintage_Input!M62)&gt;0,IFERROR((Vintage_Input!E62+Vintage_Input!AS62)/$C114+Products!$C$14-(Products!$C$43+Products!$C$19+Products!$C$43*Products!$C$22+Products!$C$44),""),""))</f>
        <v/>
      </c>
      <c r="BB114" s="121">
        <f>IF($B114=1,$D$14,IF(N(Vintage_Input!N62)&gt;0,IFERROR((Vintage_Input!F62+Vintage_Input!AT62)/$C114+Products!$C$14-(Products!$C$43+Products!$C$19+Products!$C$43*Products!$C$22+Products!$C$44),""),""))</f>
        <v/>
      </c>
      <c r="BC114" s="121">
        <f>IF($B114=1,$E$14,IF(N(Vintage_Input!O62)&gt;0,IFERROR((Vintage_Input!G62+Vintage_Input!AU62)/$C114+Products!$C$14-(Products!$C$43+Products!$C$19+Products!$C$43*Products!$C$22+Products!$C$44),""),""))</f>
        <v/>
      </c>
      <c r="BD114" s="121">
        <f>IF($B114=1,$F$14,IF(N(Vintage_Input!P62)&gt;0,IFERROR((Vintage_Input!H62+Vintage_Input!AV62)/$C114+Products!$C$14-(Products!$C$43+Products!$C$19+Products!$C$43*Products!$C$22+Products!$C$44),""),""))</f>
        <v/>
      </c>
      <c r="BE114" s="121">
        <f>IF($B114=1,$G$14,IF(N(Vintage_Input!Q62)&gt;0,IFERROR((Vintage_Input!I62+Vintage_Input!AW62)/$C114+Products!$C$14-(Products!$C$43+Products!$C$19+Products!$C$43*Products!$C$22+Products!$C$44),""),""))</f>
        <v/>
      </c>
      <c r="BF114" s="121">
        <f>IF($B114=1,$H$14,IF(N(Vintage_Input!R62)&gt;0,IFERROR((Vintage_Input!J62+Vintage_Input!AX62)/$C114+Products!$C$14-(Products!$C$43+Products!$C$19+Products!$C$43*Products!$C$22+Products!$C$44),""),""))</f>
        <v/>
      </c>
      <c r="BG114" s="121">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0">
        <f>IF($B115=1,$B$8,IF(N(Vintage_Input!L63)&gt;0,Vintage_Input!D63/Vintage_Input!L63,""))</f>
        <v/>
      </c>
      <c r="E115" s="120">
        <f>IF($B115=1,$C$8,IF(N(Vintage_Input!M63)&gt;0,Vintage_Input!E63/Vintage_Input!M63,""))</f>
        <v/>
      </c>
      <c r="F115" s="120">
        <f>IF($B115=1,$D$8,IF(N(Vintage_Input!N63)&gt;0,Vintage_Input!F63/Vintage_Input!N63,""))</f>
        <v/>
      </c>
      <c r="G115" s="120">
        <f>IF($B115=1,$E$8,IF(N(Vintage_Input!O63)&gt;0,Vintage_Input!G63/Vintage_Input!O63,""))</f>
        <v/>
      </c>
      <c r="H115" s="120">
        <f>IF($B115=1,$F$8,IF(N(Vintage_Input!P63)&gt;0,Vintage_Input!H63/Vintage_Input!P63,""))</f>
        <v/>
      </c>
      <c r="I115" s="120">
        <f>IF($B115=1,$G$8,IF(N(Vintage_Input!Q63)&gt;0,Vintage_Input!I63/Vintage_Input!Q63,""))</f>
        <v/>
      </c>
      <c r="J115" s="120">
        <f>IF($B115=1,$H$8,IF(N(Vintage_Input!R63)&gt;0,Vintage_Input!J63/Vintage_Input!R63,""))</f>
        <v/>
      </c>
      <c r="K115" s="120">
        <f>IF($B115=1,$I$8,IF(N(Vintage_Input!S63)&gt;0,Vintage_Input!K63/Vintage_Input!S63,""))</f>
        <v/>
      </c>
      <c r="L115" s="120">
        <f>IF($B115=1,$B$9,IF(N(Vintage_Input!L63)&gt;0,Vintage_Input!T63/Vintage_Input!L63,""))</f>
        <v/>
      </c>
      <c r="M115" s="120">
        <f>IF($B115=1,$C$9,IF(N(Vintage_Input!M63)&gt;0,Vintage_Input!U63/Vintage_Input!M63,""))</f>
        <v/>
      </c>
      <c r="N115" s="120">
        <f>IF($B115=1,$D$9,IF(N(Vintage_Input!N63)&gt;0,Vintage_Input!V63/Vintage_Input!N63,""))</f>
        <v/>
      </c>
      <c r="O115" s="120">
        <f>IF($B115=1,$E$9,IF(N(Vintage_Input!O63)&gt;0,Vintage_Input!W63/Vintage_Input!O63,""))</f>
        <v/>
      </c>
      <c r="P115" s="120">
        <f>IF($B115=1,$F$9,IF(N(Vintage_Input!P63)&gt;0,Vintage_Input!X63/Vintage_Input!P63,""))</f>
        <v/>
      </c>
      <c r="Q115" s="120">
        <f>IF($B115=1,$G$9,IF(N(Vintage_Input!Q63)&gt;0,Vintage_Input!Y63/Vintage_Input!Q63,""))</f>
        <v/>
      </c>
      <c r="R115" s="120">
        <f>IF($B115=1,$H$9,IF(N(Vintage_Input!R63)&gt;0,Vintage_Input!Z63/Vintage_Input!R63,""))</f>
        <v/>
      </c>
      <c r="S115" s="120">
        <f>IF($B115=1,$I$9,IF(N(Vintage_Input!S63)&gt;0,Vintage_Input!AA63/Vintage_Input!S63,""))</f>
        <v/>
      </c>
      <c r="T115" s="120">
        <f>IF($B115=1,$B$10,IF(N(Vintage_Input!L63)&gt;0,Vintage_Input!AB63/Vintage_Input!L63,""))</f>
        <v/>
      </c>
      <c r="U115" s="120">
        <f>IF($B115=1,$C$10,IF(N(Vintage_Input!M63)&gt;0,Vintage_Input!AC63/Vintage_Input!M63,""))</f>
        <v/>
      </c>
      <c r="V115" s="120">
        <f>IF($B115=1,$D$10,IF(N(Vintage_Input!N63)&gt;0,Vintage_Input!AD63/Vintage_Input!N63,""))</f>
        <v/>
      </c>
      <c r="W115" s="120">
        <f>IF($B115=1,$E$10,IF(N(Vintage_Input!O63)&gt;0,Vintage_Input!AE63/Vintage_Input!O63,""))</f>
        <v/>
      </c>
      <c r="X115" s="120">
        <f>IF($B115=1,$F$10,IF(N(Vintage_Input!P63)&gt;0,Vintage_Input!AF63/Vintage_Input!P63,""))</f>
        <v/>
      </c>
      <c r="Y115" s="120">
        <f>IF($B115=1,$G$10,IF(N(Vintage_Input!Q63)&gt;0,Vintage_Input!AG63/Vintage_Input!Q63,""))</f>
        <v/>
      </c>
      <c r="Z115" s="120">
        <f>IF($B115=1,$H$10,IF(N(Vintage_Input!R63)&gt;0,Vintage_Input!AH63/Vintage_Input!R63,""))</f>
        <v/>
      </c>
      <c r="AA115" s="120">
        <f>IF($B115=1,$I$10,IF(N(Vintage_Input!S63)&gt;0,Vintage_Input!AI63/Vintage_Input!S63,""))</f>
        <v/>
      </c>
      <c r="AB115" s="120">
        <f>IF($B115=1,$B$11,IF(N(Vintage_Input!L63)&gt;0,Vintage_Input!AJ63/Vintage_Input!L63,""))</f>
        <v/>
      </c>
      <c r="AC115" s="120">
        <f>IF($B115=1,$C$11,IF(N(Vintage_Input!M63)&gt;0,Vintage_Input!AK63/Vintage_Input!M63,""))</f>
        <v/>
      </c>
      <c r="AD115" s="120">
        <f>IF($B115=1,$D$11,IF(N(Vintage_Input!N63)&gt;0,Vintage_Input!AL63/Vintage_Input!N63,""))</f>
        <v/>
      </c>
      <c r="AE115" s="120">
        <f>IF($B115=1,$E$11,IF(N(Vintage_Input!O63)&gt;0,Vintage_Input!AM63/Vintage_Input!O63,""))</f>
        <v/>
      </c>
      <c r="AF115" s="120">
        <f>IF($B115=1,$F$11,IF(N(Vintage_Input!P63)&gt;0,Vintage_Input!AN63/Vintage_Input!P63,""))</f>
        <v/>
      </c>
      <c r="AG115" s="120">
        <f>IF($B115=1,$G$11,IF(N(Vintage_Input!Q63)&gt;0,Vintage_Input!AO63/Vintage_Input!Q63,""))</f>
        <v/>
      </c>
      <c r="AH115" s="120">
        <f>IF($B115=1,$H$11,IF(N(Vintage_Input!R63)&gt;0,Vintage_Input!AP63/Vintage_Input!R63,""))</f>
        <v/>
      </c>
      <c r="AI115" s="120">
        <f>IF($B115=1,$I$11,IF(N(Vintage_Input!S63)&gt;0,Vintage_Input!AQ63/Vintage_Input!S63,""))</f>
        <v/>
      </c>
      <c r="AJ115" s="120">
        <f>IF($B115=1,$B$12,IF(N(Vintage_Input!L63)&gt;0,IFERROR(Vintage_Input!AR63/Vintage_Input!AJ63,""),""))</f>
        <v/>
      </c>
      <c r="AK115" s="120">
        <f>IF($B115=1,$C$12,IF(N(Vintage_Input!M63)&gt;0,IFERROR(Vintage_Input!AS63/Vintage_Input!AK63,""),""))</f>
        <v/>
      </c>
      <c r="AL115" s="120">
        <f>IF($B115=1,$D$12,IF(N(Vintage_Input!N63)&gt;0,IFERROR(Vintage_Input!AT63/Vintage_Input!AL63,""),""))</f>
        <v/>
      </c>
      <c r="AM115" s="120">
        <f>IF($B115=1,$E$12,IF(N(Vintage_Input!O63)&gt;0,IFERROR(Vintage_Input!AU63/Vintage_Input!AM63,""),""))</f>
        <v/>
      </c>
      <c r="AN115" s="120">
        <f>IF($B115=1,$F$12,IF(N(Vintage_Input!P63)&gt;0,IFERROR(Vintage_Input!AV63/Vintage_Input!AN63,""),""))</f>
        <v/>
      </c>
      <c r="AO115" s="120">
        <f>IF($B115=1,$G$12,IF(N(Vintage_Input!Q63)&gt;0,IFERROR(Vintage_Input!AW63/Vintage_Input!AO63,""),""))</f>
        <v/>
      </c>
      <c r="AP115" s="120">
        <f>IF($B115=1,$H$12,IF(N(Vintage_Input!R63)&gt;0,IFERROR(Vintage_Input!AX63/Vintage_Input!AP63,""),""))</f>
        <v/>
      </c>
      <c r="AQ115" s="120">
        <f>IF($B115=1,$I$12,IF(N(Vintage_Input!S63)&gt;0,IFERROR(Vintage_Input!AY63/Vintage_Input!AQ63,""),""))</f>
        <v/>
      </c>
      <c r="AR115" s="120">
        <f>IF($B115=1,$B$13,IF(N(Vintage_Input!L63)&gt;0,IFERROR(Vintage_Input!AZ63/$C115,""),""))</f>
        <v/>
      </c>
      <c r="AS115" s="120">
        <f>IF($B115=1,$C$13,IF(N(Vintage_Input!M63)&gt;0,IFERROR(Vintage_Input!BA63/$C115,""),""))</f>
        <v/>
      </c>
      <c r="AT115" s="120">
        <f>IF($B115=1,$D$13,IF(N(Vintage_Input!N63)&gt;0,IFERROR(Vintage_Input!BB63/$C115,""),""))</f>
        <v/>
      </c>
      <c r="AU115" s="120">
        <f>IF($B115=1,$E$13,IF(N(Vintage_Input!O63)&gt;0,IFERROR(Vintage_Input!BC63/$C115,""),""))</f>
        <v/>
      </c>
      <c r="AV115" s="120">
        <f>IF($B115=1,$F$13,IF(N(Vintage_Input!P63)&gt;0,IFERROR(Vintage_Input!BD63/$C115,""),""))</f>
        <v/>
      </c>
      <c r="AW115" s="120">
        <f>IF($B115=1,$G$13,IF(N(Vintage_Input!Q63)&gt;0,IFERROR(Vintage_Input!BE63/$C115,""),""))</f>
        <v/>
      </c>
      <c r="AX115" s="120">
        <f>IF($B115=1,$H$13,IF(N(Vintage_Input!R63)&gt;0,IFERROR(Vintage_Input!BF63/$C115,""),""))</f>
        <v/>
      </c>
      <c r="AY115" s="120">
        <f>IF($B115=1,$I$13,IF(N(Vintage_Input!S63)&gt;0,IFERROR(Vintage_Input!BG63/$C115,""),""))</f>
        <v/>
      </c>
      <c r="AZ115" s="121">
        <f>IF($B115=1,$B$14,IF(N(Vintage_Input!L63)&gt;0,IFERROR((Vintage_Input!D63+Vintage_Input!AR63)/$C115+Products!$C$14-(Products!$C$43+Products!$C$19+Products!$C$43*Products!$C$22+Products!$C$44),""),""))</f>
        <v/>
      </c>
      <c r="BA115" s="121">
        <f>IF($B115=1,$C$14,IF(N(Vintage_Input!M63)&gt;0,IFERROR((Vintage_Input!E63+Vintage_Input!AS63)/$C115+Products!$C$14-(Products!$C$43+Products!$C$19+Products!$C$43*Products!$C$22+Products!$C$44),""),""))</f>
        <v/>
      </c>
      <c r="BB115" s="121">
        <f>IF($B115=1,$D$14,IF(N(Vintage_Input!N63)&gt;0,IFERROR((Vintage_Input!F63+Vintage_Input!AT63)/$C115+Products!$C$14-(Products!$C$43+Products!$C$19+Products!$C$43*Products!$C$22+Products!$C$44),""),""))</f>
        <v/>
      </c>
      <c r="BC115" s="121">
        <f>IF($B115=1,$E$14,IF(N(Vintage_Input!O63)&gt;0,IFERROR((Vintage_Input!G63+Vintage_Input!AU63)/$C115+Products!$C$14-(Products!$C$43+Products!$C$19+Products!$C$43*Products!$C$22+Products!$C$44),""),""))</f>
        <v/>
      </c>
      <c r="BD115" s="121">
        <f>IF($B115=1,$F$14,IF(N(Vintage_Input!P63)&gt;0,IFERROR((Vintage_Input!H63+Vintage_Input!AV63)/$C115+Products!$C$14-(Products!$C$43+Products!$C$19+Products!$C$43*Products!$C$22+Products!$C$44),""),""))</f>
        <v/>
      </c>
      <c r="BE115" s="121">
        <f>IF($B115=1,$G$14,IF(N(Vintage_Input!Q63)&gt;0,IFERROR((Vintage_Input!I63+Vintage_Input!AW63)/$C115+Products!$C$14-(Products!$C$43+Products!$C$19+Products!$C$43*Products!$C$22+Products!$C$44),""),""))</f>
        <v/>
      </c>
      <c r="BF115" s="121">
        <f>IF($B115=1,$H$14,IF(N(Vintage_Input!R63)&gt;0,IFERROR((Vintage_Input!J63+Vintage_Input!AX63)/$C115+Products!$C$14-(Products!$C$43+Products!$C$19+Products!$C$43*Products!$C$22+Products!$C$44),""),""))</f>
        <v/>
      </c>
      <c r="BG115" s="121">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0">
        <f>IF($B116=1,$B$8,IF(N(Vintage_Input!L64)&gt;0,Vintage_Input!D64/Vintage_Input!L64,""))</f>
        <v/>
      </c>
      <c r="E116" s="120">
        <f>IF($B116=1,$C$8,IF(N(Vintage_Input!M64)&gt;0,Vintage_Input!E64/Vintage_Input!M64,""))</f>
        <v/>
      </c>
      <c r="F116" s="120">
        <f>IF($B116=1,$D$8,IF(N(Vintage_Input!N64)&gt;0,Vintage_Input!F64/Vintage_Input!N64,""))</f>
        <v/>
      </c>
      <c r="G116" s="120">
        <f>IF($B116=1,$E$8,IF(N(Vintage_Input!O64)&gt;0,Vintage_Input!G64/Vintage_Input!O64,""))</f>
        <v/>
      </c>
      <c r="H116" s="120">
        <f>IF($B116=1,$F$8,IF(N(Vintage_Input!P64)&gt;0,Vintage_Input!H64/Vintage_Input!P64,""))</f>
        <v/>
      </c>
      <c r="I116" s="120">
        <f>IF($B116=1,$G$8,IF(N(Vintage_Input!Q64)&gt;0,Vintage_Input!I64/Vintage_Input!Q64,""))</f>
        <v/>
      </c>
      <c r="J116" s="120">
        <f>IF($B116=1,$H$8,IF(N(Vintage_Input!R64)&gt;0,Vintage_Input!J64/Vintage_Input!R64,""))</f>
        <v/>
      </c>
      <c r="K116" s="120">
        <f>IF($B116=1,$I$8,IF(N(Vintage_Input!S64)&gt;0,Vintage_Input!K64/Vintage_Input!S64,""))</f>
        <v/>
      </c>
      <c r="L116" s="120">
        <f>IF($B116=1,$B$9,IF(N(Vintage_Input!L64)&gt;0,Vintage_Input!T64/Vintage_Input!L64,""))</f>
        <v/>
      </c>
      <c r="M116" s="120">
        <f>IF($B116=1,$C$9,IF(N(Vintage_Input!M64)&gt;0,Vintage_Input!U64/Vintage_Input!M64,""))</f>
        <v/>
      </c>
      <c r="N116" s="120">
        <f>IF($B116=1,$D$9,IF(N(Vintage_Input!N64)&gt;0,Vintage_Input!V64/Vintage_Input!N64,""))</f>
        <v/>
      </c>
      <c r="O116" s="120">
        <f>IF($B116=1,$E$9,IF(N(Vintage_Input!O64)&gt;0,Vintage_Input!W64/Vintage_Input!O64,""))</f>
        <v/>
      </c>
      <c r="P116" s="120">
        <f>IF($B116=1,$F$9,IF(N(Vintage_Input!P64)&gt;0,Vintage_Input!X64/Vintage_Input!P64,""))</f>
        <v/>
      </c>
      <c r="Q116" s="120">
        <f>IF($B116=1,$G$9,IF(N(Vintage_Input!Q64)&gt;0,Vintage_Input!Y64/Vintage_Input!Q64,""))</f>
        <v/>
      </c>
      <c r="R116" s="120">
        <f>IF($B116=1,$H$9,IF(N(Vintage_Input!R64)&gt;0,Vintage_Input!Z64/Vintage_Input!R64,""))</f>
        <v/>
      </c>
      <c r="S116" s="120">
        <f>IF($B116=1,$I$9,IF(N(Vintage_Input!S64)&gt;0,Vintage_Input!AA64/Vintage_Input!S64,""))</f>
        <v/>
      </c>
      <c r="T116" s="120">
        <f>IF($B116=1,$B$10,IF(N(Vintage_Input!L64)&gt;0,Vintage_Input!AB64/Vintage_Input!L64,""))</f>
        <v/>
      </c>
      <c r="U116" s="120">
        <f>IF($B116=1,$C$10,IF(N(Vintage_Input!M64)&gt;0,Vintage_Input!AC64/Vintage_Input!M64,""))</f>
        <v/>
      </c>
      <c r="V116" s="120">
        <f>IF($B116=1,$D$10,IF(N(Vintage_Input!N64)&gt;0,Vintage_Input!AD64/Vintage_Input!N64,""))</f>
        <v/>
      </c>
      <c r="W116" s="120">
        <f>IF($B116=1,$E$10,IF(N(Vintage_Input!O64)&gt;0,Vintage_Input!AE64/Vintage_Input!O64,""))</f>
        <v/>
      </c>
      <c r="X116" s="120">
        <f>IF($B116=1,$F$10,IF(N(Vintage_Input!P64)&gt;0,Vintage_Input!AF64/Vintage_Input!P64,""))</f>
        <v/>
      </c>
      <c r="Y116" s="120">
        <f>IF($B116=1,$G$10,IF(N(Vintage_Input!Q64)&gt;0,Vintage_Input!AG64/Vintage_Input!Q64,""))</f>
        <v/>
      </c>
      <c r="Z116" s="120">
        <f>IF($B116=1,$H$10,IF(N(Vintage_Input!R64)&gt;0,Vintage_Input!AH64/Vintage_Input!R64,""))</f>
        <v/>
      </c>
      <c r="AA116" s="120">
        <f>IF($B116=1,$I$10,IF(N(Vintage_Input!S64)&gt;0,Vintage_Input!AI64/Vintage_Input!S64,""))</f>
        <v/>
      </c>
      <c r="AB116" s="120">
        <f>IF($B116=1,$B$11,IF(N(Vintage_Input!L64)&gt;0,Vintage_Input!AJ64/Vintage_Input!L64,""))</f>
        <v/>
      </c>
      <c r="AC116" s="120">
        <f>IF($B116=1,$C$11,IF(N(Vintage_Input!M64)&gt;0,Vintage_Input!AK64/Vintage_Input!M64,""))</f>
        <v/>
      </c>
      <c r="AD116" s="120">
        <f>IF($B116=1,$D$11,IF(N(Vintage_Input!N64)&gt;0,Vintage_Input!AL64/Vintage_Input!N64,""))</f>
        <v/>
      </c>
      <c r="AE116" s="120">
        <f>IF($B116=1,$E$11,IF(N(Vintage_Input!O64)&gt;0,Vintage_Input!AM64/Vintage_Input!O64,""))</f>
        <v/>
      </c>
      <c r="AF116" s="120">
        <f>IF($B116=1,$F$11,IF(N(Vintage_Input!P64)&gt;0,Vintage_Input!AN64/Vintage_Input!P64,""))</f>
        <v/>
      </c>
      <c r="AG116" s="120">
        <f>IF($B116=1,$G$11,IF(N(Vintage_Input!Q64)&gt;0,Vintage_Input!AO64/Vintage_Input!Q64,""))</f>
        <v/>
      </c>
      <c r="AH116" s="120">
        <f>IF($B116=1,$H$11,IF(N(Vintage_Input!R64)&gt;0,Vintage_Input!AP64/Vintage_Input!R64,""))</f>
        <v/>
      </c>
      <c r="AI116" s="120">
        <f>IF($B116=1,$I$11,IF(N(Vintage_Input!S64)&gt;0,Vintage_Input!AQ64/Vintage_Input!S64,""))</f>
        <v/>
      </c>
      <c r="AJ116" s="120">
        <f>IF($B116=1,$B$12,IF(N(Vintage_Input!L64)&gt;0,IFERROR(Vintage_Input!AR64/Vintage_Input!AJ64,""),""))</f>
        <v/>
      </c>
      <c r="AK116" s="120">
        <f>IF($B116=1,$C$12,IF(N(Vintage_Input!M64)&gt;0,IFERROR(Vintage_Input!AS64/Vintage_Input!AK64,""),""))</f>
        <v/>
      </c>
      <c r="AL116" s="120">
        <f>IF($B116=1,$D$12,IF(N(Vintage_Input!N64)&gt;0,IFERROR(Vintage_Input!AT64/Vintage_Input!AL64,""),""))</f>
        <v/>
      </c>
      <c r="AM116" s="120">
        <f>IF($B116=1,$E$12,IF(N(Vintage_Input!O64)&gt;0,IFERROR(Vintage_Input!AU64/Vintage_Input!AM64,""),""))</f>
        <v/>
      </c>
      <c r="AN116" s="120">
        <f>IF($B116=1,$F$12,IF(N(Vintage_Input!P64)&gt;0,IFERROR(Vintage_Input!AV64/Vintage_Input!AN64,""),""))</f>
        <v/>
      </c>
      <c r="AO116" s="120">
        <f>IF($B116=1,$G$12,IF(N(Vintage_Input!Q64)&gt;0,IFERROR(Vintage_Input!AW64/Vintage_Input!AO64,""),""))</f>
        <v/>
      </c>
      <c r="AP116" s="120">
        <f>IF($B116=1,$H$12,IF(N(Vintage_Input!R64)&gt;0,IFERROR(Vintage_Input!AX64/Vintage_Input!AP64,""),""))</f>
        <v/>
      </c>
      <c r="AQ116" s="120">
        <f>IF($B116=1,$I$12,IF(N(Vintage_Input!S64)&gt;0,IFERROR(Vintage_Input!AY64/Vintage_Input!AQ64,""),""))</f>
        <v/>
      </c>
      <c r="AR116" s="120">
        <f>IF($B116=1,$B$13,IF(N(Vintage_Input!L64)&gt;0,IFERROR(Vintage_Input!AZ64/$C116,""),""))</f>
        <v/>
      </c>
      <c r="AS116" s="120">
        <f>IF($B116=1,$C$13,IF(N(Vintage_Input!M64)&gt;0,IFERROR(Vintage_Input!BA64/$C116,""),""))</f>
        <v/>
      </c>
      <c r="AT116" s="120">
        <f>IF($B116=1,$D$13,IF(N(Vintage_Input!N64)&gt;0,IFERROR(Vintage_Input!BB64/$C116,""),""))</f>
        <v/>
      </c>
      <c r="AU116" s="120">
        <f>IF($B116=1,$E$13,IF(N(Vintage_Input!O64)&gt;0,IFERROR(Vintage_Input!BC64/$C116,""),""))</f>
        <v/>
      </c>
      <c r="AV116" s="120">
        <f>IF($B116=1,$F$13,IF(N(Vintage_Input!P64)&gt;0,IFERROR(Vintage_Input!BD64/$C116,""),""))</f>
        <v/>
      </c>
      <c r="AW116" s="120">
        <f>IF($B116=1,$G$13,IF(N(Vintage_Input!Q64)&gt;0,IFERROR(Vintage_Input!BE64/$C116,""),""))</f>
        <v/>
      </c>
      <c r="AX116" s="120">
        <f>IF($B116=1,$H$13,IF(N(Vintage_Input!R64)&gt;0,IFERROR(Vintage_Input!BF64/$C116,""),""))</f>
        <v/>
      </c>
      <c r="AY116" s="120">
        <f>IF($B116=1,$I$13,IF(N(Vintage_Input!S64)&gt;0,IFERROR(Vintage_Input!BG64/$C116,""),""))</f>
        <v/>
      </c>
      <c r="AZ116" s="121">
        <f>IF($B116=1,$B$14,IF(N(Vintage_Input!L64)&gt;0,IFERROR((Vintage_Input!D64+Vintage_Input!AR64)/$C116+Products!$C$14-(Products!$C$43+Products!$C$19+Products!$C$43*Products!$C$22+Products!$C$44),""),""))</f>
        <v/>
      </c>
      <c r="BA116" s="121">
        <f>IF($B116=1,$C$14,IF(N(Vintage_Input!M64)&gt;0,IFERROR((Vintage_Input!E64+Vintage_Input!AS64)/$C116+Products!$C$14-(Products!$C$43+Products!$C$19+Products!$C$43*Products!$C$22+Products!$C$44),""),""))</f>
        <v/>
      </c>
      <c r="BB116" s="121">
        <f>IF($B116=1,$D$14,IF(N(Vintage_Input!N64)&gt;0,IFERROR((Vintage_Input!F64+Vintage_Input!AT64)/$C116+Products!$C$14-(Products!$C$43+Products!$C$19+Products!$C$43*Products!$C$22+Products!$C$44),""),""))</f>
        <v/>
      </c>
      <c r="BC116" s="121">
        <f>IF($B116=1,$E$14,IF(N(Vintage_Input!O64)&gt;0,IFERROR((Vintage_Input!G64+Vintage_Input!AU64)/$C116+Products!$C$14-(Products!$C$43+Products!$C$19+Products!$C$43*Products!$C$22+Products!$C$44),""),""))</f>
        <v/>
      </c>
      <c r="BD116" s="121">
        <f>IF($B116=1,$F$14,IF(N(Vintage_Input!P64)&gt;0,IFERROR((Vintage_Input!H64+Vintage_Input!AV64)/$C116+Products!$C$14-(Products!$C$43+Products!$C$19+Products!$C$43*Products!$C$22+Products!$C$44),""),""))</f>
        <v/>
      </c>
      <c r="BE116" s="121">
        <f>IF($B116=1,$G$14,IF(N(Vintage_Input!Q64)&gt;0,IFERROR((Vintage_Input!I64+Vintage_Input!AW64)/$C116+Products!$C$14-(Products!$C$43+Products!$C$19+Products!$C$43*Products!$C$22+Products!$C$44),""),""))</f>
        <v/>
      </c>
      <c r="BF116" s="121">
        <f>IF($B116=1,$H$14,IF(N(Vintage_Input!R64)&gt;0,IFERROR((Vintage_Input!J64+Vintage_Input!AX64)/$C116+Products!$C$14-(Products!$C$43+Products!$C$19+Products!$C$43*Products!$C$22+Products!$C$44),""),""))</f>
        <v/>
      </c>
      <c r="BG116" s="121">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0">
        <f>IF($B117=1,$B$8,IF(N(Vintage_Input!L65)&gt;0,Vintage_Input!D65/Vintage_Input!L65,""))</f>
        <v/>
      </c>
      <c r="E117" s="120">
        <f>IF($B117=1,$C$8,IF(N(Vintage_Input!M65)&gt;0,Vintage_Input!E65/Vintage_Input!M65,""))</f>
        <v/>
      </c>
      <c r="F117" s="120">
        <f>IF($B117=1,$D$8,IF(N(Vintage_Input!N65)&gt;0,Vintage_Input!F65/Vintage_Input!N65,""))</f>
        <v/>
      </c>
      <c r="G117" s="120">
        <f>IF($B117=1,$E$8,IF(N(Vintage_Input!O65)&gt;0,Vintage_Input!G65/Vintage_Input!O65,""))</f>
        <v/>
      </c>
      <c r="H117" s="120">
        <f>IF($B117=1,$F$8,IF(N(Vintage_Input!P65)&gt;0,Vintage_Input!H65/Vintage_Input!P65,""))</f>
        <v/>
      </c>
      <c r="I117" s="120">
        <f>IF($B117=1,$G$8,IF(N(Vintage_Input!Q65)&gt;0,Vintage_Input!I65/Vintage_Input!Q65,""))</f>
        <v/>
      </c>
      <c r="J117" s="120">
        <f>IF($B117=1,$H$8,IF(N(Vintage_Input!R65)&gt;0,Vintage_Input!J65/Vintage_Input!R65,""))</f>
        <v/>
      </c>
      <c r="K117" s="120">
        <f>IF($B117=1,$I$8,IF(N(Vintage_Input!S65)&gt;0,Vintage_Input!K65/Vintage_Input!S65,""))</f>
        <v/>
      </c>
      <c r="L117" s="120">
        <f>IF($B117=1,$B$9,IF(N(Vintage_Input!L65)&gt;0,Vintage_Input!T65/Vintage_Input!L65,""))</f>
        <v/>
      </c>
      <c r="M117" s="120">
        <f>IF($B117=1,$C$9,IF(N(Vintage_Input!M65)&gt;0,Vintage_Input!U65/Vintage_Input!M65,""))</f>
        <v/>
      </c>
      <c r="N117" s="120">
        <f>IF($B117=1,$D$9,IF(N(Vintage_Input!N65)&gt;0,Vintage_Input!V65/Vintage_Input!N65,""))</f>
        <v/>
      </c>
      <c r="O117" s="120">
        <f>IF($B117=1,$E$9,IF(N(Vintage_Input!O65)&gt;0,Vintage_Input!W65/Vintage_Input!O65,""))</f>
        <v/>
      </c>
      <c r="P117" s="120">
        <f>IF($B117=1,$F$9,IF(N(Vintage_Input!P65)&gt;0,Vintage_Input!X65/Vintage_Input!P65,""))</f>
        <v/>
      </c>
      <c r="Q117" s="120">
        <f>IF($B117=1,$G$9,IF(N(Vintage_Input!Q65)&gt;0,Vintage_Input!Y65/Vintage_Input!Q65,""))</f>
        <v/>
      </c>
      <c r="R117" s="120">
        <f>IF($B117=1,$H$9,IF(N(Vintage_Input!R65)&gt;0,Vintage_Input!Z65/Vintage_Input!R65,""))</f>
        <v/>
      </c>
      <c r="S117" s="120">
        <f>IF($B117=1,$I$9,IF(N(Vintage_Input!S65)&gt;0,Vintage_Input!AA65/Vintage_Input!S65,""))</f>
        <v/>
      </c>
      <c r="T117" s="120">
        <f>IF($B117=1,$B$10,IF(N(Vintage_Input!L65)&gt;0,Vintage_Input!AB65/Vintage_Input!L65,""))</f>
        <v/>
      </c>
      <c r="U117" s="120">
        <f>IF($B117=1,$C$10,IF(N(Vintage_Input!M65)&gt;0,Vintage_Input!AC65/Vintage_Input!M65,""))</f>
        <v/>
      </c>
      <c r="V117" s="120">
        <f>IF($B117=1,$D$10,IF(N(Vintage_Input!N65)&gt;0,Vintage_Input!AD65/Vintage_Input!N65,""))</f>
        <v/>
      </c>
      <c r="W117" s="120">
        <f>IF($B117=1,$E$10,IF(N(Vintage_Input!O65)&gt;0,Vintage_Input!AE65/Vintage_Input!O65,""))</f>
        <v/>
      </c>
      <c r="X117" s="120">
        <f>IF($B117=1,$F$10,IF(N(Vintage_Input!P65)&gt;0,Vintage_Input!AF65/Vintage_Input!P65,""))</f>
        <v/>
      </c>
      <c r="Y117" s="120">
        <f>IF($B117=1,$G$10,IF(N(Vintage_Input!Q65)&gt;0,Vintage_Input!AG65/Vintage_Input!Q65,""))</f>
        <v/>
      </c>
      <c r="Z117" s="120">
        <f>IF($B117=1,$H$10,IF(N(Vintage_Input!R65)&gt;0,Vintage_Input!AH65/Vintage_Input!R65,""))</f>
        <v/>
      </c>
      <c r="AA117" s="120">
        <f>IF($B117=1,$I$10,IF(N(Vintage_Input!S65)&gt;0,Vintage_Input!AI65/Vintage_Input!S65,""))</f>
        <v/>
      </c>
      <c r="AB117" s="120">
        <f>IF($B117=1,$B$11,IF(N(Vintage_Input!L65)&gt;0,Vintage_Input!AJ65/Vintage_Input!L65,""))</f>
        <v/>
      </c>
      <c r="AC117" s="120">
        <f>IF($B117=1,$C$11,IF(N(Vintage_Input!M65)&gt;0,Vintage_Input!AK65/Vintage_Input!M65,""))</f>
        <v/>
      </c>
      <c r="AD117" s="120">
        <f>IF($B117=1,$D$11,IF(N(Vintage_Input!N65)&gt;0,Vintage_Input!AL65/Vintage_Input!N65,""))</f>
        <v/>
      </c>
      <c r="AE117" s="120">
        <f>IF($B117=1,$E$11,IF(N(Vintage_Input!O65)&gt;0,Vintage_Input!AM65/Vintage_Input!O65,""))</f>
        <v/>
      </c>
      <c r="AF117" s="120">
        <f>IF($B117=1,$F$11,IF(N(Vintage_Input!P65)&gt;0,Vintage_Input!AN65/Vintage_Input!P65,""))</f>
        <v/>
      </c>
      <c r="AG117" s="120">
        <f>IF($B117=1,$G$11,IF(N(Vintage_Input!Q65)&gt;0,Vintage_Input!AO65/Vintage_Input!Q65,""))</f>
        <v/>
      </c>
      <c r="AH117" s="120">
        <f>IF($B117=1,$H$11,IF(N(Vintage_Input!R65)&gt;0,Vintage_Input!AP65/Vintage_Input!R65,""))</f>
        <v/>
      </c>
      <c r="AI117" s="120">
        <f>IF($B117=1,$I$11,IF(N(Vintage_Input!S65)&gt;0,Vintage_Input!AQ65/Vintage_Input!S65,""))</f>
        <v/>
      </c>
      <c r="AJ117" s="120">
        <f>IF($B117=1,$B$12,IF(N(Vintage_Input!L65)&gt;0,IFERROR(Vintage_Input!AR65/Vintage_Input!AJ65,""),""))</f>
        <v/>
      </c>
      <c r="AK117" s="120">
        <f>IF($B117=1,$C$12,IF(N(Vintage_Input!M65)&gt;0,IFERROR(Vintage_Input!AS65/Vintage_Input!AK65,""),""))</f>
        <v/>
      </c>
      <c r="AL117" s="120">
        <f>IF($B117=1,$D$12,IF(N(Vintage_Input!N65)&gt;0,IFERROR(Vintage_Input!AT65/Vintage_Input!AL65,""),""))</f>
        <v/>
      </c>
      <c r="AM117" s="120">
        <f>IF($B117=1,$E$12,IF(N(Vintage_Input!O65)&gt;0,IFERROR(Vintage_Input!AU65/Vintage_Input!AM65,""),""))</f>
        <v/>
      </c>
      <c r="AN117" s="120">
        <f>IF($B117=1,$F$12,IF(N(Vintage_Input!P65)&gt;0,IFERROR(Vintage_Input!AV65/Vintage_Input!AN65,""),""))</f>
        <v/>
      </c>
      <c r="AO117" s="120">
        <f>IF($B117=1,$G$12,IF(N(Vintage_Input!Q65)&gt;0,IFERROR(Vintage_Input!AW65/Vintage_Input!AO65,""),""))</f>
        <v/>
      </c>
      <c r="AP117" s="120">
        <f>IF($B117=1,$H$12,IF(N(Vintage_Input!R65)&gt;0,IFERROR(Vintage_Input!AX65/Vintage_Input!AP65,""),""))</f>
        <v/>
      </c>
      <c r="AQ117" s="120">
        <f>IF($B117=1,$I$12,IF(N(Vintage_Input!S65)&gt;0,IFERROR(Vintage_Input!AY65/Vintage_Input!AQ65,""),""))</f>
        <v/>
      </c>
      <c r="AR117" s="120">
        <f>IF($B117=1,$B$13,IF(N(Vintage_Input!L65)&gt;0,IFERROR(Vintage_Input!AZ65/$C117,""),""))</f>
        <v/>
      </c>
      <c r="AS117" s="120">
        <f>IF($B117=1,$C$13,IF(N(Vintage_Input!M65)&gt;0,IFERROR(Vintage_Input!BA65/$C117,""),""))</f>
        <v/>
      </c>
      <c r="AT117" s="120">
        <f>IF($B117=1,$D$13,IF(N(Vintage_Input!N65)&gt;0,IFERROR(Vintage_Input!BB65/$C117,""),""))</f>
        <v/>
      </c>
      <c r="AU117" s="120">
        <f>IF($B117=1,$E$13,IF(N(Vintage_Input!O65)&gt;0,IFERROR(Vintage_Input!BC65/$C117,""),""))</f>
        <v/>
      </c>
      <c r="AV117" s="120">
        <f>IF($B117=1,$F$13,IF(N(Vintage_Input!P65)&gt;0,IFERROR(Vintage_Input!BD65/$C117,""),""))</f>
        <v/>
      </c>
      <c r="AW117" s="120">
        <f>IF($B117=1,$G$13,IF(N(Vintage_Input!Q65)&gt;0,IFERROR(Vintage_Input!BE65/$C117,""),""))</f>
        <v/>
      </c>
      <c r="AX117" s="120">
        <f>IF($B117=1,$H$13,IF(N(Vintage_Input!R65)&gt;0,IFERROR(Vintage_Input!BF65/$C117,""),""))</f>
        <v/>
      </c>
      <c r="AY117" s="120">
        <f>IF($B117=1,$I$13,IF(N(Vintage_Input!S65)&gt;0,IFERROR(Vintage_Input!BG65/$C117,""),""))</f>
        <v/>
      </c>
      <c r="AZ117" s="121">
        <f>IF($B117=1,$B$14,IF(N(Vintage_Input!L65)&gt;0,IFERROR((Vintage_Input!D65+Vintage_Input!AR65)/$C117+Products!$C$14-(Products!$C$43+Products!$C$19+Products!$C$43*Products!$C$22+Products!$C$44),""),""))</f>
        <v/>
      </c>
      <c r="BA117" s="121">
        <f>IF($B117=1,$C$14,IF(N(Vintage_Input!M65)&gt;0,IFERROR((Vintage_Input!E65+Vintage_Input!AS65)/$C117+Products!$C$14-(Products!$C$43+Products!$C$19+Products!$C$43*Products!$C$22+Products!$C$44),""),""))</f>
        <v/>
      </c>
      <c r="BB117" s="121">
        <f>IF($B117=1,$D$14,IF(N(Vintage_Input!N65)&gt;0,IFERROR((Vintage_Input!F65+Vintage_Input!AT65)/$C117+Products!$C$14-(Products!$C$43+Products!$C$19+Products!$C$43*Products!$C$22+Products!$C$44),""),""))</f>
        <v/>
      </c>
      <c r="BC117" s="121">
        <f>IF($B117=1,$E$14,IF(N(Vintage_Input!O65)&gt;0,IFERROR((Vintage_Input!G65+Vintage_Input!AU65)/$C117+Products!$C$14-(Products!$C$43+Products!$C$19+Products!$C$43*Products!$C$22+Products!$C$44),""),""))</f>
        <v/>
      </c>
      <c r="BD117" s="121">
        <f>IF($B117=1,$F$14,IF(N(Vintage_Input!P65)&gt;0,IFERROR((Vintage_Input!H65+Vintage_Input!AV65)/$C117+Products!$C$14-(Products!$C$43+Products!$C$19+Products!$C$43*Products!$C$22+Products!$C$44),""),""))</f>
        <v/>
      </c>
      <c r="BE117" s="121">
        <f>IF($B117=1,$G$14,IF(N(Vintage_Input!Q65)&gt;0,IFERROR((Vintage_Input!I65+Vintage_Input!AW65)/$C117+Products!$C$14-(Products!$C$43+Products!$C$19+Products!$C$43*Products!$C$22+Products!$C$44),""),""))</f>
        <v/>
      </c>
      <c r="BF117" s="121">
        <f>IF($B117=1,$H$14,IF(N(Vintage_Input!R65)&gt;0,IFERROR((Vintage_Input!J65+Vintage_Input!AX65)/$C117+Products!$C$14-(Products!$C$43+Products!$C$19+Products!$C$43*Products!$C$22+Products!$C$44),""),""))</f>
        <v/>
      </c>
      <c r="BG117" s="121">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0">
        <f>IF($B118=1,$B$8,IF(N(Vintage_Input!L66)&gt;0,Vintage_Input!D66/Vintage_Input!L66,""))</f>
        <v/>
      </c>
      <c r="E118" s="120">
        <f>IF($B118=1,$C$8,IF(N(Vintage_Input!M66)&gt;0,Vintage_Input!E66/Vintage_Input!M66,""))</f>
        <v/>
      </c>
      <c r="F118" s="120">
        <f>IF($B118=1,$D$8,IF(N(Vintage_Input!N66)&gt;0,Vintage_Input!F66/Vintage_Input!N66,""))</f>
        <v/>
      </c>
      <c r="G118" s="120">
        <f>IF($B118=1,$E$8,IF(N(Vintage_Input!O66)&gt;0,Vintage_Input!G66/Vintage_Input!O66,""))</f>
        <v/>
      </c>
      <c r="H118" s="120">
        <f>IF($B118=1,$F$8,IF(N(Vintage_Input!P66)&gt;0,Vintage_Input!H66/Vintage_Input!P66,""))</f>
        <v/>
      </c>
      <c r="I118" s="120">
        <f>IF($B118=1,$G$8,IF(N(Vintage_Input!Q66)&gt;0,Vintage_Input!I66/Vintage_Input!Q66,""))</f>
        <v/>
      </c>
      <c r="J118" s="120">
        <f>IF($B118=1,$H$8,IF(N(Vintage_Input!R66)&gt;0,Vintage_Input!J66/Vintage_Input!R66,""))</f>
        <v/>
      </c>
      <c r="K118" s="120">
        <f>IF($B118=1,$I$8,IF(N(Vintage_Input!S66)&gt;0,Vintage_Input!K66/Vintage_Input!S66,""))</f>
        <v/>
      </c>
      <c r="L118" s="120">
        <f>IF($B118=1,$B$9,IF(N(Vintage_Input!L66)&gt;0,Vintage_Input!T66/Vintage_Input!L66,""))</f>
        <v/>
      </c>
      <c r="M118" s="120">
        <f>IF($B118=1,$C$9,IF(N(Vintage_Input!M66)&gt;0,Vintage_Input!U66/Vintage_Input!M66,""))</f>
        <v/>
      </c>
      <c r="N118" s="120">
        <f>IF($B118=1,$D$9,IF(N(Vintage_Input!N66)&gt;0,Vintage_Input!V66/Vintage_Input!N66,""))</f>
        <v/>
      </c>
      <c r="O118" s="120">
        <f>IF($B118=1,$E$9,IF(N(Vintage_Input!O66)&gt;0,Vintage_Input!W66/Vintage_Input!O66,""))</f>
        <v/>
      </c>
      <c r="P118" s="120">
        <f>IF($B118=1,$F$9,IF(N(Vintage_Input!P66)&gt;0,Vintage_Input!X66/Vintage_Input!P66,""))</f>
        <v/>
      </c>
      <c r="Q118" s="120">
        <f>IF($B118=1,$G$9,IF(N(Vintage_Input!Q66)&gt;0,Vintage_Input!Y66/Vintage_Input!Q66,""))</f>
        <v/>
      </c>
      <c r="R118" s="120">
        <f>IF($B118=1,$H$9,IF(N(Vintage_Input!R66)&gt;0,Vintage_Input!Z66/Vintage_Input!R66,""))</f>
        <v/>
      </c>
      <c r="S118" s="120">
        <f>IF($B118=1,$I$9,IF(N(Vintage_Input!S66)&gt;0,Vintage_Input!AA66/Vintage_Input!S66,""))</f>
        <v/>
      </c>
      <c r="T118" s="120">
        <f>IF($B118=1,$B$10,IF(N(Vintage_Input!L66)&gt;0,Vintage_Input!AB66/Vintage_Input!L66,""))</f>
        <v/>
      </c>
      <c r="U118" s="120">
        <f>IF($B118=1,$C$10,IF(N(Vintage_Input!M66)&gt;0,Vintage_Input!AC66/Vintage_Input!M66,""))</f>
        <v/>
      </c>
      <c r="V118" s="120">
        <f>IF($B118=1,$D$10,IF(N(Vintage_Input!N66)&gt;0,Vintage_Input!AD66/Vintage_Input!N66,""))</f>
        <v/>
      </c>
      <c r="W118" s="120">
        <f>IF($B118=1,$E$10,IF(N(Vintage_Input!O66)&gt;0,Vintage_Input!AE66/Vintage_Input!O66,""))</f>
        <v/>
      </c>
      <c r="X118" s="120">
        <f>IF($B118=1,$F$10,IF(N(Vintage_Input!P66)&gt;0,Vintage_Input!AF66/Vintage_Input!P66,""))</f>
        <v/>
      </c>
      <c r="Y118" s="120">
        <f>IF($B118=1,$G$10,IF(N(Vintage_Input!Q66)&gt;0,Vintage_Input!AG66/Vintage_Input!Q66,""))</f>
        <v/>
      </c>
      <c r="Z118" s="120">
        <f>IF($B118=1,$H$10,IF(N(Vintage_Input!R66)&gt;0,Vintage_Input!AH66/Vintage_Input!R66,""))</f>
        <v/>
      </c>
      <c r="AA118" s="120">
        <f>IF($B118=1,$I$10,IF(N(Vintage_Input!S66)&gt;0,Vintage_Input!AI66/Vintage_Input!S66,""))</f>
        <v/>
      </c>
      <c r="AB118" s="120">
        <f>IF($B118=1,$B$11,IF(N(Vintage_Input!L66)&gt;0,Vintage_Input!AJ66/Vintage_Input!L66,""))</f>
        <v/>
      </c>
      <c r="AC118" s="120">
        <f>IF($B118=1,$C$11,IF(N(Vintage_Input!M66)&gt;0,Vintage_Input!AK66/Vintage_Input!M66,""))</f>
        <v/>
      </c>
      <c r="AD118" s="120">
        <f>IF($B118=1,$D$11,IF(N(Vintage_Input!N66)&gt;0,Vintage_Input!AL66/Vintage_Input!N66,""))</f>
        <v/>
      </c>
      <c r="AE118" s="120">
        <f>IF($B118=1,$E$11,IF(N(Vintage_Input!O66)&gt;0,Vintage_Input!AM66/Vintage_Input!O66,""))</f>
        <v/>
      </c>
      <c r="AF118" s="120">
        <f>IF($B118=1,$F$11,IF(N(Vintage_Input!P66)&gt;0,Vintage_Input!AN66/Vintage_Input!P66,""))</f>
        <v/>
      </c>
      <c r="AG118" s="120">
        <f>IF($B118=1,$G$11,IF(N(Vintage_Input!Q66)&gt;0,Vintage_Input!AO66/Vintage_Input!Q66,""))</f>
        <v/>
      </c>
      <c r="AH118" s="120">
        <f>IF($B118=1,$H$11,IF(N(Vintage_Input!R66)&gt;0,Vintage_Input!AP66/Vintage_Input!R66,""))</f>
        <v/>
      </c>
      <c r="AI118" s="120">
        <f>IF($B118=1,$I$11,IF(N(Vintage_Input!S66)&gt;0,Vintage_Input!AQ66/Vintage_Input!S66,""))</f>
        <v/>
      </c>
      <c r="AJ118" s="120">
        <f>IF($B118=1,$B$12,IF(N(Vintage_Input!L66)&gt;0,IFERROR(Vintage_Input!AR66/Vintage_Input!AJ66,""),""))</f>
        <v/>
      </c>
      <c r="AK118" s="120">
        <f>IF($B118=1,$C$12,IF(N(Vintage_Input!M66)&gt;0,IFERROR(Vintage_Input!AS66/Vintage_Input!AK66,""),""))</f>
        <v/>
      </c>
      <c r="AL118" s="120">
        <f>IF($B118=1,$D$12,IF(N(Vintage_Input!N66)&gt;0,IFERROR(Vintage_Input!AT66/Vintage_Input!AL66,""),""))</f>
        <v/>
      </c>
      <c r="AM118" s="120">
        <f>IF($B118=1,$E$12,IF(N(Vintage_Input!O66)&gt;0,IFERROR(Vintage_Input!AU66/Vintage_Input!AM66,""),""))</f>
        <v/>
      </c>
      <c r="AN118" s="120">
        <f>IF($B118=1,$F$12,IF(N(Vintage_Input!P66)&gt;0,IFERROR(Vintage_Input!AV66/Vintage_Input!AN66,""),""))</f>
        <v/>
      </c>
      <c r="AO118" s="120">
        <f>IF($B118=1,$G$12,IF(N(Vintage_Input!Q66)&gt;0,IFERROR(Vintage_Input!AW66/Vintage_Input!AO66,""),""))</f>
        <v/>
      </c>
      <c r="AP118" s="120">
        <f>IF($B118=1,$H$12,IF(N(Vintage_Input!R66)&gt;0,IFERROR(Vintage_Input!AX66/Vintage_Input!AP66,""),""))</f>
        <v/>
      </c>
      <c r="AQ118" s="120">
        <f>IF($B118=1,$I$12,IF(N(Vintage_Input!S66)&gt;0,IFERROR(Vintage_Input!AY66/Vintage_Input!AQ66,""),""))</f>
        <v/>
      </c>
      <c r="AR118" s="120">
        <f>IF($B118=1,$B$13,IF(N(Vintage_Input!L66)&gt;0,IFERROR(Vintage_Input!AZ66/$C118,""),""))</f>
        <v/>
      </c>
      <c r="AS118" s="120">
        <f>IF($B118=1,$C$13,IF(N(Vintage_Input!M66)&gt;0,IFERROR(Vintage_Input!BA66/$C118,""),""))</f>
        <v/>
      </c>
      <c r="AT118" s="120">
        <f>IF($B118=1,$D$13,IF(N(Vintage_Input!N66)&gt;0,IFERROR(Vintage_Input!BB66/$C118,""),""))</f>
        <v/>
      </c>
      <c r="AU118" s="120">
        <f>IF($B118=1,$E$13,IF(N(Vintage_Input!O66)&gt;0,IFERROR(Vintage_Input!BC66/$C118,""),""))</f>
        <v/>
      </c>
      <c r="AV118" s="120">
        <f>IF($B118=1,$F$13,IF(N(Vintage_Input!P66)&gt;0,IFERROR(Vintage_Input!BD66/$C118,""),""))</f>
        <v/>
      </c>
      <c r="AW118" s="120">
        <f>IF($B118=1,$G$13,IF(N(Vintage_Input!Q66)&gt;0,IFERROR(Vintage_Input!BE66/$C118,""),""))</f>
        <v/>
      </c>
      <c r="AX118" s="120">
        <f>IF($B118=1,$H$13,IF(N(Vintage_Input!R66)&gt;0,IFERROR(Vintage_Input!BF66/$C118,""),""))</f>
        <v/>
      </c>
      <c r="AY118" s="120">
        <f>IF($B118=1,$I$13,IF(N(Vintage_Input!S66)&gt;0,IFERROR(Vintage_Input!BG66/$C118,""),""))</f>
        <v/>
      </c>
      <c r="AZ118" s="121">
        <f>IF($B118=1,$B$14,IF(N(Vintage_Input!L66)&gt;0,IFERROR((Vintage_Input!D66+Vintage_Input!AR66)/$C118+Products!$C$14-(Products!$C$43+Products!$C$19+Products!$C$43*Products!$C$22+Products!$C$44),""),""))</f>
        <v/>
      </c>
      <c r="BA118" s="121">
        <f>IF($B118=1,$C$14,IF(N(Vintage_Input!M66)&gt;0,IFERROR((Vintage_Input!E66+Vintage_Input!AS66)/$C118+Products!$C$14-(Products!$C$43+Products!$C$19+Products!$C$43*Products!$C$22+Products!$C$44),""),""))</f>
        <v/>
      </c>
      <c r="BB118" s="121">
        <f>IF($B118=1,$D$14,IF(N(Vintage_Input!N66)&gt;0,IFERROR((Vintage_Input!F66+Vintage_Input!AT66)/$C118+Products!$C$14-(Products!$C$43+Products!$C$19+Products!$C$43*Products!$C$22+Products!$C$44),""),""))</f>
        <v/>
      </c>
      <c r="BC118" s="121">
        <f>IF($B118=1,$E$14,IF(N(Vintage_Input!O66)&gt;0,IFERROR((Vintage_Input!G66+Vintage_Input!AU66)/$C118+Products!$C$14-(Products!$C$43+Products!$C$19+Products!$C$43*Products!$C$22+Products!$C$44),""),""))</f>
        <v/>
      </c>
      <c r="BD118" s="121">
        <f>IF($B118=1,$F$14,IF(N(Vintage_Input!P66)&gt;0,IFERROR((Vintage_Input!H66+Vintage_Input!AV66)/$C118+Products!$C$14-(Products!$C$43+Products!$C$19+Products!$C$43*Products!$C$22+Products!$C$44),""),""))</f>
        <v/>
      </c>
      <c r="BE118" s="121">
        <f>IF($B118=1,$G$14,IF(N(Vintage_Input!Q66)&gt;0,IFERROR((Vintage_Input!I66+Vintage_Input!AW66)/$C118+Products!$C$14-(Products!$C$43+Products!$C$19+Products!$C$43*Products!$C$22+Products!$C$44),""),""))</f>
        <v/>
      </c>
      <c r="BF118" s="121">
        <f>IF($B118=1,$H$14,IF(N(Vintage_Input!R66)&gt;0,IFERROR((Vintage_Input!J66+Vintage_Input!AX66)/$C118+Products!$C$14-(Products!$C$43+Products!$C$19+Products!$C$43*Products!$C$22+Products!$C$44),""),""))</f>
        <v/>
      </c>
      <c r="BG118" s="121">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0">
        <f>IF($B119=1,$B$8,IF(N(Vintage_Input!L67)&gt;0,Vintage_Input!D67/Vintage_Input!L67,""))</f>
        <v/>
      </c>
      <c r="E119" s="120">
        <f>IF($B119=1,$C$8,IF(N(Vintage_Input!M67)&gt;0,Vintage_Input!E67/Vintage_Input!M67,""))</f>
        <v/>
      </c>
      <c r="F119" s="120">
        <f>IF($B119=1,$D$8,IF(N(Vintage_Input!N67)&gt;0,Vintage_Input!F67/Vintage_Input!N67,""))</f>
        <v/>
      </c>
      <c r="G119" s="120">
        <f>IF($B119=1,$E$8,IF(N(Vintage_Input!O67)&gt;0,Vintage_Input!G67/Vintage_Input!O67,""))</f>
        <v/>
      </c>
      <c r="H119" s="120">
        <f>IF($B119=1,$F$8,IF(N(Vintage_Input!P67)&gt;0,Vintage_Input!H67/Vintage_Input!P67,""))</f>
        <v/>
      </c>
      <c r="I119" s="120">
        <f>IF($B119=1,$G$8,IF(N(Vintage_Input!Q67)&gt;0,Vintage_Input!I67/Vintage_Input!Q67,""))</f>
        <v/>
      </c>
      <c r="J119" s="120">
        <f>IF($B119=1,$H$8,IF(N(Vintage_Input!R67)&gt;0,Vintage_Input!J67/Vintage_Input!R67,""))</f>
        <v/>
      </c>
      <c r="K119" s="120">
        <f>IF($B119=1,$I$8,IF(N(Vintage_Input!S67)&gt;0,Vintage_Input!K67/Vintage_Input!S67,""))</f>
        <v/>
      </c>
      <c r="L119" s="120">
        <f>IF($B119=1,$B$9,IF(N(Vintage_Input!L67)&gt;0,Vintage_Input!T67/Vintage_Input!L67,""))</f>
        <v/>
      </c>
      <c r="M119" s="120">
        <f>IF($B119=1,$C$9,IF(N(Vintage_Input!M67)&gt;0,Vintage_Input!U67/Vintage_Input!M67,""))</f>
        <v/>
      </c>
      <c r="N119" s="120">
        <f>IF($B119=1,$D$9,IF(N(Vintage_Input!N67)&gt;0,Vintage_Input!V67/Vintage_Input!N67,""))</f>
        <v/>
      </c>
      <c r="O119" s="120">
        <f>IF($B119=1,$E$9,IF(N(Vintage_Input!O67)&gt;0,Vintage_Input!W67/Vintage_Input!O67,""))</f>
        <v/>
      </c>
      <c r="P119" s="120">
        <f>IF($B119=1,$F$9,IF(N(Vintage_Input!P67)&gt;0,Vintage_Input!X67/Vintage_Input!P67,""))</f>
        <v/>
      </c>
      <c r="Q119" s="120">
        <f>IF($B119=1,$G$9,IF(N(Vintage_Input!Q67)&gt;0,Vintage_Input!Y67/Vintage_Input!Q67,""))</f>
        <v/>
      </c>
      <c r="R119" s="120">
        <f>IF($B119=1,$H$9,IF(N(Vintage_Input!R67)&gt;0,Vintage_Input!Z67/Vintage_Input!R67,""))</f>
        <v/>
      </c>
      <c r="S119" s="120">
        <f>IF($B119=1,$I$9,IF(N(Vintage_Input!S67)&gt;0,Vintage_Input!AA67/Vintage_Input!S67,""))</f>
        <v/>
      </c>
      <c r="T119" s="120">
        <f>IF($B119=1,$B$10,IF(N(Vintage_Input!L67)&gt;0,Vintage_Input!AB67/Vintage_Input!L67,""))</f>
        <v/>
      </c>
      <c r="U119" s="120">
        <f>IF($B119=1,$C$10,IF(N(Vintage_Input!M67)&gt;0,Vintage_Input!AC67/Vintage_Input!M67,""))</f>
        <v/>
      </c>
      <c r="V119" s="120">
        <f>IF($B119=1,$D$10,IF(N(Vintage_Input!N67)&gt;0,Vintage_Input!AD67/Vintage_Input!N67,""))</f>
        <v/>
      </c>
      <c r="W119" s="120">
        <f>IF($B119=1,$E$10,IF(N(Vintage_Input!O67)&gt;0,Vintage_Input!AE67/Vintage_Input!O67,""))</f>
        <v/>
      </c>
      <c r="X119" s="120">
        <f>IF($B119=1,$F$10,IF(N(Vintage_Input!P67)&gt;0,Vintage_Input!AF67/Vintage_Input!P67,""))</f>
        <v/>
      </c>
      <c r="Y119" s="120">
        <f>IF($B119=1,$G$10,IF(N(Vintage_Input!Q67)&gt;0,Vintage_Input!AG67/Vintage_Input!Q67,""))</f>
        <v/>
      </c>
      <c r="Z119" s="120">
        <f>IF($B119=1,$H$10,IF(N(Vintage_Input!R67)&gt;0,Vintage_Input!AH67/Vintage_Input!R67,""))</f>
        <v/>
      </c>
      <c r="AA119" s="120">
        <f>IF($B119=1,$I$10,IF(N(Vintage_Input!S67)&gt;0,Vintage_Input!AI67/Vintage_Input!S67,""))</f>
        <v/>
      </c>
      <c r="AB119" s="120">
        <f>IF($B119=1,$B$11,IF(N(Vintage_Input!L67)&gt;0,Vintage_Input!AJ67/Vintage_Input!L67,""))</f>
        <v/>
      </c>
      <c r="AC119" s="120">
        <f>IF($B119=1,$C$11,IF(N(Vintage_Input!M67)&gt;0,Vintage_Input!AK67/Vintage_Input!M67,""))</f>
        <v/>
      </c>
      <c r="AD119" s="120">
        <f>IF($B119=1,$D$11,IF(N(Vintage_Input!N67)&gt;0,Vintage_Input!AL67/Vintage_Input!N67,""))</f>
        <v/>
      </c>
      <c r="AE119" s="120">
        <f>IF($B119=1,$E$11,IF(N(Vintage_Input!O67)&gt;0,Vintage_Input!AM67/Vintage_Input!O67,""))</f>
        <v/>
      </c>
      <c r="AF119" s="120">
        <f>IF($B119=1,$F$11,IF(N(Vintage_Input!P67)&gt;0,Vintage_Input!AN67/Vintage_Input!P67,""))</f>
        <v/>
      </c>
      <c r="AG119" s="120">
        <f>IF($B119=1,$G$11,IF(N(Vintage_Input!Q67)&gt;0,Vintage_Input!AO67/Vintage_Input!Q67,""))</f>
        <v/>
      </c>
      <c r="AH119" s="120">
        <f>IF($B119=1,$H$11,IF(N(Vintage_Input!R67)&gt;0,Vintage_Input!AP67/Vintage_Input!R67,""))</f>
        <v/>
      </c>
      <c r="AI119" s="120">
        <f>IF($B119=1,$I$11,IF(N(Vintage_Input!S67)&gt;0,Vintage_Input!AQ67/Vintage_Input!S67,""))</f>
        <v/>
      </c>
      <c r="AJ119" s="120">
        <f>IF($B119=1,$B$12,IF(N(Vintage_Input!L67)&gt;0,IFERROR(Vintage_Input!AR67/Vintage_Input!AJ67,""),""))</f>
        <v/>
      </c>
      <c r="AK119" s="120">
        <f>IF($B119=1,$C$12,IF(N(Vintage_Input!M67)&gt;0,IFERROR(Vintage_Input!AS67/Vintage_Input!AK67,""),""))</f>
        <v/>
      </c>
      <c r="AL119" s="120">
        <f>IF($B119=1,$D$12,IF(N(Vintage_Input!N67)&gt;0,IFERROR(Vintage_Input!AT67/Vintage_Input!AL67,""),""))</f>
        <v/>
      </c>
      <c r="AM119" s="120">
        <f>IF($B119=1,$E$12,IF(N(Vintage_Input!O67)&gt;0,IFERROR(Vintage_Input!AU67/Vintage_Input!AM67,""),""))</f>
        <v/>
      </c>
      <c r="AN119" s="120">
        <f>IF($B119=1,$F$12,IF(N(Vintage_Input!P67)&gt;0,IFERROR(Vintage_Input!AV67/Vintage_Input!AN67,""),""))</f>
        <v/>
      </c>
      <c r="AO119" s="120">
        <f>IF($B119=1,$G$12,IF(N(Vintage_Input!Q67)&gt;0,IFERROR(Vintage_Input!AW67/Vintage_Input!AO67,""),""))</f>
        <v/>
      </c>
      <c r="AP119" s="120">
        <f>IF($B119=1,$H$12,IF(N(Vintage_Input!R67)&gt;0,IFERROR(Vintage_Input!AX67/Vintage_Input!AP67,""),""))</f>
        <v/>
      </c>
      <c r="AQ119" s="120">
        <f>IF($B119=1,$I$12,IF(N(Vintage_Input!S67)&gt;0,IFERROR(Vintage_Input!AY67/Vintage_Input!AQ67,""),""))</f>
        <v/>
      </c>
      <c r="AR119" s="120">
        <f>IF($B119=1,$B$13,IF(N(Vintage_Input!L67)&gt;0,IFERROR(Vintage_Input!AZ67/$C119,""),""))</f>
        <v/>
      </c>
      <c r="AS119" s="120">
        <f>IF($B119=1,$C$13,IF(N(Vintage_Input!M67)&gt;0,IFERROR(Vintage_Input!BA67/$C119,""),""))</f>
        <v/>
      </c>
      <c r="AT119" s="120">
        <f>IF($B119=1,$D$13,IF(N(Vintage_Input!N67)&gt;0,IFERROR(Vintage_Input!BB67/$C119,""),""))</f>
        <v/>
      </c>
      <c r="AU119" s="120">
        <f>IF($B119=1,$E$13,IF(N(Vintage_Input!O67)&gt;0,IFERROR(Vintage_Input!BC67/$C119,""),""))</f>
        <v/>
      </c>
      <c r="AV119" s="120">
        <f>IF($B119=1,$F$13,IF(N(Vintage_Input!P67)&gt;0,IFERROR(Vintage_Input!BD67/$C119,""),""))</f>
        <v/>
      </c>
      <c r="AW119" s="120">
        <f>IF($B119=1,$G$13,IF(N(Vintage_Input!Q67)&gt;0,IFERROR(Vintage_Input!BE67/$C119,""),""))</f>
        <v/>
      </c>
      <c r="AX119" s="120">
        <f>IF($B119=1,$H$13,IF(N(Vintage_Input!R67)&gt;0,IFERROR(Vintage_Input!BF67/$C119,""),""))</f>
        <v/>
      </c>
      <c r="AY119" s="120">
        <f>IF($B119=1,$I$13,IF(N(Vintage_Input!S67)&gt;0,IFERROR(Vintage_Input!BG67/$C119,""),""))</f>
        <v/>
      </c>
      <c r="AZ119" s="121">
        <f>IF($B119=1,$B$14,IF(N(Vintage_Input!L67)&gt;0,IFERROR((Vintage_Input!D67+Vintage_Input!AR67)/$C119+Products!$C$14-(Products!$C$43+Products!$C$19+Products!$C$43*Products!$C$22+Products!$C$44),""),""))</f>
        <v/>
      </c>
      <c r="BA119" s="121">
        <f>IF($B119=1,$C$14,IF(N(Vintage_Input!M67)&gt;0,IFERROR((Vintage_Input!E67+Vintage_Input!AS67)/$C119+Products!$C$14-(Products!$C$43+Products!$C$19+Products!$C$43*Products!$C$22+Products!$C$44),""),""))</f>
        <v/>
      </c>
      <c r="BB119" s="121">
        <f>IF($B119=1,$D$14,IF(N(Vintage_Input!N67)&gt;0,IFERROR((Vintage_Input!F67+Vintage_Input!AT67)/$C119+Products!$C$14-(Products!$C$43+Products!$C$19+Products!$C$43*Products!$C$22+Products!$C$44),""),""))</f>
        <v/>
      </c>
      <c r="BC119" s="121">
        <f>IF($B119=1,$E$14,IF(N(Vintage_Input!O67)&gt;0,IFERROR((Vintage_Input!G67+Vintage_Input!AU67)/$C119+Products!$C$14-(Products!$C$43+Products!$C$19+Products!$C$43*Products!$C$22+Products!$C$44),""),""))</f>
        <v/>
      </c>
      <c r="BD119" s="121">
        <f>IF($B119=1,$F$14,IF(N(Vintage_Input!P67)&gt;0,IFERROR((Vintage_Input!H67+Vintage_Input!AV67)/$C119+Products!$C$14-(Products!$C$43+Products!$C$19+Products!$C$43*Products!$C$22+Products!$C$44),""),""))</f>
        <v/>
      </c>
      <c r="BE119" s="121">
        <f>IF($B119=1,$G$14,IF(N(Vintage_Input!Q67)&gt;0,IFERROR((Vintage_Input!I67+Vintage_Input!AW67)/$C119+Products!$C$14-(Products!$C$43+Products!$C$19+Products!$C$43*Products!$C$22+Products!$C$44),""),""))</f>
        <v/>
      </c>
      <c r="BF119" s="121">
        <f>IF($B119=1,$H$14,IF(N(Vintage_Input!R67)&gt;0,IFERROR((Vintage_Input!J67+Vintage_Input!AX67)/$C119+Products!$C$14-(Products!$C$43+Products!$C$19+Products!$C$43*Products!$C$22+Products!$C$44),""),""))</f>
        <v/>
      </c>
      <c r="BG119" s="121">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0">
        <f>IF($B120=1,$B$8,IF(N(Vintage_Input!L68)&gt;0,Vintage_Input!D68/Vintage_Input!L68,""))</f>
        <v/>
      </c>
      <c r="E120" s="120">
        <f>IF($B120=1,$C$8,IF(N(Vintage_Input!M68)&gt;0,Vintage_Input!E68/Vintage_Input!M68,""))</f>
        <v/>
      </c>
      <c r="F120" s="120">
        <f>IF($B120=1,$D$8,IF(N(Vintage_Input!N68)&gt;0,Vintage_Input!F68/Vintage_Input!N68,""))</f>
        <v/>
      </c>
      <c r="G120" s="120">
        <f>IF($B120=1,$E$8,IF(N(Vintage_Input!O68)&gt;0,Vintage_Input!G68/Vintage_Input!O68,""))</f>
        <v/>
      </c>
      <c r="H120" s="120">
        <f>IF($B120=1,$F$8,IF(N(Vintage_Input!P68)&gt;0,Vintage_Input!H68/Vintage_Input!P68,""))</f>
        <v/>
      </c>
      <c r="I120" s="120">
        <f>IF($B120=1,$G$8,IF(N(Vintage_Input!Q68)&gt;0,Vintage_Input!I68/Vintage_Input!Q68,""))</f>
        <v/>
      </c>
      <c r="J120" s="120">
        <f>IF($B120=1,$H$8,IF(N(Vintage_Input!R68)&gt;0,Vintage_Input!J68/Vintage_Input!R68,""))</f>
        <v/>
      </c>
      <c r="K120" s="120">
        <f>IF($B120=1,$I$8,IF(N(Vintage_Input!S68)&gt;0,Vintage_Input!K68/Vintage_Input!S68,""))</f>
        <v/>
      </c>
      <c r="L120" s="120">
        <f>IF($B120=1,$B$9,IF(N(Vintage_Input!L68)&gt;0,Vintage_Input!T68/Vintage_Input!L68,""))</f>
        <v/>
      </c>
      <c r="M120" s="120">
        <f>IF($B120=1,$C$9,IF(N(Vintage_Input!M68)&gt;0,Vintage_Input!U68/Vintage_Input!M68,""))</f>
        <v/>
      </c>
      <c r="N120" s="120">
        <f>IF($B120=1,$D$9,IF(N(Vintage_Input!N68)&gt;0,Vintage_Input!V68/Vintage_Input!N68,""))</f>
        <v/>
      </c>
      <c r="O120" s="120">
        <f>IF($B120=1,$E$9,IF(N(Vintage_Input!O68)&gt;0,Vintage_Input!W68/Vintage_Input!O68,""))</f>
        <v/>
      </c>
      <c r="P120" s="120">
        <f>IF($B120=1,$F$9,IF(N(Vintage_Input!P68)&gt;0,Vintage_Input!X68/Vintage_Input!P68,""))</f>
        <v/>
      </c>
      <c r="Q120" s="120">
        <f>IF($B120=1,$G$9,IF(N(Vintage_Input!Q68)&gt;0,Vintage_Input!Y68/Vintage_Input!Q68,""))</f>
        <v/>
      </c>
      <c r="R120" s="120">
        <f>IF($B120=1,$H$9,IF(N(Vintage_Input!R68)&gt;0,Vintage_Input!Z68/Vintage_Input!R68,""))</f>
        <v/>
      </c>
      <c r="S120" s="120">
        <f>IF($B120=1,$I$9,IF(N(Vintage_Input!S68)&gt;0,Vintage_Input!AA68/Vintage_Input!S68,""))</f>
        <v/>
      </c>
      <c r="T120" s="120">
        <f>IF($B120=1,$B$10,IF(N(Vintage_Input!L68)&gt;0,Vintage_Input!AB68/Vintage_Input!L68,""))</f>
        <v/>
      </c>
      <c r="U120" s="120">
        <f>IF($B120=1,$C$10,IF(N(Vintage_Input!M68)&gt;0,Vintage_Input!AC68/Vintage_Input!M68,""))</f>
        <v/>
      </c>
      <c r="V120" s="120">
        <f>IF($B120=1,$D$10,IF(N(Vintage_Input!N68)&gt;0,Vintage_Input!AD68/Vintage_Input!N68,""))</f>
        <v/>
      </c>
      <c r="W120" s="120">
        <f>IF($B120=1,$E$10,IF(N(Vintage_Input!O68)&gt;0,Vintage_Input!AE68/Vintage_Input!O68,""))</f>
        <v/>
      </c>
      <c r="X120" s="120">
        <f>IF($B120=1,$F$10,IF(N(Vintage_Input!P68)&gt;0,Vintage_Input!AF68/Vintage_Input!P68,""))</f>
        <v/>
      </c>
      <c r="Y120" s="120">
        <f>IF($B120=1,$G$10,IF(N(Vintage_Input!Q68)&gt;0,Vintage_Input!AG68/Vintage_Input!Q68,""))</f>
        <v/>
      </c>
      <c r="Z120" s="120">
        <f>IF($B120=1,$H$10,IF(N(Vintage_Input!R68)&gt;0,Vintage_Input!AH68/Vintage_Input!R68,""))</f>
        <v/>
      </c>
      <c r="AA120" s="120">
        <f>IF($B120=1,$I$10,IF(N(Vintage_Input!S68)&gt;0,Vintage_Input!AI68/Vintage_Input!S68,""))</f>
        <v/>
      </c>
      <c r="AB120" s="120">
        <f>IF($B120=1,$B$11,IF(N(Vintage_Input!L68)&gt;0,Vintage_Input!AJ68/Vintage_Input!L68,""))</f>
        <v/>
      </c>
      <c r="AC120" s="120">
        <f>IF($B120=1,$C$11,IF(N(Vintage_Input!M68)&gt;0,Vintage_Input!AK68/Vintage_Input!M68,""))</f>
        <v/>
      </c>
      <c r="AD120" s="120">
        <f>IF($B120=1,$D$11,IF(N(Vintage_Input!N68)&gt;0,Vintage_Input!AL68/Vintage_Input!N68,""))</f>
        <v/>
      </c>
      <c r="AE120" s="120">
        <f>IF($B120=1,$E$11,IF(N(Vintage_Input!O68)&gt;0,Vintage_Input!AM68/Vintage_Input!O68,""))</f>
        <v/>
      </c>
      <c r="AF120" s="120">
        <f>IF($B120=1,$F$11,IF(N(Vintage_Input!P68)&gt;0,Vintage_Input!AN68/Vintage_Input!P68,""))</f>
        <v/>
      </c>
      <c r="AG120" s="120">
        <f>IF($B120=1,$G$11,IF(N(Vintage_Input!Q68)&gt;0,Vintage_Input!AO68/Vintage_Input!Q68,""))</f>
        <v/>
      </c>
      <c r="AH120" s="120">
        <f>IF($B120=1,$H$11,IF(N(Vintage_Input!R68)&gt;0,Vintage_Input!AP68/Vintage_Input!R68,""))</f>
        <v/>
      </c>
      <c r="AI120" s="120">
        <f>IF($B120=1,$I$11,IF(N(Vintage_Input!S68)&gt;0,Vintage_Input!AQ68/Vintage_Input!S68,""))</f>
        <v/>
      </c>
      <c r="AJ120" s="120">
        <f>IF($B120=1,$B$12,IF(N(Vintage_Input!L68)&gt;0,IFERROR(Vintage_Input!AR68/Vintage_Input!AJ68,""),""))</f>
        <v/>
      </c>
      <c r="AK120" s="120">
        <f>IF($B120=1,$C$12,IF(N(Vintage_Input!M68)&gt;0,IFERROR(Vintage_Input!AS68/Vintage_Input!AK68,""),""))</f>
        <v/>
      </c>
      <c r="AL120" s="120">
        <f>IF($B120=1,$D$12,IF(N(Vintage_Input!N68)&gt;0,IFERROR(Vintage_Input!AT68/Vintage_Input!AL68,""),""))</f>
        <v/>
      </c>
      <c r="AM120" s="120">
        <f>IF($B120=1,$E$12,IF(N(Vintage_Input!O68)&gt;0,IFERROR(Vintage_Input!AU68/Vintage_Input!AM68,""),""))</f>
        <v/>
      </c>
      <c r="AN120" s="120">
        <f>IF($B120=1,$F$12,IF(N(Vintage_Input!P68)&gt;0,IFERROR(Vintage_Input!AV68/Vintage_Input!AN68,""),""))</f>
        <v/>
      </c>
      <c r="AO120" s="120">
        <f>IF($B120=1,$G$12,IF(N(Vintage_Input!Q68)&gt;0,IFERROR(Vintage_Input!AW68/Vintage_Input!AO68,""),""))</f>
        <v/>
      </c>
      <c r="AP120" s="120">
        <f>IF($B120=1,$H$12,IF(N(Vintage_Input!R68)&gt;0,IFERROR(Vintage_Input!AX68/Vintage_Input!AP68,""),""))</f>
        <v/>
      </c>
      <c r="AQ120" s="120">
        <f>IF($B120=1,$I$12,IF(N(Vintage_Input!S68)&gt;0,IFERROR(Vintage_Input!AY68/Vintage_Input!AQ68,""),""))</f>
        <v/>
      </c>
      <c r="AR120" s="120">
        <f>IF($B120=1,$B$13,IF(N(Vintage_Input!L68)&gt;0,IFERROR(Vintage_Input!AZ68/$C120,""),""))</f>
        <v/>
      </c>
      <c r="AS120" s="120">
        <f>IF($B120=1,$C$13,IF(N(Vintage_Input!M68)&gt;0,IFERROR(Vintage_Input!BA68/$C120,""),""))</f>
        <v/>
      </c>
      <c r="AT120" s="120">
        <f>IF($B120=1,$D$13,IF(N(Vintage_Input!N68)&gt;0,IFERROR(Vintage_Input!BB68/$C120,""),""))</f>
        <v/>
      </c>
      <c r="AU120" s="120">
        <f>IF($B120=1,$E$13,IF(N(Vintage_Input!O68)&gt;0,IFERROR(Vintage_Input!BC68/$C120,""),""))</f>
        <v/>
      </c>
      <c r="AV120" s="120">
        <f>IF($B120=1,$F$13,IF(N(Vintage_Input!P68)&gt;0,IFERROR(Vintage_Input!BD68/$C120,""),""))</f>
        <v/>
      </c>
      <c r="AW120" s="120">
        <f>IF($B120=1,$G$13,IF(N(Vintage_Input!Q68)&gt;0,IFERROR(Vintage_Input!BE68/$C120,""),""))</f>
        <v/>
      </c>
      <c r="AX120" s="120">
        <f>IF($B120=1,$H$13,IF(N(Vintage_Input!R68)&gt;0,IFERROR(Vintage_Input!BF68/$C120,""),""))</f>
        <v/>
      </c>
      <c r="AY120" s="120">
        <f>IF($B120=1,$I$13,IF(N(Vintage_Input!S68)&gt;0,IFERROR(Vintage_Input!BG68/$C120,""),""))</f>
        <v/>
      </c>
      <c r="AZ120" s="121">
        <f>IF($B120=1,$B$14,IF(N(Vintage_Input!L68)&gt;0,IFERROR((Vintage_Input!D68+Vintage_Input!AR68)/$C120+Products!$C$14-(Products!$C$43+Products!$C$19+Products!$C$43*Products!$C$22+Products!$C$44),""),""))</f>
        <v/>
      </c>
      <c r="BA120" s="121">
        <f>IF($B120=1,$C$14,IF(N(Vintage_Input!M68)&gt;0,IFERROR((Vintage_Input!E68+Vintage_Input!AS68)/$C120+Products!$C$14-(Products!$C$43+Products!$C$19+Products!$C$43*Products!$C$22+Products!$C$44),""),""))</f>
        <v/>
      </c>
      <c r="BB120" s="121">
        <f>IF($B120=1,$D$14,IF(N(Vintage_Input!N68)&gt;0,IFERROR((Vintage_Input!F68+Vintage_Input!AT68)/$C120+Products!$C$14-(Products!$C$43+Products!$C$19+Products!$C$43*Products!$C$22+Products!$C$44),""),""))</f>
        <v/>
      </c>
      <c r="BC120" s="121">
        <f>IF($B120=1,$E$14,IF(N(Vintage_Input!O68)&gt;0,IFERROR((Vintage_Input!G68+Vintage_Input!AU68)/$C120+Products!$C$14-(Products!$C$43+Products!$C$19+Products!$C$43*Products!$C$22+Products!$C$44),""),""))</f>
        <v/>
      </c>
      <c r="BD120" s="121">
        <f>IF($B120=1,$F$14,IF(N(Vintage_Input!P68)&gt;0,IFERROR((Vintage_Input!H68+Vintage_Input!AV68)/$C120+Products!$C$14-(Products!$C$43+Products!$C$19+Products!$C$43*Products!$C$22+Products!$C$44),""),""))</f>
        <v/>
      </c>
      <c r="BE120" s="121">
        <f>IF($B120=1,$G$14,IF(N(Vintage_Input!Q68)&gt;0,IFERROR((Vintage_Input!I68+Vintage_Input!AW68)/$C120+Products!$C$14-(Products!$C$43+Products!$C$19+Products!$C$43*Products!$C$22+Products!$C$44),""),""))</f>
        <v/>
      </c>
      <c r="BF120" s="121">
        <f>IF($B120=1,$H$14,IF(N(Vintage_Input!R68)&gt;0,IFERROR((Vintage_Input!J68+Vintage_Input!AX68)/$C120+Products!$C$14-(Products!$C$43+Products!$C$19+Products!$C$43*Products!$C$22+Products!$C$44),""),""))</f>
        <v/>
      </c>
      <c r="BG120" s="121">
        <f>IF($B120=1,$I$14,IF(N(Vintage_Input!S68)&gt;0,IFERROR((Vintage_Input!K68+Vintage_Input!AY68)/$C120+Products!$C$14-(Products!$C$43+Products!$C$19+Products!$C$43*Products!$C$22+Products!$C$44),""),""))</f>
        <v/>
      </c>
      <c r="BH120" s="61">
        <f>IF($B120=1,0,IF(Vintage_Input!$BH$68="","",Vintage_Input!$BH$68))</f>
        <v/>
      </c>
    </row>
    <row r="121"/>
    <row r="122">
      <c r="A122" s="118" t="inlineStr">
        <is>
          <t>Tier 2: SHS with TV</t>
        </is>
      </c>
    </row>
    <row r="123">
      <c r="D123" s="119" t="inlineStr">
        <is>
          <t>Repayment rate</t>
        </is>
      </c>
      <c r="L123" s="119" t="inlineStr">
        <is>
          <t>30+ DPD exposure / due</t>
        </is>
      </c>
      <c r="T123" s="119" t="inlineStr">
        <is>
          <t>90+ DPD exposure / due</t>
        </is>
      </c>
      <c r="AB123" s="119" t="inlineStr">
        <is>
          <t>180+ default exposure / due</t>
        </is>
      </c>
      <c r="AJ123" s="119" t="inlineStr">
        <is>
          <t>Recovery / default</t>
        </is>
      </c>
      <c r="AR123" s="119" t="inlineStr">
        <is>
          <t>Active account share</t>
        </is>
      </c>
      <c r="AZ123" s="119"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0">
        <f>IF($B125=1,$B$18,IF(N(Vintage_Input!L74)&gt;0,Vintage_Input!D74/Vintage_Input!L74,""))</f>
        <v/>
      </c>
      <c r="E125" s="120">
        <f>IF($B125=1,$C$18,IF(N(Vintage_Input!M74)&gt;0,Vintage_Input!E74/Vintage_Input!M74,""))</f>
        <v/>
      </c>
      <c r="F125" s="120">
        <f>IF($B125=1,$D$18,IF(N(Vintage_Input!N74)&gt;0,Vintage_Input!F74/Vintage_Input!N74,""))</f>
        <v/>
      </c>
      <c r="G125" s="120">
        <f>IF($B125=1,$E$18,IF(N(Vintage_Input!O74)&gt;0,Vintage_Input!G74/Vintage_Input!O74,""))</f>
        <v/>
      </c>
      <c r="H125" s="120">
        <f>IF($B125=1,$F$18,IF(N(Vintage_Input!P74)&gt;0,Vintage_Input!H74/Vintage_Input!P74,""))</f>
        <v/>
      </c>
      <c r="I125" s="120">
        <f>IF($B125=1,$G$18,IF(N(Vintage_Input!Q74)&gt;0,Vintage_Input!I74/Vintage_Input!Q74,""))</f>
        <v/>
      </c>
      <c r="J125" s="120">
        <f>IF($B125=1,$H$18,IF(N(Vintage_Input!R74)&gt;0,Vintage_Input!J74/Vintage_Input!R74,""))</f>
        <v/>
      </c>
      <c r="K125" s="120">
        <f>IF($B125=1,$I$18,IF(N(Vintage_Input!S74)&gt;0,Vintage_Input!K74/Vintage_Input!S74,""))</f>
        <v/>
      </c>
      <c r="L125" s="120">
        <f>IF($B125=1,$B$19,IF(N(Vintage_Input!L74)&gt;0,Vintage_Input!T74/Vintage_Input!L74,""))</f>
        <v/>
      </c>
      <c r="M125" s="120">
        <f>IF($B125=1,$C$19,IF(N(Vintage_Input!M74)&gt;0,Vintage_Input!U74/Vintage_Input!M74,""))</f>
        <v/>
      </c>
      <c r="N125" s="120">
        <f>IF($B125=1,$D$19,IF(N(Vintage_Input!N74)&gt;0,Vintage_Input!V74/Vintage_Input!N74,""))</f>
        <v/>
      </c>
      <c r="O125" s="120">
        <f>IF($B125=1,$E$19,IF(N(Vintage_Input!O74)&gt;0,Vintage_Input!W74/Vintage_Input!O74,""))</f>
        <v/>
      </c>
      <c r="P125" s="120">
        <f>IF($B125=1,$F$19,IF(N(Vintage_Input!P74)&gt;0,Vintage_Input!X74/Vintage_Input!P74,""))</f>
        <v/>
      </c>
      <c r="Q125" s="120">
        <f>IF($B125=1,$G$19,IF(N(Vintage_Input!Q74)&gt;0,Vintage_Input!Y74/Vintage_Input!Q74,""))</f>
        <v/>
      </c>
      <c r="R125" s="120">
        <f>IF($B125=1,$H$19,IF(N(Vintage_Input!R74)&gt;0,Vintage_Input!Z74/Vintage_Input!R74,""))</f>
        <v/>
      </c>
      <c r="S125" s="120">
        <f>IF($B125=1,$I$19,IF(N(Vintage_Input!S74)&gt;0,Vintage_Input!AA74/Vintage_Input!S74,""))</f>
        <v/>
      </c>
      <c r="T125" s="120">
        <f>IF($B125=1,$B$20,IF(N(Vintage_Input!L74)&gt;0,Vintage_Input!AB74/Vintage_Input!L74,""))</f>
        <v/>
      </c>
      <c r="U125" s="120">
        <f>IF($B125=1,$C$20,IF(N(Vintage_Input!M74)&gt;0,Vintage_Input!AC74/Vintage_Input!M74,""))</f>
        <v/>
      </c>
      <c r="V125" s="120">
        <f>IF($B125=1,$D$20,IF(N(Vintage_Input!N74)&gt;0,Vintage_Input!AD74/Vintage_Input!N74,""))</f>
        <v/>
      </c>
      <c r="W125" s="120">
        <f>IF($B125=1,$E$20,IF(N(Vintage_Input!O74)&gt;0,Vintage_Input!AE74/Vintage_Input!O74,""))</f>
        <v/>
      </c>
      <c r="X125" s="120">
        <f>IF($B125=1,$F$20,IF(N(Vintage_Input!P74)&gt;0,Vintage_Input!AF74/Vintage_Input!P74,""))</f>
        <v/>
      </c>
      <c r="Y125" s="120">
        <f>IF($B125=1,$G$20,IF(N(Vintage_Input!Q74)&gt;0,Vintage_Input!AG74/Vintage_Input!Q74,""))</f>
        <v/>
      </c>
      <c r="Z125" s="120">
        <f>IF($B125=1,$H$20,IF(N(Vintage_Input!R74)&gt;0,Vintage_Input!AH74/Vintage_Input!R74,""))</f>
        <v/>
      </c>
      <c r="AA125" s="120">
        <f>IF($B125=1,$I$20,IF(N(Vintage_Input!S74)&gt;0,Vintage_Input!AI74/Vintage_Input!S74,""))</f>
        <v/>
      </c>
      <c r="AB125" s="120">
        <f>IF($B125=1,$B$21,IF(N(Vintage_Input!L74)&gt;0,Vintage_Input!AJ74/Vintage_Input!L74,""))</f>
        <v/>
      </c>
      <c r="AC125" s="120">
        <f>IF($B125=1,$C$21,IF(N(Vintage_Input!M74)&gt;0,Vintage_Input!AK74/Vintage_Input!M74,""))</f>
        <v/>
      </c>
      <c r="AD125" s="120">
        <f>IF($B125=1,$D$21,IF(N(Vintage_Input!N74)&gt;0,Vintage_Input!AL74/Vintage_Input!N74,""))</f>
        <v/>
      </c>
      <c r="AE125" s="120">
        <f>IF($B125=1,$E$21,IF(N(Vintage_Input!O74)&gt;0,Vintage_Input!AM74/Vintage_Input!O74,""))</f>
        <v/>
      </c>
      <c r="AF125" s="120">
        <f>IF($B125=1,$F$21,IF(N(Vintage_Input!P74)&gt;0,Vintage_Input!AN74/Vintage_Input!P74,""))</f>
        <v/>
      </c>
      <c r="AG125" s="120">
        <f>IF($B125=1,$G$21,IF(N(Vintage_Input!Q74)&gt;0,Vintage_Input!AO74/Vintage_Input!Q74,""))</f>
        <v/>
      </c>
      <c r="AH125" s="120">
        <f>IF($B125=1,$H$21,IF(N(Vintage_Input!R74)&gt;0,Vintage_Input!AP74/Vintage_Input!R74,""))</f>
        <v/>
      </c>
      <c r="AI125" s="120">
        <f>IF($B125=1,$I$21,IF(N(Vintage_Input!S74)&gt;0,Vintage_Input!AQ74/Vintage_Input!S74,""))</f>
        <v/>
      </c>
      <c r="AJ125" s="120">
        <f>IF($B125=1,$B$22,IF(N(Vintage_Input!L74)&gt;0,IFERROR(Vintage_Input!AR74/Vintage_Input!AJ74,""),""))</f>
        <v/>
      </c>
      <c r="AK125" s="120">
        <f>IF($B125=1,$C$22,IF(N(Vintage_Input!M74)&gt;0,IFERROR(Vintage_Input!AS74/Vintage_Input!AK74,""),""))</f>
        <v/>
      </c>
      <c r="AL125" s="120">
        <f>IF($B125=1,$D$22,IF(N(Vintage_Input!N74)&gt;0,IFERROR(Vintage_Input!AT74/Vintage_Input!AL74,""),""))</f>
        <v/>
      </c>
      <c r="AM125" s="120">
        <f>IF($B125=1,$E$22,IF(N(Vintage_Input!O74)&gt;0,IFERROR(Vintage_Input!AU74/Vintage_Input!AM74,""),""))</f>
        <v/>
      </c>
      <c r="AN125" s="120">
        <f>IF($B125=1,$F$22,IF(N(Vintage_Input!P74)&gt;0,IFERROR(Vintage_Input!AV74/Vintage_Input!AN74,""),""))</f>
        <v/>
      </c>
      <c r="AO125" s="120">
        <f>IF($B125=1,$G$22,IF(N(Vintage_Input!Q74)&gt;0,IFERROR(Vintage_Input!AW74/Vintage_Input!AO74,""),""))</f>
        <v/>
      </c>
      <c r="AP125" s="120">
        <f>IF($B125=1,$H$22,IF(N(Vintage_Input!R74)&gt;0,IFERROR(Vintage_Input!AX74/Vintage_Input!AP74,""),""))</f>
        <v/>
      </c>
      <c r="AQ125" s="120">
        <f>IF($B125=1,$I$22,IF(N(Vintage_Input!S74)&gt;0,IFERROR(Vintage_Input!AY74/Vintage_Input!AQ74,""),""))</f>
        <v/>
      </c>
      <c r="AR125" s="120">
        <f>IF($B125=1,$B$23,IF(N(Vintage_Input!L74)&gt;0,IFERROR(Vintage_Input!AZ74/$C125,""),""))</f>
        <v/>
      </c>
      <c r="AS125" s="120">
        <f>IF($B125=1,$C$23,IF(N(Vintage_Input!M74)&gt;0,IFERROR(Vintage_Input!BA74/$C125,""),""))</f>
        <v/>
      </c>
      <c r="AT125" s="120">
        <f>IF($B125=1,$D$23,IF(N(Vintage_Input!N74)&gt;0,IFERROR(Vintage_Input!BB74/$C125,""),""))</f>
        <v/>
      </c>
      <c r="AU125" s="120">
        <f>IF($B125=1,$E$23,IF(N(Vintage_Input!O74)&gt;0,IFERROR(Vintage_Input!BC74/$C125,""),""))</f>
        <v/>
      </c>
      <c r="AV125" s="120">
        <f>IF($B125=1,$F$23,IF(N(Vintage_Input!P74)&gt;0,IFERROR(Vintage_Input!BD74/$C125,""),""))</f>
        <v/>
      </c>
      <c r="AW125" s="120">
        <f>IF($B125=1,$G$23,IF(N(Vintage_Input!Q74)&gt;0,IFERROR(Vintage_Input!BE74/$C125,""),""))</f>
        <v/>
      </c>
      <c r="AX125" s="120">
        <f>IF($B125=1,$H$23,IF(N(Vintage_Input!R74)&gt;0,IFERROR(Vintage_Input!BF74/$C125,""),""))</f>
        <v/>
      </c>
      <c r="AY125" s="120">
        <f>IF($B125=1,$I$23,IF(N(Vintage_Input!S74)&gt;0,IFERROR(Vintage_Input!BG74/$C125,""),""))</f>
        <v/>
      </c>
      <c r="AZ125" s="121">
        <f>IF($B125=1,$B$24,IF(N(Vintage_Input!L74)&gt;0,IFERROR((Vintage_Input!D74+Vintage_Input!AR74)/$C125+Products!$D$14-(Products!$D$43+Products!$D$19+Products!$D$43*Products!$D$22+Products!$D$44),""),""))</f>
        <v/>
      </c>
      <c r="BA125" s="121">
        <f>IF($B125=1,$C$24,IF(N(Vintage_Input!M74)&gt;0,IFERROR((Vintage_Input!E74+Vintage_Input!AS74)/$C125+Products!$D$14-(Products!$D$43+Products!$D$19+Products!$D$43*Products!$D$22+Products!$D$44),""),""))</f>
        <v/>
      </c>
      <c r="BB125" s="121">
        <f>IF($B125=1,$D$24,IF(N(Vintage_Input!N74)&gt;0,IFERROR((Vintage_Input!F74+Vintage_Input!AT74)/$C125+Products!$D$14-(Products!$D$43+Products!$D$19+Products!$D$43*Products!$D$22+Products!$D$44),""),""))</f>
        <v/>
      </c>
      <c r="BC125" s="121">
        <f>IF($B125=1,$E$24,IF(N(Vintage_Input!O74)&gt;0,IFERROR((Vintage_Input!G74+Vintage_Input!AU74)/$C125+Products!$D$14-(Products!$D$43+Products!$D$19+Products!$D$43*Products!$D$22+Products!$D$44),""),""))</f>
        <v/>
      </c>
      <c r="BD125" s="121">
        <f>IF($B125=1,$F$24,IF(N(Vintage_Input!P74)&gt;0,IFERROR((Vintage_Input!H74+Vintage_Input!AV74)/$C125+Products!$D$14-(Products!$D$43+Products!$D$19+Products!$D$43*Products!$D$22+Products!$D$44),""),""))</f>
        <v/>
      </c>
      <c r="BE125" s="121">
        <f>IF($B125=1,$G$24,IF(N(Vintage_Input!Q74)&gt;0,IFERROR((Vintage_Input!I74+Vintage_Input!AW74)/$C125+Products!$D$14-(Products!$D$43+Products!$D$19+Products!$D$43*Products!$D$22+Products!$D$44),""),""))</f>
        <v/>
      </c>
      <c r="BF125" s="121">
        <f>IF($B125=1,$H$24,IF(N(Vintage_Input!R74)&gt;0,IFERROR((Vintage_Input!J74+Vintage_Input!AX74)/$C125+Products!$D$14-(Products!$D$43+Products!$D$19+Products!$D$43*Products!$D$22+Products!$D$44),""),""))</f>
        <v/>
      </c>
      <c r="BG125" s="121">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0">
        <f>IF($B126=1,$B$18,IF(N(Vintage_Input!L75)&gt;0,Vintage_Input!D75/Vintage_Input!L75,""))</f>
        <v/>
      </c>
      <c r="E126" s="120">
        <f>IF($B126=1,$C$18,IF(N(Vintage_Input!M75)&gt;0,Vintage_Input!E75/Vintage_Input!M75,""))</f>
        <v/>
      </c>
      <c r="F126" s="120">
        <f>IF($B126=1,$D$18,IF(N(Vintage_Input!N75)&gt;0,Vintage_Input!F75/Vintage_Input!N75,""))</f>
        <v/>
      </c>
      <c r="G126" s="120">
        <f>IF($B126=1,$E$18,IF(N(Vintage_Input!O75)&gt;0,Vintage_Input!G75/Vintage_Input!O75,""))</f>
        <v/>
      </c>
      <c r="H126" s="120">
        <f>IF($B126=1,$F$18,IF(N(Vintage_Input!P75)&gt;0,Vintage_Input!H75/Vintage_Input!P75,""))</f>
        <v/>
      </c>
      <c r="I126" s="120">
        <f>IF($B126=1,$G$18,IF(N(Vintage_Input!Q75)&gt;0,Vintage_Input!I75/Vintage_Input!Q75,""))</f>
        <v/>
      </c>
      <c r="J126" s="120">
        <f>IF($B126=1,$H$18,IF(N(Vintage_Input!R75)&gt;0,Vintage_Input!J75/Vintage_Input!R75,""))</f>
        <v/>
      </c>
      <c r="K126" s="120">
        <f>IF($B126=1,$I$18,IF(N(Vintage_Input!S75)&gt;0,Vintage_Input!K75/Vintage_Input!S75,""))</f>
        <v/>
      </c>
      <c r="L126" s="120">
        <f>IF($B126=1,$B$19,IF(N(Vintage_Input!L75)&gt;0,Vintage_Input!T75/Vintage_Input!L75,""))</f>
        <v/>
      </c>
      <c r="M126" s="120">
        <f>IF($B126=1,$C$19,IF(N(Vintage_Input!M75)&gt;0,Vintage_Input!U75/Vintage_Input!M75,""))</f>
        <v/>
      </c>
      <c r="N126" s="120">
        <f>IF($B126=1,$D$19,IF(N(Vintage_Input!N75)&gt;0,Vintage_Input!V75/Vintage_Input!N75,""))</f>
        <v/>
      </c>
      <c r="O126" s="120">
        <f>IF($B126=1,$E$19,IF(N(Vintage_Input!O75)&gt;0,Vintage_Input!W75/Vintage_Input!O75,""))</f>
        <v/>
      </c>
      <c r="P126" s="120">
        <f>IF($B126=1,$F$19,IF(N(Vintage_Input!P75)&gt;0,Vintage_Input!X75/Vintage_Input!P75,""))</f>
        <v/>
      </c>
      <c r="Q126" s="120">
        <f>IF($B126=1,$G$19,IF(N(Vintage_Input!Q75)&gt;0,Vintage_Input!Y75/Vintage_Input!Q75,""))</f>
        <v/>
      </c>
      <c r="R126" s="120">
        <f>IF($B126=1,$H$19,IF(N(Vintage_Input!R75)&gt;0,Vintage_Input!Z75/Vintage_Input!R75,""))</f>
        <v/>
      </c>
      <c r="S126" s="120">
        <f>IF($B126=1,$I$19,IF(N(Vintage_Input!S75)&gt;0,Vintage_Input!AA75/Vintage_Input!S75,""))</f>
        <v/>
      </c>
      <c r="T126" s="120">
        <f>IF($B126=1,$B$20,IF(N(Vintage_Input!L75)&gt;0,Vintage_Input!AB75/Vintage_Input!L75,""))</f>
        <v/>
      </c>
      <c r="U126" s="120">
        <f>IF($B126=1,$C$20,IF(N(Vintage_Input!M75)&gt;0,Vintage_Input!AC75/Vintage_Input!M75,""))</f>
        <v/>
      </c>
      <c r="V126" s="120">
        <f>IF($B126=1,$D$20,IF(N(Vintage_Input!N75)&gt;0,Vintage_Input!AD75/Vintage_Input!N75,""))</f>
        <v/>
      </c>
      <c r="W126" s="120">
        <f>IF($B126=1,$E$20,IF(N(Vintage_Input!O75)&gt;0,Vintage_Input!AE75/Vintage_Input!O75,""))</f>
        <v/>
      </c>
      <c r="X126" s="120">
        <f>IF($B126=1,$F$20,IF(N(Vintage_Input!P75)&gt;0,Vintage_Input!AF75/Vintage_Input!P75,""))</f>
        <v/>
      </c>
      <c r="Y126" s="120">
        <f>IF($B126=1,$G$20,IF(N(Vintage_Input!Q75)&gt;0,Vintage_Input!AG75/Vintage_Input!Q75,""))</f>
        <v/>
      </c>
      <c r="Z126" s="120">
        <f>IF($B126=1,$H$20,IF(N(Vintage_Input!R75)&gt;0,Vintage_Input!AH75/Vintage_Input!R75,""))</f>
        <v/>
      </c>
      <c r="AA126" s="120">
        <f>IF($B126=1,$I$20,IF(N(Vintage_Input!S75)&gt;0,Vintage_Input!AI75/Vintage_Input!S75,""))</f>
        <v/>
      </c>
      <c r="AB126" s="120">
        <f>IF($B126=1,$B$21,IF(N(Vintage_Input!L75)&gt;0,Vintage_Input!AJ75/Vintage_Input!L75,""))</f>
        <v/>
      </c>
      <c r="AC126" s="120">
        <f>IF($B126=1,$C$21,IF(N(Vintage_Input!M75)&gt;0,Vintage_Input!AK75/Vintage_Input!M75,""))</f>
        <v/>
      </c>
      <c r="AD126" s="120">
        <f>IF($B126=1,$D$21,IF(N(Vintage_Input!N75)&gt;0,Vintage_Input!AL75/Vintage_Input!N75,""))</f>
        <v/>
      </c>
      <c r="AE126" s="120">
        <f>IF($B126=1,$E$21,IF(N(Vintage_Input!O75)&gt;0,Vintage_Input!AM75/Vintage_Input!O75,""))</f>
        <v/>
      </c>
      <c r="AF126" s="120">
        <f>IF($B126=1,$F$21,IF(N(Vintage_Input!P75)&gt;0,Vintage_Input!AN75/Vintage_Input!P75,""))</f>
        <v/>
      </c>
      <c r="AG126" s="120">
        <f>IF($B126=1,$G$21,IF(N(Vintage_Input!Q75)&gt;0,Vintage_Input!AO75/Vintage_Input!Q75,""))</f>
        <v/>
      </c>
      <c r="AH126" s="120">
        <f>IF($B126=1,$H$21,IF(N(Vintage_Input!R75)&gt;0,Vintage_Input!AP75/Vintage_Input!R75,""))</f>
        <v/>
      </c>
      <c r="AI126" s="120">
        <f>IF($B126=1,$I$21,IF(N(Vintage_Input!S75)&gt;0,Vintage_Input!AQ75/Vintage_Input!S75,""))</f>
        <v/>
      </c>
      <c r="AJ126" s="120">
        <f>IF($B126=1,$B$22,IF(N(Vintage_Input!L75)&gt;0,IFERROR(Vintage_Input!AR75/Vintage_Input!AJ75,""),""))</f>
        <v/>
      </c>
      <c r="AK126" s="120">
        <f>IF($B126=1,$C$22,IF(N(Vintage_Input!M75)&gt;0,IFERROR(Vintage_Input!AS75/Vintage_Input!AK75,""),""))</f>
        <v/>
      </c>
      <c r="AL126" s="120">
        <f>IF($B126=1,$D$22,IF(N(Vintage_Input!N75)&gt;0,IFERROR(Vintage_Input!AT75/Vintage_Input!AL75,""),""))</f>
        <v/>
      </c>
      <c r="AM126" s="120">
        <f>IF($B126=1,$E$22,IF(N(Vintage_Input!O75)&gt;0,IFERROR(Vintage_Input!AU75/Vintage_Input!AM75,""),""))</f>
        <v/>
      </c>
      <c r="AN126" s="120">
        <f>IF($B126=1,$F$22,IF(N(Vintage_Input!P75)&gt;0,IFERROR(Vintage_Input!AV75/Vintage_Input!AN75,""),""))</f>
        <v/>
      </c>
      <c r="AO126" s="120">
        <f>IF($B126=1,$G$22,IF(N(Vintage_Input!Q75)&gt;0,IFERROR(Vintage_Input!AW75/Vintage_Input!AO75,""),""))</f>
        <v/>
      </c>
      <c r="AP126" s="120">
        <f>IF($B126=1,$H$22,IF(N(Vintage_Input!R75)&gt;0,IFERROR(Vintage_Input!AX75/Vintage_Input!AP75,""),""))</f>
        <v/>
      </c>
      <c r="AQ126" s="120">
        <f>IF($B126=1,$I$22,IF(N(Vintage_Input!S75)&gt;0,IFERROR(Vintage_Input!AY75/Vintage_Input!AQ75,""),""))</f>
        <v/>
      </c>
      <c r="AR126" s="120">
        <f>IF($B126=1,$B$23,IF(N(Vintage_Input!L75)&gt;0,IFERROR(Vintage_Input!AZ75/$C126,""),""))</f>
        <v/>
      </c>
      <c r="AS126" s="120">
        <f>IF($B126=1,$C$23,IF(N(Vintage_Input!M75)&gt;0,IFERROR(Vintage_Input!BA75/$C126,""),""))</f>
        <v/>
      </c>
      <c r="AT126" s="120">
        <f>IF($B126=1,$D$23,IF(N(Vintage_Input!N75)&gt;0,IFERROR(Vintage_Input!BB75/$C126,""),""))</f>
        <v/>
      </c>
      <c r="AU126" s="120">
        <f>IF($B126=1,$E$23,IF(N(Vintage_Input!O75)&gt;0,IFERROR(Vintage_Input!BC75/$C126,""),""))</f>
        <v/>
      </c>
      <c r="AV126" s="120">
        <f>IF($B126=1,$F$23,IF(N(Vintage_Input!P75)&gt;0,IFERROR(Vintage_Input!BD75/$C126,""),""))</f>
        <v/>
      </c>
      <c r="AW126" s="120">
        <f>IF($B126=1,$G$23,IF(N(Vintage_Input!Q75)&gt;0,IFERROR(Vintage_Input!BE75/$C126,""),""))</f>
        <v/>
      </c>
      <c r="AX126" s="120">
        <f>IF($B126=1,$H$23,IF(N(Vintage_Input!R75)&gt;0,IFERROR(Vintage_Input!BF75/$C126,""),""))</f>
        <v/>
      </c>
      <c r="AY126" s="120">
        <f>IF($B126=1,$I$23,IF(N(Vintage_Input!S75)&gt;0,IFERROR(Vintage_Input!BG75/$C126,""),""))</f>
        <v/>
      </c>
      <c r="AZ126" s="121">
        <f>IF($B126=1,$B$24,IF(N(Vintage_Input!L75)&gt;0,IFERROR((Vintage_Input!D75+Vintage_Input!AR75)/$C126+Products!$D$14-(Products!$D$43+Products!$D$19+Products!$D$43*Products!$D$22+Products!$D$44),""),""))</f>
        <v/>
      </c>
      <c r="BA126" s="121">
        <f>IF($B126=1,$C$24,IF(N(Vintage_Input!M75)&gt;0,IFERROR((Vintage_Input!E75+Vintage_Input!AS75)/$C126+Products!$D$14-(Products!$D$43+Products!$D$19+Products!$D$43*Products!$D$22+Products!$D$44),""),""))</f>
        <v/>
      </c>
      <c r="BB126" s="121">
        <f>IF($B126=1,$D$24,IF(N(Vintage_Input!N75)&gt;0,IFERROR((Vintage_Input!F75+Vintage_Input!AT75)/$C126+Products!$D$14-(Products!$D$43+Products!$D$19+Products!$D$43*Products!$D$22+Products!$D$44),""),""))</f>
        <v/>
      </c>
      <c r="BC126" s="121">
        <f>IF($B126=1,$E$24,IF(N(Vintage_Input!O75)&gt;0,IFERROR((Vintage_Input!G75+Vintage_Input!AU75)/$C126+Products!$D$14-(Products!$D$43+Products!$D$19+Products!$D$43*Products!$D$22+Products!$D$44),""),""))</f>
        <v/>
      </c>
      <c r="BD126" s="121">
        <f>IF($B126=1,$F$24,IF(N(Vintage_Input!P75)&gt;0,IFERROR((Vintage_Input!H75+Vintage_Input!AV75)/$C126+Products!$D$14-(Products!$D$43+Products!$D$19+Products!$D$43*Products!$D$22+Products!$D$44),""),""))</f>
        <v/>
      </c>
      <c r="BE126" s="121">
        <f>IF($B126=1,$G$24,IF(N(Vintage_Input!Q75)&gt;0,IFERROR((Vintage_Input!I75+Vintage_Input!AW75)/$C126+Products!$D$14-(Products!$D$43+Products!$D$19+Products!$D$43*Products!$D$22+Products!$D$44),""),""))</f>
        <v/>
      </c>
      <c r="BF126" s="121">
        <f>IF($B126=1,$H$24,IF(N(Vintage_Input!R75)&gt;0,IFERROR((Vintage_Input!J75+Vintage_Input!AX75)/$C126+Products!$D$14-(Products!$D$43+Products!$D$19+Products!$D$43*Products!$D$22+Products!$D$44),""),""))</f>
        <v/>
      </c>
      <c r="BG126" s="121">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0">
        <f>IF($B127=1,$B$18,IF(N(Vintage_Input!L76)&gt;0,Vintage_Input!D76/Vintage_Input!L76,""))</f>
        <v/>
      </c>
      <c r="E127" s="120">
        <f>IF($B127=1,$C$18,IF(N(Vintage_Input!M76)&gt;0,Vintage_Input!E76/Vintage_Input!M76,""))</f>
        <v/>
      </c>
      <c r="F127" s="120">
        <f>IF($B127=1,$D$18,IF(N(Vintage_Input!N76)&gt;0,Vintage_Input!F76/Vintage_Input!N76,""))</f>
        <v/>
      </c>
      <c r="G127" s="120">
        <f>IF($B127=1,$E$18,IF(N(Vintage_Input!O76)&gt;0,Vintage_Input!G76/Vintage_Input!O76,""))</f>
        <v/>
      </c>
      <c r="H127" s="120">
        <f>IF($B127=1,$F$18,IF(N(Vintage_Input!P76)&gt;0,Vintage_Input!H76/Vintage_Input!P76,""))</f>
        <v/>
      </c>
      <c r="I127" s="120">
        <f>IF($B127=1,$G$18,IF(N(Vintage_Input!Q76)&gt;0,Vintage_Input!I76/Vintage_Input!Q76,""))</f>
        <v/>
      </c>
      <c r="J127" s="120">
        <f>IF($B127=1,$H$18,IF(N(Vintage_Input!R76)&gt;0,Vintage_Input!J76/Vintage_Input!R76,""))</f>
        <v/>
      </c>
      <c r="K127" s="120">
        <f>IF($B127=1,$I$18,IF(N(Vintage_Input!S76)&gt;0,Vintage_Input!K76/Vintage_Input!S76,""))</f>
        <v/>
      </c>
      <c r="L127" s="120">
        <f>IF($B127=1,$B$19,IF(N(Vintage_Input!L76)&gt;0,Vintage_Input!T76/Vintage_Input!L76,""))</f>
        <v/>
      </c>
      <c r="M127" s="120">
        <f>IF($B127=1,$C$19,IF(N(Vintage_Input!M76)&gt;0,Vintage_Input!U76/Vintage_Input!M76,""))</f>
        <v/>
      </c>
      <c r="N127" s="120">
        <f>IF($B127=1,$D$19,IF(N(Vintage_Input!N76)&gt;0,Vintage_Input!V76/Vintage_Input!N76,""))</f>
        <v/>
      </c>
      <c r="O127" s="120">
        <f>IF($B127=1,$E$19,IF(N(Vintage_Input!O76)&gt;0,Vintage_Input!W76/Vintage_Input!O76,""))</f>
        <v/>
      </c>
      <c r="P127" s="120">
        <f>IF($B127=1,$F$19,IF(N(Vintage_Input!P76)&gt;0,Vintage_Input!X76/Vintage_Input!P76,""))</f>
        <v/>
      </c>
      <c r="Q127" s="120">
        <f>IF($B127=1,$G$19,IF(N(Vintage_Input!Q76)&gt;0,Vintage_Input!Y76/Vintage_Input!Q76,""))</f>
        <v/>
      </c>
      <c r="R127" s="120">
        <f>IF($B127=1,$H$19,IF(N(Vintage_Input!R76)&gt;0,Vintage_Input!Z76/Vintage_Input!R76,""))</f>
        <v/>
      </c>
      <c r="S127" s="120">
        <f>IF($B127=1,$I$19,IF(N(Vintage_Input!S76)&gt;0,Vintage_Input!AA76/Vintage_Input!S76,""))</f>
        <v/>
      </c>
      <c r="T127" s="120">
        <f>IF($B127=1,$B$20,IF(N(Vintage_Input!L76)&gt;0,Vintage_Input!AB76/Vintage_Input!L76,""))</f>
        <v/>
      </c>
      <c r="U127" s="120">
        <f>IF($B127=1,$C$20,IF(N(Vintage_Input!M76)&gt;0,Vintage_Input!AC76/Vintage_Input!M76,""))</f>
        <v/>
      </c>
      <c r="V127" s="120">
        <f>IF($B127=1,$D$20,IF(N(Vintage_Input!N76)&gt;0,Vintage_Input!AD76/Vintage_Input!N76,""))</f>
        <v/>
      </c>
      <c r="W127" s="120">
        <f>IF($B127=1,$E$20,IF(N(Vintage_Input!O76)&gt;0,Vintage_Input!AE76/Vintage_Input!O76,""))</f>
        <v/>
      </c>
      <c r="X127" s="120">
        <f>IF($B127=1,$F$20,IF(N(Vintage_Input!P76)&gt;0,Vintage_Input!AF76/Vintage_Input!P76,""))</f>
        <v/>
      </c>
      <c r="Y127" s="120">
        <f>IF($B127=1,$G$20,IF(N(Vintage_Input!Q76)&gt;0,Vintage_Input!AG76/Vintage_Input!Q76,""))</f>
        <v/>
      </c>
      <c r="Z127" s="120">
        <f>IF($B127=1,$H$20,IF(N(Vintage_Input!R76)&gt;0,Vintage_Input!AH76/Vintage_Input!R76,""))</f>
        <v/>
      </c>
      <c r="AA127" s="120">
        <f>IF($B127=1,$I$20,IF(N(Vintage_Input!S76)&gt;0,Vintage_Input!AI76/Vintage_Input!S76,""))</f>
        <v/>
      </c>
      <c r="AB127" s="120">
        <f>IF($B127=1,$B$21,IF(N(Vintage_Input!L76)&gt;0,Vintage_Input!AJ76/Vintage_Input!L76,""))</f>
        <v/>
      </c>
      <c r="AC127" s="120">
        <f>IF($B127=1,$C$21,IF(N(Vintage_Input!M76)&gt;0,Vintage_Input!AK76/Vintage_Input!M76,""))</f>
        <v/>
      </c>
      <c r="AD127" s="120">
        <f>IF($B127=1,$D$21,IF(N(Vintage_Input!N76)&gt;0,Vintage_Input!AL76/Vintage_Input!N76,""))</f>
        <v/>
      </c>
      <c r="AE127" s="120">
        <f>IF($B127=1,$E$21,IF(N(Vintage_Input!O76)&gt;0,Vintage_Input!AM76/Vintage_Input!O76,""))</f>
        <v/>
      </c>
      <c r="AF127" s="120">
        <f>IF($B127=1,$F$21,IF(N(Vintage_Input!P76)&gt;0,Vintage_Input!AN76/Vintage_Input!P76,""))</f>
        <v/>
      </c>
      <c r="AG127" s="120">
        <f>IF($B127=1,$G$21,IF(N(Vintage_Input!Q76)&gt;0,Vintage_Input!AO76/Vintage_Input!Q76,""))</f>
        <v/>
      </c>
      <c r="AH127" s="120">
        <f>IF($B127=1,$H$21,IF(N(Vintage_Input!R76)&gt;0,Vintage_Input!AP76/Vintage_Input!R76,""))</f>
        <v/>
      </c>
      <c r="AI127" s="120">
        <f>IF($B127=1,$I$21,IF(N(Vintage_Input!S76)&gt;0,Vintage_Input!AQ76/Vintage_Input!S76,""))</f>
        <v/>
      </c>
      <c r="AJ127" s="120">
        <f>IF($B127=1,$B$22,IF(N(Vintage_Input!L76)&gt;0,IFERROR(Vintage_Input!AR76/Vintage_Input!AJ76,""),""))</f>
        <v/>
      </c>
      <c r="AK127" s="120">
        <f>IF($B127=1,$C$22,IF(N(Vintage_Input!M76)&gt;0,IFERROR(Vintage_Input!AS76/Vintage_Input!AK76,""),""))</f>
        <v/>
      </c>
      <c r="AL127" s="120">
        <f>IF($B127=1,$D$22,IF(N(Vintage_Input!N76)&gt;0,IFERROR(Vintage_Input!AT76/Vintage_Input!AL76,""),""))</f>
        <v/>
      </c>
      <c r="AM127" s="120">
        <f>IF($B127=1,$E$22,IF(N(Vintage_Input!O76)&gt;0,IFERROR(Vintage_Input!AU76/Vintage_Input!AM76,""),""))</f>
        <v/>
      </c>
      <c r="AN127" s="120">
        <f>IF($B127=1,$F$22,IF(N(Vintage_Input!P76)&gt;0,IFERROR(Vintage_Input!AV76/Vintage_Input!AN76,""),""))</f>
        <v/>
      </c>
      <c r="AO127" s="120">
        <f>IF($B127=1,$G$22,IF(N(Vintage_Input!Q76)&gt;0,IFERROR(Vintage_Input!AW76/Vintage_Input!AO76,""),""))</f>
        <v/>
      </c>
      <c r="AP127" s="120">
        <f>IF($B127=1,$H$22,IF(N(Vintage_Input!R76)&gt;0,IFERROR(Vintage_Input!AX76/Vintage_Input!AP76,""),""))</f>
        <v/>
      </c>
      <c r="AQ127" s="120">
        <f>IF($B127=1,$I$22,IF(N(Vintage_Input!S76)&gt;0,IFERROR(Vintage_Input!AY76/Vintage_Input!AQ76,""),""))</f>
        <v/>
      </c>
      <c r="AR127" s="120">
        <f>IF($B127=1,$B$23,IF(N(Vintage_Input!L76)&gt;0,IFERROR(Vintage_Input!AZ76/$C127,""),""))</f>
        <v/>
      </c>
      <c r="AS127" s="120">
        <f>IF($B127=1,$C$23,IF(N(Vintage_Input!M76)&gt;0,IFERROR(Vintage_Input!BA76/$C127,""),""))</f>
        <v/>
      </c>
      <c r="AT127" s="120">
        <f>IF($B127=1,$D$23,IF(N(Vintage_Input!N76)&gt;0,IFERROR(Vintage_Input!BB76/$C127,""),""))</f>
        <v/>
      </c>
      <c r="AU127" s="120">
        <f>IF($B127=1,$E$23,IF(N(Vintage_Input!O76)&gt;0,IFERROR(Vintage_Input!BC76/$C127,""),""))</f>
        <v/>
      </c>
      <c r="AV127" s="120">
        <f>IF($B127=1,$F$23,IF(N(Vintage_Input!P76)&gt;0,IFERROR(Vintage_Input!BD76/$C127,""),""))</f>
        <v/>
      </c>
      <c r="AW127" s="120">
        <f>IF($B127=1,$G$23,IF(N(Vintage_Input!Q76)&gt;0,IFERROR(Vintage_Input!BE76/$C127,""),""))</f>
        <v/>
      </c>
      <c r="AX127" s="120">
        <f>IF($B127=1,$H$23,IF(N(Vintage_Input!R76)&gt;0,IFERROR(Vintage_Input!BF76/$C127,""),""))</f>
        <v/>
      </c>
      <c r="AY127" s="120">
        <f>IF($B127=1,$I$23,IF(N(Vintage_Input!S76)&gt;0,IFERROR(Vintage_Input!BG76/$C127,""),""))</f>
        <v/>
      </c>
      <c r="AZ127" s="121">
        <f>IF($B127=1,$B$24,IF(N(Vintage_Input!L76)&gt;0,IFERROR((Vintage_Input!D76+Vintage_Input!AR76)/$C127+Products!$D$14-(Products!$D$43+Products!$D$19+Products!$D$43*Products!$D$22+Products!$D$44),""),""))</f>
        <v/>
      </c>
      <c r="BA127" s="121">
        <f>IF($B127=1,$C$24,IF(N(Vintage_Input!M76)&gt;0,IFERROR((Vintage_Input!E76+Vintage_Input!AS76)/$C127+Products!$D$14-(Products!$D$43+Products!$D$19+Products!$D$43*Products!$D$22+Products!$D$44),""),""))</f>
        <v/>
      </c>
      <c r="BB127" s="121">
        <f>IF($B127=1,$D$24,IF(N(Vintage_Input!N76)&gt;0,IFERROR((Vintage_Input!F76+Vintage_Input!AT76)/$C127+Products!$D$14-(Products!$D$43+Products!$D$19+Products!$D$43*Products!$D$22+Products!$D$44),""),""))</f>
        <v/>
      </c>
      <c r="BC127" s="121">
        <f>IF($B127=1,$E$24,IF(N(Vintage_Input!O76)&gt;0,IFERROR((Vintage_Input!G76+Vintage_Input!AU76)/$C127+Products!$D$14-(Products!$D$43+Products!$D$19+Products!$D$43*Products!$D$22+Products!$D$44),""),""))</f>
        <v/>
      </c>
      <c r="BD127" s="121">
        <f>IF($B127=1,$F$24,IF(N(Vintage_Input!P76)&gt;0,IFERROR((Vintage_Input!H76+Vintage_Input!AV76)/$C127+Products!$D$14-(Products!$D$43+Products!$D$19+Products!$D$43*Products!$D$22+Products!$D$44),""),""))</f>
        <v/>
      </c>
      <c r="BE127" s="121">
        <f>IF($B127=1,$G$24,IF(N(Vintage_Input!Q76)&gt;0,IFERROR((Vintage_Input!I76+Vintage_Input!AW76)/$C127+Products!$D$14-(Products!$D$43+Products!$D$19+Products!$D$43*Products!$D$22+Products!$D$44),""),""))</f>
        <v/>
      </c>
      <c r="BF127" s="121">
        <f>IF($B127=1,$H$24,IF(N(Vintage_Input!R76)&gt;0,IFERROR((Vintage_Input!J76+Vintage_Input!AX76)/$C127+Products!$D$14-(Products!$D$43+Products!$D$19+Products!$D$43*Products!$D$22+Products!$D$44),""),""))</f>
        <v/>
      </c>
      <c r="BG127" s="121">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0">
        <f>IF($B128=1,$B$18,IF(N(Vintage_Input!L77)&gt;0,Vintage_Input!D77/Vintage_Input!L77,""))</f>
        <v/>
      </c>
      <c r="E128" s="120">
        <f>IF($B128=1,$C$18,IF(N(Vintage_Input!M77)&gt;0,Vintage_Input!E77/Vintage_Input!M77,""))</f>
        <v/>
      </c>
      <c r="F128" s="120">
        <f>IF($B128=1,$D$18,IF(N(Vintage_Input!N77)&gt;0,Vintage_Input!F77/Vintage_Input!N77,""))</f>
        <v/>
      </c>
      <c r="G128" s="120">
        <f>IF($B128=1,$E$18,IF(N(Vintage_Input!O77)&gt;0,Vintage_Input!G77/Vintage_Input!O77,""))</f>
        <v/>
      </c>
      <c r="H128" s="120">
        <f>IF($B128=1,$F$18,IF(N(Vintage_Input!P77)&gt;0,Vintage_Input!H77/Vintage_Input!P77,""))</f>
        <v/>
      </c>
      <c r="I128" s="120">
        <f>IF($B128=1,$G$18,IF(N(Vintage_Input!Q77)&gt;0,Vintage_Input!I77/Vintage_Input!Q77,""))</f>
        <v/>
      </c>
      <c r="J128" s="120">
        <f>IF($B128=1,$H$18,IF(N(Vintage_Input!R77)&gt;0,Vintage_Input!J77/Vintage_Input!R77,""))</f>
        <v/>
      </c>
      <c r="K128" s="120">
        <f>IF($B128=1,$I$18,IF(N(Vintage_Input!S77)&gt;0,Vintage_Input!K77/Vintage_Input!S77,""))</f>
        <v/>
      </c>
      <c r="L128" s="120">
        <f>IF($B128=1,$B$19,IF(N(Vintage_Input!L77)&gt;0,Vintage_Input!T77/Vintage_Input!L77,""))</f>
        <v/>
      </c>
      <c r="M128" s="120">
        <f>IF($B128=1,$C$19,IF(N(Vintage_Input!M77)&gt;0,Vintage_Input!U77/Vintage_Input!M77,""))</f>
        <v/>
      </c>
      <c r="N128" s="120">
        <f>IF($B128=1,$D$19,IF(N(Vintage_Input!N77)&gt;0,Vintage_Input!V77/Vintage_Input!N77,""))</f>
        <v/>
      </c>
      <c r="O128" s="120">
        <f>IF($B128=1,$E$19,IF(N(Vintage_Input!O77)&gt;0,Vintage_Input!W77/Vintage_Input!O77,""))</f>
        <v/>
      </c>
      <c r="P128" s="120">
        <f>IF($B128=1,$F$19,IF(N(Vintage_Input!P77)&gt;0,Vintage_Input!X77/Vintage_Input!P77,""))</f>
        <v/>
      </c>
      <c r="Q128" s="120">
        <f>IF($B128=1,$G$19,IF(N(Vintage_Input!Q77)&gt;0,Vintage_Input!Y77/Vintage_Input!Q77,""))</f>
        <v/>
      </c>
      <c r="R128" s="120">
        <f>IF($B128=1,$H$19,IF(N(Vintage_Input!R77)&gt;0,Vintage_Input!Z77/Vintage_Input!R77,""))</f>
        <v/>
      </c>
      <c r="S128" s="120">
        <f>IF($B128=1,$I$19,IF(N(Vintage_Input!S77)&gt;0,Vintage_Input!AA77/Vintage_Input!S77,""))</f>
        <v/>
      </c>
      <c r="T128" s="120">
        <f>IF($B128=1,$B$20,IF(N(Vintage_Input!L77)&gt;0,Vintage_Input!AB77/Vintage_Input!L77,""))</f>
        <v/>
      </c>
      <c r="U128" s="120">
        <f>IF($B128=1,$C$20,IF(N(Vintage_Input!M77)&gt;0,Vintage_Input!AC77/Vintage_Input!M77,""))</f>
        <v/>
      </c>
      <c r="V128" s="120">
        <f>IF($B128=1,$D$20,IF(N(Vintage_Input!N77)&gt;0,Vintage_Input!AD77/Vintage_Input!N77,""))</f>
        <v/>
      </c>
      <c r="W128" s="120">
        <f>IF($B128=1,$E$20,IF(N(Vintage_Input!O77)&gt;0,Vintage_Input!AE77/Vintage_Input!O77,""))</f>
        <v/>
      </c>
      <c r="X128" s="120">
        <f>IF($B128=1,$F$20,IF(N(Vintage_Input!P77)&gt;0,Vintage_Input!AF77/Vintage_Input!P77,""))</f>
        <v/>
      </c>
      <c r="Y128" s="120">
        <f>IF($B128=1,$G$20,IF(N(Vintage_Input!Q77)&gt;0,Vintage_Input!AG77/Vintage_Input!Q77,""))</f>
        <v/>
      </c>
      <c r="Z128" s="120">
        <f>IF($B128=1,$H$20,IF(N(Vintage_Input!R77)&gt;0,Vintage_Input!AH77/Vintage_Input!R77,""))</f>
        <v/>
      </c>
      <c r="AA128" s="120">
        <f>IF($B128=1,$I$20,IF(N(Vintage_Input!S77)&gt;0,Vintage_Input!AI77/Vintage_Input!S77,""))</f>
        <v/>
      </c>
      <c r="AB128" s="120">
        <f>IF($B128=1,$B$21,IF(N(Vintage_Input!L77)&gt;0,Vintage_Input!AJ77/Vintage_Input!L77,""))</f>
        <v/>
      </c>
      <c r="AC128" s="120">
        <f>IF($B128=1,$C$21,IF(N(Vintage_Input!M77)&gt;0,Vintage_Input!AK77/Vintage_Input!M77,""))</f>
        <v/>
      </c>
      <c r="AD128" s="120">
        <f>IF($B128=1,$D$21,IF(N(Vintage_Input!N77)&gt;0,Vintage_Input!AL77/Vintage_Input!N77,""))</f>
        <v/>
      </c>
      <c r="AE128" s="120">
        <f>IF($B128=1,$E$21,IF(N(Vintage_Input!O77)&gt;0,Vintage_Input!AM77/Vintage_Input!O77,""))</f>
        <v/>
      </c>
      <c r="AF128" s="120">
        <f>IF($B128=1,$F$21,IF(N(Vintage_Input!P77)&gt;0,Vintage_Input!AN77/Vintage_Input!P77,""))</f>
        <v/>
      </c>
      <c r="AG128" s="120">
        <f>IF($B128=1,$G$21,IF(N(Vintage_Input!Q77)&gt;0,Vintage_Input!AO77/Vintage_Input!Q77,""))</f>
        <v/>
      </c>
      <c r="AH128" s="120">
        <f>IF($B128=1,$H$21,IF(N(Vintage_Input!R77)&gt;0,Vintage_Input!AP77/Vintage_Input!R77,""))</f>
        <v/>
      </c>
      <c r="AI128" s="120">
        <f>IF($B128=1,$I$21,IF(N(Vintage_Input!S77)&gt;0,Vintage_Input!AQ77/Vintage_Input!S77,""))</f>
        <v/>
      </c>
      <c r="AJ128" s="120">
        <f>IF($B128=1,$B$22,IF(N(Vintage_Input!L77)&gt;0,IFERROR(Vintage_Input!AR77/Vintage_Input!AJ77,""),""))</f>
        <v/>
      </c>
      <c r="AK128" s="120">
        <f>IF($B128=1,$C$22,IF(N(Vintage_Input!M77)&gt;0,IFERROR(Vintage_Input!AS77/Vintage_Input!AK77,""),""))</f>
        <v/>
      </c>
      <c r="AL128" s="120">
        <f>IF($B128=1,$D$22,IF(N(Vintage_Input!N77)&gt;0,IFERROR(Vintage_Input!AT77/Vintage_Input!AL77,""),""))</f>
        <v/>
      </c>
      <c r="AM128" s="120">
        <f>IF($B128=1,$E$22,IF(N(Vintage_Input!O77)&gt;0,IFERROR(Vintage_Input!AU77/Vintage_Input!AM77,""),""))</f>
        <v/>
      </c>
      <c r="AN128" s="120">
        <f>IF($B128=1,$F$22,IF(N(Vintage_Input!P77)&gt;0,IFERROR(Vintage_Input!AV77/Vintage_Input!AN77,""),""))</f>
        <v/>
      </c>
      <c r="AO128" s="120">
        <f>IF($B128=1,$G$22,IF(N(Vintage_Input!Q77)&gt;0,IFERROR(Vintage_Input!AW77/Vintage_Input!AO77,""),""))</f>
        <v/>
      </c>
      <c r="AP128" s="120">
        <f>IF($B128=1,$H$22,IF(N(Vintage_Input!R77)&gt;0,IFERROR(Vintage_Input!AX77/Vintage_Input!AP77,""),""))</f>
        <v/>
      </c>
      <c r="AQ128" s="120">
        <f>IF($B128=1,$I$22,IF(N(Vintage_Input!S77)&gt;0,IFERROR(Vintage_Input!AY77/Vintage_Input!AQ77,""),""))</f>
        <v/>
      </c>
      <c r="AR128" s="120">
        <f>IF($B128=1,$B$23,IF(N(Vintage_Input!L77)&gt;0,IFERROR(Vintage_Input!AZ77/$C128,""),""))</f>
        <v/>
      </c>
      <c r="AS128" s="120">
        <f>IF($B128=1,$C$23,IF(N(Vintage_Input!M77)&gt;0,IFERROR(Vintage_Input!BA77/$C128,""),""))</f>
        <v/>
      </c>
      <c r="AT128" s="120">
        <f>IF($B128=1,$D$23,IF(N(Vintage_Input!N77)&gt;0,IFERROR(Vintage_Input!BB77/$C128,""),""))</f>
        <v/>
      </c>
      <c r="AU128" s="120">
        <f>IF($B128=1,$E$23,IF(N(Vintage_Input!O77)&gt;0,IFERROR(Vintage_Input!BC77/$C128,""),""))</f>
        <v/>
      </c>
      <c r="AV128" s="120">
        <f>IF($B128=1,$F$23,IF(N(Vintage_Input!P77)&gt;0,IFERROR(Vintage_Input!BD77/$C128,""),""))</f>
        <v/>
      </c>
      <c r="AW128" s="120">
        <f>IF($B128=1,$G$23,IF(N(Vintage_Input!Q77)&gt;0,IFERROR(Vintage_Input!BE77/$C128,""),""))</f>
        <v/>
      </c>
      <c r="AX128" s="120">
        <f>IF($B128=1,$H$23,IF(N(Vintage_Input!R77)&gt;0,IFERROR(Vintage_Input!BF77/$C128,""),""))</f>
        <v/>
      </c>
      <c r="AY128" s="120">
        <f>IF($B128=1,$I$23,IF(N(Vintage_Input!S77)&gt;0,IFERROR(Vintage_Input!BG77/$C128,""),""))</f>
        <v/>
      </c>
      <c r="AZ128" s="121">
        <f>IF($B128=1,$B$24,IF(N(Vintage_Input!L77)&gt;0,IFERROR((Vintage_Input!D77+Vintage_Input!AR77)/$C128+Products!$D$14-(Products!$D$43+Products!$D$19+Products!$D$43*Products!$D$22+Products!$D$44),""),""))</f>
        <v/>
      </c>
      <c r="BA128" s="121">
        <f>IF($B128=1,$C$24,IF(N(Vintage_Input!M77)&gt;0,IFERROR((Vintage_Input!E77+Vintage_Input!AS77)/$C128+Products!$D$14-(Products!$D$43+Products!$D$19+Products!$D$43*Products!$D$22+Products!$D$44),""),""))</f>
        <v/>
      </c>
      <c r="BB128" s="121">
        <f>IF($B128=1,$D$24,IF(N(Vintage_Input!N77)&gt;0,IFERROR((Vintage_Input!F77+Vintage_Input!AT77)/$C128+Products!$D$14-(Products!$D$43+Products!$D$19+Products!$D$43*Products!$D$22+Products!$D$44),""),""))</f>
        <v/>
      </c>
      <c r="BC128" s="121">
        <f>IF($B128=1,$E$24,IF(N(Vintage_Input!O77)&gt;0,IFERROR((Vintage_Input!G77+Vintage_Input!AU77)/$C128+Products!$D$14-(Products!$D$43+Products!$D$19+Products!$D$43*Products!$D$22+Products!$D$44),""),""))</f>
        <v/>
      </c>
      <c r="BD128" s="121">
        <f>IF($B128=1,$F$24,IF(N(Vintage_Input!P77)&gt;0,IFERROR((Vintage_Input!H77+Vintage_Input!AV77)/$C128+Products!$D$14-(Products!$D$43+Products!$D$19+Products!$D$43*Products!$D$22+Products!$D$44),""),""))</f>
        <v/>
      </c>
      <c r="BE128" s="121">
        <f>IF($B128=1,$G$24,IF(N(Vintage_Input!Q77)&gt;0,IFERROR((Vintage_Input!I77+Vintage_Input!AW77)/$C128+Products!$D$14-(Products!$D$43+Products!$D$19+Products!$D$43*Products!$D$22+Products!$D$44),""),""))</f>
        <v/>
      </c>
      <c r="BF128" s="121">
        <f>IF($B128=1,$H$24,IF(N(Vintage_Input!R77)&gt;0,IFERROR((Vintage_Input!J77+Vintage_Input!AX77)/$C128+Products!$D$14-(Products!$D$43+Products!$D$19+Products!$D$43*Products!$D$22+Products!$D$44),""),""))</f>
        <v/>
      </c>
      <c r="BG128" s="121">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0">
        <f>IF($B129=1,$B$18,IF(N(Vintage_Input!L78)&gt;0,Vintage_Input!D78/Vintage_Input!L78,""))</f>
        <v/>
      </c>
      <c r="E129" s="120">
        <f>IF($B129=1,$C$18,IF(N(Vintage_Input!M78)&gt;0,Vintage_Input!E78/Vintage_Input!M78,""))</f>
        <v/>
      </c>
      <c r="F129" s="120">
        <f>IF($B129=1,$D$18,IF(N(Vintage_Input!N78)&gt;0,Vintage_Input!F78/Vintage_Input!N78,""))</f>
        <v/>
      </c>
      <c r="G129" s="120">
        <f>IF($B129=1,$E$18,IF(N(Vintage_Input!O78)&gt;0,Vintage_Input!G78/Vintage_Input!O78,""))</f>
        <v/>
      </c>
      <c r="H129" s="120">
        <f>IF($B129=1,$F$18,IF(N(Vintage_Input!P78)&gt;0,Vintage_Input!H78/Vintage_Input!P78,""))</f>
        <v/>
      </c>
      <c r="I129" s="120">
        <f>IF($B129=1,$G$18,IF(N(Vintage_Input!Q78)&gt;0,Vintage_Input!I78/Vintage_Input!Q78,""))</f>
        <v/>
      </c>
      <c r="J129" s="120">
        <f>IF($B129=1,$H$18,IF(N(Vintage_Input!R78)&gt;0,Vintage_Input!J78/Vintage_Input!R78,""))</f>
        <v/>
      </c>
      <c r="K129" s="120">
        <f>IF($B129=1,$I$18,IF(N(Vintage_Input!S78)&gt;0,Vintage_Input!K78/Vintage_Input!S78,""))</f>
        <v/>
      </c>
      <c r="L129" s="120">
        <f>IF($B129=1,$B$19,IF(N(Vintage_Input!L78)&gt;0,Vintage_Input!T78/Vintage_Input!L78,""))</f>
        <v/>
      </c>
      <c r="M129" s="120">
        <f>IF($B129=1,$C$19,IF(N(Vintage_Input!M78)&gt;0,Vintage_Input!U78/Vintage_Input!M78,""))</f>
        <v/>
      </c>
      <c r="N129" s="120">
        <f>IF($B129=1,$D$19,IF(N(Vintage_Input!N78)&gt;0,Vintage_Input!V78/Vintage_Input!N78,""))</f>
        <v/>
      </c>
      <c r="O129" s="120">
        <f>IF($B129=1,$E$19,IF(N(Vintage_Input!O78)&gt;0,Vintage_Input!W78/Vintage_Input!O78,""))</f>
        <v/>
      </c>
      <c r="P129" s="120">
        <f>IF($B129=1,$F$19,IF(N(Vintage_Input!P78)&gt;0,Vintage_Input!X78/Vintage_Input!P78,""))</f>
        <v/>
      </c>
      <c r="Q129" s="120">
        <f>IF($B129=1,$G$19,IF(N(Vintage_Input!Q78)&gt;0,Vintage_Input!Y78/Vintage_Input!Q78,""))</f>
        <v/>
      </c>
      <c r="R129" s="120">
        <f>IF($B129=1,$H$19,IF(N(Vintage_Input!R78)&gt;0,Vintage_Input!Z78/Vintage_Input!R78,""))</f>
        <v/>
      </c>
      <c r="S129" s="120">
        <f>IF($B129=1,$I$19,IF(N(Vintage_Input!S78)&gt;0,Vintage_Input!AA78/Vintage_Input!S78,""))</f>
        <v/>
      </c>
      <c r="T129" s="120">
        <f>IF($B129=1,$B$20,IF(N(Vintage_Input!L78)&gt;0,Vintage_Input!AB78/Vintage_Input!L78,""))</f>
        <v/>
      </c>
      <c r="U129" s="120">
        <f>IF($B129=1,$C$20,IF(N(Vintage_Input!M78)&gt;0,Vintage_Input!AC78/Vintage_Input!M78,""))</f>
        <v/>
      </c>
      <c r="V129" s="120">
        <f>IF($B129=1,$D$20,IF(N(Vintage_Input!N78)&gt;0,Vintage_Input!AD78/Vintage_Input!N78,""))</f>
        <v/>
      </c>
      <c r="W129" s="120">
        <f>IF($B129=1,$E$20,IF(N(Vintage_Input!O78)&gt;0,Vintage_Input!AE78/Vintage_Input!O78,""))</f>
        <v/>
      </c>
      <c r="X129" s="120">
        <f>IF($B129=1,$F$20,IF(N(Vintage_Input!P78)&gt;0,Vintage_Input!AF78/Vintage_Input!P78,""))</f>
        <v/>
      </c>
      <c r="Y129" s="120">
        <f>IF($B129=1,$G$20,IF(N(Vintage_Input!Q78)&gt;0,Vintage_Input!AG78/Vintage_Input!Q78,""))</f>
        <v/>
      </c>
      <c r="Z129" s="120">
        <f>IF($B129=1,$H$20,IF(N(Vintage_Input!R78)&gt;0,Vintage_Input!AH78/Vintage_Input!R78,""))</f>
        <v/>
      </c>
      <c r="AA129" s="120">
        <f>IF($B129=1,$I$20,IF(N(Vintage_Input!S78)&gt;0,Vintage_Input!AI78/Vintage_Input!S78,""))</f>
        <v/>
      </c>
      <c r="AB129" s="120">
        <f>IF($B129=1,$B$21,IF(N(Vintage_Input!L78)&gt;0,Vintage_Input!AJ78/Vintage_Input!L78,""))</f>
        <v/>
      </c>
      <c r="AC129" s="120">
        <f>IF($B129=1,$C$21,IF(N(Vintage_Input!M78)&gt;0,Vintage_Input!AK78/Vintage_Input!M78,""))</f>
        <v/>
      </c>
      <c r="AD129" s="120">
        <f>IF($B129=1,$D$21,IF(N(Vintage_Input!N78)&gt;0,Vintage_Input!AL78/Vintage_Input!N78,""))</f>
        <v/>
      </c>
      <c r="AE129" s="120">
        <f>IF($B129=1,$E$21,IF(N(Vintage_Input!O78)&gt;0,Vintage_Input!AM78/Vintage_Input!O78,""))</f>
        <v/>
      </c>
      <c r="AF129" s="120">
        <f>IF($B129=1,$F$21,IF(N(Vintage_Input!P78)&gt;0,Vintage_Input!AN78/Vintage_Input!P78,""))</f>
        <v/>
      </c>
      <c r="AG129" s="120">
        <f>IF($B129=1,$G$21,IF(N(Vintage_Input!Q78)&gt;0,Vintage_Input!AO78/Vintage_Input!Q78,""))</f>
        <v/>
      </c>
      <c r="AH129" s="120">
        <f>IF($B129=1,$H$21,IF(N(Vintage_Input!R78)&gt;0,Vintage_Input!AP78/Vintage_Input!R78,""))</f>
        <v/>
      </c>
      <c r="AI129" s="120">
        <f>IF($B129=1,$I$21,IF(N(Vintage_Input!S78)&gt;0,Vintage_Input!AQ78/Vintage_Input!S78,""))</f>
        <v/>
      </c>
      <c r="AJ129" s="120">
        <f>IF($B129=1,$B$22,IF(N(Vintage_Input!L78)&gt;0,IFERROR(Vintage_Input!AR78/Vintage_Input!AJ78,""),""))</f>
        <v/>
      </c>
      <c r="AK129" s="120">
        <f>IF($B129=1,$C$22,IF(N(Vintage_Input!M78)&gt;0,IFERROR(Vintage_Input!AS78/Vintage_Input!AK78,""),""))</f>
        <v/>
      </c>
      <c r="AL129" s="120">
        <f>IF($B129=1,$D$22,IF(N(Vintage_Input!N78)&gt;0,IFERROR(Vintage_Input!AT78/Vintage_Input!AL78,""),""))</f>
        <v/>
      </c>
      <c r="AM129" s="120">
        <f>IF($B129=1,$E$22,IF(N(Vintage_Input!O78)&gt;0,IFERROR(Vintage_Input!AU78/Vintage_Input!AM78,""),""))</f>
        <v/>
      </c>
      <c r="AN129" s="120">
        <f>IF($B129=1,$F$22,IF(N(Vintage_Input!P78)&gt;0,IFERROR(Vintage_Input!AV78/Vintage_Input!AN78,""),""))</f>
        <v/>
      </c>
      <c r="AO129" s="120">
        <f>IF($B129=1,$G$22,IF(N(Vintage_Input!Q78)&gt;0,IFERROR(Vintage_Input!AW78/Vintage_Input!AO78,""),""))</f>
        <v/>
      </c>
      <c r="AP129" s="120">
        <f>IF($B129=1,$H$22,IF(N(Vintage_Input!R78)&gt;0,IFERROR(Vintage_Input!AX78/Vintage_Input!AP78,""),""))</f>
        <v/>
      </c>
      <c r="AQ129" s="120">
        <f>IF($B129=1,$I$22,IF(N(Vintage_Input!S78)&gt;0,IFERROR(Vintage_Input!AY78/Vintage_Input!AQ78,""),""))</f>
        <v/>
      </c>
      <c r="AR129" s="120">
        <f>IF($B129=1,$B$23,IF(N(Vintage_Input!L78)&gt;0,IFERROR(Vintage_Input!AZ78/$C129,""),""))</f>
        <v/>
      </c>
      <c r="AS129" s="120">
        <f>IF($B129=1,$C$23,IF(N(Vintage_Input!M78)&gt;0,IFERROR(Vintage_Input!BA78/$C129,""),""))</f>
        <v/>
      </c>
      <c r="AT129" s="120">
        <f>IF($B129=1,$D$23,IF(N(Vintage_Input!N78)&gt;0,IFERROR(Vintage_Input!BB78/$C129,""),""))</f>
        <v/>
      </c>
      <c r="AU129" s="120">
        <f>IF($B129=1,$E$23,IF(N(Vintage_Input!O78)&gt;0,IFERROR(Vintage_Input!BC78/$C129,""),""))</f>
        <v/>
      </c>
      <c r="AV129" s="120">
        <f>IF($B129=1,$F$23,IF(N(Vintage_Input!P78)&gt;0,IFERROR(Vintage_Input!BD78/$C129,""),""))</f>
        <v/>
      </c>
      <c r="AW129" s="120">
        <f>IF($B129=1,$G$23,IF(N(Vintage_Input!Q78)&gt;0,IFERROR(Vintage_Input!BE78/$C129,""),""))</f>
        <v/>
      </c>
      <c r="AX129" s="120">
        <f>IF($B129=1,$H$23,IF(N(Vintage_Input!R78)&gt;0,IFERROR(Vintage_Input!BF78/$C129,""),""))</f>
        <v/>
      </c>
      <c r="AY129" s="120">
        <f>IF($B129=1,$I$23,IF(N(Vintage_Input!S78)&gt;0,IFERROR(Vintage_Input!BG78/$C129,""),""))</f>
        <v/>
      </c>
      <c r="AZ129" s="121">
        <f>IF($B129=1,$B$24,IF(N(Vintage_Input!L78)&gt;0,IFERROR((Vintage_Input!D78+Vintage_Input!AR78)/$C129+Products!$D$14-(Products!$D$43+Products!$D$19+Products!$D$43*Products!$D$22+Products!$D$44),""),""))</f>
        <v/>
      </c>
      <c r="BA129" s="121">
        <f>IF($B129=1,$C$24,IF(N(Vintage_Input!M78)&gt;0,IFERROR((Vintage_Input!E78+Vintage_Input!AS78)/$C129+Products!$D$14-(Products!$D$43+Products!$D$19+Products!$D$43*Products!$D$22+Products!$D$44),""),""))</f>
        <v/>
      </c>
      <c r="BB129" s="121">
        <f>IF($B129=1,$D$24,IF(N(Vintage_Input!N78)&gt;0,IFERROR((Vintage_Input!F78+Vintage_Input!AT78)/$C129+Products!$D$14-(Products!$D$43+Products!$D$19+Products!$D$43*Products!$D$22+Products!$D$44),""),""))</f>
        <v/>
      </c>
      <c r="BC129" s="121">
        <f>IF($B129=1,$E$24,IF(N(Vintage_Input!O78)&gt;0,IFERROR((Vintage_Input!G78+Vintage_Input!AU78)/$C129+Products!$D$14-(Products!$D$43+Products!$D$19+Products!$D$43*Products!$D$22+Products!$D$44),""),""))</f>
        <v/>
      </c>
      <c r="BD129" s="121">
        <f>IF($B129=1,$F$24,IF(N(Vintage_Input!P78)&gt;0,IFERROR((Vintage_Input!H78+Vintage_Input!AV78)/$C129+Products!$D$14-(Products!$D$43+Products!$D$19+Products!$D$43*Products!$D$22+Products!$D$44),""),""))</f>
        <v/>
      </c>
      <c r="BE129" s="121">
        <f>IF($B129=1,$G$24,IF(N(Vintage_Input!Q78)&gt;0,IFERROR((Vintage_Input!I78+Vintage_Input!AW78)/$C129+Products!$D$14-(Products!$D$43+Products!$D$19+Products!$D$43*Products!$D$22+Products!$D$44),""),""))</f>
        <v/>
      </c>
      <c r="BF129" s="121">
        <f>IF($B129=1,$H$24,IF(N(Vintage_Input!R78)&gt;0,IFERROR((Vintage_Input!J78+Vintage_Input!AX78)/$C129+Products!$D$14-(Products!$D$43+Products!$D$19+Products!$D$43*Products!$D$22+Products!$D$44),""),""))</f>
        <v/>
      </c>
      <c r="BG129" s="121">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0">
        <f>IF($B130=1,$B$18,IF(N(Vintage_Input!L79)&gt;0,Vintage_Input!D79/Vintage_Input!L79,""))</f>
        <v/>
      </c>
      <c r="E130" s="120">
        <f>IF($B130=1,$C$18,IF(N(Vintage_Input!M79)&gt;0,Vintage_Input!E79/Vintage_Input!M79,""))</f>
        <v/>
      </c>
      <c r="F130" s="120">
        <f>IF($B130=1,$D$18,IF(N(Vintage_Input!N79)&gt;0,Vintage_Input!F79/Vintage_Input!N79,""))</f>
        <v/>
      </c>
      <c r="G130" s="120">
        <f>IF($B130=1,$E$18,IF(N(Vintage_Input!O79)&gt;0,Vintage_Input!G79/Vintage_Input!O79,""))</f>
        <v/>
      </c>
      <c r="H130" s="120">
        <f>IF($B130=1,$F$18,IF(N(Vintage_Input!P79)&gt;0,Vintage_Input!H79/Vintage_Input!P79,""))</f>
        <v/>
      </c>
      <c r="I130" s="120">
        <f>IF($B130=1,$G$18,IF(N(Vintage_Input!Q79)&gt;0,Vintage_Input!I79/Vintage_Input!Q79,""))</f>
        <v/>
      </c>
      <c r="J130" s="120">
        <f>IF($B130=1,$H$18,IF(N(Vintage_Input!R79)&gt;0,Vintage_Input!J79/Vintage_Input!R79,""))</f>
        <v/>
      </c>
      <c r="K130" s="120">
        <f>IF($B130=1,$I$18,IF(N(Vintage_Input!S79)&gt;0,Vintage_Input!K79/Vintage_Input!S79,""))</f>
        <v/>
      </c>
      <c r="L130" s="120">
        <f>IF($B130=1,$B$19,IF(N(Vintage_Input!L79)&gt;0,Vintage_Input!T79/Vintage_Input!L79,""))</f>
        <v/>
      </c>
      <c r="M130" s="120">
        <f>IF($B130=1,$C$19,IF(N(Vintage_Input!M79)&gt;0,Vintage_Input!U79/Vintage_Input!M79,""))</f>
        <v/>
      </c>
      <c r="N130" s="120">
        <f>IF($B130=1,$D$19,IF(N(Vintage_Input!N79)&gt;0,Vintage_Input!V79/Vintage_Input!N79,""))</f>
        <v/>
      </c>
      <c r="O130" s="120">
        <f>IF($B130=1,$E$19,IF(N(Vintage_Input!O79)&gt;0,Vintage_Input!W79/Vintage_Input!O79,""))</f>
        <v/>
      </c>
      <c r="P130" s="120">
        <f>IF($B130=1,$F$19,IF(N(Vintage_Input!P79)&gt;0,Vintage_Input!X79/Vintage_Input!P79,""))</f>
        <v/>
      </c>
      <c r="Q130" s="120">
        <f>IF($B130=1,$G$19,IF(N(Vintage_Input!Q79)&gt;0,Vintage_Input!Y79/Vintage_Input!Q79,""))</f>
        <v/>
      </c>
      <c r="R130" s="120">
        <f>IF($B130=1,$H$19,IF(N(Vintage_Input!R79)&gt;0,Vintage_Input!Z79/Vintage_Input!R79,""))</f>
        <v/>
      </c>
      <c r="S130" s="120">
        <f>IF($B130=1,$I$19,IF(N(Vintage_Input!S79)&gt;0,Vintage_Input!AA79/Vintage_Input!S79,""))</f>
        <v/>
      </c>
      <c r="T130" s="120">
        <f>IF($B130=1,$B$20,IF(N(Vintage_Input!L79)&gt;0,Vintage_Input!AB79/Vintage_Input!L79,""))</f>
        <v/>
      </c>
      <c r="U130" s="120">
        <f>IF($B130=1,$C$20,IF(N(Vintage_Input!M79)&gt;0,Vintage_Input!AC79/Vintage_Input!M79,""))</f>
        <v/>
      </c>
      <c r="V130" s="120">
        <f>IF($B130=1,$D$20,IF(N(Vintage_Input!N79)&gt;0,Vintage_Input!AD79/Vintage_Input!N79,""))</f>
        <v/>
      </c>
      <c r="W130" s="120">
        <f>IF($B130=1,$E$20,IF(N(Vintage_Input!O79)&gt;0,Vintage_Input!AE79/Vintage_Input!O79,""))</f>
        <v/>
      </c>
      <c r="X130" s="120">
        <f>IF($B130=1,$F$20,IF(N(Vintage_Input!P79)&gt;0,Vintage_Input!AF79/Vintage_Input!P79,""))</f>
        <v/>
      </c>
      <c r="Y130" s="120">
        <f>IF($B130=1,$G$20,IF(N(Vintage_Input!Q79)&gt;0,Vintage_Input!AG79/Vintage_Input!Q79,""))</f>
        <v/>
      </c>
      <c r="Z130" s="120">
        <f>IF($B130=1,$H$20,IF(N(Vintage_Input!R79)&gt;0,Vintage_Input!AH79/Vintage_Input!R79,""))</f>
        <v/>
      </c>
      <c r="AA130" s="120">
        <f>IF($B130=1,$I$20,IF(N(Vintage_Input!S79)&gt;0,Vintage_Input!AI79/Vintage_Input!S79,""))</f>
        <v/>
      </c>
      <c r="AB130" s="120">
        <f>IF($B130=1,$B$21,IF(N(Vintage_Input!L79)&gt;0,Vintage_Input!AJ79/Vintage_Input!L79,""))</f>
        <v/>
      </c>
      <c r="AC130" s="120">
        <f>IF($B130=1,$C$21,IF(N(Vintage_Input!M79)&gt;0,Vintage_Input!AK79/Vintage_Input!M79,""))</f>
        <v/>
      </c>
      <c r="AD130" s="120">
        <f>IF($B130=1,$D$21,IF(N(Vintage_Input!N79)&gt;0,Vintage_Input!AL79/Vintage_Input!N79,""))</f>
        <v/>
      </c>
      <c r="AE130" s="120">
        <f>IF($B130=1,$E$21,IF(N(Vintage_Input!O79)&gt;0,Vintage_Input!AM79/Vintage_Input!O79,""))</f>
        <v/>
      </c>
      <c r="AF130" s="120">
        <f>IF($B130=1,$F$21,IF(N(Vintage_Input!P79)&gt;0,Vintage_Input!AN79/Vintage_Input!P79,""))</f>
        <v/>
      </c>
      <c r="AG130" s="120">
        <f>IF($B130=1,$G$21,IF(N(Vintage_Input!Q79)&gt;0,Vintage_Input!AO79/Vintage_Input!Q79,""))</f>
        <v/>
      </c>
      <c r="AH130" s="120">
        <f>IF($B130=1,$H$21,IF(N(Vintage_Input!R79)&gt;0,Vintage_Input!AP79/Vintage_Input!R79,""))</f>
        <v/>
      </c>
      <c r="AI130" s="120">
        <f>IF($B130=1,$I$21,IF(N(Vintage_Input!S79)&gt;0,Vintage_Input!AQ79/Vintage_Input!S79,""))</f>
        <v/>
      </c>
      <c r="AJ130" s="120">
        <f>IF($B130=1,$B$22,IF(N(Vintage_Input!L79)&gt;0,IFERROR(Vintage_Input!AR79/Vintage_Input!AJ79,""),""))</f>
        <v/>
      </c>
      <c r="AK130" s="120">
        <f>IF($B130=1,$C$22,IF(N(Vintage_Input!M79)&gt;0,IFERROR(Vintage_Input!AS79/Vintage_Input!AK79,""),""))</f>
        <v/>
      </c>
      <c r="AL130" s="120">
        <f>IF($B130=1,$D$22,IF(N(Vintage_Input!N79)&gt;0,IFERROR(Vintage_Input!AT79/Vintage_Input!AL79,""),""))</f>
        <v/>
      </c>
      <c r="AM130" s="120">
        <f>IF($B130=1,$E$22,IF(N(Vintage_Input!O79)&gt;0,IFERROR(Vintage_Input!AU79/Vintage_Input!AM79,""),""))</f>
        <v/>
      </c>
      <c r="AN130" s="120">
        <f>IF($B130=1,$F$22,IF(N(Vintage_Input!P79)&gt;0,IFERROR(Vintage_Input!AV79/Vintage_Input!AN79,""),""))</f>
        <v/>
      </c>
      <c r="AO130" s="120">
        <f>IF($B130=1,$G$22,IF(N(Vintage_Input!Q79)&gt;0,IFERROR(Vintage_Input!AW79/Vintage_Input!AO79,""),""))</f>
        <v/>
      </c>
      <c r="AP130" s="120">
        <f>IF($B130=1,$H$22,IF(N(Vintage_Input!R79)&gt;0,IFERROR(Vintage_Input!AX79/Vintage_Input!AP79,""),""))</f>
        <v/>
      </c>
      <c r="AQ130" s="120">
        <f>IF($B130=1,$I$22,IF(N(Vintage_Input!S79)&gt;0,IFERROR(Vintage_Input!AY79/Vintage_Input!AQ79,""),""))</f>
        <v/>
      </c>
      <c r="AR130" s="120">
        <f>IF($B130=1,$B$23,IF(N(Vintage_Input!L79)&gt;0,IFERROR(Vintage_Input!AZ79/$C130,""),""))</f>
        <v/>
      </c>
      <c r="AS130" s="120">
        <f>IF($B130=1,$C$23,IF(N(Vintage_Input!M79)&gt;0,IFERROR(Vintage_Input!BA79/$C130,""),""))</f>
        <v/>
      </c>
      <c r="AT130" s="120">
        <f>IF($B130=1,$D$23,IF(N(Vintage_Input!N79)&gt;0,IFERROR(Vintage_Input!BB79/$C130,""),""))</f>
        <v/>
      </c>
      <c r="AU130" s="120">
        <f>IF($B130=1,$E$23,IF(N(Vintage_Input!O79)&gt;0,IFERROR(Vintage_Input!BC79/$C130,""),""))</f>
        <v/>
      </c>
      <c r="AV130" s="120">
        <f>IF($B130=1,$F$23,IF(N(Vintage_Input!P79)&gt;0,IFERROR(Vintage_Input!BD79/$C130,""),""))</f>
        <v/>
      </c>
      <c r="AW130" s="120">
        <f>IF($B130=1,$G$23,IF(N(Vintage_Input!Q79)&gt;0,IFERROR(Vintage_Input!BE79/$C130,""),""))</f>
        <v/>
      </c>
      <c r="AX130" s="120">
        <f>IF($B130=1,$H$23,IF(N(Vintage_Input!R79)&gt;0,IFERROR(Vintage_Input!BF79/$C130,""),""))</f>
        <v/>
      </c>
      <c r="AY130" s="120">
        <f>IF($B130=1,$I$23,IF(N(Vintage_Input!S79)&gt;0,IFERROR(Vintage_Input!BG79/$C130,""),""))</f>
        <v/>
      </c>
      <c r="AZ130" s="121">
        <f>IF($B130=1,$B$24,IF(N(Vintage_Input!L79)&gt;0,IFERROR((Vintage_Input!D79+Vintage_Input!AR79)/$C130+Products!$D$14-(Products!$D$43+Products!$D$19+Products!$D$43*Products!$D$22+Products!$D$44),""),""))</f>
        <v/>
      </c>
      <c r="BA130" s="121">
        <f>IF($B130=1,$C$24,IF(N(Vintage_Input!M79)&gt;0,IFERROR((Vintage_Input!E79+Vintage_Input!AS79)/$C130+Products!$D$14-(Products!$D$43+Products!$D$19+Products!$D$43*Products!$D$22+Products!$D$44),""),""))</f>
        <v/>
      </c>
      <c r="BB130" s="121">
        <f>IF($B130=1,$D$24,IF(N(Vintage_Input!N79)&gt;0,IFERROR((Vintage_Input!F79+Vintage_Input!AT79)/$C130+Products!$D$14-(Products!$D$43+Products!$D$19+Products!$D$43*Products!$D$22+Products!$D$44),""),""))</f>
        <v/>
      </c>
      <c r="BC130" s="121">
        <f>IF($B130=1,$E$24,IF(N(Vintage_Input!O79)&gt;0,IFERROR((Vintage_Input!G79+Vintage_Input!AU79)/$C130+Products!$D$14-(Products!$D$43+Products!$D$19+Products!$D$43*Products!$D$22+Products!$D$44),""),""))</f>
        <v/>
      </c>
      <c r="BD130" s="121">
        <f>IF($B130=1,$F$24,IF(N(Vintage_Input!P79)&gt;0,IFERROR((Vintage_Input!H79+Vintage_Input!AV79)/$C130+Products!$D$14-(Products!$D$43+Products!$D$19+Products!$D$43*Products!$D$22+Products!$D$44),""),""))</f>
        <v/>
      </c>
      <c r="BE130" s="121">
        <f>IF($B130=1,$G$24,IF(N(Vintage_Input!Q79)&gt;0,IFERROR((Vintage_Input!I79+Vintage_Input!AW79)/$C130+Products!$D$14-(Products!$D$43+Products!$D$19+Products!$D$43*Products!$D$22+Products!$D$44),""),""))</f>
        <v/>
      </c>
      <c r="BF130" s="121">
        <f>IF($B130=1,$H$24,IF(N(Vintage_Input!R79)&gt;0,IFERROR((Vintage_Input!J79+Vintage_Input!AX79)/$C130+Products!$D$14-(Products!$D$43+Products!$D$19+Products!$D$43*Products!$D$22+Products!$D$44),""),""))</f>
        <v/>
      </c>
      <c r="BG130" s="121">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0">
        <f>IF($B131=1,$B$18,IF(N(Vintage_Input!L80)&gt;0,Vintage_Input!D80/Vintage_Input!L80,""))</f>
        <v/>
      </c>
      <c r="E131" s="120">
        <f>IF($B131=1,$C$18,IF(N(Vintage_Input!M80)&gt;0,Vintage_Input!E80/Vintage_Input!M80,""))</f>
        <v/>
      </c>
      <c r="F131" s="120">
        <f>IF($B131=1,$D$18,IF(N(Vintage_Input!N80)&gt;0,Vintage_Input!F80/Vintage_Input!N80,""))</f>
        <v/>
      </c>
      <c r="G131" s="120">
        <f>IF($B131=1,$E$18,IF(N(Vintage_Input!O80)&gt;0,Vintage_Input!G80/Vintage_Input!O80,""))</f>
        <v/>
      </c>
      <c r="H131" s="120">
        <f>IF($B131=1,$F$18,IF(N(Vintage_Input!P80)&gt;0,Vintage_Input!H80/Vintage_Input!P80,""))</f>
        <v/>
      </c>
      <c r="I131" s="120">
        <f>IF($B131=1,$G$18,IF(N(Vintage_Input!Q80)&gt;0,Vintage_Input!I80/Vintage_Input!Q80,""))</f>
        <v/>
      </c>
      <c r="J131" s="120">
        <f>IF($B131=1,$H$18,IF(N(Vintage_Input!R80)&gt;0,Vintage_Input!J80/Vintage_Input!R80,""))</f>
        <v/>
      </c>
      <c r="K131" s="120">
        <f>IF($B131=1,$I$18,IF(N(Vintage_Input!S80)&gt;0,Vintage_Input!K80/Vintage_Input!S80,""))</f>
        <v/>
      </c>
      <c r="L131" s="120">
        <f>IF($B131=1,$B$19,IF(N(Vintage_Input!L80)&gt;0,Vintage_Input!T80/Vintage_Input!L80,""))</f>
        <v/>
      </c>
      <c r="M131" s="120">
        <f>IF($B131=1,$C$19,IF(N(Vintage_Input!M80)&gt;0,Vintage_Input!U80/Vintage_Input!M80,""))</f>
        <v/>
      </c>
      <c r="N131" s="120">
        <f>IF($B131=1,$D$19,IF(N(Vintage_Input!N80)&gt;0,Vintage_Input!V80/Vintage_Input!N80,""))</f>
        <v/>
      </c>
      <c r="O131" s="120">
        <f>IF($B131=1,$E$19,IF(N(Vintage_Input!O80)&gt;0,Vintage_Input!W80/Vintage_Input!O80,""))</f>
        <v/>
      </c>
      <c r="P131" s="120">
        <f>IF($B131=1,$F$19,IF(N(Vintage_Input!P80)&gt;0,Vintage_Input!X80/Vintage_Input!P80,""))</f>
        <v/>
      </c>
      <c r="Q131" s="120">
        <f>IF($B131=1,$G$19,IF(N(Vintage_Input!Q80)&gt;0,Vintage_Input!Y80/Vintage_Input!Q80,""))</f>
        <v/>
      </c>
      <c r="R131" s="120">
        <f>IF($B131=1,$H$19,IF(N(Vintage_Input!R80)&gt;0,Vintage_Input!Z80/Vintage_Input!R80,""))</f>
        <v/>
      </c>
      <c r="S131" s="120">
        <f>IF($B131=1,$I$19,IF(N(Vintage_Input!S80)&gt;0,Vintage_Input!AA80/Vintage_Input!S80,""))</f>
        <v/>
      </c>
      <c r="T131" s="120">
        <f>IF($B131=1,$B$20,IF(N(Vintage_Input!L80)&gt;0,Vintage_Input!AB80/Vintage_Input!L80,""))</f>
        <v/>
      </c>
      <c r="U131" s="120">
        <f>IF($B131=1,$C$20,IF(N(Vintage_Input!M80)&gt;0,Vintage_Input!AC80/Vintage_Input!M80,""))</f>
        <v/>
      </c>
      <c r="V131" s="120">
        <f>IF($B131=1,$D$20,IF(N(Vintage_Input!N80)&gt;0,Vintage_Input!AD80/Vintage_Input!N80,""))</f>
        <v/>
      </c>
      <c r="W131" s="120">
        <f>IF($B131=1,$E$20,IF(N(Vintage_Input!O80)&gt;0,Vintage_Input!AE80/Vintage_Input!O80,""))</f>
        <v/>
      </c>
      <c r="X131" s="120">
        <f>IF($B131=1,$F$20,IF(N(Vintage_Input!P80)&gt;0,Vintage_Input!AF80/Vintage_Input!P80,""))</f>
        <v/>
      </c>
      <c r="Y131" s="120">
        <f>IF($B131=1,$G$20,IF(N(Vintage_Input!Q80)&gt;0,Vintage_Input!AG80/Vintage_Input!Q80,""))</f>
        <v/>
      </c>
      <c r="Z131" s="120">
        <f>IF($B131=1,$H$20,IF(N(Vintage_Input!R80)&gt;0,Vintage_Input!AH80/Vintage_Input!R80,""))</f>
        <v/>
      </c>
      <c r="AA131" s="120">
        <f>IF($B131=1,$I$20,IF(N(Vintage_Input!S80)&gt;0,Vintage_Input!AI80/Vintage_Input!S80,""))</f>
        <v/>
      </c>
      <c r="AB131" s="120">
        <f>IF($B131=1,$B$21,IF(N(Vintage_Input!L80)&gt;0,Vintage_Input!AJ80/Vintage_Input!L80,""))</f>
        <v/>
      </c>
      <c r="AC131" s="120">
        <f>IF($B131=1,$C$21,IF(N(Vintage_Input!M80)&gt;0,Vintage_Input!AK80/Vintage_Input!M80,""))</f>
        <v/>
      </c>
      <c r="AD131" s="120">
        <f>IF($B131=1,$D$21,IF(N(Vintage_Input!N80)&gt;0,Vintage_Input!AL80/Vintage_Input!N80,""))</f>
        <v/>
      </c>
      <c r="AE131" s="120">
        <f>IF($B131=1,$E$21,IF(N(Vintage_Input!O80)&gt;0,Vintage_Input!AM80/Vintage_Input!O80,""))</f>
        <v/>
      </c>
      <c r="AF131" s="120">
        <f>IF($B131=1,$F$21,IF(N(Vintage_Input!P80)&gt;0,Vintage_Input!AN80/Vintage_Input!P80,""))</f>
        <v/>
      </c>
      <c r="AG131" s="120">
        <f>IF($B131=1,$G$21,IF(N(Vintage_Input!Q80)&gt;0,Vintage_Input!AO80/Vintage_Input!Q80,""))</f>
        <v/>
      </c>
      <c r="AH131" s="120">
        <f>IF($B131=1,$H$21,IF(N(Vintage_Input!R80)&gt;0,Vintage_Input!AP80/Vintage_Input!R80,""))</f>
        <v/>
      </c>
      <c r="AI131" s="120">
        <f>IF($B131=1,$I$21,IF(N(Vintage_Input!S80)&gt;0,Vintage_Input!AQ80/Vintage_Input!S80,""))</f>
        <v/>
      </c>
      <c r="AJ131" s="120">
        <f>IF($B131=1,$B$22,IF(N(Vintage_Input!L80)&gt;0,IFERROR(Vintage_Input!AR80/Vintage_Input!AJ80,""),""))</f>
        <v/>
      </c>
      <c r="AK131" s="120">
        <f>IF($B131=1,$C$22,IF(N(Vintage_Input!M80)&gt;0,IFERROR(Vintage_Input!AS80/Vintage_Input!AK80,""),""))</f>
        <v/>
      </c>
      <c r="AL131" s="120">
        <f>IF($B131=1,$D$22,IF(N(Vintage_Input!N80)&gt;0,IFERROR(Vintage_Input!AT80/Vintage_Input!AL80,""),""))</f>
        <v/>
      </c>
      <c r="AM131" s="120">
        <f>IF($B131=1,$E$22,IF(N(Vintage_Input!O80)&gt;0,IFERROR(Vintage_Input!AU80/Vintage_Input!AM80,""),""))</f>
        <v/>
      </c>
      <c r="AN131" s="120">
        <f>IF($B131=1,$F$22,IF(N(Vintage_Input!P80)&gt;0,IFERROR(Vintage_Input!AV80/Vintage_Input!AN80,""),""))</f>
        <v/>
      </c>
      <c r="AO131" s="120">
        <f>IF($B131=1,$G$22,IF(N(Vintage_Input!Q80)&gt;0,IFERROR(Vintage_Input!AW80/Vintage_Input!AO80,""),""))</f>
        <v/>
      </c>
      <c r="AP131" s="120">
        <f>IF($B131=1,$H$22,IF(N(Vintage_Input!R80)&gt;0,IFERROR(Vintage_Input!AX80/Vintage_Input!AP80,""),""))</f>
        <v/>
      </c>
      <c r="AQ131" s="120">
        <f>IF($B131=1,$I$22,IF(N(Vintage_Input!S80)&gt;0,IFERROR(Vintage_Input!AY80/Vintage_Input!AQ80,""),""))</f>
        <v/>
      </c>
      <c r="AR131" s="120">
        <f>IF($B131=1,$B$23,IF(N(Vintage_Input!L80)&gt;0,IFERROR(Vintage_Input!AZ80/$C131,""),""))</f>
        <v/>
      </c>
      <c r="AS131" s="120">
        <f>IF($B131=1,$C$23,IF(N(Vintage_Input!M80)&gt;0,IFERROR(Vintage_Input!BA80/$C131,""),""))</f>
        <v/>
      </c>
      <c r="AT131" s="120">
        <f>IF($B131=1,$D$23,IF(N(Vintage_Input!N80)&gt;0,IFERROR(Vintage_Input!BB80/$C131,""),""))</f>
        <v/>
      </c>
      <c r="AU131" s="120">
        <f>IF($B131=1,$E$23,IF(N(Vintage_Input!O80)&gt;0,IFERROR(Vintage_Input!BC80/$C131,""),""))</f>
        <v/>
      </c>
      <c r="AV131" s="120">
        <f>IF($B131=1,$F$23,IF(N(Vintage_Input!P80)&gt;0,IFERROR(Vintage_Input!BD80/$C131,""),""))</f>
        <v/>
      </c>
      <c r="AW131" s="120">
        <f>IF($B131=1,$G$23,IF(N(Vintage_Input!Q80)&gt;0,IFERROR(Vintage_Input!BE80/$C131,""),""))</f>
        <v/>
      </c>
      <c r="AX131" s="120">
        <f>IF($B131=1,$H$23,IF(N(Vintage_Input!R80)&gt;0,IFERROR(Vintage_Input!BF80/$C131,""),""))</f>
        <v/>
      </c>
      <c r="AY131" s="120">
        <f>IF($B131=1,$I$23,IF(N(Vintage_Input!S80)&gt;0,IFERROR(Vintage_Input!BG80/$C131,""),""))</f>
        <v/>
      </c>
      <c r="AZ131" s="121">
        <f>IF($B131=1,$B$24,IF(N(Vintage_Input!L80)&gt;0,IFERROR((Vintage_Input!D80+Vintage_Input!AR80)/$C131+Products!$D$14-(Products!$D$43+Products!$D$19+Products!$D$43*Products!$D$22+Products!$D$44),""),""))</f>
        <v/>
      </c>
      <c r="BA131" s="121">
        <f>IF($B131=1,$C$24,IF(N(Vintage_Input!M80)&gt;0,IFERROR((Vintage_Input!E80+Vintage_Input!AS80)/$C131+Products!$D$14-(Products!$D$43+Products!$D$19+Products!$D$43*Products!$D$22+Products!$D$44),""),""))</f>
        <v/>
      </c>
      <c r="BB131" s="121">
        <f>IF($B131=1,$D$24,IF(N(Vintage_Input!N80)&gt;0,IFERROR((Vintage_Input!F80+Vintage_Input!AT80)/$C131+Products!$D$14-(Products!$D$43+Products!$D$19+Products!$D$43*Products!$D$22+Products!$D$44),""),""))</f>
        <v/>
      </c>
      <c r="BC131" s="121">
        <f>IF($B131=1,$E$24,IF(N(Vintage_Input!O80)&gt;0,IFERROR((Vintage_Input!G80+Vintage_Input!AU80)/$C131+Products!$D$14-(Products!$D$43+Products!$D$19+Products!$D$43*Products!$D$22+Products!$D$44),""),""))</f>
        <v/>
      </c>
      <c r="BD131" s="121">
        <f>IF($B131=1,$F$24,IF(N(Vintage_Input!P80)&gt;0,IFERROR((Vintage_Input!H80+Vintage_Input!AV80)/$C131+Products!$D$14-(Products!$D$43+Products!$D$19+Products!$D$43*Products!$D$22+Products!$D$44),""),""))</f>
        <v/>
      </c>
      <c r="BE131" s="121">
        <f>IF($B131=1,$G$24,IF(N(Vintage_Input!Q80)&gt;0,IFERROR((Vintage_Input!I80+Vintage_Input!AW80)/$C131+Products!$D$14-(Products!$D$43+Products!$D$19+Products!$D$43*Products!$D$22+Products!$D$44),""),""))</f>
        <v/>
      </c>
      <c r="BF131" s="121">
        <f>IF($B131=1,$H$24,IF(N(Vintage_Input!R80)&gt;0,IFERROR((Vintage_Input!J80+Vintage_Input!AX80)/$C131+Products!$D$14-(Products!$D$43+Products!$D$19+Products!$D$43*Products!$D$22+Products!$D$44),""),""))</f>
        <v/>
      </c>
      <c r="BG131" s="121">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0">
        <f>IF($B132=1,$B$18,IF(N(Vintage_Input!L81)&gt;0,Vintage_Input!D81/Vintage_Input!L81,""))</f>
        <v/>
      </c>
      <c r="E132" s="120">
        <f>IF($B132=1,$C$18,IF(N(Vintage_Input!M81)&gt;0,Vintage_Input!E81/Vintage_Input!M81,""))</f>
        <v/>
      </c>
      <c r="F132" s="120">
        <f>IF($B132=1,$D$18,IF(N(Vintage_Input!N81)&gt;0,Vintage_Input!F81/Vintage_Input!N81,""))</f>
        <v/>
      </c>
      <c r="G132" s="120">
        <f>IF($B132=1,$E$18,IF(N(Vintage_Input!O81)&gt;0,Vintage_Input!G81/Vintage_Input!O81,""))</f>
        <v/>
      </c>
      <c r="H132" s="120">
        <f>IF($B132=1,$F$18,IF(N(Vintage_Input!P81)&gt;0,Vintage_Input!H81/Vintage_Input!P81,""))</f>
        <v/>
      </c>
      <c r="I132" s="120">
        <f>IF($B132=1,$G$18,IF(N(Vintage_Input!Q81)&gt;0,Vintage_Input!I81/Vintage_Input!Q81,""))</f>
        <v/>
      </c>
      <c r="J132" s="120">
        <f>IF($B132=1,$H$18,IF(N(Vintage_Input!R81)&gt;0,Vintage_Input!J81/Vintage_Input!R81,""))</f>
        <v/>
      </c>
      <c r="K132" s="120">
        <f>IF($B132=1,$I$18,IF(N(Vintage_Input!S81)&gt;0,Vintage_Input!K81/Vintage_Input!S81,""))</f>
        <v/>
      </c>
      <c r="L132" s="120">
        <f>IF($B132=1,$B$19,IF(N(Vintage_Input!L81)&gt;0,Vintage_Input!T81/Vintage_Input!L81,""))</f>
        <v/>
      </c>
      <c r="M132" s="120">
        <f>IF($B132=1,$C$19,IF(N(Vintage_Input!M81)&gt;0,Vintage_Input!U81/Vintage_Input!M81,""))</f>
        <v/>
      </c>
      <c r="N132" s="120">
        <f>IF($B132=1,$D$19,IF(N(Vintage_Input!N81)&gt;0,Vintage_Input!V81/Vintage_Input!N81,""))</f>
        <v/>
      </c>
      <c r="O132" s="120">
        <f>IF($B132=1,$E$19,IF(N(Vintage_Input!O81)&gt;0,Vintage_Input!W81/Vintage_Input!O81,""))</f>
        <v/>
      </c>
      <c r="P132" s="120">
        <f>IF($B132=1,$F$19,IF(N(Vintage_Input!P81)&gt;0,Vintage_Input!X81/Vintage_Input!P81,""))</f>
        <v/>
      </c>
      <c r="Q132" s="120">
        <f>IF($B132=1,$G$19,IF(N(Vintage_Input!Q81)&gt;0,Vintage_Input!Y81/Vintage_Input!Q81,""))</f>
        <v/>
      </c>
      <c r="R132" s="120">
        <f>IF($B132=1,$H$19,IF(N(Vintage_Input!R81)&gt;0,Vintage_Input!Z81/Vintage_Input!R81,""))</f>
        <v/>
      </c>
      <c r="S132" s="120">
        <f>IF($B132=1,$I$19,IF(N(Vintage_Input!S81)&gt;0,Vintage_Input!AA81/Vintage_Input!S81,""))</f>
        <v/>
      </c>
      <c r="T132" s="120">
        <f>IF($B132=1,$B$20,IF(N(Vintage_Input!L81)&gt;0,Vintage_Input!AB81/Vintage_Input!L81,""))</f>
        <v/>
      </c>
      <c r="U132" s="120">
        <f>IF($B132=1,$C$20,IF(N(Vintage_Input!M81)&gt;0,Vintage_Input!AC81/Vintage_Input!M81,""))</f>
        <v/>
      </c>
      <c r="V132" s="120">
        <f>IF($B132=1,$D$20,IF(N(Vintage_Input!N81)&gt;0,Vintage_Input!AD81/Vintage_Input!N81,""))</f>
        <v/>
      </c>
      <c r="W132" s="120">
        <f>IF($B132=1,$E$20,IF(N(Vintage_Input!O81)&gt;0,Vintage_Input!AE81/Vintage_Input!O81,""))</f>
        <v/>
      </c>
      <c r="X132" s="120">
        <f>IF($B132=1,$F$20,IF(N(Vintage_Input!P81)&gt;0,Vintage_Input!AF81/Vintage_Input!P81,""))</f>
        <v/>
      </c>
      <c r="Y132" s="120">
        <f>IF($B132=1,$G$20,IF(N(Vintage_Input!Q81)&gt;0,Vintage_Input!AG81/Vintage_Input!Q81,""))</f>
        <v/>
      </c>
      <c r="Z132" s="120">
        <f>IF($B132=1,$H$20,IF(N(Vintage_Input!R81)&gt;0,Vintage_Input!AH81/Vintage_Input!R81,""))</f>
        <v/>
      </c>
      <c r="AA132" s="120">
        <f>IF($B132=1,$I$20,IF(N(Vintage_Input!S81)&gt;0,Vintage_Input!AI81/Vintage_Input!S81,""))</f>
        <v/>
      </c>
      <c r="AB132" s="120">
        <f>IF($B132=1,$B$21,IF(N(Vintage_Input!L81)&gt;0,Vintage_Input!AJ81/Vintage_Input!L81,""))</f>
        <v/>
      </c>
      <c r="AC132" s="120">
        <f>IF($B132=1,$C$21,IF(N(Vintage_Input!M81)&gt;0,Vintage_Input!AK81/Vintage_Input!M81,""))</f>
        <v/>
      </c>
      <c r="AD132" s="120">
        <f>IF($B132=1,$D$21,IF(N(Vintage_Input!N81)&gt;0,Vintage_Input!AL81/Vintage_Input!N81,""))</f>
        <v/>
      </c>
      <c r="AE132" s="120">
        <f>IF($B132=1,$E$21,IF(N(Vintage_Input!O81)&gt;0,Vintage_Input!AM81/Vintage_Input!O81,""))</f>
        <v/>
      </c>
      <c r="AF132" s="120">
        <f>IF($B132=1,$F$21,IF(N(Vintage_Input!P81)&gt;0,Vintage_Input!AN81/Vintage_Input!P81,""))</f>
        <v/>
      </c>
      <c r="AG132" s="120">
        <f>IF($B132=1,$G$21,IF(N(Vintage_Input!Q81)&gt;0,Vintage_Input!AO81/Vintage_Input!Q81,""))</f>
        <v/>
      </c>
      <c r="AH132" s="120">
        <f>IF($B132=1,$H$21,IF(N(Vintage_Input!R81)&gt;0,Vintage_Input!AP81/Vintage_Input!R81,""))</f>
        <v/>
      </c>
      <c r="AI132" s="120">
        <f>IF($B132=1,$I$21,IF(N(Vintage_Input!S81)&gt;0,Vintage_Input!AQ81/Vintage_Input!S81,""))</f>
        <v/>
      </c>
      <c r="AJ132" s="120">
        <f>IF($B132=1,$B$22,IF(N(Vintage_Input!L81)&gt;0,IFERROR(Vintage_Input!AR81/Vintage_Input!AJ81,""),""))</f>
        <v/>
      </c>
      <c r="AK132" s="120">
        <f>IF($B132=1,$C$22,IF(N(Vintage_Input!M81)&gt;0,IFERROR(Vintage_Input!AS81/Vintage_Input!AK81,""),""))</f>
        <v/>
      </c>
      <c r="AL132" s="120">
        <f>IF($B132=1,$D$22,IF(N(Vintage_Input!N81)&gt;0,IFERROR(Vintage_Input!AT81/Vintage_Input!AL81,""),""))</f>
        <v/>
      </c>
      <c r="AM132" s="120">
        <f>IF($B132=1,$E$22,IF(N(Vintage_Input!O81)&gt;0,IFERROR(Vintage_Input!AU81/Vintage_Input!AM81,""),""))</f>
        <v/>
      </c>
      <c r="AN132" s="120">
        <f>IF($B132=1,$F$22,IF(N(Vintage_Input!P81)&gt;0,IFERROR(Vintage_Input!AV81/Vintage_Input!AN81,""),""))</f>
        <v/>
      </c>
      <c r="AO132" s="120">
        <f>IF($B132=1,$G$22,IF(N(Vintage_Input!Q81)&gt;0,IFERROR(Vintage_Input!AW81/Vintage_Input!AO81,""),""))</f>
        <v/>
      </c>
      <c r="AP132" s="120">
        <f>IF($B132=1,$H$22,IF(N(Vintage_Input!R81)&gt;0,IFERROR(Vintage_Input!AX81/Vintage_Input!AP81,""),""))</f>
        <v/>
      </c>
      <c r="AQ132" s="120">
        <f>IF($B132=1,$I$22,IF(N(Vintage_Input!S81)&gt;0,IFERROR(Vintage_Input!AY81/Vintage_Input!AQ81,""),""))</f>
        <v/>
      </c>
      <c r="AR132" s="120">
        <f>IF($B132=1,$B$23,IF(N(Vintage_Input!L81)&gt;0,IFERROR(Vintage_Input!AZ81/$C132,""),""))</f>
        <v/>
      </c>
      <c r="AS132" s="120">
        <f>IF($B132=1,$C$23,IF(N(Vintage_Input!M81)&gt;0,IFERROR(Vintage_Input!BA81/$C132,""),""))</f>
        <v/>
      </c>
      <c r="AT132" s="120">
        <f>IF($B132=1,$D$23,IF(N(Vintage_Input!N81)&gt;0,IFERROR(Vintage_Input!BB81/$C132,""),""))</f>
        <v/>
      </c>
      <c r="AU132" s="120">
        <f>IF($B132=1,$E$23,IF(N(Vintage_Input!O81)&gt;0,IFERROR(Vintage_Input!BC81/$C132,""),""))</f>
        <v/>
      </c>
      <c r="AV132" s="120">
        <f>IF($B132=1,$F$23,IF(N(Vintage_Input!P81)&gt;0,IFERROR(Vintage_Input!BD81/$C132,""),""))</f>
        <v/>
      </c>
      <c r="AW132" s="120">
        <f>IF($B132=1,$G$23,IF(N(Vintage_Input!Q81)&gt;0,IFERROR(Vintage_Input!BE81/$C132,""),""))</f>
        <v/>
      </c>
      <c r="AX132" s="120">
        <f>IF($B132=1,$H$23,IF(N(Vintage_Input!R81)&gt;0,IFERROR(Vintage_Input!BF81/$C132,""),""))</f>
        <v/>
      </c>
      <c r="AY132" s="120">
        <f>IF($B132=1,$I$23,IF(N(Vintage_Input!S81)&gt;0,IFERROR(Vintage_Input!BG81/$C132,""),""))</f>
        <v/>
      </c>
      <c r="AZ132" s="121">
        <f>IF($B132=1,$B$24,IF(N(Vintage_Input!L81)&gt;0,IFERROR((Vintage_Input!D81+Vintage_Input!AR81)/$C132+Products!$D$14-(Products!$D$43+Products!$D$19+Products!$D$43*Products!$D$22+Products!$D$44),""),""))</f>
        <v/>
      </c>
      <c r="BA132" s="121">
        <f>IF($B132=1,$C$24,IF(N(Vintage_Input!M81)&gt;0,IFERROR((Vintage_Input!E81+Vintage_Input!AS81)/$C132+Products!$D$14-(Products!$D$43+Products!$D$19+Products!$D$43*Products!$D$22+Products!$D$44),""),""))</f>
        <v/>
      </c>
      <c r="BB132" s="121">
        <f>IF($B132=1,$D$24,IF(N(Vintage_Input!N81)&gt;0,IFERROR((Vintage_Input!F81+Vintage_Input!AT81)/$C132+Products!$D$14-(Products!$D$43+Products!$D$19+Products!$D$43*Products!$D$22+Products!$D$44),""),""))</f>
        <v/>
      </c>
      <c r="BC132" s="121">
        <f>IF($B132=1,$E$24,IF(N(Vintage_Input!O81)&gt;0,IFERROR((Vintage_Input!G81+Vintage_Input!AU81)/$C132+Products!$D$14-(Products!$D$43+Products!$D$19+Products!$D$43*Products!$D$22+Products!$D$44),""),""))</f>
        <v/>
      </c>
      <c r="BD132" s="121">
        <f>IF($B132=1,$F$24,IF(N(Vintage_Input!P81)&gt;0,IFERROR((Vintage_Input!H81+Vintage_Input!AV81)/$C132+Products!$D$14-(Products!$D$43+Products!$D$19+Products!$D$43*Products!$D$22+Products!$D$44),""),""))</f>
        <v/>
      </c>
      <c r="BE132" s="121">
        <f>IF($B132=1,$G$24,IF(N(Vintage_Input!Q81)&gt;0,IFERROR((Vintage_Input!I81+Vintage_Input!AW81)/$C132+Products!$D$14-(Products!$D$43+Products!$D$19+Products!$D$43*Products!$D$22+Products!$D$44),""),""))</f>
        <v/>
      </c>
      <c r="BF132" s="121">
        <f>IF($B132=1,$H$24,IF(N(Vintage_Input!R81)&gt;0,IFERROR((Vintage_Input!J81+Vintage_Input!AX81)/$C132+Products!$D$14-(Products!$D$43+Products!$D$19+Products!$D$43*Products!$D$22+Products!$D$44),""),""))</f>
        <v/>
      </c>
      <c r="BG132" s="121">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0">
        <f>IF($B133=1,$B$18,IF(N(Vintage_Input!L82)&gt;0,Vintage_Input!D82/Vintage_Input!L82,""))</f>
        <v/>
      </c>
      <c r="E133" s="120">
        <f>IF($B133=1,$C$18,IF(N(Vintage_Input!M82)&gt;0,Vintage_Input!E82/Vintage_Input!M82,""))</f>
        <v/>
      </c>
      <c r="F133" s="120">
        <f>IF($B133=1,$D$18,IF(N(Vintage_Input!N82)&gt;0,Vintage_Input!F82/Vintage_Input!N82,""))</f>
        <v/>
      </c>
      <c r="G133" s="120">
        <f>IF($B133=1,$E$18,IF(N(Vintage_Input!O82)&gt;0,Vintage_Input!G82/Vintage_Input!O82,""))</f>
        <v/>
      </c>
      <c r="H133" s="120">
        <f>IF($B133=1,$F$18,IF(N(Vintage_Input!P82)&gt;0,Vintage_Input!H82/Vintage_Input!P82,""))</f>
        <v/>
      </c>
      <c r="I133" s="120">
        <f>IF($B133=1,$G$18,IF(N(Vintage_Input!Q82)&gt;0,Vintage_Input!I82/Vintage_Input!Q82,""))</f>
        <v/>
      </c>
      <c r="J133" s="120">
        <f>IF($B133=1,$H$18,IF(N(Vintage_Input!R82)&gt;0,Vintage_Input!J82/Vintage_Input!R82,""))</f>
        <v/>
      </c>
      <c r="K133" s="120">
        <f>IF($B133=1,$I$18,IF(N(Vintage_Input!S82)&gt;0,Vintage_Input!K82/Vintage_Input!S82,""))</f>
        <v/>
      </c>
      <c r="L133" s="120">
        <f>IF($B133=1,$B$19,IF(N(Vintage_Input!L82)&gt;0,Vintage_Input!T82/Vintage_Input!L82,""))</f>
        <v/>
      </c>
      <c r="M133" s="120">
        <f>IF($B133=1,$C$19,IF(N(Vintage_Input!M82)&gt;0,Vintage_Input!U82/Vintage_Input!M82,""))</f>
        <v/>
      </c>
      <c r="N133" s="120">
        <f>IF($B133=1,$D$19,IF(N(Vintage_Input!N82)&gt;0,Vintage_Input!V82/Vintage_Input!N82,""))</f>
        <v/>
      </c>
      <c r="O133" s="120">
        <f>IF($B133=1,$E$19,IF(N(Vintage_Input!O82)&gt;0,Vintage_Input!W82/Vintage_Input!O82,""))</f>
        <v/>
      </c>
      <c r="P133" s="120">
        <f>IF($B133=1,$F$19,IF(N(Vintage_Input!P82)&gt;0,Vintage_Input!X82/Vintage_Input!P82,""))</f>
        <v/>
      </c>
      <c r="Q133" s="120">
        <f>IF($B133=1,$G$19,IF(N(Vintage_Input!Q82)&gt;0,Vintage_Input!Y82/Vintage_Input!Q82,""))</f>
        <v/>
      </c>
      <c r="R133" s="120">
        <f>IF($B133=1,$H$19,IF(N(Vintage_Input!R82)&gt;0,Vintage_Input!Z82/Vintage_Input!R82,""))</f>
        <v/>
      </c>
      <c r="S133" s="120">
        <f>IF($B133=1,$I$19,IF(N(Vintage_Input!S82)&gt;0,Vintage_Input!AA82/Vintage_Input!S82,""))</f>
        <v/>
      </c>
      <c r="T133" s="120">
        <f>IF($B133=1,$B$20,IF(N(Vintage_Input!L82)&gt;0,Vintage_Input!AB82/Vintage_Input!L82,""))</f>
        <v/>
      </c>
      <c r="U133" s="120">
        <f>IF($B133=1,$C$20,IF(N(Vintage_Input!M82)&gt;0,Vintage_Input!AC82/Vintage_Input!M82,""))</f>
        <v/>
      </c>
      <c r="V133" s="120">
        <f>IF($B133=1,$D$20,IF(N(Vintage_Input!N82)&gt;0,Vintage_Input!AD82/Vintage_Input!N82,""))</f>
        <v/>
      </c>
      <c r="W133" s="120">
        <f>IF($B133=1,$E$20,IF(N(Vintage_Input!O82)&gt;0,Vintage_Input!AE82/Vintage_Input!O82,""))</f>
        <v/>
      </c>
      <c r="X133" s="120">
        <f>IF($B133=1,$F$20,IF(N(Vintage_Input!P82)&gt;0,Vintage_Input!AF82/Vintage_Input!P82,""))</f>
        <v/>
      </c>
      <c r="Y133" s="120">
        <f>IF($B133=1,$G$20,IF(N(Vintage_Input!Q82)&gt;0,Vintage_Input!AG82/Vintage_Input!Q82,""))</f>
        <v/>
      </c>
      <c r="Z133" s="120">
        <f>IF($B133=1,$H$20,IF(N(Vintage_Input!R82)&gt;0,Vintage_Input!AH82/Vintage_Input!R82,""))</f>
        <v/>
      </c>
      <c r="AA133" s="120">
        <f>IF($B133=1,$I$20,IF(N(Vintage_Input!S82)&gt;0,Vintage_Input!AI82/Vintage_Input!S82,""))</f>
        <v/>
      </c>
      <c r="AB133" s="120">
        <f>IF($B133=1,$B$21,IF(N(Vintage_Input!L82)&gt;0,Vintage_Input!AJ82/Vintage_Input!L82,""))</f>
        <v/>
      </c>
      <c r="AC133" s="120">
        <f>IF($B133=1,$C$21,IF(N(Vintage_Input!M82)&gt;0,Vintage_Input!AK82/Vintage_Input!M82,""))</f>
        <v/>
      </c>
      <c r="AD133" s="120">
        <f>IF($B133=1,$D$21,IF(N(Vintage_Input!N82)&gt;0,Vintage_Input!AL82/Vintage_Input!N82,""))</f>
        <v/>
      </c>
      <c r="AE133" s="120">
        <f>IF($B133=1,$E$21,IF(N(Vintage_Input!O82)&gt;0,Vintage_Input!AM82/Vintage_Input!O82,""))</f>
        <v/>
      </c>
      <c r="AF133" s="120">
        <f>IF($B133=1,$F$21,IF(N(Vintage_Input!P82)&gt;0,Vintage_Input!AN82/Vintage_Input!P82,""))</f>
        <v/>
      </c>
      <c r="AG133" s="120">
        <f>IF($B133=1,$G$21,IF(N(Vintage_Input!Q82)&gt;0,Vintage_Input!AO82/Vintage_Input!Q82,""))</f>
        <v/>
      </c>
      <c r="AH133" s="120">
        <f>IF($B133=1,$H$21,IF(N(Vintage_Input!R82)&gt;0,Vintage_Input!AP82/Vintage_Input!R82,""))</f>
        <v/>
      </c>
      <c r="AI133" s="120">
        <f>IF($B133=1,$I$21,IF(N(Vintage_Input!S82)&gt;0,Vintage_Input!AQ82/Vintage_Input!S82,""))</f>
        <v/>
      </c>
      <c r="AJ133" s="120">
        <f>IF($B133=1,$B$22,IF(N(Vintage_Input!L82)&gt;0,IFERROR(Vintage_Input!AR82/Vintage_Input!AJ82,""),""))</f>
        <v/>
      </c>
      <c r="AK133" s="120">
        <f>IF($B133=1,$C$22,IF(N(Vintage_Input!M82)&gt;0,IFERROR(Vintage_Input!AS82/Vintage_Input!AK82,""),""))</f>
        <v/>
      </c>
      <c r="AL133" s="120">
        <f>IF($B133=1,$D$22,IF(N(Vintage_Input!N82)&gt;0,IFERROR(Vintage_Input!AT82/Vintage_Input!AL82,""),""))</f>
        <v/>
      </c>
      <c r="AM133" s="120">
        <f>IF($B133=1,$E$22,IF(N(Vintage_Input!O82)&gt;0,IFERROR(Vintage_Input!AU82/Vintage_Input!AM82,""),""))</f>
        <v/>
      </c>
      <c r="AN133" s="120">
        <f>IF($B133=1,$F$22,IF(N(Vintage_Input!P82)&gt;0,IFERROR(Vintage_Input!AV82/Vintage_Input!AN82,""),""))</f>
        <v/>
      </c>
      <c r="AO133" s="120">
        <f>IF($B133=1,$G$22,IF(N(Vintage_Input!Q82)&gt;0,IFERROR(Vintage_Input!AW82/Vintage_Input!AO82,""),""))</f>
        <v/>
      </c>
      <c r="AP133" s="120">
        <f>IF($B133=1,$H$22,IF(N(Vintage_Input!R82)&gt;0,IFERROR(Vintage_Input!AX82/Vintage_Input!AP82,""),""))</f>
        <v/>
      </c>
      <c r="AQ133" s="120">
        <f>IF($B133=1,$I$22,IF(N(Vintage_Input!S82)&gt;0,IFERROR(Vintage_Input!AY82/Vintage_Input!AQ82,""),""))</f>
        <v/>
      </c>
      <c r="AR133" s="120">
        <f>IF($B133=1,$B$23,IF(N(Vintage_Input!L82)&gt;0,IFERROR(Vintage_Input!AZ82/$C133,""),""))</f>
        <v/>
      </c>
      <c r="AS133" s="120">
        <f>IF($B133=1,$C$23,IF(N(Vintage_Input!M82)&gt;0,IFERROR(Vintage_Input!BA82/$C133,""),""))</f>
        <v/>
      </c>
      <c r="AT133" s="120">
        <f>IF($B133=1,$D$23,IF(N(Vintage_Input!N82)&gt;0,IFERROR(Vintage_Input!BB82/$C133,""),""))</f>
        <v/>
      </c>
      <c r="AU133" s="120">
        <f>IF($B133=1,$E$23,IF(N(Vintage_Input!O82)&gt;0,IFERROR(Vintage_Input!BC82/$C133,""),""))</f>
        <v/>
      </c>
      <c r="AV133" s="120">
        <f>IF($B133=1,$F$23,IF(N(Vintage_Input!P82)&gt;0,IFERROR(Vintage_Input!BD82/$C133,""),""))</f>
        <v/>
      </c>
      <c r="AW133" s="120">
        <f>IF($B133=1,$G$23,IF(N(Vintage_Input!Q82)&gt;0,IFERROR(Vintage_Input!BE82/$C133,""),""))</f>
        <v/>
      </c>
      <c r="AX133" s="120">
        <f>IF($B133=1,$H$23,IF(N(Vintage_Input!R82)&gt;0,IFERROR(Vintage_Input!BF82/$C133,""),""))</f>
        <v/>
      </c>
      <c r="AY133" s="120">
        <f>IF($B133=1,$I$23,IF(N(Vintage_Input!S82)&gt;0,IFERROR(Vintage_Input!BG82/$C133,""),""))</f>
        <v/>
      </c>
      <c r="AZ133" s="121">
        <f>IF($B133=1,$B$24,IF(N(Vintage_Input!L82)&gt;0,IFERROR((Vintage_Input!D82+Vintage_Input!AR82)/$C133+Products!$D$14-(Products!$D$43+Products!$D$19+Products!$D$43*Products!$D$22+Products!$D$44),""),""))</f>
        <v/>
      </c>
      <c r="BA133" s="121">
        <f>IF($B133=1,$C$24,IF(N(Vintage_Input!M82)&gt;0,IFERROR((Vintage_Input!E82+Vintage_Input!AS82)/$C133+Products!$D$14-(Products!$D$43+Products!$D$19+Products!$D$43*Products!$D$22+Products!$D$44),""),""))</f>
        <v/>
      </c>
      <c r="BB133" s="121">
        <f>IF($B133=1,$D$24,IF(N(Vintage_Input!N82)&gt;0,IFERROR((Vintage_Input!F82+Vintage_Input!AT82)/$C133+Products!$D$14-(Products!$D$43+Products!$D$19+Products!$D$43*Products!$D$22+Products!$D$44),""),""))</f>
        <v/>
      </c>
      <c r="BC133" s="121">
        <f>IF($B133=1,$E$24,IF(N(Vintage_Input!O82)&gt;0,IFERROR((Vintage_Input!G82+Vintage_Input!AU82)/$C133+Products!$D$14-(Products!$D$43+Products!$D$19+Products!$D$43*Products!$D$22+Products!$D$44),""),""))</f>
        <v/>
      </c>
      <c r="BD133" s="121">
        <f>IF($B133=1,$F$24,IF(N(Vintage_Input!P82)&gt;0,IFERROR((Vintage_Input!H82+Vintage_Input!AV82)/$C133+Products!$D$14-(Products!$D$43+Products!$D$19+Products!$D$43*Products!$D$22+Products!$D$44),""),""))</f>
        <v/>
      </c>
      <c r="BE133" s="121">
        <f>IF($B133=1,$G$24,IF(N(Vintage_Input!Q82)&gt;0,IFERROR((Vintage_Input!I82+Vintage_Input!AW82)/$C133+Products!$D$14-(Products!$D$43+Products!$D$19+Products!$D$43*Products!$D$22+Products!$D$44),""),""))</f>
        <v/>
      </c>
      <c r="BF133" s="121">
        <f>IF($B133=1,$H$24,IF(N(Vintage_Input!R82)&gt;0,IFERROR((Vintage_Input!J82+Vintage_Input!AX82)/$C133+Products!$D$14-(Products!$D$43+Products!$D$19+Products!$D$43*Products!$D$22+Products!$D$44),""),""))</f>
        <v/>
      </c>
      <c r="BG133" s="121">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0">
        <f>IF($B134=1,$B$18,IF(N(Vintage_Input!L83)&gt;0,Vintage_Input!D83/Vintage_Input!L83,""))</f>
        <v/>
      </c>
      <c r="E134" s="120">
        <f>IF($B134=1,$C$18,IF(N(Vintage_Input!M83)&gt;0,Vintage_Input!E83/Vintage_Input!M83,""))</f>
        <v/>
      </c>
      <c r="F134" s="120">
        <f>IF($B134=1,$D$18,IF(N(Vintage_Input!N83)&gt;0,Vintage_Input!F83/Vintage_Input!N83,""))</f>
        <v/>
      </c>
      <c r="G134" s="120">
        <f>IF($B134=1,$E$18,IF(N(Vintage_Input!O83)&gt;0,Vintage_Input!G83/Vintage_Input!O83,""))</f>
        <v/>
      </c>
      <c r="H134" s="120">
        <f>IF($B134=1,$F$18,IF(N(Vintage_Input!P83)&gt;0,Vintage_Input!H83/Vintage_Input!P83,""))</f>
        <v/>
      </c>
      <c r="I134" s="120">
        <f>IF($B134=1,$G$18,IF(N(Vintage_Input!Q83)&gt;0,Vintage_Input!I83/Vintage_Input!Q83,""))</f>
        <v/>
      </c>
      <c r="J134" s="120">
        <f>IF($B134=1,$H$18,IF(N(Vintage_Input!R83)&gt;0,Vintage_Input!J83/Vintage_Input!R83,""))</f>
        <v/>
      </c>
      <c r="K134" s="120">
        <f>IF($B134=1,$I$18,IF(N(Vintage_Input!S83)&gt;0,Vintage_Input!K83/Vintage_Input!S83,""))</f>
        <v/>
      </c>
      <c r="L134" s="120">
        <f>IF($B134=1,$B$19,IF(N(Vintage_Input!L83)&gt;0,Vintage_Input!T83/Vintage_Input!L83,""))</f>
        <v/>
      </c>
      <c r="M134" s="120">
        <f>IF($B134=1,$C$19,IF(N(Vintage_Input!M83)&gt;0,Vintage_Input!U83/Vintage_Input!M83,""))</f>
        <v/>
      </c>
      <c r="N134" s="120">
        <f>IF($B134=1,$D$19,IF(N(Vintage_Input!N83)&gt;0,Vintage_Input!V83/Vintage_Input!N83,""))</f>
        <v/>
      </c>
      <c r="O134" s="120">
        <f>IF($B134=1,$E$19,IF(N(Vintage_Input!O83)&gt;0,Vintage_Input!W83/Vintage_Input!O83,""))</f>
        <v/>
      </c>
      <c r="P134" s="120">
        <f>IF($B134=1,$F$19,IF(N(Vintage_Input!P83)&gt;0,Vintage_Input!X83/Vintage_Input!P83,""))</f>
        <v/>
      </c>
      <c r="Q134" s="120">
        <f>IF($B134=1,$G$19,IF(N(Vintage_Input!Q83)&gt;0,Vintage_Input!Y83/Vintage_Input!Q83,""))</f>
        <v/>
      </c>
      <c r="R134" s="120">
        <f>IF($B134=1,$H$19,IF(N(Vintage_Input!R83)&gt;0,Vintage_Input!Z83/Vintage_Input!R83,""))</f>
        <v/>
      </c>
      <c r="S134" s="120">
        <f>IF($B134=1,$I$19,IF(N(Vintage_Input!S83)&gt;0,Vintage_Input!AA83/Vintage_Input!S83,""))</f>
        <v/>
      </c>
      <c r="T134" s="120">
        <f>IF($B134=1,$B$20,IF(N(Vintage_Input!L83)&gt;0,Vintage_Input!AB83/Vintage_Input!L83,""))</f>
        <v/>
      </c>
      <c r="U134" s="120">
        <f>IF($B134=1,$C$20,IF(N(Vintage_Input!M83)&gt;0,Vintage_Input!AC83/Vintage_Input!M83,""))</f>
        <v/>
      </c>
      <c r="V134" s="120">
        <f>IF($B134=1,$D$20,IF(N(Vintage_Input!N83)&gt;0,Vintage_Input!AD83/Vintage_Input!N83,""))</f>
        <v/>
      </c>
      <c r="W134" s="120">
        <f>IF($B134=1,$E$20,IF(N(Vintage_Input!O83)&gt;0,Vintage_Input!AE83/Vintage_Input!O83,""))</f>
        <v/>
      </c>
      <c r="X134" s="120">
        <f>IF($B134=1,$F$20,IF(N(Vintage_Input!P83)&gt;0,Vintage_Input!AF83/Vintage_Input!P83,""))</f>
        <v/>
      </c>
      <c r="Y134" s="120">
        <f>IF($B134=1,$G$20,IF(N(Vintage_Input!Q83)&gt;0,Vintage_Input!AG83/Vintage_Input!Q83,""))</f>
        <v/>
      </c>
      <c r="Z134" s="120">
        <f>IF($B134=1,$H$20,IF(N(Vintage_Input!R83)&gt;0,Vintage_Input!AH83/Vintage_Input!R83,""))</f>
        <v/>
      </c>
      <c r="AA134" s="120">
        <f>IF($B134=1,$I$20,IF(N(Vintage_Input!S83)&gt;0,Vintage_Input!AI83/Vintage_Input!S83,""))</f>
        <v/>
      </c>
      <c r="AB134" s="120">
        <f>IF($B134=1,$B$21,IF(N(Vintage_Input!L83)&gt;0,Vintage_Input!AJ83/Vintage_Input!L83,""))</f>
        <v/>
      </c>
      <c r="AC134" s="120">
        <f>IF($B134=1,$C$21,IF(N(Vintage_Input!M83)&gt;0,Vintage_Input!AK83/Vintage_Input!M83,""))</f>
        <v/>
      </c>
      <c r="AD134" s="120">
        <f>IF($B134=1,$D$21,IF(N(Vintage_Input!N83)&gt;0,Vintage_Input!AL83/Vintage_Input!N83,""))</f>
        <v/>
      </c>
      <c r="AE134" s="120">
        <f>IF($B134=1,$E$21,IF(N(Vintage_Input!O83)&gt;0,Vintage_Input!AM83/Vintage_Input!O83,""))</f>
        <v/>
      </c>
      <c r="AF134" s="120">
        <f>IF($B134=1,$F$21,IF(N(Vintage_Input!P83)&gt;0,Vintage_Input!AN83/Vintage_Input!P83,""))</f>
        <v/>
      </c>
      <c r="AG134" s="120">
        <f>IF($B134=1,$G$21,IF(N(Vintage_Input!Q83)&gt;0,Vintage_Input!AO83/Vintage_Input!Q83,""))</f>
        <v/>
      </c>
      <c r="AH134" s="120">
        <f>IF($B134=1,$H$21,IF(N(Vintage_Input!R83)&gt;0,Vintage_Input!AP83/Vintage_Input!R83,""))</f>
        <v/>
      </c>
      <c r="AI134" s="120">
        <f>IF($B134=1,$I$21,IF(N(Vintage_Input!S83)&gt;0,Vintage_Input!AQ83/Vintage_Input!S83,""))</f>
        <v/>
      </c>
      <c r="AJ134" s="120">
        <f>IF($B134=1,$B$22,IF(N(Vintage_Input!L83)&gt;0,IFERROR(Vintage_Input!AR83/Vintage_Input!AJ83,""),""))</f>
        <v/>
      </c>
      <c r="AK134" s="120">
        <f>IF($B134=1,$C$22,IF(N(Vintage_Input!M83)&gt;0,IFERROR(Vintage_Input!AS83/Vintage_Input!AK83,""),""))</f>
        <v/>
      </c>
      <c r="AL134" s="120">
        <f>IF($B134=1,$D$22,IF(N(Vintage_Input!N83)&gt;0,IFERROR(Vintage_Input!AT83/Vintage_Input!AL83,""),""))</f>
        <v/>
      </c>
      <c r="AM134" s="120">
        <f>IF($B134=1,$E$22,IF(N(Vintage_Input!O83)&gt;0,IFERROR(Vintage_Input!AU83/Vintage_Input!AM83,""),""))</f>
        <v/>
      </c>
      <c r="AN134" s="120">
        <f>IF($B134=1,$F$22,IF(N(Vintage_Input!P83)&gt;0,IFERROR(Vintage_Input!AV83/Vintage_Input!AN83,""),""))</f>
        <v/>
      </c>
      <c r="AO134" s="120">
        <f>IF($B134=1,$G$22,IF(N(Vintage_Input!Q83)&gt;0,IFERROR(Vintage_Input!AW83/Vintage_Input!AO83,""),""))</f>
        <v/>
      </c>
      <c r="AP134" s="120">
        <f>IF($B134=1,$H$22,IF(N(Vintage_Input!R83)&gt;0,IFERROR(Vintage_Input!AX83/Vintage_Input!AP83,""),""))</f>
        <v/>
      </c>
      <c r="AQ134" s="120">
        <f>IF($B134=1,$I$22,IF(N(Vintage_Input!S83)&gt;0,IFERROR(Vintage_Input!AY83/Vintage_Input!AQ83,""),""))</f>
        <v/>
      </c>
      <c r="AR134" s="120">
        <f>IF($B134=1,$B$23,IF(N(Vintage_Input!L83)&gt;0,IFERROR(Vintage_Input!AZ83/$C134,""),""))</f>
        <v/>
      </c>
      <c r="AS134" s="120">
        <f>IF($B134=1,$C$23,IF(N(Vintage_Input!M83)&gt;0,IFERROR(Vintage_Input!BA83/$C134,""),""))</f>
        <v/>
      </c>
      <c r="AT134" s="120">
        <f>IF($B134=1,$D$23,IF(N(Vintage_Input!N83)&gt;0,IFERROR(Vintage_Input!BB83/$C134,""),""))</f>
        <v/>
      </c>
      <c r="AU134" s="120">
        <f>IF($B134=1,$E$23,IF(N(Vintage_Input!O83)&gt;0,IFERROR(Vintage_Input!BC83/$C134,""),""))</f>
        <v/>
      </c>
      <c r="AV134" s="120">
        <f>IF($B134=1,$F$23,IF(N(Vintage_Input!P83)&gt;0,IFERROR(Vintage_Input!BD83/$C134,""),""))</f>
        <v/>
      </c>
      <c r="AW134" s="120">
        <f>IF($B134=1,$G$23,IF(N(Vintage_Input!Q83)&gt;0,IFERROR(Vintage_Input!BE83/$C134,""),""))</f>
        <v/>
      </c>
      <c r="AX134" s="120">
        <f>IF($B134=1,$H$23,IF(N(Vintage_Input!R83)&gt;0,IFERROR(Vintage_Input!BF83/$C134,""),""))</f>
        <v/>
      </c>
      <c r="AY134" s="120">
        <f>IF($B134=1,$I$23,IF(N(Vintage_Input!S83)&gt;0,IFERROR(Vintage_Input!BG83/$C134,""),""))</f>
        <v/>
      </c>
      <c r="AZ134" s="121">
        <f>IF($B134=1,$B$24,IF(N(Vintage_Input!L83)&gt;0,IFERROR((Vintage_Input!D83+Vintage_Input!AR83)/$C134+Products!$D$14-(Products!$D$43+Products!$D$19+Products!$D$43*Products!$D$22+Products!$D$44),""),""))</f>
        <v/>
      </c>
      <c r="BA134" s="121">
        <f>IF($B134=1,$C$24,IF(N(Vintage_Input!M83)&gt;0,IFERROR((Vintage_Input!E83+Vintage_Input!AS83)/$C134+Products!$D$14-(Products!$D$43+Products!$D$19+Products!$D$43*Products!$D$22+Products!$D$44),""),""))</f>
        <v/>
      </c>
      <c r="BB134" s="121">
        <f>IF($B134=1,$D$24,IF(N(Vintage_Input!N83)&gt;0,IFERROR((Vintage_Input!F83+Vintage_Input!AT83)/$C134+Products!$D$14-(Products!$D$43+Products!$D$19+Products!$D$43*Products!$D$22+Products!$D$44),""),""))</f>
        <v/>
      </c>
      <c r="BC134" s="121">
        <f>IF($B134=1,$E$24,IF(N(Vintage_Input!O83)&gt;0,IFERROR((Vintage_Input!G83+Vintage_Input!AU83)/$C134+Products!$D$14-(Products!$D$43+Products!$D$19+Products!$D$43*Products!$D$22+Products!$D$44),""),""))</f>
        <v/>
      </c>
      <c r="BD134" s="121">
        <f>IF($B134=1,$F$24,IF(N(Vintage_Input!P83)&gt;0,IFERROR((Vintage_Input!H83+Vintage_Input!AV83)/$C134+Products!$D$14-(Products!$D$43+Products!$D$19+Products!$D$43*Products!$D$22+Products!$D$44),""),""))</f>
        <v/>
      </c>
      <c r="BE134" s="121">
        <f>IF($B134=1,$G$24,IF(N(Vintage_Input!Q83)&gt;0,IFERROR((Vintage_Input!I83+Vintage_Input!AW83)/$C134+Products!$D$14-(Products!$D$43+Products!$D$19+Products!$D$43*Products!$D$22+Products!$D$44),""),""))</f>
        <v/>
      </c>
      <c r="BF134" s="121">
        <f>IF($B134=1,$H$24,IF(N(Vintage_Input!R83)&gt;0,IFERROR((Vintage_Input!J83+Vintage_Input!AX83)/$C134+Products!$D$14-(Products!$D$43+Products!$D$19+Products!$D$43*Products!$D$22+Products!$D$44),""),""))</f>
        <v/>
      </c>
      <c r="BG134" s="121">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0">
        <f>IF($B135=1,$B$18,IF(N(Vintage_Input!L84)&gt;0,Vintage_Input!D84/Vintage_Input!L84,""))</f>
        <v/>
      </c>
      <c r="E135" s="120">
        <f>IF($B135=1,$C$18,IF(N(Vintage_Input!M84)&gt;0,Vintage_Input!E84/Vintage_Input!M84,""))</f>
        <v/>
      </c>
      <c r="F135" s="120">
        <f>IF($B135=1,$D$18,IF(N(Vintage_Input!N84)&gt;0,Vintage_Input!F84/Vintage_Input!N84,""))</f>
        <v/>
      </c>
      <c r="G135" s="120">
        <f>IF($B135=1,$E$18,IF(N(Vintage_Input!O84)&gt;0,Vintage_Input!G84/Vintage_Input!O84,""))</f>
        <v/>
      </c>
      <c r="H135" s="120">
        <f>IF($B135=1,$F$18,IF(N(Vintage_Input!P84)&gt;0,Vintage_Input!H84/Vintage_Input!P84,""))</f>
        <v/>
      </c>
      <c r="I135" s="120">
        <f>IF($B135=1,$G$18,IF(N(Vintage_Input!Q84)&gt;0,Vintage_Input!I84/Vintage_Input!Q84,""))</f>
        <v/>
      </c>
      <c r="J135" s="120">
        <f>IF($B135=1,$H$18,IF(N(Vintage_Input!R84)&gt;0,Vintage_Input!J84/Vintage_Input!R84,""))</f>
        <v/>
      </c>
      <c r="K135" s="120">
        <f>IF($B135=1,$I$18,IF(N(Vintage_Input!S84)&gt;0,Vintage_Input!K84/Vintage_Input!S84,""))</f>
        <v/>
      </c>
      <c r="L135" s="120">
        <f>IF($B135=1,$B$19,IF(N(Vintage_Input!L84)&gt;0,Vintage_Input!T84/Vintage_Input!L84,""))</f>
        <v/>
      </c>
      <c r="M135" s="120">
        <f>IF($B135=1,$C$19,IF(N(Vintage_Input!M84)&gt;0,Vintage_Input!U84/Vintage_Input!M84,""))</f>
        <v/>
      </c>
      <c r="N135" s="120">
        <f>IF($B135=1,$D$19,IF(N(Vintage_Input!N84)&gt;0,Vintage_Input!V84/Vintage_Input!N84,""))</f>
        <v/>
      </c>
      <c r="O135" s="120">
        <f>IF($B135=1,$E$19,IF(N(Vintage_Input!O84)&gt;0,Vintage_Input!W84/Vintage_Input!O84,""))</f>
        <v/>
      </c>
      <c r="P135" s="120">
        <f>IF($B135=1,$F$19,IF(N(Vintage_Input!P84)&gt;0,Vintage_Input!X84/Vintage_Input!P84,""))</f>
        <v/>
      </c>
      <c r="Q135" s="120">
        <f>IF($B135=1,$G$19,IF(N(Vintage_Input!Q84)&gt;0,Vintage_Input!Y84/Vintage_Input!Q84,""))</f>
        <v/>
      </c>
      <c r="R135" s="120">
        <f>IF($B135=1,$H$19,IF(N(Vintage_Input!R84)&gt;0,Vintage_Input!Z84/Vintage_Input!R84,""))</f>
        <v/>
      </c>
      <c r="S135" s="120">
        <f>IF($B135=1,$I$19,IF(N(Vintage_Input!S84)&gt;0,Vintage_Input!AA84/Vintage_Input!S84,""))</f>
        <v/>
      </c>
      <c r="T135" s="120">
        <f>IF($B135=1,$B$20,IF(N(Vintage_Input!L84)&gt;0,Vintage_Input!AB84/Vintage_Input!L84,""))</f>
        <v/>
      </c>
      <c r="U135" s="120">
        <f>IF($B135=1,$C$20,IF(N(Vintage_Input!M84)&gt;0,Vintage_Input!AC84/Vintage_Input!M84,""))</f>
        <v/>
      </c>
      <c r="V135" s="120">
        <f>IF($B135=1,$D$20,IF(N(Vintage_Input!N84)&gt;0,Vintage_Input!AD84/Vintage_Input!N84,""))</f>
        <v/>
      </c>
      <c r="W135" s="120">
        <f>IF($B135=1,$E$20,IF(N(Vintage_Input!O84)&gt;0,Vintage_Input!AE84/Vintage_Input!O84,""))</f>
        <v/>
      </c>
      <c r="X135" s="120">
        <f>IF($B135=1,$F$20,IF(N(Vintage_Input!P84)&gt;0,Vintage_Input!AF84/Vintage_Input!P84,""))</f>
        <v/>
      </c>
      <c r="Y135" s="120">
        <f>IF($B135=1,$G$20,IF(N(Vintage_Input!Q84)&gt;0,Vintage_Input!AG84/Vintage_Input!Q84,""))</f>
        <v/>
      </c>
      <c r="Z135" s="120">
        <f>IF($B135=1,$H$20,IF(N(Vintage_Input!R84)&gt;0,Vintage_Input!AH84/Vintage_Input!R84,""))</f>
        <v/>
      </c>
      <c r="AA135" s="120">
        <f>IF($B135=1,$I$20,IF(N(Vintage_Input!S84)&gt;0,Vintage_Input!AI84/Vintage_Input!S84,""))</f>
        <v/>
      </c>
      <c r="AB135" s="120">
        <f>IF($B135=1,$B$21,IF(N(Vintage_Input!L84)&gt;0,Vintage_Input!AJ84/Vintage_Input!L84,""))</f>
        <v/>
      </c>
      <c r="AC135" s="120">
        <f>IF($B135=1,$C$21,IF(N(Vintage_Input!M84)&gt;0,Vintage_Input!AK84/Vintage_Input!M84,""))</f>
        <v/>
      </c>
      <c r="AD135" s="120">
        <f>IF($B135=1,$D$21,IF(N(Vintage_Input!N84)&gt;0,Vintage_Input!AL84/Vintage_Input!N84,""))</f>
        <v/>
      </c>
      <c r="AE135" s="120">
        <f>IF($B135=1,$E$21,IF(N(Vintage_Input!O84)&gt;0,Vintage_Input!AM84/Vintage_Input!O84,""))</f>
        <v/>
      </c>
      <c r="AF135" s="120">
        <f>IF($B135=1,$F$21,IF(N(Vintage_Input!P84)&gt;0,Vintage_Input!AN84/Vintage_Input!P84,""))</f>
        <v/>
      </c>
      <c r="AG135" s="120">
        <f>IF($B135=1,$G$21,IF(N(Vintage_Input!Q84)&gt;0,Vintage_Input!AO84/Vintage_Input!Q84,""))</f>
        <v/>
      </c>
      <c r="AH135" s="120">
        <f>IF($B135=1,$H$21,IF(N(Vintage_Input!R84)&gt;0,Vintage_Input!AP84/Vintage_Input!R84,""))</f>
        <v/>
      </c>
      <c r="AI135" s="120">
        <f>IF($B135=1,$I$21,IF(N(Vintage_Input!S84)&gt;0,Vintage_Input!AQ84/Vintage_Input!S84,""))</f>
        <v/>
      </c>
      <c r="AJ135" s="120">
        <f>IF($B135=1,$B$22,IF(N(Vintage_Input!L84)&gt;0,IFERROR(Vintage_Input!AR84/Vintage_Input!AJ84,""),""))</f>
        <v/>
      </c>
      <c r="AK135" s="120">
        <f>IF($B135=1,$C$22,IF(N(Vintage_Input!M84)&gt;0,IFERROR(Vintage_Input!AS84/Vintage_Input!AK84,""),""))</f>
        <v/>
      </c>
      <c r="AL135" s="120">
        <f>IF($B135=1,$D$22,IF(N(Vintage_Input!N84)&gt;0,IFERROR(Vintage_Input!AT84/Vintage_Input!AL84,""),""))</f>
        <v/>
      </c>
      <c r="AM135" s="120">
        <f>IF($B135=1,$E$22,IF(N(Vintage_Input!O84)&gt;0,IFERROR(Vintage_Input!AU84/Vintage_Input!AM84,""),""))</f>
        <v/>
      </c>
      <c r="AN135" s="120">
        <f>IF($B135=1,$F$22,IF(N(Vintage_Input!P84)&gt;0,IFERROR(Vintage_Input!AV84/Vintage_Input!AN84,""),""))</f>
        <v/>
      </c>
      <c r="AO135" s="120">
        <f>IF($B135=1,$G$22,IF(N(Vintage_Input!Q84)&gt;0,IFERROR(Vintage_Input!AW84/Vintage_Input!AO84,""),""))</f>
        <v/>
      </c>
      <c r="AP135" s="120">
        <f>IF($B135=1,$H$22,IF(N(Vintage_Input!R84)&gt;0,IFERROR(Vintage_Input!AX84/Vintage_Input!AP84,""),""))</f>
        <v/>
      </c>
      <c r="AQ135" s="120">
        <f>IF($B135=1,$I$22,IF(N(Vintage_Input!S84)&gt;0,IFERROR(Vintage_Input!AY84/Vintage_Input!AQ84,""),""))</f>
        <v/>
      </c>
      <c r="AR135" s="120">
        <f>IF($B135=1,$B$23,IF(N(Vintage_Input!L84)&gt;0,IFERROR(Vintage_Input!AZ84/$C135,""),""))</f>
        <v/>
      </c>
      <c r="AS135" s="120">
        <f>IF($B135=1,$C$23,IF(N(Vintage_Input!M84)&gt;0,IFERROR(Vintage_Input!BA84/$C135,""),""))</f>
        <v/>
      </c>
      <c r="AT135" s="120">
        <f>IF($B135=1,$D$23,IF(N(Vintage_Input!N84)&gt;0,IFERROR(Vintage_Input!BB84/$C135,""),""))</f>
        <v/>
      </c>
      <c r="AU135" s="120">
        <f>IF($B135=1,$E$23,IF(N(Vintage_Input!O84)&gt;0,IFERROR(Vintage_Input!BC84/$C135,""),""))</f>
        <v/>
      </c>
      <c r="AV135" s="120">
        <f>IF($B135=1,$F$23,IF(N(Vintage_Input!P84)&gt;0,IFERROR(Vintage_Input!BD84/$C135,""),""))</f>
        <v/>
      </c>
      <c r="AW135" s="120">
        <f>IF($B135=1,$G$23,IF(N(Vintage_Input!Q84)&gt;0,IFERROR(Vintage_Input!BE84/$C135,""),""))</f>
        <v/>
      </c>
      <c r="AX135" s="120">
        <f>IF($B135=1,$H$23,IF(N(Vintage_Input!R84)&gt;0,IFERROR(Vintage_Input!BF84/$C135,""),""))</f>
        <v/>
      </c>
      <c r="AY135" s="120">
        <f>IF($B135=1,$I$23,IF(N(Vintage_Input!S84)&gt;0,IFERROR(Vintage_Input!BG84/$C135,""),""))</f>
        <v/>
      </c>
      <c r="AZ135" s="121">
        <f>IF($B135=1,$B$24,IF(N(Vintage_Input!L84)&gt;0,IFERROR((Vintage_Input!D84+Vintage_Input!AR84)/$C135+Products!$D$14-(Products!$D$43+Products!$D$19+Products!$D$43*Products!$D$22+Products!$D$44),""),""))</f>
        <v/>
      </c>
      <c r="BA135" s="121">
        <f>IF($B135=1,$C$24,IF(N(Vintage_Input!M84)&gt;0,IFERROR((Vintage_Input!E84+Vintage_Input!AS84)/$C135+Products!$D$14-(Products!$D$43+Products!$D$19+Products!$D$43*Products!$D$22+Products!$D$44),""),""))</f>
        <v/>
      </c>
      <c r="BB135" s="121">
        <f>IF($B135=1,$D$24,IF(N(Vintage_Input!N84)&gt;0,IFERROR((Vintage_Input!F84+Vintage_Input!AT84)/$C135+Products!$D$14-(Products!$D$43+Products!$D$19+Products!$D$43*Products!$D$22+Products!$D$44),""),""))</f>
        <v/>
      </c>
      <c r="BC135" s="121">
        <f>IF($B135=1,$E$24,IF(N(Vintage_Input!O84)&gt;0,IFERROR((Vintage_Input!G84+Vintage_Input!AU84)/$C135+Products!$D$14-(Products!$D$43+Products!$D$19+Products!$D$43*Products!$D$22+Products!$D$44),""),""))</f>
        <v/>
      </c>
      <c r="BD135" s="121">
        <f>IF($B135=1,$F$24,IF(N(Vintage_Input!P84)&gt;0,IFERROR((Vintage_Input!H84+Vintage_Input!AV84)/$C135+Products!$D$14-(Products!$D$43+Products!$D$19+Products!$D$43*Products!$D$22+Products!$D$44),""),""))</f>
        <v/>
      </c>
      <c r="BE135" s="121">
        <f>IF($B135=1,$G$24,IF(N(Vintage_Input!Q84)&gt;0,IFERROR((Vintage_Input!I84+Vintage_Input!AW84)/$C135+Products!$D$14-(Products!$D$43+Products!$D$19+Products!$D$43*Products!$D$22+Products!$D$44),""),""))</f>
        <v/>
      </c>
      <c r="BF135" s="121">
        <f>IF($B135=1,$H$24,IF(N(Vintage_Input!R84)&gt;0,IFERROR((Vintage_Input!J84+Vintage_Input!AX84)/$C135+Products!$D$14-(Products!$D$43+Products!$D$19+Products!$D$43*Products!$D$22+Products!$D$44),""),""))</f>
        <v/>
      </c>
      <c r="BG135" s="121">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0">
        <f>IF($B136=1,$B$18,IF(N(Vintage_Input!L85)&gt;0,Vintage_Input!D85/Vintage_Input!L85,""))</f>
        <v/>
      </c>
      <c r="E136" s="120">
        <f>IF($B136=1,$C$18,IF(N(Vintage_Input!M85)&gt;0,Vintage_Input!E85/Vintage_Input!M85,""))</f>
        <v/>
      </c>
      <c r="F136" s="120">
        <f>IF($B136=1,$D$18,IF(N(Vintage_Input!N85)&gt;0,Vintage_Input!F85/Vintage_Input!N85,""))</f>
        <v/>
      </c>
      <c r="G136" s="120">
        <f>IF($B136=1,$E$18,IF(N(Vintage_Input!O85)&gt;0,Vintage_Input!G85/Vintage_Input!O85,""))</f>
        <v/>
      </c>
      <c r="H136" s="120">
        <f>IF($B136=1,$F$18,IF(N(Vintage_Input!P85)&gt;0,Vintage_Input!H85/Vintage_Input!P85,""))</f>
        <v/>
      </c>
      <c r="I136" s="120">
        <f>IF($B136=1,$G$18,IF(N(Vintage_Input!Q85)&gt;0,Vintage_Input!I85/Vintage_Input!Q85,""))</f>
        <v/>
      </c>
      <c r="J136" s="120">
        <f>IF($B136=1,$H$18,IF(N(Vintage_Input!R85)&gt;0,Vintage_Input!J85/Vintage_Input!R85,""))</f>
        <v/>
      </c>
      <c r="K136" s="120">
        <f>IF($B136=1,$I$18,IF(N(Vintage_Input!S85)&gt;0,Vintage_Input!K85/Vintage_Input!S85,""))</f>
        <v/>
      </c>
      <c r="L136" s="120">
        <f>IF($B136=1,$B$19,IF(N(Vintage_Input!L85)&gt;0,Vintage_Input!T85/Vintage_Input!L85,""))</f>
        <v/>
      </c>
      <c r="M136" s="120">
        <f>IF($B136=1,$C$19,IF(N(Vintage_Input!M85)&gt;0,Vintage_Input!U85/Vintage_Input!M85,""))</f>
        <v/>
      </c>
      <c r="N136" s="120">
        <f>IF($B136=1,$D$19,IF(N(Vintage_Input!N85)&gt;0,Vintage_Input!V85/Vintage_Input!N85,""))</f>
        <v/>
      </c>
      <c r="O136" s="120">
        <f>IF($B136=1,$E$19,IF(N(Vintage_Input!O85)&gt;0,Vintage_Input!W85/Vintage_Input!O85,""))</f>
        <v/>
      </c>
      <c r="P136" s="120">
        <f>IF($B136=1,$F$19,IF(N(Vintage_Input!P85)&gt;0,Vintage_Input!X85/Vintage_Input!P85,""))</f>
        <v/>
      </c>
      <c r="Q136" s="120">
        <f>IF($B136=1,$G$19,IF(N(Vintage_Input!Q85)&gt;0,Vintage_Input!Y85/Vintage_Input!Q85,""))</f>
        <v/>
      </c>
      <c r="R136" s="120">
        <f>IF($B136=1,$H$19,IF(N(Vintage_Input!R85)&gt;0,Vintage_Input!Z85/Vintage_Input!R85,""))</f>
        <v/>
      </c>
      <c r="S136" s="120">
        <f>IF($B136=1,$I$19,IF(N(Vintage_Input!S85)&gt;0,Vintage_Input!AA85/Vintage_Input!S85,""))</f>
        <v/>
      </c>
      <c r="T136" s="120">
        <f>IF($B136=1,$B$20,IF(N(Vintage_Input!L85)&gt;0,Vintage_Input!AB85/Vintage_Input!L85,""))</f>
        <v/>
      </c>
      <c r="U136" s="120">
        <f>IF($B136=1,$C$20,IF(N(Vintage_Input!M85)&gt;0,Vintage_Input!AC85/Vintage_Input!M85,""))</f>
        <v/>
      </c>
      <c r="V136" s="120">
        <f>IF($B136=1,$D$20,IF(N(Vintage_Input!N85)&gt;0,Vintage_Input!AD85/Vintage_Input!N85,""))</f>
        <v/>
      </c>
      <c r="W136" s="120">
        <f>IF($B136=1,$E$20,IF(N(Vintage_Input!O85)&gt;0,Vintage_Input!AE85/Vintage_Input!O85,""))</f>
        <v/>
      </c>
      <c r="X136" s="120">
        <f>IF($B136=1,$F$20,IF(N(Vintage_Input!P85)&gt;0,Vintage_Input!AF85/Vintage_Input!P85,""))</f>
        <v/>
      </c>
      <c r="Y136" s="120">
        <f>IF($B136=1,$G$20,IF(N(Vintage_Input!Q85)&gt;0,Vintage_Input!AG85/Vintage_Input!Q85,""))</f>
        <v/>
      </c>
      <c r="Z136" s="120">
        <f>IF($B136=1,$H$20,IF(N(Vintage_Input!R85)&gt;0,Vintage_Input!AH85/Vintage_Input!R85,""))</f>
        <v/>
      </c>
      <c r="AA136" s="120">
        <f>IF($B136=1,$I$20,IF(N(Vintage_Input!S85)&gt;0,Vintage_Input!AI85/Vintage_Input!S85,""))</f>
        <v/>
      </c>
      <c r="AB136" s="120">
        <f>IF($B136=1,$B$21,IF(N(Vintage_Input!L85)&gt;0,Vintage_Input!AJ85/Vintage_Input!L85,""))</f>
        <v/>
      </c>
      <c r="AC136" s="120">
        <f>IF($B136=1,$C$21,IF(N(Vintage_Input!M85)&gt;0,Vintage_Input!AK85/Vintage_Input!M85,""))</f>
        <v/>
      </c>
      <c r="AD136" s="120">
        <f>IF($B136=1,$D$21,IF(N(Vintage_Input!N85)&gt;0,Vintage_Input!AL85/Vintage_Input!N85,""))</f>
        <v/>
      </c>
      <c r="AE136" s="120">
        <f>IF($B136=1,$E$21,IF(N(Vintage_Input!O85)&gt;0,Vintage_Input!AM85/Vintage_Input!O85,""))</f>
        <v/>
      </c>
      <c r="AF136" s="120">
        <f>IF($B136=1,$F$21,IF(N(Vintage_Input!P85)&gt;0,Vintage_Input!AN85/Vintage_Input!P85,""))</f>
        <v/>
      </c>
      <c r="AG136" s="120">
        <f>IF($B136=1,$G$21,IF(N(Vintage_Input!Q85)&gt;0,Vintage_Input!AO85/Vintage_Input!Q85,""))</f>
        <v/>
      </c>
      <c r="AH136" s="120">
        <f>IF($B136=1,$H$21,IF(N(Vintage_Input!R85)&gt;0,Vintage_Input!AP85/Vintage_Input!R85,""))</f>
        <v/>
      </c>
      <c r="AI136" s="120">
        <f>IF($B136=1,$I$21,IF(N(Vintage_Input!S85)&gt;0,Vintage_Input!AQ85/Vintage_Input!S85,""))</f>
        <v/>
      </c>
      <c r="AJ136" s="120">
        <f>IF($B136=1,$B$22,IF(N(Vintage_Input!L85)&gt;0,IFERROR(Vintage_Input!AR85/Vintage_Input!AJ85,""),""))</f>
        <v/>
      </c>
      <c r="AK136" s="120">
        <f>IF($B136=1,$C$22,IF(N(Vintage_Input!M85)&gt;0,IFERROR(Vintage_Input!AS85/Vintage_Input!AK85,""),""))</f>
        <v/>
      </c>
      <c r="AL136" s="120">
        <f>IF($B136=1,$D$22,IF(N(Vintage_Input!N85)&gt;0,IFERROR(Vintage_Input!AT85/Vintage_Input!AL85,""),""))</f>
        <v/>
      </c>
      <c r="AM136" s="120">
        <f>IF($B136=1,$E$22,IF(N(Vintage_Input!O85)&gt;0,IFERROR(Vintage_Input!AU85/Vintage_Input!AM85,""),""))</f>
        <v/>
      </c>
      <c r="AN136" s="120">
        <f>IF($B136=1,$F$22,IF(N(Vintage_Input!P85)&gt;0,IFERROR(Vintage_Input!AV85/Vintage_Input!AN85,""),""))</f>
        <v/>
      </c>
      <c r="AO136" s="120">
        <f>IF($B136=1,$G$22,IF(N(Vintage_Input!Q85)&gt;0,IFERROR(Vintage_Input!AW85/Vintage_Input!AO85,""),""))</f>
        <v/>
      </c>
      <c r="AP136" s="120">
        <f>IF($B136=1,$H$22,IF(N(Vintage_Input!R85)&gt;0,IFERROR(Vintage_Input!AX85/Vintage_Input!AP85,""),""))</f>
        <v/>
      </c>
      <c r="AQ136" s="120">
        <f>IF($B136=1,$I$22,IF(N(Vintage_Input!S85)&gt;0,IFERROR(Vintage_Input!AY85/Vintage_Input!AQ85,""),""))</f>
        <v/>
      </c>
      <c r="AR136" s="120">
        <f>IF($B136=1,$B$23,IF(N(Vintage_Input!L85)&gt;0,IFERROR(Vintage_Input!AZ85/$C136,""),""))</f>
        <v/>
      </c>
      <c r="AS136" s="120">
        <f>IF($B136=1,$C$23,IF(N(Vintage_Input!M85)&gt;0,IFERROR(Vintage_Input!BA85/$C136,""),""))</f>
        <v/>
      </c>
      <c r="AT136" s="120">
        <f>IF($B136=1,$D$23,IF(N(Vintage_Input!N85)&gt;0,IFERROR(Vintage_Input!BB85/$C136,""),""))</f>
        <v/>
      </c>
      <c r="AU136" s="120">
        <f>IF($B136=1,$E$23,IF(N(Vintage_Input!O85)&gt;0,IFERROR(Vintage_Input!BC85/$C136,""),""))</f>
        <v/>
      </c>
      <c r="AV136" s="120">
        <f>IF($B136=1,$F$23,IF(N(Vintage_Input!P85)&gt;0,IFERROR(Vintage_Input!BD85/$C136,""),""))</f>
        <v/>
      </c>
      <c r="AW136" s="120">
        <f>IF($B136=1,$G$23,IF(N(Vintage_Input!Q85)&gt;0,IFERROR(Vintage_Input!BE85/$C136,""),""))</f>
        <v/>
      </c>
      <c r="AX136" s="120">
        <f>IF($B136=1,$H$23,IF(N(Vintage_Input!R85)&gt;0,IFERROR(Vintage_Input!BF85/$C136,""),""))</f>
        <v/>
      </c>
      <c r="AY136" s="120">
        <f>IF($B136=1,$I$23,IF(N(Vintage_Input!S85)&gt;0,IFERROR(Vintage_Input!BG85/$C136,""),""))</f>
        <v/>
      </c>
      <c r="AZ136" s="121">
        <f>IF($B136=1,$B$24,IF(N(Vintage_Input!L85)&gt;0,IFERROR((Vintage_Input!D85+Vintage_Input!AR85)/$C136+Products!$D$14-(Products!$D$43+Products!$D$19+Products!$D$43*Products!$D$22+Products!$D$44),""),""))</f>
        <v/>
      </c>
      <c r="BA136" s="121">
        <f>IF($B136=1,$C$24,IF(N(Vintage_Input!M85)&gt;0,IFERROR((Vintage_Input!E85+Vintage_Input!AS85)/$C136+Products!$D$14-(Products!$D$43+Products!$D$19+Products!$D$43*Products!$D$22+Products!$D$44),""),""))</f>
        <v/>
      </c>
      <c r="BB136" s="121">
        <f>IF($B136=1,$D$24,IF(N(Vintage_Input!N85)&gt;0,IFERROR((Vintage_Input!F85+Vintage_Input!AT85)/$C136+Products!$D$14-(Products!$D$43+Products!$D$19+Products!$D$43*Products!$D$22+Products!$D$44),""),""))</f>
        <v/>
      </c>
      <c r="BC136" s="121">
        <f>IF($B136=1,$E$24,IF(N(Vintage_Input!O85)&gt;0,IFERROR((Vintage_Input!G85+Vintage_Input!AU85)/$C136+Products!$D$14-(Products!$D$43+Products!$D$19+Products!$D$43*Products!$D$22+Products!$D$44),""),""))</f>
        <v/>
      </c>
      <c r="BD136" s="121">
        <f>IF($B136=1,$F$24,IF(N(Vintage_Input!P85)&gt;0,IFERROR((Vintage_Input!H85+Vintage_Input!AV85)/$C136+Products!$D$14-(Products!$D$43+Products!$D$19+Products!$D$43*Products!$D$22+Products!$D$44),""),""))</f>
        <v/>
      </c>
      <c r="BE136" s="121">
        <f>IF($B136=1,$G$24,IF(N(Vintage_Input!Q85)&gt;0,IFERROR((Vintage_Input!I85+Vintage_Input!AW85)/$C136+Products!$D$14-(Products!$D$43+Products!$D$19+Products!$D$43*Products!$D$22+Products!$D$44),""),""))</f>
        <v/>
      </c>
      <c r="BF136" s="121">
        <f>IF($B136=1,$H$24,IF(N(Vintage_Input!R85)&gt;0,IFERROR((Vintage_Input!J85+Vintage_Input!AX85)/$C136+Products!$D$14-(Products!$D$43+Products!$D$19+Products!$D$43*Products!$D$22+Products!$D$44),""),""))</f>
        <v/>
      </c>
      <c r="BG136" s="121">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0">
        <f>IF($B137=1,$B$18,IF(N(Vintage_Input!L86)&gt;0,Vintage_Input!D86/Vintage_Input!L86,""))</f>
        <v/>
      </c>
      <c r="E137" s="120">
        <f>IF($B137=1,$C$18,IF(N(Vintage_Input!M86)&gt;0,Vintage_Input!E86/Vintage_Input!M86,""))</f>
        <v/>
      </c>
      <c r="F137" s="120">
        <f>IF($B137=1,$D$18,IF(N(Vintage_Input!N86)&gt;0,Vintage_Input!F86/Vintage_Input!N86,""))</f>
        <v/>
      </c>
      <c r="G137" s="120">
        <f>IF($B137=1,$E$18,IF(N(Vintage_Input!O86)&gt;0,Vintage_Input!G86/Vintage_Input!O86,""))</f>
        <v/>
      </c>
      <c r="H137" s="120">
        <f>IF($B137=1,$F$18,IF(N(Vintage_Input!P86)&gt;0,Vintage_Input!H86/Vintage_Input!P86,""))</f>
        <v/>
      </c>
      <c r="I137" s="120">
        <f>IF($B137=1,$G$18,IF(N(Vintage_Input!Q86)&gt;0,Vintage_Input!I86/Vintage_Input!Q86,""))</f>
        <v/>
      </c>
      <c r="J137" s="120">
        <f>IF($B137=1,$H$18,IF(N(Vintage_Input!R86)&gt;0,Vintage_Input!J86/Vintage_Input!R86,""))</f>
        <v/>
      </c>
      <c r="K137" s="120">
        <f>IF($B137=1,$I$18,IF(N(Vintage_Input!S86)&gt;0,Vintage_Input!K86/Vintage_Input!S86,""))</f>
        <v/>
      </c>
      <c r="L137" s="120">
        <f>IF($B137=1,$B$19,IF(N(Vintage_Input!L86)&gt;0,Vintage_Input!T86/Vintage_Input!L86,""))</f>
        <v/>
      </c>
      <c r="M137" s="120">
        <f>IF($B137=1,$C$19,IF(N(Vintage_Input!M86)&gt;0,Vintage_Input!U86/Vintage_Input!M86,""))</f>
        <v/>
      </c>
      <c r="N137" s="120">
        <f>IF($B137=1,$D$19,IF(N(Vintage_Input!N86)&gt;0,Vintage_Input!V86/Vintage_Input!N86,""))</f>
        <v/>
      </c>
      <c r="O137" s="120">
        <f>IF($B137=1,$E$19,IF(N(Vintage_Input!O86)&gt;0,Vintage_Input!W86/Vintage_Input!O86,""))</f>
        <v/>
      </c>
      <c r="P137" s="120">
        <f>IF($B137=1,$F$19,IF(N(Vintage_Input!P86)&gt;0,Vintage_Input!X86/Vintage_Input!P86,""))</f>
        <v/>
      </c>
      <c r="Q137" s="120">
        <f>IF($B137=1,$G$19,IF(N(Vintage_Input!Q86)&gt;0,Vintage_Input!Y86/Vintage_Input!Q86,""))</f>
        <v/>
      </c>
      <c r="R137" s="120">
        <f>IF($B137=1,$H$19,IF(N(Vintage_Input!R86)&gt;0,Vintage_Input!Z86/Vintage_Input!R86,""))</f>
        <v/>
      </c>
      <c r="S137" s="120">
        <f>IF($B137=1,$I$19,IF(N(Vintage_Input!S86)&gt;0,Vintage_Input!AA86/Vintage_Input!S86,""))</f>
        <v/>
      </c>
      <c r="T137" s="120">
        <f>IF($B137=1,$B$20,IF(N(Vintage_Input!L86)&gt;0,Vintage_Input!AB86/Vintage_Input!L86,""))</f>
        <v/>
      </c>
      <c r="U137" s="120">
        <f>IF($B137=1,$C$20,IF(N(Vintage_Input!M86)&gt;0,Vintage_Input!AC86/Vintage_Input!M86,""))</f>
        <v/>
      </c>
      <c r="V137" s="120">
        <f>IF($B137=1,$D$20,IF(N(Vintage_Input!N86)&gt;0,Vintage_Input!AD86/Vintage_Input!N86,""))</f>
        <v/>
      </c>
      <c r="W137" s="120">
        <f>IF($B137=1,$E$20,IF(N(Vintage_Input!O86)&gt;0,Vintage_Input!AE86/Vintage_Input!O86,""))</f>
        <v/>
      </c>
      <c r="X137" s="120">
        <f>IF($B137=1,$F$20,IF(N(Vintage_Input!P86)&gt;0,Vintage_Input!AF86/Vintage_Input!P86,""))</f>
        <v/>
      </c>
      <c r="Y137" s="120">
        <f>IF($B137=1,$G$20,IF(N(Vintage_Input!Q86)&gt;0,Vintage_Input!AG86/Vintage_Input!Q86,""))</f>
        <v/>
      </c>
      <c r="Z137" s="120">
        <f>IF($B137=1,$H$20,IF(N(Vintage_Input!R86)&gt;0,Vintage_Input!AH86/Vintage_Input!R86,""))</f>
        <v/>
      </c>
      <c r="AA137" s="120">
        <f>IF($B137=1,$I$20,IF(N(Vintage_Input!S86)&gt;0,Vintage_Input!AI86/Vintage_Input!S86,""))</f>
        <v/>
      </c>
      <c r="AB137" s="120">
        <f>IF($B137=1,$B$21,IF(N(Vintage_Input!L86)&gt;0,Vintage_Input!AJ86/Vintage_Input!L86,""))</f>
        <v/>
      </c>
      <c r="AC137" s="120">
        <f>IF($B137=1,$C$21,IF(N(Vintage_Input!M86)&gt;0,Vintage_Input!AK86/Vintage_Input!M86,""))</f>
        <v/>
      </c>
      <c r="AD137" s="120">
        <f>IF($B137=1,$D$21,IF(N(Vintage_Input!N86)&gt;0,Vintage_Input!AL86/Vintage_Input!N86,""))</f>
        <v/>
      </c>
      <c r="AE137" s="120">
        <f>IF($B137=1,$E$21,IF(N(Vintage_Input!O86)&gt;0,Vintage_Input!AM86/Vintage_Input!O86,""))</f>
        <v/>
      </c>
      <c r="AF137" s="120">
        <f>IF($B137=1,$F$21,IF(N(Vintage_Input!P86)&gt;0,Vintage_Input!AN86/Vintage_Input!P86,""))</f>
        <v/>
      </c>
      <c r="AG137" s="120">
        <f>IF($B137=1,$G$21,IF(N(Vintage_Input!Q86)&gt;0,Vintage_Input!AO86/Vintage_Input!Q86,""))</f>
        <v/>
      </c>
      <c r="AH137" s="120">
        <f>IF($B137=1,$H$21,IF(N(Vintage_Input!R86)&gt;0,Vintage_Input!AP86/Vintage_Input!R86,""))</f>
        <v/>
      </c>
      <c r="AI137" s="120">
        <f>IF($B137=1,$I$21,IF(N(Vintage_Input!S86)&gt;0,Vintage_Input!AQ86/Vintage_Input!S86,""))</f>
        <v/>
      </c>
      <c r="AJ137" s="120">
        <f>IF($B137=1,$B$22,IF(N(Vintage_Input!L86)&gt;0,IFERROR(Vintage_Input!AR86/Vintage_Input!AJ86,""),""))</f>
        <v/>
      </c>
      <c r="AK137" s="120">
        <f>IF($B137=1,$C$22,IF(N(Vintage_Input!M86)&gt;0,IFERROR(Vintage_Input!AS86/Vintage_Input!AK86,""),""))</f>
        <v/>
      </c>
      <c r="AL137" s="120">
        <f>IF($B137=1,$D$22,IF(N(Vintage_Input!N86)&gt;0,IFERROR(Vintage_Input!AT86/Vintage_Input!AL86,""),""))</f>
        <v/>
      </c>
      <c r="AM137" s="120">
        <f>IF($B137=1,$E$22,IF(N(Vintage_Input!O86)&gt;0,IFERROR(Vintage_Input!AU86/Vintage_Input!AM86,""),""))</f>
        <v/>
      </c>
      <c r="AN137" s="120">
        <f>IF($B137=1,$F$22,IF(N(Vintage_Input!P86)&gt;0,IFERROR(Vintage_Input!AV86/Vintage_Input!AN86,""),""))</f>
        <v/>
      </c>
      <c r="AO137" s="120">
        <f>IF($B137=1,$G$22,IF(N(Vintage_Input!Q86)&gt;0,IFERROR(Vintage_Input!AW86/Vintage_Input!AO86,""),""))</f>
        <v/>
      </c>
      <c r="AP137" s="120">
        <f>IF($B137=1,$H$22,IF(N(Vintage_Input!R86)&gt;0,IFERROR(Vintage_Input!AX86/Vintage_Input!AP86,""),""))</f>
        <v/>
      </c>
      <c r="AQ137" s="120">
        <f>IF($B137=1,$I$22,IF(N(Vintage_Input!S86)&gt;0,IFERROR(Vintage_Input!AY86/Vintage_Input!AQ86,""),""))</f>
        <v/>
      </c>
      <c r="AR137" s="120">
        <f>IF($B137=1,$B$23,IF(N(Vintage_Input!L86)&gt;0,IFERROR(Vintage_Input!AZ86/$C137,""),""))</f>
        <v/>
      </c>
      <c r="AS137" s="120">
        <f>IF($B137=1,$C$23,IF(N(Vintage_Input!M86)&gt;0,IFERROR(Vintage_Input!BA86/$C137,""),""))</f>
        <v/>
      </c>
      <c r="AT137" s="120">
        <f>IF($B137=1,$D$23,IF(N(Vintage_Input!N86)&gt;0,IFERROR(Vintage_Input!BB86/$C137,""),""))</f>
        <v/>
      </c>
      <c r="AU137" s="120">
        <f>IF($B137=1,$E$23,IF(N(Vintage_Input!O86)&gt;0,IFERROR(Vintage_Input!BC86/$C137,""),""))</f>
        <v/>
      </c>
      <c r="AV137" s="120">
        <f>IF($B137=1,$F$23,IF(N(Vintage_Input!P86)&gt;0,IFERROR(Vintage_Input!BD86/$C137,""),""))</f>
        <v/>
      </c>
      <c r="AW137" s="120">
        <f>IF($B137=1,$G$23,IF(N(Vintage_Input!Q86)&gt;0,IFERROR(Vintage_Input!BE86/$C137,""),""))</f>
        <v/>
      </c>
      <c r="AX137" s="120">
        <f>IF($B137=1,$H$23,IF(N(Vintage_Input!R86)&gt;0,IFERROR(Vintage_Input!BF86/$C137,""),""))</f>
        <v/>
      </c>
      <c r="AY137" s="120">
        <f>IF($B137=1,$I$23,IF(N(Vintage_Input!S86)&gt;0,IFERROR(Vintage_Input!BG86/$C137,""),""))</f>
        <v/>
      </c>
      <c r="AZ137" s="121">
        <f>IF($B137=1,$B$24,IF(N(Vintage_Input!L86)&gt;0,IFERROR((Vintage_Input!D86+Vintage_Input!AR86)/$C137+Products!$D$14-(Products!$D$43+Products!$D$19+Products!$D$43*Products!$D$22+Products!$D$44),""),""))</f>
        <v/>
      </c>
      <c r="BA137" s="121">
        <f>IF($B137=1,$C$24,IF(N(Vintage_Input!M86)&gt;0,IFERROR((Vintage_Input!E86+Vintage_Input!AS86)/$C137+Products!$D$14-(Products!$D$43+Products!$D$19+Products!$D$43*Products!$D$22+Products!$D$44),""),""))</f>
        <v/>
      </c>
      <c r="BB137" s="121">
        <f>IF($B137=1,$D$24,IF(N(Vintage_Input!N86)&gt;0,IFERROR((Vintage_Input!F86+Vintage_Input!AT86)/$C137+Products!$D$14-(Products!$D$43+Products!$D$19+Products!$D$43*Products!$D$22+Products!$D$44),""),""))</f>
        <v/>
      </c>
      <c r="BC137" s="121">
        <f>IF($B137=1,$E$24,IF(N(Vintage_Input!O86)&gt;0,IFERROR((Vintage_Input!G86+Vintage_Input!AU86)/$C137+Products!$D$14-(Products!$D$43+Products!$D$19+Products!$D$43*Products!$D$22+Products!$D$44),""),""))</f>
        <v/>
      </c>
      <c r="BD137" s="121">
        <f>IF($B137=1,$F$24,IF(N(Vintage_Input!P86)&gt;0,IFERROR((Vintage_Input!H86+Vintage_Input!AV86)/$C137+Products!$D$14-(Products!$D$43+Products!$D$19+Products!$D$43*Products!$D$22+Products!$D$44),""),""))</f>
        <v/>
      </c>
      <c r="BE137" s="121">
        <f>IF($B137=1,$G$24,IF(N(Vintage_Input!Q86)&gt;0,IFERROR((Vintage_Input!I86+Vintage_Input!AW86)/$C137+Products!$D$14-(Products!$D$43+Products!$D$19+Products!$D$43*Products!$D$22+Products!$D$44),""),""))</f>
        <v/>
      </c>
      <c r="BF137" s="121">
        <f>IF($B137=1,$H$24,IF(N(Vintage_Input!R86)&gt;0,IFERROR((Vintage_Input!J86+Vintage_Input!AX86)/$C137+Products!$D$14-(Products!$D$43+Products!$D$19+Products!$D$43*Products!$D$22+Products!$D$44),""),""))</f>
        <v/>
      </c>
      <c r="BG137" s="121">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0">
        <f>IF($B138=1,$B$18,IF(N(Vintage_Input!L87)&gt;0,Vintage_Input!D87/Vintage_Input!L87,""))</f>
        <v/>
      </c>
      <c r="E138" s="120">
        <f>IF($B138=1,$C$18,IF(N(Vintage_Input!M87)&gt;0,Vintage_Input!E87/Vintage_Input!M87,""))</f>
        <v/>
      </c>
      <c r="F138" s="120">
        <f>IF($B138=1,$D$18,IF(N(Vintage_Input!N87)&gt;0,Vintage_Input!F87/Vintage_Input!N87,""))</f>
        <v/>
      </c>
      <c r="G138" s="120">
        <f>IF($B138=1,$E$18,IF(N(Vintage_Input!O87)&gt;0,Vintage_Input!G87/Vintage_Input!O87,""))</f>
        <v/>
      </c>
      <c r="H138" s="120">
        <f>IF($B138=1,$F$18,IF(N(Vintage_Input!P87)&gt;0,Vintage_Input!H87/Vintage_Input!P87,""))</f>
        <v/>
      </c>
      <c r="I138" s="120">
        <f>IF($B138=1,$G$18,IF(N(Vintage_Input!Q87)&gt;0,Vintage_Input!I87/Vintage_Input!Q87,""))</f>
        <v/>
      </c>
      <c r="J138" s="120">
        <f>IF($B138=1,$H$18,IF(N(Vintage_Input!R87)&gt;0,Vintage_Input!J87/Vintage_Input!R87,""))</f>
        <v/>
      </c>
      <c r="K138" s="120">
        <f>IF($B138=1,$I$18,IF(N(Vintage_Input!S87)&gt;0,Vintage_Input!K87/Vintage_Input!S87,""))</f>
        <v/>
      </c>
      <c r="L138" s="120">
        <f>IF($B138=1,$B$19,IF(N(Vintage_Input!L87)&gt;0,Vintage_Input!T87/Vintage_Input!L87,""))</f>
        <v/>
      </c>
      <c r="M138" s="120">
        <f>IF($B138=1,$C$19,IF(N(Vintage_Input!M87)&gt;0,Vintage_Input!U87/Vintage_Input!M87,""))</f>
        <v/>
      </c>
      <c r="N138" s="120">
        <f>IF($B138=1,$D$19,IF(N(Vintage_Input!N87)&gt;0,Vintage_Input!V87/Vintage_Input!N87,""))</f>
        <v/>
      </c>
      <c r="O138" s="120">
        <f>IF($B138=1,$E$19,IF(N(Vintage_Input!O87)&gt;0,Vintage_Input!W87/Vintage_Input!O87,""))</f>
        <v/>
      </c>
      <c r="P138" s="120">
        <f>IF($B138=1,$F$19,IF(N(Vintage_Input!P87)&gt;0,Vintage_Input!X87/Vintage_Input!P87,""))</f>
        <v/>
      </c>
      <c r="Q138" s="120">
        <f>IF($B138=1,$G$19,IF(N(Vintage_Input!Q87)&gt;0,Vintage_Input!Y87/Vintage_Input!Q87,""))</f>
        <v/>
      </c>
      <c r="R138" s="120">
        <f>IF($B138=1,$H$19,IF(N(Vintage_Input!R87)&gt;0,Vintage_Input!Z87/Vintage_Input!R87,""))</f>
        <v/>
      </c>
      <c r="S138" s="120">
        <f>IF($B138=1,$I$19,IF(N(Vintage_Input!S87)&gt;0,Vintage_Input!AA87/Vintage_Input!S87,""))</f>
        <v/>
      </c>
      <c r="T138" s="120">
        <f>IF($B138=1,$B$20,IF(N(Vintage_Input!L87)&gt;0,Vintage_Input!AB87/Vintage_Input!L87,""))</f>
        <v/>
      </c>
      <c r="U138" s="120">
        <f>IF($B138=1,$C$20,IF(N(Vintage_Input!M87)&gt;0,Vintage_Input!AC87/Vintage_Input!M87,""))</f>
        <v/>
      </c>
      <c r="V138" s="120">
        <f>IF($B138=1,$D$20,IF(N(Vintage_Input!N87)&gt;0,Vintage_Input!AD87/Vintage_Input!N87,""))</f>
        <v/>
      </c>
      <c r="W138" s="120">
        <f>IF($B138=1,$E$20,IF(N(Vintage_Input!O87)&gt;0,Vintage_Input!AE87/Vintage_Input!O87,""))</f>
        <v/>
      </c>
      <c r="X138" s="120">
        <f>IF($B138=1,$F$20,IF(N(Vintage_Input!P87)&gt;0,Vintage_Input!AF87/Vintage_Input!P87,""))</f>
        <v/>
      </c>
      <c r="Y138" s="120">
        <f>IF($B138=1,$G$20,IF(N(Vintage_Input!Q87)&gt;0,Vintage_Input!AG87/Vintage_Input!Q87,""))</f>
        <v/>
      </c>
      <c r="Z138" s="120">
        <f>IF($B138=1,$H$20,IF(N(Vintage_Input!R87)&gt;0,Vintage_Input!AH87/Vintage_Input!R87,""))</f>
        <v/>
      </c>
      <c r="AA138" s="120">
        <f>IF($B138=1,$I$20,IF(N(Vintage_Input!S87)&gt;0,Vintage_Input!AI87/Vintage_Input!S87,""))</f>
        <v/>
      </c>
      <c r="AB138" s="120">
        <f>IF($B138=1,$B$21,IF(N(Vintage_Input!L87)&gt;0,Vintage_Input!AJ87/Vintage_Input!L87,""))</f>
        <v/>
      </c>
      <c r="AC138" s="120">
        <f>IF($B138=1,$C$21,IF(N(Vintage_Input!M87)&gt;0,Vintage_Input!AK87/Vintage_Input!M87,""))</f>
        <v/>
      </c>
      <c r="AD138" s="120">
        <f>IF($B138=1,$D$21,IF(N(Vintage_Input!N87)&gt;0,Vintage_Input!AL87/Vintage_Input!N87,""))</f>
        <v/>
      </c>
      <c r="AE138" s="120">
        <f>IF($B138=1,$E$21,IF(N(Vintage_Input!O87)&gt;0,Vintage_Input!AM87/Vintage_Input!O87,""))</f>
        <v/>
      </c>
      <c r="AF138" s="120">
        <f>IF($B138=1,$F$21,IF(N(Vintage_Input!P87)&gt;0,Vintage_Input!AN87/Vintage_Input!P87,""))</f>
        <v/>
      </c>
      <c r="AG138" s="120">
        <f>IF($B138=1,$G$21,IF(N(Vintage_Input!Q87)&gt;0,Vintage_Input!AO87/Vintage_Input!Q87,""))</f>
        <v/>
      </c>
      <c r="AH138" s="120">
        <f>IF($B138=1,$H$21,IF(N(Vintage_Input!R87)&gt;0,Vintage_Input!AP87/Vintage_Input!R87,""))</f>
        <v/>
      </c>
      <c r="AI138" s="120">
        <f>IF($B138=1,$I$21,IF(N(Vintage_Input!S87)&gt;0,Vintage_Input!AQ87/Vintage_Input!S87,""))</f>
        <v/>
      </c>
      <c r="AJ138" s="120">
        <f>IF($B138=1,$B$22,IF(N(Vintage_Input!L87)&gt;0,IFERROR(Vintage_Input!AR87/Vintage_Input!AJ87,""),""))</f>
        <v/>
      </c>
      <c r="AK138" s="120">
        <f>IF($B138=1,$C$22,IF(N(Vintage_Input!M87)&gt;0,IFERROR(Vintage_Input!AS87/Vintage_Input!AK87,""),""))</f>
        <v/>
      </c>
      <c r="AL138" s="120">
        <f>IF($B138=1,$D$22,IF(N(Vintage_Input!N87)&gt;0,IFERROR(Vintage_Input!AT87/Vintage_Input!AL87,""),""))</f>
        <v/>
      </c>
      <c r="AM138" s="120">
        <f>IF($B138=1,$E$22,IF(N(Vintage_Input!O87)&gt;0,IFERROR(Vintage_Input!AU87/Vintage_Input!AM87,""),""))</f>
        <v/>
      </c>
      <c r="AN138" s="120">
        <f>IF($B138=1,$F$22,IF(N(Vintage_Input!P87)&gt;0,IFERROR(Vintage_Input!AV87/Vintage_Input!AN87,""),""))</f>
        <v/>
      </c>
      <c r="AO138" s="120">
        <f>IF($B138=1,$G$22,IF(N(Vintage_Input!Q87)&gt;0,IFERROR(Vintage_Input!AW87/Vintage_Input!AO87,""),""))</f>
        <v/>
      </c>
      <c r="AP138" s="120">
        <f>IF($B138=1,$H$22,IF(N(Vintage_Input!R87)&gt;0,IFERROR(Vintage_Input!AX87/Vintage_Input!AP87,""),""))</f>
        <v/>
      </c>
      <c r="AQ138" s="120">
        <f>IF($B138=1,$I$22,IF(N(Vintage_Input!S87)&gt;0,IFERROR(Vintage_Input!AY87/Vintage_Input!AQ87,""),""))</f>
        <v/>
      </c>
      <c r="AR138" s="120">
        <f>IF($B138=1,$B$23,IF(N(Vintage_Input!L87)&gt;0,IFERROR(Vintage_Input!AZ87/$C138,""),""))</f>
        <v/>
      </c>
      <c r="AS138" s="120">
        <f>IF($B138=1,$C$23,IF(N(Vintage_Input!M87)&gt;0,IFERROR(Vintage_Input!BA87/$C138,""),""))</f>
        <v/>
      </c>
      <c r="AT138" s="120">
        <f>IF($B138=1,$D$23,IF(N(Vintage_Input!N87)&gt;0,IFERROR(Vintage_Input!BB87/$C138,""),""))</f>
        <v/>
      </c>
      <c r="AU138" s="120">
        <f>IF($B138=1,$E$23,IF(N(Vintage_Input!O87)&gt;0,IFERROR(Vintage_Input!BC87/$C138,""),""))</f>
        <v/>
      </c>
      <c r="AV138" s="120">
        <f>IF($B138=1,$F$23,IF(N(Vintage_Input!P87)&gt;0,IFERROR(Vintage_Input!BD87/$C138,""),""))</f>
        <v/>
      </c>
      <c r="AW138" s="120">
        <f>IF($B138=1,$G$23,IF(N(Vintage_Input!Q87)&gt;0,IFERROR(Vintage_Input!BE87/$C138,""),""))</f>
        <v/>
      </c>
      <c r="AX138" s="120">
        <f>IF($B138=1,$H$23,IF(N(Vintage_Input!R87)&gt;0,IFERROR(Vintage_Input!BF87/$C138,""),""))</f>
        <v/>
      </c>
      <c r="AY138" s="120">
        <f>IF($B138=1,$I$23,IF(N(Vintage_Input!S87)&gt;0,IFERROR(Vintage_Input!BG87/$C138,""),""))</f>
        <v/>
      </c>
      <c r="AZ138" s="121">
        <f>IF($B138=1,$B$24,IF(N(Vintage_Input!L87)&gt;0,IFERROR((Vintage_Input!D87+Vintage_Input!AR87)/$C138+Products!$D$14-(Products!$D$43+Products!$D$19+Products!$D$43*Products!$D$22+Products!$D$44),""),""))</f>
        <v/>
      </c>
      <c r="BA138" s="121">
        <f>IF($B138=1,$C$24,IF(N(Vintage_Input!M87)&gt;0,IFERROR((Vintage_Input!E87+Vintage_Input!AS87)/$C138+Products!$D$14-(Products!$D$43+Products!$D$19+Products!$D$43*Products!$D$22+Products!$D$44),""),""))</f>
        <v/>
      </c>
      <c r="BB138" s="121">
        <f>IF($B138=1,$D$24,IF(N(Vintage_Input!N87)&gt;0,IFERROR((Vintage_Input!F87+Vintage_Input!AT87)/$C138+Products!$D$14-(Products!$D$43+Products!$D$19+Products!$D$43*Products!$D$22+Products!$D$44),""),""))</f>
        <v/>
      </c>
      <c r="BC138" s="121">
        <f>IF($B138=1,$E$24,IF(N(Vintage_Input!O87)&gt;0,IFERROR((Vintage_Input!G87+Vintage_Input!AU87)/$C138+Products!$D$14-(Products!$D$43+Products!$D$19+Products!$D$43*Products!$D$22+Products!$D$44),""),""))</f>
        <v/>
      </c>
      <c r="BD138" s="121">
        <f>IF($B138=1,$F$24,IF(N(Vintage_Input!P87)&gt;0,IFERROR((Vintage_Input!H87+Vintage_Input!AV87)/$C138+Products!$D$14-(Products!$D$43+Products!$D$19+Products!$D$43*Products!$D$22+Products!$D$44),""),""))</f>
        <v/>
      </c>
      <c r="BE138" s="121">
        <f>IF($B138=1,$G$24,IF(N(Vintage_Input!Q87)&gt;0,IFERROR((Vintage_Input!I87+Vintage_Input!AW87)/$C138+Products!$D$14-(Products!$D$43+Products!$D$19+Products!$D$43*Products!$D$22+Products!$D$44),""),""))</f>
        <v/>
      </c>
      <c r="BF138" s="121">
        <f>IF($B138=1,$H$24,IF(N(Vintage_Input!R87)&gt;0,IFERROR((Vintage_Input!J87+Vintage_Input!AX87)/$C138+Products!$D$14-(Products!$D$43+Products!$D$19+Products!$D$43*Products!$D$22+Products!$D$44),""),""))</f>
        <v/>
      </c>
      <c r="BG138" s="121">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0">
        <f>IF($B139=1,$B$18,IF(N(Vintage_Input!L88)&gt;0,Vintage_Input!D88/Vintage_Input!L88,""))</f>
        <v/>
      </c>
      <c r="E139" s="120">
        <f>IF($B139=1,$C$18,IF(N(Vintage_Input!M88)&gt;0,Vintage_Input!E88/Vintage_Input!M88,""))</f>
        <v/>
      </c>
      <c r="F139" s="120">
        <f>IF($B139=1,$D$18,IF(N(Vintage_Input!N88)&gt;0,Vintage_Input!F88/Vintage_Input!N88,""))</f>
        <v/>
      </c>
      <c r="G139" s="120">
        <f>IF($B139=1,$E$18,IF(N(Vintage_Input!O88)&gt;0,Vintage_Input!G88/Vintage_Input!O88,""))</f>
        <v/>
      </c>
      <c r="H139" s="120">
        <f>IF($B139=1,$F$18,IF(N(Vintage_Input!P88)&gt;0,Vintage_Input!H88/Vintage_Input!P88,""))</f>
        <v/>
      </c>
      <c r="I139" s="120">
        <f>IF($B139=1,$G$18,IF(N(Vintage_Input!Q88)&gt;0,Vintage_Input!I88/Vintage_Input!Q88,""))</f>
        <v/>
      </c>
      <c r="J139" s="120">
        <f>IF($B139=1,$H$18,IF(N(Vintage_Input!R88)&gt;0,Vintage_Input!J88/Vintage_Input!R88,""))</f>
        <v/>
      </c>
      <c r="K139" s="120">
        <f>IF($B139=1,$I$18,IF(N(Vintage_Input!S88)&gt;0,Vintage_Input!K88/Vintage_Input!S88,""))</f>
        <v/>
      </c>
      <c r="L139" s="120">
        <f>IF($B139=1,$B$19,IF(N(Vintage_Input!L88)&gt;0,Vintage_Input!T88/Vintage_Input!L88,""))</f>
        <v/>
      </c>
      <c r="M139" s="120">
        <f>IF($B139=1,$C$19,IF(N(Vintage_Input!M88)&gt;0,Vintage_Input!U88/Vintage_Input!M88,""))</f>
        <v/>
      </c>
      <c r="N139" s="120">
        <f>IF($B139=1,$D$19,IF(N(Vintage_Input!N88)&gt;0,Vintage_Input!V88/Vintage_Input!N88,""))</f>
        <v/>
      </c>
      <c r="O139" s="120">
        <f>IF($B139=1,$E$19,IF(N(Vintage_Input!O88)&gt;0,Vintage_Input!W88/Vintage_Input!O88,""))</f>
        <v/>
      </c>
      <c r="P139" s="120">
        <f>IF($B139=1,$F$19,IF(N(Vintage_Input!P88)&gt;0,Vintage_Input!X88/Vintage_Input!P88,""))</f>
        <v/>
      </c>
      <c r="Q139" s="120">
        <f>IF($B139=1,$G$19,IF(N(Vintage_Input!Q88)&gt;0,Vintage_Input!Y88/Vintage_Input!Q88,""))</f>
        <v/>
      </c>
      <c r="R139" s="120">
        <f>IF($B139=1,$H$19,IF(N(Vintage_Input!R88)&gt;0,Vintage_Input!Z88/Vintage_Input!R88,""))</f>
        <v/>
      </c>
      <c r="S139" s="120">
        <f>IF($B139=1,$I$19,IF(N(Vintage_Input!S88)&gt;0,Vintage_Input!AA88/Vintage_Input!S88,""))</f>
        <v/>
      </c>
      <c r="T139" s="120">
        <f>IF($B139=1,$B$20,IF(N(Vintage_Input!L88)&gt;0,Vintage_Input!AB88/Vintage_Input!L88,""))</f>
        <v/>
      </c>
      <c r="U139" s="120">
        <f>IF($B139=1,$C$20,IF(N(Vintage_Input!M88)&gt;0,Vintage_Input!AC88/Vintage_Input!M88,""))</f>
        <v/>
      </c>
      <c r="V139" s="120">
        <f>IF($B139=1,$D$20,IF(N(Vintage_Input!N88)&gt;0,Vintage_Input!AD88/Vintage_Input!N88,""))</f>
        <v/>
      </c>
      <c r="W139" s="120">
        <f>IF($B139=1,$E$20,IF(N(Vintage_Input!O88)&gt;0,Vintage_Input!AE88/Vintage_Input!O88,""))</f>
        <v/>
      </c>
      <c r="X139" s="120">
        <f>IF($B139=1,$F$20,IF(N(Vintage_Input!P88)&gt;0,Vintage_Input!AF88/Vintage_Input!P88,""))</f>
        <v/>
      </c>
      <c r="Y139" s="120">
        <f>IF($B139=1,$G$20,IF(N(Vintage_Input!Q88)&gt;0,Vintage_Input!AG88/Vintage_Input!Q88,""))</f>
        <v/>
      </c>
      <c r="Z139" s="120">
        <f>IF($B139=1,$H$20,IF(N(Vintage_Input!R88)&gt;0,Vintage_Input!AH88/Vintage_Input!R88,""))</f>
        <v/>
      </c>
      <c r="AA139" s="120">
        <f>IF($B139=1,$I$20,IF(N(Vintage_Input!S88)&gt;0,Vintage_Input!AI88/Vintage_Input!S88,""))</f>
        <v/>
      </c>
      <c r="AB139" s="120">
        <f>IF($B139=1,$B$21,IF(N(Vintage_Input!L88)&gt;0,Vintage_Input!AJ88/Vintage_Input!L88,""))</f>
        <v/>
      </c>
      <c r="AC139" s="120">
        <f>IF($B139=1,$C$21,IF(N(Vintage_Input!M88)&gt;0,Vintage_Input!AK88/Vintage_Input!M88,""))</f>
        <v/>
      </c>
      <c r="AD139" s="120">
        <f>IF($B139=1,$D$21,IF(N(Vintage_Input!N88)&gt;0,Vintage_Input!AL88/Vintage_Input!N88,""))</f>
        <v/>
      </c>
      <c r="AE139" s="120">
        <f>IF($B139=1,$E$21,IF(N(Vintage_Input!O88)&gt;0,Vintage_Input!AM88/Vintage_Input!O88,""))</f>
        <v/>
      </c>
      <c r="AF139" s="120">
        <f>IF($B139=1,$F$21,IF(N(Vintage_Input!P88)&gt;0,Vintage_Input!AN88/Vintage_Input!P88,""))</f>
        <v/>
      </c>
      <c r="AG139" s="120">
        <f>IF($B139=1,$G$21,IF(N(Vintage_Input!Q88)&gt;0,Vintage_Input!AO88/Vintage_Input!Q88,""))</f>
        <v/>
      </c>
      <c r="AH139" s="120">
        <f>IF($B139=1,$H$21,IF(N(Vintage_Input!R88)&gt;0,Vintage_Input!AP88/Vintage_Input!R88,""))</f>
        <v/>
      </c>
      <c r="AI139" s="120">
        <f>IF($B139=1,$I$21,IF(N(Vintage_Input!S88)&gt;0,Vintage_Input!AQ88/Vintage_Input!S88,""))</f>
        <v/>
      </c>
      <c r="AJ139" s="120">
        <f>IF($B139=1,$B$22,IF(N(Vintage_Input!L88)&gt;0,IFERROR(Vintage_Input!AR88/Vintage_Input!AJ88,""),""))</f>
        <v/>
      </c>
      <c r="AK139" s="120">
        <f>IF($B139=1,$C$22,IF(N(Vintage_Input!M88)&gt;0,IFERROR(Vintage_Input!AS88/Vintage_Input!AK88,""),""))</f>
        <v/>
      </c>
      <c r="AL139" s="120">
        <f>IF($B139=1,$D$22,IF(N(Vintage_Input!N88)&gt;0,IFERROR(Vintage_Input!AT88/Vintage_Input!AL88,""),""))</f>
        <v/>
      </c>
      <c r="AM139" s="120">
        <f>IF($B139=1,$E$22,IF(N(Vintage_Input!O88)&gt;0,IFERROR(Vintage_Input!AU88/Vintage_Input!AM88,""),""))</f>
        <v/>
      </c>
      <c r="AN139" s="120">
        <f>IF($B139=1,$F$22,IF(N(Vintage_Input!P88)&gt;0,IFERROR(Vintage_Input!AV88/Vintage_Input!AN88,""),""))</f>
        <v/>
      </c>
      <c r="AO139" s="120">
        <f>IF($B139=1,$G$22,IF(N(Vintage_Input!Q88)&gt;0,IFERROR(Vintage_Input!AW88/Vintage_Input!AO88,""),""))</f>
        <v/>
      </c>
      <c r="AP139" s="120">
        <f>IF($B139=1,$H$22,IF(N(Vintage_Input!R88)&gt;0,IFERROR(Vintage_Input!AX88/Vintage_Input!AP88,""),""))</f>
        <v/>
      </c>
      <c r="AQ139" s="120">
        <f>IF($B139=1,$I$22,IF(N(Vintage_Input!S88)&gt;0,IFERROR(Vintage_Input!AY88/Vintage_Input!AQ88,""),""))</f>
        <v/>
      </c>
      <c r="AR139" s="120">
        <f>IF($B139=1,$B$23,IF(N(Vintage_Input!L88)&gt;0,IFERROR(Vintage_Input!AZ88/$C139,""),""))</f>
        <v/>
      </c>
      <c r="AS139" s="120">
        <f>IF($B139=1,$C$23,IF(N(Vintage_Input!M88)&gt;0,IFERROR(Vintage_Input!BA88/$C139,""),""))</f>
        <v/>
      </c>
      <c r="AT139" s="120">
        <f>IF($B139=1,$D$23,IF(N(Vintage_Input!N88)&gt;0,IFERROR(Vintage_Input!BB88/$C139,""),""))</f>
        <v/>
      </c>
      <c r="AU139" s="120">
        <f>IF($B139=1,$E$23,IF(N(Vintage_Input!O88)&gt;0,IFERROR(Vintage_Input!BC88/$C139,""),""))</f>
        <v/>
      </c>
      <c r="AV139" s="120">
        <f>IF($B139=1,$F$23,IF(N(Vintage_Input!P88)&gt;0,IFERROR(Vintage_Input!BD88/$C139,""),""))</f>
        <v/>
      </c>
      <c r="AW139" s="120">
        <f>IF($B139=1,$G$23,IF(N(Vintage_Input!Q88)&gt;0,IFERROR(Vintage_Input!BE88/$C139,""),""))</f>
        <v/>
      </c>
      <c r="AX139" s="120">
        <f>IF($B139=1,$H$23,IF(N(Vintage_Input!R88)&gt;0,IFERROR(Vintage_Input!BF88/$C139,""),""))</f>
        <v/>
      </c>
      <c r="AY139" s="120">
        <f>IF($B139=1,$I$23,IF(N(Vintage_Input!S88)&gt;0,IFERROR(Vintage_Input!BG88/$C139,""),""))</f>
        <v/>
      </c>
      <c r="AZ139" s="121">
        <f>IF($B139=1,$B$24,IF(N(Vintage_Input!L88)&gt;0,IFERROR((Vintage_Input!D88+Vintage_Input!AR88)/$C139+Products!$D$14-(Products!$D$43+Products!$D$19+Products!$D$43*Products!$D$22+Products!$D$44),""),""))</f>
        <v/>
      </c>
      <c r="BA139" s="121">
        <f>IF($B139=1,$C$24,IF(N(Vintage_Input!M88)&gt;0,IFERROR((Vintage_Input!E88+Vintage_Input!AS88)/$C139+Products!$D$14-(Products!$D$43+Products!$D$19+Products!$D$43*Products!$D$22+Products!$D$44),""),""))</f>
        <v/>
      </c>
      <c r="BB139" s="121">
        <f>IF($B139=1,$D$24,IF(N(Vintage_Input!N88)&gt;0,IFERROR((Vintage_Input!F88+Vintage_Input!AT88)/$C139+Products!$D$14-(Products!$D$43+Products!$D$19+Products!$D$43*Products!$D$22+Products!$D$44),""),""))</f>
        <v/>
      </c>
      <c r="BC139" s="121">
        <f>IF($B139=1,$E$24,IF(N(Vintage_Input!O88)&gt;0,IFERROR((Vintage_Input!G88+Vintage_Input!AU88)/$C139+Products!$D$14-(Products!$D$43+Products!$D$19+Products!$D$43*Products!$D$22+Products!$D$44),""),""))</f>
        <v/>
      </c>
      <c r="BD139" s="121">
        <f>IF($B139=1,$F$24,IF(N(Vintage_Input!P88)&gt;0,IFERROR((Vintage_Input!H88+Vintage_Input!AV88)/$C139+Products!$D$14-(Products!$D$43+Products!$D$19+Products!$D$43*Products!$D$22+Products!$D$44),""),""))</f>
        <v/>
      </c>
      <c r="BE139" s="121">
        <f>IF($B139=1,$G$24,IF(N(Vintage_Input!Q88)&gt;0,IFERROR((Vintage_Input!I88+Vintage_Input!AW88)/$C139+Products!$D$14-(Products!$D$43+Products!$D$19+Products!$D$43*Products!$D$22+Products!$D$44),""),""))</f>
        <v/>
      </c>
      <c r="BF139" s="121">
        <f>IF($B139=1,$H$24,IF(N(Vintage_Input!R88)&gt;0,IFERROR((Vintage_Input!J88+Vintage_Input!AX88)/$C139+Products!$D$14-(Products!$D$43+Products!$D$19+Products!$D$43*Products!$D$22+Products!$D$44),""),""))</f>
        <v/>
      </c>
      <c r="BG139" s="121">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0">
        <f>IF($B140=1,$B$18,IF(N(Vintage_Input!L89)&gt;0,Vintage_Input!D89/Vintage_Input!L89,""))</f>
        <v/>
      </c>
      <c r="E140" s="120">
        <f>IF($B140=1,$C$18,IF(N(Vintage_Input!M89)&gt;0,Vintage_Input!E89/Vintage_Input!M89,""))</f>
        <v/>
      </c>
      <c r="F140" s="120">
        <f>IF($B140=1,$D$18,IF(N(Vintage_Input!N89)&gt;0,Vintage_Input!F89/Vintage_Input!N89,""))</f>
        <v/>
      </c>
      <c r="G140" s="120">
        <f>IF($B140=1,$E$18,IF(N(Vintage_Input!O89)&gt;0,Vintage_Input!G89/Vintage_Input!O89,""))</f>
        <v/>
      </c>
      <c r="H140" s="120">
        <f>IF($B140=1,$F$18,IF(N(Vintage_Input!P89)&gt;0,Vintage_Input!H89/Vintage_Input!P89,""))</f>
        <v/>
      </c>
      <c r="I140" s="120">
        <f>IF($B140=1,$G$18,IF(N(Vintage_Input!Q89)&gt;0,Vintage_Input!I89/Vintage_Input!Q89,""))</f>
        <v/>
      </c>
      <c r="J140" s="120">
        <f>IF($B140=1,$H$18,IF(N(Vintage_Input!R89)&gt;0,Vintage_Input!J89/Vintage_Input!R89,""))</f>
        <v/>
      </c>
      <c r="K140" s="120">
        <f>IF($B140=1,$I$18,IF(N(Vintage_Input!S89)&gt;0,Vintage_Input!K89/Vintage_Input!S89,""))</f>
        <v/>
      </c>
      <c r="L140" s="120">
        <f>IF($B140=1,$B$19,IF(N(Vintage_Input!L89)&gt;0,Vintage_Input!T89/Vintage_Input!L89,""))</f>
        <v/>
      </c>
      <c r="M140" s="120">
        <f>IF($B140=1,$C$19,IF(N(Vintage_Input!M89)&gt;0,Vintage_Input!U89/Vintage_Input!M89,""))</f>
        <v/>
      </c>
      <c r="N140" s="120">
        <f>IF($B140=1,$D$19,IF(N(Vintage_Input!N89)&gt;0,Vintage_Input!V89/Vintage_Input!N89,""))</f>
        <v/>
      </c>
      <c r="O140" s="120">
        <f>IF($B140=1,$E$19,IF(N(Vintage_Input!O89)&gt;0,Vintage_Input!W89/Vintage_Input!O89,""))</f>
        <v/>
      </c>
      <c r="P140" s="120">
        <f>IF($B140=1,$F$19,IF(N(Vintage_Input!P89)&gt;0,Vintage_Input!X89/Vintage_Input!P89,""))</f>
        <v/>
      </c>
      <c r="Q140" s="120">
        <f>IF($B140=1,$G$19,IF(N(Vintage_Input!Q89)&gt;0,Vintage_Input!Y89/Vintage_Input!Q89,""))</f>
        <v/>
      </c>
      <c r="R140" s="120">
        <f>IF($B140=1,$H$19,IF(N(Vintage_Input!R89)&gt;0,Vintage_Input!Z89/Vintage_Input!R89,""))</f>
        <v/>
      </c>
      <c r="S140" s="120">
        <f>IF($B140=1,$I$19,IF(N(Vintage_Input!S89)&gt;0,Vintage_Input!AA89/Vintage_Input!S89,""))</f>
        <v/>
      </c>
      <c r="T140" s="120">
        <f>IF($B140=1,$B$20,IF(N(Vintage_Input!L89)&gt;0,Vintage_Input!AB89/Vintage_Input!L89,""))</f>
        <v/>
      </c>
      <c r="U140" s="120">
        <f>IF($B140=1,$C$20,IF(N(Vintage_Input!M89)&gt;0,Vintage_Input!AC89/Vintage_Input!M89,""))</f>
        <v/>
      </c>
      <c r="V140" s="120">
        <f>IF($B140=1,$D$20,IF(N(Vintage_Input!N89)&gt;0,Vintage_Input!AD89/Vintage_Input!N89,""))</f>
        <v/>
      </c>
      <c r="W140" s="120">
        <f>IF($B140=1,$E$20,IF(N(Vintage_Input!O89)&gt;0,Vintage_Input!AE89/Vintage_Input!O89,""))</f>
        <v/>
      </c>
      <c r="X140" s="120">
        <f>IF($B140=1,$F$20,IF(N(Vintage_Input!P89)&gt;0,Vintage_Input!AF89/Vintage_Input!P89,""))</f>
        <v/>
      </c>
      <c r="Y140" s="120">
        <f>IF($B140=1,$G$20,IF(N(Vintage_Input!Q89)&gt;0,Vintage_Input!AG89/Vintage_Input!Q89,""))</f>
        <v/>
      </c>
      <c r="Z140" s="120">
        <f>IF($B140=1,$H$20,IF(N(Vintage_Input!R89)&gt;0,Vintage_Input!AH89/Vintage_Input!R89,""))</f>
        <v/>
      </c>
      <c r="AA140" s="120">
        <f>IF($B140=1,$I$20,IF(N(Vintage_Input!S89)&gt;0,Vintage_Input!AI89/Vintage_Input!S89,""))</f>
        <v/>
      </c>
      <c r="AB140" s="120">
        <f>IF($B140=1,$B$21,IF(N(Vintage_Input!L89)&gt;0,Vintage_Input!AJ89/Vintage_Input!L89,""))</f>
        <v/>
      </c>
      <c r="AC140" s="120">
        <f>IF($B140=1,$C$21,IF(N(Vintage_Input!M89)&gt;0,Vintage_Input!AK89/Vintage_Input!M89,""))</f>
        <v/>
      </c>
      <c r="AD140" s="120">
        <f>IF($B140=1,$D$21,IF(N(Vintage_Input!N89)&gt;0,Vintage_Input!AL89/Vintage_Input!N89,""))</f>
        <v/>
      </c>
      <c r="AE140" s="120">
        <f>IF($B140=1,$E$21,IF(N(Vintage_Input!O89)&gt;0,Vintage_Input!AM89/Vintage_Input!O89,""))</f>
        <v/>
      </c>
      <c r="AF140" s="120">
        <f>IF($B140=1,$F$21,IF(N(Vintage_Input!P89)&gt;0,Vintage_Input!AN89/Vintage_Input!P89,""))</f>
        <v/>
      </c>
      <c r="AG140" s="120">
        <f>IF($B140=1,$G$21,IF(N(Vintage_Input!Q89)&gt;0,Vintage_Input!AO89/Vintage_Input!Q89,""))</f>
        <v/>
      </c>
      <c r="AH140" s="120">
        <f>IF($B140=1,$H$21,IF(N(Vintage_Input!R89)&gt;0,Vintage_Input!AP89/Vintage_Input!R89,""))</f>
        <v/>
      </c>
      <c r="AI140" s="120">
        <f>IF($B140=1,$I$21,IF(N(Vintage_Input!S89)&gt;0,Vintage_Input!AQ89/Vintage_Input!S89,""))</f>
        <v/>
      </c>
      <c r="AJ140" s="120">
        <f>IF($B140=1,$B$22,IF(N(Vintage_Input!L89)&gt;0,IFERROR(Vintage_Input!AR89/Vintage_Input!AJ89,""),""))</f>
        <v/>
      </c>
      <c r="AK140" s="120">
        <f>IF($B140=1,$C$22,IF(N(Vintage_Input!M89)&gt;0,IFERROR(Vintage_Input!AS89/Vintage_Input!AK89,""),""))</f>
        <v/>
      </c>
      <c r="AL140" s="120">
        <f>IF($B140=1,$D$22,IF(N(Vintage_Input!N89)&gt;0,IFERROR(Vintage_Input!AT89/Vintage_Input!AL89,""),""))</f>
        <v/>
      </c>
      <c r="AM140" s="120">
        <f>IF($B140=1,$E$22,IF(N(Vintage_Input!O89)&gt;0,IFERROR(Vintage_Input!AU89/Vintage_Input!AM89,""),""))</f>
        <v/>
      </c>
      <c r="AN140" s="120">
        <f>IF($B140=1,$F$22,IF(N(Vintage_Input!P89)&gt;0,IFERROR(Vintage_Input!AV89/Vintage_Input!AN89,""),""))</f>
        <v/>
      </c>
      <c r="AO140" s="120">
        <f>IF($B140=1,$G$22,IF(N(Vintage_Input!Q89)&gt;0,IFERROR(Vintage_Input!AW89/Vintage_Input!AO89,""),""))</f>
        <v/>
      </c>
      <c r="AP140" s="120">
        <f>IF($B140=1,$H$22,IF(N(Vintage_Input!R89)&gt;0,IFERROR(Vintage_Input!AX89/Vintage_Input!AP89,""),""))</f>
        <v/>
      </c>
      <c r="AQ140" s="120">
        <f>IF($B140=1,$I$22,IF(N(Vintage_Input!S89)&gt;0,IFERROR(Vintage_Input!AY89/Vintage_Input!AQ89,""),""))</f>
        <v/>
      </c>
      <c r="AR140" s="120">
        <f>IF($B140=1,$B$23,IF(N(Vintage_Input!L89)&gt;0,IFERROR(Vintage_Input!AZ89/$C140,""),""))</f>
        <v/>
      </c>
      <c r="AS140" s="120">
        <f>IF($B140=1,$C$23,IF(N(Vintage_Input!M89)&gt;0,IFERROR(Vintage_Input!BA89/$C140,""),""))</f>
        <v/>
      </c>
      <c r="AT140" s="120">
        <f>IF($B140=1,$D$23,IF(N(Vintage_Input!N89)&gt;0,IFERROR(Vintage_Input!BB89/$C140,""),""))</f>
        <v/>
      </c>
      <c r="AU140" s="120">
        <f>IF($B140=1,$E$23,IF(N(Vintage_Input!O89)&gt;0,IFERROR(Vintage_Input!BC89/$C140,""),""))</f>
        <v/>
      </c>
      <c r="AV140" s="120">
        <f>IF($B140=1,$F$23,IF(N(Vintage_Input!P89)&gt;0,IFERROR(Vintage_Input!BD89/$C140,""),""))</f>
        <v/>
      </c>
      <c r="AW140" s="120">
        <f>IF($B140=1,$G$23,IF(N(Vintage_Input!Q89)&gt;0,IFERROR(Vintage_Input!BE89/$C140,""),""))</f>
        <v/>
      </c>
      <c r="AX140" s="120">
        <f>IF($B140=1,$H$23,IF(N(Vintage_Input!R89)&gt;0,IFERROR(Vintage_Input!BF89/$C140,""),""))</f>
        <v/>
      </c>
      <c r="AY140" s="120">
        <f>IF($B140=1,$I$23,IF(N(Vintage_Input!S89)&gt;0,IFERROR(Vintage_Input!BG89/$C140,""),""))</f>
        <v/>
      </c>
      <c r="AZ140" s="121">
        <f>IF($B140=1,$B$24,IF(N(Vintage_Input!L89)&gt;0,IFERROR((Vintage_Input!D89+Vintage_Input!AR89)/$C140+Products!$D$14-(Products!$D$43+Products!$D$19+Products!$D$43*Products!$D$22+Products!$D$44),""),""))</f>
        <v/>
      </c>
      <c r="BA140" s="121">
        <f>IF($B140=1,$C$24,IF(N(Vintage_Input!M89)&gt;0,IFERROR((Vintage_Input!E89+Vintage_Input!AS89)/$C140+Products!$D$14-(Products!$D$43+Products!$D$19+Products!$D$43*Products!$D$22+Products!$D$44),""),""))</f>
        <v/>
      </c>
      <c r="BB140" s="121">
        <f>IF($B140=1,$D$24,IF(N(Vintage_Input!N89)&gt;0,IFERROR((Vintage_Input!F89+Vintage_Input!AT89)/$C140+Products!$D$14-(Products!$D$43+Products!$D$19+Products!$D$43*Products!$D$22+Products!$D$44),""),""))</f>
        <v/>
      </c>
      <c r="BC140" s="121">
        <f>IF($B140=1,$E$24,IF(N(Vintage_Input!O89)&gt;0,IFERROR((Vintage_Input!G89+Vintage_Input!AU89)/$C140+Products!$D$14-(Products!$D$43+Products!$D$19+Products!$D$43*Products!$D$22+Products!$D$44),""),""))</f>
        <v/>
      </c>
      <c r="BD140" s="121">
        <f>IF($B140=1,$F$24,IF(N(Vintage_Input!P89)&gt;0,IFERROR((Vintage_Input!H89+Vintage_Input!AV89)/$C140+Products!$D$14-(Products!$D$43+Products!$D$19+Products!$D$43*Products!$D$22+Products!$D$44),""),""))</f>
        <v/>
      </c>
      <c r="BE140" s="121">
        <f>IF($B140=1,$G$24,IF(N(Vintage_Input!Q89)&gt;0,IFERROR((Vintage_Input!I89+Vintage_Input!AW89)/$C140+Products!$D$14-(Products!$D$43+Products!$D$19+Products!$D$43*Products!$D$22+Products!$D$44),""),""))</f>
        <v/>
      </c>
      <c r="BF140" s="121">
        <f>IF($B140=1,$H$24,IF(N(Vintage_Input!R89)&gt;0,IFERROR((Vintage_Input!J89+Vintage_Input!AX89)/$C140+Products!$D$14-(Products!$D$43+Products!$D$19+Products!$D$43*Products!$D$22+Products!$D$44),""),""))</f>
        <v/>
      </c>
      <c r="BG140" s="121">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0">
        <f>IF($B141=1,$B$18,IF(N(Vintage_Input!L90)&gt;0,Vintage_Input!D90/Vintage_Input!L90,""))</f>
        <v/>
      </c>
      <c r="E141" s="120">
        <f>IF($B141=1,$C$18,IF(N(Vintage_Input!M90)&gt;0,Vintage_Input!E90/Vintage_Input!M90,""))</f>
        <v/>
      </c>
      <c r="F141" s="120">
        <f>IF($B141=1,$D$18,IF(N(Vintage_Input!N90)&gt;0,Vintage_Input!F90/Vintage_Input!N90,""))</f>
        <v/>
      </c>
      <c r="G141" s="120">
        <f>IF($B141=1,$E$18,IF(N(Vintage_Input!O90)&gt;0,Vintage_Input!G90/Vintage_Input!O90,""))</f>
        <v/>
      </c>
      <c r="H141" s="120">
        <f>IF($B141=1,$F$18,IF(N(Vintage_Input!P90)&gt;0,Vintage_Input!H90/Vintage_Input!P90,""))</f>
        <v/>
      </c>
      <c r="I141" s="120">
        <f>IF($B141=1,$G$18,IF(N(Vintage_Input!Q90)&gt;0,Vintage_Input!I90/Vintage_Input!Q90,""))</f>
        <v/>
      </c>
      <c r="J141" s="120">
        <f>IF($B141=1,$H$18,IF(N(Vintage_Input!R90)&gt;0,Vintage_Input!J90/Vintage_Input!R90,""))</f>
        <v/>
      </c>
      <c r="K141" s="120">
        <f>IF($B141=1,$I$18,IF(N(Vintage_Input!S90)&gt;0,Vintage_Input!K90/Vintage_Input!S90,""))</f>
        <v/>
      </c>
      <c r="L141" s="120">
        <f>IF($B141=1,$B$19,IF(N(Vintage_Input!L90)&gt;0,Vintage_Input!T90/Vintage_Input!L90,""))</f>
        <v/>
      </c>
      <c r="M141" s="120">
        <f>IF($B141=1,$C$19,IF(N(Vintage_Input!M90)&gt;0,Vintage_Input!U90/Vintage_Input!M90,""))</f>
        <v/>
      </c>
      <c r="N141" s="120">
        <f>IF($B141=1,$D$19,IF(N(Vintage_Input!N90)&gt;0,Vintage_Input!V90/Vintage_Input!N90,""))</f>
        <v/>
      </c>
      <c r="O141" s="120">
        <f>IF($B141=1,$E$19,IF(N(Vintage_Input!O90)&gt;0,Vintage_Input!W90/Vintage_Input!O90,""))</f>
        <v/>
      </c>
      <c r="P141" s="120">
        <f>IF($B141=1,$F$19,IF(N(Vintage_Input!P90)&gt;0,Vintage_Input!X90/Vintage_Input!P90,""))</f>
        <v/>
      </c>
      <c r="Q141" s="120">
        <f>IF($B141=1,$G$19,IF(N(Vintage_Input!Q90)&gt;0,Vintage_Input!Y90/Vintage_Input!Q90,""))</f>
        <v/>
      </c>
      <c r="R141" s="120">
        <f>IF($B141=1,$H$19,IF(N(Vintage_Input!R90)&gt;0,Vintage_Input!Z90/Vintage_Input!R90,""))</f>
        <v/>
      </c>
      <c r="S141" s="120">
        <f>IF($B141=1,$I$19,IF(N(Vintage_Input!S90)&gt;0,Vintage_Input!AA90/Vintage_Input!S90,""))</f>
        <v/>
      </c>
      <c r="T141" s="120">
        <f>IF($B141=1,$B$20,IF(N(Vintage_Input!L90)&gt;0,Vintage_Input!AB90/Vintage_Input!L90,""))</f>
        <v/>
      </c>
      <c r="U141" s="120">
        <f>IF($B141=1,$C$20,IF(N(Vintage_Input!M90)&gt;0,Vintage_Input!AC90/Vintage_Input!M90,""))</f>
        <v/>
      </c>
      <c r="V141" s="120">
        <f>IF($B141=1,$D$20,IF(N(Vintage_Input!N90)&gt;0,Vintage_Input!AD90/Vintage_Input!N90,""))</f>
        <v/>
      </c>
      <c r="W141" s="120">
        <f>IF($B141=1,$E$20,IF(N(Vintage_Input!O90)&gt;0,Vintage_Input!AE90/Vintage_Input!O90,""))</f>
        <v/>
      </c>
      <c r="X141" s="120">
        <f>IF($B141=1,$F$20,IF(N(Vintage_Input!P90)&gt;0,Vintage_Input!AF90/Vintage_Input!P90,""))</f>
        <v/>
      </c>
      <c r="Y141" s="120">
        <f>IF($B141=1,$G$20,IF(N(Vintage_Input!Q90)&gt;0,Vintage_Input!AG90/Vintage_Input!Q90,""))</f>
        <v/>
      </c>
      <c r="Z141" s="120">
        <f>IF($B141=1,$H$20,IF(N(Vintage_Input!R90)&gt;0,Vintage_Input!AH90/Vintage_Input!R90,""))</f>
        <v/>
      </c>
      <c r="AA141" s="120">
        <f>IF($B141=1,$I$20,IF(N(Vintage_Input!S90)&gt;0,Vintage_Input!AI90/Vintage_Input!S90,""))</f>
        <v/>
      </c>
      <c r="AB141" s="120">
        <f>IF($B141=1,$B$21,IF(N(Vintage_Input!L90)&gt;0,Vintage_Input!AJ90/Vintage_Input!L90,""))</f>
        <v/>
      </c>
      <c r="AC141" s="120">
        <f>IF($B141=1,$C$21,IF(N(Vintage_Input!M90)&gt;0,Vintage_Input!AK90/Vintage_Input!M90,""))</f>
        <v/>
      </c>
      <c r="AD141" s="120">
        <f>IF($B141=1,$D$21,IF(N(Vintage_Input!N90)&gt;0,Vintage_Input!AL90/Vintage_Input!N90,""))</f>
        <v/>
      </c>
      <c r="AE141" s="120">
        <f>IF($B141=1,$E$21,IF(N(Vintage_Input!O90)&gt;0,Vintage_Input!AM90/Vintage_Input!O90,""))</f>
        <v/>
      </c>
      <c r="AF141" s="120">
        <f>IF($B141=1,$F$21,IF(N(Vintage_Input!P90)&gt;0,Vintage_Input!AN90/Vintage_Input!P90,""))</f>
        <v/>
      </c>
      <c r="AG141" s="120">
        <f>IF($B141=1,$G$21,IF(N(Vintage_Input!Q90)&gt;0,Vintage_Input!AO90/Vintage_Input!Q90,""))</f>
        <v/>
      </c>
      <c r="AH141" s="120">
        <f>IF($B141=1,$H$21,IF(N(Vintage_Input!R90)&gt;0,Vintage_Input!AP90/Vintage_Input!R90,""))</f>
        <v/>
      </c>
      <c r="AI141" s="120">
        <f>IF($B141=1,$I$21,IF(N(Vintage_Input!S90)&gt;0,Vintage_Input!AQ90/Vintage_Input!S90,""))</f>
        <v/>
      </c>
      <c r="AJ141" s="120">
        <f>IF($B141=1,$B$22,IF(N(Vintage_Input!L90)&gt;0,IFERROR(Vintage_Input!AR90/Vintage_Input!AJ90,""),""))</f>
        <v/>
      </c>
      <c r="AK141" s="120">
        <f>IF($B141=1,$C$22,IF(N(Vintage_Input!M90)&gt;0,IFERROR(Vintage_Input!AS90/Vintage_Input!AK90,""),""))</f>
        <v/>
      </c>
      <c r="AL141" s="120">
        <f>IF($B141=1,$D$22,IF(N(Vintage_Input!N90)&gt;0,IFERROR(Vintage_Input!AT90/Vintage_Input!AL90,""),""))</f>
        <v/>
      </c>
      <c r="AM141" s="120">
        <f>IF($B141=1,$E$22,IF(N(Vintage_Input!O90)&gt;0,IFERROR(Vintage_Input!AU90/Vintage_Input!AM90,""),""))</f>
        <v/>
      </c>
      <c r="AN141" s="120">
        <f>IF($B141=1,$F$22,IF(N(Vintage_Input!P90)&gt;0,IFERROR(Vintage_Input!AV90/Vintage_Input!AN90,""),""))</f>
        <v/>
      </c>
      <c r="AO141" s="120">
        <f>IF($B141=1,$G$22,IF(N(Vintage_Input!Q90)&gt;0,IFERROR(Vintage_Input!AW90/Vintage_Input!AO90,""),""))</f>
        <v/>
      </c>
      <c r="AP141" s="120">
        <f>IF($B141=1,$H$22,IF(N(Vintage_Input!R90)&gt;0,IFERROR(Vintage_Input!AX90/Vintage_Input!AP90,""),""))</f>
        <v/>
      </c>
      <c r="AQ141" s="120">
        <f>IF($B141=1,$I$22,IF(N(Vintage_Input!S90)&gt;0,IFERROR(Vintage_Input!AY90/Vintage_Input!AQ90,""),""))</f>
        <v/>
      </c>
      <c r="AR141" s="120">
        <f>IF($B141=1,$B$23,IF(N(Vintage_Input!L90)&gt;0,IFERROR(Vintage_Input!AZ90/$C141,""),""))</f>
        <v/>
      </c>
      <c r="AS141" s="120">
        <f>IF($B141=1,$C$23,IF(N(Vintage_Input!M90)&gt;0,IFERROR(Vintage_Input!BA90/$C141,""),""))</f>
        <v/>
      </c>
      <c r="AT141" s="120">
        <f>IF($B141=1,$D$23,IF(N(Vintage_Input!N90)&gt;0,IFERROR(Vintage_Input!BB90/$C141,""),""))</f>
        <v/>
      </c>
      <c r="AU141" s="120">
        <f>IF($B141=1,$E$23,IF(N(Vintage_Input!O90)&gt;0,IFERROR(Vintage_Input!BC90/$C141,""),""))</f>
        <v/>
      </c>
      <c r="AV141" s="120">
        <f>IF($B141=1,$F$23,IF(N(Vintage_Input!P90)&gt;0,IFERROR(Vintage_Input!BD90/$C141,""),""))</f>
        <v/>
      </c>
      <c r="AW141" s="120">
        <f>IF($B141=1,$G$23,IF(N(Vintage_Input!Q90)&gt;0,IFERROR(Vintage_Input!BE90/$C141,""),""))</f>
        <v/>
      </c>
      <c r="AX141" s="120">
        <f>IF($B141=1,$H$23,IF(N(Vintage_Input!R90)&gt;0,IFERROR(Vintage_Input!BF90/$C141,""),""))</f>
        <v/>
      </c>
      <c r="AY141" s="120">
        <f>IF($B141=1,$I$23,IF(N(Vintage_Input!S90)&gt;0,IFERROR(Vintage_Input!BG90/$C141,""),""))</f>
        <v/>
      </c>
      <c r="AZ141" s="121">
        <f>IF($B141=1,$B$24,IF(N(Vintage_Input!L90)&gt;0,IFERROR((Vintage_Input!D90+Vintage_Input!AR90)/$C141+Products!$D$14-(Products!$D$43+Products!$D$19+Products!$D$43*Products!$D$22+Products!$D$44),""),""))</f>
        <v/>
      </c>
      <c r="BA141" s="121">
        <f>IF($B141=1,$C$24,IF(N(Vintage_Input!M90)&gt;0,IFERROR((Vintage_Input!E90+Vintage_Input!AS90)/$C141+Products!$D$14-(Products!$D$43+Products!$D$19+Products!$D$43*Products!$D$22+Products!$D$44),""),""))</f>
        <v/>
      </c>
      <c r="BB141" s="121">
        <f>IF($B141=1,$D$24,IF(N(Vintage_Input!N90)&gt;0,IFERROR((Vintage_Input!F90+Vintage_Input!AT90)/$C141+Products!$D$14-(Products!$D$43+Products!$D$19+Products!$D$43*Products!$D$22+Products!$D$44),""),""))</f>
        <v/>
      </c>
      <c r="BC141" s="121">
        <f>IF($B141=1,$E$24,IF(N(Vintage_Input!O90)&gt;0,IFERROR((Vintage_Input!G90+Vintage_Input!AU90)/$C141+Products!$D$14-(Products!$D$43+Products!$D$19+Products!$D$43*Products!$D$22+Products!$D$44),""),""))</f>
        <v/>
      </c>
      <c r="BD141" s="121">
        <f>IF($B141=1,$F$24,IF(N(Vintage_Input!P90)&gt;0,IFERROR((Vintage_Input!H90+Vintage_Input!AV90)/$C141+Products!$D$14-(Products!$D$43+Products!$D$19+Products!$D$43*Products!$D$22+Products!$D$44),""),""))</f>
        <v/>
      </c>
      <c r="BE141" s="121">
        <f>IF($B141=1,$G$24,IF(N(Vintage_Input!Q90)&gt;0,IFERROR((Vintage_Input!I90+Vintage_Input!AW90)/$C141+Products!$D$14-(Products!$D$43+Products!$D$19+Products!$D$43*Products!$D$22+Products!$D$44),""),""))</f>
        <v/>
      </c>
      <c r="BF141" s="121">
        <f>IF($B141=1,$H$24,IF(N(Vintage_Input!R90)&gt;0,IFERROR((Vintage_Input!J90+Vintage_Input!AX90)/$C141+Products!$D$14-(Products!$D$43+Products!$D$19+Products!$D$43*Products!$D$22+Products!$D$44),""),""))</f>
        <v/>
      </c>
      <c r="BG141" s="121">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0">
        <f>IF($B142=1,$B$18,IF(N(Vintage_Input!L91)&gt;0,Vintage_Input!D91/Vintage_Input!L91,""))</f>
        <v/>
      </c>
      <c r="E142" s="120">
        <f>IF($B142=1,$C$18,IF(N(Vintage_Input!M91)&gt;0,Vintage_Input!E91/Vintage_Input!M91,""))</f>
        <v/>
      </c>
      <c r="F142" s="120">
        <f>IF($B142=1,$D$18,IF(N(Vintage_Input!N91)&gt;0,Vintage_Input!F91/Vintage_Input!N91,""))</f>
        <v/>
      </c>
      <c r="G142" s="120">
        <f>IF($B142=1,$E$18,IF(N(Vintage_Input!O91)&gt;0,Vintage_Input!G91/Vintage_Input!O91,""))</f>
        <v/>
      </c>
      <c r="H142" s="120">
        <f>IF($B142=1,$F$18,IF(N(Vintage_Input!P91)&gt;0,Vintage_Input!H91/Vintage_Input!P91,""))</f>
        <v/>
      </c>
      <c r="I142" s="120">
        <f>IF($B142=1,$G$18,IF(N(Vintage_Input!Q91)&gt;0,Vintage_Input!I91/Vintage_Input!Q91,""))</f>
        <v/>
      </c>
      <c r="J142" s="120">
        <f>IF($B142=1,$H$18,IF(N(Vintage_Input!R91)&gt;0,Vintage_Input!J91/Vintage_Input!R91,""))</f>
        <v/>
      </c>
      <c r="K142" s="120">
        <f>IF($B142=1,$I$18,IF(N(Vintage_Input!S91)&gt;0,Vintage_Input!K91/Vintage_Input!S91,""))</f>
        <v/>
      </c>
      <c r="L142" s="120">
        <f>IF($B142=1,$B$19,IF(N(Vintage_Input!L91)&gt;0,Vintage_Input!T91/Vintage_Input!L91,""))</f>
        <v/>
      </c>
      <c r="M142" s="120">
        <f>IF($B142=1,$C$19,IF(N(Vintage_Input!M91)&gt;0,Vintage_Input!U91/Vintage_Input!M91,""))</f>
        <v/>
      </c>
      <c r="N142" s="120">
        <f>IF($B142=1,$D$19,IF(N(Vintage_Input!N91)&gt;0,Vintage_Input!V91/Vintage_Input!N91,""))</f>
        <v/>
      </c>
      <c r="O142" s="120">
        <f>IF($B142=1,$E$19,IF(N(Vintage_Input!O91)&gt;0,Vintage_Input!W91/Vintage_Input!O91,""))</f>
        <v/>
      </c>
      <c r="P142" s="120">
        <f>IF($B142=1,$F$19,IF(N(Vintage_Input!P91)&gt;0,Vintage_Input!X91/Vintage_Input!P91,""))</f>
        <v/>
      </c>
      <c r="Q142" s="120">
        <f>IF($B142=1,$G$19,IF(N(Vintage_Input!Q91)&gt;0,Vintage_Input!Y91/Vintage_Input!Q91,""))</f>
        <v/>
      </c>
      <c r="R142" s="120">
        <f>IF($B142=1,$H$19,IF(N(Vintage_Input!R91)&gt;0,Vintage_Input!Z91/Vintage_Input!R91,""))</f>
        <v/>
      </c>
      <c r="S142" s="120">
        <f>IF($B142=1,$I$19,IF(N(Vintage_Input!S91)&gt;0,Vintage_Input!AA91/Vintage_Input!S91,""))</f>
        <v/>
      </c>
      <c r="T142" s="120">
        <f>IF($B142=1,$B$20,IF(N(Vintage_Input!L91)&gt;0,Vintage_Input!AB91/Vintage_Input!L91,""))</f>
        <v/>
      </c>
      <c r="U142" s="120">
        <f>IF($B142=1,$C$20,IF(N(Vintage_Input!M91)&gt;0,Vintage_Input!AC91/Vintage_Input!M91,""))</f>
        <v/>
      </c>
      <c r="V142" s="120">
        <f>IF($B142=1,$D$20,IF(N(Vintage_Input!N91)&gt;0,Vintage_Input!AD91/Vintage_Input!N91,""))</f>
        <v/>
      </c>
      <c r="W142" s="120">
        <f>IF($B142=1,$E$20,IF(N(Vintage_Input!O91)&gt;0,Vintage_Input!AE91/Vintage_Input!O91,""))</f>
        <v/>
      </c>
      <c r="X142" s="120">
        <f>IF($B142=1,$F$20,IF(N(Vintage_Input!P91)&gt;0,Vintage_Input!AF91/Vintage_Input!P91,""))</f>
        <v/>
      </c>
      <c r="Y142" s="120">
        <f>IF($B142=1,$G$20,IF(N(Vintage_Input!Q91)&gt;0,Vintage_Input!AG91/Vintage_Input!Q91,""))</f>
        <v/>
      </c>
      <c r="Z142" s="120">
        <f>IF($B142=1,$H$20,IF(N(Vintage_Input!R91)&gt;0,Vintage_Input!AH91/Vintage_Input!R91,""))</f>
        <v/>
      </c>
      <c r="AA142" s="120">
        <f>IF($B142=1,$I$20,IF(N(Vintage_Input!S91)&gt;0,Vintage_Input!AI91/Vintage_Input!S91,""))</f>
        <v/>
      </c>
      <c r="AB142" s="120">
        <f>IF($B142=1,$B$21,IF(N(Vintage_Input!L91)&gt;0,Vintage_Input!AJ91/Vintage_Input!L91,""))</f>
        <v/>
      </c>
      <c r="AC142" s="120">
        <f>IF($B142=1,$C$21,IF(N(Vintage_Input!M91)&gt;0,Vintage_Input!AK91/Vintage_Input!M91,""))</f>
        <v/>
      </c>
      <c r="AD142" s="120">
        <f>IF($B142=1,$D$21,IF(N(Vintage_Input!N91)&gt;0,Vintage_Input!AL91/Vintage_Input!N91,""))</f>
        <v/>
      </c>
      <c r="AE142" s="120">
        <f>IF($B142=1,$E$21,IF(N(Vintage_Input!O91)&gt;0,Vintage_Input!AM91/Vintage_Input!O91,""))</f>
        <v/>
      </c>
      <c r="AF142" s="120">
        <f>IF($B142=1,$F$21,IF(N(Vintage_Input!P91)&gt;0,Vintage_Input!AN91/Vintage_Input!P91,""))</f>
        <v/>
      </c>
      <c r="AG142" s="120">
        <f>IF($B142=1,$G$21,IF(N(Vintage_Input!Q91)&gt;0,Vintage_Input!AO91/Vintage_Input!Q91,""))</f>
        <v/>
      </c>
      <c r="AH142" s="120">
        <f>IF($B142=1,$H$21,IF(N(Vintage_Input!R91)&gt;0,Vintage_Input!AP91/Vintage_Input!R91,""))</f>
        <v/>
      </c>
      <c r="AI142" s="120">
        <f>IF($B142=1,$I$21,IF(N(Vintage_Input!S91)&gt;0,Vintage_Input!AQ91/Vintage_Input!S91,""))</f>
        <v/>
      </c>
      <c r="AJ142" s="120">
        <f>IF($B142=1,$B$22,IF(N(Vintage_Input!L91)&gt;0,IFERROR(Vintage_Input!AR91/Vintage_Input!AJ91,""),""))</f>
        <v/>
      </c>
      <c r="AK142" s="120">
        <f>IF($B142=1,$C$22,IF(N(Vintage_Input!M91)&gt;0,IFERROR(Vintage_Input!AS91/Vintage_Input!AK91,""),""))</f>
        <v/>
      </c>
      <c r="AL142" s="120">
        <f>IF($B142=1,$D$22,IF(N(Vintage_Input!N91)&gt;0,IFERROR(Vintage_Input!AT91/Vintage_Input!AL91,""),""))</f>
        <v/>
      </c>
      <c r="AM142" s="120">
        <f>IF($B142=1,$E$22,IF(N(Vintage_Input!O91)&gt;0,IFERROR(Vintage_Input!AU91/Vintage_Input!AM91,""),""))</f>
        <v/>
      </c>
      <c r="AN142" s="120">
        <f>IF($B142=1,$F$22,IF(N(Vintage_Input!P91)&gt;0,IFERROR(Vintage_Input!AV91/Vintage_Input!AN91,""),""))</f>
        <v/>
      </c>
      <c r="AO142" s="120">
        <f>IF($B142=1,$G$22,IF(N(Vintage_Input!Q91)&gt;0,IFERROR(Vintage_Input!AW91/Vintage_Input!AO91,""),""))</f>
        <v/>
      </c>
      <c r="AP142" s="120">
        <f>IF($B142=1,$H$22,IF(N(Vintage_Input!R91)&gt;0,IFERROR(Vintage_Input!AX91/Vintage_Input!AP91,""),""))</f>
        <v/>
      </c>
      <c r="AQ142" s="120">
        <f>IF($B142=1,$I$22,IF(N(Vintage_Input!S91)&gt;0,IFERROR(Vintage_Input!AY91/Vintage_Input!AQ91,""),""))</f>
        <v/>
      </c>
      <c r="AR142" s="120">
        <f>IF($B142=1,$B$23,IF(N(Vintage_Input!L91)&gt;0,IFERROR(Vintage_Input!AZ91/$C142,""),""))</f>
        <v/>
      </c>
      <c r="AS142" s="120">
        <f>IF($B142=1,$C$23,IF(N(Vintage_Input!M91)&gt;0,IFERROR(Vintage_Input!BA91/$C142,""),""))</f>
        <v/>
      </c>
      <c r="AT142" s="120">
        <f>IF($B142=1,$D$23,IF(N(Vintage_Input!N91)&gt;0,IFERROR(Vintage_Input!BB91/$C142,""),""))</f>
        <v/>
      </c>
      <c r="AU142" s="120">
        <f>IF($B142=1,$E$23,IF(N(Vintage_Input!O91)&gt;0,IFERROR(Vintage_Input!BC91/$C142,""),""))</f>
        <v/>
      </c>
      <c r="AV142" s="120">
        <f>IF($B142=1,$F$23,IF(N(Vintage_Input!P91)&gt;0,IFERROR(Vintage_Input!BD91/$C142,""),""))</f>
        <v/>
      </c>
      <c r="AW142" s="120">
        <f>IF($B142=1,$G$23,IF(N(Vintage_Input!Q91)&gt;0,IFERROR(Vintage_Input!BE91/$C142,""),""))</f>
        <v/>
      </c>
      <c r="AX142" s="120">
        <f>IF($B142=1,$H$23,IF(N(Vintage_Input!R91)&gt;0,IFERROR(Vintage_Input!BF91/$C142,""),""))</f>
        <v/>
      </c>
      <c r="AY142" s="120">
        <f>IF($B142=1,$I$23,IF(N(Vintage_Input!S91)&gt;0,IFERROR(Vintage_Input!BG91/$C142,""),""))</f>
        <v/>
      </c>
      <c r="AZ142" s="121">
        <f>IF($B142=1,$B$24,IF(N(Vintage_Input!L91)&gt;0,IFERROR((Vintage_Input!D91+Vintage_Input!AR91)/$C142+Products!$D$14-(Products!$D$43+Products!$D$19+Products!$D$43*Products!$D$22+Products!$D$44),""),""))</f>
        <v/>
      </c>
      <c r="BA142" s="121">
        <f>IF($B142=1,$C$24,IF(N(Vintage_Input!M91)&gt;0,IFERROR((Vintage_Input!E91+Vintage_Input!AS91)/$C142+Products!$D$14-(Products!$D$43+Products!$D$19+Products!$D$43*Products!$D$22+Products!$D$44),""),""))</f>
        <v/>
      </c>
      <c r="BB142" s="121">
        <f>IF($B142=1,$D$24,IF(N(Vintage_Input!N91)&gt;0,IFERROR((Vintage_Input!F91+Vintage_Input!AT91)/$C142+Products!$D$14-(Products!$D$43+Products!$D$19+Products!$D$43*Products!$D$22+Products!$D$44),""),""))</f>
        <v/>
      </c>
      <c r="BC142" s="121">
        <f>IF($B142=1,$E$24,IF(N(Vintage_Input!O91)&gt;0,IFERROR((Vintage_Input!G91+Vintage_Input!AU91)/$C142+Products!$D$14-(Products!$D$43+Products!$D$19+Products!$D$43*Products!$D$22+Products!$D$44),""),""))</f>
        <v/>
      </c>
      <c r="BD142" s="121">
        <f>IF($B142=1,$F$24,IF(N(Vintage_Input!P91)&gt;0,IFERROR((Vintage_Input!H91+Vintage_Input!AV91)/$C142+Products!$D$14-(Products!$D$43+Products!$D$19+Products!$D$43*Products!$D$22+Products!$D$44),""),""))</f>
        <v/>
      </c>
      <c r="BE142" s="121">
        <f>IF($B142=1,$G$24,IF(N(Vintage_Input!Q91)&gt;0,IFERROR((Vintage_Input!I91+Vintage_Input!AW91)/$C142+Products!$D$14-(Products!$D$43+Products!$D$19+Products!$D$43*Products!$D$22+Products!$D$44),""),""))</f>
        <v/>
      </c>
      <c r="BF142" s="121">
        <f>IF($B142=1,$H$24,IF(N(Vintage_Input!R91)&gt;0,IFERROR((Vintage_Input!J91+Vintage_Input!AX91)/$C142+Products!$D$14-(Products!$D$43+Products!$D$19+Products!$D$43*Products!$D$22+Products!$D$44),""),""))</f>
        <v/>
      </c>
      <c r="BG142" s="121">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0">
        <f>IF($B143=1,$B$18,IF(N(Vintage_Input!L92)&gt;0,Vintage_Input!D92/Vintage_Input!L92,""))</f>
        <v/>
      </c>
      <c r="E143" s="120">
        <f>IF($B143=1,$C$18,IF(N(Vintage_Input!M92)&gt;0,Vintage_Input!E92/Vintage_Input!M92,""))</f>
        <v/>
      </c>
      <c r="F143" s="120">
        <f>IF($B143=1,$D$18,IF(N(Vintage_Input!N92)&gt;0,Vintage_Input!F92/Vintage_Input!N92,""))</f>
        <v/>
      </c>
      <c r="G143" s="120">
        <f>IF($B143=1,$E$18,IF(N(Vintage_Input!O92)&gt;0,Vintage_Input!G92/Vintage_Input!O92,""))</f>
        <v/>
      </c>
      <c r="H143" s="120">
        <f>IF($B143=1,$F$18,IF(N(Vintage_Input!P92)&gt;0,Vintage_Input!H92/Vintage_Input!P92,""))</f>
        <v/>
      </c>
      <c r="I143" s="120">
        <f>IF($B143=1,$G$18,IF(N(Vintage_Input!Q92)&gt;0,Vintage_Input!I92/Vintage_Input!Q92,""))</f>
        <v/>
      </c>
      <c r="J143" s="120">
        <f>IF($B143=1,$H$18,IF(N(Vintage_Input!R92)&gt;0,Vintage_Input!J92/Vintage_Input!R92,""))</f>
        <v/>
      </c>
      <c r="K143" s="120">
        <f>IF($B143=1,$I$18,IF(N(Vintage_Input!S92)&gt;0,Vintage_Input!K92/Vintage_Input!S92,""))</f>
        <v/>
      </c>
      <c r="L143" s="120">
        <f>IF($B143=1,$B$19,IF(N(Vintage_Input!L92)&gt;0,Vintage_Input!T92/Vintage_Input!L92,""))</f>
        <v/>
      </c>
      <c r="M143" s="120">
        <f>IF($B143=1,$C$19,IF(N(Vintage_Input!M92)&gt;0,Vintage_Input!U92/Vintage_Input!M92,""))</f>
        <v/>
      </c>
      <c r="N143" s="120">
        <f>IF($B143=1,$D$19,IF(N(Vintage_Input!N92)&gt;0,Vintage_Input!V92/Vintage_Input!N92,""))</f>
        <v/>
      </c>
      <c r="O143" s="120">
        <f>IF($B143=1,$E$19,IF(N(Vintage_Input!O92)&gt;0,Vintage_Input!W92/Vintage_Input!O92,""))</f>
        <v/>
      </c>
      <c r="P143" s="120">
        <f>IF($B143=1,$F$19,IF(N(Vintage_Input!P92)&gt;0,Vintage_Input!X92/Vintage_Input!P92,""))</f>
        <v/>
      </c>
      <c r="Q143" s="120">
        <f>IF($B143=1,$G$19,IF(N(Vintage_Input!Q92)&gt;0,Vintage_Input!Y92/Vintage_Input!Q92,""))</f>
        <v/>
      </c>
      <c r="R143" s="120">
        <f>IF($B143=1,$H$19,IF(N(Vintage_Input!R92)&gt;0,Vintage_Input!Z92/Vintage_Input!R92,""))</f>
        <v/>
      </c>
      <c r="S143" s="120">
        <f>IF($B143=1,$I$19,IF(N(Vintage_Input!S92)&gt;0,Vintage_Input!AA92/Vintage_Input!S92,""))</f>
        <v/>
      </c>
      <c r="T143" s="120">
        <f>IF($B143=1,$B$20,IF(N(Vintage_Input!L92)&gt;0,Vintage_Input!AB92/Vintage_Input!L92,""))</f>
        <v/>
      </c>
      <c r="U143" s="120">
        <f>IF($B143=1,$C$20,IF(N(Vintage_Input!M92)&gt;0,Vintage_Input!AC92/Vintage_Input!M92,""))</f>
        <v/>
      </c>
      <c r="V143" s="120">
        <f>IF($B143=1,$D$20,IF(N(Vintage_Input!N92)&gt;0,Vintage_Input!AD92/Vintage_Input!N92,""))</f>
        <v/>
      </c>
      <c r="W143" s="120">
        <f>IF($B143=1,$E$20,IF(N(Vintage_Input!O92)&gt;0,Vintage_Input!AE92/Vintage_Input!O92,""))</f>
        <v/>
      </c>
      <c r="X143" s="120">
        <f>IF($B143=1,$F$20,IF(N(Vintage_Input!P92)&gt;0,Vintage_Input!AF92/Vintage_Input!P92,""))</f>
        <v/>
      </c>
      <c r="Y143" s="120">
        <f>IF($B143=1,$G$20,IF(N(Vintage_Input!Q92)&gt;0,Vintage_Input!AG92/Vintage_Input!Q92,""))</f>
        <v/>
      </c>
      <c r="Z143" s="120">
        <f>IF($B143=1,$H$20,IF(N(Vintage_Input!R92)&gt;0,Vintage_Input!AH92/Vintage_Input!R92,""))</f>
        <v/>
      </c>
      <c r="AA143" s="120">
        <f>IF($B143=1,$I$20,IF(N(Vintage_Input!S92)&gt;0,Vintage_Input!AI92/Vintage_Input!S92,""))</f>
        <v/>
      </c>
      <c r="AB143" s="120">
        <f>IF($B143=1,$B$21,IF(N(Vintage_Input!L92)&gt;0,Vintage_Input!AJ92/Vintage_Input!L92,""))</f>
        <v/>
      </c>
      <c r="AC143" s="120">
        <f>IF($B143=1,$C$21,IF(N(Vintage_Input!M92)&gt;0,Vintage_Input!AK92/Vintage_Input!M92,""))</f>
        <v/>
      </c>
      <c r="AD143" s="120">
        <f>IF($B143=1,$D$21,IF(N(Vintage_Input!N92)&gt;0,Vintage_Input!AL92/Vintage_Input!N92,""))</f>
        <v/>
      </c>
      <c r="AE143" s="120">
        <f>IF($B143=1,$E$21,IF(N(Vintage_Input!O92)&gt;0,Vintage_Input!AM92/Vintage_Input!O92,""))</f>
        <v/>
      </c>
      <c r="AF143" s="120">
        <f>IF($B143=1,$F$21,IF(N(Vintage_Input!P92)&gt;0,Vintage_Input!AN92/Vintage_Input!P92,""))</f>
        <v/>
      </c>
      <c r="AG143" s="120">
        <f>IF($B143=1,$G$21,IF(N(Vintage_Input!Q92)&gt;0,Vintage_Input!AO92/Vintage_Input!Q92,""))</f>
        <v/>
      </c>
      <c r="AH143" s="120">
        <f>IF($B143=1,$H$21,IF(N(Vintage_Input!R92)&gt;0,Vintage_Input!AP92/Vintage_Input!R92,""))</f>
        <v/>
      </c>
      <c r="AI143" s="120">
        <f>IF($B143=1,$I$21,IF(N(Vintage_Input!S92)&gt;0,Vintage_Input!AQ92/Vintage_Input!S92,""))</f>
        <v/>
      </c>
      <c r="AJ143" s="120">
        <f>IF($B143=1,$B$22,IF(N(Vintage_Input!L92)&gt;0,IFERROR(Vintage_Input!AR92/Vintage_Input!AJ92,""),""))</f>
        <v/>
      </c>
      <c r="AK143" s="120">
        <f>IF($B143=1,$C$22,IF(N(Vintage_Input!M92)&gt;0,IFERROR(Vintage_Input!AS92/Vintage_Input!AK92,""),""))</f>
        <v/>
      </c>
      <c r="AL143" s="120">
        <f>IF($B143=1,$D$22,IF(N(Vintage_Input!N92)&gt;0,IFERROR(Vintage_Input!AT92/Vintage_Input!AL92,""),""))</f>
        <v/>
      </c>
      <c r="AM143" s="120">
        <f>IF($B143=1,$E$22,IF(N(Vintage_Input!O92)&gt;0,IFERROR(Vintage_Input!AU92/Vintage_Input!AM92,""),""))</f>
        <v/>
      </c>
      <c r="AN143" s="120">
        <f>IF($B143=1,$F$22,IF(N(Vintage_Input!P92)&gt;0,IFERROR(Vintage_Input!AV92/Vintage_Input!AN92,""),""))</f>
        <v/>
      </c>
      <c r="AO143" s="120">
        <f>IF($B143=1,$G$22,IF(N(Vintage_Input!Q92)&gt;0,IFERROR(Vintage_Input!AW92/Vintage_Input!AO92,""),""))</f>
        <v/>
      </c>
      <c r="AP143" s="120">
        <f>IF($B143=1,$H$22,IF(N(Vintage_Input!R92)&gt;0,IFERROR(Vintage_Input!AX92/Vintage_Input!AP92,""),""))</f>
        <v/>
      </c>
      <c r="AQ143" s="120">
        <f>IF($B143=1,$I$22,IF(N(Vintage_Input!S92)&gt;0,IFERROR(Vintage_Input!AY92/Vintage_Input!AQ92,""),""))</f>
        <v/>
      </c>
      <c r="AR143" s="120">
        <f>IF($B143=1,$B$23,IF(N(Vintage_Input!L92)&gt;0,IFERROR(Vintage_Input!AZ92/$C143,""),""))</f>
        <v/>
      </c>
      <c r="AS143" s="120">
        <f>IF($B143=1,$C$23,IF(N(Vintage_Input!M92)&gt;0,IFERROR(Vintage_Input!BA92/$C143,""),""))</f>
        <v/>
      </c>
      <c r="AT143" s="120">
        <f>IF($B143=1,$D$23,IF(N(Vintage_Input!N92)&gt;0,IFERROR(Vintage_Input!BB92/$C143,""),""))</f>
        <v/>
      </c>
      <c r="AU143" s="120">
        <f>IF($B143=1,$E$23,IF(N(Vintage_Input!O92)&gt;0,IFERROR(Vintage_Input!BC92/$C143,""),""))</f>
        <v/>
      </c>
      <c r="AV143" s="120">
        <f>IF($B143=1,$F$23,IF(N(Vintage_Input!P92)&gt;0,IFERROR(Vintage_Input!BD92/$C143,""),""))</f>
        <v/>
      </c>
      <c r="AW143" s="120">
        <f>IF($B143=1,$G$23,IF(N(Vintage_Input!Q92)&gt;0,IFERROR(Vintage_Input!BE92/$C143,""),""))</f>
        <v/>
      </c>
      <c r="AX143" s="120">
        <f>IF($B143=1,$H$23,IF(N(Vintage_Input!R92)&gt;0,IFERROR(Vintage_Input!BF92/$C143,""),""))</f>
        <v/>
      </c>
      <c r="AY143" s="120">
        <f>IF($B143=1,$I$23,IF(N(Vintage_Input!S92)&gt;0,IFERROR(Vintage_Input!BG92/$C143,""),""))</f>
        <v/>
      </c>
      <c r="AZ143" s="121">
        <f>IF($B143=1,$B$24,IF(N(Vintage_Input!L92)&gt;0,IFERROR((Vintage_Input!D92+Vintage_Input!AR92)/$C143+Products!$D$14-(Products!$D$43+Products!$D$19+Products!$D$43*Products!$D$22+Products!$D$44),""),""))</f>
        <v/>
      </c>
      <c r="BA143" s="121">
        <f>IF($B143=1,$C$24,IF(N(Vintage_Input!M92)&gt;0,IFERROR((Vintage_Input!E92+Vintage_Input!AS92)/$C143+Products!$D$14-(Products!$D$43+Products!$D$19+Products!$D$43*Products!$D$22+Products!$D$44),""),""))</f>
        <v/>
      </c>
      <c r="BB143" s="121">
        <f>IF($B143=1,$D$24,IF(N(Vintage_Input!N92)&gt;0,IFERROR((Vintage_Input!F92+Vintage_Input!AT92)/$C143+Products!$D$14-(Products!$D$43+Products!$D$19+Products!$D$43*Products!$D$22+Products!$D$44),""),""))</f>
        <v/>
      </c>
      <c r="BC143" s="121">
        <f>IF($B143=1,$E$24,IF(N(Vintage_Input!O92)&gt;0,IFERROR((Vintage_Input!G92+Vintage_Input!AU92)/$C143+Products!$D$14-(Products!$D$43+Products!$D$19+Products!$D$43*Products!$D$22+Products!$D$44),""),""))</f>
        <v/>
      </c>
      <c r="BD143" s="121">
        <f>IF($B143=1,$F$24,IF(N(Vintage_Input!P92)&gt;0,IFERROR((Vintage_Input!H92+Vintage_Input!AV92)/$C143+Products!$D$14-(Products!$D$43+Products!$D$19+Products!$D$43*Products!$D$22+Products!$D$44),""),""))</f>
        <v/>
      </c>
      <c r="BE143" s="121">
        <f>IF($B143=1,$G$24,IF(N(Vintage_Input!Q92)&gt;0,IFERROR((Vintage_Input!I92+Vintage_Input!AW92)/$C143+Products!$D$14-(Products!$D$43+Products!$D$19+Products!$D$43*Products!$D$22+Products!$D$44),""),""))</f>
        <v/>
      </c>
      <c r="BF143" s="121">
        <f>IF($B143=1,$H$24,IF(N(Vintage_Input!R92)&gt;0,IFERROR((Vintage_Input!J92+Vintage_Input!AX92)/$C143+Products!$D$14-(Products!$D$43+Products!$D$19+Products!$D$43*Products!$D$22+Products!$D$44),""),""))</f>
        <v/>
      </c>
      <c r="BG143" s="121">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0">
        <f>IF($B144=1,$B$18,IF(N(Vintage_Input!L93)&gt;0,Vintage_Input!D93/Vintage_Input!L93,""))</f>
        <v/>
      </c>
      <c r="E144" s="120">
        <f>IF($B144=1,$C$18,IF(N(Vintage_Input!M93)&gt;0,Vintage_Input!E93/Vintage_Input!M93,""))</f>
        <v/>
      </c>
      <c r="F144" s="120">
        <f>IF($B144=1,$D$18,IF(N(Vintage_Input!N93)&gt;0,Vintage_Input!F93/Vintage_Input!N93,""))</f>
        <v/>
      </c>
      <c r="G144" s="120">
        <f>IF($B144=1,$E$18,IF(N(Vintage_Input!O93)&gt;0,Vintage_Input!G93/Vintage_Input!O93,""))</f>
        <v/>
      </c>
      <c r="H144" s="120">
        <f>IF($B144=1,$F$18,IF(N(Vintage_Input!P93)&gt;0,Vintage_Input!H93/Vintage_Input!P93,""))</f>
        <v/>
      </c>
      <c r="I144" s="120">
        <f>IF($B144=1,$G$18,IF(N(Vintage_Input!Q93)&gt;0,Vintage_Input!I93/Vintage_Input!Q93,""))</f>
        <v/>
      </c>
      <c r="J144" s="120">
        <f>IF($B144=1,$H$18,IF(N(Vintage_Input!R93)&gt;0,Vintage_Input!J93/Vintage_Input!R93,""))</f>
        <v/>
      </c>
      <c r="K144" s="120">
        <f>IF($B144=1,$I$18,IF(N(Vintage_Input!S93)&gt;0,Vintage_Input!K93/Vintage_Input!S93,""))</f>
        <v/>
      </c>
      <c r="L144" s="120">
        <f>IF($B144=1,$B$19,IF(N(Vintage_Input!L93)&gt;0,Vintage_Input!T93/Vintage_Input!L93,""))</f>
        <v/>
      </c>
      <c r="M144" s="120">
        <f>IF($B144=1,$C$19,IF(N(Vintage_Input!M93)&gt;0,Vintage_Input!U93/Vintage_Input!M93,""))</f>
        <v/>
      </c>
      <c r="N144" s="120">
        <f>IF($B144=1,$D$19,IF(N(Vintage_Input!N93)&gt;0,Vintage_Input!V93/Vintage_Input!N93,""))</f>
        <v/>
      </c>
      <c r="O144" s="120">
        <f>IF($B144=1,$E$19,IF(N(Vintage_Input!O93)&gt;0,Vintage_Input!W93/Vintage_Input!O93,""))</f>
        <v/>
      </c>
      <c r="P144" s="120">
        <f>IF($B144=1,$F$19,IF(N(Vintage_Input!P93)&gt;0,Vintage_Input!X93/Vintage_Input!P93,""))</f>
        <v/>
      </c>
      <c r="Q144" s="120">
        <f>IF($B144=1,$G$19,IF(N(Vintage_Input!Q93)&gt;0,Vintage_Input!Y93/Vintage_Input!Q93,""))</f>
        <v/>
      </c>
      <c r="R144" s="120">
        <f>IF($B144=1,$H$19,IF(N(Vintage_Input!R93)&gt;0,Vintage_Input!Z93/Vintage_Input!R93,""))</f>
        <v/>
      </c>
      <c r="S144" s="120">
        <f>IF($B144=1,$I$19,IF(N(Vintage_Input!S93)&gt;0,Vintage_Input!AA93/Vintage_Input!S93,""))</f>
        <v/>
      </c>
      <c r="T144" s="120">
        <f>IF($B144=1,$B$20,IF(N(Vintage_Input!L93)&gt;0,Vintage_Input!AB93/Vintage_Input!L93,""))</f>
        <v/>
      </c>
      <c r="U144" s="120">
        <f>IF($B144=1,$C$20,IF(N(Vintage_Input!M93)&gt;0,Vintage_Input!AC93/Vintage_Input!M93,""))</f>
        <v/>
      </c>
      <c r="V144" s="120">
        <f>IF($B144=1,$D$20,IF(N(Vintage_Input!N93)&gt;0,Vintage_Input!AD93/Vintage_Input!N93,""))</f>
        <v/>
      </c>
      <c r="W144" s="120">
        <f>IF($B144=1,$E$20,IF(N(Vintage_Input!O93)&gt;0,Vintage_Input!AE93/Vintage_Input!O93,""))</f>
        <v/>
      </c>
      <c r="X144" s="120">
        <f>IF($B144=1,$F$20,IF(N(Vintage_Input!P93)&gt;0,Vintage_Input!AF93/Vintage_Input!P93,""))</f>
        <v/>
      </c>
      <c r="Y144" s="120">
        <f>IF($B144=1,$G$20,IF(N(Vintage_Input!Q93)&gt;0,Vintage_Input!AG93/Vintage_Input!Q93,""))</f>
        <v/>
      </c>
      <c r="Z144" s="120">
        <f>IF($B144=1,$H$20,IF(N(Vintage_Input!R93)&gt;0,Vintage_Input!AH93/Vintage_Input!R93,""))</f>
        <v/>
      </c>
      <c r="AA144" s="120">
        <f>IF($B144=1,$I$20,IF(N(Vintage_Input!S93)&gt;0,Vintage_Input!AI93/Vintage_Input!S93,""))</f>
        <v/>
      </c>
      <c r="AB144" s="120">
        <f>IF($B144=1,$B$21,IF(N(Vintage_Input!L93)&gt;0,Vintage_Input!AJ93/Vintage_Input!L93,""))</f>
        <v/>
      </c>
      <c r="AC144" s="120">
        <f>IF($B144=1,$C$21,IF(N(Vintage_Input!M93)&gt;0,Vintage_Input!AK93/Vintage_Input!M93,""))</f>
        <v/>
      </c>
      <c r="AD144" s="120">
        <f>IF($B144=1,$D$21,IF(N(Vintage_Input!N93)&gt;0,Vintage_Input!AL93/Vintage_Input!N93,""))</f>
        <v/>
      </c>
      <c r="AE144" s="120">
        <f>IF($B144=1,$E$21,IF(N(Vintage_Input!O93)&gt;0,Vintage_Input!AM93/Vintage_Input!O93,""))</f>
        <v/>
      </c>
      <c r="AF144" s="120">
        <f>IF($B144=1,$F$21,IF(N(Vintage_Input!P93)&gt;0,Vintage_Input!AN93/Vintage_Input!P93,""))</f>
        <v/>
      </c>
      <c r="AG144" s="120">
        <f>IF($B144=1,$G$21,IF(N(Vintage_Input!Q93)&gt;0,Vintage_Input!AO93/Vintage_Input!Q93,""))</f>
        <v/>
      </c>
      <c r="AH144" s="120">
        <f>IF($B144=1,$H$21,IF(N(Vintage_Input!R93)&gt;0,Vintage_Input!AP93/Vintage_Input!R93,""))</f>
        <v/>
      </c>
      <c r="AI144" s="120">
        <f>IF($B144=1,$I$21,IF(N(Vintage_Input!S93)&gt;0,Vintage_Input!AQ93/Vintage_Input!S93,""))</f>
        <v/>
      </c>
      <c r="AJ144" s="120">
        <f>IF($B144=1,$B$22,IF(N(Vintage_Input!L93)&gt;0,IFERROR(Vintage_Input!AR93/Vintage_Input!AJ93,""),""))</f>
        <v/>
      </c>
      <c r="AK144" s="120">
        <f>IF($B144=1,$C$22,IF(N(Vintage_Input!M93)&gt;0,IFERROR(Vintage_Input!AS93/Vintage_Input!AK93,""),""))</f>
        <v/>
      </c>
      <c r="AL144" s="120">
        <f>IF($B144=1,$D$22,IF(N(Vintage_Input!N93)&gt;0,IFERROR(Vintage_Input!AT93/Vintage_Input!AL93,""),""))</f>
        <v/>
      </c>
      <c r="AM144" s="120">
        <f>IF($B144=1,$E$22,IF(N(Vintage_Input!O93)&gt;0,IFERROR(Vintage_Input!AU93/Vintage_Input!AM93,""),""))</f>
        <v/>
      </c>
      <c r="AN144" s="120">
        <f>IF($B144=1,$F$22,IF(N(Vintage_Input!P93)&gt;0,IFERROR(Vintage_Input!AV93/Vintage_Input!AN93,""),""))</f>
        <v/>
      </c>
      <c r="AO144" s="120">
        <f>IF($B144=1,$G$22,IF(N(Vintage_Input!Q93)&gt;0,IFERROR(Vintage_Input!AW93/Vintage_Input!AO93,""),""))</f>
        <v/>
      </c>
      <c r="AP144" s="120">
        <f>IF($B144=1,$H$22,IF(N(Vintage_Input!R93)&gt;0,IFERROR(Vintage_Input!AX93/Vintage_Input!AP93,""),""))</f>
        <v/>
      </c>
      <c r="AQ144" s="120">
        <f>IF($B144=1,$I$22,IF(N(Vintage_Input!S93)&gt;0,IFERROR(Vintage_Input!AY93/Vintage_Input!AQ93,""),""))</f>
        <v/>
      </c>
      <c r="AR144" s="120">
        <f>IF($B144=1,$B$23,IF(N(Vintage_Input!L93)&gt;0,IFERROR(Vintage_Input!AZ93/$C144,""),""))</f>
        <v/>
      </c>
      <c r="AS144" s="120">
        <f>IF($B144=1,$C$23,IF(N(Vintage_Input!M93)&gt;0,IFERROR(Vintage_Input!BA93/$C144,""),""))</f>
        <v/>
      </c>
      <c r="AT144" s="120">
        <f>IF($B144=1,$D$23,IF(N(Vintage_Input!N93)&gt;0,IFERROR(Vintage_Input!BB93/$C144,""),""))</f>
        <v/>
      </c>
      <c r="AU144" s="120">
        <f>IF($B144=1,$E$23,IF(N(Vintage_Input!O93)&gt;0,IFERROR(Vintage_Input!BC93/$C144,""),""))</f>
        <v/>
      </c>
      <c r="AV144" s="120">
        <f>IF($B144=1,$F$23,IF(N(Vintage_Input!P93)&gt;0,IFERROR(Vintage_Input!BD93/$C144,""),""))</f>
        <v/>
      </c>
      <c r="AW144" s="120">
        <f>IF($B144=1,$G$23,IF(N(Vintage_Input!Q93)&gt;0,IFERROR(Vintage_Input!BE93/$C144,""),""))</f>
        <v/>
      </c>
      <c r="AX144" s="120">
        <f>IF($B144=1,$H$23,IF(N(Vintage_Input!R93)&gt;0,IFERROR(Vintage_Input!BF93/$C144,""),""))</f>
        <v/>
      </c>
      <c r="AY144" s="120">
        <f>IF($B144=1,$I$23,IF(N(Vintage_Input!S93)&gt;0,IFERROR(Vintage_Input!BG93/$C144,""),""))</f>
        <v/>
      </c>
      <c r="AZ144" s="121">
        <f>IF($B144=1,$B$24,IF(N(Vintage_Input!L93)&gt;0,IFERROR((Vintage_Input!D93+Vintage_Input!AR93)/$C144+Products!$D$14-(Products!$D$43+Products!$D$19+Products!$D$43*Products!$D$22+Products!$D$44),""),""))</f>
        <v/>
      </c>
      <c r="BA144" s="121">
        <f>IF($B144=1,$C$24,IF(N(Vintage_Input!M93)&gt;0,IFERROR((Vintage_Input!E93+Vintage_Input!AS93)/$C144+Products!$D$14-(Products!$D$43+Products!$D$19+Products!$D$43*Products!$D$22+Products!$D$44),""),""))</f>
        <v/>
      </c>
      <c r="BB144" s="121">
        <f>IF($B144=1,$D$24,IF(N(Vintage_Input!N93)&gt;0,IFERROR((Vintage_Input!F93+Vintage_Input!AT93)/$C144+Products!$D$14-(Products!$D$43+Products!$D$19+Products!$D$43*Products!$D$22+Products!$D$44),""),""))</f>
        <v/>
      </c>
      <c r="BC144" s="121">
        <f>IF($B144=1,$E$24,IF(N(Vintage_Input!O93)&gt;0,IFERROR((Vintage_Input!G93+Vintage_Input!AU93)/$C144+Products!$D$14-(Products!$D$43+Products!$D$19+Products!$D$43*Products!$D$22+Products!$D$44),""),""))</f>
        <v/>
      </c>
      <c r="BD144" s="121">
        <f>IF($B144=1,$F$24,IF(N(Vintage_Input!P93)&gt;0,IFERROR((Vintage_Input!H93+Vintage_Input!AV93)/$C144+Products!$D$14-(Products!$D$43+Products!$D$19+Products!$D$43*Products!$D$22+Products!$D$44),""),""))</f>
        <v/>
      </c>
      <c r="BE144" s="121">
        <f>IF($B144=1,$G$24,IF(N(Vintage_Input!Q93)&gt;0,IFERROR((Vintage_Input!I93+Vintage_Input!AW93)/$C144+Products!$D$14-(Products!$D$43+Products!$D$19+Products!$D$43*Products!$D$22+Products!$D$44),""),""))</f>
        <v/>
      </c>
      <c r="BF144" s="121">
        <f>IF($B144=1,$H$24,IF(N(Vintage_Input!R93)&gt;0,IFERROR((Vintage_Input!J93+Vintage_Input!AX93)/$C144+Products!$D$14-(Products!$D$43+Products!$D$19+Products!$D$43*Products!$D$22+Products!$D$44),""),""))</f>
        <v/>
      </c>
      <c r="BG144" s="121">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0">
        <f>IF($B145=1,$B$18,IF(N(Vintage_Input!L94)&gt;0,Vintage_Input!D94/Vintage_Input!L94,""))</f>
        <v/>
      </c>
      <c r="E145" s="120">
        <f>IF($B145=1,$C$18,IF(N(Vintage_Input!M94)&gt;0,Vintage_Input!E94/Vintage_Input!M94,""))</f>
        <v/>
      </c>
      <c r="F145" s="120">
        <f>IF($B145=1,$D$18,IF(N(Vintage_Input!N94)&gt;0,Vintage_Input!F94/Vintage_Input!N94,""))</f>
        <v/>
      </c>
      <c r="G145" s="120">
        <f>IF($B145=1,$E$18,IF(N(Vintage_Input!O94)&gt;0,Vintage_Input!G94/Vintage_Input!O94,""))</f>
        <v/>
      </c>
      <c r="H145" s="120">
        <f>IF($B145=1,$F$18,IF(N(Vintage_Input!P94)&gt;0,Vintage_Input!H94/Vintage_Input!P94,""))</f>
        <v/>
      </c>
      <c r="I145" s="120">
        <f>IF($B145=1,$G$18,IF(N(Vintage_Input!Q94)&gt;0,Vintage_Input!I94/Vintage_Input!Q94,""))</f>
        <v/>
      </c>
      <c r="J145" s="120">
        <f>IF($B145=1,$H$18,IF(N(Vintage_Input!R94)&gt;0,Vintage_Input!J94/Vintage_Input!R94,""))</f>
        <v/>
      </c>
      <c r="K145" s="120">
        <f>IF($B145=1,$I$18,IF(N(Vintage_Input!S94)&gt;0,Vintage_Input!K94/Vintage_Input!S94,""))</f>
        <v/>
      </c>
      <c r="L145" s="120">
        <f>IF($B145=1,$B$19,IF(N(Vintage_Input!L94)&gt;0,Vintage_Input!T94/Vintage_Input!L94,""))</f>
        <v/>
      </c>
      <c r="M145" s="120">
        <f>IF($B145=1,$C$19,IF(N(Vintage_Input!M94)&gt;0,Vintage_Input!U94/Vintage_Input!M94,""))</f>
        <v/>
      </c>
      <c r="N145" s="120">
        <f>IF($B145=1,$D$19,IF(N(Vintage_Input!N94)&gt;0,Vintage_Input!V94/Vintage_Input!N94,""))</f>
        <v/>
      </c>
      <c r="O145" s="120">
        <f>IF($B145=1,$E$19,IF(N(Vintage_Input!O94)&gt;0,Vintage_Input!W94/Vintage_Input!O94,""))</f>
        <v/>
      </c>
      <c r="P145" s="120">
        <f>IF($B145=1,$F$19,IF(N(Vintage_Input!P94)&gt;0,Vintage_Input!X94/Vintage_Input!P94,""))</f>
        <v/>
      </c>
      <c r="Q145" s="120">
        <f>IF($B145=1,$G$19,IF(N(Vintage_Input!Q94)&gt;0,Vintage_Input!Y94/Vintage_Input!Q94,""))</f>
        <v/>
      </c>
      <c r="R145" s="120">
        <f>IF($B145=1,$H$19,IF(N(Vintage_Input!R94)&gt;0,Vintage_Input!Z94/Vintage_Input!R94,""))</f>
        <v/>
      </c>
      <c r="S145" s="120">
        <f>IF($B145=1,$I$19,IF(N(Vintage_Input!S94)&gt;0,Vintage_Input!AA94/Vintage_Input!S94,""))</f>
        <v/>
      </c>
      <c r="T145" s="120">
        <f>IF($B145=1,$B$20,IF(N(Vintage_Input!L94)&gt;0,Vintage_Input!AB94/Vintage_Input!L94,""))</f>
        <v/>
      </c>
      <c r="U145" s="120">
        <f>IF($B145=1,$C$20,IF(N(Vintage_Input!M94)&gt;0,Vintage_Input!AC94/Vintage_Input!M94,""))</f>
        <v/>
      </c>
      <c r="V145" s="120">
        <f>IF($B145=1,$D$20,IF(N(Vintage_Input!N94)&gt;0,Vintage_Input!AD94/Vintage_Input!N94,""))</f>
        <v/>
      </c>
      <c r="W145" s="120">
        <f>IF($B145=1,$E$20,IF(N(Vintage_Input!O94)&gt;0,Vintage_Input!AE94/Vintage_Input!O94,""))</f>
        <v/>
      </c>
      <c r="X145" s="120">
        <f>IF($B145=1,$F$20,IF(N(Vintage_Input!P94)&gt;0,Vintage_Input!AF94/Vintage_Input!P94,""))</f>
        <v/>
      </c>
      <c r="Y145" s="120">
        <f>IF($B145=1,$G$20,IF(N(Vintage_Input!Q94)&gt;0,Vintage_Input!AG94/Vintage_Input!Q94,""))</f>
        <v/>
      </c>
      <c r="Z145" s="120">
        <f>IF($B145=1,$H$20,IF(N(Vintage_Input!R94)&gt;0,Vintage_Input!AH94/Vintage_Input!R94,""))</f>
        <v/>
      </c>
      <c r="AA145" s="120">
        <f>IF($B145=1,$I$20,IF(N(Vintage_Input!S94)&gt;0,Vintage_Input!AI94/Vintage_Input!S94,""))</f>
        <v/>
      </c>
      <c r="AB145" s="120">
        <f>IF($B145=1,$B$21,IF(N(Vintage_Input!L94)&gt;0,Vintage_Input!AJ94/Vintage_Input!L94,""))</f>
        <v/>
      </c>
      <c r="AC145" s="120">
        <f>IF($B145=1,$C$21,IF(N(Vintage_Input!M94)&gt;0,Vintage_Input!AK94/Vintage_Input!M94,""))</f>
        <v/>
      </c>
      <c r="AD145" s="120">
        <f>IF($B145=1,$D$21,IF(N(Vintage_Input!N94)&gt;0,Vintage_Input!AL94/Vintage_Input!N94,""))</f>
        <v/>
      </c>
      <c r="AE145" s="120">
        <f>IF($B145=1,$E$21,IF(N(Vintage_Input!O94)&gt;0,Vintage_Input!AM94/Vintage_Input!O94,""))</f>
        <v/>
      </c>
      <c r="AF145" s="120">
        <f>IF($B145=1,$F$21,IF(N(Vintage_Input!P94)&gt;0,Vintage_Input!AN94/Vintage_Input!P94,""))</f>
        <v/>
      </c>
      <c r="AG145" s="120">
        <f>IF($B145=1,$G$21,IF(N(Vintage_Input!Q94)&gt;0,Vintage_Input!AO94/Vintage_Input!Q94,""))</f>
        <v/>
      </c>
      <c r="AH145" s="120">
        <f>IF($B145=1,$H$21,IF(N(Vintage_Input!R94)&gt;0,Vintage_Input!AP94/Vintage_Input!R94,""))</f>
        <v/>
      </c>
      <c r="AI145" s="120">
        <f>IF($B145=1,$I$21,IF(N(Vintage_Input!S94)&gt;0,Vintage_Input!AQ94/Vintage_Input!S94,""))</f>
        <v/>
      </c>
      <c r="AJ145" s="120">
        <f>IF($B145=1,$B$22,IF(N(Vintage_Input!L94)&gt;0,IFERROR(Vintage_Input!AR94/Vintage_Input!AJ94,""),""))</f>
        <v/>
      </c>
      <c r="AK145" s="120">
        <f>IF($B145=1,$C$22,IF(N(Vintage_Input!M94)&gt;0,IFERROR(Vintage_Input!AS94/Vintage_Input!AK94,""),""))</f>
        <v/>
      </c>
      <c r="AL145" s="120">
        <f>IF($B145=1,$D$22,IF(N(Vintage_Input!N94)&gt;0,IFERROR(Vintage_Input!AT94/Vintage_Input!AL94,""),""))</f>
        <v/>
      </c>
      <c r="AM145" s="120">
        <f>IF($B145=1,$E$22,IF(N(Vintage_Input!O94)&gt;0,IFERROR(Vintage_Input!AU94/Vintage_Input!AM94,""),""))</f>
        <v/>
      </c>
      <c r="AN145" s="120">
        <f>IF($B145=1,$F$22,IF(N(Vintage_Input!P94)&gt;0,IFERROR(Vintage_Input!AV94/Vintage_Input!AN94,""),""))</f>
        <v/>
      </c>
      <c r="AO145" s="120">
        <f>IF($B145=1,$G$22,IF(N(Vintage_Input!Q94)&gt;0,IFERROR(Vintage_Input!AW94/Vintage_Input!AO94,""),""))</f>
        <v/>
      </c>
      <c r="AP145" s="120">
        <f>IF($B145=1,$H$22,IF(N(Vintage_Input!R94)&gt;0,IFERROR(Vintage_Input!AX94/Vintage_Input!AP94,""),""))</f>
        <v/>
      </c>
      <c r="AQ145" s="120">
        <f>IF($B145=1,$I$22,IF(N(Vintage_Input!S94)&gt;0,IFERROR(Vintage_Input!AY94/Vintage_Input!AQ94,""),""))</f>
        <v/>
      </c>
      <c r="AR145" s="120">
        <f>IF($B145=1,$B$23,IF(N(Vintage_Input!L94)&gt;0,IFERROR(Vintage_Input!AZ94/$C145,""),""))</f>
        <v/>
      </c>
      <c r="AS145" s="120">
        <f>IF($B145=1,$C$23,IF(N(Vintage_Input!M94)&gt;0,IFERROR(Vintage_Input!BA94/$C145,""),""))</f>
        <v/>
      </c>
      <c r="AT145" s="120">
        <f>IF($B145=1,$D$23,IF(N(Vintage_Input!N94)&gt;0,IFERROR(Vintage_Input!BB94/$C145,""),""))</f>
        <v/>
      </c>
      <c r="AU145" s="120">
        <f>IF($B145=1,$E$23,IF(N(Vintage_Input!O94)&gt;0,IFERROR(Vintage_Input!BC94/$C145,""),""))</f>
        <v/>
      </c>
      <c r="AV145" s="120">
        <f>IF($B145=1,$F$23,IF(N(Vintage_Input!P94)&gt;0,IFERROR(Vintage_Input!BD94/$C145,""),""))</f>
        <v/>
      </c>
      <c r="AW145" s="120">
        <f>IF($B145=1,$G$23,IF(N(Vintage_Input!Q94)&gt;0,IFERROR(Vintage_Input!BE94/$C145,""),""))</f>
        <v/>
      </c>
      <c r="AX145" s="120">
        <f>IF($B145=1,$H$23,IF(N(Vintage_Input!R94)&gt;0,IFERROR(Vintage_Input!BF94/$C145,""),""))</f>
        <v/>
      </c>
      <c r="AY145" s="120">
        <f>IF($B145=1,$I$23,IF(N(Vintage_Input!S94)&gt;0,IFERROR(Vintage_Input!BG94/$C145,""),""))</f>
        <v/>
      </c>
      <c r="AZ145" s="121">
        <f>IF($B145=1,$B$24,IF(N(Vintage_Input!L94)&gt;0,IFERROR((Vintage_Input!D94+Vintage_Input!AR94)/$C145+Products!$D$14-(Products!$D$43+Products!$D$19+Products!$D$43*Products!$D$22+Products!$D$44),""),""))</f>
        <v/>
      </c>
      <c r="BA145" s="121">
        <f>IF($B145=1,$C$24,IF(N(Vintage_Input!M94)&gt;0,IFERROR((Vintage_Input!E94+Vintage_Input!AS94)/$C145+Products!$D$14-(Products!$D$43+Products!$D$19+Products!$D$43*Products!$D$22+Products!$D$44),""),""))</f>
        <v/>
      </c>
      <c r="BB145" s="121">
        <f>IF($B145=1,$D$24,IF(N(Vintage_Input!N94)&gt;0,IFERROR((Vintage_Input!F94+Vintage_Input!AT94)/$C145+Products!$D$14-(Products!$D$43+Products!$D$19+Products!$D$43*Products!$D$22+Products!$D$44),""),""))</f>
        <v/>
      </c>
      <c r="BC145" s="121">
        <f>IF($B145=1,$E$24,IF(N(Vintage_Input!O94)&gt;0,IFERROR((Vintage_Input!G94+Vintage_Input!AU94)/$C145+Products!$D$14-(Products!$D$43+Products!$D$19+Products!$D$43*Products!$D$22+Products!$D$44),""),""))</f>
        <v/>
      </c>
      <c r="BD145" s="121">
        <f>IF($B145=1,$F$24,IF(N(Vintage_Input!P94)&gt;0,IFERROR((Vintage_Input!H94+Vintage_Input!AV94)/$C145+Products!$D$14-(Products!$D$43+Products!$D$19+Products!$D$43*Products!$D$22+Products!$D$44),""),""))</f>
        <v/>
      </c>
      <c r="BE145" s="121">
        <f>IF($B145=1,$G$24,IF(N(Vintage_Input!Q94)&gt;0,IFERROR((Vintage_Input!I94+Vintage_Input!AW94)/$C145+Products!$D$14-(Products!$D$43+Products!$D$19+Products!$D$43*Products!$D$22+Products!$D$44),""),""))</f>
        <v/>
      </c>
      <c r="BF145" s="121">
        <f>IF($B145=1,$H$24,IF(N(Vintage_Input!R94)&gt;0,IFERROR((Vintage_Input!J94+Vintage_Input!AX94)/$C145+Products!$D$14-(Products!$D$43+Products!$D$19+Products!$D$43*Products!$D$22+Products!$D$44),""),""))</f>
        <v/>
      </c>
      <c r="BG145" s="121">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0">
        <f>IF($B146=1,$B$18,IF(N(Vintage_Input!L95)&gt;0,Vintage_Input!D95/Vintage_Input!L95,""))</f>
        <v/>
      </c>
      <c r="E146" s="120">
        <f>IF($B146=1,$C$18,IF(N(Vintage_Input!M95)&gt;0,Vintage_Input!E95/Vintage_Input!M95,""))</f>
        <v/>
      </c>
      <c r="F146" s="120">
        <f>IF($B146=1,$D$18,IF(N(Vintage_Input!N95)&gt;0,Vintage_Input!F95/Vintage_Input!N95,""))</f>
        <v/>
      </c>
      <c r="G146" s="120">
        <f>IF($B146=1,$E$18,IF(N(Vintage_Input!O95)&gt;0,Vintage_Input!G95/Vintage_Input!O95,""))</f>
        <v/>
      </c>
      <c r="H146" s="120">
        <f>IF($B146=1,$F$18,IF(N(Vintage_Input!P95)&gt;0,Vintage_Input!H95/Vintage_Input!P95,""))</f>
        <v/>
      </c>
      <c r="I146" s="120">
        <f>IF($B146=1,$G$18,IF(N(Vintage_Input!Q95)&gt;0,Vintage_Input!I95/Vintage_Input!Q95,""))</f>
        <v/>
      </c>
      <c r="J146" s="120">
        <f>IF($B146=1,$H$18,IF(N(Vintage_Input!R95)&gt;0,Vintage_Input!J95/Vintage_Input!R95,""))</f>
        <v/>
      </c>
      <c r="K146" s="120">
        <f>IF($B146=1,$I$18,IF(N(Vintage_Input!S95)&gt;0,Vintage_Input!K95/Vintage_Input!S95,""))</f>
        <v/>
      </c>
      <c r="L146" s="120">
        <f>IF($B146=1,$B$19,IF(N(Vintage_Input!L95)&gt;0,Vintage_Input!T95/Vintage_Input!L95,""))</f>
        <v/>
      </c>
      <c r="M146" s="120">
        <f>IF($B146=1,$C$19,IF(N(Vintage_Input!M95)&gt;0,Vintage_Input!U95/Vintage_Input!M95,""))</f>
        <v/>
      </c>
      <c r="N146" s="120">
        <f>IF($B146=1,$D$19,IF(N(Vintage_Input!N95)&gt;0,Vintage_Input!V95/Vintage_Input!N95,""))</f>
        <v/>
      </c>
      <c r="O146" s="120">
        <f>IF($B146=1,$E$19,IF(N(Vintage_Input!O95)&gt;0,Vintage_Input!W95/Vintage_Input!O95,""))</f>
        <v/>
      </c>
      <c r="P146" s="120">
        <f>IF($B146=1,$F$19,IF(N(Vintage_Input!P95)&gt;0,Vintage_Input!X95/Vintage_Input!P95,""))</f>
        <v/>
      </c>
      <c r="Q146" s="120">
        <f>IF($B146=1,$G$19,IF(N(Vintage_Input!Q95)&gt;0,Vintage_Input!Y95/Vintage_Input!Q95,""))</f>
        <v/>
      </c>
      <c r="R146" s="120">
        <f>IF($B146=1,$H$19,IF(N(Vintage_Input!R95)&gt;0,Vintage_Input!Z95/Vintage_Input!R95,""))</f>
        <v/>
      </c>
      <c r="S146" s="120">
        <f>IF($B146=1,$I$19,IF(N(Vintage_Input!S95)&gt;0,Vintage_Input!AA95/Vintage_Input!S95,""))</f>
        <v/>
      </c>
      <c r="T146" s="120">
        <f>IF($B146=1,$B$20,IF(N(Vintage_Input!L95)&gt;0,Vintage_Input!AB95/Vintage_Input!L95,""))</f>
        <v/>
      </c>
      <c r="U146" s="120">
        <f>IF($B146=1,$C$20,IF(N(Vintage_Input!M95)&gt;0,Vintage_Input!AC95/Vintage_Input!M95,""))</f>
        <v/>
      </c>
      <c r="V146" s="120">
        <f>IF($B146=1,$D$20,IF(N(Vintage_Input!N95)&gt;0,Vintage_Input!AD95/Vintage_Input!N95,""))</f>
        <v/>
      </c>
      <c r="W146" s="120">
        <f>IF($B146=1,$E$20,IF(N(Vintage_Input!O95)&gt;0,Vintage_Input!AE95/Vintage_Input!O95,""))</f>
        <v/>
      </c>
      <c r="X146" s="120">
        <f>IF($B146=1,$F$20,IF(N(Vintage_Input!P95)&gt;0,Vintage_Input!AF95/Vintage_Input!P95,""))</f>
        <v/>
      </c>
      <c r="Y146" s="120">
        <f>IF($B146=1,$G$20,IF(N(Vintage_Input!Q95)&gt;0,Vintage_Input!AG95/Vintage_Input!Q95,""))</f>
        <v/>
      </c>
      <c r="Z146" s="120">
        <f>IF($B146=1,$H$20,IF(N(Vintage_Input!R95)&gt;0,Vintage_Input!AH95/Vintage_Input!R95,""))</f>
        <v/>
      </c>
      <c r="AA146" s="120">
        <f>IF($B146=1,$I$20,IF(N(Vintage_Input!S95)&gt;0,Vintage_Input!AI95/Vintage_Input!S95,""))</f>
        <v/>
      </c>
      <c r="AB146" s="120">
        <f>IF($B146=1,$B$21,IF(N(Vintage_Input!L95)&gt;0,Vintage_Input!AJ95/Vintage_Input!L95,""))</f>
        <v/>
      </c>
      <c r="AC146" s="120">
        <f>IF($B146=1,$C$21,IF(N(Vintage_Input!M95)&gt;0,Vintage_Input!AK95/Vintage_Input!M95,""))</f>
        <v/>
      </c>
      <c r="AD146" s="120">
        <f>IF($B146=1,$D$21,IF(N(Vintage_Input!N95)&gt;0,Vintage_Input!AL95/Vintage_Input!N95,""))</f>
        <v/>
      </c>
      <c r="AE146" s="120">
        <f>IF($B146=1,$E$21,IF(N(Vintage_Input!O95)&gt;0,Vintage_Input!AM95/Vintage_Input!O95,""))</f>
        <v/>
      </c>
      <c r="AF146" s="120">
        <f>IF($B146=1,$F$21,IF(N(Vintage_Input!P95)&gt;0,Vintage_Input!AN95/Vintage_Input!P95,""))</f>
        <v/>
      </c>
      <c r="AG146" s="120">
        <f>IF($B146=1,$G$21,IF(N(Vintage_Input!Q95)&gt;0,Vintage_Input!AO95/Vintage_Input!Q95,""))</f>
        <v/>
      </c>
      <c r="AH146" s="120">
        <f>IF($B146=1,$H$21,IF(N(Vintage_Input!R95)&gt;0,Vintage_Input!AP95/Vintage_Input!R95,""))</f>
        <v/>
      </c>
      <c r="AI146" s="120">
        <f>IF($B146=1,$I$21,IF(N(Vintage_Input!S95)&gt;0,Vintage_Input!AQ95/Vintage_Input!S95,""))</f>
        <v/>
      </c>
      <c r="AJ146" s="120">
        <f>IF($B146=1,$B$22,IF(N(Vintage_Input!L95)&gt;0,IFERROR(Vintage_Input!AR95/Vintage_Input!AJ95,""),""))</f>
        <v/>
      </c>
      <c r="AK146" s="120">
        <f>IF($B146=1,$C$22,IF(N(Vintage_Input!M95)&gt;0,IFERROR(Vintage_Input!AS95/Vintage_Input!AK95,""),""))</f>
        <v/>
      </c>
      <c r="AL146" s="120">
        <f>IF($B146=1,$D$22,IF(N(Vintage_Input!N95)&gt;0,IFERROR(Vintage_Input!AT95/Vintage_Input!AL95,""),""))</f>
        <v/>
      </c>
      <c r="AM146" s="120">
        <f>IF($B146=1,$E$22,IF(N(Vintage_Input!O95)&gt;0,IFERROR(Vintage_Input!AU95/Vintage_Input!AM95,""),""))</f>
        <v/>
      </c>
      <c r="AN146" s="120">
        <f>IF($B146=1,$F$22,IF(N(Vintage_Input!P95)&gt;0,IFERROR(Vintage_Input!AV95/Vintage_Input!AN95,""),""))</f>
        <v/>
      </c>
      <c r="AO146" s="120">
        <f>IF($B146=1,$G$22,IF(N(Vintage_Input!Q95)&gt;0,IFERROR(Vintage_Input!AW95/Vintage_Input!AO95,""),""))</f>
        <v/>
      </c>
      <c r="AP146" s="120">
        <f>IF($B146=1,$H$22,IF(N(Vintage_Input!R95)&gt;0,IFERROR(Vintage_Input!AX95/Vintage_Input!AP95,""),""))</f>
        <v/>
      </c>
      <c r="AQ146" s="120">
        <f>IF($B146=1,$I$22,IF(N(Vintage_Input!S95)&gt;0,IFERROR(Vintage_Input!AY95/Vintage_Input!AQ95,""),""))</f>
        <v/>
      </c>
      <c r="AR146" s="120">
        <f>IF($B146=1,$B$23,IF(N(Vintage_Input!L95)&gt;0,IFERROR(Vintage_Input!AZ95/$C146,""),""))</f>
        <v/>
      </c>
      <c r="AS146" s="120">
        <f>IF($B146=1,$C$23,IF(N(Vintage_Input!M95)&gt;0,IFERROR(Vintage_Input!BA95/$C146,""),""))</f>
        <v/>
      </c>
      <c r="AT146" s="120">
        <f>IF($B146=1,$D$23,IF(N(Vintage_Input!N95)&gt;0,IFERROR(Vintage_Input!BB95/$C146,""),""))</f>
        <v/>
      </c>
      <c r="AU146" s="120">
        <f>IF($B146=1,$E$23,IF(N(Vintage_Input!O95)&gt;0,IFERROR(Vintage_Input!BC95/$C146,""),""))</f>
        <v/>
      </c>
      <c r="AV146" s="120">
        <f>IF($B146=1,$F$23,IF(N(Vintage_Input!P95)&gt;0,IFERROR(Vintage_Input!BD95/$C146,""),""))</f>
        <v/>
      </c>
      <c r="AW146" s="120">
        <f>IF($B146=1,$G$23,IF(N(Vintage_Input!Q95)&gt;0,IFERROR(Vintage_Input!BE95/$C146,""),""))</f>
        <v/>
      </c>
      <c r="AX146" s="120">
        <f>IF($B146=1,$H$23,IF(N(Vintage_Input!R95)&gt;0,IFERROR(Vintage_Input!BF95/$C146,""),""))</f>
        <v/>
      </c>
      <c r="AY146" s="120">
        <f>IF($B146=1,$I$23,IF(N(Vintage_Input!S95)&gt;0,IFERROR(Vintage_Input!BG95/$C146,""),""))</f>
        <v/>
      </c>
      <c r="AZ146" s="121">
        <f>IF($B146=1,$B$24,IF(N(Vintage_Input!L95)&gt;0,IFERROR((Vintage_Input!D95+Vintage_Input!AR95)/$C146+Products!$D$14-(Products!$D$43+Products!$D$19+Products!$D$43*Products!$D$22+Products!$D$44),""),""))</f>
        <v/>
      </c>
      <c r="BA146" s="121">
        <f>IF($B146=1,$C$24,IF(N(Vintage_Input!M95)&gt;0,IFERROR((Vintage_Input!E95+Vintage_Input!AS95)/$C146+Products!$D$14-(Products!$D$43+Products!$D$19+Products!$D$43*Products!$D$22+Products!$D$44),""),""))</f>
        <v/>
      </c>
      <c r="BB146" s="121">
        <f>IF($B146=1,$D$24,IF(N(Vintage_Input!N95)&gt;0,IFERROR((Vintage_Input!F95+Vintage_Input!AT95)/$C146+Products!$D$14-(Products!$D$43+Products!$D$19+Products!$D$43*Products!$D$22+Products!$D$44),""),""))</f>
        <v/>
      </c>
      <c r="BC146" s="121">
        <f>IF($B146=1,$E$24,IF(N(Vintage_Input!O95)&gt;0,IFERROR((Vintage_Input!G95+Vintage_Input!AU95)/$C146+Products!$D$14-(Products!$D$43+Products!$D$19+Products!$D$43*Products!$D$22+Products!$D$44),""),""))</f>
        <v/>
      </c>
      <c r="BD146" s="121">
        <f>IF($B146=1,$F$24,IF(N(Vintage_Input!P95)&gt;0,IFERROR((Vintage_Input!H95+Vintage_Input!AV95)/$C146+Products!$D$14-(Products!$D$43+Products!$D$19+Products!$D$43*Products!$D$22+Products!$D$44),""),""))</f>
        <v/>
      </c>
      <c r="BE146" s="121">
        <f>IF($B146=1,$G$24,IF(N(Vintage_Input!Q95)&gt;0,IFERROR((Vintage_Input!I95+Vintage_Input!AW95)/$C146+Products!$D$14-(Products!$D$43+Products!$D$19+Products!$D$43*Products!$D$22+Products!$D$44),""),""))</f>
        <v/>
      </c>
      <c r="BF146" s="121">
        <f>IF($B146=1,$H$24,IF(N(Vintage_Input!R95)&gt;0,IFERROR((Vintage_Input!J95+Vintage_Input!AX95)/$C146+Products!$D$14-(Products!$D$43+Products!$D$19+Products!$D$43*Products!$D$22+Products!$D$44),""),""))</f>
        <v/>
      </c>
      <c r="BG146" s="121">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0">
        <f>IF($B147=1,$B$18,IF(N(Vintage_Input!L96)&gt;0,Vintage_Input!D96/Vintage_Input!L96,""))</f>
        <v/>
      </c>
      <c r="E147" s="120">
        <f>IF($B147=1,$C$18,IF(N(Vintage_Input!M96)&gt;0,Vintage_Input!E96/Vintage_Input!M96,""))</f>
        <v/>
      </c>
      <c r="F147" s="120">
        <f>IF($B147=1,$D$18,IF(N(Vintage_Input!N96)&gt;0,Vintage_Input!F96/Vintage_Input!N96,""))</f>
        <v/>
      </c>
      <c r="G147" s="120">
        <f>IF($B147=1,$E$18,IF(N(Vintage_Input!O96)&gt;0,Vintage_Input!G96/Vintage_Input!O96,""))</f>
        <v/>
      </c>
      <c r="H147" s="120">
        <f>IF($B147=1,$F$18,IF(N(Vintage_Input!P96)&gt;0,Vintage_Input!H96/Vintage_Input!P96,""))</f>
        <v/>
      </c>
      <c r="I147" s="120">
        <f>IF($B147=1,$G$18,IF(N(Vintage_Input!Q96)&gt;0,Vintage_Input!I96/Vintage_Input!Q96,""))</f>
        <v/>
      </c>
      <c r="J147" s="120">
        <f>IF($B147=1,$H$18,IF(N(Vintage_Input!R96)&gt;0,Vintage_Input!J96/Vintage_Input!R96,""))</f>
        <v/>
      </c>
      <c r="K147" s="120">
        <f>IF($B147=1,$I$18,IF(N(Vintage_Input!S96)&gt;0,Vintage_Input!K96/Vintage_Input!S96,""))</f>
        <v/>
      </c>
      <c r="L147" s="120">
        <f>IF($B147=1,$B$19,IF(N(Vintage_Input!L96)&gt;0,Vintage_Input!T96/Vintage_Input!L96,""))</f>
        <v/>
      </c>
      <c r="M147" s="120">
        <f>IF($B147=1,$C$19,IF(N(Vintage_Input!M96)&gt;0,Vintage_Input!U96/Vintage_Input!M96,""))</f>
        <v/>
      </c>
      <c r="N147" s="120">
        <f>IF($B147=1,$D$19,IF(N(Vintage_Input!N96)&gt;0,Vintage_Input!V96/Vintage_Input!N96,""))</f>
        <v/>
      </c>
      <c r="O147" s="120">
        <f>IF($B147=1,$E$19,IF(N(Vintage_Input!O96)&gt;0,Vintage_Input!W96/Vintage_Input!O96,""))</f>
        <v/>
      </c>
      <c r="P147" s="120">
        <f>IF($B147=1,$F$19,IF(N(Vintage_Input!P96)&gt;0,Vintage_Input!X96/Vintage_Input!P96,""))</f>
        <v/>
      </c>
      <c r="Q147" s="120">
        <f>IF($B147=1,$G$19,IF(N(Vintage_Input!Q96)&gt;0,Vintage_Input!Y96/Vintage_Input!Q96,""))</f>
        <v/>
      </c>
      <c r="R147" s="120">
        <f>IF($B147=1,$H$19,IF(N(Vintage_Input!R96)&gt;0,Vintage_Input!Z96/Vintage_Input!R96,""))</f>
        <v/>
      </c>
      <c r="S147" s="120">
        <f>IF($B147=1,$I$19,IF(N(Vintage_Input!S96)&gt;0,Vintage_Input!AA96/Vintage_Input!S96,""))</f>
        <v/>
      </c>
      <c r="T147" s="120">
        <f>IF($B147=1,$B$20,IF(N(Vintage_Input!L96)&gt;0,Vintage_Input!AB96/Vintage_Input!L96,""))</f>
        <v/>
      </c>
      <c r="U147" s="120">
        <f>IF($B147=1,$C$20,IF(N(Vintage_Input!M96)&gt;0,Vintage_Input!AC96/Vintage_Input!M96,""))</f>
        <v/>
      </c>
      <c r="V147" s="120">
        <f>IF($B147=1,$D$20,IF(N(Vintage_Input!N96)&gt;0,Vintage_Input!AD96/Vintage_Input!N96,""))</f>
        <v/>
      </c>
      <c r="W147" s="120">
        <f>IF($B147=1,$E$20,IF(N(Vintage_Input!O96)&gt;0,Vintage_Input!AE96/Vintage_Input!O96,""))</f>
        <v/>
      </c>
      <c r="X147" s="120">
        <f>IF($B147=1,$F$20,IF(N(Vintage_Input!P96)&gt;0,Vintage_Input!AF96/Vintage_Input!P96,""))</f>
        <v/>
      </c>
      <c r="Y147" s="120">
        <f>IF($B147=1,$G$20,IF(N(Vintage_Input!Q96)&gt;0,Vintage_Input!AG96/Vintage_Input!Q96,""))</f>
        <v/>
      </c>
      <c r="Z147" s="120">
        <f>IF($B147=1,$H$20,IF(N(Vintage_Input!R96)&gt;0,Vintage_Input!AH96/Vintage_Input!R96,""))</f>
        <v/>
      </c>
      <c r="AA147" s="120">
        <f>IF($B147=1,$I$20,IF(N(Vintage_Input!S96)&gt;0,Vintage_Input!AI96/Vintage_Input!S96,""))</f>
        <v/>
      </c>
      <c r="AB147" s="120">
        <f>IF($B147=1,$B$21,IF(N(Vintage_Input!L96)&gt;0,Vintage_Input!AJ96/Vintage_Input!L96,""))</f>
        <v/>
      </c>
      <c r="AC147" s="120">
        <f>IF($B147=1,$C$21,IF(N(Vintage_Input!M96)&gt;0,Vintage_Input!AK96/Vintage_Input!M96,""))</f>
        <v/>
      </c>
      <c r="AD147" s="120">
        <f>IF($B147=1,$D$21,IF(N(Vintage_Input!N96)&gt;0,Vintage_Input!AL96/Vintage_Input!N96,""))</f>
        <v/>
      </c>
      <c r="AE147" s="120">
        <f>IF($B147=1,$E$21,IF(N(Vintage_Input!O96)&gt;0,Vintage_Input!AM96/Vintage_Input!O96,""))</f>
        <v/>
      </c>
      <c r="AF147" s="120">
        <f>IF($B147=1,$F$21,IF(N(Vintage_Input!P96)&gt;0,Vintage_Input!AN96/Vintage_Input!P96,""))</f>
        <v/>
      </c>
      <c r="AG147" s="120">
        <f>IF($B147=1,$G$21,IF(N(Vintage_Input!Q96)&gt;0,Vintage_Input!AO96/Vintage_Input!Q96,""))</f>
        <v/>
      </c>
      <c r="AH147" s="120">
        <f>IF($B147=1,$H$21,IF(N(Vintage_Input!R96)&gt;0,Vintage_Input!AP96/Vintage_Input!R96,""))</f>
        <v/>
      </c>
      <c r="AI147" s="120">
        <f>IF($B147=1,$I$21,IF(N(Vintage_Input!S96)&gt;0,Vintage_Input!AQ96/Vintage_Input!S96,""))</f>
        <v/>
      </c>
      <c r="AJ147" s="120">
        <f>IF($B147=1,$B$22,IF(N(Vintage_Input!L96)&gt;0,IFERROR(Vintage_Input!AR96/Vintage_Input!AJ96,""),""))</f>
        <v/>
      </c>
      <c r="AK147" s="120">
        <f>IF($B147=1,$C$22,IF(N(Vintage_Input!M96)&gt;0,IFERROR(Vintage_Input!AS96/Vintage_Input!AK96,""),""))</f>
        <v/>
      </c>
      <c r="AL147" s="120">
        <f>IF($B147=1,$D$22,IF(N(Vintage_Input!N96)&gt;0,IFERROR(Vintage_Input!AT96/Vintage_Input!AL96,""),""))</f>
        <v/>
      </c>
      <c r="AM147" s="120">
        <f>IF($B147=1,$E$22,IF(N(Vintage_Input!O96)&gt;0,IFERROR(Vintage_Input!AU96/Vintage_Input!AM96,""),""))</f>
        <v/>
      </c>
      <c r="AN147" s="120">
        <f>IF($B147=1,$F$22,IF(N(Vintage_Input!P96)&gt;0,IFERROR(Vintage_Input!AV96/Vintage_Input!AN96,""),""))</f>
        <v/>
      </c>
      <c r="AO147" s="120">
        <f>IF($B147=1,$G$22,IF(N(Vintage_Input!Q96)&gt;0,IFERROR(Vintage_Input!AW96/Vintage_Input!AO96,""),""))</f>
        <v/>
      </c>
      <c r="AP147" s="120">
        <f>IF($B147=1,$H$22,IF(N(Vintage_Input!R96)&gt;0,IFERROR(Vintage_Input!AX96/Vintage_Input!AP96,""),""))</f>
        <v/>
      </c>
      <c r="AQ147" s="120">
        <f>IF($B147=1,$I$22,IF(N(Vintage_Input!S96)&gt;0,IFERROR(Vintage_Input!AY96/Vintage_Input!AQ96,""),""))</f>
        <v/>
      </c>
      <c r="AR147" s="120">
        <f>IF($B147=1,$B$23,IF(N(Vintage_Input!L96)&gt;0,IFERROR(Vintage_Input!AZ96/$C147,""),""))</f>
        <v/>
      </c>
      <c r="AS147" s="120">
        <f>IF($B147=1,$C$23,IF(N(Vintage_Input!M96)&gt;0,IFERROR(Vintage_Input!BA96/$C147,""),""))</f>
        <v/>
      </c>
      <c r="AT147" s="120">
        <f>IF($B147=1,$D$23,IF(N(Vintage_Input!N96)&gt;0,IFERROR(Vintage_Input!BB96/$C147,""),""))</f>
        <v/>
      </c>
      <c r="AU147" s="120">
        <f>IF($B147=1,$E$23,IF(N(Vintage_Input!O96)&gt;0,IFERROR(Vintage_Input!BC96/$C147,""),""))</f>
        <v/>
      </c>
      <c r="AV147" s="120">
        <f>IF($B147=1,$F$23,IF(N(Vintage_Input!P96)&gt;0,IFERROR(Vintage_Input!BD96/$C147,""),""))</f>
        <v/>
      </c>
      <c r="AW147" s="120">
        <f>IF($B147=1,$G$23,IF(N(Vintage_Input!Q96)&gt;0,IFERROR(Vintage_Input!BE96/$C147,""),""))</f>
        <v/>
      </c>
      <c r="AX147" s="120">
        <f>IF($B147=1,$H$23,IF(N(Vintage_Input!R96)&gt;0,IFERROR(Vintage_Input!BF96/$C147,""),""))</f>
        <v/>
      </c>
      <c r="AY147" s="120">
        <f>IF($B147=1,$I$23,IF(N(Vintage_Input!S96)&gt;0,IFERROR(Vintage_Input!BG96/$C147,""),""))</f>
        <v/>
      </c>
      <c r="AZ147" s="121">
        <f>IF($B147=1,$B$24,IF(N(Vintage_Input!L96)&gt;0,IFERROR((Vintage_Input!D96+Vintage_Input!AR96)/$C147+Products!$D$14-(Products!$D$43+Products!$D$19+Products!$D$43*Products!$D$22+Products!$D$44),""),""))</f>
        <v/>
      </c>
      <c r="BA147" s="121">
        <f>IF($B147=1,$C$24,IF(N(Vintage_Input!M96)&gt;0,IFERROR((Vintage_Input!E96+Vintage_Input!AS96)/$C147+Products!$D$14-(Products!$D$43+Products!$D$19+Products!$D$43*Products!$D$22+Products!$D$44),""),""))</f>
        <v/>
      </c>
      <c r="BB147" s="121">
        <f>IF($B147=1,$D$24,IF(N(Vintage_Input!N96)&gt;0,IFERROR((Vintage_Input!F96+Vintage_Input!AT96)/$C147+Products!$D$14-(Products!$D$43+Products!$D$19+Products!$D$43*Products!$D$22+Products!$D$44),""),""))</f>
        <v/>
      </c>
      <c r="BC147" s="121">
        <f>IF($B147=1,$E$24,IF(N(Vintage_Input!O96)&gt;0,IFERROR((Vintage_Input!G96+Vintage_Input!AU96)/$C147+Products!$D$14-(Products!$D$43+Products!$D$19+Products!$D$43*Products!$D$22+Products!$D$44),""),""))</f>
        <v/>
      </c>
      <c r="BD147" s="121">
        <f>IF($B147=1,$F$24,IF(N(Vintage_Input!P96)&gt;0,IFERROR((Vintage_Input!H96+Vintage_Input!AV96)/$C147+Products!$D$14-(Products!$D$43+Products!$D$19+Products!$D$43*Products!$D$22+Products!$D$44),""),""))</f>
        <v/>
      </c>
      <c r="BE147" s="121">
        <f>IF($B147=1,$G$24,IF(N(Vintage_Input!Q96)&gt;0,IFERROR((Vintage_Input!I96+Vintage_Input!AW96)/$C147+Products!$D$14-(Products!$D$43+Products!$D$19+Products!$D$43*Products!$D$22+Products!$D$44),""),""))</f>
        <v/>
      </c>
      <c r="BF147" s="121">
        <f>IF($B147=1,$H$24,IF(N(Vintage_Input!R96)&gt;0,IFERROR((Vintage_Input!J96+Vintage_Input!AX96)/$C147+Products!$D$14-(Products!$D$43+Products!$D$19+Products!$D$43*Products!$D$22+Products!$D$44),""),""))</f>
        <v/>
      </c>
      <c r="BG147" s="121">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0">
        <f>IF($B148=1,$B$18,IF(N(Vintage_Input!L97)&gt;0,Vintage_Input!D97/Vintage_Input!L97,""))</f>
        <v/>
      </c>
      <c r="E148" s="120">
        <f>IF($B148=1,$C$18,IF(N(Vintage_Input!M97)&gt;0,Vintage_Input!E97/Vintage_Input!M97,""))</f>
        <v/>
      </c>
      <c r="F148" s="120">
        <f>IF($B148=1,$D$18,IF(N(Vintage_Input!N97)&gt;0,Vintage_Input!F97/Vintage_Input!N97,""))</f>
        <v/>
      </c>
      <c r="G148" s="120">
        <f>IF($B148=1,$E$18,IF(N(Vintage_Input!O97)&gt;0,Vintage_Input!G97/Vintage_Input!O97,""))</f>
        <v/>
      </c>
      <c r="H148" s="120">
        <f>IF($B148=1,$F$18,IF(N(Vintage_Input!P97)&gt;0,Vintage_Input!H97/Vintage_Input!P97,""))</f>
        <v/>
      </c>
      <c r="I148" s="120">
        <f>IF($B148=1,$G$18,IF(N(Vintage_Input!Q97)&gt;0,Vintage_Input!I97/Vintage_Input!Q97,""))</f>
        <v/>
      </c>
      <c r="J148" s="120">
        <f>IF($B148=1,$H$18,IF(N(Vintage_Input!R97)&gt;0,Vintage_Input!J97/Vintage_Input!R97,""))</f>
        <v/>
      </c>
      <c r="K148" s="120">
        <f>IF($B148=1,$I$18,IF(N(Vintage_Input!S97)&gt;0,Vintage_Input!K97/Vintage_Input!S97,""))</f>
        <v/>
      </c>
      <c r="L148" s="120">
        <f>IF($B148=1,$B$19,IF(N(Vintage_Input!L97)&gt;0,Vintage_Input!T97/Vintage_Input!L97,""))</f>
        <v/>
      </c>
      <c r="M148" s="120">
        <f>IF($B148=1,$C$19,IF(N(Vintage_Input!M97)&gt;0,Vintage_Input!U97/Vintage_Input!M97,""))</f>
        <v/>
      </c>
      <c r="N148" s="120">
        <f>IF($B148=1,$D$19,IF(N(Vintage_Input!N97)&gt;0,Vintage_Input!V97/Vintage_Input!N97,""))</f>
        <v/>
      </c>
      <c r="O148" s="120">
        <f>IF($B148=1,$E$19,IF(N(Vintage_Input!O97)&gt;0,Vintage_Input!W97/Vintage_Input!O97,""))</f>
        <v/>
      </c>
      <c r="P148" s="120">
        <f>IF($B148=1,$F$19,IF(N(Vintage_Input!P97)&gt;0,Vintage_Input!X97/Vintage_Input!P97,""))</f>
        <v/>
      </c>
      <c r="Q148" s="120">
        <f>IF($B148=1,$G$19,IF(N(Vintage_Input!Q97)&gt;0,Vintage_Input!Y97/Vintage_Input!Q97,""))</f>
        <v/>
      </c>
      <c r="R148" s="120">
        <f>IF($B148=1,$H$19,IF(N(Vintage_Input!R97)&gt;0,Vintage_Input!Z97/Vintage_Input!R97,""))</f>
        <v/>
      </c>
      <c r="S148" s="120">
        <f>IF($B148=1,$I$19,IF(N(Vintage_Input!S97)&gt;0,Vintage_Input!AA97/Vintage_Input!S97,""))</f>
        <v/>
      </c>
      <c r="T148" s="120">
        <f>IF($B148=1,$B$20,IF(N(Vintage_Input!L97)&gt;0,Vintage_Input!AB97/Vintage_Input!L97,""))</f>
        <v/>
      </c>
      <c r="U148" s="120">
        <f>IF($B148=1,$C$20,IF(N(Vintage_Input!M97)&gt;0,Vintage_Input!AC97/Vintage_Input!M97,""))</f>
        <v/>
      </c>
      <c r="V148" s="120">
        <f>IF($B148=1,$D$20,IF(N(Vintage_Input!N97)&gt;0,Vintage_Input!AD97/Vintage_Input!N97,""))</f>
        <v/>
      </c>
      <c r="W148" s="120">
        <f>IF($B148=1,$E$20,IF(N(Vintage_Input!O97)&gt;0,Vintage_Input!AE97/Vintage_Input!O97,""))</f>
        <v/>
      </c>
      <c r="X148" s="120">
        <f>IF($B148=1,$F$20,IF(N(Vintage_Input!P97)&gt;0,Vintage_Input!AF97/Vintage_Input!P97,""))</f>
        <v/>
      </c>
      <c r="Y148" s="120">
        <f>IF($B148=1,$G$20,IF(N(Vintage_Input!Q97)&gt;0,Vintage_Input!AG97/Vintage_Input!Q97,""))</f>
        <v/>
      </c>
      <c r="Z148" s="120">
        <f>IF($B148=1,$H$20,IF(N(Vintage_Input!R97)&gt;0,Vintage_Input!AH97/Vintage_Input!R97,""))</f>
        <v/>
      </c>
      <c r="AA148" s="120">
        <f>IF($B148=1,$I$20,IF(N(Vintage_Input!S97)&gt;0,Vintage_Input!AI97/Vintage_Input!S97,""))</f>
        <v/>
      </c>
      <c r="AB148" s="120">
        <f>IF($B148=1,$B$21,IF(N(Vintage_Input!L97)&gt;0,Vintage_Input!AJ97/Vintage_Input!L97,""))</f>
        <v/>
      </c>
      <c r="AC148" s="120">
        <f>IF($B148=1,$C$21,IF(N(Vintage_Input!M97)&gt;0,Vintage_Input!AK97/Vintage_Input!M97,""))</f>
        <v/>
      </c>
      <c r="AD148" s="120">
        <f>IF($B148=1,$D$21,IF(N(Vintage_Input!N97)&gt;0,Vintage_Input!AL97/Vintage_Input!N97,""))</f>
        <v/>
      </c>
      <c r="AE148" s="120">
        <f>IF($B148=1,$E$21,IF(N(Vintage_Input!O97)&gt;0,Vintage_Input!AM97/Vintage_Input!O97,""))</f>
        <v/>
      </c>
      <c r="AF148" s="120">
        <f>IF($B148=1,$F$21,IF(N(Vintage_Input!P97)&gt;0,Vintage_Input!AN97/Vintage_Input!P97,""))</f>
        <v/>
      </c>
      <c r="AG148" s="120">
        <f>IF($B148=1,$G$21,IF(N(Vintage_Input!Q97)&gt;0,Vintage_Input!AO97/Vintage_Input!Q97,""))</f>
        <v/>
      </c>
      <c r="AH148" s="120">
        <f>IF($B148=1,$H$21,IF(N(Vintage_Input!R97)&gt;0,Vintage_Input!AP97/Vintage_Input!R97,""))</f>
        <v/>
      </c>
      <c r="AI148" s="120">
        <f>IF($B148=1,$I$21,IF(N(Vintage_Input!S97)&gt;0,Vintage_Input!AQ97/Vintage_Input!S97,""))</f>
        <v/>
      </c>
      <c r="AJ148" s="120">
        <f>IF($B148=1,$B$22,IF(N(Vintage_Input!L97)&gt;0,IFERROR(Vintage_Input!AR97/Vintage_Input!AJ97,""),""))</f>
        <v/>
      </c>
      <c r="AK148" s="120">
        <f>IF($B148=1,$C$22,IF(N(Vintage_Input!M97)&gt;0,IFERROR(Vintage_Input!AS97/Vintage_Input!AK97,""),""))</f>
        <v/>
      </c>
      <c r="AL148" s="120">
        <f>IF($B148=1,$D$22,IF(N(Vintage_Input!N97)&gt;0,IFERROR(Vintage_Input!AT97/Vintage_Input!AL97,""),""))</f>
        <v/>
      </c>
      <c r="AM148" s="120">
        <f>IF($B148=1,$E$22,IF(N(Vintage_Input!O97)&gt;0,IFERROR(Vintage_Input!AU97/Vintage_Input!AM97,""),""))</f>
        <v/>
      </c>
      <c r="AN148" s="120">
        <f>IF($B148=1,$F$22,IF(N(Vintage_Input!P97)&gt;0,IFERROR(Vintage_Input!AV97/Vintage_Input!AN97,""),""))</f>
        <v/>
      </c>
      <c r="AO148" s="120">
        <f>IF($B148=1,$G$22,IF(N(Vintage_Input!Q97)&gt;0,IFERROR(Vintage_Input!AW97/Vintage_Input!AO97,""),""))</f>
        <v/>
      </c>
      <c r="AP148" s="120">
        <f>IF($B148=1,$H$22,IF(N(Vintage_Input!R97)&gt;0,IFERROR(Vintage_Input!AX97/Vintage_Input!AP97,""),""))</f>
        <v/>
      </c>
      <c r="AQ148" s="120">
        <f>IF($B148=1,$I$22,IF(N(Vintage_Input!S97)&gt;0,IFERROR(Vintage_Input!AY97/Vintage_Input!AQ97,""),""))</f>
        <v/>
      </c>
      <c r="AR148" s="120">
        <f>IF($B148=1,$B$23,IF(N(Vintage_Input!L97)&gt;0,IFERROR(Vintage_Input!AZ97/$C148,""),""))</f>
        <v/>
      </c>
      <c r="AS148" s="120">
        <f>IF($B148=1,$C$23,IF(N(Vintage_Input!M97)&gt;0,IFERROR(Vintage_Input!BA97/$C148,""),""))</f>
        <v/>
      </c>
      <c r="AT148" s="120">
        <f>IF($B148=1,$D$23,IF(N(Vintage_Input!N97)&gt;0,IFERROR(Vintage_Input!BB97/$C148,""),""))</f>
        <v/>
      </c>
      <c r="AU148" s="120">
        <f>IF($B148=1,$E$23,IF(N(Vintage_Input!O97)&gt;0,IFERROR(Vintage_Input!BC97/$C148,""),""))</f>
        <v/>
      </c>
      <c r="AV148" s="120">
        <f>IF($B148=1,$F$23,IF(N(Vintage_Input!P97)&gt;0,IFERROR(Vintage_Input!BD97/$C148,""),""))</f>
        <v/>
      </c>
      <c r="AW148" s="120">
        <f>IF($B148=1,$G$23,IF(N(Vintage_Input!Q97)&gt;0,IFERROR(Vintage_Input!BE97/$C148,""),""))</f>
        <v/>
      </c>
      <c r="AX148" s="120">
        <f>IF($B148=1,$H$23,IF(N(Vintage_Input!R97)&gt;0,IFERROR(Vintage_Input!BF97/$C148,""),""))</f>
        <v/>
      </c>
      <c r="AY148" s="120">
        <f>IF($B148=1,$I$23,IF(N(Vintage_Input!S97)&gt;0,IFERROR(Vintage_Input!BG97/$C148,""),""))</f>
        <v/>
      </c>
      <c r="AZ148" s="121">
        <f>IF($B148=1,$B$24,IF(N(Vintage_Input!L97)&gt;0,IFERROR((Vintage_Input!D97+Vintage_Input!AR97)/$C148+Products!$D$14-(Products!$D$43+Products!$D$19+Products!$D$43*Products!$D$22+Products!$D$44),""),""))</f>
        <v/>
      </c>
      <c r="BA148" s="121">
        <f>IF($B148=1,$C$24,IF(N(Vintage_Input!M97)&gt;0,IFERROR((Vintage_Input!E97+Vintage_Input!AS97)/$C148+Products!$D$14-(Products!$D$43+Products!$D$19+Products!$D$43*Products!$D$22+Products!$D$44),""),""))</f>
        <v/>
      </c>
      <c r="BB148" s="121">
        <f>IF($B148=1,$D$24,IF(N(Vintage_Input!N97)&gt;0,IFERROR((Vintage_Input!F97+Vintage_Input!AT97)/$C148+Products!$D$14-(Products!$D$43+Products!$D$19+Products!$D$43*Products!$D$22+Products!$D$44),""),""))</f>
        <v/>
      </c>
      <c r="BC148" s="121">
        <f>IF($B148=1,$E$24,IF(N(Vintage_Input!O97)&gt;0,IFERROR((Vintage_Input!G97+Vintage_Input!AU97)/$C148+Products!$D$14-(Products!$D$43+Products!$D$19+Products!$D$43*Products!$D$22+Products!$D$44),""),""))</f>
        <v/>
      </c>
      <c r="BD148" s="121">
        <f>IF($B148=1,$F$24,IF(N(Vintage_Input!P97)&gt;0,IFERROR((Vintage_Input!H97+Vintage_Input!AV97)/$C148+Products!$D$14-(Products!$D$43+Products!$D$19+Products!$D$43*Products!$D$22+Products!$D$44),""),""))</f>
        <v/>
      </c>
      <c r="BE148" s="121">
        <f>IF($B148=1,$G$24,IF(N(Vintage_Input!Q97)&gt;0,IFERROR((Vintage_Input!I97+Vintage_Input!AW97)/$C148+Products!$D$14-(Products!$D$43+Products!$D$19+Products!$D$43*Products!$D$22+Products!$D$44),""),""))</f>
        <v/>
      </c>
      <c r="BF148" s="121">
        <f>IF($B148=1,$H$24,IF(N(Vintage_Input!R97)&gt;0,IFERROR((Vintage_Input!J97+Vintage_Input!AX97)/$C148+Products!$D$14-(Products!$D$43+Products!$D$19+Products!$D$43*Products!$D$22+Products!$D$44),""),""))</f>
        <v/>
      </c>
      <c r="BG148" s="121">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0">
        <f>IF($B149=1,$B$18,IF(N(Vintage_Input!L98)&gt;0,Vintage_Input!D98/Vintage_Input!L98,""))</f>
        <v/>
      </c>
      <c r="E149" s="120">
        <f>IF($B149=1,$C$18,IF(N(Vintage_Input!M98)&gt;0,Vintage_Input!E98/Vintage_Input!M98,""))</f>
        <v/>
      </c>
      <c r="F149" s="120">
        <f>IF($B149=1,$D$18,IF(N(Vintage_Input!N98)&gt;0,Vintage_Input!F98/Vintage_Input!N98,""))</f>
        <v/>
      </c>
      <c r="G149" s="120">
        <f>IF($B149=1,$E$18,IF(N(Vintage_Input!O98)&gt;0,Vintage_Input!G98/Vintage_Input!O98,""))</f>
        <v/>
      </c>
      <c r="H149" s="120">
        <f>IF($B149=1,$F$18,IF(N(Vintage_Input!P98)&gt;0,Vintage_Input!H98/Vintage_Input!P98,""))</f>
        <v/>
      </c>
      <c r="I149" s="120">
        <f>IF($B149=1,$G$18,IF(N(Vintage_Input!Q98)&gt;0,Vintage_Input!I98/Vintage_Input!Q98,""))</f>
        <v/>
      </c>
      <c r="J149" s="120">
        <f>IF($B149=1,$H$18,IF(N(Vintage_Input!R98)&gt;0,Vintage_Input!J98/Vintage_Input!R98,""))</f>
        <v/>
      </c>
      <c r="K149" s="120">
        <f>IF($B149=1,$I$18,IF(N(Vintage_Input!S98)&gt;0,Vintage_Input!K98/Vintage_Input!S98,""))</f>
        <v/>
      </c>
      <c r="L149" s="120">
        <f>IF($B149=1,$B$19,IF(N(Vintage_Input!L98)&gt;0,Vintage_Input!T98/Vintage_Input!L98,""))</f>
        <v/>
      </c>
      <c r="M149" s="120">
        <f>IF($B149=1,$C$19,IF(N(Vintage_Input!M98)&gt;0,Vintage_Input!U98/Vintage_Input!M98,""))</f>
        <v/>
      </c>
      <c r="N149" s="120">
        <f>IF($B149=1,$D$19,IF(N(Vintage_Input!N98)&gt;0,Vintage_Input!V98/Vintage_Input!N98,""))</f>
        <v/>
      </c>
      <c r="O149" s="120">
        <f>IF($B149=1,$E$19,IF(N(Vintage_Input!O98)&gt;0,Vintage_Input!W98/Vintage_Input!O98,""))</f>
        <v/>
      </c>
      <c r="P149" s="120">
        <f>IF($B149=1,$F$19,IF(N(Vintage_Input!P98)&gt;0,Vintage_Input!X98/Vintage_Input!P98,""))</f>
        <v/>
      </c>
      <c r="Q149" s="120">
        <f>IF($B149=1,$G$19,IF(N(Vintage_Input!Q98)&gt;0,Vintage_Input!Y98/Vintage_Input!Q98,""))</f>
        <v/>
      </c>
      <c r="R149" s="120">
        <f>IF($B149=1,$H$19,IF(N(Vintage_Input!R98)&gt;0,Vintage_Input!Z98/Vintage_Input!R98,""))</f>
        <v/>
      </c>
      <c r="S149" s="120">
        <f>IF($B149=1,$I$19,IF(N(Vintage_Input!S98)&gt;0,Vintage_Input!AA98/Vintage_Input!S98,""))</f>
        <v/>
      </c>
      <c r="T149" s="120">
        <f>IF($B149=1,$B$20,IF(N(Vintage_Input!L98)&gt;0,Vintage_Input!AB98/Vintage_Input!L98,""))</f>
        <v/>
      </c>
      <c r="U149" s="120">
        <f>IF($B149=1,$C$20,IF(N(Vintage_Input!M98)&gt;0,Vintage_Input!AC98/Vintage_Input!M98,""))</f>
        <v/>
      </c>
      <c r="V149" s="120">
        <f>IF($B149=1,$D$20,IF(N(Vintage_Input!N98)&gt;0,Vintage_Input!AD98/Vintage_Input!N98,""))</f>
        <v/>
      </c>
      <c r="W149" s="120">
        <f>IF($B149=1,$E$20,IF(N(Vintage_Input!O98)&gt;0,Vintage_Input!AE98/Vintage_Input!O98,""))</f>
        <v/>
      </c>
      <c r="X149" s="120">
        <f>IF($B149=1,$F$20,IF(N(Vintage_Input!P98)&gt;0,Vintage_Input!AF98/Vintage_Input!P98,""))</f>
        <v/>
      </c>
      <c r="Y149" s="120">
        <f>IF($B149=1,$G$20,IF(N(Vintage_Input!Q98)&gt;0,Vintage_Input!AG98/Vintage_Input!Q98,""))</f>
        <v/>
      </c>
      <c r="Z149" s="120">
        <f>IF($B149=1,$H$20,IF(N(Vintage_Input!R98)&gt;0,Vintage_Input!AH98/Vintage_Input!R98,""))</f>
        <v/>
      </c>
      <c r="AA149" s="120">
        <f>IF($B149=1,$I$20,IF(N(Vintage_Input!S98)&gt;0,Vintage_Input!AI98/Vintage_Input!S98,""))</f>
        <v/>
      </c>
      <c r="AB149" s="120">
        <f>IF($B149=1,$B$21,IF(N(Vintage_Input!L98)&gt;0,Vintage_Input!AJ98/Vintage_Input!L98,""))</f>
        <v/>
      </c>
      <c r="AC149" s="120">
        <f>IF($B149=1,$C$21,IF(N(Vintage_Input!M98)&gt;0,Vintage_Input!AK98/Vintage_Input!M98,""))</f>
        <v/>
      </c>
      <c r="AD149" s="120">
        <f>IF($B149=1,$D$21,IF(N(Vintage_Input!N98)&gt;0,Vintage_Input!AL98/Vintage_Input!N98,""))</f>
        <v/>
      </c>
      <c r="AE149" s="120">
        <f>IF($B149=1,$E$21,IF(N(Vintage_Input!O98)&gt;0,Vintage_Input!AM98/Vintage_Input!O98,""))</f>
        <v/>
      </c>
      <c r="AF149" s="120">
        <f>IF($B149=1,$F$21,IF(N(Vintage_Input!P98)&gt;0,Vintage_Input!AN98/Vintage_Input!P98,""))</f>
        <v/>
      </c>
      <c r="AG149" s="120">
        <f>IF($B149=1,$G$21,IF(N(Vintage_Input!Q98)&gt;0,Vintage_Input!AO98/Vintage_Input!Q98,""))</f>
        <v/>
      </c>
      <c r="AH149" s="120">
        <f>IF($B149=1,$H$21,IF(N(Vintage_Input!R98)&gt;0,Vintage_Input!AP98/Vintage_Input!R98,""))</f>
        <v/>
      </c>
      <c r="AI149" s="120">
        <f>IF($B149=1,$I$21,IF(N(Vintage_Input!S98)&gt;0,Vintage_Input!AQ98/Vintage_Input!S98,""))</f>
        <v/>
      </c>
      <c r="AJ149" s="120">
        <f>IF($B149=1,$B$22,IF(N(Vintage_Input!L98)&gt;0,IFERROR(Vintage_Input!AR98/Vintage_Input!AJ98,""),""))</f>
        <v/>
      </c>
      <c r="AK149" s="120">
        <f>IF($B149=1,$C$22,IF(N(Vintage_Input!M98)&gt;0,IFERROR(Vintage_Input!AS98/Vintage_Input!AK98,""),""))</f>
        <v/>
      </c>
      <c r="AL149" s="120">
        <f>IF($B149=1,$D$22,IF(N(Vintage_Input!N98)&gt;0,IFERROR(Vintage_Input!AT98/Vintage_Input!AL98,""),""))</f>
        <v/>
      </c>
      <c r="AM149" s="120">
        <f>IF($B149=1,$E$22,IF(N(Vintage_Input!O98)&gt;0,IFERROR(Vintage_Input!AU98/Vintage_Input!AM98,""),""))</f>
        <v/>
      </c>
      <c r="AN149" s="120">
        <f>IF($B149=1,$F$22,IF(N(Vintage_Input!P98)&gt;0,IFERROR(Vintage_Input!AV98/Vintage_Input!AN98,""),""))</f>
        <v/>
      </c>
      <c r="AO149" s="120">
        <f>IF($B149=1,$G$22,IF(N(Vintage_Input!Q98)&gt;0,IFERROR(Vintage_Input!AW98/Vintage_Input!AO98,""),""))</f>
        <v/>
      </c>
      <c r="AP149" s="120">
        <f>IF($B149=1,$H$22,IF(N(Vintage_Input!R98)&gt;0,IFERROR(Vintage_Input!AX98/Vintage_Input!AP98,""),""))</f>
        <v/>
      </c>
      <c r="AQ149" s="120">
        <f>IF($B149=1,$I$22,IF(N(Vintage_Input!S98)&gt;0,IFERROR(Vintage_Input!AY98/Vintage_Input!AQ98,""),""))</f>
        <v/>
      </c>
      <c r="AR149" s="120">
        <f>IF($B149=1,$B$23,IF(N(Vintage_Input!L98)&gt;0,IFERROR(Vintage_Input!AZ98/$C149,""),""))</f>
        <v/>
      </c>
      <c r="AS149" s="120">
        <f>IF($B149=1,$C$23,IF(N(Vintage_Input!M98)&gt;0,IFERROR(Vintage_Input!BA98/$C149,""),""))</f>
        <v/>
      </c>
      <c r="AT149" s="120">
        <f>IF($B149=1,$D$23,IF(N(Vintage_Input!N98)&gt;0,IFERROR(Vintage_Input!BB98/$C149,""),""))</f>
        <v/>
      </c>
      <c r="AU149" s="120">
        <f>IF($B149=1,$E$23,IF(N(Vintage_Input!O98)&gt;0,IFERROR(Vintage_Input!BC98/$C149,""),""))</f>
        <v/>
      </c>
      <c r="AV149" s="120">
        <f>IF($B149=1,$F$23,IF(N(Vintage_Input!P98)&gt;0,IFERROR(Vintage_Input!BD98/$C149,""),""))</f>
        <v/>
      </c>
      <c r="AW149" s="120">
        <f>IF($B149=1,$G$23,IF(N(Vintage_Input!Q98)&gt;0,IFERROR(Vintage_Input!BE98/$C149,""),""))</f>
        <v/>
      </c>
      <c r="AX149" s="120">
        <f>IF($B149=1,$H$23,IF(N(Vintage_Input!R98)&gt;0,IFERROR(Vintage_Input!BF98/$C149,""),""))</f>
        <v/>
      </c>
      <c r="AY149" s="120">
        <f>IF($B149=1,$I$23,IF(N(Vintage_Input!S98)&gt;0,IFERROR(Vintage_Input!BG98/$C149,""),""))</f>
        <v/>
      </c>
      <c r="AZ149" s="121">
        <f>IF($B149=1,$B$24,IF(N(Vintage_Input!L98)&gt;0,IFERROR((Vintage_Input!D98+Vintage_Input!AR98)/$C149+Products!$D$14-(Products!$D$43+Products!$D$19+Products!$D$43*Products!$D$22+Products!$D$44),""),""))</f>
        <v/>
      </c>
      <c r="BA149" s="121">
        <f>IF($B149=1,$C$24,IF(N(Vintage_Input!M98)&gt;0,IFERROR((Vintage_Input!E98+Vintage_Input!AS98)/$C149+Products!$D$14-(Products!$D$43+Products!$D$19+Products!$D$43*Products!$D$22+Products!$D$44),""),""))</f>
        <v/>
      </c>
      <c r="BB149" s="121">
        <f>IF($B149=1,$D$24,IF(N(Vintage_Input!N98)&gt;0,IFERROR((Vintage_Input!F98+Vintage_Input!AT98)/$C149+Products!$D$14-(Products!$D$43+Products!$D$19+Products!$D$43*Products!$D$22+Products!$D$44),""),""))</f>
        <v/>
      </c>
      <c r="BC149" s="121">
        <f>IF($B149=1,$E$24,IF(N(Vintage_Input!O98)&gt;0,IFERROR((Vintage_Input!G98+Vintage_Input!AU98)/$C149+Products!$D$14-(Products!$D$43+Products!$D$19+Products!$D$43*Products!$D$22+Products!$D$44),""),""))</f>
        <v/>
      </c>
      <c r="BD149" s="121">
        <f>IF($B149=1,$F$24,IF(N(Vintage_Input!P98)&gt;0,IFERROR((Vintage_Input!H98+Vintage_Input!AV98)/$C149+Products!$D$14-(Products!$D$43+Products!$D$19+Products!$D$43*Products!$D$22+Products!$D$44),""),""))</f>
        <v/>
      </c>
      <c r="BE149" s="121">
        <f>IF($B149=1,$G$24,IF(N(Vintage_Input!Q98)&gt;0,IFERROR((Vintage_Input!I98+Vintage_Input!AW98)/$C149+Products!$D$14-(Products!$D$43+Products!$D$19+Products!$D$43*Products!$D$22+Products!$D$44),""),""))</f>
        <v/>
      </c>
      <c r="BF149" s="121">
        <f>IF($B149=1,$H$24,IF(N(Vintage_Input!R98)&gt;0,IFERROR((Vintage_Input!J98+Vintage_Input!AX98)/$C149+Products!$D$14-(Products!$D$43+Products!$D$19+Products!$D$43*Products!$D$22+Products!$D$44),""),""))</f>
        <v/>
      </c>
      <c r="BG149" s="121">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0">
        <f>IF($B150=1,$B$18,IF(N(Vintage_Input!L99)&gt;0,Vintage_Input!D99/Vintage_Input!L99,""))</f>
        <v/>
      </c>
      <c r="E150" s="120">
        <f>IF($B150=1,$C$18,IF(N(Vintage_Input!M99)&gt;0,Vintage_Input!E99/Vintage_Input!M99,""))</f>
        <v/>
      </c>
      <c r="F150" s="120">
        <f>IF($B150=1,$D$18,IF(N(Vintage_Input!N99)&gt;0,Vintage_Input!F99/Vintage_Input!N99,""))</f>
        <v/>
      </c>
      <c r="G150" s="120">
        <f>IF($B150=1,$E$18,IF(N(Vintage_Input!O99)&gt;0,Vintage_Input!G99/Vintage_Input!O99,""))</f>
        <v/>
      </c>
      <c r="H150" s="120">
        <f>IF($B150=1,$F$18,IF(N(Vintage_Input!P99)&gt;0,Vintage_Input!H99/Vintage_Input!P99,""))</f>
        <v/>
      </c>
      <c r="I150" s="120">
        <f>IF($B150=1,$G$18,IF(N(Vintage_Input!Q99)&gt;0,Vintage_Input!I99/Vintage_Input!Q99,""))</f>
        <v/>
      </c>
      <c r="J150" s="120">
        <f>IF($B150=1,$H$18,IF(N(Vintage_Input!R99)&gt;0,Vintage_Input!J99/Vintage_Input!R99,""))</f>
        <v/>
      </c>
      <c r="K150" s="120">
        <f>IF($B150=1,$I$18,IF(N(Vintage_Input!S99)&gt;0,Vintage_Input!K99/Vintage_Input!S99,""))</f>
        <v/>
      </c>
      <c r="L150" s="120">
        <f>IF($B150=1,$B$19,IF(N(Vintage_Input!L99)&gt;0,Vintage_Input!T99/Vintage_Input!L99,""))</f>
        <v/>
      </c>
      <c r="M150" s="120">
        <f>IF($B150=1,$C$19,IF(N(Vintage_Input!M99)&gt;0,Vintage_Input!U99/Vintage_Input!M99,""))</f>
        <v/>
      </c>
      <c r="N150" s="120">
        <f>IF($B150=1,$D$19,IF(N(Vintage_Input!N99)&gt;0,Vintage_Input!V99/Vintage_Input!N99,""))</f>
        <v/>
      </c>
      <c r="O150" s="120">
        <f>IF($B150=1,$E$19,IF(N(Vintage_Input!O99)&gt;0,Vintage_Input!W99/Vintage_Input!O99,""))</f>
        <v/>
      </c>
      <c r="P150" s="120">
        <f>IF($B150=1,$F$19,IF(N(Vintage_Input!P99)&gt;0,Vintage_Input!X99/Vintage_Input!P99,""))</f>
        <v/>
      </c>
      <c r="Q150" s="120">
        <f>IF($B150=1,$G$19,IF(N(Vintage_Input!Q99)&gt;0,Vintage_Input!Y99/Vintage_Input!Q99,""))</f>
        <v/>
      </c>
      <c r="R150" s="120">
        <f>IF($B150=1,$H$19,IF(N(Vintage_Input!R99)&gt;0,Vintage_Input!Z99/Vintage_Input!R99,""))</f>
        <v/>
      </c>
      <c r="S150" s="120">
        <f>IF($B150=1,$I$19,IF(N(Vintage_Input!S99)&gt;0,Vintage_Input!AA99/Vintage_Input!S99,""))</f>
        <v/>
      </c>
      <c r="T150" s="120">
        <f>IF($B150=1,$B$20,IF(N(Vintage_Input!L99)&gt;0,Vintage_Input!AB99/Vintage_Input!L99,""))</f>
        <v/>
      </c>
      <c r="U150" s="120">
        <f>IF($B150=1,$C$20,IF(N(Vintage_Input!M99)&gt;0,Vintage_Input!AC99/Vintage_Input!M99,""))</f>
        <v/>
      </c>
      <c r="V150" s="120">
        <f>IF($B150=1,$D$20,IF(N(Vintage_Input!N99)&gt;0,Vintage_Input!AD99/Vintage_Input!N99,""))</f>
        <v/>
      </c>
      <c r="W150" s="120">
        <f>IF($B150=1,$E$20,IF(N(Vintage_Input!O99)&gt;0,Vintage_Input!AE99/Vintage_Input!O99,""))</f>
        <v/>
      </c>
      <c r="X150" s="120">
        <f>IF($B150=1,$F$20,IF(N(Vintage_Input!P99)&gt;0,Vintage_Input!AF99/Vintage_Input!P99,""))</f>
        <v/>
      </c>
      <c r="Y150" s="120">
        <f>IF($B150=1,$G$20,IF(N(Vintage_Input!Q99)&gt;0,Vintage_Input!AG99/Vintage_Input!Q99,""))</f>
        <v/>
      </c>
      <c r="Z150" s="120">
        <f>IF($B150=1,$H$20,IF(N(Vintage_Input!R99)&gt;0,Vintage_Input!AH99/Vintage_Input!R99,""))</f>
        <v/>
      </c>
      <c r="AA150" s="120">
        <f>IF($B150=1,$I$20,IF(N(Vintage_Input!S99)&gt;0,Vintage_Input!AI99/Vintage_Input!S99,""))</f>
        <v/>
      </c>
      <c r="AB150" s="120">
        <f>IF($B150=1,$B$21,IF(N(Vintage_Input!L99)&gt;0,Vintage_Input!AJ99/Vintage_Input!L99,""))</f>
        <v/>
      </c>
      <c r="AC150" s="120">
        <f>IF($B150=1,$C$21,IF(N(Vintage_Input!M99)&gt;0,Vintage_Input!AK99/Vintage_Input!M99,""))</f>
        <v/>
      </c>
      <c r="AD150" s="120">
        <f>IF($B150=1,$D$21,IF(N(Vintage_Input!N99)&gt;0,Vintage_Input!AL99/Vintage_Input!N99,""))</f>
        <v/>
      </c>
      <c r="AE150" s="120">
        <f>IF($B150=1,$E$21,IF(N(Vintage_Input!O99)&gt;0,Vintage_Input!AM99/Vintage_Input!O99,""))</f>
        <v/>
      </c>
      <c r="AF150" s="120">
        <f>IF($B150=1,$F$21,IF(N(Vintage_Input!P99)&gt;0,Vintage_Input!AN99/Vintage_Input!P99,""))</f>
        <v/>
      </c>
      <c r="AG150" s="120">
        <f>IF($B150=1,$G$21,IF(N(Vintage_Input!Q99)&gt;0,Vintage_Input!AO99/Vintage_Input!Q99,""))</f>
        <v/>
      </c>
      <c r="AH150" s="120">
        <f>IF($B150=1,$H$21,IF(N(Vintage_Input!R99)&gt;0,Vintage_Input!AP99/Vintage_Input!R99,""))</f>
        <v/>
      </c>
      <c r="AI150" s="120">
        <f>IF($B150=1,$I$21,IF(N(Vintage_Input!S99)&gt;0,Vintage_Input!AQ99/Vintage_Input!S99,""))</f>
        <v/>
      </c>
      <c r="AJ150" s="120">
        <f>IF($B150=1,$B$22,IF(N(Vintage_Input!L99)&gt;0,IFERROR(Vintage_Input!AR99/Vintage_Input!AJ99,""),""))</f>
        <v/>
      </c>
      <c r="AK150" s="120">
        <f>IF($B150=1,$C$22,IF(N(Vintage_Input!M99)&gt;0,IFERROR(Vintage_Input!AS99/Vintage_Input!AK99,""),""))</f>
        <v/>
      </c>
      <c r="AL150" s="120">
        <f>IF($B150=1,$D$22,IF(N(Vintage_Input!N99)&gt;0,IFERROR(Vintage_Input!AT99/Vintage_Input!AL99,""),""))</f>
        <v/>
      </c>
      <c r="AM150" s="120">
        <f>IF($B150=1,$E$22,IF(N(Vintage_Input!O99)&gt;0,IFERROR(Vintage_Input!AU99/Vintage_Input!AM99,""),""))</f>
        <v/>
      </c>
      <c r="AN150" s="120">
        <f>IF($B150=1,$F$22,IF(N(Vintage_Input!P99)&gt;0,IFERROR(Vintage_Input!AV99/Vintage_Input!AN99,""),""))</f>
        <v/>
      </c>
      <c r="AO150" s="120">
        <f>IF($B150=1,$G$22,IF(N(Vintage_Input!Q99)&gt;0,IFERROR(Vintage_Input!AW99/Vintage_Input!AO99,""),""))</f>
        <v/>
      </c>
      <c r="AP150" s="120">
        <f>IF($B150=1,$H$22,IF(N(Vintage_Input!R99)&gt;0,IFERROR(Vintage_Input!AX99/Vintage_Input!AP99,""),""))</f>
        <v/>
      </c>
      <c r="AQ150" s="120">
        <f>IF($B150=1,$I$22,IF(N(Vintage_Input!S99)&gt;0,IFERROR(Vintage_Input!AY99/Vintage_Input!AQ99,""),""))</f>
        <v/>
      </c>
      <c r="AR150" s="120">
        <f>IF($B150=1,$B$23,IF(N(Vintage_Input!L99)&gt;0,IFERROR(Vintage_Input!AZ99/$C150,""),""))</f>
        <v/>
      </c>
      <c r="AS150" s="120">
        <f>IF($B150=1,$C$23,IF(N(Vintage_Input!M99)&gt;0,IFERROR(Vintage_Input!BA99/$C150,""),""))</f>
        <v/>
      </c>
      <c r="AT150" s="120">
        <f>IF($B150=1,$D$23,IF(N(Vintage_Input!N99)&gt;0,IFERROR(Vintage_Input!BB99/$C150,""),""))</f>
        <v/>
      </c>
      <c r="AU150" s="120">
        <f>IF($B150=1,$E$23,IF(N(Vintage_Input!O99)&gt;0,IFERROR(Vintage_Input!BC99/$C150,""),""))</f>
        <v/>
      </c>
      <c r="AV150" s="120">
        <f>IF($B150=1,$F$23,IF(N(Vintage_Input!P99)&gt;0,IFERROR(Vintage_Input!BD99/$C150,""),""))</f>
        <v/>
      </c>
      <c r="AW150" s="120">
        <f>IF($B150=1,$G$23,IF(N(Vintage_Input!Q99)&gt;0,IFERROR(Vintage_Input!BE99/$C150,""),""))</f>
        <v/>
      </c>
      <c r="AX150" s="120">
        <f>IF($B150=1,$H$23,IF(N(Vintage_Input!R99)&gt;0,IFERROR(Vintage_Input!BF99/$C150,""),""))</f>
        <v/>
      </c>
      <c r="AY150" s="120">
        <f>IF($B150=1,$I$23,IF(N(Vintage_Input!S99)&gt;0,IFERROR(Vintage_Input!BG99/$C150,""),""))</f>
        <v/>
      </c>
      <c r="AZ150" s="121">
        <f>IF($B150=1,$B$24,IF(N(Vintage_Input!L99)&gt;0,IFERROR((Vintage_Input!D99+Vintage_Input!AR99)/$C150+Products!$D$14-(Products!$D$43+Products!$D$19+Products!$D$43*Products!$D$22+Products!$D$44),""),""))</f>
        <v/>
      </c>
      <c r="BA150" s="121">
        <f>IF($B150=1,$C$24,IF(N(Vintage_Input!M99)&gt;0,IFERROR((Vintage_Input!E99+Vintage_Input!AS99)/$C150+Products!$D$14-(Products!$D$43+Products!$D$19+Products!$D$43*Products!$D$22+Products!$D$44),""),""))</f>
        <v/>
      </c>
      <c r="BB150" s="121">
        <f>IF($B150=1,$D$24,IF(N(Vintage_Input!N99)&gt;0,IFERROR((Vintage_Input!F99+Vintage_Input!AT99)/$C150+Products!$D$14-(Products!$D$43+Products!$D$19+Products!$D$43*Products!$D$22+Products!$D$44),""),""))</f>
        <v/>
      </c>
      <c r="BC150" s="121">
        <f>IF($B150=1,$E$24,IF(N(Vintage_Input!O99)&gt;0,IFERROR((Vintage_Input!G99+Vintage_Input!AU99)/$C150+Products!$D$14-(Products!$D$43+Products!$D$19+Products!$D$43*Products!$D$22+Products!$D$44),""),""))</f>
        <v/>
      </c>
      <c r="BD150" s="121">
        <f>IF($B150=1,$F$24,IF(N(Vintage_Input!P99)&gt;0,IFERROR((Vintage_Input!H99+Vintage_Input!AV99)/$C150+Products!$D$14-(Products!$D$43+Products!$D$19+Products!$D$43*Products!$D$22+Products!$D$44),""),""))</f>
        <v/>
      </c>
      <c r="BE150" s="121">
        <f>IF($B150=1,$G$24,IF(N(Vintage_Input!Q99)&gt;0,IFERROR((Vintage_Input!I99+Vintage_Input!AW99)/$C150+Products!$D$14-(Products!$D$43+Products!$D$19+Products!$D$43*Products!$D$22+Products!$D$44),""),""))</f>
        <v/>
      </c>
      <c r="BF150" s="121">
        <f>IF($B150=1,$H$24,IF(N(Vintage_Input!R99)&gt;0,IFERROR((Vintage_Input!J99+Vintage_Input!AX99)/$C150+Products!$D$14-(Products!$D$43+Products!$D$19+Products!$D$43*Products!$D$22+Products!$D$44),""),""))</f>
        <v/>
      </c>
      <c r="BG150" s="121">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0">
        <f>IF($B151=1,$B$18,IF(N(Vintage_Input!L100)&gt;0,Vintage_Input!D100/Vintage_Input!L100,""))</f>
        <v/>
      </c>
      <c r="E151" s="120">
        <f>IF($B151=1,$C$18,IF(N(Vintage_Input!M100)&gt;0,Vintage_Input!E100/Vintage_Input!M100,""))</f>
        <v/>
      </c>
      <c r="F151" s="120">
        <f>IF($B151=1,$D$18,IF(N(Vintage_Input!N100)&gt;0,Vintage_Input!F100/Vintage_Input!N100,""))</f>
        <v/>
      </c>
      <c r="G151" s="120">
        <f>IF($B151=1,$E$18,IF(N(Vintage_Input!O100)&gt;0,Vintage_Input!G100/Vintage_Input!O100,""))</f>
        <v/>
      </c>
      <c r="H151" s="120">
        <f>IF($B151=1,$F$18,IF(N(Vintage_Input!P100)&gt;0,Vintage_Input!H100/Vintage_Input!P100,""))</f>
        <v/>
      </c>
      <c r="I151" s="120">
        <f>IF($B151=1,$G$18,IF(N(Vintage_Input!Q100)&gt;0,Vintage_Input!I100/Vintage_Input!Q100,""))</f>
        <v/>
      </c>
      <c r="J151" s="120">
        <f>IF($B151=1,$H$18,IF(N(Vintage_Input!R100)&gt;0,Vintage_Input!J100/Vintage_Input!R100,""))</f>
        <v/>
      </c>
      <c r="K151" s="120">
        <f>IF($B151=1,$I$18,IF(N(Vintage_Input!S100)&gt;0,Vintage_Input!K100/Vintage_Input!S100,""))</f>
        <v/>
      </c>
      <c r="L151" s="120">
        <f>IF($B151=1,$B$19,IF(N(Vintage_Input!L100)&gt;0,Vintage_Input!T100/Vintage_Input!L100,""))</f>
        <v/>
      </c>
      <c r="M151" s="120">
        <f>IF($B151=1,$C$19,IF(N(Vintage_Input!M100)&gt;0,Vintage_Input!U100/Vintage_Input!M100,""))</f>
        <v/>
      </c>
      <c r="N151" s="120">
        <f>IF($B151=1,$D$19,IF(N(Vintage_Input!N100)&gt;0,Vintage_Input!V100/Vintage_Input!N100,""))</f>
        <v/>
      </c>
      <c r="O151" s="120">
        <f>IF($B151=1,$E$19,IF(N(Vintage_Input!O100)&gt;0,Vintage_Input!W100/Vintage_Input!O100,""))</f>
        <v/>
      </c>
      <c r="P151" s="120">
        <f>IF($B151=1,$F$19,IF(N(Vintage_Input!P100)&gt;0,Vintage_Input!X100/Vintage_Input!P100,""))</f>
        <v/>
      </c>
      <c r="Q151" s="120">
        <f>IF($B151=1,$G$19,IF(N(Vintage_Input!Q100)&gt;0,Vintage_Input!Y100/Vintage_Input!Q100,""))</f>
        <v/>
      </c>
      <c r="R151" s="120">
        <f>IF($B151=1,$H$19,IF(N(Vintage_Input!R100)&gt;0,Vintage_Input!Z100/Vintage_Input!R100,""))</f>
        <v/>
      </c>
      <c r="S151" s="120">
        <f>IF($B151=1,$I$19,IF(N(Vintage_Input!S100)&gt;0,Vintage_Input!AA100/Vintage_Input!S100,""))</f>
        <v/>
      </c>
      <c r="T151" s="120">
        <f>IF($B151=1,$B$20,IF(N(Vintage_Input!L100)&gt;0,Vintage_Input!AB100/Vintage_Input!L100,""))</f>
        <v/>
      </c>
      <c r="U151" s="120">
        <f>IF($B151=1,$C$20,IF(N(Vintage_Input!M100)&gt;0,Vintage_Input!AC100/Vintage_Input!M100,""))</f>
        <v/>
      </c>
      <c r="V151" s="120">
        <f>IF($B151=1,$D$20,IF(N(Vintage_Input!N100)&gt;0,Vintage_Input!AD100/Vintage_Input!N100,""))</f>
        <v/>
      </c>
      <c r="W151" s="120">
        <f>IF($B151=1,$E$20,IF(N(Vintage_Input!O100)&gt;0,Vintage_Input!AE100/Vintage_Input!O100,""))</f>
        <v/>
      </c>
      <c r="X151" s="120">
        <f>IF($B151=1,$F$20,IF(N(Vintage_Input!P100)&gt;0,Vintage_Input!AF100/Vintage_Input!P100,""))</f>
        <v/>
      </c>
      <c r="Y151" s="120">
        <f>IF($B151=1,$G$20,IF(N(Vintage_Input!Q100)&gt;0,Vintage_Input!AG100/Vintage_Input!Q100,""))</f>
        <v/>
      </c>
      <c r="Z151" s="120">
        <f>IF($B151=1,$H$20,IF(N(Vintage_Input!R100)&gt;0,Vintage_Input!AH100/Vintage_Input!R100,""))</f>
        <v/>
      </c>
      <c r="AA151" s="120">
        <f>IF($B151=1,$I$20,IF(N(Vintage_Input!S100)&gt;0,Vintage_Input!AI100/Vintage_Input!S100,""))</f>
        <v/>
      </c>
      <c r="AB151" s="120">
        <f>IF($B151=1,$B$21,IF(N(Vintage_Input!L100)&gt;0,Vintage_Input!AJ100/Vintage_Input!L100,""))</f>
        <v/>
      </c>
      <c r="AC151" s="120">
        <f>IF($B151=1,$C$21,IF(N(Vintage_Input!M100)&gt;0,Vintage_Input!AK100/Vintage_Input!M100,""))</f>
        <v/>
      </c>
      <c r="AD151" s="120">
        <f>IF($B151=1,$D$21,IF(N(Vintage_Input!N100)&gt;0,Vintage_Input!AL100/Vintage_Input!N100,""))</f>
        <v/>
      </c>
      <c r="AE151" s="120">
        <f>IF($B151=1,$E$21,IF(N(Vintage_Input!O100)&gt;0,Vintage_Input!AM100/Vintage_Input!O100,""))</f>
        <v/>
      </c>
      <c r="AF151" s="120">
        <f>IF($B151=1,$F$21,IF(N(Vintage_Input!P100)&gt;0,Vintage_Input!AN100/Vintage_Input!P100,""))</f>
        <v/>
      </c>
      <c r="AG151" s="120">
        <f>IF($B151=1,$G$21,IF(N(Vintage_Input!Q100)&gt;0,Vintage_Input!AO100/Vintage_Input!Q100,""))</f>
        <v/>
      </c>
      <c r="AH151" s="120">
        <f>IF($B151=1,$H$21,IF(N(Vintage_Input!R100)&gt;0,Vintage_Input!AP100/Vintage_Input!R100,""))</f>
        <v/>
      </c>
      <c r="AI151" s="120">
        <f>IF($B151=1,$I$21,IF(N(Vintage_Input!S100)&gt;0,Vintage_Input!AQ100/Vintage_Input!S100,""))</f>
        <v/>
      </c>
      <c r="AJ151" s="120">
        <f>IF($B151=1,$B$22,IF(N(Vintage_Input!L100)&gt;0,IFERROR(Vintage_Input!AR100/Vintage_Input!AJ100,""),""))</f>
        <v/>
      </c>
      <c r="AK151" s="120">
        <f>IF($B151=1,$C$22,IF(N(Vintage_Input!M100)&gt;0,IFERROR(Vintage_Input!AS100/Vintage_Input!AK100,""),""))</f>
        <v/>
      </c>
      <c r="AL151" s="120">
        <f>IF($B151=1,$D$22,IF(N(Vintage_Input!N100)&gt;0,IFERROR(Vintage_Input!AT100/Vintage_Input!AL100,""),""))</f>
        <v/>
      </c>
      <c r="AM151" s="120">
        <f>IF($B151=1,$E$22,IF(N(Vintage_Input!O100)&gt;0,IFERROR(Vintage_Input!AU100/Vintage_Input!AM100,""),""))</f>
        <v/>
      </c>
      <c r="AN151" s="120">
        <f>IF($B151=1,$F$22,IF(N(Vintage_Input!P100)&gt;0,IFERROR(Vintage_Input!AV100/Vintage_Input!AN100,""),""))</f>
        <v/>
      </c>
      <c r="AO151" s="120">
        <f>IF($B151=1,$G$22,IF(N(Vintage_Input!Q100)&gt;0,IFERROR(Vintage_Input!AW100/Vintage_Input!AO100,""),""))</f>
        <v/>
      </c>
      <c r="AP151" s="120">
        <f>IF($B151=1,$H$22,IF(N(Vintage_Input!R100)&gt;0,IFERROR(Vintage_Input!AX100/Vintage_Input!AP100,""),""))</f>
        <v/>
      </c>
      <c r="AQ151" s="120">
        <f>IF($B151=1,$I$22,IF(N(Vintage_Input!S100)&gt;0,IFERROR(Vintage_Input!AY100/Vintage_Input!AQ100,""),""))</f>
        <v/>
      </c>
      <c r="AR151" s="120">
        <f>IF($B151=1,$B$23,IF(N(Vintage_Input!L100)&gt;0,IFERROR(Vintage_Input!AZ100/$C151,""),""))</f>
        <v/>
      </c>
      <c r="AS151" s="120">
        <f>IF($B151=1,$C$23,IF(N(Vintage_Input!M100)&gt;0,IFERROR(Vintage_Input!BA100/$C151,""),""))</f>
        <v/>
      </c>
      <c r="AT151" s="120">
        <f>IF($B151=1,$D$23,IF(N(Vintage_Input!N100)&gt;0,IFERROR(Vintage_Input!BB100/$C151,""),""))</f>
        <v/>
      </c>
      <c r="AU151" s="120">
        <f>IF($B151=1,$E$23,IF(N(Vintage_Input!O100)&gt;0,IFERROR(Vintage_Input!BC100/$C151,""),""))</f>
        <v/>
      </c>
      <c r="AV151" s="120">
        <f>IF($B151=1,$F$23,IF(N(Vintage_Input!P100)&gt;0,IFERROR(Vintage_Input!BD100/$C151,""),""))</f>
        <v/>
      </c>
      <c r="AW151" s="120">
        <f>IF($B151=1,$G$23,IF(N(Vintage_Input!Q100)&gt;0,IFERROR(Vintage_Input!BE100/$C151,""),""))</f>
        <v/>
      </c>
      <c r="AX151" s="120">
        <f>IF($B151=1,$H$23,IF(N(Vintage_Input!R100)&gt;0,IFERROR(Vintage_Input!BF100/$C151,""),""))</f>
        <v/>
      </c>
      <c r="AY151" s="120">
        <f>IF($B151=1,$I$23,IF(N(Vintage_Input!S100)&gt;0,IFERROR(Vintage_Input!BG100/$C151,""),""))</f>
        <v/>
      </c>
      <c r="AZ151" s="121">
        <f>IF($B151=1,$B$24,IF(N(Vintage_Input!L100)&gt;0,IFERROR((Vintage_Input!D100+Vintage_Input!AR100)/$C151+Products!$D$14-(Products!$D$43+Products!$D$19+Products!$D$43*Products!$D$22+Products!$D$44),""),""))</f>
        <v/>
      </c>
      <c r="BA151" s="121">
        <f>IF($B151=1,$C$24,IF(N(Vintage_Input!M100)&gt;0,IFERROR((Vintage_Input!E100+Vintage_Input!AS100)/$C151+Products!$D$14-(Products!$D$43+Products!$D$19+Products!$D$43*Products!$D$22+Products!$D$44),""),""))</f>
        <v/>
      </c>
      <c r="BB151" s="121">
        <f>IF($B151=1,$D$24,IF(N(Vintage_Input!N100)&gt;0,IFERROR((Vintage_Input!F100+Vintage_Input!AT100)/$C151+Products!$D$14-(Products!$D$43+Products!$D$19+Products!$D$43*Products!$D$22+Products!$D$44),""),""))</f>
        <v/>
      </c>
      <c r="BC151" s="121">
        <f>IF($B151=1,$E$24,IF(N(Vintage_Input!O100)&gt;0,IFERROR((Vintage_Input!G100+Vintage_Input!AU100)/$C151+Products!$D$14-(Products!$D$43+Products!$D$19+Products!$D$43*Products!$D$22+Products!$D$44),""),""))</f>
        <v/>
      </c>
      <c r="BD151" s="121">
        <f>IF($B151=1,$F$24,IF(N(Vintage_Input!P100)&gt;0,IFERROR((Vintage_Input!H100+Vintage_Input!AV100)/$C151+Products!$D$14-(Products!$D$43+Products!$D$19+Products!$D$43*Products!$D$22+Products!$D$44),""),""))</f>
        <v/>
      </c>
      <c r="BE151" s="121">
        <f>IF($B151=1,$G$24,IF(N(Vintage_Input!Q100)&gt;0,IFERROR((Vintage_Input!I100+Vintage_Input!AW100)/$C151+Products!$D$14-(Products!$D$43+Products!$D$19+Products!$D$43*Products!$D$22+Products!$D$44),""),""))</f>
        <v/>
      </c>
      <c r="BF151" s="121">
        <f>IF($B151=1,$H$24,IF(N(Vintage_Input!R100)&gt;0,IFERROR((Vintage_Input!J100+Vintage_Input!AX100)/$C151+Products!$D$14-(Products!$D$43+Products!$D$19+Products!$D$43*Products!$D$22+Products!$D$44),""),""))</f>
        <v/>
      </c>
      <c r="BG151" s="121">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0">
        <f>IF($B152=1,$B$18,IF(N(Vintage_Input!L101)&gt;0,Vintage_Input!D101/Vintage_Input!L101,""))</f>
        <v/>
      </c>
      <c r="E152" s="120">
        <f>IF($B152=1,$C$18,IF(N(Vintage_Input!M101)&gt;0,Vintage_Input!E101/Vintage_Input!M101,""))</f>
        <v/>
      </c>
      <c r="F152" s="120">
        <f>IF($B152=1,$D$18,IF(N(Vintage_Input!N101)&gt;0,Vintage_Input!F101/Vintage_Input!N101,""))</f>
        <v/>
      </c>
      <c r="G152" s="120">
        <f>IF($B152=1,$E$18,IF(N(Vintage_Input!O101)&gt;0,Vintage_Input!G101/Vintage_Input!O101,""))</f>
        <v/>
      </c>
      <c r="H152" s="120">
        <f>IF($B152=1,$F$18,IF(N(Vintage_Input!P101)&gt;0,Vintage_Input!H101/Vintage_Input!P101,""))</f>
        <v/>
      </c>
      <c r="I152" s="120">
        <f>IF($B152=1,$G$18,IF(N(Vintage_Input!Q101)&gt;0,Vintage_Input!I101/Vintage_Input!Q101,""))</f>
        <v/>
      </c>
      <c r="J152" s="120">
        <f>IF($B152=1,$H$18,IF(N(Vintage_Input!R101)&gt;0,Vintage_Input!J101/Vintage_Input!R101,""))</f>
        <v/>
      </c>
      <c r="K152" s="120">
        <f>IF($B152=1,$I$18,IF(N(Vintage_Input!S101)&gt;0,Vintage_Input!K101/Vintage_Input!S101,""))</f>
        <v/>
      </c>
      <c r="L152" s="120">
        <f>IF($B152=1,$B$19,IF(N(Vintage_Input!L101)&gt;0,Vintage_Input!T101/Vintage_Input!L101,""))</f>
        <v/>
      </c>
      <c r="M152" s="120">
        <f>IF($B152=1,$C$19,IF(N(Vintage_Input!M101)&gt;0,Vintage_Input!U101/Vintage_Input!M101,""))</f>
        <v/>
      </c>
      <c r="N152" s="120">
        <f>IF($B152=1,$D$19,IF(N(Vintage_Input!N101)&gt;0,Vintage_Input!V101/Vintage_Input!N101,""))</f>
        <v/>
      </c>
      <c r="O152" s="120">
        <f>IF($B152=1,$E$19,IF(N(Vintage_Input!O101)&gt;0,Vintage_Input!W101/Vintage_Input!O101,""))</f>
        <v/>
      </c>
      <c r="P152" s="120">
        <f>IF($B152=1,$F$19,IF(N(Vintage_Input!P101)&gt;0,Vintage_Input!X101/Vintage_Input!P101,""))</f>
        <v/>
      </c>
      <c r="Q152" s="120">
        <f>IF($B152=1,$G$19,IF(N(Vintage_Input!Q101)&gt;0,Vintage_Input!Y101/Vintage_Input!Q101,""))</f>
        <v/>
      </c>
      <c r="R152" s="120">
        <f>IF($B152=1,$H$19,IF(N(Vintage_Input!R101)&gt;0,Vintage_Input!Z101/Vintage_Input!R101,""))</f>
        <v/>
      </c>
      <c r="S152" s="120">
        <f>IF($B152=1,$I$19,IF(N(Vintage_Input!S101)&gt;0,Vintage_Input!AA101/Vintage_Input!S101,""))</f>
        <v/>
      </c>
      <c r="T152" s="120">
        <f>IF($B152=1,$B$20,IF(N(Vintage_Input!L101)&gt;0,Vintage_Input!AB101/Vintage_Input!L101,""))</f>
        <v/>
      </c>
      <c r="U152" s="120">
        <f>IF($B152=1,$C$20,IF(N(Vintage_Input!M101)&gt;0,Vintage_Input!AC101/Vintage_Input!M101,""))</f>
        <v/>
      </c>
      <c r="V152" s="120">
        <f>IF($B152=1,$D$20,IF(N(Vintage_Input!N101)&gt;0,Vintage_Input!AD101/Vintage_Input!N101,""))</f>
        <v/>
      </c>
      <c r="W152" s="120">
        <f>IF($B152=1,$E$20,IF(N(Vintage_Input!O101)&gt;0,Vintage_Input!AE101/Vintage_Input!O101,""))</f>
        <v/>
      </c>
      <c r="X152" s="120">
        <f>IF($B152=1,$F$20,IF(N(Vintage_Input!P101)&gt;0,Vintage_Input!AF101/Vintage_Input!P101,""))</f>
        <v/>
      </c>
      <c r="Y152" s="120">
        <f>IF($B152=1,$G$20,IF(N(Vintage_Input!Q101)&gt;0,Vintage_Input!AG101/Vintage_Input!Q101,""))</f>
        <v/>
      </c>
      <c r="Z152" s="120">
        <f>IF($B152=1,$H$20,IF(N(Vintage_Input!R101)&gt;0,Vintage_Input!AH101/Vintage_Input!R101,""))</f>
        <v/>
      </c>
      <c r="AA152" s="120">
        <f>IF($B152=1,$I$20,IF(N(Vintage_Input!S101)&gt;0,Vintage_Input!AI101/Vintage_Input!S101,""))</f>
        <v/>
      </c>
      <c r="AB152" s="120">
        <f>IF($B152=1,$B$21,IF(N(Vintage_Input!L101)&gt;0,Vintage_Input!AJ101/Vintage_Input!L101,""))</f>
        <v/>
      </c>
      <c r="AC152" s="120">
        <f>IF($B152=1,$C$21,IF(N(Vintage_Input!M101)&gt;0,Vintage_Input!AK101/Vintage_Input!M101,""))</f>
        <v/>
      </c>
      <c r="AD152" s="120">
        <f>IF($B152=1,$D$21,IF(N(Vintage_Input!N101)&gt;0,Vintage_Input!AL101/Vintage_Input!N101,""))</f>
        <v/>
      </c>
      <c r="AE152" s="120">
        <f>IF($B152=1,$E$21,IF(N(Vintage_Input!O101)&gt;0,Vintage_Input!AM101/Vintage_Input!O101,""))</f>
        <v/>
      </c>
      <c r="AF152" s="120">
        <f>IF($B152=1,$F$21,IF(N(Vintage_Input!P101)&gt;0,Vintage_Input!AN101/Vintage_Input!P101,""))</f>
        <v/>
      </c>
      <c r="AG152" s="120">
        <f>IF($B152=1,$G$21,IF(N(Vintage_Input!Q101)&gt;0,Vintage_Input!AO101/Vintage_Input!Q101,""))</f>
        <v/>
      </c>
      <c r="AH152" s="120">
        <f>IF($B152=1,$H$21,IF(N(Vintage_Input!R101)&gt;0,Vintage_Input!AP101/Vintage_Input!R101,""))</f>
        <v/>
      </c>
      <c r="AI152" s="120">
        <f>IF($B152=1,$I$21,IF(N(Vintage_Input!S101)&gt;0,Vintage_Input!AQ101/Vintage_Input!S101,""))</f>
        <v/>
      </c>
      <c r="AJ152" s="120">
        <f>IF($B152=1,$B$22,IF(N(Vintage_Input!L101)&gt;0,IFERROR(Vintage_Input!AR101/Vintage_Input!AJ101,""),""))</f>
        <v/>
      </c>
      <c r="AK152" s="120">
        <f>IF($B152=1,$C$22,IF(N(Vintage_Input!M101)&gt;0,IFERROR(Vintage_Input!AS101/Vintage_Input!AK101,""),""))</f>
        <v/>
      </c>
      <c r="AL152" s="120">
        <f>IF($B152=1,$D$22,IF(N(Vintage_Input!N101)&gt;0,IFERROR(Vintage_Input!AT101/Vintage_Input!AL101,""),""))</f>
        <v/>
      </c>
      <c r="AM152" s="120">
        <f>IF($B152=1,$E$22,IF(N(Vintage_Input!O101)&gt;0,IFERROR(Vintage_Input!AU101/Vintage_Input!AM101,""),""))</f>
        <v/>
      </c>
      <c r="AN152" s="120">
        <f>IF($B152=1,$F$22,IF(N(Vintage_Input!P101)&gt;0,IFERROR(Vintage_Input!AV101/Vintage_Input!AN101,""),""))</f>
        <v/>
      </c>
      <c r="AO152" s="120">
        <f>IF($B152=1,$G$22,IF(N(Vintage_Input!Q101)&gt;0,IFERROR(Vintage_Input!AW101/Vintage_Input!AO101,""),""))</f>
        <v/>
      </c>
      <c r="AP152" s="120">
        <f>IF($B152=1,$H$22,IF(N(Vintage_Input!R101)&gt;0,IFERROR(Vintage_Input!AX101/Vintage_Input!AP101,""),""))</f>
        <v/>
      </c>
      <c r="AQ152" s="120">
        <f>IF($B152=1,$I$22,IF(N(Vintage_Input!S101)&gt;0,IFERROR(Vintage_Input!AY101/Vintage_Input!AQ101,""),""))</f>
        <v/>
      </c>
      <c r="AR152" s="120">
        <f>IF($B152=1,$B$23,IF(N(Vintage_Input!L101)&gt;0,IFERROR(Vintage_Input!AZ101/$C152,""),""))</f>
        <v/>
      </c>
      <c r="AS152" s="120">
        <f>IF($B152=1,$C$23,IF(N(Vintage_Input!M101)&gt;0,IFERROR(Vintage_Input!BA101/$C152,""),""))</f>
        <v/>
      </c>
      <c r="AT152" s="120">
        <f>IF($B152=1,$D$23,IF(N(Vintage_Input!N101)&gt;0,IFERROR(Vintage_Input!BB101/$C152,""),""))</f>
        <v/>
      </c>
      <c r="AU152" s="120">
        <f>IF($B152=1,$E$23,IF(N(Vintage_Input!O101)&gt;0,IFERROR(Vintage_Input!BC101/$C152,""),""))</f>
        <v/>
      </c>
      <c r="AV152" s="120">
        <f>IF($B152=1,$F$23,IF(N(Vintage_Input!P101)&gt;0,IFERROR(Vintage_Input!BD101/$C152,""),""))</f>
        <v/>
      </c>
      <c r="AW152" s="120">
        <f>IF($B152=1,$G$23,IF(N(Vintage_Input!Q101)&gt;0,IFERROR(Vintage_Input!BE101/$C152,""),""))</f>
        <v/>
      </c>
      <c r="AX152" s="120">
        <f>IF($B152=1,$H$23,IF(N(Vintage_Input!R101)&gt;0,IFERROR(Vintage_Input!BF101/$C152,""),""))</f>
        <v/>
      </c>
      <c r="AY152" s="120">
        <f>IF($B152=1,$I$23,IF(N(Vintage_Input!S101)&gt;0,IFERROR(Vintage_Input!BG101/$C152,""),""))</f>
        <v/>
      </c>
      <c r="AZ152" s="121">
        <f>IF($B152=1,$B$24,IF(N(Vintage_Input!L101)&gt;0,IFERROR((Vintage_Input!D101+Vintage_Input!AR101)/$C152+Products!$D$14-(Products!$D$43+Products!$D$19+Products!$D$43*Products!$D$22+Products!$D$44),""),""))</f>
        <v/>
      </c>
      <c r="BA152" s="121">
        <f>IF($B152=1,$C$24,IF(N(Vintage_Input!M101)&gt;0,IFERROR((Vintage_Input!E101+Vintage_Input!AS101)/$C152+Products!$D$14-(Products!$D$43+Products!$D$19+Products!$D$43*Products!$D$22+Products!$D$44),""),""))</f>
        <v/>
      </c>
      <c r="BB152" s="121">
        <f>IF($B152=1,$D$24,IF(N(Vintage_Input!N101)&gt;0,IFERROR((Vintage_Input!F101+Vintage_Input!AT101)/$C152+Products!$D$14-(Products!$D$43+Products!$D$19+Products!$D$43*Products!$D$22+Products!$D$44),""),""))</f>
        <v/>
      </c>
      <c r="BC152" s="121">
        <f>IF($B152=1,$E$24,IF(N(Vintage_Input!O101)&gt;0,IFERROR((Vintage_Input!G101+Vintage_Input!AU101)/$C152+Products!$D$14-(Products!$D$43+Products!$D$19+Products!$D$43*Products!$D$22+Products!$D$44),""),""))</f>
        <v/>
      </c>
      <c r="BD152" s="121">
        <f>IF($B152=1,$F$24,IF(N(Vintage_Input!P101)&gt;0,IFERROR((Vintage_Input!H101+Vintage_Input!AV101)/$C152+Products!$D$14-(Products!$D$43+Products!$D$19+Products!$D$43*Products!$D$22+Products!$D$44),""),""))</f>
        <v/>
      </c>
      <c r="BE152" s="121">
        <f>IF($B152=1,$G$24,IF(N(Vintage_Input!Q101)&gt;0,IFERROR((Vintage_Input!I101+Vintage_Input!AW101)/$C152+Products!$D$14-(Products!$D$43+Products!$D$19+Products!$D$43*Products!$D$22+Products!$D$44),""),""))</f>
        <v/>
      </c>
      <c r="BF152" s="121">
        <f>IF($B152=1,$H$24,IF(N(Vintage_Input!R101)&gt;0,IFERROR((Vintage_Input!J101+Vintage_Input!AX101)/$C152+Products!$D$14-(Products!$D$43+Products!$D$19+Products!$D$43*Products!$D$22+Products!$D$44),""),""))</f>
        <v/>
      </c>
      <c r="BG152" s="121">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0">
        <f>IF($B153=1,$B$18,IF(N(Vintage_Input!L102)&gt;0,Vintage_Input!D102/Vintage_Input!L102,""))</f>
        <v/>
      </c>
      <c r="E153" s="120">
        <f>IF($B153=1,$C$18,IF(N(Vintage_Input!M102)&gt;0,Vintage_Input!E102/Vintage_Input!M102,""))</f>
        <v/>
      </c>
      <c r="F153" s="120">
        <f>IF($B153=1,$D$18,IF(N(Vintage_Input!N102)&gt;0,Vintage_Input!F102/Vintage_Input!N102,""))</f>
        <v/>
      </c>
      <c r="G153" s="120">
        <f>IF($B153=1,$E$18,IF(N(Vintage_Input!O102)&gt;0,Vintage_Input!G102/Vintage_Input!O102,""))</f>
        <v/>
      </c>
      <c r="H153" s="120">
        <f>IF($B153=1,$F$18,IF(N(Vintage_Input!P102)&gt;0,Vintage_Input!H102/Vintage_Input!P102,""))</f>
        <v/>
      </c>
      <c r="I153" s="120">
        <f>IF($B153=1,$G$18,IF(N(Vintage_Input!Q102)&gt;0,Vintage_Input!I102/Vintage_Input!Q102,""))</f>
        <v/>
      </c>
      <c r="J153" s="120">
        <f>IF($B153=1,$H$18,IF(N(Vintage_Input!R102)&gt;0,Vintage_Input!J102/Vintage_Input!R102,""))</f>
        <v/>
      </c>
      <c r="K153" s="120">
        <f>IF($B153=1,$I$18,IF(N(Vintage_Input!S102)&gt;0,Vintage_Input!K102/Vintage_Input!S102,""))</f>
        <v/>
      </c>
      <c r="L153" s="120">
        <f>IF($B153=1,$B$19,IF(N(Vintage_Input!L102)&gt;0,Vintage_Input!T102/Vintage_Input!L102,""))</f>
        <v/>
      </c>
      <c r="M153" s="120">
        <f>IF($B153=1,$C$19,IF(N(Vintage_Input!M102)&gt;0,Vintage_Input!U102/Vintage_Input!M102,""))</f>
        <v/>
      </c>
      <c r="N153" s="120">
        <f>IF($B153=1,$D$19,IF(N(Vintage_Input!N102)&gt;0,Vintage_Input!V102/Vintage_Input!N102,""))</f>
        <v/>
      </c>
      <c r="O153" s="120">
        <f>IF($B153=1,$E$19,IF(N(Vintage_Input!O102)&gt;0,Vintage_Input!W102/Vintage_Input!O102,""))</f>
        <v/>
      </c>
      <c r="P153" s="120">
        <f>IF($B153=1,$F$19,IF(N(Vintage_Input!P102)&gt;0,Vintage_Input!X102/Vintage_Input!P102,""))</f>
        <v/>
      </c>
      <c r="Q153" s="120">
        <f>IF($B153=1,$G$19,IF(N(Vintage_Input!Q102)&gt;0,Vintage_Input!Y102/Vintage_Input!Q102,""))</f>
        <v/>
      </c>
      <c r="R153" s="120">
        <f>IF($B153=1,$H$19,IF(N(Vintage_Input!R102)&gt;0,Vintage_Input!Z102/Vintage_Input!R102,""))</f>
        <v/>
      </c>
      <c r="S153" s="120">
        <f>IF($B153=1,$I$19,IF(N(Vintage_Input!S102)&gt;0,Vintage_Input!AA102/Vintage_Input!S102,""))</f>
        <v/>
      </c>
      <c r="T153" s="120">
        <f>IF($B153=1,$B$20,IF(N(Vintage_Input!L102)&gt;0,Vintage_Input!AB102/Vintage_Input!L102,""))</f>
        <v/>
      </c>
      <c r="U153" s="120">
        <f>IF($B153=1,$C$20,IF(N(Vintage_Input!M102)&gt;0,Vintage_Input!AC102/Vintage_Input!M102,""))</f>
        <v/>
      </c>
      <c r="V153" s="120">
        <f>IF($B153=1,$D$20,IF(N(Vintage_Input!N102)&gt;0,Vintage_Input!AD102/Vintage_Input!N102,""))</f>
        <v/>
      </c>
      <c r="W153" s="120">
        <f>IF($B153=1,$E$20,IF(N(Vintage_Input!O102)&gt;0,Vintage_Input!AE102/Vintage_Input!O102,""))</f>
        <v/>
      </c>
      <c r="X153" s="120">
        <f>IF($B153=1,$F$20,IF(N(Vintage_Input!P102)&gt;0,Vintage_Input!AF102/Vintage_Input!P102,""))</f>
        <v/>
      </c>
      <c r="Y153" s="120">
        <f>IF($B153=1,$G$20,IF(N(Vintage_Input!Q102)&gt;0,Vintage_Input!AG102/Vintage_Input!Q102,""))</f>
        <v/>
      </c>
      <c r="Z153" s="120">
        <f>IF($B153=1,$H$20,IF(N(Vintage_Input!R102)&gt;0,Vintage_Input!AH102/Vintage_Input!R102,""))</f>
        <v/>
      </c>
      <c r="AA153" s="120">
        <f>IF($B153=1,$I$20,IF(N(Vintage_Input!S102)&gt;0,Vintage_Input!AI102/Vintage_Input!S102,""))</f>
        <v/>
      </c>
      <c r="AB153" s="120">
        <f>IF($B153=1,$B$21,IF(N(Vintage_Input!L102)&gt;0,Vintage_Input!AJ102/Vintage_Input!L102,""))</f>
        <v/>
      </c>
      <c r="AC153" s="120">
        <f>IF($B153=1,$C$21,IF(N(Vintage_Input!M102)&gt;0,Vintage_Input!AK102/Vintage_Input!M102,""))</f>
        <v/>
      </c>
      <c r="AD153" s="120">
        <f>IF($B153=1,$D$21,IF(N(Vintage_Input!N102)&gt;0,Vintage_Input!AL102/Vintage_Input!N102,""))</f>
        <v/>
      </c>
      <c r="AE153" s="120">
        <f>IF($B153=1,$E$21,IF(N(Vintage_Input!O102)&gt;0,Vintage_Input!AM102/Vintage_Input!O102,""))</f>
        <v/>
      </c>
      <c r="AF153" s="120">
        <f>IF($B153=1,$F$21,IF(N(Vintage_Input!P102)&gt;0,Vintage_Input!AN102/Vintage_Input!P102,""))</f>
        <v/>
      </c>
      <c r="AG153" s="120">
        <f>IF($B153=1,$G$21,IF(N(Vintage_Input!Q102)&gt;0,Vintage_Input!AO102/Vintage_Input!Q102,""))</f>
        <v/>
      </c>
      <c r="AH153" s="120">
        <f>IF($B153=1,$H$21,IF(N(Vintage_Input!R102)&gt;0,Vintage_Input!AP102/Vintage_Input!R102,""))</f>
        <v/>
      </c>
      <c r="AI153" s="120">
        <f>IF($B153=1,$I$21,IF(N(Vintage_Input!S102)&gt;0,Vintage_Input!AQ102/Vintage_Input!S102,""))</f>
        <v/>
      </c>
      <c r="AJ153" s="120">
        <f>IF($B153=1,$B$22,IF(N(Vintage_Input!L102)&gt;0,IFERROR(Vintage_Input!AR102/Vintage_Input!AJ102,""),""))</f>
        <v/>
      </c>
      <c r="AK153" s="120">
        <f>IF($B153=1,$C$22,IF(N(Vintage_Input!M102)&gt;0,IFERROR(Vintage_Input!AS102/Vintage_Input!AK102,""),""))</f>
        <v/>
      </c>
      <c r="AL153" s="120">
        <f>IF($B153=1,$D$22,IF(N(Vintage_Input!N102)&gt;0,IFERROR(Vintage_Input!AT102/Vintage_Input!AL102,""),""))</f>
        <v/>
      </c>
      <c r="AM153" s="120">
        <f>IF($B153=1,$E$22,IF(N(Vintage_Input!O102)&gt;0,IFERROR(Vintage_Input!AU102/Vintage_Input!AM102,""),""))</f>
        <v/>
      </c>
      <c r="AN153" s="120">
        <f>IF($B153=1,$F$22,IF(N(Vintage_Input!P102)&gt;0,IFERROR(Vintage_Input!AV102/Vintage_Input!AN102,""),""))</f>
        <v/>
      </c>
      <c r="AO153" s="120">
        <f>IF($B153=1,$G$22,IF(N(Vintage_Input!Q102)&gt;0,IFERROR(Vintage_Input!AW102/Vintage_Input!AO102,""),""))</f>
        <v/>
      </c>
      <c r="AP153" s="120">
        <f>IF($B153=1,$H$22,IF(N(Vintage_Input!R102)&gt;0,IFERROR(Vintage_Input!AX102/Vintage_Input!AP102,""),""))</f>
        <v/>
      </c>
      <c r="AQ153" s="120">
        <f>IF($B153=1,$I$22,IF(N(Vintage_Input!S102)&gt;0,IFERROR(Vintage_Input!AY102/Vintage_Input!AQ102,""),""))</f>
        <v/>
      </c>
      <c r="AR153" s="120">
        <f>IF($B153=1,$B$23,IF(N(Vintage_Input!L102)&gt;0,IFERROR(Vintage_Input!AZ102/$C153,""),""))</f>
        <v/>
      </c>
      <c r="AS153" s="120">
        <f>IF($B153=1,$C$23,IF(N(Vintage_Input!M102)&gt;0,IFERROR(Vintage_Input!BA102/$C153,""),""))</f>
        <v/>
      </c>
      <c r="AT153" s="120">
        <f>IF($B153=1,$D$23,IF(N(Vintage_Input!N102)&gt;0,IFERROR(Vintage_Input!BB102/$C153,""),""))</f>
        <v/>
      </c>
      <c r="AU153" s="120">
        <f>IF($B153=1,$E$23,IF(N(Vintage_Input!O102)&gt;0,IFERROR(Vintage_Input!BC102/$C153,""),""))</f>
        <v/>
      </c>
      <c r="AV153" s="120">
        <f>IF($B153=1,$F$23,IF(N(Vintage_Input!P102)&gt;0,IFERROR(Vintage_Input!BD102/$C153,""),""))</f>
        <v/>
      </c>
      <c r="AW153" s="120">
        <f>IF($B153=1,$G$23,IF(N(Vintage_Input!Q102)&gt;0,IFERROR(Vintage_Input!BE102/$C153,""),""))</f>
        <v/>
      </c>
      <c r="AX153" s="120">
        <f>IF($B153=1,$H$23,IF(N(Vintage_Input!R102)&gt;0,IFERROR(Vintage_Input!BF102/$C153,""),""))</f>
        <v/>
      </c>
      <c r="AY153" s="120">
        <f>IF($B153=1,$I$23,IF(N(Vintage_Input!S102)&gt;0,IFERROR(Vintage_Input!BG102/$C153,""),""))</f>
        <v/>
      </c>
      <c r="AZ153" s="121">
        <f>IF($B153=1,$B$24,IF(N(Vintage_Input!L102)&gt;0,IFERROR((Vintage_Input!D102+Vintage_Input!AR102)/$C153+Products!$D$14-(Products!$D$43+Products!$D$19+Products!$D$43*Products!$D$22+Products!$D$44),""),""))</f>
        <v/>
      </c>
      <c r="BA153" s="121">
        <f>IF($B153=1,$C$24,IF(N(Vintage_Input!M102)&gt;0,IFERROR((Vintage_Input!E102+Vintage_Input!AS102)/$C153+Products!$D$14-(Products!$D$43+Products!$D$19+Products!$D$43*Products!$D$22+Products!$D$44),""),""))</f>
        <v/>
      </c>
      <c r="BB153" s="121">
        <f>IF($B153=1,$D$24,IF(N(Vintage_Input!N102)&gt;0,IFERROR((Vintage_Input!F102+Vintage_Input!AT102)/$C153+Products!$D$14-(Products!$D$43+Products!$D$19+Products!$D$43*Products!$D$22+Products!$D$44),""),""))</f>
        <v/>
      </c>
      <c r="BC153" s="121">
        <f>IF($B153=1,$E$24,IF(N(Vintage_Input!O102)&gt;0,IFERROR((Vintage_Input!G102+Vintage_Input!AU102)/$C153+Products!$D$14-(Products!$D$43+Products!$D$19+Products!$D$43*Products!$D$22+Products!$D$44),""),""))</f>
        <v/>
      </c>
      <c r="BD153" s="121">
        <f>IF($B153=1,$F$24,IF(N(Vintage_Input!P102)&gt;0,IFERROR((Vintage_Input!H102+Vintage_Input!AV102)/$C153+Products!$D$14-(Products!$D$43+Products!$D$19+Products!$D$43*Products!$D$22+Products!$D$44),""),""))</f>
        <v/>
      </c>
      <c r="BE153" s="121">
        <f>IF($B153=1,$G$24,IF(N(Vintage_Input!Q102)&gt;0,IFERROR((Vintage_Input!I102+Vintage_Input!AW102)/$C153+Products!$D$14-(Products!$D$43+Products!$D$19+Products!$D$43*Products!$D$22+Products!$D$44),""),""))</f>
        <v/>
      </c>
      <c r="BF153" s="121">
        <f>IF($B153=1,$H$24,IF(N(Vintage_Input!R102)&gt;0,IFERROR((Vintage_Input!J102+Vintage_Input!AX102)/$C153+Products!$D$14-(Products!$D$43+Products!$D$19+Products!$D$43*Products!$D$22+Products!$D$44),""),""))</f>
        <v/>
      </c>
      <c r="BG153" s="121">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0">
        <f>IF($B154=1,$B$18,IF(N(Vintage_Input!L103)&gt;0,Vintage_Input!D103/Vintage_Input!L103,""))</f>
        <v/>
      </c>
      <c r="E154" s="120">
        <f>IF($B154=1,$C$18,IF(N(Vintage_Input!M103)&gt;0,Vintage_Input!E103/Vintage_Input!M103,""))</f>
        <v/>
      </c>
      <c r="F154" s="120">
        <f>IF($B154=1,$D$18,IF(N(Vintage_Input!N103)&gt;0,Vintage_Input!F103/Vintage_Input!N103,""))</f>
        <v/>
      </c>
      <c r="G154" s="120">
        <f>IF($B154=1,$E$18,IF(N(Vintage_Input!O103)&gt;0,Vintage_Input!G103/Vintage_Input!O103,""))</f>
        <v/>
      </c>
      <c r="H154" s="120">
        <f>IF($B154=1,$F$18,IF(N(Vintage_Input!P103)&gt;0,Vintage_Input!H103/Vintage_Input!P103,""))</f>
        <v/>
      </c>
      <c r="I154" s="120">
        <f>IF($B154=1,$G$18,IF(N(Vintage_Input!Q103)&gt;0,Vintage_Input!I103/Vintage_Input!Q103,""))</f>
        <v/>
      </c>
      <c r="J154" s="120">
        <f>IF($B154=1,$H$18,IF(N(Vintage_Input!R103)&gt;0,Vintage_Input!J103/Vintage_Input!R103,""))</f>
        <v/>
      </c>
      <c r="K154" s="120">
        <f>IF($B154=1,$I$18,IF(N(Vintage_Input!S103)&gt;0,Vintage_Input!K103/Vintage_Input!S103,""))</f>
        <v/>
      </c>
      <c r="L154" s="120">
        <f>IF($B154=1,$B$19,IF(N(Vintage_Input!L103)&gt;0,Vintage_Input!T103/Vintage_Input!L103,""))</f>
        <v/>
      </c>
      <c r="M154" s="120">
        <f>IF($B154=1,$C$19,IF(N(Vintage_Input!M103)&gt;0,Vintage_Input!U103/Vintage_Input!M103,""))</f>
        <v/>
      </c>
      <c r="N154" s="120">
        <f>IF($B154=1,$D$19,IF(N(Vintage_Input!N103)&gt;0,Vintage_Input!V103/Vintage_Input!N103,""))</f>
        <v/>
      </c>
      <c r="O154" s="120">
        <f>IF($B154=1,$E$19,IF(N(Vintage_Input!O103)&gt;0,Vintage_Input!W103/Vintage_Input!O103,""))</f>
        <v/>
      </c>
      <c r="P154" s="120">
        <f>IF($B154=1,$F$19,IF(N(Vintage_Input!P103)&gt;0,Vintage_Input!X103/Vintage_Input!P103,""))</f>
        <v/>
      </c>
      <c r="Q154" s="120">
        <f>IF($B154=1,$G$19,IF(N(Vintage_Input!Q103)&gt;0,Vintage_Input!Y103/Vintage_Input!Q103,""))</f>
        <v/>
      </c>
      <c r="R154" s="120">
        <f>IF($B154=1,$H$19,IF(N(Vintage_Input!R103)&gt;0,Vintage_Input!Z103/Vintage_Input!R103,""))</f>
        <v/>
      </c>
      <c r="S154" s="120">
        <f>IF($B154=1,$I$19,IF(N(Vintage_Input!S103)&gt;0,Vintage_Input!AA103/Vintage_Input!S103,""))</f>
        <v/>
      </c>
      <c r="T154" s="120">
        <f>IF($B154=1,$B$20,IF(N(Vintage_Input!L103)&gt;0,Vintage_Input!AB103/Vintage_Input!L103,""))</f>
        <v/>
      </c>
      <c r="U154" s="120">
        <f>IF($B154=1,$C$20,IF(N(Vintage_Input!M103)&gt;0,Vintage_Input!AC103/Vintage_Input!M103,""))</f>
        <v/>
      </c>
      <c r="V154" s="120">
        <f>IF($B154=1,$D$20,IF(N(Vintage_Input!N103)&gt;0,Vintage_Input!AD103/Vintage_Input!N103,""))</f>
        <v/>
      </c>
      <c r="W154" s="120">
        <f>IF($B154=1,$E$20,IF(N(Vintage_Input!O103)&gt;0,Vintage_Input!AE103/Vintage_Input!O103,""))</f>
        <v/>
      </c>
      <c r="X154" s="120">
        <f>IF($B154=1,$F$20,IF(N(Vintage_Input!P103)&gt;0,Vintage_Input!AF103/Vintage_Input!P103,""))</f>
        <v/>
      </c>
      <c r="Y154" s="120">
        <f>IF($B154=1,$G$20,IF(N(Vintage_Input!Q103)&gt;0,Vintage_Input!AG103/Vintage_Input!Q103,""))</f>
        <v/>
      </c>
      <c r="Z154" s="120">
        <f>IF($B154=1,$H$20,IF(N(Vintage_Input!R103)&gt;0,Vintage_Input!AH103/Vintage_Input!R103,""))</f>
        <v/>
      </c>
      <c r="AA154" s="120">
        <f>IF($B154=1,$I$20,IF(N(Vintage_Input!S103)&gt;0,Vintage_Input!AI103/Vintage_Input!S103,""))</f>
        <v/>
      </c>
      <c r="AB154" s="120">
        <f>IF($B154=1,$B$21,IF(N(Vintage_Input!L103)&gt;0,Vintage_Input!AJ103/Vintage_Input!L103,""))</f>
        <v/>
      </c>
      <c r="AC154" s="120">
        <f>IF($B154=1,$C$21,IF(N(Vintage_Input!M103)&gt;0,Vintage_Input!AK103/Vintage_Input!M103,""))</f>
        <v/>
      </c>
      <c r="AD154" s="120">
        <f>IF($B154=1,$D$21,IF(N(Vintage_Input!N103)&gt;0,Vintage_Input!AL103/Vintage_Input!N103,""))</f>
        <v/>
      </c>
      <c r="AE154" s="120">
        <f>IF($B154=1,$E$21,IF(N(Vintage_Input!O103)&gt;0,Vintage_Input!AM103/Vintage_Input!O103,""))</f>
        <v/>
      </c>
      <c r="AF154" s="120">
        <f>IF($B154=1,$F$21,IF(N(Vintage_Input!P103)&gt;0,Vintage_Input!AN103/Vintage_Input!P103,""))</f>
        <v/>
      </c>
      <c r="AG154" s="120">
        <f>IF($B154=1,$G$21,IF(N(Vintage_Input!Q103)&gt;0,Vintage_Input!AO103/Vintage_Input!Q103,""))</f>
        <v/>
      </c>
      <c r="AH154" s="120">
        <f>IF($B154=1,$H$21,IF(N(Vintage_Input!R103)&gt;0,Vintage_Input!AP103/Vintage_Input!R103,""))</f>
        <v/>
      </c>
      <c r="AI154" s="120">
        <f>IF($B154=1,$I$21,IF(N(Vintage_Input!S103)&gt;0,Vintage_Input!AQ103/Vintage_Input!S103,""))</f>
        <v/>
      </c>
      <c r="AJ154" s="120">
        <f>IF($B154=1,$B$22,IF(N(Vintage_Input!L103)&gt;0,IFERROR(Vintage_Input!AR103/Vintage_Input!AJ103,""),""))</f>
        <v/>
      </c>
      <c r="AK154" s="120">
        <f>IF($B154=1,$C$22,IF(N(Vintage_Input!M103)&gt;0,IFERROR(Vintage_Input!AS103/Vintage_Input!AK103,""),""))</f>
        <v/>
      </c>
      <c r="AL154" s="120">
        <f>IF($B154=1,$D$22,IF(N(Vintage_Input!N103)&gt;0,IFERROR(Vintage_Input!AT103/Vintage_Input!AL103,""),""))</f>
        <v/>
      </c>
      <c r="AM154" s="120">
        <f>IF($B154=1,$E$22,IF(N(Vintage_Input!O103)&gt;0,IFERROR(Vintage_Input!AU103/Vintage_Input!AM103,""),""))</f>
        <v/>
      </c>
      <c r="AN154" s="120">
        <f>IF($B154=1,$F$22,IF(N(Vintage_Input!P103)&gt;0,IFERROR(Vintage_Input!AV103/Vintage_Input!AN103,""),""))</f>
        <v/>
      </c>
      <c r="AO154" s="120">
        <f>IF($B154=1,$G$22,IF(N(Vintage_Input!Q103)&gt;0,IFERROR(Vintage_Input!AW103/Vintage_Input!AO103,""),""))</f>
        <v/>
      </c>
      <c r="AP154" s="120">
        <f>IF($B154=1,$H$22,IF(N(Vintage_Input!R103)&gt;0,IFERROR(Vintage_Input!AX103/Vintage_Input!AP103,""),""))</f>
        <v/>
      </c>
      <c r="AQ154" s="120">
        <f>IF($B154=1,$I$22,IF(N(Vintage_Input!S103)&gt;0,IFERROR(Vintage_Input!AY103/Vintage_Input!AQ103,""),""))</f>
        <v/>
      </c>
      <c r="AR154" s="120">
        <f>IF($B154=1,$B$23,IF(N(Vintage_Input!L103)&gt;0,IFERROR(Vintage_Input!AZ103/$C154,""),""))</f>
        <v/>
      </c>
      <c r="AS154" s="120">
        <f>IF($B154=1,$C$23,IF(N(Vintage_Input!M103)&gt;0,IFERROR(Vintage_Input!BA103/$C154,""),""))</f>
        <v/>
      </c>
      <c r="AT154" s="120">
        <f>IF($B154=1,$D$23,IF(N(Vintage_Input!N103)&gt;0,IFERROR(Vintage_Input!BB103/$C154,""),""))</f>
        <v/>
      </c>
      <c r="AU154" s="120">
        <f>IF($B154=1,$E$23,IF(N(Vintage_Input!O103)&gt;0,IFERROR(Vintage_Input!BC103/$C154,""),""))</f>
        <v/>
      </c>
      <c r="AV154" s="120">
        <f>IF($B154=1,$F$23,IF(N(Vintage_Input!P103)&gt;0,IFERROR(Vintage_Input!BD103/$C154,""),""))</f>
        <v/>
      </c>
      <c r="AW154" s="120">
        <f>IF($B154=1,$G$23,IF(N(Vintage_Input!Q103)&gt;0,IFERROR(Vintage_Input!BE103/$C154,""),""))</f>
        <v/>
      </c>
      <c r="AX154" s="120">
        <f>IF($B154=1,$H$23,IF(N(Vintage_Input!R103)&gt;0,IFERROR(Vintage_Input!BF103/$C154,""),""))</f>
        <v/>
      </c>
      <c r="AY154" s="120">
        <f>IF($B154=1,$I$23,IF(N(Vintage_Input!S103)&gt;0,IFERROR(Vintage_Input!BG103/$C154,""),""))</f>
        <v/>
      </c>
      <c r="AZ154" s="121">
        <f>IF($B154=1,$B$24,IF(N(Vintage_Input!L103)&gt;0,IFERROR((Vintage_Input!D103+Vintage_Input!AR103)/$C154+Products!$D$14-(Products!$D$43+Products!$D$19+Products!$D$43*Products!$D$22+Products!$D$44),""),""))</f>
        <v/>
      </c>
      <c r="BA154" s="121">
        <f>IF($B154=1,$C$24,IF(N(Vintage_Input!M103)&gt;0,IFERROR((Vintage_Input!E103+Vintage_Input!AS103)/$C154+Products!$D$14-(Products!$D$43+Products!$D$19+Products!$D$43*Products!$D$22+Products!$D$44),""),""))</f>
        <v/>
      </c>
      <c r="BB154" s="121">
        <f>IF($B154=1,$D$24,IF(N(Vintage_Input!N103)&gt;0,IFERROR((Vintage_Input!F103+Vintage_Input!AT103)/$C154+Products!$D$14-(Products!$D$43+Products!$D$19+Products!$D$43*Products!$D$22+Products!$D$44),""),""))</f>
        <v/>
      </c>
      <c r="BC154" s="121">
        <f>IF($B154=1,$E$24,IF(N(Vintage_Input!O103)&gt;0,IFERROR((Vintage_Input!G103+Vintage_Input!AU103)/$C154+Products!$D$14-(Products!$D$43+Products!$D$19+Products!$D$43*Products!$D$22+Products!$D$44),""),""))</f>
        <v/>
      </c>
      <c r="BD154" s="121">
        <f>IF($B154=1,$F$24,IF(N(Vintage_Input!P103)&gt;0,IFERROR((Vintage_Input!H103+Vintage_Input!AV103)/$C154+Products!$D$14-(Products!$D$43+Products!$D$19+Products!$D$43*Products!$D$22+Products!$D$44),""),""))</f>
        <v/>
      </c>
      <c r="BE154" s="121">
        <f>IF($B154=1,$G$24,IF(N(Vintage_Input!Q103)&gt;0,IFERROR((Vintage_Input!I103+Vintage_Input!AW103)/$C154+Products!$D$14-(Products!$D$43+Products!$D$19+Products!$D$43*Products!$D$22+Products!$D$44),""),""))</f>
        <v/>
      </c>
      <c r="BF154" s="121">
        <f>IF($B154=1,$H$24,IF(N(Vintage_Input!R103)&gt;0,IFERROR((Vintage_Input!J103+Vintage_Input!AX103)/$C154+Products!$D$14-(Products!$D$43+Products!$D$19+Products!$D$43*Products!$D$22+Products!$D$44),""),""))</f>
        <v/>
      </c>
      <c r="BG154" s="121">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0">
        <f>IF($B155=1,$B$18,IF(N(Vintage_Input!L104)&gt;0,Vintage_Input!D104/Vintage_Input!L104,""))</f>
        <v/>
      </c>
      <c r="E155" s="120">
        <f>IF($B155=1,$C$18,IF(N(Vintage_Input!M104)&gt;0,Vintage_Input!E104/Vintage_Input!M104,""))</f>
        <v/>
      </c>
      <c r="F155" s="120">
        <f>IF($B155=1,$D$18,IF(N(Vintage_Input!N104)&gt;0,Vintage_Input!F104/Vintage_Input!N104,""))</f>
        <v/>
      </c>
      <c r="G155" s="120">
        <f>IF($B155=1,$E$18,IF(N(Vintage_Input!O104)&gt;0,Vintage_Input!G104/Vintage_Input!O104,""))</f>
        <v/>
      </c>
      <c r="H155" s="120">
        <f>IF($B155=1,$F$18,IF(N(Vintage_Input!P104)&gt;0,Vintage_Input!H104/Vintage_Input!P104,""))</f>
        <v/>
      </c>
      <c r="I155" s="120">
        <f>IF($B155=1,$G$18,IF(N(Vintage_Input!Q104)&gt;0,Vintage_Input!I104/Vintage_Input!Q104,""))</f>
        <v/>
      </c>
      <c r="J155" s="120">
        <f>IF($B155=1,$H$18,IF(N(Vintage_Input!R104)&gt;0,Vintage_Input!J104/Vintage_Input!R104,""))</f>
        <v/>
      </c>
      <c r="K155" s="120">
        <f>IF($B155=1,$I$18,IF(N(Vintage_Input!S104)&gt;0,Vintage_Input!K104/Vintage_Input!S104,""))</f>
        <v/>
      </c>
      <c r="L155" s="120">
        <f>IF($B155=1,$B$19,IF(N(Vintage_Input!L104)&gt;0,Vintage_Input!T104/Vintage_Input!L104,""))</f>
        <v/>
      </c>
      <c r="M155" s="120">
        <f>IF($B155=1,$C$19,IF(N(Vintage_Input!M104)&gt;0,Vintage_Input!U104/Vintage_Input!M104,""))</f>
        <v/>
      </c>
      <c r="N155" s="120">
        <f>IF($B155=1,$D$19,IF(N(Vintage_Input!N104)&gt;0,Vintage_Input!V104/Vintage_Input!N104,""))</f>
        <v/>
      </c>
      <c r="O155" s="120">
        <f>IF($B155=1,$E$19,IF(N(Vintage_Input!O104)&gt;0,Vintage_Input!W104/Vintage_Input!O104,""))</f>
        <v/>
      </c>
      <c r="P155" s="120">
        <f>IF($B155=1,$F$19,IF(N(Vintage_Input!P104)&gt;0,Vintage_Input!X104/Vintage_Input!P104,""))</f>
        <v/>
      </c>
      <c r="Q155" s="120">
        <f>IF($B155=1,$G$19,IF(N(Vintage_Input!Q104)&gt;0,Vintage_Input!Y104/Vintage_Input!Q104,""))</f>
        <v/>
      </c>
      <c r="R155" s="120">
        <f>IF($B155=1,$H$19,IF(N(Vintage_Input!R104)&gt;0,Vintage_Input!Z104/Vintage_Input!R104,""))</f>
        <v/>
      </c>
      <c r="S155" s="120">
        <f>IF($B155=1,$I$19,IF(N(Vintage_Input!S104)&gt;0,Vintage_Input!AA104/Vintage_Input!S104,""))</f>
        <v/>
      </c>
      <c r="T155" s="120">
        <f>IF($B155=1,$B$20,IF(N(Vintage_Input!L104)&gt;0,Vintage_Input!AB104/Vintage_Input!L104,""))</f>
        <v/>
      </c>
      <c r="U155" s="120">
        <f>IF($B155=1,$C$20,IF(N(Vintage_Input!M104)&gt;0,Vintage_Input!AC104/Vintage_Input!M104,""))</f>
        <v/>
      </c>
      <c r="V155" s="120">
        <f>IF($B155=1,$D$20,IF(N(Vintage_Input!N104)&gt;0,Vintage_Input!AD104/Vintage_Input!N104,""))</f>
        <v/>
      </c>
      <c r="W155" s="120">
        <f>IF($B155=1,$E$20,IF(N(Vintage_Input!O104)&gt;0,Vintage_Input!AE104/Vintage_Input!O104,""))</f>
        <v/>
      </c>
      <c r="X155" s="120">
        <f>IF($B155=1,$F$20,IF(N(Vintage_Input!P104)&gt;0,Vintage_Input!AF104/Vintage_Input!P104,""))</f>
        <v/>
      </c>
      <c r="Y155" s="120">
        <f>IF($B155=1,$G$20,IF(N(Vintage_Input!Q104)&gt;0,Vintage_Input!AG104/Vintage_Input!Q104,""))</f>
        <v/>
      </c>
      <c r="Z155" s="120">
        <f>IF($B155=1,$H$20,IF(N(Vintage_Input!R104)&gt;0,Vintage_Input!AH104/Vintage_Input!R104,""))</f>
        <v/>
      </c>
      <c r="AA155" s="120">
        <f>IF($B155=1,$I$20,IF(N(Vintage_Input!S104)&gt;0,Vintage_Input!AI104/Vintage_Input!S104,""))</f>
        <v/>
      </c>
      <c r="AB155" s="120">
        <f>IF($B155=1,$B$21,IF(N(Vintage_Input!L104)&gt;0,Vintage_Input!AJ104/Vintage_Input!L104,""))</f>
        <v/>
      </c>
      <c r="AC155" s="120">
        <f>IF($B155=1,$C$21,IF(N(Vintage_Input!M104)&gt;0,Vintage_Input!AK104/Vintage_Input!M104,""))</f>
        <v/>
      </c>
      <c r="AD155" s="120">
        <f>IF($B155=1,$D$21,IF(N(Vintage_Input!N104)&gt;0,Vintage_Input!AL104/Vintage_Input!N104,""))</f>
        <v/>
      </c>
      <c r="AE155" s="120">
        <f>IF($B155=1,$E$21,IF(N(Vintage_Input!O104)&gt;0,Vintage_Input!AM104/Vintage_Input!O104,""))</f>
        <v/>
      </c>
      <c r="AF155" s="120">
        <f>IF($B155=1,$F$21,IF(N(Vintage_Input!P104)&gt;0,Vintage_Input!AN104/Vintage_Input!P104,""))</f>
        <v/>
      </c>
      <c r="AG155" s="120">
        <f>IF($B155=1,$G$21,IF(N(Vintage_Input!Q104)&gt;0,Vintage_Input!AO104/Vintage_Input!Q104,""))</f>
        <v/>
      </c>
      <c r="AH155" s="120">
        <f>IF($B155=1,$H$21,IF(N(Vintage_Input!R104)&gt;0,Vintage_Input!AP104/Vintage_Input!R104,""))</f>
        <v/>
      </c>
      <c r="AI155" s="120">
        <f>IF($B155=1,$I$21,IF(N(Vintage_Input!S104)&gt;0,Vintage_Input!AQ104/Vintage_Input!S104,""))</f>
        <v/>
      </c>
      <c r="AJ155" s="120">
        <f>IF($B155=1,$B$22,IF(N(Vintage_Input!L104)&gt;0,IFERROR(Vintage_Input!AR104/Vintage_Input!AJ104,""),""))</f>
        <v/>
      </c>
      <c r="AK155" s="120">
        <f>IF($B155=1,$C$22,IF(N(Vintage_Input!M104)&gt;0,IFERROR(Vintage_Input!AS104/Vintage_Input!AK104,""),""))</f>
        <v/>
      </c>
      <c r="AL155" s="120">
        <f>IF($B155=1,$D$22,IF(N(Vintage_Input!N104)&gt;0,IFERROR(Vintage_Input!AT104/Vintage_Input!AL104,""),""))</f>
        <v/>
      </c>
      <c r="AM155" s="120">
        <f>IF($B155=1,$E$22,IF(N(Vintage_Input!O104)&gt;0,IFERROR(Vintage_Input!AU104/Vintage_Input!AM104,""),""))</f>
        <v/>
      </c>
      <c r="AN155" s="120">
        <f>IF($B155=1,$F$22,IF(N(Vintage_Input!P104)&gt;0,IFERROR(Vintage_Input!AV104/Vintage_Input!AN104,""),""))</f>
        <v/>
      </c>
      <c r="AO155" s="120">
        <f>IF($B155=1,$G$22,IF(N(Vintage_Input!Q104)&gt;0,IFERROR(Vintage_Input!AW104/Vintage_Input!AO104,""),""))</f>
        <v/>
      </c>
      <c r="AP155" s="120">
        <f>IF($B155=1,$H$22,IF(N(Vintage_Input!R104)&gt;0,IFERROR(Vintage_Input!AX104/Vintage_Input!AP104,""),""))</f>
        <v/>
      </c>
      <c r="AQ155" s="120">
        <f>IF($B155=1,$I$22,IF(N(Vintage_Input!S104)&gt;0,IFERROR(Vintage_Input!AY104/Vintage_Input!AQ104,""),""))</f>
        <v/>
      </c>
      <c r="AR155" s="120">
        <f>IF($B155=1,$B$23,IF(N(Vintage_Input!L104)&gt;0,IFERROR(Vintage_Input!AZ104/$C155,""),""))</f>
        <v/>
      </c>
      <c r="AS155" s="120">
        <f>IF($B155=1,$C$23,IF(N(Vintage_Input!M104)&gt;0,IFERROR(Vintage_Input!BA104/$C155,""),""))</f>
        <v/>
      </c>
      <c r="AT155" s="120">
        <f>IF($B155=1,$D$23,IF(N(Vintage_Input!N104)&gt;0,IFERROR(Vintage_Input!BB104/$C155,""),""))</f>
        <v/>
      </c>
      <c r="AU155" s="120">
        <f>IF($B155=1,$E$23,IF(N(Vintage_Input!O104)&gt;0,IFERROR(Vintage_Input!BC104/$C155,""),""))</f>
        <v/>
      </c>
      <c r="AV155" s="120">
        <f>IF($B155=1,$F$23,IF(N(Vintage_Input!P104)&gt;0,IFERROR(Vintage_Input!BD104/$C155,""),""))</f>
        <v/>
      </c>
      <c r="AW155" s="120">
        <f>IF($B155=1,$G$23,IF(N(Vintage_Input!Q104)&gt;0,IFERROR(Vintage_Input!BE104/$C155,""),""))</f>
        <v/>
      </c>
      <c r="AX155" s="120">
        <f>IF($B155=1,$H$23,IF(N(Vintage_Input!R104)&gt;0,IFERROR(Vintage_Input!BF104/$C155,""),""))</f>
        <v/>
      </c>
      <c r="AY155" s="120">
        <f>IF($B155=1,$I$23,IF(N(Vintage_Input!S104)&gt;0,IFERROR(Vintage_Input!BG104/$C155,""),""))</f>
        <v/>
      </c>
      <c r="AZ155" s="121">
        <f>IF($B155=1,$B$24,IF(N(Vintage_Input!L104)&gt;0,IFERROR((Vintage_Input!D104+Vintage_Input!AR104)/$C155+Products!$D$14-(Products!$D$43+Products!$D$19+Products!$D$43*Products!$D$22+Products!$D$44),""),""))</f>
        <v/>
      </c>
      <c r="BA155" s="121">
        <f>IF($B155=1,$C$24,IF(N(Vintage_Input!M104)&gt;0,IFERROR((Vintage_Input!E104+Vintage_Input!AS104)/$C155+Products!$D$14-(Products!$D$43+Products!$D$19+Products!$D$43*Products!$D$22+Products!$D$44),""),""))</f>
        <v/>
      </c>
      <c r="BB155" s="121">
        <f>IF($B155=1,$D$24,IF(N(Vintage_Input!N104)&gt;0,IFERROR((Vintage_Input!F104+Vintage_Input!AT104)/$C155+Products!$D$14-(Products!$D$43+Products!$D$19+Products!$D$43*Products!$D$22+Products!$D$44),""),""))</f>
        <v/>
      </c>
      <c r="BC155" s="121">
        <f>IF($B155=1,$E$24,IF(N(Vintage_Input!O104)&gt;0,IFERROR((Vintage_Input!G104+Vintage_Input!AU104)/$C155+Products!$D$14-(Products!$D$43+Products!$D$19+Products!$D$43*Products!$D$22+Products!$D$44),""),""))</f>
        <v/>
      </c>
      <c r="BD155" s="121">
        <f>IF($B155=1,$F$24,IF(N(Vintage_Input!P104)&gt;0,IFERROR((Vintage_Input!H104+Vintage_Input!AV104)/$C155+Products!$D$14-(Products!$D$43+Products!$D$19+Products!$D$43*Products!$D$22+Products!$D$44),""),""))</f>
        <v/>
      </c>
      <c r="BE155" s="121">
        <f>IF($B155=1,$G$24,IF(N(Vintage_Input!Q104)&gt;0,IFERROR((Vintage_Input!I104+Vintage_Input!AW104)/$C155+Products!$D$14-(Products!$D$43+Products!$D$19+Products!$D$43*Products!$D$22+Products!$D$44),""),""))</f>
        <v/>
      </c>
      <c r="BF155" s="121">
        <f>IF($B155=1,$H$24,IF(N(Vintage_Input!R104)&gt;0,IFERROR((Vintage_Input!J104+Vintage_Input!AX104)/$C155+Products!$D$14-(Products!$D$43+Products!$D$19+Products!$D$43*Products!$D$22+Products!$D$44),""),""))</f>
        <v/>
      </c>
      <c r="BG155" s="121">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0">
        <f>IF($B156=1,$B$18,IF(N(Vintage_Input!L105)&gt;0,Vintage_Input!D105/Vintage_Input!L105,""))</f>
        <v/>
      </c>
      <c r="E156" s="120">
        <f>IF($B156=1,$C$18,IF(N(Vintage_Input!M105)&gt;0,Vintage_Input!E105/Vintage_Input!M105,""))</f>
        <v/>
      </c>
      <c r="F156" s="120">
        <f>IF($B156=1,$D$18,IF(N(Vintage_Input!N105)&gt;0,Vintage_Input!F105/Vintage_Input!N105,""))</f>
        <v/>
      </c>
      <c r="G156" s="120">
        <f>IF($B156=1,$E$18,IF(N(Vintage_Input!O105)&gt;0,Vintage_Input!G105/Vintage_Input!O105,""))</f>
        <v/>
      </c>
      <c r="H156" s="120">
        <f>IF($B156=1,$F$18,IF(N(Vintage_Input!P105)&gt;0,Vintage_Input!H105/Vintage_Input!P105,""))</f>
        <v/>
      </c>
      <c r="I156" s="120">
        <f>IF($B156=1,$G$18,IF(N(Vintage_Input!Q105)&gt;0,Vintage_Input!I105/Vintage_Input!Q105,""))</f>
        <v/>
      </c>
      <c r="J156" s="120">
        <f>IF($B156=1,$H$18,IF(N(Vintage_Input!R105)&gt;0,Vintage_Input!J105/Vintage_Input!R105,""))</f>
        <v/>
      </c>
      <c r="K156" s="120">
        <f>IF($B156=1,$I$18,IF(N(Vintage_Input!S105)&gt;0,Vintage_Input!K105/Vintage_Input!S105,""))</f>
        <v/>
      </c>
      <c r="L156" s="120">
        <f>IF($B156=1,$B$19,IF(N(Vintage_Input!L105)&gt;0,Vintage_Input!T105/Vintage_Input!L105,""))</f>
        <v/>
      </c>
      <c r="M156" s="120">
        <f>IF($B156=1,$C$19,IF(N(Vintage_Input!M105)&gt;0,Vintage_Input!U105/Vintage_Input!M105,""))</f>
        <v/>
      </c>
      <c r="N156" s="120">
        <f>IF($B156=1,$D$19,IF(N(Vintage_Input!N105)&gt;0,Vintage_Input!V105/Vintage_Input!N105,""))</f>
        <v/>
      </c>
      <c r="O156" s="120">
        <f>IF($B156=1,$E$19,IF(N(Vintage_Input!O105)&gt;0,Vintage_Input!W105/Vintage_Input!O105,""))</f>
        <v/>
      </c>
      <c r="P156" s="120">
        <f>IF($B156=1,$F$19,IF(N(Vintage_Input!P105)&gt;0,Vintage_Input!X105/Vintage_Input!P105,""))</f>
        <v/>
      </c>
      <c r="Q156" s="120">
        <f>IF($B156=1,$G$19,IF(N(Vintage_Input!Q105)&gt;0,Vintage_Input!Y105/Vintage_Input!Q105,""))</f>
        <v/>
      </c>
      <c r="R156" s="120">
        <f>IF($B156=1,$H$19,IF(N(Vintage_Input!R105)&gt;0,Vintage_Input!Z105/Vintage_Input!R105,""))</f>
        <v/>
      </c>
      <c r="S156" s="120">
        <f>IF($B156=1,$I$19,IF(N(Vintage_Input!S105)&gt;0,Vintage_Input!AA105/Vintage_Input!S105,""))</f>
        <v/>
      </c>
      <c r="T156" s="120">
        <f>IF($B156=1,$B$20,IF(N(Vintage_Input!L105)&gt;0,Vintage_Input!AB105/Vintage_Input!L105,""))</f>
        <v/>
      </c>
      <c r="U156" s="120">
        <f>IF($B156=1,$C$20,IF(N(Vintage_Input!M105)&gt;0,Vintage_Input!AC105/Vintage_Input!M105,""))</f>
        <v/>
      </c>
      <c r="V156" s="120">
        <f>IF($B156=1,$D$20,IF(N(Vintage_Input!N105)&gt;0,Vintage_Input!AD105/Vintage_Input!N105,""))</f>
        <v/>
      </c>
      <c r="W156" s="120">
        <f>IF($B156=1,$E$20,IF(N(Vintage_Input!O105)&gt;0,Vintage_Input!AE105/Vintage_Input!O105,""))</f>
        <v/>
      </c>
      <c r="X156" s="120">
        <f>IF($B156=1,$F$20,IF(N(Vintage_Input!P105)&gt;0,Vintage_Input!AF105/Vintage_Input!P105,""))</f>
        <v/>
      </c>
      <c r="Y156" s="120">
        <f>IF($B156=1,$G$20,IF(N(Vintage_Input!Q105)&gt;0,Vintage_Input!AG105/Vintage_Input!Q105,""))</f>
        <v/>
      </c>
      <c r="Z156" s="120">
        <f>IF($B156=1,$H$20,IF(N(Vintage_Input!R105)&gt;0,Vintage_Input!AH105/Vintage_Input!R105,""))</f>
        <v/>
      </c>
      <c r="AA156" s="120">
        <f>IF($B156=1,$I$20,IF(N(Vintage_Input!S105)&gt;0,Vintage_Input!AI105/Vintage_Input!S105,""))</f>
        <v/>
      </c>
      <c r="AB156" s="120">
        <f>IF($B156=1,$B$21,IF(N(Vintage_Input!L105)&gt;0,Vintage_Input!AJ105/Vintage_Input!L105,""))</f>
        <v/>
      </c>
      <c r="AC156" s="120">
        <f>IF($B156=1,$C$21,IF(N(Vintage_Input!M105)&gt;0,Vintage_Input!AK105/Vintage_Input!M105,""))</f>
        <v/>
      </c>
      <c r="AD156" s="120">
        <f>IF($B156=1,$D$21,IF(N(Vintage_Input!N105)&gt;0,Vintage_Input!AL105/Vintage_Input!N105,""))</f>
        <v/>
      </c>
      <c r="AE156" s="120">
        <f>IF($B156=1,$E$21,IF(N(Vintage_Input!O105)&gt;0,Vintage_Input!AM105/Vintage_Input!O105,""))</f>
        <v/>
      </c>
      <c r="AF156" s="120">
        <f>IF($B156=1,$F$21,IF(N(Vintage_Input!P105)&gt;0,Vintage_Input!AN105/Vintage_Input!P105,""))</f>
        <v/>
      </c>
      <c r="AG156" s="120">
        <f>IF($B156=1,$G$21,IF(N(Vintage_Input!Q105)&gt;0,Vintage_Input!AO105/Vintage_Input!Q105,""))</f>
        <v/>
      </c>
      <c r="AH156" s="120">
        <f>IF($B156=1,$H$21,IF(N(Vintage_Input!R105)&gt;0,Vintage_Input!AP105/Vintage_Input!R105,""))</f>
        <v/>
      </c>
      <c r="AI156" s="120">
        <f>IF($B156=1,$I$21,IF(N(Vintage_Input!S105)&gt;0,Vintage_Input!AQ105/Vintage_Input!S105,""))</f>
        <v/>
      </c>
      <c r="AJ156" s="120">
        <f>IF($B156=1,$B$22,IF(N(Vintage_Input!L105)&gt;0,IFERROR(Vintage_Input!AR105/Vintage_Input!AJ105,""),""))</f>
        <v/>
      </c>
      <c r="AK156" s="120">
        <f>IF($B156=1,$C$22,IF(N(Vintage_Input!M105)&gt;0,IFERROR(Vintage_Input!AS105/Vintage_Input!AK105,""),""))</f>
        <v/>
      </c>
      <c r="AL156" s="120">
        <f>IF($B156=1,$D$22,IF(N(Vintage_Input!N105)&gt;0,IFERROR(Vintage_Input!AT105/Vintage_Input!AL105,""),""))</f>
        <v/>
      </c>
      <c r="AM156" s="120">
        <f>IF($B156=1,$E$22,IF(N(Vintage_Input!O105)&gt;0,IFERROR(Vintage_Input!AU105/Vintage_Input!AM105,""),""))</f>
        <v/>
      </c>
      <c r="AN156" s="120">
        <f>IF($B156=1,$F$22,IF(N(Vintage_Input!P105)&gt;0,IFERROR(Vintage_Input!AV105/Vintage_Input!AN105,""),""))</f>
        <v/>
      </c>
      <c r="AO156" s="120">
        <f>IF($B156=1,$G$22,IF(N(Vintage_Input!Q105)&gt;0,IFERROR(Vintage_Input!AW105/Vintage_Input!AO105,""),""))</f>
        <v/>
      </c>
      <c r="AP156" s="120">
        <f>IF($B156=1,$H$22,IF(N(Vintage_Input!R105)&gt;0,IFERROR(Vintage_Input!AX105/Vintage_Input!AP105,""),""))</f>
        <v/>
      </c>
      <c r="AQ156" s="120">
        <f>IF($B156=1,$I$22,IF(N(Vintage_Input!S105)&gt;0,IFERROR(Vintage_Input!AY105/Vintage_Input!AQ105,""),""))</f>
        <v/>
      </c>
      <c r="AR156" s="120">
        <f>IF($B156=1,$B$23,IF(N(Vintage_Input!L105)&gt;0,IFERROR(Vintage_Input!AZ105/$C156,""),""))</f>
        <v/>
      </c>
      <c r="AS156" s="120">
        <f>IF($B156=1,$C$23,IF(N(Vintage_Input!M105)&gt;0,IFERROR(Vintage_Input!BA105/$C156,""),""))</f>
        <v/>
      </c>
      <c r="AT156" s="120">
        <f>IF($B156=1,$D$23,IF(N(Vintage_Input!N105)&gt;0,IFERROR(Vintage_Input!BB105/$C156,""),""))</f>
        <v/>
      </c>
      <c r="AU156" s="120">
        <f>IF($B156=1,$E$23,IF(N(Vintage_Input!O105)&gt;0,IFERROR(Vintage_Input!BC105/$C156,""),""))</f>
        <v/>
      </c>
      <c r="AV156" s="120">
        <f>IF($B156=1,$F$23,IF(N(Vintage_Input!P105)&gt;0,IFERROR(Vintage_Input!BD105/$C156,""),""))</f>
        <v/>
      </c>
      <c r="AW156" s="120">
        <f>IF($B156=1,$G$23,IF(N(Vintage_Input!Q105)&gt;0,IFERROR(Vintage_Input!BE105/$C156,""),""))</f>
        <v/>
      </c>
      <c r="AX156" s="120">
        <f>IF($B156=1,$H$23,IF(N(Vintage_Input!R105)&gt;0,IFERROR(Vintage_Input!BF105/$C156,""),""))</f>
        <v/>
      </c>
      <c r="AY156" s="120">
        <f>IF($B156=1,$I$23,IF(N(Vintage_Input!S105)&gt;0,IFERROR(Vintage_Input!BG105/$C156,""),""))</f>
        <v/>
      </c>
      <c r="AZ156" s="121">
        <f>IF($B156=1,$B$24,IF(N(Vintage_Input!L105)&gt;0,IFERROR((Vintage_Input!D105+Vintage_Input!AR105)/$C156+Products!$D$14-(Products!$D$43+Products!$D$19+Products!$D$43*Products!$D$22+Products!$D$44),""),""))</f>
        <v/>
      </c>
      <c r="BA156" s="121">
        <f>IF($B156=1,$C$24,IF(N(Vintage_Input!M105)&gt;0,IFERROR((Vintage_Input!E105+Vintage_Input!AS105)/$C156+Products!$D$14-(Products!$D$43+Products!$D$19+Products!$D$43*Products!$D$22+Products!$D$44),""),""))</f>
        <v/>
      </c>
      <c r="BB156" s="121">
        <f>IF($B156=1,$D$24,IF(N(Vintage_Input!N105)&gt;0,IFERROR((Vintage_Input!F105+Vintage_Input!AT105)/$C156+Products!$D$14-(Products!$D$43+Products!$D$19+Products!$D$43*Products!$D$22+Products!$D$44),""),""))</f>
        <v/>
      </c>
      <c r="BC156" s="121">
        <f>IF($B156=1,$E$24,IF(N(Vintage_Input!O105)&gt;0,IFERROR((Vintage_Input!G105+Vintage_Input!AU105)/$C156+Products!$D$14-(Products!$D$43+Products!$D$19+Products!$D$43*Products!$D$22+Products!$D$44),""),""))</f>
        <v/>
      </c>
      <c r="BD156" s="121">
        <f>IF($B156=1,$F$24,IF(N(Vintage_Input!P105)&gt;0,IFERROR((Vintage_Input!H105+Vintage_Input!AV105)/$C156+Products!$D$14-(Products!$D$43+Products!$D$19+Products!$D$43*Products!$D$22+Products!$D$44),""),""))</f>
        <v/>
      </c>
      <c r="BE156" s="121">
        <f>IF($B156=1,$G$24,IF(N(Vintage_Input!Q105)&gt;0,IFERROR((Vintage_Input!I105+Vintage_Input!AW105)/$C156+Products!$D$14-(Products!$D$43+Products!$D$19+Products!$D$43*Products!$D$22+Products!$D$44),""),""))</f>
        <v/>
      </c>
      <c r="BF156" s="121">
        <f>IF($B156=1,$H$24,IF(N(Vintage_Input!R105)&gt;0,IFERROR((Vintage_Input!J105+Vintage_Input!AX105)/$C156+Products!$D$14-(Products!$D$43+Products!$D$19+Products!$D$43*Products!$D$22+Products!$D$44),""),""))</f>
        <v/>
      </c>
      <c r="BG156" s="121">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0">
        <f>IF($B157=1,$B$18,IF(N(Vintage_Input!L106)&gt;0,Vintage_Input!D106/Vintage_Input!L106,""))</f>
        <v/>
      </c>
      <c r="E157" s="120">
        <f>IF($B157=1,$C$18,IF(N(Vintage_Input!M106)&gt;0,Vintage_Input!E106/Vintage_Input!M106,""))</f>
        <v/>
      </c>
      <c r="F157" s="120">
        <f>IF($B157=1,$D$18,IF(N(Vintage_Input!N106)&gt;0,Vintage_Input!F106/Vintage_Input!N106,""))</f>
        <v/>
      </c>
      <c r="G157" s="120">
        <f>IF($B157=1,$E$18,IF(N(Vintage_Input!O106)&gt;0,Vintage_Input!G106/Vintage_Input!O106,""))</f>
        <v/>
      </c>
      <c r="H157" s="120">
        <f>IF($B157=1,$F$18,IF(N(Vintage_Input!P106)&gt;0,Vintage_Input!H106/Vintage_Input!P106,""))</f>
        <v/>
      </c>
      <c r="I157" s="120">
        <f>IF($B157=1,$G$18,IF(N(Vintage_Input!Q106)&gt;0,Vintage_Input!I106/Vintage_Input!Q106,""))</f>
        <v/>
      </c>
      <c r="J157" s="120">
        <f>IF($B157=1,$H$18,IF(N(Vintage_Input!R106)&gt;0,Vintage_Input!J106/Vintage_Input!R106,""))</f>
        <v/>
      </c>
      <c r="K157" s="120">
        <f>IF($B157=1,$I$18,IF(N(Vintage_Input!S106)&gt;0,Vintage_Input!K106/Vintage_Input!S106,""))</f>
        <v/>
      </c>
      <c r="L157" s="120">
        <f>IF($B157=1,$B$19,IF(N(Vintage_Input!L106)&gt;0,Vintage_Input!T106/Vintage_Input!L106,""))</f>
        <v/>
      </c>
      <c r="M157" s="120">
        <f>IF($B157=1,$C$19,IF(N(Vintage_Input!M106)&gt;0,Vintage_Input!U106/Vintage_Input!M106,""))</f>
        <v/>
      </c>
      <c r="N157" s="120">
        <f>IF($B157=1,$D$19,IF(N(Vintage_Input!N106)&gt;0,Vintage_Input!V106/Vintage_Input!N106,""))</f>
        <v/>
      </c>
      <c r="O157" s="120">
        <f>IF($B157=1,$E$19,IF(N(Vintage_Input!O106)&gt;0,Vintage_Input!W106/Vintage_Input!O106,""))</f>
        <v/>
      </c>
      <c r="P157" s="120">
        <f>IF($B157=1,$F$19,IF(N(Vintage_Input!P106)&gt;0,Vintage_Input!X106/Vintage_Input!P106,""))</f>
        <v/>
      </c>
      <c r="Q157" s="120">
        <f>IF($B157=1,$G$19,IF(N(Vintage_Input!Q106)&gt;0,Vintage_Input!Y106/Vintage_Input!Q106,""))</f>
        <v/>
      </c>
      <c r="R157" s="120">
        <f>IF($B157=1,$H$19,IF(N(Vintage_Input!R106)&gt;0,Vintage_Input!Z106/Vintage_Input!R106,""))</f>
        <v/>
      </c>
      <c r="S157" s="120">
        <f>IF($B157=1,$I$19,IF(N(Vintage_Input!S106)&gt;0,Vintage_Input!AA106/Vintage_Input!S106,""))</f>
        <v/>
      </c>
      <c r="T157" s="120">
        <f>IF($B157=1,$B$20,IF(N(Vintage_Input!L106)&gt;0,Vintage_Input!AB106/Vintage_Input!L106,""))</f>
        <v/>
      </c>
      <c r="U157" s="120">
        <f>IF($B157=1,$C$20,IF(N(Vintage_Input!M106)&gt;0,Vintage_Input!AC106/Vintage_Input!M106,""))</f>
        <v/>
      </c>
      <c r="V157" s="120">
        <f>IF($B157=1,$D$20,IF(N(Vintage_Input!N106)&gt;0,Vintage_Input!AD106/Vintage_Input!N106,""))</f>
        <v/>
      </c>
      <c r="W157" s="120">
        <f>IF($B157=1,$E$20,IF(N(Vintage_Input!O106)&gt;0,Vintage_Input!AE106/Vintage_Input!O106,""))</f>
        <v/>
      </c>
      <c r="X157" s="120">
        <f>IF($B157=1,$F$20,IF(N(Vintage_Input!P106)&gt;0,Vintage_Input!AF106/Vintage_Input!P106,""))</f>
        <v/>
      </c>
      <c r="Y157" s="120">
        <f>IF($B157=1,$G$20,IF(N(Vintage_Input!Q106)&gt;0,Vintage_Input!AG106/Vintage_Input!Q106,""))</f>
        <v/>
      </c>
      <c r="Z157" s="120">
        <f>IF($B157=1,$H$20,IF(N(Vintage_Input!R106)&gt;0,Vintage_Input!AH106/Vintage_Input!R106,""))</f>
        <v/>
      </c>
      <c r="AA157" s="120">
        <f>IF($B157=1,$I$20,IF(N(Vintage_Input!S106)&gt;0,Vintage_Input!AI106/Vintage_Input!S106,""))</f>
        <v/>
      </c>
      <c r="AB157" s="120">
        <f>IF($B157=1,$B$21,IF(N(Vintage_Input!L106)&gt;0,Vintage_Input!AJ106/Vintage_Input!L106,""))</f>
        <v/>
      </c>
      <c r="AC157" s="120">
        <f>IF($B157=1,$C$21,IF(N(Vintage_Input!M106)&gt;0,Vintage_Input!AK106/Vintage_Input!M106,""))</f>
        <v/>
      </c>
      <c r="AD157" s="120">
        <f>IF($B157=1,$D$21,IF(N(Vintage_Input!N106)&gt;0,Vintage_Input!AL106/Vintage_Input!N106,""))</f>
        <v/>
      </c>
      <c r="AE157" s="120">
        <f>IF($B157=1,$E$21,IF(N(Vintage_Input!O106)&gt;0,Vintage_Input!AM106/Vintage_Input!O106,""))</f>
        <v/>
      </c>
      <c r="AF157" s="120">
        <f>IF($B157=1,$F$21,IF(N(Vintage_Input!P106)&gt;0,Vintage_Input!AN106/Vintage_Input!P106,""))</f>
        <v/>
      </c>
      <c r="AG157" s="120">
        <f>IF($B157=1,$G$21,IF(N(Vintage_Input!Q106)&gt;0,Vintage_Input!AO106/Vintage_Input!Q106,""))</f>
        <v/>
      </c>
      <c r="AH157" s="120">
        <f>IF($B157=1,$H$21,IF(N(Vintage_Input!R106)&gt;0,Vintage_Input!AP106/Vintage_Input!R106,""))</f>
        <v/>
      </c>
      <c r="AI157" s="120">
        <f>IF($B157=1,$I$21,IF(N(Vintage_Input!S106)&gt;0,Vintage_Input!AQ106/Vintage_Input!S106,""))</f>
        <v/>
      </c>
      <c r="AJ157" s="120">
        <f>IF($B157=1,$B$22,IF(N(Vintage_Input!L106)&gt;0,IFERROR(Vintage_Input!AR106/Vintage_Input!AJ106,""),""))</f>
        <v/>
      </c>
      <c r="AK157" s="120">
        <f>IF($B157=1,$C$22,IF(N(Vintage_Input!M106)&gt;0,IFERROR(Vintage_Input!AS106/Vintage_Input!AK106,""),""))</f>
        <v/>
      </c>
      <c r="AL157" s="120">
        <f>IF($B157=1,$D$22,IF(N(Vintage_Input!N106)&gt;0,IFERROR(Vintage_Input!AT106/Vintage_Input!AL106,""),""))</f>
        <v/>
      </c>
      <c r="AM157" s="120">
        <f>IF($B157=1,$E$22,IF(N(Vintage_Input!O106)&gt;0,IFERROR(Vintage_Input!AU106/Vintage_Input!AM106,""),""))</f>
        <v/>
      </c>
      <c r="AN157" s="120">
        <f>IF($B157=1,$F$22,IF(N(Vintage_Input!P106)&gt;0,IFERROR(Vintage_Input!AV106/Vintage_Input!AN106,""),""))</f>
        <v/>
      </c>
      <c r="AO157" s="120">
        <f>IF($B157=1,$G$22,IF(N(Vintage_Input!Q106)&gt;0,IFERROR(Vintage_Input!AW106/Vintage_Input!AO106,""),""))</f>
        <v/>
      </c>
      <c r="AP157" s="120">
        <f>IF($B157=1,$H$22,IF(N(Vintage_Input!R106)&gt;0,IFERROR(Vintage_Input!AX106/Vintage_Input!AP106,""),""))</f>
        <v/>
      </c>
      <c r="AQ157" s="120">
        <f>IF($B157=1,$I$22,IF(N(Vintage_Input!S106)&gt;0,IFERROR(Vintage_Input!AY106/Vintage_Input!AQ106,""),""))</f>
        <v/>
      </c>
      <c r="AR157" s="120">
        <f>IF($B157=1,$B$23,IF(N(Vintage_Input!L106)&gt;0,IFERROR(Vintage_Input!AZ106/$C157,""),""))</f>
        <v/>
      </c>
      <c r="AS157" s="120">
        <f>IF($B157=1,$C$23,IF(N(Vintage_Input!M106)&gt;0,IFERROR(Vintage_Input!BA106/$C157,""),""))</f>
        <v/>
      </c>
      <c r="AT157" s="120">
        <f>IF($B157=1,$D$23,IF(N(Vintage_Input!N106)&gt;0,IFERROR(Vintage_Input!BB106/$C157,""),""))</f>
        <v/>
      </c>
      <c r="AU157" s="120">
        <f>IF($B157=1,$E$23,IF(N(Vintage_Input!O106)&gt;0,IFERROR(Vintage_Input!BC106/$C157,""),""))</f>
        <v/>
      </c>
      <c r="AV157" s="120">
        <f>IF($B157=1,$F$23,IF(N(Vintage_Input!P106)&gt;0,IFERROR(Vintage_Input!BD106/$C157,""),""))</f>
        <v/>
      </c>
      <c r="AW157" s="120">
        <f>IF($B157=1,$G$23,IF(N(Vintage_Input!Q106)&gt;0,IFERROR(Vintage_Input!BE106/$C157,""),""))</f>
        <v/>
      </c>
      <c r="AX157" s="120">
        <f>IF($B157=1,$H$23,IF(N(Vintage_Input!R106)&gt;0,IFERROR(Vintage_Input!BF106/$C157,""),""))</f>
        <v/>
      </c>
      <c r="AY157" s="120">
        <f>IF($B157=1,$I$23,IF(N(Vintage_Input!S106)&gt;0,IFERROR(Vintage_Input!BG106/$C157,""),""))</f>
        <v/>
      </c>
      <c r="AZ157" s="121">
        <f>IF($B157=1,$B$24,IF(N(Vintage_Input!L106)&gt;0,IFERROR((Vintage_Input!D106+Vintage_Input!AR106)/$C157+Products!$D$14-(Products!$D$43+Products!$D$19+Products!$D$43*Products!$D$22+Products!$D$44),""),""))</f>
        <v/>
      </c>
      <c r="BA157" s="121">
        <f>IF($B157=1,$C$24,IF(N(Vintage_Input!M106)&gt;0,IFERROR((Vintage_Input!E106+Vintage_Input!AS106)/$C157+Products!$D$14-(Products!$D$43+Products!$D$19+Products!$D$43*Products!$D$22+Products!$D$44),""),""))</f>
        <v/>
      </c>
      <c r="BB157" s="121">
        <f>IF($B157=1,$D$24,IF(N(Vintage_Input!N106)&gt;0,IFERROR((Vintage_Input!F106+Vintage_Input!AT106)/$C157+Products!$D$14-(Products!$D$43+Products!$D$19+Products!$D$43*Products!$D$22+Products!$D$44),""),""))</f>
        <v/>
      </c>
      <c r="BC157" s="121">
        <f>IF($B157=1,$E$24,IF(N(Vintage_Input!O106)&gt;0,IFERROR((Vintage_Input!G106+Vintage_Input!AU106)/$C157+Products!$D$14-(Products!$D$43+Products!$D$19+Products!$D$43*Products!$D$22+Products!$D$44),""),""))</f>
        <v/>
      </c>
      <c r="BD157" s="121">
        <f>IF($B157=1,$F$24,IF(N(Vintage_Input!P106)&gt;0,IFERROR((Vintage_Input!H106+Vintage_Input!AV106)/$C157+Products!$D$14-(Products!$D$43+Products!$D$19+Products!$D$43*Products!$D$22+Products!$D$44),""),""))</f>
        <v/>
      </c>
      <c r="BE157" s="121">
        <f>IF($B157=1,$G$24,IF(N(Vintage_Input!Q106)&gt;0,IFERROR((Vintage_Input!I106+Vintage_Input!AW106)/$C157+Products!$D$14-(Products!$D$43+Products!$D$19+Products!$D$43*Products!$D$22+Products!$D$44),""),""))</f>
        <v/>
      </c>
      <c r="BF157" s="121">
        <f>IF($B157=1,$H$24,IF(N(Vintage_Input!R106)&gt;0,IFERROR((Vintage_Input!J106+Vintage_Input!AX106)/$C157+Products!$D$14-(Products!$D$43+Products!$D$19+Products!$D$43*Products!$D$22+Products!$D$44),""),""))</f>
        <v/>
      </c>
      <c r="BG157" s="121">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0">
        <f>IF($B158=1,$B$18,IF(N(Vintage_Input!L107)&gt;0,Vintage_Input!D107/Vintage_Input!L107,""))</f>
        <v/>
      </c>
      <c r="E158" s="120">
        <f>IF($B158=1,$C$18,IF(N(Vintage_Input!M107)&gt;0,Vintage_Input!E107/Vintage_Input!M107,""))</f>
        <v/>
      </c>
      <c r="F158" s="120">
        <f>IF($B158=1,$D$18,IF(N(Vintage_Input!N107)&gt;0,Vintage_Input!F107/Vintage_Input!N107,""))</f>
        <v/>
      </c>
      <c r="G158" s="120">
        <f>IF($B158=1,$E$18,IF(N(Vintage_Input!O107)&gt;0,Vintage_Input!G107/Vintage_Input!O107,""))</f>
        <v/>
      </c>
      <c r="H158" s="120">
        <f>IF($B158=1,$F$18,IF(N(Vintage_Input!P107)&gt;0,Vintage_Input!H107/Vintage_Input!P107,""))</f>
        <v/>
      </c>
      <c r="I158" s="120">
        <f>IF($B158=1,$G$18,IF(N(Vintage_Input!Q107)&gt;0,Vintage_Input!I107/Vintage_Input!Q107,""))</f>
        <v/>
      </c>
      <c r="J158" s="120">
        <f>IF($B158=1,$H$18,IF(N(Vintage_Input!R107)&gt;0,Vintage_Input!J107/Vintage_Input!R107,""))</f>
        <v/>
      </c>
      <c r="K158" s="120">
        <f>IF($B158=1,$I$18,IF(N(Vintage_Input!S107)&gt;0,Vintage_Input!K107/Vintage_Input!S107,""))</f>
        <v/>
      </c>
      <c r="L158" s="120">
        <f>IF($B158=1,$B$19,IF(N(Vintage_Input!L107)&gt;0,Vintage_Input!T107/Vintage_Input!L107,""))</f>
        <v/>
      </c>
      <c r="M158" s="120">
        <f>IF($B158=1,$C$19,IF(N(Vintage_Input!M107)&gt;0,Vintage_Input!U107/Vintage_Input!M107,""))</f>
        <v/>
      </c>
      <c r="N158" s="120">
        <f>IF($B158=1,$D$19,IF(N(Vintage_Input!N107)&gt;0,Vintage_Input!V107/Vintage_Input!N107,""))</f>
        <v/>
      </c>
      <c r="O158" s="120">
        <f>IF($B158=1,$E$19,IF(N(Vintage_Input!O107)&gt;0,Vintage_Input!W107/Vintage_Input!O107,""))</f>
        <v/>
      </c>
      <c r="P158" s="120">
        <f>IF($B158=1,$F$19,IF(N(Vintage_Input!P107)&gt;0,Vintage_Input!X107/Vintage_Input!P107,""))</f>
        <v/>
      </c>
      <c r="Q158" s="120">
        <f>IF($B158=1,$G$19,IF(N(Vintage_Input!Q107)&gt;0,Vintage_Input!Y107/Vintage_Input!Q107,""))</f>
        <v/>
      </c>
      <c r="R158" s="120">
        <f>IF($B158=1,$H$19,IF(N(Vintage_Input!R107)&gt;0,Vintage_Input!Z107/Vintage_Input!R107,""))</f>
        <v/>
      </c>
      <c r="S158" s="120">
        <f>IF($B158=1,$I$19,IF(N(Vintage_Input!S107)&gt;0,Vintage_Input!AA107/Vintage_Input!S107,""))</f>
        <v/>
      </c>
      <c r="T158" s="120">
        <f>IF($B158=1,$B$20,IF(N(Vintage_Input!L107)&gt;0,Vintage_Input!AB107/Vintage_Input!L107,""))</f>
        <v/>
      </c>
      <c r="U158" s="120">
        <f>IF($B158=1,$C$20,IF(N(Vintage_Input!M107)&gt;0,Vintage_Input!AC107/Vintage_Input!M107,""))</f>
        <v/>
      </c>
      <c r="V158" s="120">
        <f>IF($B158=1,$D$20,IF(N(Vintage_Input!N107)&gt;0,Vintage_Input!AD107/Vintage_Input!N107,""))</f>
        <v/>
      </c>
      <c r="W158" s="120">
        <f>IF($B158=1,$E$20,IF(N(Vintage_Input!O107)&gt;0,Vintage_Input!AE107/Vintage_Input!O107,""))</f>
        <v/>
      </c>
      <c r="X158" s="120">
        <f>IF($B158=1,$F$20,IF(N(Vintage_Input!P107)&gt;0,Vintage_Input!AF107/Vintage_Input!P107,""))</f>
        <v/>
      </c>
      <c r="Y158" s="120">
        <f>IF($B158=1,$G$20,IF(N(Vintage_Input!Q107)&gt;0,Vintage_Input!AG107/Vintage_Input!Q107,""))</f>
        <v/>
      </c>
      <c r="Z158" s="120">
        <f>IF($B158=1,$H$20,IF(N(Vintage_Input!R107)&gt;0,Vintage_Input!AH107/Vintage_Input!R107,""))</f>
        <v/>
      </c>
      <c r="AA158" s="120">
        <f>IF($B158=1,$I$20,IF(N(Vintage_Input!S107)&gt;0,Vintage_Input!AI107/Vintage_Input!S107,""))</f>
        <v/>
      </c>
      <c r="AB158" s="120">
        <f>IF($B158=1,$B$21,IF(N(Vintage_Input!L107)&gt;0,Vintage_Input!AJ107/Vintage_Input!L107,""))</f>
        <v/>
      </c>
      <c r="AC158" s="120">
        <f>IF($B158=1,$C$21,IF(N(Vintage_Input!M107)&gt;0,Vintage_Input!AK107/Vintage_Input!M107,""))</f>
        <v/>
      </c>
      <c r="AD158" s="120">
        <f>IF($B158=1,$D$21,IF(N(Vintage_Input!N107)&gt;0,Vintage_Input!AL107/Vintage_Input!N107,""))</f>
        <v/>
      </c>
      <c r="AE158" s="120">
        <f>IF($B158=1,$E$21,IF(N(Vintage_Input!O107)&gt;0,Vintage_Input!AM107/Vintage_Input!O107,""))</f>
        <v/>
      </c>
      <c r="AF158" s="120">
        <f>IF($B158=1,$F$21,IF(N(Vintage_Input!P107)&gt;0,Vintage_Input!AN107/Vintage_Input!P107,""))</f>
        <v/>
      </c>
      <c r="AG158" s="120">
        <f>IF($B158=1,$G$21,IF(N(Vintage_Input!Q107)&gt;0,Vintage_Input!AO107/Vintage_Input!Q107,""))</f>
        <v/>
      </c>
      <c r="AH158" s="120">
        <f>IF($B158=1,$H$21,IF(N(Vintage_Input!R107)&gt;0,Vintage_Input!AP107/Vintage_Input!R107,""))</f>
        <v/>
      </c>
      <c r="AI158" s="120">
        <f>IF($B158=1,$I$21,IF(N(Vintage_Input!S107)&gt;0,Vintage_Input!AQ107/Vintage_Input!S107,""))</f>
        <v/>
      </c>
      <c r="AJ158" s="120">
        <f>IF($B158=1,$B$22,IF(N(Vintage_Input!L107)&gt;0,IFERROR(Vintage_Input!AR107/Vintage_Input!AJ107,""),""))</f>
        <v/>
      </c>
      <c r="AK158" s="120">
        <f>IF($B158=1,$C$22,IF(N(Vintage_Input!M107)&gt;0,IFERROR(Vintage_Input!AS107/Vintage_Input!AK107,""),""))</f>
        <v/>
      </c>
      <c r="AL158" s="120">
        <f>IF($B158=1,$D$22,IF(N(Vintage_Input!N107)&gt;0,IFERROR(Vintage_Input!AT107/Vintage_Input!AL107,""),""))</f>
        <v/>
      </c>
      <c r="AM158" s="120">
        <f>IF($B158=1,$E$22,IF(N(Vintage_Input!O107)&gt;0,IFERROR(Vintage_Input!AU107/Vintage_Input!AM107,""),""))</f>
        <v/>
      </c>
      <c r="AN158" s="120">
        <f>IF($B158=1,$F$22,IF(N(Vintage_Input!P107)&gt;0,IFERROR(Vintage_Input!AV107/Vintage_Input!AN107,""),""))</f>
        <v/>
      </c>
      <c r="AO158" s="120">
        <f>IF($B158=1,$G$22,IF(N(Vintage_Input!Q107)&gt;0,IFERROR(Vintage_Input!AW107/Vintage_Input!AO107,""),""))</f>
        <v/>
      </c>
      <c r="AP158" s="120">
        <f>IF($B158=1,$H$22,IF(N(Vintage_Input!R107)&gt;0,IFERROR(Vintage_Input!AX107/Vintage_Input!AP107,""),""))</f>
        <v/>
      </c>
      <c r="AQ158" s="120">
        <f>IF($B158=1,$I$22,IF(N(Vintage_Input!S107)&gt;0,IFERROR(Vintage_Input!AY107/Vintage_Input!AQ107,""),""))</f>
        <v/>
      </c>
      <c r="AR158" s="120">
        <f>IF($B158=1,$B$23,IF(N(Vintage_Input!L107)&gt;0,IFERROR(Vintage_Input!AZ107/$C158,""),""))</f>
        <v/>
      </c>
      <c r="AS158" s="120">
        <f>IF($B158=1,$C$23,IF(N(Vintage_Input!M107)&gt;0,IFERROR(Vintage_Input!BA107/$C158,""),""))</f>
        <v/>
      </c>
      <c r="AT158" s="120">
        <f>IF($B158=1,$D$23,IF(N(Vintage_Input!N107)&gt;0,IFERROR(Vintage_Input!BB107/$C158,""),""))</f>
        <v/>
      </c>
      <c r="AU158" s="120">
        <f>IF($B158=1,$E$23,IF(N(Vintage_Input!O107)&gt;0,IFERROR(Vintage_Input!BC107/$C158,""),""))</f>
        <v/>
      </c>
      <c r="AV158" s="120">
        <f>IF($B158=1,$F$23,IF(N(Vintage_Input!P107)&gt;0,IFERROR(Vintage_Input!BD107/$C158,""),""))</f>
        <v/>
      </c>
      <c r="AW158" s="120">
        <f>IF($B158=1,$G$23,IF(N(Vintage_Input!Q107)&gt;0,IFERROR(Vintage_Input!BE107/$C158,""),""))</f>
        <v/>
      </c>
      <c r="AX158" s="120">
        <f>IF($B158=1,$H$23,IF(N(Vintage_Input!R107)&gt;0,IFERROR(Vintage_Input!BF107/$C158,""),""))</f>
        <v/>
      </c>
      <c r="AY158" s="120">
        <f>IF($B158=1,$I$23,IF(N(Vintage_Input!S107)&gt;0,IFERROR(Vintage_Input!BG107/$C158,""),""))</f>
        <v/>
      </c>
      <c r="AZ158" s="121">
        <f>IF($B158=1,$B$24,IF(N(Vintage_Input!L107)&gt;0,IFERROR((Vintage_Input!D107+Vintage_Input!AR107)/$C158+Products!$D$14-(Products!$D$43+Products!$D$19+Products!$D$43*Products!$D$22+Products!$D$44),""),""))</f>
        <v/>
      </c>
      <c r="BA158" s="121">
        <f>IF($B158=1,$C$24,IF(N(Vintage_Input!M107)&gt;0,IFERROR((Vintage_Input!E107+Vintage_Input!AS107)/$C158+Products!$D$14-(Products!$D$43+Products!$D$19+Products!$D$43*Products!$D$22+Products!$D$44),""),""))</f>
        <v/>
      </c>
      <c r="BB158" s="121">
        <f>IF($B158=1,$D$24,IF(N(Vintage_Input!N107)&gt;0,IFERROR((Vintage_Input!F107+Vintage_Input!AT107)/$C158+Products!$D$14-(Products!$D$43+Products!$D$19+Products!$D$43*Products!$D$22+Products!$D$44),""),""))</f>
        <v/>
      </c>
      <c r="BC158" s="121">
        <f>IF($B158=1,$E$24,IF(N(Vintage_Input!O107)&gt;0,IFERROR((Vintage_Input!G107+Vintage_Input!AU107)/$C158+Products!$D$14-(Products!$D$43+Products!$D$19+Products!$D$43*Products!$D$22+Products!$D$44),""),""))</f>
        <v/>
      </c>
      <c r="BD158" s="121">
        <f>IF($B158=1,$F$24,IF(N(Vintage_Input!P107)&gt;0,IFERROR((Vintage_Input!H107+Vintage_Input!AV107)/$C158+Products!$D$14-(Products!$D$43+Products!$D$19+Products!$D$43*Products!$D$22+Products!$D$44),""),""))</f>
        <v/>
      </c>
      <c r="BE158" s="121">
        <f>IF($B158=1,$G$24,IF(N(Vintage_Input!Q107)&gt;0,IFERROR((Vintage_Input!I107+Vintage_Input!AW107)/$C158+Products!$D$14-(Products!$D$43+Products!$D$19+Products!$D$43*Products!$D$22+Products!$D$44),""),""))</f>
        <v/>
      </c>
      <c r="BF158" s="121">
        <f>IF($B158=1,$H$24,IF(N(Vintage_Input!R107)&gt;0,IFERROR((Vintage_Input!J107+Vintage_Input!AX107)/$C158+Products!$D$14-(Products!$D$43+Products!$D$19+Products!$D$43*Products!$D$22+Products!$D$44),""),""))</f>
        <v/>
      </c>
      <c r="BG158" s="121">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0">
        <f>IF($B159=1,$B$18,IF(N(Vintage_Input!L108)&gt;0,Vintage_Input!D108/Vintage_Input!L108,""))</f>
        <v/>
      </c>
      <c r="E159" s="120">
        <f>IF($B159=1,$C$18,IF(N(Vintage_Input!M108)&gt;0,Vintage_Input!E108/Vintage_Input!M108,""))</f>
        <v/>
      </c>
      <c r="F159" s="120">
        <f>IF($B159=1,$D$18,IF(N(Vintage_Input!N108)&gt;0,Vintage_Input!F108/Vintage_Input!N108,""))</f>
        <v/>
      </c>
      <c r="G159" s="120">
        <f>IF($B159=1,$E$18,IF(N(Vintage_Input!O108)&gt;0,Vintage_Input!G108/Vintage_Input!O108,""))</f>
        <v/>
      </c>
      <c r="H159" s="120">
        <f>IF($B159=1,$F$18,IF(N(Vintage_Input!P108)&gt;0,Vintage_Input!H108/Vintage_Input!P108,""))</f>
        <v/>
      </c>
      <c r="I159" s="120">
        <f>IF($B159=1,$G$18,IF(N(Vintage_Input!Q108)&gt;0,Vintage_Input!I108/Vintage_Input!Q108,""))</f>
        <v/>
      </c>
      <c r="J159" s="120">
        <f>IF($B159=1,$H$18,IF(N(Vintage_Input!R108)&gt;0,Vintage_Input!J108/Vintage_Input!R108,""))</f>
        <v/>
      </c>
      <c r="K159" s="120">
        <f>IF($B159=1,$I$18,IF(N(Vintage_Input!S108)&gt;0,Vintage_Input!K108/Vintage_Input!S108,""))</f>
        <v/>
      </c>
      <c r="L159" s="120">
        <f>IF($B159=1,$B$19,IF(N(Vintage_Input!L108)&gt;0,Vintage_Input!T108/Vintage_Input!L108,""))</f>
        <v/>
      </c>
      <c r="M159" s="120">
        <f>IF($B159=1,$C$19,IF(N(Vintage_Input!M108)&gt;0,Vintage_Input!U108/Vintage_Input!M108,""))</f>
        <v/>
      </c>
      <c r="N159" s="120">
        <f>IF($B159=1,$D$19,IF(N(Vintage_Input!N108)&gt;0,Vintage_Input!V108/Vintage_Input!N108,""))</f>
        <v/>
      </c>
      <c r="O159" s="120">
        <f>IF($B159=1,$E$19,IF(N(Vintage_Input!O108)&gt;0,Vintage_Input!W108/Vintage_Input!O108,""))</f>
        <v/>
      </c>
      <c r="P159" s="120">
        <f>IF($B159=1,$F$19,IF(N(Vintage_Input!P108)&gt;0,Vintage_Input!X108/Vintage_Input!P108,""))</f>
        <v/>
      </c>
      <c r="Q159" s="120">
        <f>IF($B159=1,$G$19,IF(N(Vintage_Input!Q108)&gt;0,Vintage_Input!Y108/Vintage_Input!Q108,""))</f>
        <v/>
      </c>
      <c r="R159" s="120">
        <f>IF($B159=1,$H$19,IF(N(Vintage_Input!R108)&gt;0,Vintage_Input!Z108/Vintage_Input!R108,""))</f>
        <v/>
      </c>
      <c r="S159" s="120">
        <f>IF($B159=1,$I$19,IF(N(Vintage_Input!S108)&gt;0,Vintage_Input!AA108/Vintage_Input!S108,""))</f>
        <v/>
      </c>
      <c r="T159" s="120">
        <f>IF($B159=1,$B$20,IF(N(Vintage_Input!L108)&gt;0,Vintage_Input!AB108/Vintage_Input!L108,""))</f>
        <v/>
      </c>
      <c r="U159" s="120">
        <f>IF($B159=1,$C$20,IF(N(Vintage_Input!M108)&gt;0,Vintage_Input!AC108/Vintage_Input!M108,""))</f>
        <v/>
      </c>
      <c r="V159" s="120">
        <f>IF($B159=1,$D$20,IF(N(Vintage_Input!N108)&gt;0,Vintage_Input!AD108/Vintage_Input!N108,""))</f>
        <v/>
      </c>
      <c r="W159" s="120">
        <f>IF($B159=1,$E$20,IF(N(Vintage_Input!O108)&gt;0,Vintage_Input!AE108/Vintage_Input!O108,""))</f>
        <v/>
      </c>
      <c r="X159" s="120">
        <f>IF($B159=1,$F$20,IF(N(Vintage_Input!P108)&gt;0,Vintage_Input!AF108/Vintage_Input!P108,""))</f>
        <v/>
      </c>
      <c r="Y159" s="120">
        <f>IF($B159=1,$G$20,IF(N(Vintage_Input!Q108)&gt;0,Vintage_Input!AG108/Vintage_Input!Q108,""))</f>
        <v/>
      </c>
      <c r="Z159" s="120">
        <f>IF($B159=1,$H$20,IF(N(Vintage_Input!R108)&gt;0,Vintage_Input!AH108/Vintage_Input!R108,""))</f>
        <v/>
      </c>
      <c r="AA159" s="120">
        <f>IF($B159=1,$I$20,IF(N(Vintage_Input!S108)&gt;0,Vintage_Input!AI108/Vintage_Input!S108,""))</f>
        <v/>
      </c>
      <c r="AB159" s="120">
        <f>IF($B159=1,$B$21,IF(N(Vintage_Input!L108)&gt;0,Vintage_Input!AJ108/Vintage_Input!L108,""))</f>
        <v/>
      </c>
      <c r="AC159" s="120">
        <f>IF($B159=1,$C$21,IF(N(Vintage_Input!M108)&gt;0,Vintage_Input!AK108/Vintage_Input!M108,""))</f>
        <v/>
      </c>
      <c r="AD159" s="120">
        <f>IF($B159=1,$D$21,IF(N(Vintage_Input!N108)&gt;0,Vintage_Input!AL108/Vintage_Input!N108,""))</f>
        <v/>
      </c>
      <c r="AE159" s="120">
        <f>IF($B159=1,$E$21,IF(N(Vintage_Input!O108)&gt;0,Vintage_Input!AM108/Vintage_Input!O108,""))</f>
        <v/>
      </c>
      <c r="AF159" s="120">
        <f>IF($B159=1,$F$21,IF(N(Vintage_Input!P108)&gt;0,Vintage_Input!AN108/Vintage_Input!P108,""))</f>
        <v/>
      </c>
      <c r="AG159" s="120">
        <f>IF($B159=1,$G$21,IF(N(Vintage_Input!Q108)&gt;0,Vintage_Input!AO108/Vintage_Input!Q108,""))</f>
        <v/>
      </c>
      <c r="AH159" s="120">
        <f>IF($B159=1,$H$21,IF(N(Vintage_Input!R108)&gt;0,Vintage_Input!AP108/Vintage_Input!R108,""))</f>
        <v/>
      </c>
      <c r="AI159" s="120">
        <f>IF($B159=1,$I$21,IF(N(Vintage_Input!S108)&gt;0,Vintage_Input!AQ108/Vintage_Input!S108,""))</f>
        <v/>
      </c>
      <c r="AJ159" s="120">
        <f>IF($B159=1,$B$22,IF(N(Vintage_Input!L108)&gt;0,IFERROR(Vintage_Input!AR108/Vintage_Input!AJ108,""),""))</f>
        <v/>
      </c>
      <c r="AK159" s="120">
        <f>IF($B159=1,$C$22,IF(N(Vintage_Input!M108)&gt;0,IFERROR(Vintage_Input!AS108/Vintage_Input!AK108,""),""))</f>
        <v/>
      </c>
      <c r="AL159" s="120">
        <f>IF($B159=1,$D$22,IF(N(Vintage_Input!N108)&gt;0,IFERROR(Vintage_Input!AT108/Vintage_Input!AL108,""),""))</f>
        <v/>
      </c>
      <c r="AM159" s="120">
        <f>IF($B159=1,$E$22,IF(N(Vintage_Input!O108)&gt;0,IFERROR(Vintage_Input!AU108/Vintage_Input!AM108,""),""))</f>
        <v/>
      </c>
      <c r="AN159" s="120">
        <f>IF($B159=1,$F$22,IF(N(Vintage_Input!P108)&gt;0,IFERROR(Vintage_Input!AV108/Vintage_Input!AN108,""),""))</f>
        <v/>
      </c>
      <c r="AO159" s="120">
        <f>IF($B159=1,$G$22,IF(N(Vintage_Input!Q108)&gt;0,IFERROR(Vintage_Input!AW108/Vintage_Input!AO108,""),""))</f>
        <v/>
      </c>
      <c r="AP159" s="120">
        <f>IF($B159=1,$H$22,IF(N(Vintage_Input!R108)&gt;0,IFERROR(Vintage_Input!AX108/Vintage_Input!AP108,""),""))</f>
        <v/>
      </c>
      <c r="AQ159" s="120">
        <f>IF($B159=1,$I$22,IF(N(Vintage_Input!S108)&gt;0,IFERROR(Vintage_Input!AY108/Vintage_Input!AQ108,""),""))</f>
        <v/>
      </c>
      <c r="AR159" s="120">
        <f>IF($B159=1,$B$23,IF(N(Vintage_Input!L108)&gt;0,IFERROR(Vintage_Input!AZ108/$C159,""),""))</f>
        <v/>
      </c>
      <c r="AS159" s="120">
        <f>IF($B159=1,$C$23,IF(N(Vintage_Input!M108)&gt;0,IFERROR(Vintage_Input!BA108/$C159,""),""))</f>
        <v/>
      </c>
      <c r="AT159" s="120">
        <f>IF($B159=1,$D$23,IF(N(Vintage_Input!N108)&gt;0,IFERROR(Vintage_Input!BB108/$C159,""),""))</f>
        <v/>
      </c>
      <c r="AU159" s="120">
        <f>IF($B159=1,$E$23,IF(N(Vintage_Input!O108)&gt;0,IFERROR(Vintage_Input!BC108/$C159,""),""))</f>
        <v/>
      </c>
      <c r="AV159" s="120">
        <f>IF($B159=1,$F$23,IF(N(Vintage_Input!P108)&gt;0,IFERROR(Vintage_Input!BD108/$C159,""),""))</f>
        <v/>
      </c>
      <c r="AW159" s="120">
        <f>IF($B159=1,$G$23,IF(N(Vintage_Input!Q108)&gt;0,IFERROR(Vintage_Input!BE108/$C159,""),""))</f>
        <v/>
      </c>
      <c r="AX159" s="120">
        <f>IF($B159=1,$H$23,IF(N(Vintage_Input!R108)&gt;0,IFERROR(Vintage_Input!BF108/$C159,""),""))</f>
        <v/>
      </c>
      <c r="AY159" s="120">
        <f>IF($B159=1,$I$23,IF(N(Vintage_Input!S108)&gt;0,IFERROR(Vintage_Input!BG108/$C159,""),""))</f>
        <v/>
      </c>
      <c r="AZ159" s="121">
        <f>IF($B159=1,$B$24,IF(N(Vintage_Input!L108)&gt;0,IFERROR((Vintage_Input!D108+Vintage_Input!AR108)/$C159+Products!$D$14-(Products!$D$43+Products!$D$19+Products!$D$43*Products!$D$22+Products!$D$44),""),""))</f>
        <v/>
      </c>
      <c r="BA159" s="121">
        <f>IF($B159=1,$C$24,IF(N(Vintage_Input!M108)&gt;0,IFERROR((Vintage_Input!E108+Vintage_Input!AS108)/$C159+Products!$D$14-(Products!$D$43+Products!$D$19+Products!$D$43*Products!$D$22+Products!$D$44),""),""))</f>
        <v/>
      </c>
      <c r="BB159" s="121">
        <f>IF($B159=1,$D$24,IF(N(Vintage_Input!N108)&gt;0,IFERROR((Vintage_Input!F108+Vintage_Input!AT108)/$C159+Products!$D$14-(Products!$D$43+Products!$D$19+Products!$D$43*Products!$D$22+Products!$D$44),""),""))</f>
        <v/>
      </c>
      <c r="BC159" s="121">
        <f>IF($B159=1,$E$24,IF(N(Vintage_Input!O108)&gt;0,IFERROR((Vintage_Input!G108+Vintage_Input!AU108)/$C159+Products!$D$14-(Products!$D$43+Products!$D$19+Products!$D$43*Products!$D$22+Products!$D$44),""),""))</f>
        <v/>
      </c>
      <c r="BD159" s="121">
        <f>IF($B159=1,$F$24,IF(N(Vintage_Input!P108)&gt;0,IFERROR((Vintage_Input!H108+Vintage_Input!AV108)/$C159+Products!$D$14-(Products!$D$43+Products!$D$19+Products!$D$43*Products!$D$22+Products!$D$44),""),""))</f>
        <v/>
      </c>
      <c r="BE159" s="121">
        <f>IF($B159=1,$G$24,IF(N(Vintage_Input!Q108)&gt;0,IFERROR((Vintage_Input!I108+Vintage_Input!AW108)/$C159+Products!$D$14-(Products!$D$43+Products!$D$19+Products!$D$43*Products!$D$22+Products!$D$44),""),""))</f>
        <v/>
      </c>
      <c r="BF159" s="121">
        <f>IF($B159=1,$H$24,IF(N(Vintage_Input!R108)&gt;0,IFERROR((Vintage_Input!J108+Vintage_Input!AX108)/$C159+Products!$D$14-(Products!$D$43+Products!$D$19+Products!$D$43*Products!$D$22+Products!$D$44),""),""))</f>
        <v/>
      </c>
      <c r="BG159" s="121">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0">
        <f>IF($B160=1,$B$18,IF(N(Vintage_Input!L109)&gt;0,Vintage_Input!D109/Vintage_Input!L109,""))</f>
        <v/>
      </c>
      <c r="E160" s="120">
        <f>IF($B160=1,$C$18,IF(N(Vintage_Input!M109)&gt;0,Vintage_Input!E109/Vintage_Input!M109,""))</f>
        <v/>
      </c>
      <c r="F160" s="120">
        <f>IF($B160=1,$D$18,IF(N(Vintage_Input!N109)&gt;0,Vintage_Input!F109/Vintage_Input!N109,""))</f>
        <v/>
      </c>
      <c r="G160" s="120">
        <f>IF($B160=1,$E$18,IF(N(Vintage_Input!O109)&gt;0,Vintage_Input!G109/Vintage_Input!O109,""))</f>
        <v/>
      </c>
      <c r="H160" s="120">
        <f>IF($B160=1,$F$18,IF(N(Vintage_Input!P109)&gt;0,Vintage_Input!H109/Vintage_Input!P109,""))</f>
        <v/>
      </c>
      <c r="I160" s="120">
        <f>IF($B160=1,$G$18,IF(N(Vintage_Input!Q109)&gt;0,Vintage_Input!I109/Vintage_Input!Q109,""))</f>
        <v/>
      </c>
      <c r="J160" s="120">
        <f>IF($B160=1,$H$18,IF(N(Vintage_Input!R109)&gt;0,Vintage_Input!J109/Vintage_Input!R109,""))</f>
        <v/>
      </c>
      <c r="K160" s="120">
        <f>IF($B160=1,$I$18,IF(N(Vintage_Input!S109)&gt;0,Vintage_Input!K109/Vintage_Input!S109,""))</f>
        <v/>
      </c>
      <c r="L160" s="120">
        <f>IF($B160=1,$B$19,IF(N(Vintage_Input!L109)&gt;0,Vintage_Input!T109/Vintage_Input!L109,""))</f>
        <v/>
      </c>
      <c r="M160" s="120">
        <f>IF($B160=1,$C$19,IF(N(Vintage_Input!M109)&gt;0,Vintage_Input!U109/Vintage_Input!M109,""))</f>
        <v/>
      </c>
      <c r="N160" s="120">
        <f>IF($B160=1,$D$19,IF(N(Vintage_Input!N109)&gt;0,Vintage_Input!V109/Vintage_Input!N109,""))</f>
        <v/>
      </c>
      <c r="O160" s="120">
        <f>IF($B160=1,$E$19,IF(N(Vintage_Input!O109)&gt;0,Vintage_Input!W109/Vintage_Input!O109,""))</f>
        <v/>
      </c>
      <c r="P160" s="120">
        <f>IF($B160=1,$F$19,IF(N(Vintage_Input!P109)&gt;0,Vintage_Input!X109/Vintage_Input!P109,""))</f>
        <v/>
      </c>
      <c r="Q160" s="120">
        <f>IF($B160=1,$G$19,IF(N(Vintage_Input!Q109)&gt;0,Vintage_Input!Y109/Vintage_Input!Q109,""))</f>
        <v/>
      </c>
      <c r="R160" s="120">
        <f>IF($B160=1,$H$19,IF(N(Vintage_Input!R109)&gt;0,Vintage_Input!Z109/Vintage_Input!R109,""))</f>
        <v/>
      </c>
      <c r="S160" s="120">
        <f>IF($B160=1,$I$19,IF(N(Vintage_Input!S109)&gt;0,Vintage_Input!AA109/Vintage_Input!S109,""))</f>
        <v/>
      </c>
      <c r="T160" s="120">
        <f>IF($B160=1,$B$20,IF(N(Vintage_Input!L109)&gt;0,Vintage_Input!AB109/Vintage_Input!L109,""))</f>
        <v/>
      </c>
      <c r="U160" s="120">
        <f>IF($B160=1,$C$20,IF(N(Vintage_Input!M109)&gt;0,Vintage_Input!AC109/Vintage_Input!M109,""))</f>
        <v/>
      </c>
      <c r="V160" s="120">
        <f>IF($B160=1,$D$20,IF(N(Vintage_Input!N109)&gt;0,Vintage_Input!AD109/Vintage_Input!N109,""))</f>
        <v/>
      </c>
      <c r="W160" s="120">
        <f>IF($B160=1,$E$20,IF(N(Vintage_Input!O109)&gt;0,Vintage_Input!AE109/Vintage_Input!O109,""))</f>
        <v/>
      </c>
      <c r="X160" s="120">
        <f>IF($B160=1,$F$20,IF(N(Vintage_Input!P109)&gt;0,Vintage_Input!AF109/Vintage_Input!P109,""))</f>
        <v/>
      </c>
      <c r="Y160" s="120">
        <f>IF($B160=1,$G$20,IF(N(Vintage_Input!Q109)&gt;0,Vintage_Input!AG109/Vintage_Input!Q109,""))</f>
        <v/>
      </c>
      <c r="Z160" s="120">
        <f>IF($B160=1,$H$20,IF(N(Vintage_Input!R109)&gt;0,Vintage_Input!AH109/Vintage_Input!R109,""))</f>
        <v/>
      </c>
      <c r="AA160" s="120">
        <f>IF($B160=1,$I$20,IF(N(Vintage_Input!S109)&gt;0,Vintage_Input!AI109/Vintage_Input!S109,""))</f>
        <v/>
      </c>
      <c r="AB160" s="120">
        <f>IF($B160=1,$B$21,IF(N(Vintage_Input!L109)&gt;0,Vintage_Input!AJ109/Vintage_Input!L109,""))</f>
        <v/>
      </c>
      <c r="AC160" s="120">
        <f>IF($B160=1,$C$21,IF(N(Vintage_Input!M109)&gt;0,Vintage_Input!AK109/Vintage_Input!M109,""))</f>
        <v/>
      </c>
      <c r="AD160" s="120">
        <f>IF($B160=1,$D$21,IF(N(Vintage_Input!N109)&gt;0,Vintage_Input!AL109/Vintage_Input!N109,""))</f>
        <v/>
      </c>
      <c r="AE160" s="120">
        <f>IF($B160=1,$E$21,IF(N(Vintage_Input!O109)&gt;0,Vintage_Input!AM109/Vintage_Input!O109,""))</f>
        <v/>
      </c>
      <c r="AF160" s="120">
        <f>IF($B160=1,$F$21,IF(N(Vintage_Input!P109)&gt;0,Vintage_Input!AN109/Vintage_Input!P109,""))</f>
        <v/>
      </c>
      <c r="AG160" s="120">
        <f>IF($B160=1,$G$21,IF(N(Vintage_Input!Q109)&gt;0,Vintage_Input!AO109/Vintage_Input!Q109,""))</f>
        <v/>
      </c>
      <c r="AH160" s="120">
        <f>IF($B160=1,$H$21,IF(N(Vintage_Input!R109)&gt;0,Vintage_Input!AP109/Vintage_Input!R109,""))</f>
        <v/>
      </c>
      <c r="AI160" s="120">
        <f>IF($B160=1,$I$21,IF(N(Vintage_Input!S109)&gt;0,Vintage_Input!AQ109/Vintage_Input!S109,""))</f>
        <v/>
      </c>
      <c r="AJ160" s="120">
        <f>IF($B160=1,$B$22,IF(N(Vintage_Input!L109)&gt;0,IFERROR(Vintage_Input!AR109/Vintage_Input!AJ109,""),""))</f>
        <v/>
      </c>
      <c r="AK160" s="120">
        <f>IF($B160=1,$C$22,IF(N(Vintage_Input!M109)&gt;0,IFERROR(Vintage_Input!AS109/Vintage_Input!AK109,""),""))</f>
        <v/>
      </c>
      <c r="AL160" s="120">
        <f>IF($B160=1,$D$22,IF(N(Vintage_Input!N109)&gt;0,IFERROR(Vintage_Input!AT109/Vintage_Input!AL109,""),""))</f>
        <v/>
      </c>
      <c r="AM160" s="120">
        <f>IF($B160=1,$E$22,IF(N(Vintage_Input!O109)&gt;0,IFERROR(Vintage_Input!AU109/Vintage_Input!AM109,""),""))</f>
        <v/>
      </c>
      <c r="AN160" s="120">
        <f>IF($B160=1,$F$22,IF(N(Vintage_Input!P109)&gt;0,IFERROR(Vintage_Input!AV109/Vintage_Input!AN109,""),""))</f>
        <v/>
      </c>
      <c r="AO160" s="120">
        <f>IF($B160=1,$G$22,IF(N(Vintage_Input!Q109)&gt;0,IFERROR(Vintage_Input!AW109/Vintage_Input!AO109,""),""))</f>
        <v/>
      </c>
      <c r="AP160" s="120">
        <f>IF($B160=1,$H$22,IF(N(Vintage_Input!R109)&gt;0,IFERROR(Vintage_Input!AX109/Vintage_Input!AP109,""),""))</f>
        <v/>
      </c>
      <c r="AQ160" s="120">
        <f>IF($B160=1,$I$22,IF(N(Vintage_Input!S109)&gt;0,IFERROR(Vintage_Input!AY109/Vintage_Input!AQ109,""),""))</f>
        <v/>
      </c>
      <c r="AR160" s="120">
        <f>IF($B160=1,$B$23,IF(N(Vintage_Input!L109)&gt;0,IFERROR(Vintage_Input!AZ109/$C160,""),""))</f>
        <v/>
      </c>
      <c r="AS160" s="120">
        <f>IF($B160=1,$C$23,IF(N(Vintage_Input!M109)&gt;0,IFERROR(Vintage_Input!BA109/$C160,""),""))</f>
        <v/>
      </c>
      <c r="AT160" s="120">
        <f>IF($B160=1,$D$23,IF(N(Vintage_Input!N109)&gt;0,IFERROR(Vintage_Input!BB109/$C160,""),""))</f>
        <v/>
      </c>
      <c r="AU160" s="120">
        <f>IF($B160=1,$E$23,IF(N(Vintage_Input!O109)&gt;0,IFERROR(Vintage_Input!BC109/$C160,""),""))</f>
        <v/>
      </c>
      <c r="AV160" s="120">
        <f>IF($B160=1,$F$23,IF(N(Vintage_Input!P109)&gt;0,IFERROR(Vintage_Input!BD109/$C160,""),""))</f>
        <v/>
      </c>
      <c r="AW160" s="120">
        <f>IF($B160=1,$G$23,IF(N(Vintage_Input!Q109)&gt;0,IFERROR(Vintage_Input!BE109/$C160,""),""))</f>
        <v/>
      </c>
      <c r="AX160" s="120">
        <f>IF($B160=1,$H$23,IF(N(Vintage_Input!R109)&gt;0,IFERROR(Vintage_Input!BF109/$C160,""),""))</f>
        <v/>
      </c>
      <c r="AY160" s="120">
        <f>IF($B160=1,$I$23,IF(N(Vintage_Input!S109)&gt;0,IFERROR(Vintage_Input!BG109/$C160,""),""))</f>
        <v/>
      </c>
      <c r="AZ160" s="121">
        <f>IF($B160=1,$B$24,IF(N(Vintage_Input!L109)&gt;0,IFERROR((Vintage_Input!D109+Vintage_Input!AR109)/$C160+Products!$D$14-(Products!$D$43+Products!$D$19+Products!$D$43*Products!$D$22+Products!$D$44),""),""))</f>
        <v/>
      </c>
      <c r="BA160" s="121">
        <f>IF($B160=1,$C$24,IF(N(Vintage_Input!M109)&gt;0,IFERROR((Vintage_Input!E109+Vintage_Input!AS109)/$C160+Products!$D$14-(Products!$D$43+Products!$D$19+Products!$D$43*Products!$D$22+Products!$D$44),""),""))</f>
        <v/>
      </c>
      <c r="BB160" s="121">
        <f>IF($B160=1,$D$24,IF(N(Vintage_Input!N109)&gt;0,IFERROR((Vintage_Input!F109+Vintage_Input!AT109)/$C160+Products!$D$14-(Products!$D$43+Products!$D$19+Products!$D$43*Products!$D$22+Products!$D$44),""),""))</f>
        <v/>
      </c>
      <c r="BC160" s="121">
        <f>IF($B160=1,$E$24,IF(N(Vintage_Input!O109)&gt;0,IFERROR((Vintage_Input!G109+Vintage_Input!AU109)/$C160+Products!$D$14-(Products!$D$43+Products!$D$19+Products!$D$43*Products!$D$22+Products!$D$44),""),""))</f>
        <v/>
      </c>
      <c r="BD160" s="121">
        <f>IF($B160=1,$F$24,IF(N(Vintage_Input!P109)&gt;0,IFERROR((Vintage_Input!H109+Vintage_Input!AV109)/$C160+Products!$D$14-(Products!$D$43+Products!$D$19+Products!$D$43*Products!$D$22+Products!$D$44),""),""))</f>
        <v/>
      </c>
      <c r="BE160" s="121">
        <f>IF($B160=1,$G$24,IF(N(Vintage_Input!Q109)&gt;0,IFERROR((Vintage_Input!I109+Vintage_Input!AW109)/$C160+Products!$D$14-(Products!$D$43+Products!$D$19+Products!$D$43*Products!$D$22+Products!$D$44),""),""))</f>
        <v/>
      </c>
      <c r="BF160" s="121">
        <f>IF($B160=1,$H$24,IF(N(Vintage_Input!R109)&gt;0,IFERROR((Vintage_Input!J109+Vintage_Input!AX109)/$C160+Products!$D$14-(Products!$D$43+Products!$D$19+Products!$D$43*Products!$D$22+Products!$D$44),""),""))</f>
        <v/>
      </c>
      <c r="BG160" s="121">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0">
        <f>IF($B161=1,$B$18,IF(N(Vintage_Input!L110)&gt;0,Vintage_Input!D110/Vintage_Input!L110,""))</f>
        <v/>
      </c>
      <c r="E161" s="120">
        <f>IF($B161=1,$C$18,IF(N(Vintage_Input!M110)&gt;0,Vintage_Input!E110/Vintage_Input!M110,""))</f>
        <v/>
      </c>
      <c r="F161" s="120">
        <f>IF($B161=1,$D$18,IF(N(Vintage_Input!N110)&gt;0,Vintage_Input!F110/Vintage_Input!N110,""))</f>
        <v/>
      </c>
      <c r="G161" s="120">
        <f>IF($B161=1,$E$18,IF(N(Vintage_Input!O110)&gt;0,Vintage_Input!G110/Vintage_Input!O110,""))</f>
        <v/>
      </c>
      <c r="H161" s="120">
        <f>IF($B161=1,$F$18,IF(N(Vintage_Input!P110)&gt;0,Vintage_Input!H110/Vintage_Input!P110,""))</f>
        <v/>
      </c>
      <c r="I161" s="120">
        <f>IF($B161=1,$G$18,IF(N(Vintage_Input!Q110)&gt;0,Vintage_Input!I110/Vintage_Input!Q110,""))</f>
        <v/>
      </c>
      <c r="J161" s="120">
        <f>IF($B161=1,$H$18,IF(N(Vintage_Input!R110)&gt;0,Vintage_Input!J110/Vintage_Input!R110,""))</f>
        <v/>
      </c>
      <c r="K161" s="120">
        <f>IF($B161=1,$I$18,IF(N(Vintage_Input!S110)&gt;0,Vintage_Input!K110/Vintage_Input!S110,""))</f>
        <v/>
      </c>
      <c r="L161" s="120">
        <f>IF($B161=1,$B$19,IF(N(Vintage_Input!L110)&gt;0,Vintage_Input!T110/Vintage_Input!L110,""))</f>
        <v/>
      </c>
      <c r="M161" s="120">
        <f>IF($B161=1,$C$19,IF(N(Vintage_Input!M110)&gt;0,Vintage_Input!U110/Vintage_Input!M110,""))</f>
        <v/>
      </c>
      <c r="N161" s="120">
        <f>IF($B161=1,$D$19,IF(N(Vintage_Input!N110)&gt;0,Vintage_Input!V110/Vintage_Input!N110,""))</f>
        <v/>
      </c>
      <c r="O161" s="120">
        <f>IF($B161=1,$E$19,IF(N(Vintage_Input!O110)&gt;0,Vintage_Input!W110/Vintage_Input!O110,""))</f>
        <v/>
      </c>
      <c r="P161" s="120">
        <f>IF($B161=1,$F$19,IF(N(Vintage_Input!P110)&gt;0,Vintage_Input!X110/Vintage_Input!P110,""))</f>
        <v/>
      </c>
      <c r="Q161" s="120">
        <f>IF($B161=1,$G$19,IF(N(Vintage_Input!Q110)&gt;0,Vintage_Input!Y110/Vintage_Input!Q110,""))</f>
        <v/>
      </c>
      <c r="R161" s="120">
        <f>IF($B161=1,$H$19,IF(N(Vintage_Input!R110)&gt;0,Vintage_Input!Z110/Vintage_Input!R110,""))</f>
        <v/>
      </c>
      <c r="S161" s="120">
        <f>IF($B161=1,$I$19,IF(N(Vintage_Input!S110)&gt;0,Vintage_Input!AA110/Vintage_Input!S110,""))</f>
        <v/>
      </c>
      <c r="T161" s="120">
        <f>IF($B161=1,$B$20,IF(N(Vintage_Input!L110)&gt;0,Vintage_Input!AB110/Vintage_Input!L110,""))</f>
        <v/>
      </c>
      <c r="U161" s="120">
        <f>IF($B161=1,$C$20,IF(N(Vintage_Input!M110)&gt;0,Vintage_Input!AC110/Vintage_Input!M110,""))</f>
        <v/>
      </c>
      <c r="V161" s="120">
        <f>IF($B161=1,$D$20,IF(N(Vintage_Input!N110)&gt;0,Vintage_Input!AD110/Vintage_Input!N110,""))</f>
        <v/>
      </c>
      <c r="W161" s="120">
        <f>IF($B161=1,$E$20,IF(N(Vintage_Input!O110)&gt;0,Vintage_Input!AE110/Vintage_Input!O110,""))</f>
        <v/>
      </c>
      <c r="X161" s="120">
        <f>IF($B161=1,$F$20,IF(N(Vintage_Input!P110)&gt;0,Vintage_Input!AF110/Vintage_Input!P110,""))</f>
        <v/>
      </c>
      <c r="Y161" s="120">
        <f>IF($B161=1,$G$20,IF(N(Vintage_Input!Q110)&gt;0,Vintage_Input!AG110/Vintage_Input!Q110,""))</f>
        <v/>
      </c>
      <c r="Z161" s="120">
        <f>IF($B161=1,$H$20,IF(N(Vintage_Input!R110)&gt;0,Vintage_Input!AH110/Vintage_Input!R110,""))</f>
        <v/>
      </c>
      <c r="AA161" s="120">
        <f>IF($B161=1,$I$20,IF(N(Vintage_Input!S110)&gt;0,Vintage_Input!AI110/Vintage_Input!S110,""))</f>
        <v/>
      </c>
      <c r="AB161" s="120">
        <f>IF($B161=1,$B$21,IF(N(Vintage_Input!L110)&gt;0,Vintage_Input!AJ110/Vintage_Input!L110,""))</f>
        <v/>
      </c>
      <c r="AC161" s="120">
        <f>IF($B161=1,$C$21,IF(N(Vintage_Input!M110)&gt;0,Vintage_Input!AK110/Vintage_Input!M110,""))</f>
        <v/>
      </c>
      <c r="AD161" s="120">
        <f>IF($B161=1,$D$21,IF(N(Vintage_Input!N110)&gt;0,Vintage_Input!AL110/Vintage_Input!N110,""))</f>
        <v/>
      </c>
      <c r="AE161" s="120">
        <f>IF($B161=1,$E$21,IF(N(Vintage_Input!O110)&gt;0,Vintage_Input!AM110/Vintage_Input!O110,""))</f>
        <v/>
      </c>
      <c r="AF161" s="120">
        <f>IF($B161=1,$F$21,IF(N(Vintage_Input!P110)&gt;0,Vintage_Input!AN110/Vintage_Input!P110,""))</f>
        <v/>
      </c>
      <c r="AG161" s="120">
        <f>IF($B161=1,$G$21,IF(N(Vintage_Input!Q110)&gt;0,Vintage_Input!AO110/Vintage_Input!Q110,""))</f>
        <v/>
      </c>
      <c r="AH161" s="120">
        <f>IF($B161=1,$H$21,IF(N(Vintage_Input!R110)&gt;0,Vintage_Input!AP110/Vintage_Input!R110,""))</f>
        <v/>
      </c>
      <c r="AI161" s="120">
        <f>IF($B161=1,$I$21,IF(N(Vintage_Input!S110)&gt;0,Vintage_Input!AQ110/Vintage_Input!S110,""))</f>
        <v/>
      </c>
      <c r="AJ161" s="120">
        <f>IF($B161=1,$B$22,IF(N(Vintage_Input!L110)&gt;0,IFERROR(Vintage_Input!AR110/Vintage_Input!AJ110,""),""))</f>
        <v/>
      </c>
      <c r="AK161" s="120">
        <f>IF($B161=1,$C$22,IF(N(Vintage_Input!M110)&gt;0,IFERROR(Vintage_Input!AS110/Vintage_Input!AK110,""),""))</f>
        <v/>
      </c>
      <c r="AL161" s="120">
        <f>IF($B161=1,$D$22,IF(N(Vintage_Input!N110)&gt;0,IFERROR(Vintage_Input!AT110/Vintage_Input!AL110,""),""))</f>
        <v/>
      </c>
      <c r="AM161" s="120">
        <f>IF($B161=1,$E$22,IF(N(Vintage_Input!O110)&gt;0,IFERROR(Vintage_Input!AU110/Vintage_Input!AM110,""),""))</f>
        <v/>
      </c>
      <c r="AN161" s="120">
        <f>IF($B161=1,$F$22,IF(N(Vintage_Input!P110)&gt;0,IFERROR(Vintage_Input!AV110/Vintage_Input!AN110,""),""))</f>
        <v/>
      </c>
      <c r="AO161" s="120">
        <f>IF($B161=1,$G$22,IF(N(Vintage_Input!Q110)&gt;0,IFERROR(Vintage_Input!AW110/Vintage_Input!AO110,""),""))</f>
        <v/>
      </c>
      <c r="AP161" s="120">
        <f>IF($B161=1,$H$22,IF(N(Vintage_Input!R110)&gt;0,IFERROR(Vintage_Input!AX110/Vintage_Input!AP110,""),""))</f>
        <v/>
      </c>
      <c r="AQ161" s="120">
        <f>IF($B161=1,$I$22,IF(N(Vintage_Input!S110)&gt;0,IFERROR(Vintage_Input!AY110/Vintage_Input!AQ110,""),""))</f>
        <v/>
      </c>
      <c r="AR161" s="120">
        <f>IF($B161=1,$B$23,IF(N(Vintage_Input!L110)&gt;0,IFERROR(Vintage_Input!AZ110/$C161,""),""))</f>
        <v/>
      </c>
      <c r="AS161" s="120">
        <f>IF($B161=1,$C$23,IF(N(Vintage_Input!M110)&gt;0,IFERROR(Vintage_Input!BA110/$C161,""),""))</f>
        <v/>
      </c>
      <c r="AT161" s="120">
        <f>IF($B161=1,$D$23,IF(N(Vintage_Input!N110)&gt;0,IFERROR(Vintage_Input!BB110/$C161,""),""))</f>
        <v/>
      </c>
      <c r="AU161" s="120">
        <f>IF($B161=1,$E$23,IF(N(Vintage_Input!O110)&gt;0,IFERROR(Vintage_Input!BC110/$C161,""),""))</f>
        <v/>
      </c>
      <c r="AV161" s="120">
        <f>IF($B161=1,$F$23,IF(N(Vintage_Input!P110)&gt;0,IFERROR(Vintage_Input!BD110/$C161,""),""))</f>
        <v/>
      </c>
      <c r="AW161" s="120">
        <f>IF($B161=1,$G$23,IF(N(Vintage_Input!Q110)&gt;0,IFERROR(Vintage_Input!BE110/$C161,""),""))</f>
        <v/>
      </c>
      <c r="AX161" s="120">
        <f>IF($B161=1,$H$23,IF(N(Vintage_Input!R110)&gt;0,IFERROR(Vintage_Input!BF110/$C161,""),""))</f>
        <v/>
      </c>
      <c r="AY161" s="120">
        <f>IF($B161=1,$I$23,IF(N(Vintage_Input!S110)&gt;0,IFERROR(Vintage_Input!BG110/$C161,""),""))</f>
        <v/>
      </c>
      <c r="AZ161" s="121">
        <f>IF($B161=1,$B$24,IF(N(Vintage_Input!L110)&gt;0,IFERROR((Vintage_Input!D110+Vintage_Input!AR110)/$C161+Products!$D$14-(Products!$D$43+Products!$D$19+Products!$D$43*Products!$D$22+Products!$D$44),""),""))</f>
        <v/>
      </c>
      <c r="BA161" s="121">
        <f>IF($B161=1,$C$24,IF(N(Vintage_Input!M110)&gt;0,IFERROR((Vintage_Input!E110+Vintage_Input!AS110)/$C161+Products!$D$14-(Products!$D$43+Products!$D$19+Products!$D$43*Products!$D$22+Products!$D$44),""),""))</f>
        <v/>
      </c>
      <c r="BB161" s="121">
        <f>IF($B161=1,$D$24,IF(N(Vintage_Input!N110)&gt;0,IFERROR((Vintage_Input!F110+Vintage_Input!AT110)/$C161+Products!$D$14-(Products!$D$43+Products!$D$19+Products!$D$43*Products!$D$22+Products!$D$44),""),""))</f>
        <v/>
      </c>
      <c r="BC161" s="121">
        <f>IF($B161=1,$E$24,IF(N(Vintage_Input!O110)&gt;0,IFERROR((Vintage_Input!G110+Vintage_Input!AU110)/$C161+Products!$D$14-(Products!$D$43+Products!$D$19+Products!$D$43*Products!$D$22+Products!$D$44),""),""))</f>
        <v/>
      </c>
      <c r="BD161" s="121">
        <f>IF($B161=1,$F$24,IF(N(Vintage_Input!P110)&gt;0,IFERROR((Vintage_Input!H110+Vintage_Input!AV110)/$C161+Products!$D$14-(Products!$D$43+Products!$D$19+Products!$D$43*Products!$D$22+Products!$D$44),""),""))</f>
        <v/>
      </c>
      <c r="BE161" s="121">
        <f>IF($B161=1,$G$24,IF(N(Vintage_Input!Q110)&gt;0,IFERROR((Vintage_Input!I110+Vintage_Input!AW110)/$C161+Products!$D$14-(Products!$D$43+Products!$D$19+Products!$D$43*Products!$D$22+Products!$D$44),""),""))</f>
        <v/>
      </c>
      <c r="BF161" s="121">
        <f>IF($B161=1,$H$24,IF(N(Vintage_Input!R110)&gt;0,IFERROR((Vintage_Input!J110+Vintage_Input!AX110)/$C161+Products!$D$14-(Products!$D$43+Products!$D$19+Products!$D$43*Products!$D$22+Products!$D$44),""),""))</f>
        <v/>
      </c>
      <c r="BG161" s="121">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0">
        <f>IF($B162=1,$B$18,IF(N(Vintage_Input!L111)&gt;0,Vintage_Input!D111/Vintage_Input!L111,""))</f>
        <v/>
      </c>
      <c r="E162" s="120">
        <f>IF($B162=1,$C$18,IF(N(Vintage_Input!M111)&gt;0,Vintage_Input!E111/Vintage_Input!M111,""))</f>
        <v/>
      </c>
      <c r="F162" s="120">
        <f>IF($B162=1,$D$18,IF(N(Vintage_Input!N111)&gt;0,Vintage_Input!F111/Vintage_Input!N111,""))</f>
        <v/>
      </c>
      <c r="G162" s="120">
        <f>IF($B162=1,$E$18,IF(N(Vintage_Input!O111)&gt;0,Vintage_Input!G111/Vintage_Input!O111,""))</f>
        <v/>
      </c>
      <c r="H162" s="120">
        <f>IF($B162=1,$F$18,IF(N(Vintage_Input!P111)&gt;0,Vintage_Input!H111/Vintage_Input!P111,""))</f>
        <v/>
      </c>
      <c r="I162" s="120">
        <f>IF($B162=1,$G$18,IF(N(Vintage_Input!Q111)&gt;0,Vintage_Input!I111/Vintage_Input!Q111,""))</f>
        <v/>
      </c>
      <c r="J162" s="120">
        <f>IF($B162=1,$H$18,IF(N(Vintage_Input!R111)&gt;0,Vintage_Input!J111/Vintage_Input!R111,""))</f>
        <v/>
      </c>
      <c r="K162" s="120">
        <f>IF($B162=1,$I$18,IF(N(Vintage_Input!S111)&gt;0,Vintage_Input!K111/Vintage_Input!S111,""))</f>
        <v/>
      </c>
      <c r="L162" s="120">
        <f>IF($B162=1,$B$19,IF(N(Vintage_Input!L111)&gt;0,Vintage_Input!T111/Vintage_Input!L111,""))</f>
        <v/>
      </c>
      <c r="M162" s="120">
        <f>IF($B162=1,$C$19,IF(N(Vintage_Input!M111)&gt;0,Vintage_Input!U111/Vintage_Input!M111,""))</f>
        <v/>
      </c>
      <c r="N162" s="120">
        <f>IF($B162=1,$D$19,IF(N(Vintage_Input!N111)&gt;0,Vintage_Input!V111/Vintage_Input!N111,""))</f>
        <v/>
      </c>
      <c r="O162" s="120">
        <f>IF($B162=1,$E$19,IF(N(Vintage_Input!O111)&gt;0,Vintage_Input!W111/Vintage_Input!O111,""))</f>
        <v/>
      </c>
      <c r="P162" s="120">
        <f>IF($B162=1,$F$19,IF(N(Vintage_Input!P111)&gt;0,Vintage_Input!X111/Vintage_Input!P111,""))</f>
        <v/>
      </c>
      <c r="Q162" s="120">
        <f>IF($B162=1,$G$19,IF(N(Vintage_Input!Q111)&gt;0,Vintage_Input!Y111/Vintage_Input!Q111,""))</f>
        <v/>
      </c>
      <c r="R162" s="120">
        <f>IF($B162=1,$H$19,IF(N(Vintage_Input!R111)&gt;0,Vintage_Input!Z111/Vintage_Input!R111,""))</f>
        <v/>
      </c>
      <c r="S162" s="120">
        <f>IF($B162=1,$I$19,IF(N(Vintage_Input!S111)&gt;0,Vintage_Input!AA111/Vintage_Input!S111,""))</f>
        <v/>
      </c>
      <c r="T162" s="120">
        <f>IF($B162=1,$B$20,IF(N(Vintage_Input!L111)&gt;0,Vintage_Input!AB111/Vintage_Input!L111,""))</f>
        <v/>
      </c>
      <c r="U162" s="120">
        <f>IF($B162=1,$C$20,IF(N(Vintage_Input!M111)&gt;0,Vintage_Input!AC111/Vintage_Input!M111,""))</f>
        <v/>
      </c>
      <c r="V162" s="120">
        <f>IF($B162=1,$D$20,IF(N(Vintage_Input!N111)&gt;0,Vintage_Input!AD111/Vintage_Input!N111,""))</f>
        <v/>
      </c>
      <c r="W162" s="120">
        <f>IF($B162=1,$E$20,IF(N(Vintage_Input!O111)&gt;0,Vintage_Input!AE111/Vintage_Input!O111,""))</f>
        <v/>
      </c>
      <c r="X162" s="120">
        <f>IF($B162=1,$F$20,IF(N(Vintage_Input!P111)&gt;0,Vintage_Input!AF111/Vintage_Input!P111,""))</f>
        <v/>
      </c>
      <c r="Y162" s="120">
        <f>IF($B162=1,$G$20,IF(N(Vintage_Input!Q111)&gt;0,Vintage_Input!AG111/Vintage_Input!Q111,""))</f>
        <v/>
      </c>
      <c r="Z162" s="120">
        <f>IF($B162=1,$H$20,IF(N(Vintage_Input!R111)&gt;0,Vintage_Input!AH111/Vintage_Input!R111,""))</f>
        <v/>
      </c>
      <c r="AA162" s="120">
        <f>IF($B162=1,$I$20,IF(N(Vintage_Input!S111)&gt;0,Vintage_Input!AI111/Vintage_Input!S111,""))</f>
        <v/>
      </c>
      <c r="AB162" s="120">
        <f>IF($B162=1,$B$21,IF(N(Vintage_Input!L111)&gt;0,Vintage_Input!AJ111/Vintage_Input!L111,""))</f>
        <v/>
      </c>
      <c r="AC162" s="120">
        <f>IF($B162=1,$C$21,IF(N(Vintage_Input!M111)&gt;0,Vintage_Input!AK111/Vintage_Input!M111,""))</f>
        <v/>
      </c>
      <c r="AD162" s="120">
        <f>IF($B162=1,$D$21,IF(N(Vintage_Input!N111)&gt;0,Vintage_Input!AL111/Vintage_Input!N111,""))</f>
        <v/>
      </c>
      <c r="AE162" s="120">
        <f>IF($B162=1,$E$21,IF(N(Vintage_Input!O111)&gt;0,Vintage_Input!AM111/Vintage_Input!O111,""))</f>
        <v/>
      </c>
      <c r="AF162" s="120">
        <f>IF($B162=1,$F$21,IF(N(Vintage_Input!P111)&gt;0,Vintage_Input!AN111/Vintage_Input!P111,""))</f>
        <v/>
      </c>
      <c r="AG162" s="120">
        <f>IF($B162=1,$G$21,IF(N(Vintage_Input!Q111)&gt;0,Vintage_Input!AO111/Vintage_Input!Q111,""))</f>
        <v/>
      </c>
      <c r="AH162" s="120">
        <f>IF($B162=1,$H$21,IF(N(Vintage_Input!R111)&gt;0,Vintage_Input!AP111/Vintage_Input!R111,""))</f>
        <v/>
      </c>
      <c r="AI162" s="120">
        <f>IF($B162=1,$I$21,IF(N(Vintage_Input!S111)&gt;0,Vintage_Input!AQ111/Vintage_Input!S111,""))</f>
        <v/>
      </c>
      <c r="AJ162" s="120">
        <f>IF($B162=1,$B$22,IF(N(Vintage_Input!L111)&gt;0,IFERROR(Vintage_Input!AR111/Vintage_Input!AJ111,""),""))</f>
        <v/>
      </c>
      <c r="AK162" s="120">
        <f>IF($B162=1,$C$22,IF(N(Vintage_Input!M111)&gt;0,IFERROR(Vintage_Input!AS111/Vintage_Input!AK111,""),""))</f>
        <v/>
      </c>
      <c r="AL162" s="120">
        <f>IF($B162=1,$D$22,IF(N(Vintage_Input!N111)&gt;0,IFERROR(Vintage_Input!AT111/Vintage_Input!AL111,""),""))</f>
        <v/>
      </c>
      <c r="AM162" s="120">
        <f>IF($B162=1,$E$22,IF(N(Vintage_Input!O111)&gt;0,IFERROR(Vintage_Input!AU111/Vintage_Input!AM111,""),""))</f>
        <v/>
      </c>
      <c r="AN162" s="120">
        <f>IF($B162=1,$F$22,IF(N(Vintage_Input!P111)&gt;0,IFERROR(Vintage_Input!AV111/Vintage_Input!AN111,""),""))</f>
        <v/>
      </c>
      <c r="AO162" s="120">
        <f>IF($B162=1,$G$22,IF(N(Vintage_Input!Q111)&gt;0,IFERROR(Vintage_Input!AW111/Vintage_Input!AO111,""),""))</f>
        <v/>
      </c>
      <c r="AP162" s="120">
        <f>IF($B162=1,$H$22,IF(N(Vintage_Input!R111)&gt;0,IFERROR(Vintage_Input!AX111/Vintage_Input!AP111,""),""))</f>
        <v/>
      </c>
      <c r="AQ162" s="120">
        <f>IF($B162=1,$I$22,IF(N(Vintage_Input!S111)&gt;0,IFERROR(Vintage_Input!AY111/Vintage_Input!AQ111,""),""))</f>
        <v/>
      </c>
      <c r="AR162" s="120">
        <f>IF($B162=1,$B$23,IF(N(Vintage_Input!L111)&gt;0,IFERROR(Vintage_Input!AZ111/$C162,""),""))</f>
        <v/>
      </c>
      <c r="AS162" s="120">
        <f>IF($B162=1,$C$23,IF(N(Vintage_Input!M111)&gt;0,IFERROR(Vintage_Input!BA111/$C162,""),""))</f>
        <v/>
      </c>
      <c r="AT162" s="120">
        <f>IF($B162=1,$D$23,IF(N(Vintage_Input!N111)&gt;0,IFERROR(Vintage_Input!BB111/$C162,""),""))</f>
        <v/>
      </c>
      <c r="AU162" s="120">
        <f>IF($B162=1,$E$23,IF(N(Vintage_Input!O111)&gt;0,IFERROR(Vintage_Input!BC111/$C162,""),""))</f>
        <v/>
      </c>
      <c r="AV162" s="120">
        <f>IF($B162=1,$F$23,IF(N(Vintage_Input!P111)&gt;0,IFERROR(Vintage_Input!BD111/$C162,""),""))</f>
        <v/>
      </c>
      <c r="AW162" s="120">
        <f>IF($B162=1,$G$23,IF(N(Vintage_Input!Q111)&gt;0,IFERROR(Vintage_Input!BE111/$C162,""),""))</f>
        <v/>
      </c>
      <c r="AX162" s="120">
        <f>IF($B162=1,$H$23,IF(N(Vintage_Input!R111)&gt;0,IFERROR(Vintage_Input!BF111/$C162,""),""))</f>
        <v/>
      </c>
      <c r="AY162" s="120">
        <f>IF($B162=1,$I$23,IF(N(Vintage_Input!S111)&gt;0,IFERROR(Vintage_Input!BG111/$C162,""),""))</f>
        <v/>
      </c>
      <c r="AZ162" s="121">
        <f>IF($B162=1,$B$24,IF(N(Vintage_Input!L111)&gt;0,IFERROR((Vintage_Input!D111+Vintage_Input!AR111)/$C162+Products!$D$14-(Products!$D$43+Products!$D$19+Products!$D$43*Products!$D$22+Products!$D$44),""),""))</f>
        <v/>
      </c>
      <c r="BA162" s="121">
        <f>IF($B162=1,$C$24,IF(N(Vintage_Input!M111)&gt;0,IFERROR((Vintage_Input!E111+Vintage_Input!AS111)/$C162+Products!$D$14-(Products!$D$43+Products!$D$19+Products!$D$43*Products!$D$22+Products!$D$44),""),""))</f>
        <v/>
      </c>
      <c r="BB162" s="121">
        <f>IF($B162=1,$D$24,IF(N(Vintage_Input!N111)&gt;0,IFERROR((Vintage_Input!F111+Vintage_Input!AT111)/$C162+Products!$D$14-(Products!$D$43+Products!$D$19+Products!$D$43*Products!$D$22+Products!$D$44),""),""))</f>
        <v/>
      </c>
      <c r="BC162" s="121">
        <f>IF($B162=1,$E$24,IF(N(Vintage_Input!O111)&gt;0,IFERROR((Vintage_Input!G111+Vintage_Input!AU111)/$C162+Products!$D$14-(Products!$D$43+Products!$D$19+Products!$D$43*Products!$D$22+Products!$D$44),""),""))</f>
        <v/>
      </c>
      <c r="BD162" s="121">
        <f>IF($B162=1,$F$24,IF(N(Vintage_Input!P111)&gt;0,IFERROR((Vintage_Input!H111+Vintage_Input!AV111)/$C162+Products!$D$14-(Products!$D$43+Products!$D$19+Products!$D$43*Products!$D$22+Products!$D$44),""),""))</f>
        <v/>
      </c>
      <c r="BE162" s="121">
        <f>IF($B162=1,$G$24,IF(N(Vintage_Input!Q111)&gt;0,IFERROR((Vintage_Input!I111+Vintage_Input!AW111)/$C162+Products!$D$14-(Products!$D$43+Products!$D$19+Products!$D$43*Products!$D$22+Products!$D$44),""),""))</f>
        <v/>
      </c>
      <c r="BF162" s="121">
        <f>IF($B162=1,$H$24,IF(N(Vintage_Input!R111)&gt;0,IFERROR((Vintage_Input!J111+Vintage_Input!AX111)/$C162+Products!$D$14-(Products!$D$43+Products!$D$19+Products!$D$43*Products!$D$22+Products!$D$44),""),""))</f>
        <v/>
      </c>
      <c r="BG162" s="121">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0">
        <f>IF($B163=1,$B$18,IF(N(Vintage_Input!L112)&gt;0,Vintage_Input!D112/Vintage_Input!L112,""))</f>
        <v/>
      </c>
      <c r="E163" s="120">
        <f>IF($B163=1,$C$18,IF(N(Vintage_Input!M112)&gt;0,Vintage_Input!E112/Vintage_Input!M112,""))</f>
        <v/>
      </c>
      <c r="F163" s="120">
        <f>IF($B163=1,$D$18,IF(N(Vintage_Input!N112)&gt;0,Vintage_Input!F112/Vintage_Input!N112,""))</f>
        <v/>
      </c>
      <c r="G163" s="120">
        <f>IF($B163=1,$E$18,IF(N(Vintage_Input!O112)&gt;0,Vintage_Input!G112/Vintage_Input!O112,""))</f>
        <v/>
      </c>
      <c r="H163" s="120">
        <f>IF($B163=1,$F$18,IF(N(Vintage_Input!P112)&gt;0,Vintage_Input!H112/Vintage_Input!P112,""))</f>
        <v/>
      </c>
      <c r="I163" s="120">
        <f>IF($B163=1,$G$18,IF(N(Vintage_Input!Q112)&gt;0,Vintage_Input!I112/Vintage_Input!Q112,""))</f>
        <v/>
      </c>
      <c r="J163" s="120">
        <f>IF($B163=1,$H$18,IF(N(Vintage_Input!R112)&gt;0,Vintage_Input!J112/Vintage_Input!R112,""))</f>
        <v/>
      </c>
      <c r="K163" s="120">
        <f>IF($B163=1,$I$18,IF(N(Vintage_Input!S112)&gt;0,Vintage_Input!K112/Vintage_Input!S112,""))</f>
        <v/>
      </c>
      <c r="L163" s="120">
        <f>IF($B163=1,$B$19,IF(N(Vintage_Input!L112)&gt;0,Vintage_Input!T112/Vintage_Input!L112,""))</f>
        <v/>
      </c>
      <c r="M163" s="120">
        <f>IF($B163=1,$C$19,IF(N(Vintage_Input!M112)&gt;0,Vintage_Input!U112/Vintage_Input!M112,""))</f>
        <v/>
      </c>
      <c r="N163" s="120">
        <f>IF($B163=1,$D$19,IF(N(Vintage_Input!N112)&gt;0,Vintage_Input!V112/Vintage_Input!N112,""))</f>
        <v/>
      </c>
      <c r="O163" s="120">
        <f>IF($B163=1,$E$19,IF(N(Vintage_Input!O112)&gt;0,Vintage_Input!W112/Vintage_Input!O112,""))</f>
        <v/>
      </c>
      <c r="P163" s="120">
        <f>IF($B163=1,$F$19,IF(N(Vintage_Input!P112)&gt;0,Vintage_Input!X112/Vintage_Input!P112,""))</f>
        <v/>
      </c>
      <c r="Q163" s="120">
        <f>IF($B163=1,$G$19,IF(N(Vintage_Input!Q112)&gt;0,Vintage_Input!Y112/Vintage_Input!Q112,""))</f>
        <v/>
      </c>
      <c r="R163" s="120">
        <f>IF($B163=1,$H$19,IF(N(Vintage_Input!R112)&gt;0,Vintage_Input!Z112/Vintage_Input!R112,""))</f>
        <v/>
      </c>
      <c r="S163" s="120">
        <f>IF($B163=1,$I$19,IF(N(Vintage_Input!S112)&gt;0,Vintage_Input!AA112/Vintage_Input!S112,""))</f>
        <v/>
      </c>
      <c r="T163" s="120">
        <f>IF($B163=1,$B$20,IF(N(Vintage_Input!L112)&gt;0,Vintage_Input!AB112/Vintage_Input!L112,""))</f>
        <v/>
      </c>
      <c r="U163" s="120">
        <f>IF($B163=1,$C$20,IF(N(Vintage_Input!M112)&gt;0,Vintage_Input!AC112/Vintage_Input!M112,""))</f>
        <v/>
      </c>
      <c r="V163" s="120">
        <f>IF($B163=1,$D$20,IF(N(Vintage_Input!N112)&gt;0,Vintage_Input!AD112/Vintage_Input!N112,""))</f>
        <v/>
      </c>
      <c r="W163" s="120">
        <f>IF($B163=1,$E$20,IF(N(Vintage_Input!O112)&gt;0,Vintage_Input!AE112/Vintage_Input!O112,""))</f>
        <v/>
      </c>
      <c r="X163" s="120">
        <f>IF($B163=1,$F$20,IF(N(Vintage_Input!P112)&gt;0,Vintage_Input!AF112/Vintage_Input!P112,""))</f>
        <v/>
      </c>
      <c r="Y163" s="120">
        <f>IF($B163=1,$G$20,IF(N(Vintage_Input!Q112)&gt;0,Vintage_Input!AG112/Vintage_Input!Q112,""))</f>
        <v/>
      </c>
      <c r="Z163" s="120">
        <f>IF($B163=1,$H$20,IF(N(Vintage_Input!R112)&gt;0,Vintage_Input!AH112/Vintage_Input!R112,""))</f>
        <v/>
      </c>
      <c r="AA163" s="120">
        <f>IF($B163=1,$I$20,IF(N(Vintage_Input!S112)&gt;0,Vintage_Input!AI112/Vintage_Input!S112,""))</f>
        <v/>
      </c>
      <c r="AB163" s="120">
        <f>IF($B163=1,$B$21,IF(N(Vintage_Input!L112)&gt;0,Vintage_Input!AJ112/Vintage_Input!L112,""))</f>
        <v/>
      </c>
      <c r="AC163" s="120">
        <f>IF($B163=1,$C$21,IF(N(Vintage_Input!M112)&gt;0,Vintage_Input!AK112/Vintage_Input!M112,""))</f>
        <v/>
      </c>
      <c r="AD163" s="120">
        <f>IF($B163=1,$D$21,IF(N(Vintage_Input!N112)&gt;0,Vintage_Input!AL112/Vintage_Input!N112,""))</f>
        <v/>
      </c>
      <c r="AE163" s="120">
        <f>IF($B163=1,$E$21,IF(N(Vintage_Input!O112)&gt;0,Vintage_Input!AM112/Vintage_Input!O112,""))</f>
        <v/>
      </c>
      <c r="AF163" s="120">
        <f>IF($B163=1,$F$21,IF(N(Vintage_Input!P112)&gt;0,Vintage_Input!AN112/Vintage_Input!P112,""))</f>
        <v/>
      </c>
      <c r="AG163" s="120">
        <f>IF($B163=1,$G$21,IF(N(Vintage_Input!Q112)&gt;0,Vintage_Input!AO112/Vintage_Input!Q112,""))</f>
        <v/>
      </c>
      <c r="AH163" s="120">
        <f>IF($B163=1,$H$21,IF(N(Vintage_Input!R112)&gt;0,Vintage_Input!AP112/Vintage_Input!R112,""))</f>
        <v/>
      </c>
      <c r="AI163" s="120">
        <f>IF($B163=1,$I$21,IF(N(Vintage_Input!S112)&gt;0,Vintage_Input!AQ112/Vintage_Input!S112,""))</f>
        <v/>
      </c>
      <c r="AJ163" s="120">
        <f>IF($B163=1,$B$22,IF(N(Vintage_Input!L112)&gt;0,IFERROR(Vintage_Input!AR112/Vintage_Input!AJ112,""),""))</f>
        <v/>
      </c>
      <c r="AK163" s="120">
        <f>IF($B163=1,$C$22,IF(N(Vintage_Input!M112)&gt;0,IFERROR(Vintage_Input!AS112/Vintage_Input!AK112,""),""))</f>
        <v/>
      </c>
      <c r="AL163" s="120">
        <f>IF($B163=1,$D$22,IF(N(Vintage_Input!N112)&gt;0,IFERROR(Vintage_Input!AT112/Vintage_Input!AL112,""),""))</f>
        <v/>
      </c>
      <c r="AM163" s="120">
        <f>IF($B163=1,$E$22,IF(N(Vintage_Input!O112)&gt;0,IFERROR(Vintage_Input!AU112/Vintage_Input!AM112,""),""))</f>
        <v/>
      </c>
      <c r="AN163" s="120">
        <f>IF($B163=1,$F$22,IF(N(Vintage_Input!P112)&gt;0,IFERROR(Vintage_Input!AV112/Vintage_Input!AN112,""),""))</f>
        <v/>
      </c>
      <c r="AO163" s="120">
        <f>IF($B163=1,$G$22,IF(N(Vintage_Input!Q112)&gt;0,IFERROR(Vintage_Input!AW112/Vintage_Input!AO112,""),""))</f>
        <v/>
      </c>
      <c r="AP163" s="120">
        <f>IF($B163=1,$H$22,IF(N(Vintage_Input!R112)&gt;0,IFERROR(Vintage_Input!AX112/Vintage_Input!AP112,""),""))</f>
        <v/>
      </c>
      <c r="AQ163" s="120">
        <f>IF($B163=1,$I$22,IF(N(Vintage_Input!S112)&gt;0,IFERROR(Vintage_Input!AY112/Vintage_Input!AQ112,""),""))</f>
        <v/>
      </c>
      <c r="AR163" s="120">
        <f>IF($B163=1,$B$23,IF(N(Vintage_Input!L112)&gt;0,IFERROR(Vintage_Input!AZ112/$C163,""),""))</f>
        <v/>
      </c>
      <c r="AS163" s="120">
        <f>IF($B163=1,$C$23,IF(N(Vintage_Input!M112)&gt;0,IFERROR(Vintage_Input!BA112/$C163,""),""))</f>
        <v/>
      </c>
      <c r="AT163" s="120">
        <f>IF($B163=1,$D$23,IF(N(Vintage_Input!N112)&gt;0,IFERROR(Vintage_Input!BB112/$C163,""),""))</f>
        <v/>
      </c>
      <c r="AU163" s="120">
        <f>IF($B163=1,$E$23,IF(N(Vintage_Input!O112)&gt;0,IFERROR(Vintage_Input!BC112/$C163,""),""))</f>
        <v/>
      </c>
      <c r="AV163" s="120">
        <f>IF($B163=1,$F$23,IF(N(Vintage_Input!P112)&gt;0,IFERROR(Vintage_Input!BD112/$C163,""),""))</f>
        <v/>
      </c>
      <c r="AW163" s="120">
        <f>IF($B163=1,$G$23,IF(N(Vintage_Input!Q112)&gt;0,IFERROR(Vintage_Input!BE112/$C163,""),""))</f>
        <v/>
      </c>
      <c r="AX163" s="120">
        <f>IF($B163=1,$H$23,IF(N(Vintage_Input!R112)&gt;0,IFERROR(Vintage_Input!BF112/$C163,""),""))</f>
        <v/>
      </c>
      <c r="AY163" s="120">
        <f>IF($B163=1,$I$23,IF(N(Vintage_Input!S112)&gt;0,IFERROR(Vintage_Input!BG112/$C163,""),""))</f>
        <v/>
      </c>
      <c r="AZ163" s="121">
        <f>IF($B163=1,$B$24,IF(N(Vintage_Input!L112)&gt;0,IFERROR((Vintage_Input!D112+Vintage_Input!AR112)/$C163+Products!$D$14-(Products!$D$43+Products!$D$19+Products!$D$43*Products!$D$22+Products!$D$44),""),""))</f>
        <v/>
      </c>
      <c r="BA163" s="121">
        <f>IF($B163=1,$C$24,IF(N(Vintage_Input!M112)&gt;0,IFERROR((Vintage_Input!E112+Vintage_Input!AS112)/$C163+Products!$D$14-(Products!$D$43+Products!$D$19+Products!$D$43*Products!$D$22+Products!$D$44),""),""))</f>
        <v/>
      </c>
      <c r="BB163" s="121">
        <f>IF($B163=1,$D$24,IF(N(Vintage_Input!N112)&gt;0,IFERROR((Vintage_Input!F112+Vintage_Input!AT112)/$C163+Products!$D$14-(Products!$D$43+Products!$D$19+Products!$D$43*Products!$D$22+Products!$D$44),""),""))</f>
        <v/>
      </c>
      <c r="BC163" s="121">
        <f>IF($B163=1,$E$24,IF(N(Vintage_Input!O112)&gt;0,IFERROR((Vintage_Input!G112+Vintage_Input!AU112)/$C163+Products!$D$14-(Products!$D$43+Products!$D$19+Products!$D$43*Products!$D$22+Products!$D$44),""),""))</f>
        <v/>
      </c>
      <c r="BD163" s="121">
        <f>IF($B163=1,$F$24,IF(N(Vintage_Input!P112)&gt;0,IFERROR((Vintage_Input!H112+Vintage_Input!AV112)/$C163+Products!$D$14-(Products!$D$43+Products!$D$19+Products!$D$43*Products!$D$22+Products!$D$44),""),""))</f>
        <v/>
      </c>
      <c r="BE163" s="121">
        <f>IF($B163=1,$G$24,IF(N(Vintage_Input!Q112)&gt;0,IFERROR((Vintage_Input!I112+Vintage_Input!AW112)/$C163+Products!$D$14-(Products!$D$43+Products!$D$19+Products!$D$43*Products!$D$22+Products!$D$44),""),""))</f>
        <v/>
      </c>
      <c r="BF163" s="121">
        <f>IF($B163=1,$H$24,IF(N(Vintage_Input!R112)&gt;0,IFERROR((Vintage_Input!J112+Vintage_Input!AX112)/$C163+Products!$D$14-(Products!$D$43+Products!$D$19+Products!$D$43*Products!$D$22+Products!$D$44),""),""))</f>
        <v/>
      </c>
      <c r="BG163" s="121">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0">
        <f>IF($B164=1,$B$18,IF(N(Vintage_Input!L113)&gt;0,Vintage_Input!D113/Vintage_Input!L113,""))</f>
        <v/>
      </c>
      <c r="E164" s="120">
        <f>IF($B164=1,$C$18,IF(N(Vintage_Input!M113)&gt;0,Vintage_Input!E113/Vintage_Input!M113,""))</f>
        <v/>
      </c>
      <c r="F164" s="120">
        <f>IF($B164=1,$D$18,IF(N(Vintage_Input!N113)&gt;0,Vintage_Input!F113/Vintage_Input!N113,""))</f>
        <v/>
      </c>
      <c r="G164" s="120">
        <f>IF($B164=1,$E$18,IF(N(Vintage_Input!O113)&gt;0,Vintage_Input!G113/Vintage_Input!O113,""))</f>
        <v/>
      </c>
      <c r="H164" s="120">
        <f>IF($B164=1,$F$18,IF(N(Vintage_Input!P113)&gt;0,Vintage_Input!H113/Vintage_Input!P113,""))</f>
        <v/>
      </c>
      <c r="I164" s="120">
        <f>IF($B164=1,$G$18,IF(N(Vintage_Input!Q113)&gt;0,Vintage_Input!I113/Vintage_Input!Q113,""))</f>
        <v/>
      </c>
      <c r="J164" s="120">
        <f>IF($B164=1,$H$18,IF(N(Vintage_Input!R113)&gt;0,Vintage_Input!J113/Vintage_Input!R113,""))</f>
        <v/>
      </c>
      <c r="K164" s="120">
        <f>IF($B164=1,$I$18,IF(N(Vintage_Input!S113)&gt;0,Vintage_Input!K113/Vintage_Input!S113,""))</f>
        <v/>
      </c>
      <c r="L164" s="120">
        <f>IF($B164=1,$B$19,IF(N(Vintage_Input!L113)&gt;0,Vintage_Input!T113/Vintage_Input!L113,""))</f>
        <v/>
      </c>
      <c r="M164" s="120">
        <f>IF($B164=1,$C$19,IF(N(Vintage_Input!M113)&gt;0,Vintage_Input!U113/Vintage_Input!M113,""))</f>
        <v/>
      </c>
      <c r="N164" s="120">
        <f>IF($B164=1,$D$19,IF(N(Vintage_Input!N113)&gt;0,Vintage_Input!V113/Vintage_Input!N113,""))</f>
        <v/>
      </c>
      <c r="O164" s="120">
        <f>IF($B164=1,$E$19,IF(N(Vintage_Input!O113)&gt;0,Vintage_Input!W113/Vintage_Input!O113,""))</f>
        <v/>
      </c>
      <c r="P164" s="120">
        <f>IF($B164=1,$F$19,IF(N(Vintage_Input!P113)&gt;0,Vintage_Input!X113/Vintage_Input!P113,""))</f>
        <v/>
      </c>
      <c r="Q164" s="120">
        <f>IF($B164=1,$G$19,IF(N(Vintage_Input!Q113)&gt;0,Vintage_Input!Y113/Vintage_Input!Q113,""))</f>
        <v/>
      </c>
      <c r="R164" s="120">
        <f>IF($B164=1,$H$19,IF(N(Vintage_Input!R113)&gt;0,Vintage_Input!Z113/Vintage_Input!R113,""))</f>
        <v/>
      </c>
      <c r="S164" s="120">
        <f>IF($B164=1,$I$19,IF(N(Vintage_Input!S113)&gt;0,Vintage_Input!AA113/Vintage_Input!S113,""))</f>
        <v/>
      </c>
      <c r="T164" s="120">
        <f>IF($B164=1,$B$20,IF(N(Vintage_Input!L113)&gt;0,Vintage_Input!AB113/Vintage_Input!L113,""))</f>
        <v/>
      </c>
      <c r="U164" s="120">
        <f>IF($B164=1,$C$20,IF(N(Vintage_Input!M113)&gt;0,Vintage_Input!AC113/Vintage_Input!M113,""))</f>
        <v/>
      </c>
      <c r="V164" s="120">
        <f>IF($B164=1,$D$20,IF(N(Vintage_Input!N113)&gt;0,Vintage_Input!AD113/Vintage_Input!N113,""))</f>
        <v/>
      </c>
      <c r="W164" s="120">
        <f>IF($B164=1,$E$20,IF(N(Vintage_Input!O113)&gt;0,Vintage_Input!AE113/Vintage_Input!O113,""))</f>
        <v/>
      </c>
      <c r="X164" s="120">
        <f>IF($B164=1,$F$20,IF(N(Vintage_Input!P113)&gt;0,Vintage_Input!AF113/Vintage_Input!P113,""))</f>
        <v/>
      </c>
      <c r="Y164" s="120">
        <f>IF($B164=1,$G$20,IF(N(Vintage_Input!Q113)&gt;0,Vintage_Input!AG113/Vintage_Input!Q113,""))</f>
        <v/>
      </c>
      <c r="Z164" s="120">
        <f>IF($B164=1,$H$20,IF(N(Vintage_Input!R113)&gt;0,Vintage_Input!AH113/Vintage_Input!R113,""))</f>
        <v/>
      </c>
      <c r="AA164" s="120">
        <f>IF($B164=1,$I$20,IF(N(Vintage_Input!S113)&gt;0,Vintage_Input!AI113/Vintage_Input!S113,""))</f>
        <v/>
      </c>
      <c r="AB164" s="120">
        <f>IF($B164=1,$B$21,IF(N(Vintage_Input!L113)&gt;0,Vintage_Input!AJ113/Vintage_Input!L113,""))</f>
        <v/>
      </c>
      <c r="AC164" s="120">
        <f>IF($B164=1,$C$21,IF(N(Vintage_Input!M113)&gt;0,Vintage_Input!AK113/Vintage_Input!M113,""))</f>
        <v/>
      </c>
      <c r="AD164" s="120">
        <f>IF($B164=1,$D$21,IF(N(Vintage_Input!N113)&gt;0,Vintage_Input!AL113/Vintage_Input!N113,""))</f>
        <v/>
      </c>
      <c r="AE164" s="120">
        <f>IF($B164=1,$E$21,IF(N(Vintage_Input!O113)&gt;0,Vintage_Input!AM113/Vintage_Input!O113,""))</f>
        <v/>
      </c>
      <c r="AF164" s="120">
        <f>IF($B164=1,$F$21,IF(N(Vintage_Input!P113)&gt;0,Vintage_Input!AN113/Vintage_Input!P113,""))</f>
        <v/>
      </c>
      <c r="AG164" s="120">
        <f>IF($B164=1,$G$21,IF(N(Vintage_Input!Q113)&gt;0,Vintage_Input!AO113/Vintage_Input!Q113,""))</f>
        <v/>
      </c>
      <c r="AH164" s="120">
        <f>IF($B164=1,$H$21,IF(N(Vintage_Input!R113)&gt;0,Vintage_Input!AP113/Vintage_Input!R113,""))</f>
        <v/>
      </c>
      <c r="AI164" s="120">
        <f>IF($B164=1,$I$21,IF(N(Vintage_Input!S113)&gt;0,Vintage_Input!AQ113/Vintage_Input!S113,""))</f>
        <v/>
      </c>
      <c r="AJ164" s="120">
        <f>IF($B164=1,$B$22,IF(N(Vintage_Input!L113)&gt;0,IFERROR(Vintage_Input!AR113/Vintage_Input!AJ113,""),""))</f>
        <v/>
      </c>
      <c r="AK164" s="120">
        <f>IF($B164=1,$C$22,IF(N(Vintage_Input!M113)&gt;0,IFERROR(Vintage_Input!AS113/Vintage_Input!AK113,""),""))</f>
        <v/>
      </c>
      <c r="AL164" s="120">
        <f>IF($B164=1,$D$22,IF(N(Vintage_Input!N113)&gt;0,IFERROR(Vintage_Input!AT113/Vintage_Input!AL113,""),""))</f>
        <v/>
      </c>
      <c r="AM164" s="120">
        <f>IF($B164=1,$E$22,IF(N(Vintage_Input!O113)&gt;0,IFERROR(Vintage_Input!AU113/Vintage_Input!AM113,""),""))</f>
        <v/>
      </c>
      <c r="AN164" s="120">
        <f>IF($B164=1,$F$22,IF(N(Vintage_Input!P113)&gt;0,IFERROR(Vintage_Input!AV113/Vintage_Input!AN113,""),""))</f>
        <v/>
      </c>
      <c r="AO164" s="120">
        <f>IF($B164=1,$G$22,IF(N(Vintage_Input!Q113)&gt;0,IFERROR(Vintage_Input!AW113/Vintage_Input!AO113,""),""))</f>
        <v/>
      </c>
      <c r="AP164" s="120">
        <f>IF($B164=1,$H$22,IF(N(Vintage_Input!R113)&gt;0,IFERROR(Vintage_Input!AX113/Vintage_Input!AP113,""),""))</f>
        <v/>
      </c>
      <c r="AQ164" s="120">
        <f>IF($B164=1,$I$22,IF(N(Vintage_Input!S113)&gt;0,IFERROR(Vintage_Input!AY113/Vintage_Input!AQ113,""),""))</f>
        <v/>
      </c>
      <c r="AR164" s="120">
        <f>IF($B164=1,$B$23,IF(N(Vintage_Input!L113)&gt;0,IFERROR(Vintage_Input!AZ113/$C164,""),""))</f>
        <v/>
      </c>
      <c r="AS164" s="120">
        <f>IF($B164=1,$C$23,IF(N(Vintage_Input!M113)&gt;0,IFERROR(Vintage_Input!BA113/$C164,""),""))</f>
        <v/>
      </c>
      <c r="AT164" s="120">
        <f>IF($B164=1,$D$23,IF(N(Vintage_Input!N113)&gt;0,IFERROR(Vintage_Input!BB113/$C164,""),""))</f>
        <v/>
      </c>
      <c r="AU164" s="120">
        <f>IF($B164=1,$E$23,IF(N(Vintage_Input!O113)&gt;0,IFERROR(Vintage_Input!BC113/$C164,""),""))</f>
        <v/>
      </c>
      <c r="AV164" s="120">
        <f>IF($B164=1,$F$23,IF(N(Vintage_Input!P113)&gt;0,IFERROR(Vintage_Input!BD113/$C164,""),""))</f>
        <v/>
      </c>
      <c r="AW164" s="120">
        <f>IF($B164=1,$G$23,IF(N(Vintage_Input!Q113)&gt;0,IFERROR(Vintage_Input!BE113/$C164,""),""))</f>
        <v/>
      </c>
      <c r="AX164" s="120">
        <f>IF($B164=1,$H$23,IF(N(Vintage_Input!R113)&gt;0,IFERROR(Vintage_Input!BF113/$C164,""),""))</f>
        <v/>
      </c>
      <c r="AY164" s="120">
        <f>IF($B164=1,$I$23,IF(N(Vintage_Input!S113)&gt;0,IFERROR(Vintage_Input!BG113/$C164,""),""))</f>
        <v/>
      </c>
      <c r="AZ164" s="121">
        <f>IF($B164=1,$B$24,IF(N(Vintage_Input!L113)&gt;0,IFERROR((Vintage_Input!D113+Vintage_Input!AR113)/$C164+Products!$D$14-(Products!$D$43+Products!$D$19+Products!$D$43*Products!$D$22+Products!$D$44),""),""))</f>
        <v/>
      </c>
      <c r="BA164" s="121">
        <f>IF($B164=1,$C$24,IF(N(Vintage_Input!M113)&gt;0,IFERROR((Vintage_Input!E113+Vintage_Input!AS113)/$C164+Products!$D$14-(Products!$D$43+Products!$D$19+Products!$D$43*Products!$D$22+Products!$D$44),""),""))</f>
        <v/>
      </c>
      <c r="BB164" s="121">
        <f>IF($B164=1,$D$24,IF(N(Vintage_Input!N113)&gt;0,IFERROR((Vintage_Input!F113+Vintage_Input!AT113)/$C164+Products!$D$14-(Products!$D$43+Products!$D$19+Products!$D$43*Products!$D$22+Products!$D$44),""),""))</f>
        <v/>
      </c>
      <c r="BC164" s="121">
        <f>IF($B164=1,$E$24,IF(N(Vintage_Input!O113)&gt;0,IFERROR((Vintage_Input!G113+Vintage_Input!AU113)/$C164+Products!$D$14-(Products!$D$43+Products!$D$19+Products!$D$43*Products!$D$22+Products!$D$44),""),""))</f>
        <v/>
      </c>
      <c r="BD164" s="121">
        <f>IF($B164=1,$F$24,IF(N(Vintage_Input!P113)&gt;0,IFERROR((Vintage_Input!H113+Vintage_Input!AV113)/$C164+Products!$D$14-(Products!$D$43+Products!$D$19+Products!$D$43*Products!$D$22+Products!$D$44),""),""))</f>
        <v/>
      </c>
      <c r="BE164" s="121">
        <f>IF($B164=1,$G$24,IF(N(Vintage_Input!Q113)&gt;0,IFERROR((Vintage_Input!I113+Vintage_Input!AW113)/$C164+Products!$D$14-(Products!$D$43+Products!$D$19+Products!$D$43*Products!$D$22+Products!$D$44),""),""))</f>
        <v/>
      </c>
      <c r="BF164" s="121">
        <f>IF($B164=1,$H$24,IF(N(Vintage_Input!R113)&gt;0,IFERROR((Vintage_Input!J113+Vintage_Input!AX113)/$C164+Products!$D$14-(Products!$D$43+Products!$D$19+Products!$D$43*Products!$D$22+Products!$D$44),""),""))</f>
        <v/>
      </c>
      <c r="BG164" s="121">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0">
        <f>IF($B165=1,$B$18,IF(N(Vintage_Input!L114)&gt;0,Vintage_Input!D114/Vintage_Input!L114,""))</f>
        <v/>
      </c>
      <c r="E165" s="120">
        <f>IF($B165=1,$C$18,IF(N(Vintage_Input!M114)&gt;0,Vintage_Input!E114/Vintage_Input!M114,""))</f>
        <v/>
      </c>
      <c r="F165" s="120">
        <f>IF($B165=1,$D$18,IF(N(Vintage_Input!N114)&gt;0,Vintage_Input!F114/Vintage_Input!N114,""))</f>
        <v/>
      </c>
      <c r="G165" s="120">
        <f>IF($B165=1,$E$18,IF(N(Vintage_Input!O114)&gt;0,Vintage_Input!G114/Vintage_Input!O114,""))</f>
        <v/>
      </c>
      <c r="H165" s="120">
        <f>IF($B165=1,$F$18,IF(N(Vintage_Input!P114)&gt;0,Vintage_Input!H114/Vintage_Input!P114,""))</f>
        <v/>
      </c>
      <c r="I165" s="120">
        <f>IF($B165=1,$G$18,IF(N(Vintage_Input!Q114)&gt;0,Vintage_Input!I114/Vintage_Input!Q114,""))</f>
        <v/>
      </c>
      <c r="J165" s="120">
        <f>IF($B165=1,$H$18,IF(N(Vintage_Input!R114)&gt;0,Vintage_Input!J114/Vintage_Input!R114,""))</f>
        <v/>
      </c>
      <c r="K165" s="120">
        <f>IF($B165=1,$I$18,IF(N(Vintage_Input!S114)&gt;0,Vintage_Input!K114/Vintage_Input!S114,""))</f>
        <v/>
      </c>
      <c r="L165" s="120">
        <f>IF($B165=1,$B$19,IF(N(Vintage_Input!L114)&gt;0,Vintage_Input!T114/Vintage_Input!L114,""))</f>
        <v/>
      </c>
      <c r="M165" s="120">
        <f>IF($B165=1,$C$19,IF(N(Vintage_Input!M114)&gt;0,Vintage_Input!U114/Vintage_Input!M114,""))</f>
        <v/>
      </c>
      <c r="N165" s="120">
        <f>IF($B165=1,$D$19,IF(N(Vintage_Input!N114)&gt;0,Vintage_Input!V114/Vintage_Input!N114,""))</f>
        <v/>
      </c>
      <c r="O165" s="120">
        <f>IF($B165=1,$E$19,IF(N(Vintage_Input!O114)&gt;0,Vintage_Input!W114/Vintage_Input!O114,""))</f>
        <v/>
      </c>
      <c r="P165" s="120">
        <f>IF($B165=1,$F$19,IF(N(Vintage_Input!P114)&gt;0,Vintage_Input!X114/Vintage_Input!P114,""))</f>
        <v/>
      </c>
      <c r="Q165" s="120">
        <f>IF($B165=1,$G$19,IF(N(Vintage_Input!Q114)&gt;0,Vintage_Input!Y114/Vintage_Input!Q114,""))</f>
        <v/>
      </c>
      <c r="R165" s="120">
        <f>IF($B165=1,$H$19,IF(N(Vintage_Input!R114)&gt;0,Vintage_Input!Z114/Vintage_Input!R114,""))</f>
        <v/>
      </c>
      <c r="S165" s="120">
        <f>IF($B165=1,$I$19,IF(N(Vintage_Input!S114)&gt;0,Vintage_Input!AA114/Vintage_Input!S114,""))</f>
        <v/>
      </c>
      <c r="T165" s="120">
        <f>IF($B165=1,$B$20,IF(N(Vintage_Input!L114)&gt;0,Vintage_Input!AB114/Vintage_Input!L114,""))</f>
        <v/>
      </c>
      <c r="U165" s="120">
        <f>IF($B165=1,$C$20,IF(N(Vintage_Input!M114)&gt;0,Vintage_Input!AC114/Vintage_Input!M114,""))</f>
        <v/>
      </c>
      <c r="V165" s="120">
        <f>IF($B165=1,$D$20,IF(N(Vintage_Input!N114)&gt;0,Vintage_Input!AD114/Vintage_Input!N114,""))</f>
        <v/>
      </c>
      <c r="W165" s="120">
        <f>IF($B165=1,$E$20,IF(N(Vintage_Input!O114)&gt;0,Vintage_Input!AE114/Vintage_Input!O114,""))</f>
        <v/>
      </c>
      <c r="X165" s="120">
        <f>IF($B165=1,$F$20,IF(N(Vintage_Input!P114)&gt;0,Vintage_Input!AF114/Vintage_Input!P114,""))</f>
        <v/>
      </c>
      <c r="Y165" s="120">
        <f>IF($B165=1,$G$20,IF(N(Vintage_Input!Q114)&gt;0,Vintage_Input!AG114/Vintage_Input!Q114,""))</f>
        <v/>
      </c>
      <c r="Z165" s="120">
        <f>IF($B165=1,$H$20,IF(N(Vintage_Input!R114)&gt;0,Vintage_Input!AH114/Vintage_Input!R114,""))</f>
        <v/>
      </c>
      <c r="AA165" s="120">
        <f>IF($B165=1,$I$20,IF(N(Vintage_Input!S114)&gt;0,Vintage_Input!AI114/Vintage_Input!S114,""))</f>
        <v/>
      </c>
      <c r="AB165" s="120">
        <f>IF($B165=1,$B$21,IF(N(Vintage_Input!L114)&gt;0,Vintage_Input!AJ114/Vintage_Input!L114,""))</f>
        <v/>
      </c>
      <c r="AC165" s="120">
        <f>IF($B165=1,$C$21,IF(N(Vintage_Input!M114)&gt;0,Vintage_Input!AK114/Vintage_Input!M114,""))</f>
        <v/>
      </c>
      <c r="AD165" s="120">
        <f>IF($B165=1,$D$21,IF(N(Vintage_Input!N114)&gt;0,Vintage_Input!AL114/Vintage_Input!N114,""))</f>
        <v/>
      </c>
      <c r="AE165" s="120">
        <f>IF($B165=1,$E$21,IF(N(Vintage_Input!O114)&gt;0,Vintage_Input!AM114/Vintage_Input!O114,""))</f>
        <v/>
      </c>
      <c r="AF165" s="120">
        <f>IF($B165=1,$F$21,IF(N(Vintage_Input!P114)&gt;0,Vintage_Input!AN114/Vintage_Input!P114,""))</f>
        <v/>
      </c>
      <c r="AG165" s="120">
        <f>IF($B165=1,$G$21,IF(N(Vintage_Input!Q114)&gt;0,Vintage_Input!AO114/Vintage_Input!Q114,""))</f>
        <v/>
      </c>
      <c r="AH165" s="120">
        <f>IF($B165=1,$H$21,IF(N(Vintage_Input!R114)&gt;0,Vintage_Input!AP114/Vintage_Input!R114,""))</f>
        <v/>
      </c>
      <c r="AI165" s="120">
        <f>IF($B165=1,$I$21,IF(N(Vintage_Input!S114)&gt;0,Vintage_Input!AQ114/Vintage_Input!S114,""))</f>
        <v/>
      </c>
      <c r="AJ165" s="120">
        <f>IF($B165=1,$B$22,IF(N(Vintage_Input!L114)&gt;0,IFERROR(Vintage_Input!AR114/Vintage_Input!AJ114,""),""))</f>
        <v/>
      </c>
      <c r="AK165" s="120">
        <f>IF($B165=1,$C$22,IF(N(Vintage_Input!M114)&gt;0,IFERROR(Vintage_Input!AS114/Vintage_Input!AK114,""),""))</f>
        <v/>
      </c>
      <c r="AL165" s="120">
        <f>IF($B165=1,$D$22,IF(N(Vintage_Input!N114)&gt;0,IFERROR(Vintage_Input!AT114/Vintage_Input!AL114,""),""))</f>
        <v/>
      </c>
      <c r="AM165" s="120">
        <f>IF($B165=1,$E$22,IF(N(Vintage_Input!O114)&gt;0,IFERROR(Vintage_Input!AU114/Vintage_Input!AM114,""),""))</f>
        <v/>
      </c>
      <c r="AN165" s="120">
        <f>IF($B165=1,$F$22,IF(N(Vintage_Input!P114)&gt;0,IFERROR(Vintage_Input!AV114/Vintage_Input!AN114,""),""))</f>
        <v/>
      </c>
      <c r="AO165" s="120">
        <f>IF($B165=1,$G$22,IF(N(Vintage_Input!Q114)&gt;0,IFERROR(Vintage_Input!AW114/Vintage_Input!AO114,""),""))</f>
        <v/>
      </c>
      <c r="AP165" s="120">
        <f>IF($B165=1,$H$22,IF(N(Vintage_Input!R114)&gt;0,IFERROR(Vintage_Input!AX114/Vintage_Input!AP114,""),""))</f>
        <v/>
      </c>
      <c r="AQ165" s="120">
        <f>IF($B165=1,$I$22,IF(N(Vintage_Input!S114)&gt;0,IFERROR(Vintage_Input!AY114/Vintage_Input!AQ114,""),""))</f>
        <v/>
      </c>
      <c r="AR165" s="120">
        <f>IF($B165=1,$B$23,IF(N(Vintage_Input!L114)&gt;0,IFERROR(Vintage_Input!AZ114/$C165,""),""))</f>
        <v/>
      </c>
      <c r="AS165" s="120">
        <f>IF($B165=1,$C$23,IF(N(Vintage_Input!M114)&gt;0,IFERROR(Vintage_Input!BA114/$C165,""),""))</f>
        <v/>
      </c>
      <c r="AT165" s="120">
        <f>IF($B165=1,$D$23,IF(N(Vintage_Input!N114)&gt;0,IFERROR(Vintage_Input!BB114/$C165,""),""))</f>
        <v/>
      </c>
      <c r="AU165" s="120">
        <f>IF($B165=1,$E$23,IF(N(Vintage_Input!O114)&gt;0,IFERROR(Vintage_Input!BC114/$C165,""),""))</f>
        <v/>
      </c>
      <c r="AV165" s="120">
        <f>IF($B165=1,$F$23,IF(N(Vintage_Input!P114)&gt;0,IFERROR(Vintage_Input!BD114/$C165,""),""))</f>
        <v/>
      </c>
      <c r="AW165" s="120">
        <f>IF($B165=1,$G$23,IF(N(Vintage_Input!Q114)&gt;0,IFERROR(Vintage_Input!BE114/$C165,""),""))</f>
        <v/>
      </c>
      <c r="AX165" s="120">
        <f>IF($B165=1,$H$23,IF(N(Vintage_Input!R114)&gt;0,IFERROR(Vintage_Input!BF114/$C165,""),""))</f>
        <v/>
      </c>
      <c r="AY165" s="120">
        <f>IF($B165=1,$I$23,IF(N(Vintage_Input!S114)&gt;0,IFERROR(Vintage_Input!BG114/$C165,""),""))</f>
        <v/>
      </c>
      <c r="AZ165" s="121">
        <f>IF($B165=1,$B$24,IF(N(Vintage_Input!L114)&gt;0,IFERROR((Vintage_Input!D114+Vintage_Input!AR114)/$C165+Products!$D$14-(Products!$D$43+Products!$D$19+Products!$D$43*Products!$D$22+Products!$D$44),""),""))</f>
        <v/>
      </c>
      <c r="BA165" s="121">
        <f>IF($B165=1,$C$24,IF(N(Vintage_Input!M114)&gt;0,IFERROR((Vintage_Input!E114+Vintage_Input!AS114)/$C165+Products!$D$14-(Products!$D$43+Products!$D$19+Products!$D$43*Products!$D$22+Products!$D$44),""),""))</f>
        <v/>
      </c>
      <c r="BB165" s="121">
        <f>IF($B165=1,$D$24,IF(N(Vintage_Input!N114)&gt;0,IFERROR((Vintage_Input!F114+Vintage_Input!AT114)/$C165+Products!$D$14-(Products!$D$43+Products!$D$19+Products!$D$43*Products!$D$22+Products!$D$44),""),""))</f>
        <v/>
      </c>
      <c r="BC165" s="121">
        <f>IF($B165=1,$E$24,IF(N(Vintage_Input!O114)&gt;0,IFERROR((Vintage_Input!G114+Vintage_Input!AU114)/$C165+Products!$D$14-(Products!$D$43+Products!$D$19+Products!$D$43*Products!$D$22+Products!$D$44),""),""))</f>
        <v/>
      </c>
      <c r="BD165" s="121">
        <f>IF($B165=1,$F$24,IF(N(Vintage_Input!P114)&gt;0,IFERROR((Vintage_Input!H114+Vintage_Input!AV114)/$C165+Products!$D$14-(Products!$D$43+Products!$D$19+Products!$D$43*Products!$D$22+Products!$D$44),""),""))</f>
        <v/>
      </c>
      <c r="BE165" s="121">
        <f>IF($B165=1,$G$24,IF(N(Vintage_Input!Q114)&gt;0,IFERROR((Vintage_Input!I114+Vintage_Input!AW114)/$C165+Products!$D$14-(Products!$D$43+Products!$D$19+Products!$D$43*Products!$D$22+Products!$D$44),""),""))</f>
        <v/>
      </c>
      <c r="BF165" s="121">
        <f>IF($B165=1,$H$24,IF(N(Vintage_Input!R114)&gt;0,IFERROR((Vintage_Input!J114+Vintage_Input!AX114)/$C165+Products!$D$14-(Products!$D$43+Products!$D$19+Products!$D$43*Products!$D$22+Products!$D$44),""),""))</f>
        <v/>
      </c>
      <c r="BG165" s="121">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0">
        <f>IF($B166=1,$B$18,IF(N(Vintage_Input!L115)&gt;0,Vintage_Input!D115/Vintage_Input!L115,""))</f>
        <v/>
      </c>
      <c r="E166" s="120">
        <f>IF($B166=1,$C$18,IF(N(Vintage_Input!M115)&gt;0,Vintage_Input!E115/Vintage_Input!M115,""))</f>
        <v/>
      </c>
      <c r="F166" s="120">
        <f>IF($B166=1,$D$18,IF(N(Vintage_Input!N115)&gt;0,Vintage_Input!F115/Vintage_Input!N115,""))</f>
        <v/>
      </c>
      <c r="G166" s="120">
        <f>IF($B166=1,$E$18,IF(N(Vintage_Input!O115)&gt;0,Vintage_Input!G115/Vintage_Input!O115,""))</f>
        <v/>
      </c>
      <c r="H166" s="120">
        <f>IF($B166=1,$F$18,IF(N(Vintage_Input!P115)&gt;0,Vintage_Input!H115/Vintage_Input!P115,""))</f>
        <v/>
      </c>
      <c r="I166" s="120">
        <f>IF($B166=1,$G$18,IF(N(Vintage_Input!Q115)&gt;0,Vintage_Input!I115/Vintage_Input!Q115,""))</f>
        <v/>
      </c>
      <c r="J166" s="120">
        <f>IF($B166=1,$H$18,IF(N(Vintage_Input!R115)&gt;0,Vintage_Input!J115/Vintage_Input!R115,""))</f>
        <v/>
      </c>
      <c r="K166" s="120">
        <f>IF($B166=1,$I$18,IF(N(Vintage_Input!S115)&gt;0,Vintage_Input!K115/Vintage_Input!S115,""))</f>
        <v/>
      </c>
      <c r="L166" s="120">
        <f>IF($B166=1,$B$19,IF(N(Vintage_Input!L115)&gt;0,Vintage_Input!T115/Vintage_Input!L115,""))</f>
        <v/>
      </c>
      <c r="M166" s="120">
        <f>IF($B166=1,$C$19,IF(N(Vintage_Input!M115)&gt;0,Vintage_Input!U115/Vintage_Input!M115,""))</f>
        <v/>
      </c>
      <c r="N166" s="120">
        <f>IF($B166=1,$D$19,IF(N(Vintage_Input!N115)&gt;0,Vintage_Input!V115/Vintage_Input!N115,""))</f>
        <v/>
      </c>
      <c r="O166" s="120">
        <f>IF($B166=1,$E$19,IF(N(Vintage_Input!O115)&gt;0,Vintage_Input!W115/Vintage_Input!O115,""))</f>
        <v/>
      </c>
      <c r="P166" s="120">
        <f>IF($B166=1,$F$19,IF(N(Vintage_Input!P115)&gt;0,Vintage_Input!X115/Vintage_Input!P115,""))</f>
        <v/>
      </c>
      <c r="Q166" s="120">
        <f>IF($B166=1,$G$19,IF(N(Vintage_Input!Q115)&gt;0,Vintage_Input!Y115/Vintage_Input!Q115,""))</f>
        <v/>
      </c>
      <c r="R166" s="120">
        <f>IF($B166=1,$H$19,IF(N(Vintage_Input!R115)&gt;0,Vintage_Input!Z115/Vintage_Input!R115,""))</f>
        <v/>
      </c>
      <c r="S166" s="120">
        <f>IF($B166=1,$I$19,IF(N(Vintage_Input!S115)&gt;0,Vintage_Input!AA115/Vintage_Input!S115,""))</f>
        <v/>
      </c>
      <c r="T166" s="120">
        <f>IF($B166=1,$B$20,IF(N(Vintage_Input!L115)&gt;0,Vintage_Input!AB115/Vintage_Input!L115,""))</f>
        <v/>
      </c>
      <c r="U166" s="120">
        <f>IF($B166=1,$C$20,IF(N(Vintage_Input!M115)&gt;0,Vintage_Input!AC115/Vintage_Input!M115,""))</f>
        <v/>
      </c>
      <c r="V166" s="120">
        <f>IF($B166=1,$D$20,IF(N(Vintage_Input!N115)&gt;0,Vintage_Input!AD115/Vintage_Input!N115,""))</f>
        <v/>
      </c>
      <c r="W166" s="120">
        <f>IF($B166=1,$E$20,IF(N(Vintage_Input!O115)&gt;0,Vintage_Input!AE115/Vintage_Input!O115,""))</f>
        <v/>
      </c>
      <c r="X166" s="120">
        <f>IF($B166=1,$F$20,IF(N(Vintage_Input!P115)&gt;0,Vintage_Input!AF115/Vintage_Input!P115,""))</f>
        <v/>
      </c>
      <c r="Y166" s="120">
        <f>IF($B166=1,$G$20,IF(N(Vintage_Input!Q115)&gt;0,Vintage_Input!AG115/Vintage_Input!Q115,""))</f>
        <v/>
      </c>
      <c r="Z166" s="120">
        <f>IF($B166=1,$H$20,IF(N(Vintage_Input!R115)&gt;0,Vintage_Input!AH115/Vintage_Input!R115,""))</f>
        <v/>
      </c>
      <c r="AA166" s="120">
        <f>IF($B166=1,$I$20,IF(N(Vintage_Input!S115)&gt;0,Vintage_Input!AI115/Vintage_Input!S115,""))</f>
        <v/>
      </c>
      <c r="AB166" s="120">
        <f>IF($B166=1,$B$21,IF(N(Vintage_Input!L115)&gt;0,Vintage_Input!AJ115/Vintage_Input!L115,""))</f>
        <v/>
      </c>
      <c r="AC166" s="120">
        <f>IF($B166=1,$C$21,IF(N(Vintage_Input!M115)&gt;0,Vintage_Input!AK115/Vintage_Input!M115,""))</f>
        <v/>
      </c>
      <c r="AD166" s="120">
        <f>IF($B166=1,$D$21,IF(N(Vintage_Input!N115)&gt;0,Vintage_Input!AL115/Vintage_Input!N115,""))</f>
        <v/>
      </c>
      <c r="AE166" s="120">
        <f>IF($B166=1,$E$21,IF(N(Vintage_Input!O115)&gt;0,Vintage_Input!AM115/Vintage_Input!O115,""))</f>
        <v/>
      </c>
      <c r="AF166" s="120">
        <f>IF($B166=1,$F$21,IF(N(Vintage_Input!P115)&gt;0,Vintage_Input!AN115/Vintage_Input!P115,""))</f>
        <v/>
      </c>
      <c r="AG166" s="120">
        <f>IF($B166=1,$G$21,IF(N(Vintage_Input!Q115)&gt;0,Vintage_Input!AO115/Vintage_Input!Q115,""))</f>
        <v/>
      </c>
      <c r="AH166" s="120">
        <f>IF($B166=1,$H$21,IF(N(Vintage_Input!R115)&gt;0,Vintage_Input!AP115/Vintage_Input!R115,""))</f>
        <v/>
      </c>
      <c r="AI166" s="120">
        <f>IF($B166=1,$I$21,IF(N(Vintage_Input!S115)&gt;0,Vintage_Input!AQ115/Vintage_Input!S115,""))</f>
        <v/>
      </c>
      <c r="AJ166" s="120">
        <f>IF($B166=1,$B$22,IF(N(Vintage_Input!L115)&gt;0,IFERROR(Vintage_Input!AR115/Vintage_Input!AJ115,""),""))</f>
        <v/>
      </c>
      <c r="AK166" s="120">
        <f>IF($B166=1,$C$22,IF(N(Vintage_Input!M115)&gt;0,IFERROR(Vintage_Input!AS115/Vintage_Input!AK115,""),""))</f>
        <v/>
      </c>
      <c r="AL166" s="120">
        <f>IF($B166=1,$D$22,IF(N(Vintage_Input!N115)&gt;0,IFERROR(Vintage_Input!AT115/Vintage_Input!AL115,""),""))</f>
        <v/>
      </c>
      <c r="AM166" s="120">
        <f>IF($B166=1,$E$22,IF(N(Vintage_Input!O115)&gt;0,IFERROR(Vintage_Input!AU115/Vintage_Input!AM115,""),""))</f>
        <v/>
      </c>
      <c r="AN166" s="120">
        <f>IF($B166=1,$F$22,IF(N(Vintage_Input!P115)&gt;0,IFERROR(Vintage_Input!AV115/Vintage_Input!AN115,""),""))</f>
        <v/>
      </c>
      <c r="AO166" s="120">
        <f>IF($B166=1,$G$22,IF(N(Vintage_Input!Q115)&gt;0,IFERROR(Vintage_Input!AW115/Vintage_Input!AO115,""),""))</f>
        <v/>
      </c>
      <c r="AP166" s="120">
        <f>IF($B166=1,$H$22,IF(N(Vintage_Input!R115)&gt;0,IFERROR(Vintage_Input!AX115/Vintage_Input!AP115,""),""))</f>
        <v/>
      </c>
      <c r="AQ166" s="120">
        <f>IF($B166=1,$I$22,IF(N(Vintage_Input!S115)&gt;0,IFERROR(Vintage_Input!AY115/Vintage_Input!AQ115,""),""))</f>
        <v/>
      </c>
      <c r="AR166" s="120">
        <f>IF($B166=1,$B$23,IF(N(Vintage_Input!L115)&gt;0,IFERROR(Vintage_Input!AZ115/$C166,""),""))</f>
        <v/>
      </c>
      <c r="AS166" s="120">
        <f>IF($B166=1,$C$23,IF(N(Vintage_Input!M115)&gt;0,IFERROR(Vintage_Input!BA115/$C166,""),""))</f>
        <v/>
      </c>
      <c r="AT166" s="120">
        <f>IF($B166=1,$D$23,IF(N(Vintage_Input!N115)&gt;0,IFERROR(Vintage_Input!BB115/$C166,""),""))</f>
        <v/>
      </c>
      <c r="AU166" s="120">
        <f>IF($B166=1,$E$23,IF(N(Vintage_Input!O115)&gt;0,IFERROR(Vintage_Input!BC115/$C166,""),""))</f>
        <v/>
      </c>
      <c r="AV166" s="120">
        <f>IF($B166=1,$F$23,IF(N(Vintage_Input!P115)&gt;0,IFERROR(Vintage_Input!BD115/$C166,""),""))</f>
        <v/>
      </c>
      <c r="AW166" s="120">
        <f>IF($B166=1,$G$23,IF(N(Vintage_Input!Q115)&gt;0,IFERROR(Vintage_Input!BE115/$C166,""),""))</f>
        <v/>
      </c>
      <c r="AX166" s="120">
        <f>IF($B166=1,$H$23,IF(N(Vintage_Input!R115)&gt;0,IFERROR(Vintage_Input!BF115/$C166,""),""))</f>
        <v/>
      </c>
      <c r="AY166" s="120">
        <f>IF($B166=1,$I$23,IF(N(Vintage_Input!S115)&gt;0,IFERROR(Vintage_Input!BG115/$C166,""),""))</f>
        <v/>
      </c>
      <c r="AZ166" s="121">
        <f>IF($B166=1,$B$24,IF(N(Vintage_Input!L115)&gt;0,IFERROR((Vintage_Input!D115+Vintage_Input!AR115)/$C166+Products!$D$14-(Products!$D$43+Products!$D$19+Products!$D$43*Products!$D$22+Products!$D$44),""),""))</f>
        <v/>
      </c>
      <c r="BA166" s="121">
        <f>IF($B166=1,$C$24,IF(N(Vintage_Input!M115)&gt;0,IFERROR((Vintage_Input!E115+Vintage_Input!AS115)/$C166+Products!$D$14-(Products!$D$43+Products!$D$19+Products!$D$43*Products!$D$22+Products!$D$44),""),""))</f>
        <v/>
      </c>
      <c r="BB166" s="121">
        <f>IF($B166=1,$D$24,IF(N(Vintage_Input!N115)&gt;0,IFERROR((Vintage_Input!F115+Vintage_Input!AT115)/$C166+Products!$D$14-(Products!$D$43+Products!$D$19+Products!$D$43*Products!$D$22+Products!$D$44),""),""))</f>
        <v/>
      </c>
      <c r="BC166" s="121">
        <f>IF($B166=1,$E$24,IF(N(Vintage_Input!O115)&gt;0,IFERROR((Vintage_Input!G115+Vintage_Input!AU115)/$C166+Products!$D$14-(Products!$D$43+Products!$D$19+Products!$D$43*Products!$D$22+Products!$D$44),""),""))</f>
        <v/>
      </c>
      <c r="BD166" s="121">
        <f>IF($B166=1,$F$24,IF(N(Vintage_Input!P115)&gt;0,IFERROR((Vintage_Input!H115+Vintage_Input!AV115)/$C166+Products!$D$14-(Products!$D$43+Products!$D$19+Products!$D$43*Products!$D$22+Products!$D$44),""),""))</f>
        <v/>
      </c>
      <c r="BE166" s="121">
        <f>IF($B166=1,$G$24,IF(N(Vintage_Input!Q115)&gt;0,IFERROR((Vintage_Input!I115+Vintage_Input!AW115)/$C166+Products!$D$14-(Products!$D$43+Products!$D$19+Products!$D$43*Products!$D$22+Products!$D$44),""),""))</f>
        <v/>
      </c>
      <c r="BF166" s="121">
        <f>IF($B166=1,$H$24,IF(N(Vintage_Input!R115)&gt;0,IFERROR((Vintage_Input!J115+Vintage_Input!AX115)/$C166+Products!$D$14-(Products!$D$43+Products!$D$19+Products!$D$43*Products!$D$22+Products!$D$44),""),""))</f>
        <v/>
      </c>
      <c r="BG166" s="121">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0">
        <f>IF($B167=1,$B$18,IF(N(Vintage_Input!L116)&gt;0,Vintage_Input!D116/Vintage_Input!L116,""))</f>
        <v/>
      </c>
      <c r="E167" s="120">
        <f>IF($B167=1,$C$18,IF(N(Vintage_Input!M116)&gt;0,Vintage_Input!E116/Vintage_Input!M116,""))</f>
        <v/>
      </c>
      <c r="F167" s="120">
        <f>IF($B167=1,$D$18,IF(N(Vintage_Input!N116)&gt;0,Vintage_Input!F116/Vintage_Input!N116,""))</f>
        <v/>
      </c>
      <c r="G167" s="120">
        <f>IF($B167=1,$E$18,IF(N(Vintage_Input!O116)&gt;0,Vintage_Input!G116/Vintage_Input!O116,""))</f>
        <v/>
      </c>
      <c r="H167" s="120">
        <f>IF($B167=1,$F$18,IF(N(Vintage_Input!P116)&gt;0,Vintage_Input!H116/Vintage_Input!P116,""))</f>
        <v/>
      </c>
      <c r="I167" s="120">
        <f>IF($B167=1,$G$18,IF(N(Vintage_Input!Q116)&gt;0,Vintage_Input!I116/Vintage_Input!Q116,""))</f>
        <v/>
      </c>
      <c r="J167" s="120">
        <f>IF($B167=1,$H$18,IF(N(Vintage_Input!R116)&gt;0,Vintage_Input!J116/Vintage_Input!R116,""))</f>
        <v/>
      </c>
      <c r="K167" s="120">
        <f>IF($B167=1,$I$18,IF(N(Vintage_Input!S116)&gt;0,Vintage_Input!K116/Vintage_Input!S116,""))</f>
        <v/>
      </c>
      <c r="L167" s="120">
        <f>IF($B167=1,$B$19,IF(N(Vintage_Input!L116)&gt;0,Vintage_Input!T116/Vintage_Input!L116,""))</f>
        <v/>
      </c>
      <c r="M167" s="120">
        <f>IF($B167=1,$C$19,IF(N(Vintage_Input!M116)&gt;0,Vintage_Input!U116/Vintage_Input!M116,""))</f>
        <v/>
      </c>
      <c r="N167" s="120">
        <f>IF($B167=1,$D$19,IF(N(Vintage_Input!N116)&gt;0,Vintage_Input!V116/Vintage_Input!N116,""))</f>
        <v/>
      </c>
      <c r="O167" s="120">
        <f>IF($B167=1,$E$19,IF(N(Vintage_Input!O116)&gt;0,Vintage_Input!W116/Vintage_Input!O116,""))</f>
        <v/>
      </c>
      <c r="P167" s="120">
        <f>IF($B167=1,$F$19,IF(N(Vintage_Input!P116)&gt;0,Vintage_Input!X116/Vintage_Input!P116,""))</f>
        <v/>
      </c>
      <c r="Q167" s="120">
        <f>IF($B167=1,$G$19,IF(N(Vintage_Input!Q116)&gt;0,Vintage_Input!Y116/Vintage_Input!Q116,""))</f>
        <v/>
      </c>
      <c r="R167" s="120">
        <f>IF($B167=1,$H$19,IF(N(Vintage_Input!R116)&gt;0,Vintage_Input!Z116/Vintage_Input!R116,""))</f>
        <v/>
      </c>
      <c r="S167" s="120">
        <f>IF($B167=1,$I$19,IF(N(Vintage_Input!S116)&gt;0,Vintage_Input!AA116/Vintage_Input!S116,""))</f>
        <v/>
      </c>
      <c r="T167" s="120">
        <f>IF($B167=1,$B$20,IF(N(Vintage_Input!L116)&gt;0,Vintage_Input!AB116/Vintage_Input!L116,""))</f>
        <v/>
      </c>
      <c r="U167" s="120">
        <f>IF($B167=1,$C$20,IF(N(Vintage_Input!M116)&gt;0,Vintage_Input!AC116/Vintage_Input!M116,""))</f>
        <v/>
      </c>
      <c r="V167" s="120">
        <f>IF($B167=1,$D$20,IF(N(Vintage_Input!N116)&gt;0,Vintage_Input!AD116/Vintage_Input!N116,""))</f>
        <v/>
      </c>
      <c r="W167" s="120">
        <f>IF($B167=1,$E$20,IF(N(Vintage_Input!O116)&gt;0,Vintage_Input!AE116/Vintage_Input!O116,""))</f>
        <v/>
      </c>
      <c r="X167" s="120">
        <f>IF($B167=1,$F$20,IF(N(Vintage_Input!P116)&gt;0,Vintage_Input!AF116/Vintage_Input!P116,""))</f>
        <v/>
      </c>
      <c r="Y167" s="120">
        <f>IF($B167=1,$G$20,IF(N(Vintage_Input!Q116)&gt;0,Vintage_Input!AG116/Vintage_Input!Q116,""))</f>
        <v/>
      </c>
      <c r="Z167" s="120">
        <f>IF($B167=1,$H$20,IF(N(Vintage_Input!R116)&gt;0,Vintage_Input!AH116/Vintage_Input!R116,""))</f>
        <v/>
      </c>
      <c r="AA167" s="120">
        <f>IF($B167=1,$I$20,IF(N(Vintage_Input!S116)&gt;0,Vintage_Input!AI116/Vintage_Input!S116,""))</f>
        <v/>
      </c>
      <c r="AB167" s="120">
        <f>IF($B167=1,$B$21,IF(N(Vintage_Input!L116)&gt;0,Vintage_Input!AJ116/Vintage_Input!L116,""))</f>
        <v/>
      </c>
      <c r="AC167" s="120">
        <f>IF($B167=1,$C$21,IF(N(Vintage_Input!M116)&gt;0,Vintage_Input!AK116/Vintage_Input!M116,""))</f>
        <v/>
      </c>
      <c r="AD167" s="120">
        <f>IF($B167=1,$D$21,IF(N(Vintage_Input!N116)&gt;0,Vintage_Input!AL116/Vintage_Input!N116,""))</f>
        <v/>
      </c>
      <c r="AE167" s="120">
        <f>IF($B167=1,$E$21,IF(N(Vintage_Input!O116)&gt;0,Vintage_Input!AM116/Vintage_Input!O116,""))</f>
        <v/>
      </c>
      <c r="AF167" s="120">
        <f>IF($B167=1,$F$21,IF(N(Vintage_Input!P116)&gt;0,Vintage_Input!AN116/Vintage_Input!P116,""))</f>
        <v/>
      </c>
      <c r="AG167" s="120">
        <f>IF($B167=1,$G$21,IF(N(Vintage_Input!Q116)&gt;0,Vintage_Input!AO116/Vintage_Input!Q116,""))</f>
        <v/>
      </c>
      <c r="AH167" s="120">
        <f>IF($B167=1,$H$21,IF(N(Vintage_Input!R116)&gt;0,Vintage_Input!AP116/Vintage_Input!R116,""))</f>
        <v/>
      </c>
      <c r="AI167" s="120">
        <f>IF($B167=1,$I$21,IF(N(Vintage_Input!S116)&gt;0,Vintage_Input!AQ116/Vintage_Input!S116,""))</f>
        <v/>
      </c>
      <c r="AJ167" s="120">
        <f>IF($B167=1,$B$22,IF(N(Vintage_Input!L116)&gt;0,IFERROR(Vintage_Input!AR116/Vintage_Input!AJ116,""),""))</f>
        <v/>
      </c>
      <c r="AK167" s="120">
        <f>IF($B167=1,$C$22,IF(N(Vintage_Input!M116)&gt;0,IFERROR(Vintage_Input!AS116/Vintage_Input!AK116,""),""))</f>
        <v/>
      </c>
      <c r="AL167" s="120">
        <f>IF($B167=1,$D$22,IF(N(Vintage_Input!N116)&gt;0,IFERROR(Vintage_Input!AT116/Vintage_Input!AL116,""),""))</f>
        <v/>
      </c>
      <c r="AM167" s="120">
        <f>IF($B167=1,$E$22,IF(N(Vintage_Input!O116)&gt;0,IFERROR(Vintage_Input!AU116/Vintage_Input!AM116,""),""))</f>
        <v/>
      </c>
      <c r="AN167" s="120">
        <f>IF($B167=1,$F$22,IF(N(Vintage_Input!P116)&gt;0,IFERROR(Vintage_Input!AV116/Vintage_Input!AN116,""),""))</f>
        <v/>
      </c>
      <c r="AO167" s="120">
        <f>IF($B167=1,$G$22,IF(N(Vintage_Input!Q116)&gt;0,IFERROR(Vintage_Input!AW116/Vintage_Input!AO116,""),""))</f>
        <v/>
      </c>
      <c r="AP167" s="120">
        <f>IF($B167=1,$H$22,IF(N(Vintage_Input!R116)&gt;0,IFERROR(Vintage_Input!AX116/Vintage_Input!AP116,""),""))</f>
        <v/>
      </c>
      <c r="AQ167" s="120">
        <f>IF($B167=1,$I$22,IF(N(Vintage_Input!S116)&gt;0,IFERROR(Vintage_Input!AY116/Vintage_Input!AQ116,""),""))</f>
        <v/>
      </c>
      <c r="AR167" s="120">
        <f>IF($B167=1,$B$23,IF(N(Vintage_Input!L116)&gt;0,IFERROR(Vintage_Input!AZ116/$C167,""),""))</f>
        <v/>
      </c>
      <c r="AS167" s="120">
        <f>IF($B167=1,$C$23,IF(N(Vintage_Input!M116)&gt;0,IFERROR(Vintage_Input!BA116/$C167,""),""))</f>
        <v/>
      </c>
      <c r="AT167" s="120">
        <f>IF($B167=1,$D$23,IF(N(Vintage_Input!N116)&gt;0,IFERROR(Vintage_Input!BB116/$C167,""),""))</f>
        <v/>
      </c>
      <c r="AU167" s="120">
        <f>IF($B167=1,$E$23,IF(N(Vintage_Input!O116)&gt;0,IFERROR(Vintage_Input!BC116/$C167,""),""))</f>
        <v/>
      </c>
      <c r="AV167" s="120">
        <f>IF($B167=1,$F$23,IF(N(Vintage_Input!P116)&gt;0,IFERROR(Vintage_Input!BD116/$C167,""),""))</f>
        <v/>
      </c>
      <c r="AW167" s="120">
        <f>IF($B167=1,$G$23,IF(N(Vintage_Input!Q116)&gt;0,IFERROR(Vintage_Input!BE116/$C167,""),""))</f>
        <v/>
      </c>
      <c r="AX167" s="120">
        <f>IF($B167=1,$H$23,IF(N(Vintage_Input!R116)&gt;0,IFERROR(Vintage_Input!BF116/$C167,""),""))</f>
        <v/>
      </c>
      <c r="AY167" s="120">
        <f>IF($B167=1,$I$23,IF(N(Vintage_Input!S116)&gt;0,IFERROR(Vintage_Input!BG116/$C167,""),""))</f>
        <v/>
      </c>
      <c r="AZ167" s="121">
        <f>IF($B167=1,$B$24,IF(N(Vintage_Input!L116)&gt;0,IFERROR((Vintage_Input!D116+Vintage_Input!AR116)/$C167+Products!$D$14-(Products!$D$43+Products!$D$19+Products!$D$43*Products!$D$22+Products!$D$44),""),""))</f>
        <v/>
      </c>
      <c r="BA167" s="121">
        <f>IF($B167=1,$C$24,IF(N(Vintage_Input!M116)&gt;0,IFERROR((Vintage_Input!E116+Vintage_Input!AS116)/$C167+Products!$D$14-(Products!$D$43+Products!$D$19+Products!$D$43*Products!$D$22+Products!$D$44),""),""))</f>
        <v/>
      </c>
      <c r="BB167" s="121">
        <f>IF($B167=1,$D$24,IF(N(Vintage_Input!N116)&gt;0,IFERROR((Vintage_Input!F116+Vintage_Input!AT116)/$C167+Products!$D$14-(Products!$D$43+Products!$D$19+Products!$D$43*Products!$D$22+Products!$D$44),""),""))</f>
        <v/>
      </c>
      <c r="BC167" s="121">
        <f>IF($B167=1,$E$24,IF(N(Vintage_Input!O116)&gt;0,IFERROR((Vintage_Input!G116+Vintage_Input!AU116)/$C167+Products!$D$14-(Products!$D$43+Products!$D$19+Products!$D$43*Products!$D$22+Products!$D$44),""),""))</f>
        <v/>
      </c>
      <c r="BD167" s="121">
        <f>IF($B167=1,$F$24,IF(N(Vintage_Input!P116)&gt;0,IFERROR((Vintage_Input!H116+Vintage_Input!AV116)/$C167+Products!$D$14-(Products!$D$43+Products!$D$19+Products!$D$43*Products!$D$22+Products!$D$44),""),""))</f>
        <v/>
      </c>
      <c r="BE167" s="121">
        <f>IF($B167=1,$G$24,IF(N(Vintage_Input!Q116)&gt;0,IFERROR((Vintage_Input!I116+Vintage_Input!AW116)/$C167+Products!$D$14-(Products!$D$43+Products!$D$19+Products!$D$43*Products!$D$22+Products!$D$44),""),""))</f>
        <v/>
      </c>
      <c r="BF167" s="121">
        <f>IF($B167=1,$H$24,IF(N(Vintage_Input!R116)&gt;0,IFERROR((Vintage_Input!J116+Vintage_Input!AX116)/$C167+Products!$D$14-(Products!$D$43+Products!$D$19+Products!$D$43*Products!$D$22+Products!$D$44),""),""))</f>
        <v/>
      </c>
      <c r="BG167" s="121">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0">
        <f>IF($B168=1,$B$18,IF(N(Vintage_Input!L117)&gt;0,Vintage_Input!D117/Vintage_Input!L117,""))</f>
        <v/>
      </c>
      <c r="E168" s="120">
        <f>IF($B168=1,$C$18,IF(N(Vintage_Input!M117)&gt;0,Vintage_Input!E117/Vintage_Input!M117,""))</f>
        <v/>
      </c>
      <c r="F168" s="120">
        <f>IF($B168=1,$D$18,IF(N(Vintage_Input!N117)&gt;0,Vintage_Input!F117/Vintage_Input!N117,""))</f>
        <v/>
      </c>
      <c r="G168" s="120">
        <f>IF($B168=1,$E$18,IF(N(Vintage_Input!O117)&gt;0,Vintage_Input!G117/Vintage_Input!O117,""))</f>
        <v/>
      </c>
      <c r="H168" s="120">
        <f>IF($B168=1,$F$18,IF(N(Vintage_Input!P117)&gt;0,Vintage_Input!H117/Vintage_Input!P117,""))</f>
        <v/>
      </c>
      <c r="I168" s="120">
        <f>IF($B168=1,$G$18,IF(N(Vintage_Input!Q117)&gt;0,Vintage_Input!I117/Vintage_Input!Q117,""))</f>
        <v/>
      </c>
      <c r="J168" s="120">
        <f>IF($B168=1,$H$18,IF(N(Vintage_Input!R117)&gt;0,Vintage_Input!J117/Vintage_Input!R117,""))</f>
        <v/>
      </c>
      <c r="K168" s="120">
        <f>IF($B168=1,$I$18,IF(N(Vintage_Input!S117)&gt;0,Vintage_Input!K117/Vintage_Input!S117,""))</f>
        <v/>
      </c>
      <c r="L168" s="120">
        <f>IF($B168=1,$B$19,IF(N(Vintage_Input!L117)&gt;0,Vintage_Input!T117/Vintage_Input!L117,""))</f>
        <v/>
      </c>
      <c r="M168" s="120">
        <f>IF($B168=1,$C$19,IF(N(Vintage_Input!M117)&gt;0,Vintage_Input!U117/Vintage_Input!M117,""))</f>
        <v/>
      </c>
      <c r="N168" s="120">
        <f>IF($B168=1,$D$19,IF(N(Vintage_Input!N117)&gt;0,Vintage_Input!V117/Vintage_Input!N117,""))</f>
        <v/>
      </c>
      <c r="O168" s="120">
        <f>IF($B168=1,$E$19,IF(N(Vintage_Input!O117)&gt;0,Vintage_Input!W117/Vintage_Input!O117,""))</f>
        <v/>
      </c>
      <c r="P168" s="120">
        <f>IF($B168=1,$F$19,IF(N(Vintage_Input!P117)&gt;0,Vintage_Input!X117/Vintage_Input!P117,""))</f>
        <v/>
      </c>
      <c r="Q168" s="120">
        <f>IF($B168=1,$G$19,IF(N(Vintage_Input!Q117)&gt;0,Vintage_Input!Y117/Vintage_Input!Q117,""))</f>
        <v/>
      </c>
      <c r="R168" s="120">
        <f>IF($B168=1,$H$19,IF(N(Vintage_Input!R117)&gt;0,Vintage_Input!Z117/Vintage_Input!R117,""))</f>
        <v/>
      </c>
      <c r="S168" s="120">
        <f>IF($B168=1,$I$19,IF(N(Vintage_Input!S117)&gt;0,Vintage_Input!AA117/Vintage_Input!S117,""))</f>
        <v/>
      </c>
      <c r="T168" s="120">
        <f>IF($B168=1,$B$20,IF(N(Vintage_Input!L117)&gt;0,Vintage_Input!AB117/Vintage_Input!L117,""))</f>
        <v/>
      </c>
      <c r="U168" s="120">
        <f>IF($B168=1,$C$20,IF(N(Vintage_Input!M117)&gt;0,Vintage_Input!AC117/Vintage_Input!M117,""))</f>
        <v/>
      </c>
      <c r="V168" s="120">
        <f>IF($B168=1,$D$20,IF(N(Vintage_Input!N117)&gt;0,Vintage_Input!AD117/Vintage_Input!N117,""))</f>
        <v/>
      </c>
      <c r="W168" s="120">
        <f>IF($B168=1,$E$20,IF(N(Vintage_Input!O117)&gt;0,Vintage_Input!AE117/Vintage_Input!O117,""))</f>
        <v/>
      </c>
      <c r="X168" s="120">
        <f>IF($B168=1,$F$20,IF(N(Vintage_Input!P117)&gt;0,Vintage_Input!AF117/Vintage_Input!P117,""))</f>
        <v/>
      </c>
      <c r="Y168" s="120">
        <f>IF($B168=1,$G$20,IF(N(Vintage_Input!Q117)&gt;0,Vintage_Input!AG117/Vintage_Input!Q117,""))</f>
        <v/>
      </c>
      <c r="Z168" s="120">
        <f>IF($B168=1,$H$20,IF(N(Vintage_Input!R117)&gt;0,Vintage_Input!AH117/Vintage_Input!R117,""))</f>
        <v/>
      </c>
      <c r="AA168" s="120">
        <f>IF($B168=1,$I$20,IF(N(Vintage_Input!S117)&gt;0,Vintage_Input!AI117/Vintage_Input!S117,""))</f>
        <v/>
      </c>
      <c r="AB168" s="120">
        <f>IF($B168=1,$B$21,IF(N(Vintage_Input!L117)&gt;0,Vintage_Input!AJ117/Vintage_Input!L117,""))</f>
        <v/>
      </c>
      <c r="AC168" s="120">
        <f>IF($B168=1,$C$21,IF(N(Vintage_Input!M117)&gt;0,Vintage_Input!AK117/Vintage_Input!M117,""))</f>
        <v/>
      </c>
      <c r="AD168" s="120">
        <f>IF($B168=1,$D$21,IF(N(Vintage_Input!N117)&gt;0,Vintage_Input!AL117/Vintage_Input!N117,""))</f>
        <v/>
      </c>
      <c r="AE168" s="120">
        <f>IF($B168=1,$E$21,IF(N(Vintage_Input!O117)&gt;0,Vintage_Input!AM117/Vintage_Input!O117,""))</f>
        <v/>
      </c>
      <c r="AF168" s="120">
        <f>IF($B168=1,$F$21,IF(N(Vintage_Input!P117)&gt;0,Vintage_Input!AN117/Vintage_Input!P117,""))</f>
        <v/>
      </c>
      <c r="AG168" s="120">
        <f>IF($B168=1,$G$21,IF(N(Vintage_Input!Q117)&gt;0,Vintage_Input!AO117/Vintage_Input!Q117,""))</f>
        <v/>
      </c>
      <c r="AH168" s="120">
        <f>IF($B168=1,$H$21,IF(N(Vintage_Input!R117)&gt;0,Vintage_Input!AP117/Vintage_Input!R117,""))</f>
        <v/>
      </c>
      <c r="AI168" s="120">
        <f>IF($B168=1,$I$21,IF(N(Vintage_Input!S117)&gt;0,Vintage_Input!AQ117/Vintage_Input!S117,""))</f>
        <v/>
      </c>
      <c r="AJ168" s="120">
        <f>IF($B168=1,$B$22,IF(N(Vintage_Input!L117)&gt;0,IFERROR(Vintage_Input!AR117/Vintage_Input!AJ117,""),""))</f>
        <v/>
      </c>
      <c r="AK168" s="120">
        <f>IF($B168=1,$C$22,IF(N(Vintage_Input!M117)&gt;0,IFERROR(Vintage_Input!AS117/Vintage_Input!AK117,""),""))</f>
        <v/>
      </c>
      <c r="AL168" s="120">
        <f>IF($B168=1,$D$22,IF(N(Vintage_Input!N117)&gt;0,IFERROR(Vintage_Input!AT117/Vintage_Input!AL117,""),""))</f>
        <v/>
      </c>
      <c r="AM168" s="120">
        <f>IF($B168=1,$E$22,IF(N(Vintage_Input!O117)&gt;0,IFERROR(Vintage_Input!AU117/Vintage_Input!AM117,""),""))</f>
        <v/>
      </c>
      <c r="AN168" s="120">
        <f>IF($B168=1,$F$22,IF(N(Vintage_Input!P117)&gt;0,IFERROR(Vintage_Input!AV117/Vintage_Input!AN117,""),""))</f>
        <v/>
      </c>
      <c r="AO168" s="120">
        <f>IF($B168=1,$G$22,IF(N(Vintage_Input!Q117)&gt;0,IFERROR(Vintage_Input!AW117/Vintage_Input!AO117,""),""))</f>
        <v/>
      </c>
      <c r="AP168" s="120">
        <f>IF($B168=1,$H$22,IF(N(Vintage_Input!R117)&gt;0,IFERROR(Vintage_Input!AX117/Vintage_Input!AP117,""),""))</f>
        <v/>
      </c>
      <c r="AQ168" s="120">
        <f>IF($B168=1,$I$22,IF(N(Vintage_Input!S117)&gt;0,IFERROR(Vintage_Input!AY117/Vintage_Input!AQ117,""),""))</f>
        <v/>
      </c>
      <c r="AR168" s="120">
        <f>IF($B168=1,$B$23,IF(N(Vintage_Input!L117)&gt;0,IFERROR(Vintage_Input!AZ117/$C168,""),""))</f>
        <v/>
      </c>
      <c r="AS168" s="120">
        <f>IF($B168=1,$C$23,IF(N(Vintage_Input!M117)&gt;0,IFERROR(Vintage_Input!BA117/$C168,""),""))</f>
        <v/>
      </c>
      <c r="AT168" s="120">
        <f>IF($B168=1,$D$23,IF(N(Vintage_Input!N117)&gt;0,IFERROR(Vintage_Input!BB117/$C168,""),""))</f>
        <v/>
      </c>
      <c r="AU168" s="120">
        <f>IF($B168=1,$E$23,IF(N(Vintage_Input!O117)&gt;0,IFERROR(Vintage_Input!BC117/$C168,""),""))</f>
        <v/>
      </c>
      <c r="AV168" s="120">
        <f>IF($B168=1,$F$23,IF(N(Vintage_Input!P117)&gt;0,IFERROR(Vintage_Input!BD117/$C168,""),""))</f>
        <v/>
      </c>
      <c r="AW168" s="120">
        <f>IF($B168=1,$G$23,IF(N(Vintage_Input!Q117)&gt;0,IFERROR(Vintage_Input!BE117/$C168,""),""))</f>
        <v/>
      </c>
      <c r="AX168" s="120">
        <f>IF($B168=1,$H$23,IF(N(Vintage_Input!R117)&gt;0,IFERROR(Vintage_Input!BF117/$C168,""),""))</f>
        <v/>
      </c>
      <c r="AY168" s="120">
        <f>IF($B168=1,$I$23,IF(N(Vintage_Input!S117)&gt;0,IFERROR(Vintage_Input!BG117/$C168,""),""))</f>
        <v/>
      </c>
      <c r="AZ168" s="121">
        <f>IF($B168=1,$B$24,IF(N(Vintage_Input!L117)&gt;0,IFERROR((Vintage_Input!D117+Vintage_Input!AR117)/$C168+Products!$D$14-(Products!$D$43+Products!$D$19+Products!$D$43*Products!$D$22+Products!$D$44),""),""))</f>
        <v/>
      </c>
      <c r="BA168" s="121">
        <f>IF($B168=1,$C$24,IF(N(Vintage_Input!M117)&gt;0,IFERROR((Vintage_Input!E117+Vintage_Input!AS117)/$C168+Products!$D$14-(Products!$D$43+Products!$D$19+Products!$D$43*Products!$D$22+Products!$D$44),""),""))</f>
        <v/>
      </c>
      <c r="BB168" s="121">
        <f>IF($B168=1,$D$24,IF(N(Vintage_Input!N117)&gt;0,IFERROR((Vintage_Input!F117+Vintage_Input!AT117)/$C168+Products!$D$14-(Products!$D$43+Products!$D$19+Products!$D$43*Products!$D$22+Products!$D$44),""),""))</f>
        <v/>
      </c>
      <c r="BC168" s="121">
        <f>IF($B168=1,$E$24,IF(N(Vintage_Input!O117)&gt;0,IFERROR((Vintage_Input!G117+Vintage_Input!AU117)/$C168+Products!$D$14-(Products!$D$43+Products!$D$19+Products!$D$43*Products!$D$22+Products!$D$44),""),""))</f>
        <v/>
      </c>
      <c r="BD168" s="121">
        <f>IF($B168=1,$F$24,IF(N(Vintage_Input!P117)&gt;0,IFERROR((Vintage_Input!H117+Vintage_Input!AV117)/$C168+Products!$D$14-(Products!$D$43+Products!$D$19+Products!$D$43*Products!$D$22+Products!$D$44),""),""))</f>
        <v/>
      </c>
      <c r="BE168" s="121">
        <f>IF($B168=1,$G$24,IF(N(Vintage_Input!Q117)&gt;0,IFERROR((Vintage_Input!I117+Vintage_Input!AW117)/$C168+Products!$D$14-(Products!$D$43+Products!$D$19+Products!$D$43*Products!$D$22+Products!$D$44),""),""))</f>
        <v/>
      </c>
      <c r="BF168" s="121">
        <f>IF($B168=1,$H$24,IF(N(Vintage_Input!R117)&gt;0,IFERROR((Vintage_Input!J117+Vintage_Input!AX117)/$C168+Products!$D$14-(Products!$D$43+Products!$D$19+Products!$D$43*Products!$D$22+Products!$D$44),""),""))</f>
        <v/>
      </c>
      <c r="BG168" s="121">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0">
        <f>IF($B169=1,$B$18,IF(N(Vintage_Input!L118)&gt;0,Vintage_Input!D118/Vintage_Input!L118,""))</f>
        <v/>
      </c>
      <c r="E169" s="120">
        <f>IF($B169=1,$C$18,IF(N(Vintage_Input!M118)&gt;0,Vintage_Input!E118/Vintage_Input!M118,""))</f>
        <v/>
      </c>
      <c r="F169" s="120">
        <f>IF($B169=1,$D$18,IF(N(Vintage_Input!N118)&gt;0,Vintage_Input!F118/Vintage_Input!N118,""))</f>
        <v/>
      </c>
      <c r="G169" s="120">
        <f>IF($B169=1,$E$18,IF(N(Vintage_Input!O118)&gt;0,Vintage_Input!G118/Vintage_Input!O118,""))</f>
        <v/>
      </c>
      <c r="H169" s="120">
        <f>IF($B169=1,$F$18,IF(N(Vintage_Input!P118)&gt;0,Vintage_Input!H118/Vintage_Input!P118,""))</f>
        <v/>
      </c>
      <c r="I169" s="120">
        <f>IF($B169=1,$G$18,IF(N(Vintage_Input!Q118)&gt;0,Vintage_Input!I118/Vintage_Input!Q118,""))</f>
        <v/>
      </c>
      <c r="J169" s="120">
        <f>IF($B169=1,$H$18,IF(N(Vintage_Input!R118)&gt;0,Vintage_Input!J118/Vintage_Input!R118,""))</f>
        <v/>
      </c>
      <c r="K169" s="120">
        <f>IF($B169=1,$I$18,IF(N(Vintage_Input!S118)&gt;0,Vintage_Input!K118/Vintage_Input!S118,""))</f>
        <v/>
      </c>
      <c r="L169" s="120">
        <f>IF($B169=1,$B$19,IF(N(Vintage_Input!L118)&gt;0,Vintage_Input!T118/Vintage_Input!L118,""))</f>
        <v/>
      </c>
      <c r="M169" s="120">
        <f>IF($B169=1,$C$19,IF(N(Vintage_Input!M118)&gt;0,Vintage_Input!U118/Vintage_Input!M118,""))</f>
        <v/>
      </c>
      <c r="N169" s="120">
        <f>IF($B169=1,$D$19,IF(N(Vintage_Input!N118)&gt;0,Vintage_Input!V118/Vintage_Input!N118,""))</f>
        <v/>
      </c>
      <c r="O169" s="120">
        <f>IF($B169=1,$E$19,IF(N(Vintage_Input!O118)&gt;0,Vintage_Input!W118/Vintage_Input!O118,""))</f>
        <v/>
      </c>
      <c r="P169" s="120">
        <f>IF($B169=1,$F$19,IF(N(Vintage_Input!P118)&gt;0,Vintage_Input!X118/Vintage_Input!P118,""))</f>
        <v/>
      </c>
      <c r="Q169" s="120">
        <f>IF($B169=1,$G$19,IF(N(Vintage_Input!Q118)&gt;0,Vintage_Input!Y118/Vintage_Input!Q118,""))</f>
        <v/>
      </c>
      <c r="R169" s="120">
        <f>IF($B169=1,$H$19,IF(N(Vintage_Input!R118)&gt;0,Vintage_Input!Z118/Vintage_Input!R118,""))</f>
        <v/>
      </c>
      <c r="S169" s="120">
        <f>IF($B169=1,$I$19,IF(N(Vintage_Input!S118)&gt;0,Vintage_Input!AA118/Vintage_Input!S118,""))</f>
        <v/>
      </c>
      <c r="T169" s="120">
        <f>IF($B169=1,$B$20,IF(N(Vintage_Input!L118)&gt;0,Vintage_Input!AB118/Vintage_Input!L118,""))</f>
        <v/>
      </c>
      <c r="U169" s="120">
        <f>IF($B169=1,$C$20,IF(N(Vintage_Input!M118)&gt;0,Vintage_Input!AC118/Vintage_Input!M118,""))</f>
        <v/>
      </c>
      <c r="V169" s="120">
        <f>IF($B169=1,$D$20,IF(N(Vintage_Input!N118)&gt;0,Vintage_Input!AD118/Vintage_Input!N118,""))</f>
        <v/>
      </c>
      <c r="W169" s="120">
        <f>IF($B169=1,$E$20,IF(N(Vintage_Input!O118)&gt;0,Vintage_Input!AE118/Vintage_Input!O118,""))</f>
        <v/>
      </c>
      <c r="X169" s="120">
        <f>IF($B169=1,$F$20,IF(N(Vintage_Input!P118)&gt;0,Vintage_Input!AF118/Vintage_Input!P118,""))</f>
        <v/>
      </c>
      <c r="Y169" s="120">
        <f>IF($B169=1,$G$20,IF(N(Vintage_Input!Q118)&gt;0,Vintage_Input!AG118/Vintage_Input!Q118,""))</f>
        <v/>
      </c>
      <c r="Z169" s="120">
        <f>IF($B169=1,$H$20,IF(N(Vintage_Input!R118)&gt;0,Vintage_Input!AH118/Vintage_Input!R118,""))</f>
        <v/>
      </c>
      <c r="AA169" s="120">
        <f>IF($B169=1,$I$20,IF(N(Vintage_Input!S118)&gt;0,Vintage_Input!AI118/Vintage_Input!S118,""))</f>
        <v/>
      </c>
      <c r="AB169" s="120">
        <f>IF($B169=1,$B$21,IF(N(Vintage_Input!L118)&gt;0,Vintage_Input!AJ118/Vintage_Input!L118,""))</f>
        <v/>
      </c>
      <c r="AC169" s="120">
        <f>IF($B169=1,$C$21,IF(N(Vintage_Input!M118)&gt;0,Vintage_Input!AK118/Vintage_Input!M118,""))</f>
        <v/>
      </c>
      <c r="AD169" s="120">
        <f>IF($B169=1,$D$21,IF(N(Vintage_Input!N118)&gt;0,Vintage_Input!AL118/Vintage_Input!N118,""))</f>
        <v/>
      </c>
      <c r="AE169" s="120">
        <f>IF($B169=1,$E$21,IF(N(Vintage_Input!O118)&gt;0,Vintage_Input!AM118/Vintage_Input!O118,""))</f>
        <v/>
      </c>
      <c r="AF169" s="120">
        <f>IF($B169=1,$F$21,IF(N(Vintage_Input!P118)&gt;0,Vintage_Input!AN118/Vintage_Input!P118,""))</f>
        <v/>
      </c>
      <c r="AG169" s="120">
        <f>IF($B169=1,$G$21,IF(N(Vintage_Input!Q118)&gt;0,Vintage_Input!AO118/Vintage_Input!Q118,""))</f>
        <v/>
      </c>
      <c r="AH169" s="120">
        <f>IF($B169=1,$H$21,IF(N(Vintage_Input!R118)&gt;0,Vintage_Input!AP118/Vintage_Input!R118,""))</f>
        <v/>
      </c>
      <c r="AI169" s="120">
        <f>IF($B169=1,$I$21,IF(N(Vintage_Input!S118)&gt;0,Vintage_Input!AQ118/Vintage_Input!S118,""))</f>
        <v/>
      </c>
      <c r="AJ169" s="120">
        <f>IF($B169=1,$B$22,IF(N(Vintage_Input!L118)&gt;0,IFERROR(Vintage_Input!AR118/Vintage_Input!AJ118,""),""))</f>
        <v/>
      </c>
      <c r="AK169" s="120">
        <f>IF($B169=1,$C$22,IF(N(Vintage_Input!M118)&gt;0,IFERROR(Vintage_Input!AS118/Vintage_Input!AK118,""),""))</f>
        <v/>
      </c>
      <c r="AL169" s="120">
        <f>IF($B169=1,$D$22,IF(N(Vintage_Input!N118)&gt;0,IFERROR(Vintage_Input!AT118/Vintage_Input!AL118,""),""))</f>
        <v/>
      </c>
      <c r="AM169" s="120">
        <f>IF($B169=1,$E$22,IF(N(Vintage_Input!O118)&gt;0,IFERROR(Vintage_Input!AU118/Vintage_Input!AM118,""),""))</f>
        <v/>
      </c>
      <c r="AN169" s="120">
        <f>IF($B169=1,$F$22,IF(N(Vintage_Input!P118)&gt;0,IFERROR(Vintage_Input!AV118/Vintage_Input!AN118,""),""))</f>
        <v/>
      </c>
      <c r="AO169" s="120">
        <f>IF($B169=1,$G$22,IF(N(Vintage_Input!Q118)&gt;0,IFERROR(Vintage_Input!AW118/Vintage_Input!AO118,""),""))</f>
        <v/>
      </c>
      <c r="AP169" s="120">
        <f>IF($B169=1,$H$22,IF(N(Vintage_Input!R118)&gt;0,IFERROR(Vintage_Input!AX118/Vintage_Input!AP118,""),""))</f>
        <v/>
      </c>
      <c r="AQ169" s="120">
        <f>IF($B169=1,$I$22,IF(N(Vintage_Input!S118)&gt;0,IFERROR(Vintage_Input!AY118/Vintage_Input!AQ118,""),""))</f>
        <v/>
      </c>
      <c r="AR169" s="120">
        <f>IF($B169=1,$B$23,IF(N(Vintage_Input!L118)&gt;0,IFERROR(Vintage_Input!AZ118/$C169,""),""))</f>
        <v/>
      </c>
      <c r="AS169" s="120">
        <f>IF($B169=1,$C$23,IF(N(Vintage_Input!M118)&gt;0,IFERROR(Vintage_Input!BA118/$C169,""),""))</f>
        <v/>
      </c>
      <c r="AT169" s="120">
        <f>IF($B169=1,$D$23,IF(N(Vintage_Input!N118)&gt;0,IFERROR(Vintage_Input!BB118/$C169,""),""))</f>
        <v/>
      </c>
      <c r="AU169" s="120">
        <f>IF($B169=1,$E$23,IF(N(Vintage_Input!O118)&gt;0,IFERROR(Vintage_Input!BC118/$C169,""),""))</f>
        <v/>
      </c>
      <c r="AV169" s="120">
        <f>IF($B169=1,$F$23,IF(N(Vintage_Input!P118)&gt;0,IFERROR(Vintage_Input!BD118/$C169,""),""))</f>
        <v/>
      </c>
      <c r="AW169" s="120">
        <f>IF($B169=1,$G$23,IF(N(Vintage_Input!Q118)&gt;0,IFERROR(Vintage_Input!BE118/$C169,""),""))</f>
        <v/>
      </c>
      <c r="AX169" s="120">
        <f>IF($B169=1,$H$23,IF(N(Vintage_Input!R118)&gt;0,IFERROR(Vintage_Input!BF118/$C169,""),""))</f>
        <v/>
      </c>
      <c r="AY169" s="120">
        <f>IF($B169=1,$I$23,IF(N(Vintage_Input!S118)&gt;0,IFERROR(Vintage_Input!BG118/$C169,""),""))</f>
        <v/>
      </c>
      <c r="AZ169" s="121">
        <f>IF($B169=1,$B$24,IF(N(Vintage_Input!L118)&gt;0,IFERROR((Vintage_Input!D118+Vintage_Input!AR118)/$C169+Products!$D$14-(Products!$D$43+Products!$D$19+Products!$D$43*Products!$D$22+Products!$D$44),""),""))</f>
        <v/>
      </c>
      <c r="BA169" s="121">
        <f>IF($B169=1,$C$24,IF(N(Vintage_Input!M118)&gt;0,IFERROR((Vintage_Input!E118+Vintage_Input!AS118)/$C169+Products!$D$14-(Products!$D$43+Products!$D$19+Products!$D$43*Products!$D$22+Products!$D$44),""),""))</f>
        <v/>
      </c>
      <c r="BB169" s="121">
        <f>IF($B169=1,$D$24,IF(N(Vintage_Input!N118)&gt;0,IFERROR((Vintage_Input!F118+Vintage_Input!AT118)/$C169+Products!$D$14-(Products!$D$43+Products!$D$19+Products!$D$43*Products!$D$22+Products!$D$44),""),""))</f>
        <v/>
      </c>
      <c r="BC169" s="121">
        <f>IF($B169=1,$E$24,IF(N(Vintage_Input!O118)&gt;0,IFERROR((Vintage_Input!G118+Vintage_Input!AU118)/$C169+Products!$D$14-(Products!$D$43+Products!$D$19+Products!$D$43*Products!$D$22+Products!$D$44),""),""))</f>
        <v/>
      </c>
      <c r="BD169" s="121">
        <f>IF($B169=1,$F$24,IF(N(Vintage_Input!P118)&gt;0,IFERROR((Vintage_Input!H118+Vintage_Input!AV118)/$C169+Products!$D$14-(Products!$D$43+Products!$D$19+Products!$D$43*Products!$D$22+Products!$D$44),""),""))</f>
        <v/>
      </c>
      <c r="BE169" s="121">
        <f>IF($B169=1,$G$24,IF(N(Vintage_Input!Q118)&gt;0,IFERROR((Vintage_Input!I118+Vintage_Input!AW118)/$C169+Products!$D$14-(Products!$D$43+Products!$D$19+Products!$D$43*Products!$D$22+Products!$D$44),""),""))</f>
        <v/>
      </c>
      <c r="BF169" s="121">
        <f>IF($B169=1,$H$24,IF(N(Vintage_Input!R118)&gt;0,IFERROR((Vintage_Input!J118+Vintage_Input!AX118)/$C169+Products!$D$14-(Products!$D$43+Products!$D$19+Products!$D$43*Products!$D$22+Products!$D$44),""),""))</f>
        <v/>
      </c>
      <c r="BG169" s="121">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0">
        <f>IF($B170=1,$B$18,IF(N(Vintage_Input!L119)&gt;0,Vintage_Input!D119/Vintage_Input!L119,""))</f>
        <v/>
      </c>
      <c r="E170" s="120">
        <f>IF($B170=1,$C$18,IF(N(Vintage_Input!M119)&gt;0,Vintage_Input!E119/Vintage_Input!M119,""))</f>
        <v/>
      </c>
      <c r="F170" s="120">
        <f>IF($B170=1,$D$18,IF(N(Vintage_Input!N119)&gt;0,Vintage_Input!F119/Vintage_Input!N119,""))</f>
        <v/>
      </c>
      <c r="G170" s="120">
        <f>IF($B170=1,$E$18,IF(N(Vintage_Input!O119)&gt;0,Vintage_Input!G119/Vintage_Input!O119,""))</f>
        <v/>
      </c>
      <c r="H170" s="120">
        <f>IF($B170=1,$F$18,IF(N(Vintage_Input!P119)&gt;0,Vintage_Input!H119/Vintage_Input!P119,""))</f>
        <v/>
      </c>
      <c r="I170" s="120">
        <f>IF($B170=1,$G$18,IF(N(Vintage_Input!Q119)&gt;0,Vintage_Input!I119/Vintage_Input!Q119,""))</f>
        <v/>
      </c>
      <c r="J170" s="120">
        <f>IF($B170=1,$H$18,IF(N(Vintage_Input!R119)&gt;0,Vintage_Input!J119/Vintage_Input!R119,""))</f>
        <v/>
      </c>
      <c r="K170" s="120">
        <f>IF($B170=1,$I$18,IF(N(Vintage_Input!S119)&gt;0,Vintage_Input!K119/Vintage_Input!S119,""))</f>
        <v/>
      </c>
      <c r="L170" s="120">
        <f>IF($B170=1,$B$19,IF(N(Vintage_Input!L119)&gt;0,Vintage_Input!T119/Vintage_Input!L119,""))</f>
        <v/>
      </c>
      <c r="M170" s="120">
        <f>IF($B170=1,$C$19,IF(N(Vintage_Input!M119)&gt;0,Vintage_Input!U119/Vintage_Input!M119,""))</f>
        <v/>
      </c>
      <c r="N170" s="120">
        <f>IF($B170=1,$D$19,IF(N(Vintage_Input!N119)&gt;0,Vintage_Input!V119/Vintage_Input!N119,""))</f>
        <v/>
      </c>
      <c r="O170" s="120">
        <f>IF($B170=1,$E$19,IF(N(Vintage_Input!O119)&gt;0,Vintage_Input!W119/Vintage_Input!O119,""))</f>
        <v/>
      </c>
      <c r="P170" s="120">
        <f>IF($B170=1,$F$19,IF(N(Vintage_Input!P119)&gt;0,Vintage_Input!X119/Vintage_Input!P119,""))</f>
        <v/>
      </c>
      <c r="Q170" s="120">
        <f>IF($B170=1,$G$19,IF(N(Vintage_Input!Q119)&gt;0,Vintage_Input!Y119/Vintage_Input!Q119,""))</f>
        <v/>
      </c>
      <c r="R170" s="120">
        <f>IF($B170=1,$H$19,IF(N(Vintage_Input!R119)&gt;0,Vintage_Input!Z119/Vintage_Input!R119,""))</f>
        <v/>
      </c>
      <c r="S170" s="120">
        <f>IF($B170=1,$I$19,IF(N(Vintage_Input!S119)&gt;0,Vintage_Input!AA119/Vintage_Input!S119,""))</f>
        <v/>
      </c>
      <c r="T170" s="120">
        <f>IF($B170=1,$B$20,IF(N(Vintage_Input!L119)&gt;0,Vintage_Input!AB119/Vintage_Input!L119,""))</f>
        <v/>
      </c>
      <c r="U170" s="120">
        <f>IF($B170=1,$C$20,IF(N(Vintage_Input!M119)&gt;0,Vintage_Input!AC119/Vintage_Input!M119,""))</f>
        <v/>
      </c>
      <c r="V170" s="120">
        <f>IF($B170=1,$D$20,IF(N(Vintage_Input!N119)&gt;0,Vintage_Input!AD119/Vintage_Input!N119,""))</f>
        <v/>
      </c>
      <c r="W170" s="120">
        <f>IF($B170=1,$E$20,IF(N(Vintage_Input!O119)&gt;0,Vintage_Input!AE119/Vintage_Input!O119,""))</f>
        <v/>
      </c>
      <c r="X170" s="120">
        <f>IF($B170=1,$F$20,IF(N(Vintage_Input!P119)&gt;0,Vintage_Input!AF119/Vintage_Input!P119,""))</f>
        <v/>
      </c>
      <c r="Y170" s="120">
        <f>IF($B170=1,$G$20,IF(N(Vintage_Input!Q119)&gt;0,Vintage_Input!AG119/Vintage_Input!Q119,""))</f>
        <v/>
      </c>
      <c r="Z170" s="120">
        <f>IF($B170=1,$H$20,IF(N(Vintage_Input!R119)&gt;0,Vintage_Input!AH119/Vintage_Input!R119,""))</f>
        <v/>
      </c>
      <c r="AA170" s="120">
        <f>IF($B170=1,$I$20,IF(N(Vintage_Input!S119)&gt;0,Vintage_Input!AI119/Vintage_Input!S119,""))</f>
        <v/>
      </c>
      <c r="AB170" s="120">
        <f>IF($B170=1,$B$21,IF(N(Vintage_Input!L119)&gt;0,Vintage_Input!AJ119/Vintage_Input!L119,""))</f>
        <v/>
      </c>
      <c r="AC170" s="120">
        <f>IF($B170=1,$C$21,IF(N(Vintage_Input!M119)&gt;0,Vintage_Input!AK119/Vintage_Input!M119,""))</f>
        <v/>
      </c>
      <c r="AD170" s="120">
        <f>IF($B170=1,$D$21,IF(N(Vintage_Input!N119)&gt;0,Vintage_Input!AL119/Vintage_Input!N119,""))</f>
        <v/>
      </c>
      <c r="AE170" s="120">
        <f>IF($B170=1,$E$21,IF(N(Vintage_Input!O119)&gt;0,Vintage_Input!AM119/Vintage_Input!O119,""))</f>
        <v/>
      </c>
      <c r="AF170" s="120">
        <f>IF($B170=1,$F$21,IF(N(Vintage_Input!P119)&gt;0,Vintage_Input!AN119/Vintage_Input!P119,""))</f>
        <v/>
      </c>
      <c r="AG170" s="120">
        <f>IF($B170=1,$G$21,IF(N(Vintage_Input!Q119)&gt;0,Vintage_Input!AO119/Vintage_Input!Q119,""))</f>
        <v/>
      </c>
      <c r="AH170" s="120">
        <f>IF($B170=1,$H$21,IF(N(Vintage_Input!R119)&gt;0,Vintage_Input!AP119/Vintage_Input!R119,""))</f>
        <v/>
      </c>
      <c r="AI170" s="120">
        <f>IF($B170=1,$I$21,IF(N(Vintage_Input!S119)&gt;0,Vintage_Input!AQ119/Vintage_Input!S119,""))</f>
        <v/>
      </c>
      <c r="AJ170" s="120">
        <f>IF($B170=1,$B$22,IF(N(Vintage_Input!L119)&gt;0,IFERROR(Vintage_Input!AR119/Vintage_Input!AJ119,""),""))</f>
        <v/>
      </c>
      <c r="AK170" s="120">
        <f>IF($B170=1,$C$22,IF(N(Vintage_Input!M119)&gt;0,IFERROR(Vintage_Input!AS119/Vintage_Input!AK119,""),""))</f>
        <v/>
      </c>
      <c r="AL170" s="120">
        <f>IF($B170=1,$D$22,IF(N(Vintage_Input!N119)&gt;0,IFERROR(Vintage_Input!AT119/Vintage_Input!AL119,""),""))</f>
        <v/>
      </c>
      <c r="AM170" s="120">
        <f>IF($B170=1,$E$22,IF(N(Vintage_Input!O119)&gt;0,IFERROR(Vintage_Input!AU119/Vintage_Input!AM119,""),""))</f>
        <v/>
      </c>
      <c r="AN170" s="120">
        <f>IF($B170=1,$F$22,IF(N(Vintage_Input!P119)&gt;0,IFERROR(Vintage_Input!AV119/Vintage_Input!AN119,""),""))</f>
        <v/>
      </c>
      <c r="AO170" s="120">
        <f>IF($B170=1,$G$22,IF(N(Vintage_Input!Q119)&gt;0,IFERROR(Vintage_Input!AW119/Vintage_Input!AO119,""),""))</f>
        <v/>
      </c>
      <c r="AP170" s="120">
        <f>IF($B170=1,$H$22,IF(N(Vintage_Input!R119)&gt;0,IFERROR(Vintage_Input!AX119/Vintage_Input!AP119,""),""))</f>
        <v/>
      </c>
      <c r="AQ170" s="120">
        <f>IF($B170=1,$I$22,IF(N(Vintage_Input!S119)&gt;0,IFERROR(Vintage_Input!AY119/Vintage_Input!AQ119,""),""))</f>
        <v/>
      </c>
      <c r="AR170" s="120">
        <f>IF($B170=1,$B$23,IF(N(Vintage_Input!L119)&gt;0,IFERROR(Vintage_Input!AZ119/$C170,""),""))</f>
        <v/>
      </c>
      <c r="AS170" s="120">
        <f>IF($B170=1,$C$23,IF(N(Vintage_Input!M119)&gt;0,IFERROR(Vintage_Input!BA119/$C170,""),""))</f>
        <v/>
      </c>
      <c r="AT170" s="120">
        <f>IF($B170=1,$D$23,IF(N(Vintage_Input!N119)&gt;0,IFERROR(Vintage_Input!BB119/$C170,""),""))</f>
        <v/>
      </c>
      <c r="AU170" s="120">
        <f>IF($B170=1,$E$23,IF(N(Vintage_Input!O119)&gt;0,IFERROR(Vintage_Input!BC119/$C170,""),""))</f>
        <v/>
      </c>
      <c r="AV170" s="120">
        <f>IF($B170=1,$F$23,IF(N(Vintage_Input!P119)&gt;0,IFERROR(Vintage_Input!BD119/$C170,""),""))</f>
        <v/>
      </c>
      <c r="AW170" s="120">
        <f>IF($B170=1,$G$23,IF(N(Vintage_Input!Q119)&gt;0,IFERROR(Vintage_Input!BE119/$C170,""),""))</f>
        <v/>
      </c>
      <c r="AX170" s="120">
        <f>IF($B170=1,$H$23,IF(N(Vintage_Input!R119)&gt;0,IFERROR(Vintage_Input!BF119/$C170,""),""))</f>
        <v/>
      </c>
      <c r="AY170" s="120">
        <f>IF($B170=1,$I$23,IF(N(Vintage_Input!S119)&gt;0,IFERROR(Vintage_Input!BG119/$C170,""),""))</f>
        <v/>
      </c>
      <c r="AZ170" s="121">
        <f>IF($B170=1,$B$24,IF(N(Vintage_Input!L119)&gt;0,IFERROR((Vintage_Input!D119+Vintage_Input!AR119)/$C170+Products!$D$14-(Products!$D$43+Products!$D$19+Products!$D$43*Products!$D$22+Products!$D$44),""),""))</f>
        <v/>
      </c>
      <c r="BA170" s="121">
        <f>IF($B170=1,$C$24,IF(N(Vintage_Input!M119)&gt;0,IFERROR((Vintage_Input!E119+Vintage_Input!AS119)/$C170+Products!$D$14-(Products!$D$43+Products!$D$19+Products!$D$43*Products!$D$22+Products!$D$44),""),""))</f>
        <v/>
      </c>
      <c r="BB170" s="121">
        <f>IF($B170=1,$D$24,IF(N(Vintage_Input!N119)&gt;0,IFERROR((Vintage_Input!F119+Vintage_Input!AT119)/$C170+Products!$D$14-(Products!$D$43+Products!$D$19+Products!$D$43*Products!$D$22+Products!$D$44),""),""))</f>
        <v/>
      </c>
      <c r="BC170" s="121">
        <f>IF($B170=1,$E$24,IF(N(Vintage_Input!O119)&gt;0,IFERROR((Vintage_Input!G119+Vintage_Input!AU119)/$C170+Products!$D$14-(Products!$D$43+Products!$D$19+Products!$D$43*Products!$D$22+Products!$D$44),""),""))</f>
        <v/>
      </c>
      <c r="BD170" s="121">
        <f>IF($B170=1,$F$24,IF(N(Vintage_Input!P119)&gt;0,IFERROR((Vintage_Input!H119+Vintage_Input!AV119)/$C170+Products!$D$14-(Products!$D$43+Products!$D$19+Products!$D$43*Products!$D$22+Products!$D$44),""),""))</f>
        <v/>
      </c>
      <c r="BE170" s="121">
        <f>IF($B170=1,$G$24,IF(N(Vintage_Input!Q119)&gt;0,IFERROR((Vintage_Input!I119+Vintage_Input!AW119)/$C170+Products!$D$14-(Products!$D$43+Products!$D$19+Products!$D$43*Products!$D$22+Products!$D$44),""),""))</f>
        <v/>
      </c>
      <c r="BF170" s="121">
        <f>IF($B170=1,$H$24,IF(N(Vintage_Input!R119)&gt;0,IFERROR((Vintage_Input!J119+Vintage_Input!AX119)/$C170+Products!$D$14-(Products!$D$43+Products!$D$19+Products!$D$43*Products!$D$22+Products!$D$44),""),""))</f>
        <v/>
      </c>
      <c r="BG170" s="121">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0">
        <f>IF($B171=1,$B$18,IF(N(Vintage_Input!L120)&gt;0,Vintage_Input!D120/Vintage_Input!L120,""))</f>
        <v/>
      </c>
      <c r="E171" s="120">
        <f>IF($B171=1,$C$18,IF(N(Vintage_Input!M120)&gt;0,Vintage_Input!E120/Vintage_Input!M120,""))</f>
        <v/>
      </c>
      <c r="F171" s="120">
        <f>IF($B171=1,$D$18,IF(N(Vintage_Input!N120)&gt;0,Vintage_Input!F120/Vintage_Input!N120,""))</f>
        <v/>
      </c>
      <c r="G171" s="120">
        <f>IF($B171=1,$E$18,IF(N(Vintage_Input!O120)&gt;0,Vintage_Input!G120/Vintage_Input!O120,""))</f>
        <v/>
      </c>
      <c r="H171" s="120">
        <f>IF($B171=1,$F$18,IF(N(Vintage_Input!P120)&gt;0,Vintage_Input!H120/Vintage_Input!P120,""))</f>
        <v/>
      </c>
      <c r="I171" s="120">
        <f>IF($B171=1,$G$18,IF(N(Vintage_Input!Q120)&gt;0,Vintage_Input!I120/Vintage_Input!Q120,""))</f>
        <v/>
      </c>
      <c r="J171" s="120">
        <f>IF($B171=1,$H$18,IF(N(Vintage_Input!R120)&gt;0,Vintage_Input!J120/Vintage_Input!R120,""))</f>
        <v/>
      </c>
      <c r="K171" s="120">
        <f>IF($B171=1,$I$18,IF(N(Vintage_Input!S120)&gt;0,Vintage_Input!K120/Vintage_Input!S120,""))</f>
        <v/>
      </c>
      <c r="L171" s="120">
        <f>IF($B171=1,$B$19,IF(N(Vintage_Input!L120)&gt;0,Vintage_Input!T120/Vintage_Input!L120,""))</f>
        <v/>
      </c>
      <c r="M171" s="120">
        <f>IF($B171=1,$C$19,IF(N(Vintage_Input!M120)&gt;0,Vintage_Input!U120/Vintage_Input!M120,""))</f>
        <v/>
      </c>
      <c r="N171" s="120">
        <f>IF($B171=1,$D$19,IF(N(Vintage_Input!N120)&gt;0,Vintage_Input!V120/Vintage_Input!N120,""))</f>
        <v/>
      </c>
      <c r="O171" s="120">
        <f>IF($B171=1,$E$19,IF(N(Vintage_Input!O120)&gt;0,Vintage_Input!W120/Vintage_Input!O120,""))</f>
        <v/>
      </c>
      <c r="P171" s="120">
        <f>IF($B171=1,$F$19,IF(N(Vintage_Input!P120)&gt;0,Vintage_Input!X120/Vintage_Input!P120,""))</f>
        <v/>
      </c>
      <c r="Q171" s="120">
        <f>IF($B171=1,$G$19,IF(N(Vintage_Input!Q120)&gt;0,Vintage_Input!Y120/Vintage_Input!Q120,""))</f>
        <v/>
      </c>
      <c r="R171" s="120">
        <f>IF($B171=1,$H$19,IF(N(Vintage_Input!R120)&gt;0,Vintage_Input!Z120/Vintage_Input!R120,""))</f>
        <v/>
      </c>
      <c r="S171" s="120">
        <f>IF($B171=1,$I$19,IF(N(Vintage_Input!S120)&gt;0,Vintage_Input!AA120/Vintage_Input!S120,""))</f>
        <v/>
      </c>
      <c r="T171" s="120">
        <f>IF($B171=1,$B$20,IF(N(Vintage_Input!L120)&gt;0,Vintage_Input!AB120/Vintage_Input!L120,""))</f>
        <v/>
      </c>
      <c r="U171" s="120">
        <f>IF($B171=1,$C$20,IF(N(Vintage_Input!M120)&gt;0,Vintage_Input!AC120/Vintage_Input!M120,""))</f>
        <v/>
      </c>
      <c r="V171" s="120">
        <f>IF($B171=1,$D$20,IF(N(Vintage_Input!N120)&gt;0,Vintage_Input!AD120/Vintage_Input!N120,""))</f>
        <v/>
      </c>
      <c r="W171" s="120">
        <f>IF($B171=1,$E$20,IF(N(Vintage_Input!O120)&gt;0,Vintage_Input!AE120/Vintage_Input!O120,""))</f>
        <v/>
      </c>
      <c r="X171" s="120">
        <f>IF($B171=1,$F$20,IF(N(Vintage_Input!P120)&gt;0,Vintage_Input!AF120/Vintage_Input!P120,""))</f>
        <v/>
      </c>
      <c r="Y171" s="120">
        <f>IF($B171=1,$G$20,IF(N(Vintage_Input!Q120)&gt;0,Vintage_Input!AG120/Vintage_Input!Q120,""))</f>
        <v/>
      </c>
      <c r="Z171" s="120">
        <f>IF($B171=1,$H$20,IF(N(Vintage_Input!R120)&gt;0,Vintage_Input!AH120/Vintage_Input!R120,""))</f>
        <v/>
      </c>
      <c r="AA171" s="120">
        <f>IF($B171=1,$I$20,IF(N(Vintage_Input!S120)&gt;0,Vintage_Input!AI120/Vintage_Input!S120,""))</f>
        <v/>
      </c>
      <c r="AB171" s="120">
        <f>IF($B171=1,$B$21,IF(N(Vintage_Input!L120)&gt;0,Vintage_Input!AJ120/Vintage_Input!L120,""))</f>
        <v/>
      </c>
      <c r="AC171" s="120">
        <f>IF($B171=1,$C$21,IF(N(Vintage_Input!M120)&gt;0,Vintage_Input!AK120/Vintage_Input!M120,""))</f>
        <v/>
      </c>
      <c r="AD171" s="120">
        <f>IF($B171=1,$D$21,IF(N(Vintage_Input!N120)&gt;0,Vintage_Input!AL120/Vintage_Input!N120,""))</f>
        <v/>
      </c>
      <c r="AE171" s="120">
        <f>IF($B171=1,$E$21,IF(N(Vintage_Input!O120)&gt;0,Vintage_Input!AM120/Vintage_Input!O120,""))</f>
        <v/>
      </c>
      <c r="AF171" s="120">
        <f>IF($B171=1,$F$21,IF(N(Vintage_Input!P120)&gt;0,Vintage_Input!AN120/Vintage_Input!P120,""))</f>
        <v/>
      </c>
      <c r="AG171" s="120">
        <f>IF($B171=1,$G$21,IF(N(Vintage_Input!Q120)&gt;0,Vintage_Input!AO120/Vintage_Input!Q120,""))</f>
        <v/>
      </c>
      <c r="AH171" s="120">
        <f>IF($B171=1,$H$21,IF(N(Vintage_Input!R120)&gt;0,Vintage_Input!AP120/Vintage_Input!R120,""))</f>
        <v/>
      </c>
      <c r="AI171" s="120">
        <f>IF($B171=1,$I$21,IF(N(Vintage_Input!S120)&gt;0,Vintage_Input!AQ120/Vintage_Input!S120,""))</f>
        <v/>
      </c>
      <c r="AJ171" s="120">
        <f>IF($B171=1,$B$22,IF(N(Vintage_Input!L120)&gt;0,IFERROR(Vintage_Input!AR120/Vintage_Input!AJ120,""),""))</f>
        <v/>
      </c>
      <c r="AK171" s="120">
        <f>IF($B171=1,$C$22,IF(N(Vintage_Input!M120)&gt;0,IFERROR(Vintage_Input!AS120/Vintage_Input!AK120,""),""))</f>
        <v/>
      </c>
      <c r="AL171" s="120">
        <f>IF($B171=1,$D$22,IF(N(Vintage_Input!N120)&gt;0,IFERROR(Vintage_Input!AT120/Vintage_Input!AL120,""),""))</f>
        <v/>
      </c>
      <c r="AM171" s="120">
        <f>IF($B171=1,$E$22,IF(N(Vintage_Input!O120)&gt;0,IFERROR(Vintage_Input!AU120/Vintage_Input!AM120,""),""))</f>
        <v/>
      </c>
      <c r="AN171" s="120">
        <f>IF($B171=1,$F$22,IF(N(Vintage_Input!P120)&gt;0,IFERROR(Vintage_Input!AV120/Vintage_Input!AN120,""),""))</f>
        <v/>
      </c>
      <c r="AO171" s="120">
        <f>IF($B171=1,$G$22,IF(N(Vintage_Input!Q120)&gt;0,IFERROR(Vintage_Input!AW120/Vintage_Input!AO120,""),""))</f>
        <v/>
      </c>
      <c r="AP171" s="120">
        <f>IF($B171=1,$H$22,IF(N(Vintage_Input!R120)&gt;0,IFERROR(Vintage_Input!AX120/Vintage_Input!AP120,""),""))</f>
        <v/>
      </c>
      <c r="AQ171" s="120">
        <f>IF($B171=1,$I$22,IF(N(Vintage_Input!S120)&gt;0,IFERROR(Vintage_Input!AY120/Vintage_Input!AQ120,""),""))</f>
        <v/>
      </c>
      <c r="AR171" s="120">
        <f>IF($B171=1,$B$23,IF(N(Vintage_Input!L120)&gt;0,IFERROR(Vintage_Input!AZ120/$C171,""),""))</f>
        <v/>
      </c>
      <c r="AS171" s="120">
        <f>IF($B171=1,$C$23,IF(N(Vintage_Input!M120)&gt;0,IFERROR(Vintage_Input!BA120/$C171,""),""))</f>
        <v/>
      </c>
      <c r="AT171" s="120">
        <f>IF($B171=1,$D$23,IF(N(Vintage_Input!N120)&gt;0,IFERROR(Vintage_Input!BB120/$C171,""),""))</f>
        <v/>
      </c>
      <c r="AU171" s="120">
        <f>IF($B171=1,$E$23,IF(N(Vintage_Input!O120)&gt;0,IFERROR(Vintage_Input!BC120/$C171,""),""))</f>
        <v/>
      </c>
      <c r="AV171" s="120">
        <f>IF($B171=1,$F$23,IF(N(Vintage_Input!P120)&gt;0,IFERROR(Vintage_Input!BD120/$C171,""),""))</f>
        <v/>
      </c>
      <c r="AW171" s="120">
        <f>IF($B171=1,$G$23,IF(N(Vintage_Input!Q120)&gt;0,IFERROR(Vintage_Input!BE120/$C171,""),""))</f>
        <v/>
      </c>
      <c r="AX171" s="120">
        <f>IF($B171=1,$H$23,IF(N(Vintage_Input!R120)&gt;0,IFERROR(Vintage_Input!BF120/$C171,""),""))</f>
        <v/>
      </c>
      <c r="AY171" s="120">
        <f>IF($B171=1,$I$23,IF(N(Vintage_Input!S120)&gt;0,IFERROR(Vintage_Input!BG120/$C171,""),""))</f>
        <v/>
      </c>
      <c r="AZ171" s="121">
        <f>IF($B171=1,$B$24,IF(N(Vintage_Input!L120)&gt;0,IFERROR((Vintage_Input!D120+Vintage_Input!AR120)/$C171+Products!$D$14-(Products!$D$43+Products!$D$19+Products!$D$43*Products!$D$22+Products!$D$44),""),""))</f>
        <v/>
      </c>
      <c r="BA171" s="121">
        <f>IF($B171=1,$C$24,IF(N(Vintage_Input!M120)&gt;0,IFERROR((Vintage_Input!E120+Vintage_Input!AS120)/$C171+Products!$D$14-(Products!$D$43+Products!$D$19+Products!$D$43*Products!$D$22+Products!$D$44),""),""))</f>
        <v/>
      </c>
      <c r="BB171" s="121">
        <f>IF($B171=1,$D$24,IF(N(Vintage_Input!N120)&gt;0,IFERROR((Vintage_Input!F120+Vintage_Input!AT120)/$C171+Products!$D$14-(Products!$D$43+Products!$D$19+Products!$D$43*Products!$D$22+Products!$D$44),""),""))</f>
        <v/>
      </c>
      <c r="BC171" s="121">
        <f>IF($B171=1,$E$24,IF(N(Vintage_Input!O120)&gt;0,IFERROR((Vintage_Input!G120+Vintage_Input!AU120)/$C171+Products!$D$14-(Products!$D$43+Products!$D$19+Products!$D$43*Products!$D$22+Products!$D$44),""),""))</f>
        <v/>
      </c>
      <c r="BD171" s="121">
        <f>IF($B171=1,$F$24,IF(N(Vintage_Input!P120)&gt;0,IFERROR((Vintage_Input!H120+Vintage_Input!AV120)/$C171+Products!$D$14-(Products!$D$43+Products!$D$19+Products!$D$43*Products!$D$22+Products!$D$44),""),""))</f>
        <v/>
      </c>
      <c r="BE171" s="121">
        <f>IF($B171=1,$G$24,IF(N(Vintage_Input!Q120)&gt;0,IFERROR((Vintage_Input!I120+Vintage_Input!AW120)/$C171+Products!$D$14-(Products!$D$43+Products!$D$19+Products!$D$43*Products!$D$22+Products!$D$44),""),""))</f>
        <v/>
      </c>
      <c r="BF171" s="121">
        <f>IF($B171=1,$H$24,IF(N(Vintage_Input!R120)&gt;0,IFERROR((Vintage_Input!J120+Vintage_Input!AX120)/$C171+Products!$D$14-(Products!$D$43+Products!$D$19+Products!$D$43*Products!$D$22+Products!$D$44),""),""))</f>
        <v/>
      </c>
      <c r="BG171" s="121">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0">
        <f>IF($B172=1,$B$18,IF(N(Vintage_Input!L121)&gt;0,Vintage_Input!D121/Vintage_Input!L121,""))</f>
        <v/>
      </c>
      <c r="E172" s="120">
        <f>IF($B172=1,$C$18,IF(N(Vintage_Input!M121)&gt;0,Vintage_Input!E121/Vintage_Input!M121,""))</f>
        <v/>
      </c>
      <c r="F172" s="120">
        <f>IF($B172=1,$D$18,IF(N(Vintage_Input!N121)&gt;0,Vintage_Input!F121/Vintage_Input!N121,""))</f>
        <v/>
      </c>
      <c r="G172" s="120">
        <f>IF($B172=1,$E$18,IF(N(Vintage_Input!O121)&gt;0,Vintage_Input!G121/Vintage_Input!O121,""))</f>
        <v/>
      </c>
      <c r="H172" s="120">
        <f>IF($B172=1,$F$18,IF(N(Vintage_Input!P121)&gt;0,Vintage_Input!H121/Vintage_Input!P121,""))</f>
        <v/>
      </c>
      <c r="I172" s="120">
        <f>IF($B172=1,$G$18,IF(N(Vintage_Input!Q121)&gt;0,Vintage_Input!I121/Vintage_Input!Q121,""))</f>
        <v/>
      </c>
      <c r="J172" s="120">
        <f>IF($B172=1,$H$18,IF(N(Vintage_Input!R121)&gt;0,Vintage_Input!J121/Vintage_Input!R121,""))</f>
        <v/>
      </c>
      <c r="K172" s="120">
        <f>IF($B172=1,$I$18,IF(N(Vintage_Input!S121)&gt;0,Vintage_Input!K121/Vintage_Input!S121,""))</f>
        <v/>
      </c>
      <c r="L172" s="120">
        <f>IF($B172=1,$B$19,IF(N(Vintage_Input!L121)&gt;0,Vintage_Input!T121/Vintage_Input!L121,""))</f>
        <v/>
      </c>
      <c r="M172" s="120">
        <f>IF($B172=1,$C$19,IF(N(Vintage_Input!M121)&gt;0,Vintage_Input!U121/Vintage_Input!M121,""))</f>
        <v/>
      </c>
      <c r="N172" s="120">
        <f>IF($B172=1,$D$19,IF(N(Vintage_Input!N121)&gt;0,Vintage_Input!V121/Vintage_Input!N121,""))</f>
        <v/>
      </c>
      <c r="O172" s="120">
        <f>IF($B172=1,$E$19,IF(N(Vintage_Input!O121)&gt;0,Vintage_Input!W121/Vintage_Input!O121,""))</f>
        <v/>
      </c>
      <c r="P172" s="120">
        <f>IF($B172=1,$F$19,IF(N(Vintage_Input!P121)&gt;0,Vintage_Input!X121/Vintage_Input!P121,""))</f>
        <v/>
      </c>
      <c r="Q172" s="120">
        <f>IF($B172=1,$G$19,IF(N(Vintage_Input!Q121)&gt;0,Vintage_Input!Y121/Vintage_Input!Q121,""))</f>
        <v/>
      </c>
      <c r="R172" s="120">
        <f>IF($B172=1,$H$19,IF(N(Vintage_Input!R121)&gt;0,Vintage_Input!Z121/Vintage_Input!R121,""))</f>
        <v/>
      </c>
      <c r="S172" s="120">
        <f>IF($B172=1,$I$19,IF(N(Vintage_Input!S121)&gt;0,Vintage_Input!AA121/Vintage_Input!S121,""))</f>
        <v/>
      </c>
      <c r="T172" s="120">
        <f>IF($B172=1,$B$20,IF(N(Vintage_Input!L121)&gt;0,Vintage_Input!AB121/Vintage_Input!L121,""))</f>
        <v/>
      </c>
      <c r="U172" s="120">
        <f>IF($B172=1,$C$20,IF(N(Vintage_Input!M121)&gt;0,Vintage_Input!AC121/Vintage_Input!M121,""))</f>
        <v/>
      </c>
      <c r="V172" s="120">
        <f>IF($B172=1,$D$20,IF(N(Vintage_Input!N121)&gt;0,Vintage_Input!AD121/Vintage_Input!N121,""))</f>
        <v/>
      </c>
      <c r="W172" s="120">
        <f>IF($B172=1,$E$20,IF(N(Vintage_Input!O121)&gt;0,Vintage_Input!AE121/Vintage_Input!O121,""))</f>
        <v/>
      </c>
      <c r="X172" s="120">
        <f>IF($B172=1,$F$20,IF(N(Vintage_Input!P121)&gt;0,Vintage_Input!AF121/Vintage_Input!P121,""))</f>
        <v/>
      </c>
      <c r="Y172" s="120">
        <f>IF($B172=1,$G$20,IF(N(Vintage_Input!Q121)&gt;0,Vintage_Input!AG121/Vintage_Input!Q121,""))</f>
        <v/>
      </c>
      <c r="Z172" s="120">
        <f>IF($B172=1,$H$20,IF(N(Vintage_Input!R121)&gt;0,Vintage_Input!AH121/Vintage_Input!R121,""))</f>
        <v/>
      </c>
      <c r="AA172" s="120">
        <f>IF($B172=1,$I$20,IF(N(Vintage_Input!S121)&gt;0,Vintage_Input!AI121/Vintage_Input!S121,""))</f>
        <v/>
      </c>
      <c r="AB172" s="120">
        <f>IF($B172=1,$B$21,IF(N(Vintage_Input!L121)&gt;0,Vintage_Input!AJ121/Vintage_Input!L121,""))</f>
        <v/>
      </c>
      <c r="AC172" s="120">
        <f>IF($B172=1,$C$21,IF(N(Vintage_Input!M121)&gt;0,Vintage_Input!AK121/Vintage_Input!M121,""))</f>
        <v/>
      </c>
      <c r="AD172" s="120">
        <f>IF($B172=1,$D$21,IF(N(Vintage_Input!N121)&gt;0,Vintage_Input!AL121/Vintage_Input!N121,""))</f>
        <v/>
      </c>
      <c r="AE172" s="120">
        <f>IF($B172=1,$E$21,IF(N(Vintage_Input!O121)&gt;0,Vintage_Input!AM121/Vintage_Input!O121,""))</f>
        <v/>
      </c>
      <c r="AF172" s="120">
        <f>IF($B172=1,$F$21,IF(N(Vintage_Input!P121)&gt;0,Vintage_Input!AN121/Vintage_Input!P121,""))</f>
        <v/>
      </c>
      <c r="AG172" s="120">
        <f>IF($B172=1,$G$21,IF(N(Vintage_Input!Q121)&gt;0,Vintage_Input!AO121/Vintage_Input!Q121,""))</f>
        <v/>
      </c>
      <c r="AH172" s="120">
        <f>IF($B172=1,$H$21,IF(N(Vintage_Input!R121)&gt;0,Vintage_Input!AP121/Vintage_Input!R121,""))</f>
        <v/>
      </c>
      <c r="AI172" s="120">
        <f>IF($B172=1,$I$21,IF(N(Vintage_Input!S121)&gt;0,Vintage_Input!AQ121/Vintage_Input!S121,""))</f>
        <v/>
      </c>
      <c r="AJ172" s="120">
        <f>IF($B172=1,$B$22,IF(N(Vintage_Input!L121)&gt;0,IFERROR(Vintage_Input!AR121/Vintage_Input!AJ121,""),""))</f>
        <v/>
      </c>
      <c r="AK172" s="120">
        <f>IF($B172=1,$C$22,IF(N(Vintage_Input!M121)&gt;0,IFERROR(Vintage_Input!AS121/Vintage_Input!AK121,""),""))</f>
        <v/>
      </c>
      <c r="AL172" s="120">
        <f>IF($B172=1,$D$22,IF(N(Vintage_Input!N121)&gt;0,IFERROR(Vintage_Input!AT121/Vintage_Input!AL121,""),""))</f>
        <v/>
      </c>
      <c r="AM172" s="120">
        <f>IF($B172=1,$E$22,IF(N(Vintage_Input!O121)&gt;0,IFERROR(Vintage_Input!AU121/Vintage_Input!AM121,""),""))</f>
        <v/>
      </c>
      <c r="AN172" s="120">
        <f>IF($B172=1,$F$22,IF(N(Vintage_Input!P121)&gt;0,IFERROR(Vintage_Input!AV121/Vintage_Input!AN121,""),""))</f>
        <v/>
      </c>
      <c r="AO172" s="120">
        <f>IF($B172=1,$G$22,IF(N(Vintage_Input!Q121)&gt;0,IFERROR(Vintage_Input!AW121/Vintage_Input!AO121,""),""))</f>
        <v/>
      </c>
      <c r="AP172" s="120">
        <f>IF($B172=1,$H$22,IF(N(Vintage_Input!R121)&gt;0,IFERROR(Vintage_Input!AX121/Vintage_Input!AP121,""),""))</f>
        <v/>
      </c>
      <c r="AQ172" s="120">
        <f>IF($B172=1,$I$22,IF(N(Vintage_Input!S121)&gt;0,IFERROR(Vintage_Input!AY121/Vintage_Input!AQ121,""),""))</f>
        <v/>
      </c>
      <c r="AR172" s="120">
        <f>IF($B172=1,$B$23,IF(N(Vintage_Input!L121)&gt;0,IFERROR(Vintage_Input!AZ121/$C172,""),""))</f>
        <v/>
      </c>
      <c r="AS172" s="120">
        <f>IF($B172=1,$C$23,IF(N(Vintage_Input!M121)&gt;0,IFERROR(Vintage_Input!BA121/$C172,""),""))</f>
        <v/>
      </c>
      <c r="AT172" s="120">
        <f>IF($B172=1,$D$23,IF(N(Vintage_Input!N121)&gt;0,IFERROR(Vintage_Input!BB121/$C172,""),""))</f>
        <v/>
      </c>
      <c r="AU172" s="120">
        <f>IF($B172=1,$E$23,IF(N(Vintage_Input!O121)&gt;0,IFERROR(Vintage_Input!BC121/$C172,""),""))</f>
        <v/>
      </c>
      <c r="AV172" s="120">
        <f>IF($B172=1,$F$23,IF(N(Vintage_Input!P121)&gt;0,IFERROR(Vintage_Input!BD121/$C172,""),""))</f>
        <v/>
      </c>
      <c r="AW172" s="120">
        <f>IF($B172=1,$G$23,IF(N(Vintage_Input!Q121)&gt;0,IFERROR(Vintage_Input!BE121/$C172,""),""))</f>
        <v/>
      </c>
      <c r="AX172" s="120">
        <f>IF($B172=1,$H$23,IF(N(Vintage_Input!R121)&gt;0,IFERROR(Vintage_Input!BF121/$C172,""),""))</f>
        <v/>
      </c>
      <c r="AY172" s="120">
        <f>IF($B172=1,$I$23,IF(N(Vintage_Input!S121)&gt;0,IFERROR(Vintage_Input!BG121/$C172,""),""))</f>
        <v/>
      </c>
      <c r="AZ172" s="121">
        <f>IF($B172=1,$B$24,IF(N(Vintage_Input!L121)&gt;0,IFERROR((Vintage_Input!D121+Vintage_Input!AR121)/$C172+Products!$D$14-(Products!$D$43+Products!$D$19+Products!$D$43*Products!$D$22+Products!$D$44),""),""))</f>
        <v/>
      </c>
      <c r="BA172" s="121">
        <f>IF($B172=1,$C$24,IF(N(Vintage_Input!M121)&gt;0,IFERROR((Vintage_Input!E121+Vintage_Input!AS121)/$C172+Products!$D$14-(Products!$D$43+Products!$D$19+Products!$D$43*Products!$D$22+Products!$D$44),""),""))</f>
        <v/>
      </c>
      <c r="BB172" s="121">
        <f>IF($B172=1,$D$24,IF(N(Vintage_Input!N121)&gt;0,IFERROR((Vintage_Input!F121+Vintage_Input!AT121)/$C172+Products!$D$14-(Products!$D$43+Products!$D$19+Products!$D$43*Products!$D$22+Products!$D$44),""),""))</f>
        <v/>
      </c>
      <c r="BC172" s="121">
        <f>IF($B172=1,$E$24,IF(N(Vintage_Input!O121)&gt;0,IFERROR((Vintage_Input!G121+Vintage_Input!AU121)/$C172+Products!$D$14-(Products!$D$43+Products!$D$19+Products!$D$43*Products!$D$22+Products!$D$44),""),""))</f>
        <v/>
      </c>
      <c r="BD172" s="121">
        <f>IF($B172=1,$F$24,IF(N(Vintage_Input!P121)&gt;0,IFERROR((Vintage_Input!H121+Vintage_Input!AV121)/$C172+Products!$D$14-(Products!$D$43+Products!$D$19+Products!$D$43*Products!$D$22+Products!$D$44),""),""))</f>
        <v/>
      </c>
      <c r="BE172" s="121">
        <f>IF($B172=1,$G$24,IF(N(Vintage_Input!Q121)&gt;0,IFERROR((Vintage_Input!I121+Vintage_Input!AW121)/$C172+Products!$D$14-(Products!$D$43+Products!$D$19+Products!$D$43*Products!$D$22+Products!$D$44),""),""))</f>
        <v/>
      </c>
      <c r="BF172" s="121">
        <f>IF($B172=1,$H$24,IF(N(Vintage_Input!R121)&gt;0,IFERROR((Vintage_Input!J121+Vintage_Input!AX121)/$C172+Products!$D$14-(Products!$D$43+Products!$D$19+Products!$D$43*Products!$D$22+Products!$D$44),""),""))</f>
        <v/>
      </c>
      <c r="BG172" s="121">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0">
        <f>IF($B173=1,$B$18,IF(N(Vintage_Input!L122)&gt;0,Vintage_Input!D122/Vintage_Input!L122,""))</f>
        <v/>
      </c>
      <c r="E173" s="120">
        <f>IF($B173=1,$C$18,IF(N(Vintage_Input!M122)&gt;0,Vintage_Input!E122/Vintage_Input!M122,""))</f>
        <v/>
      </c>
      <c r="F173" s="120">
        <f>IF($B173=1,$D$18,IF(N(Vintage_Input!N122)&gt;0,Vintage_Input!F122/Vintage_Input!N122,""))</f>
        <v/>
      </c>
      <c r="G173" s="120">
        <f>IF($B173=1,$E$18,IF(N(Vintage_Input!O122)&gt;0,Vintage_Input!G122/Vintage_Input!O122,""))</f>
        <v/>
      </c>
      <c r="H173" s="120">
        <f>IF($B173=1,$F$18,IF(N(Vintage_Input!P122)&gt;0,Vintage_Input!H122/Vintage_Input!P122,""))</f>
        <v/>
      </c>
      <c r="I173" s="120">
        <f>IF($B173=1,$G$18,IF(N(Vintage_Input!Q122)&gt;0,Vintage_Input!I122/Vintage_Input!Q122,""))</f>
        <v/>
      </c>
      <c r="J173" s="120">
        <f>IF($B173=1,$H$18,IF(N(Vintage_Input!R122)&gt;0,Vintage_Input!J122/Vintage_Input!R122,""))</f>
        <v/>
      </c>
      <c r="K173" s="120">
        <f>IF($B173=1,$I$18,IF(N(Vintage_Input!S122)&gt;0,Vintage_Input!K122/Vintage_Input!S122,""))</f>
        <v/>
      </c>
      <c r="L173" s="120">
        <f>IF($B173=1,$B$19,IF(N(Vintage_Input!L122)&gt;0,Vintage_Input!T122/Vintage_Input!L122,""))</f>
        <v/>
      </c>
      <c r="M173" s="120">
        <f>IF($B173=1,$C$19,IF(N(Vintage_Input!M122)&gt;0,Vintage_Input!U122/Vintage_Input!M122,""))</f>
        <v/>
      </c>
      <c r="N173" s="120">
        <f>IF($B173=1,$D$19,IF(N(Vintage_Input!N122)&gt;0,Vintage_Input!V122/Vintage_Input!N122,""))</f>
        <v/>
      </c>
      <c r="O173" s="120">
        <f>IF($B173=1,$E$19,IF(N(Vintage_Input!O122)&gt;0,Vintage_Input!W122/Vintage_Input!O122,""))</f>
        <v/>
      </c>
      <c r="P173" s="120">
        <f>IF($B173=1,$F$19,IF(N(Vintage_Input!P122)&gt;0,Vintage_Input!X122/Vintage_Input!P122,""))</f>
        <v/>
      </c>
      <c r="Q173" s="120">
        <f>IF($B173=1,$G$19,IF(N(Vintage_Input!Q122)&gt;0,Vintage_Input!Y122/Vintage_Input!Q122,""))</f>
        <v/>
      </c>
      <c r="R173" s="120">
        <f>IF($B173=1,$H$19,IF(N(Vintage_Input!R122)&gt;0,Vintage_Input!Z122/Vintage_Input!R122,""))</f>
        <v/>
      </c>
      <c r="S173" s="120">
        <f>IF($B173=1,$I$19,IF(N(Vintage_Input!S122)&gt;0,Vintage_Input!AA122/Vintage_Input!S122,""))</f>
        <v/>
      </c>
      <c r="T173" s="120">
        <f>IF($B173=1,$B$20,IF(N(Vintage_Input!L122)&gt;0,Vintage_Input!AB122/Vintage_Input!L122,""))</f>
        <v/>
      </c>
      <c r="U173" s="120">
        <f>IF($B173=1,$C$20,IF(N(Vintage_Input!M122)&gt;0,Vintage_Input!AC122/Vintage_Input!M122,""))</f>
        <v/>
      </c>
      <c r="V173" s="120">
        <f>IF($B173=1,$D$20,IF(N(Vintage_Input!N122)&gt;0,Vintage_Input!AD122/Vintage_Input!N122,""))</f>
        <v/>
      </c>
      <c r="W173" s="120">
        <f>IF($B173=1,$E$20,IF(N(Vintage_Input!O122)&gt;0,Vintage_Input!AE122/Vintage_Input!O122,""))</f>
        <v/>
      </c>
      <c r="X173" s="120">
        <f>IF($B173=1,$F$20,IF(N(Vintage_Input!P122)&gt;0,Vintage_Input!AF122/Vintage_Input!P122,""))</f>
        <v/>
      </c>
      <c r="Y173" s="120">
        <f>IF($B173=1,$G$20,IF(N(Vintage_Input!Q122)&gt;0,Vintage_Input!AG122/Vintage_Input!Q122,""))</f>
        <v/>
      </c>
      <c r="Z173" s="120">
        <f>IF($B173=1,$H$20,IF(N(Vintage_Input!R122)&gt;0,Vintage_Input!AH122/Vintage_Input!R122,""))</f>
        <v/>
      </c>
      <c r="AA173" s="120">
        <f>IF($B173=1,$I$20,IF(N(Vintage_Input!S122)&gt;0,Vintage_Input!AI122/Vintage_Input!S122,""))</f>
        <v/>
      </c>
      <c r="AB173" s="120">
        <f>IF($B173=1,$B$21,IF(N(Vintage_Input!L122)&gt;0,Vintage_Input!AJ122/Vintage_Input!L122,""))</f>
        <v/>
      </c>
      <c r="AC173" s="120">
        <f>IF($B173=1,$C$21,IF(N(Vintage_Input!M122)&gt;0,Vintage_Input!AK122/Vintage_Input!M122,""))</f>
        <v/>
      </c>
      <c r="AD173" s="120">
        <f>IF($B173=1,$D$21,IF(N(Vintage_Input!N122)&gt;0,Vintage_Input!AL122/Vintage_Input!N122,""))</f>
        <v/>
      </c>
      <c r="AE173" s="120">
        <f>IF($B173=1,$E$21,IF(N(Vintage_Input!O122)&gt;0,Vintage_Input!AM122/Vintage_Input!O122,""))</f>
        <v/>
      </c>
      <c r="AF173" s="120">
        <f>IF($B173=1,$F$21,IF(N(Vintage_Input!P122)&gt;0,Vintage_Input!AN122/Vintage_Input!P122,""))</f>
        <v/>
      </c>
      <c r="AG173" s="120">
        <f>IF($B173=1,$G$21,IF(N(Vintage_Input!Q122)&gt;0,Vintage_Input!AO122/Vintage_Input!Q122,""))</f>
        <v/>
      </c>
      <c r="AH173" s="120">
        <f>IF($B173=1,$H$21,IF(N(Vintage_Input!R122)&gt;0,Vintage_Input!AP122/Vintage_Input!R122,""))</f>
        <v/>
      </c>
      <c r="AI173" s="120">
        <f>IF($B173=1,$I$21,IF(N(Vintage_Input!S122)&gt;0,Vintage_Input!AQ122/Vintage_Input!S122,""))</f>
        <v/>
      </c>
      <c r="AJ173" s="120">
        <f>IF($B173=1,$B$22,IF(N(Vintage_Input!L122)&gt;0,IFERROR(Vintage_Input!AR122/Vintage_Input!AJ122,""),""))</f>
        <v/>
      </c>
      <c r="AK173" s="120">
        <f>IF($B173=1,$C$22,IF(N(Vintage_Input!M122)&gt;0,IFERROR(Vintage_Input!AS122/Vintage_Input!AK122,""),""))</f>
        <v/>
      </c>
      <c r="AL173" s="120">
        <f>IF($B173=1,$D$22,IF(N(Vintage_Input!N122)&gt;0,IFERROR(Vintage_Input!AT122/Vintage_Input!AL122,""),""))</f>
        <v/>
      </c>
      <c r="AM173" s="120">
        <f>IF($B173=1,$E$22,IF(N(Vintage_Input!O122)&gt;0,IFERROR(Vintage_Input!AU122/Vintage_Input!AM122,""),""))</f>
        <v/>
      </c>
      <c r="AN173" s="120">
        <f>IF($B173=1,$F$22,IF(N(Vintage_Input!P122)&gt;0,IFERROR(Vintage_Input!AV122/Vintage_Input!AN122,""),""))</f>
        <v/>
      </c>
      <c r="AO173" s="120">
        <f>IF($B173=1,$G$22,IF(N(Vintage_Input!Q122)&gt;0,IFERROR(Vintage_Input!AW122/Vintage_Input!AO122,""),""))</f>
        <v/>
      </c>
      <c r="AP173" s="120">
        <f>IF($B173=1,$H$22,IF(N(Vintage_Input!R122)&gt;0,IFERROR(Vintage_Input!AX122/Vintage_Input!AP122,""),""))</f>
        <v/>
      </c>
      <c r="AQ173" s="120">
        <f>IF($B173=1,$I$22,IF(N(Vintage_Input!S122)&gt;0,IFERROR(Vintage_Input!AY122/Vintage_Input!AQ122,""),""))</f>
        <v/>
      </c>
      <c r="AR173" s="120">
        <f>IF($B173=1,$B$23,IF(N(Vintage_Input!L122)&gt;0,IFERROR(Vintage_Input!AZ122/$C173,""),""))</f>
        <v/>
      </c>
      <c r="AS173" s="120">
        <f>IF($B173=1,$C$23,IF(N(Vintage_Input!M122)&gt;0,IFERROR(Vintage_Input!BA122/$C173,""),""))</f>
        <v/>
      </c>
      <c r="AT173" s="120">
        <f>IF($B173=1,$D$23,IF(N(Vintage_Input!N122)&gt;0,IFERROR(Vintage_Input!BB122/$C173,""),""))</f>
        <v/>
      </c>
      <c r="AU173" s="120">
        <f>IF($B173=1,$E$23,IF(N(Vintage_Input!O122)&gt;0,IFERROR(Vintage_Input!BC122/$C173,""),""))</f>
        <v/>
      </c>
      <c r="AV173" s="120">
        <f>IF($B173=1,$F$23,IF(N(Vintage_Input!P122)&gt;0,IFERROR(Vintage_Input!BD122/$C173,""),""))</f>
        <v/>
      </c>
      <c r="AW173" s="120">
        <f>IF($B173=1,$G$23,IF(N(Vintage_Input!Q122)&gt;0,IFERROR(Vintage_Input!BE122/$C173,""),""))</f>
        <v/>
      </c>
      <c r="AX173" s="120">
        <f>IF($B173=1,$H$23,IF(N(Vintage_Input!R122)&gt;0,IFERROR(Vintage_Input!BF122/$C173,""),""))</f>
        <v/>
      </c>
      <c r="AY173" s="120">
        <f>IF($B173=1,$I$23,IF(N(Vintage_Input!S122)&gt;0,IFERROR(Vintage_Input!BG122/$C173,""),""))</f>
        <v/>
      </c>
      <c r="AZ173" s="121">
        <f>IF($B173=1,$B$24,IF(N(Vintage_Input!L122)&gt;0,IFERROR((Vintage_Input!D122+Vintage_Input!AR122)/$C173+Products!$D$14-(Products!$D$43+Products!$D$19+Products!$D$43*Products!$D$22+Products!$D$44),""),""))</f>
        <v/>
      </c>
      <c r="BA173" s="121">
        <f>IF($B173=1,$C$24,IF(N(Vintage_Input!M122)&gt;0,IFERROR((Vintage_Input!E122+Vintage_Input!AS122)/$C173+Products!$D$14-(Products!$D$43+Products!$D$19+Products!$D$43*Products!$D$22+Products!$D$44),""),""))</f>
        <v/>
      </c>
      <c r="BB173" s="121">
        <f>IF($B173=1,$D$24,IF(N(Vintage_Input!N122)&gt;0,IFERROR((Vintage_Input!F122+Vintage_Input!AT122)/$C173+Products!$D$14-(Products!$D$43+Products!$D$19+Products!$D$43*Products!$D$22+Products!$D$44),""),""))</f>
        <v/>
      </c>
      <c r="BC173" s="121">
        <f>IF($B173=1,$E$24,IF(N(Vintage_Input!O122)&gt;0,IFERROR((Vintage_Input!G122+Vintage_Input!AU122)/$C173+Products!$D$14-(Products!$D$43+Products!$D$19+Products!$D$43*Products!$D$22+Products!$D$44),""),""))</f>
        <v/>
      </c>
      <c r="BD173" s="121">
        <f>IF($B173=1,$F$24,IF(N(Vintage_Input!P122)&gt;0,IFERROR((Vintage_Input!H122+Vintage_Input!AV122)/$C173+Products!$D$14-(Products!$D$43+Products!$D$19+Products!$D$43*Products!$D$22+Products!$D$44),""),""))</f>
        <v/>
      </c>
      <c r="BE173" s="121">
        <f>IF($B173=1,$G$24,IF(N(Vintage_Input!Q122)&gt;0,IFERROR((Vintage_Input!I122+Vintage_Input!AW122)/$C173+Products!$D$14-(Products!$D$43+Products!$D$19+Products!$D$43*Products!$D$22+Products!$D$44),""),""))</f>
        <v/>
      </c>
      <c r="BF173" s="121">
        <f>IF($B173=1,$H$24,IF(N(Vintage_Input!R122)&gt;0,IFERROR((Vintage_Input!J122+Vintage_Input!AX122)/$C173+Products!$D$14-(Products!$D$43+Products!$D$19+Products!$D$43*Products!$D$22+Products!$D$44),""),""))</f>
        <v/>
      </c>
      <c r="BG173" s="121">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0">
        <f>IF($B174=1,$B$18,IF(N(Vintage_Input!L123)&gt;0,Vintage_Input!D123/Vintage_Input!L123,""))</f>
        <v/>
      </c>
      <c r="E174" s="120">
        <f>IF($B174=1,$C$18,IF(N(Vintage_Input!M123)&gt;0,Vintage_Input!E123/Vintage_Input!M123,""))</f>
        <v/>
      </c>
      <c r="F174" s="120">
        <f>IF($B174=1,$D$18,IF(N(Vintage_Input!N123)&gt;0,Vintage_Input!F123/Vintage_Input!N123,""))</f>
        <v/>
      </c>
      <c r="G174" s="120">
        <f>IF($B174=1,$E$18,IF(N(Vintage_Input!O123)&gt;0,Vintage_Input!G123/Vintage_Input!O123,""))</f>
        <v/>
      </c>
      <c r="H174" s="120">
        <f>IF($B174=1,$F$18,IF(N(Vintage_Input!P123)&gt;0,Vintage_Input!H123/Vintage_Input!P123,""))</f>
        <v/>
      </c>
      <c r="I174" s="120">
        <f>IF($B174=1,$G$18,IF(N(Vintage_Input!Q123)&gt;0,Vintage_Input!I123/Vintage_Input!Q123,""))</f>
        <v/>
      </c>
      <c r="J174" s="120">
        <f>IF($B174=1,$H$18,IF(N(Vintage_Input!R123)&gt;0,Vintage_Input!J123/Vintage_Input!R123,""))</f>
        <v/>
      </c>
      <c r="K174" s="120">
        <f>IF($B174=1,$I$18,IF(N(Vintage_Input!S123)&gt;0,Vintage_Input!K123/Vintage_Input!S123,""))</f>
        <v/>
      </c>
      <c r="L174" s="120">
        <f>IF($B174=1,$B$19,IF(N(Vintage_Input!L123)&gt;0,Vintage_Input!T123/Vintage_Input!L123,""))</f>
        <v/>
      </c>
      <c r="M174" s="120">
        <f>IF($B174=1,$C$19,IF(N(Vintage_Input!M123)&gt;0,Vintage_Input!U123/Vintage_Input!M123,""))</f>
        <v/>
      </c>
      <c r="N174" s="120">
        <f>IF($B174=1,$D$19,IF(N(Vintage_Input!N123)&gt;0,Vintage_Input!V123/Vintage_Input!N123,""))</f>
        <v/>
      </c>
      <c r="O174" s="120">
        <f>IF($B174=1,$E$19,IF(N(Vintage_Input!O123)&gt;0,Vintage_Input!W123/Vintage_Input!O123,""))</f>
        <v/>
      </c>
      <c r="P174" s="120">
        <f>IF($B174=1,$F$19,IF(N(Vintage_Input!P123)&gt;0,Vintage_Input!X123/Vintage_Input!P123,""))</f>
        <v/>
      </c>
      <c r="Q174" s="120">
        <f>IF($B174=1,$G$19,IF(N(Vintage_Input!Q123)&gt;0,Vintage_Input!Y123/Vintage_Input!Q123,""))</f>
        <v/>
      </c>
      <c r="R174" s="120">
        <f>IF($B174=1,$H$19,IF(N(Vintage_Input!R123)&gt;0,Vintage_Input!Z123/Vintage_Input!R123,""))</f>
        <v/>
      </c>
      <c r="S174" s="120">
        <f>IF($B174=1,$I$19,IF(N(Vintage_Input!S123)&gt;0,Vintage_Input!AA123/Vintage_Input!S123,""))</f>
        <v/>
      </c>
      <c r="T174" s="120">
        <f>IF($B174=1,$B$20,IF(N(Vintage_Input!L123)&gt;0,Vintage_Input!AB123/Vintage_Input!L123,""))</f>
        <v/>
      </c>
      <c r="U174" s="120">
        <f>IF($B174=1,$C$20,IF(N(Vintage_Input!M123)&gt;0,Vintage_Input!AC123/Vintage_Input!M123,""))</f>
        <v/>
      </c>
      <c r="V174" s="120">
        <f>IF($B174=1,$D$20,IF(N(Vintage_Input!N123)&gt;0,Vintage_Input!AD123/Vintage_Input!N123,""))</f>
        <v/>
      </c>
      <c r="W174" s="120">
        <f>IF($B174=1,$E$20,IF(N(Vintage_Input!O123)&gt;0,Vintage_Input!AE123/Vintage_Input!O123,""))</f>
        <v/>
      </c>
      <c r="X174" s="120">
        <f>IF($B174=1,$F$20,IF(N(Vintage_Input!P123)&gt;0,Vintage_Input!AF123/Vintage_Input!P123,""))</f>
        <v/>
      </c>
      <c r="Y174" s="120">
        <f>IF($B174=1,$G$20,IF(N(Vintage_Input!Q123)&gt;0,Vintage_Input!AG123/Vintage_Input!Q123,""))</f>
        <v/>
      </c>
      <c r="Z174" s="120">
        <f>IF($B174=1,$H$20,IF(N(Vintage_Input!R123)&gt;0,Vintage_Input!AH123/Vintage_Input!R123,""))</f>
        <v/>
      </c>
      <c r="AA174" s="120">
        <f>IF($B174=1,$I$20,IF(N(Vintage_Input!S123)&gt;0,Vintage_Input!AI123/Vintage_Input!S123,""))</f>
        <v/>
      </c>
      <c r="AB174" s="120">
        <f>IF($B174=1,$B$21,IF(N(Vintage_Input!L123)&gt;0,Vintage_Input!AJ123/Vintage_Input!L123,""))</f>
        <v/>
      </c>
      <c r="AC174" s="120">
        <f>IF($B174=1,$C$21,IF(N(Vintage_Input!M123)&gt;0,Vintage_Input!AK123/Vintage_Input!M123,""))</f>
        <v/>
      </c>
      <c r="AD174" s="120">
        <f>IF($B174=1,$D$21,IF(N(Vintage_Input!N123)&gt;0,Vintage_Input!AL123/Vintage_Input!N123,""))</f>
        <v/>
      </c>
      <c r="AE174" s="120">
        <f>IF($B174=1,$E$21,IF(N(Vintage_Input!O123)&gt;0,Vintage_Input!AM123/Vintage_Input!O123,""))</f>
        <v/>
      </c>
      <c r="AF174" s="120">
        <f>IF($B174=1,$F$21,IF(N(Vintage_Input!P123)&gt;0,Vintage_Input!AN123/Vintage_Input!P123,""))</f>
        <v/>
      </c>
      <c r="AG174" s="120">
        <f>IF($B174=1,$G$21,IF(N(Vintage_Input!Q123)&gt;0,Vintage_Input!AO123/Vintage_Input!Q123,""))</f>
        <v/>
      </c>
      <c r="AH174" s="120">
        <f>IF($B174=1,$H$21,IF(N(Vintage_Input!R123)&gt;0,Vintage_Input!AP123/Vintage_Input!R123,""))</f>
        <v/>
      </c>
      <c r="AI174" s="120">
        <f>IF($B174=1,$I$21,IF(N(Vintage_Input!S123)&gt;0,Vintage_Input!AQ123/Vintage_Input!S123,""))</f>
        <v/>
      </c>
      <c r="AJ174" s="120">
        <f>IF($B174=1,$B$22,IF(N(Vintage_Input!L123)&gt;0,IFERROR(Vintage_Input!AR123/Vintage_Input!AJ123,""),""))</f>
        <v/>
      </c>
      <c r="AK174" s="120">
        <f>IF($B174=1,$C$22,IF(N(Vintage_Input!M123)&gt;0,IFERROR(Vintage_Input!AS123/Vintage_Input!AK123,""),""))</f>
        <v/>
      </c>
      <c r="AL174" s="120">
        <f>IF($B174=1,$D$22,IF(N(Vintage_Input!N123)&gt;0,IFERROR(Vintage_Input!AT123/Vintage_Input!AL123,""),""))</f>
        <v/>
      </c>
      <c r="AM174" s="120">
        <f>IF($B174=1,$E$22,IF(N(Vintage_Input!O123)&gt;0,IFERROR(Vintage_Input!AU123/Vintage_Input!AM123,""),""))</f>
        <v/>
      </c>
      <c r="AN174" s="120">
        <f>IF($B174=1,$F$22,IF(N(Vintage_Input!P123)&gt;0,IFERROR(Vintage_Input!AV123/Vintage_Input!AN123,""),""))</f>
        <v/>
      </c>
      <c r="AO174" s="120">
        <f>IF($B174=1,$G$22,IF(N(Vintage_Input!Q123)&gt;0,IFERROR(Vintage_Input!AW123/Vintage_Input!AO123,""),""))</f>
        <v/>
      </c>
      <c r="AP174" s="120">
        <f>IF($B174=1,$H$22,IF(N(Vintage_Input!R123)&gt;0,IFERROR(Vintage_Input!AX123/Vintage_Input!AP123,""),""))</f>
        <v/>
      </c>
      <c r="AQ174" s="120">
        <f>IF($B174=1,$I$22,IF(N(Vintage_Input!S123)&gt;0,IFERROR(Vintage_Input!AY123/Vintage_Input!AQ123,""),""))</f>
        <v/>
      </c>
      <c r="AR174" s="120">
        <f>IF($B174=1,$B$23,IF(N(Vintage_Input!L123)&gt;0,IFERROR(Vintage_Input!AZ123/$C174,""),""))</f>
        <v/>
      </c>
      <c r="AS174" s="120">
        <f>IF($B174=1,$C$23,IF(N(Vintage_Input!M123)&gt;0,IFERROR(Vintage_Input!BA123/$C174,""),""))</f>
        <v/>
      </c>
      <c r="AT174" s="120">
        <f>IF($B174=1,$D$23,IF(N(Vintage_Input!N123)&gt;0,IFERROR(Vintage_Input!BB123/$C174,""),""))</f>
        <v/>
      </c>
      <c r="AU174" s="120">
        <f>IF($B174=1,$E$23,IF(N(Vintage_Input!O123)&gt;0,IFERROR(Vintage_Input!BC123/$C174,""),""))</f>
        <v/>
      </c>
      <c r="AV174" s="120">
        <f>IF($B174=1,$F$23,IF(N(Vintage_Input!P123)&gt;0,IFERROR(Vintage_Input!BD123/$C174,""),""))</f>
        <v/>
      </c>
      <c r="AW174" s="120">
        <f>IF($B174=1,$G$23,IF(N(Vintage_Input!Q123)&gt;0,IFERROR(Vintage_Input!BE123/$C174,""),""))</f>
        <v/>
      </c>
      <c r="AX174" s="120">
        <f>IF($B174=1,$H$23,IF(N(Vintage_Input!R123)&gt;0,IFERROR(Vintage_Input!BF123/$C174,""),""))</f>
        <v/>
      </c>
      <c r="AY174" s="120">
        <f>IF($B174=1,$I$23,IF(N(Vintage_Input!S123)&gt;0,IFERROR(Vintage_Input!BG123/$C174,""),""))</f>
        <v/>
      </c>
      <c r="AZ174" s="121">
        <f>IF($B174=1,$B$24,IF(N(Vintage_Input!L123)&gt;0,IFERROR((Vintage_Input!D123+Vintage_Input!AR123)/$C174+Products!$D$14-(Products!$D$43+Products!$D$19+Products!$D$43*Products!$D$22+Products!$D$44),""),""))</f>
        <v/>
      </c>
      <c r="BA174" s="121">
        <f>IF($B174=1,$C$24,IF(N(Vintage_Input!M123)&gt;0,IFERROR((Vintage_Input!E123+Vintage_Input!AS123)/$C174+Products!$D$14-(Products!$D$43+Products!$D$19+Products!$D$43*Products!$D$22+Products!$D$44),""),""))</f>
        <v/>
      </c>
      <c r="BB174" s="121">
        <f>IF($B174=1,$D$24,IF(N(Vintage_Input!N123)&gt;0,IFERROR((Vintage_Input!F123+Vintage_Input!AT123)/$C174+Products!$D$14-(Products!$D$43+Products!$D$19+Products!$D$43*Products!$D$22+Products!$D$44),""),""))</f>
        <v/>
      </c>
      <c r="BC174" s="121">
        <f>IF($B174=1,$E$24,IF(N(Vintage_Input!O123)&gt;0,IFERROR((Vintage_Input!G123+Vintage_Input!AU123)/$C174+Products!$D$14-(Products!$D$43+Products!$D$19+Products!$D$43*Products!$D$22+Products!$D$44),""),""))</f>
        <v/>
      </c>
      <c r="BD174" s="121">
        <f>IF($B174=1,$F$24,IF(N(Vintage_Input!P123)&gt;0,IFERROR((Vintage_Input!H123+Vintage_Input!AV123)/$C174+Products!$D$14-(Products!$D$43+Products!$D$19+Products!$D$43*Products!$D$22+Products!$D$44),""),""))</f>
        <v/>
      </c>
      <c r="BE174" s="121">
        <f>IF($B174=1,$G$24,IF(N(Vintage_Input!Q123)&gt;0,IFERROR((Vintage_Input!I123+Vintage_Input!AW123)/$C174+Products!$D$14-(Products!$D$43+Products!$D$19+Products!$D$43*Products!$D$22+Products!$D$44),""),""))</f>
        <v/>
      </c>
      <c r="BF174" s="121">
        <f>IF($B174=1,$H$24,IF(N(Vintage_Input!R123)&gt;0,IFERROR((Vintage_Input!J123+Vintage_Input!AX123)/$C174+Products!$D$14-(Products!$D$43+Products!$D$19+Products!$D$43*Products!$D$22+Products!$D$44),""),""))</f>
        <v/>
      </c>
      <c r="BG174" s="121">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0">
        <f>IF($B175=1,$B$18,IF(N(Vintage_Input!L124)&gt;0,Vintage_Input!D124/Vintage_Input!L124,""))</f>
        <v/>
      </c>
      <c r="E175" s="120">
        <f>IF($B175=1,$C$18,IF(N(Vintage_Input!M124)&gt;0,Vintage_Input!E124/Vintage_Input!M124,""))</f>
        <v/>
      </c>
      <c r="F175" s="120">
        <f>IF($B175=1,$D$18,IF(N(Vintage_Input!N124)&gt;0,Vintage_Input!F124/Vintage_Input!N124,""))</f>
        <v/>
      </c>
      <c r="G175" s="120">
        <f>IF($B175=1,$E$18,IF(N(Vintage_Input!O124)&gt;0,Vintage_Input!G124/Vintage_Input!O124,""))</f>
        <v/>
      </c>
      <c r="H175" s="120">
        <f>IF($B175=1,$F$18,IF(N(Vintage_Input!P124)&gt;0,Vintage_Input!H124/Vintage_Input!P124,""))</f>
        <v/>
      </c>
      <c r="I175" s="120">
        <f>IF($B175=1,$G$18,IF(N(Vintage_Input!Q124)&gt;0,Vintage_Input!I124/Vintage_Input!Q124,""))</f>
        <v/>
      </c>
      <c r="J175" s="120">
        <f>IF($B175=1,$H$18,IF(N(Vintage_Input!R124)&gt;0,Vintage_Input!J124/Vintage_Input!R124,""))</f>
        <v/>
      </c>
      <c r="K175" s="120">
        <f>IF($B175=1,$I$18,IF(N(Vintage_Input!S124)&gt;0,Vintage_Input!K124/Vintage_Input!S124,""))</f>
        <v/>
      </c>
      <c r="L175" s="120">
        <f>IF($B175=1,$B$19,IF(N(Vintage_Input!L124)&gt;0,Vintage_Input!T124/Vintage_Input!L124,""))</f>
        <v/>
      </c>
      <c r="M175" s="120">
        <f>IF($B175=1,$C$19,IF(N(Vintage_Input!M124)&gt;0,Vintage_Input!U124/Vintage_Input!M124,""))</f>
        <v/>
      </c>
      <c r="N175" s="120">
        <f>IF($B175=1,$D$19,IF(N(Vintage_Input!N124)&gt;0,Vintage_Input!V124/Vintage_Input!N124,""))</f>
        <v/>
      </c>
      <c r="O175" s="120">
        <f>IF($B175=1,$E$19,IF(N(Vintage_Input!O124)&gt;0,Vintage_Input!W124/Vintage_Input!O124,""))</f>
        <v/>
      </c>
      <c r="P175" s="120">
        <f>IF($B175=1,$F$19,IF(N(Vintage_Input!P124)&gt;0,Vintage_Input!X124/Vintage_Input!P124,""))</f>
        <v/>
      </c>
      <c r="Q175" s="120">
        <f>IF($B175=1,$G$19,IF(N(Vintage_Input!Q124)&gt;0,Vintage_Input!Y124/Vintage_Input!Q124,""))</f>
        <v/>
      </c>
      <c r="R175" s="120">
        <f>IF($B175=1,$H$19,IF(N(Vintage_Input!R124)&gt;0,Vintage_Input!Z124/Vintage_Input!R124,""))</f>
        <v/>
      </c>
      <c r="S175" s="120">
        <f>IF($B175=1,$I$19,IF(N(Vintage_Input!S124)&gt;0,Vintage_Input!AA124/Vintage_Input!S124,""))</f>
        <v/>
      </c>
      <c r="T175" s="120">
        <f>IF($B175=1,$B$20,IF(N(Vintage_Input!L124)&gt;0,Vintage_Input!AB124/Vintage_Input!L124,""))</f>
        <v/>
      </c>
      <c r="U175" s="120">
        <f>IF($B175=1,$C$20,IF(N(Vintage_Input!M124)&gt;0,Vintage_Input!AC124/Vintage_Input!M124,""))</f>
        <v/>
      </c>
      <c r="V175" s="120">
        <f>IF($B175=1,$D$20,IF(N(Vintage_Input!N124)&gt;0,Vintage_Input!AD124/Vintage_Input!N124,""))</f>
        <v/>
      </c>
      <c r="W175" s="120">
        <f>IF($B175=1,$E$20,IF(N(Vintage_Input!O124)&gt;0,Vintage_Input!AE124/Vintage_Input!O124,""))</f>
        <v/>
      </c>
      <c r="X175" s="120">
        <f>IF($B175=1,$F$20,IF(N(Vintage_Input!P124)&gt;0,Vintage_Input!AF124/Vintage_Input!P124,""))</f>
        <v/>
      </c>
      <c r="Y175" s="120">
        <f>IF($B175=1,$G$20,IF(N(Vintage_Input!Q124)&gt;0,Vintage_Input!AG124/Vintage_Input!Q124,""))</f>
        <v/>
      </c>
      <c r="Z175" s="120">
        <f>IF($B175=1,$H$20,IF(N(Vintage_Input!R124)&gt;0,Vintage_Input!AH124/Vintage_Input!R124,""))</f>
        <v/>
      </c>
      <c r="AA175" s="120">
        <f>IF($B175=1,$I$20,IF(N(Vintage_Input!S124)&gt;0,Vintage_Input!AI124/Vintage_Input!S124,""))</f>
        <v/>
      </c>
      <c r="AB175" s="120">
        <f>IF($B175=1,$B$21,IF(N(Vintage_Input!L124)&gt;0,Vintage_Input!AJ124/Vintage_Input!L124,""))</f>
        <v/>
      </c>
      <c r="AC175" s="120">
        <f>IF($B175=1,$C$21,IF(N(Vintage_Input!M124)&gt;0,Vintage_Input!AK124/Vintage_Input!M124,""))</f>
        <v/>
      </c>
      <c r="AD175" s="120">
        <f>IF($B175=1,$D$21,IF(N(Vintage_Input!N124)&gt;0,Vintage_Input!AL124/Vintage_Input!N124,""))</f>
        <v/>
      </c>
      <c r="AE175" s="120">
        <f>IF($B175=1,$E$21,IF(N(Vintage_Input!O124)&gt;0,Vintage_Input!AM124/Vintage_Input!O124,""))</f>
        <v/>
      </c>
      <c r="AF175" s="120">
        <f>IF($B175=1,$F$21,IF(N(Vintage_Input!P124)&gt;0,Vintage_Input!AN124/Vintage_Input!P124,""))</f>
        <v/>
      </c>
      <c r="AG175" s="120">
        <f>IF($B175=1,$G$21,IF(N(Vintage_Input!Q124)&gt;0,Vintage_Input!AO124/Vintage_Input!Q124,""))</f>
        <v/>
      </c>
      <c r="AH175" s="120">
        <f>IF($B175=1,$H$21,IF(N(Vintage_Input!R124)&gt;0,Vintage_Input!AP124/Vintage_Input!R124,""))</f>
        <v/>
      </c>
      <c r="AI175" s="120">
        <f>IF($B175=1,$I$21,IF(N(Vintage_Input!S124)&gt;0,Vintage_Input!AQ124/Vintage_Input!S124,""))</f>
        <v/>
      </c>
      <c r="AJ175" s="120">
        <f>IF($B175=1,$B$22,IF(N(Vintage_Input!L124)&gt;0,IFERROR(Vintage_Input!AR124/Vintage_Input!AJ124,""),""))</f>
        <v/>
      </c>
      <c r="AK175" s="120">
        <f>IF($B175=1,$C$22,IF(N(Vintage_Input!M124)&gt;0,IFERROR(Vintage_Input!AS124/Vintage_Input!AK124,""),""))</f>
        <v/>
      </c>
      <c r="AL175" s="120">
        <f>IF($B175=1,$D$22,IF(N(Vintage_Input!N124)&gt;0,IFERROR(Vintage_Input!AT124/Vintage_Input!AL124,""),""))</f>
        <v/>
      </c>
      <c r="AM175" s="120">
        <f>IF($B175=1,$E$22,IF(N(Vintage_Input!O124)&gt;0,IFERROR(Vintage_Input!AU124/Vintage_Input!AM124,""),""))</f>
        <v/>
      </c>
      <c r="AN175" s="120">
        <f>IF($B175=1,$F$22,IF(N(Vintage_Input!P124)&gt;0,IFERROR(Vintage_Input!AV124/Vintage_Input!AN124,""),""))</f>
        <v/>
      </c>
      <c r="AO175" s="120">
        <f>IF($B175=1,$G$22,IF(N(Vintage_Input!Q124)&gt;0,IFERROR(Vintage_Input!AW124/Vintage_Input!AO124,""),""))</f>
        <v/>
      </c>
      <c r="AP175" s="120">
        <f>IF($B175=1,$H$22,IF(N(Vintage_Input!R124)&gt;0,IFERROR(Vintage_Input!AX124/Vintage_Input!AP124,""),""))</f>
        <v/>
      </c>
      <c r="AQ175" s="120">
        <f>IF($B175=1,$I$22,IF(N(Vintage_Input!S124)&gt;0,IFERROR(Vintage_Input!AY124/Vintage_Input!AQ124,""),""))</f>
        <v/>
      </c>
      <c r="AR175" s="120">
        <f>IF($B175=1,$B$23,IF(N(Vintage_Input!L124)&gt;0,IFERROR(Vintage_Input!AZ124/$C175,""),""))</f>
        <v/>
      </c>
      <c r="AS175" s="120">
        <f>IF($B175=1,$C$23,IF(N(Vintage_Input!M124)&gt;0,IFERROR(Vintage_Input!BA124/$C175,""),""))</f>
        <v/>
      </c>
      <c r="AT175" s="120">
        <f>IF($B175=1,$D$23,IF(N(Vintage_Input!N124)&gt;0,IFERROR(Vintage_Input!BB124/$C175,""),""))</f>
        <v/>
      </c>
      <c r="AU175" s="120">
        <f>IF($B175=1,$E$23,IF(N(Vintage_Input!O124)&gt;0,IFERROR(Vintage_Input!BC124/$C175,""),""))</f>
        <v/>
      </c>
      <c r="AV175" s="120">
        <f>IF($B175=1,$F$23,IF(N(Vintage_Input!P124)&gt;0,IFERROR(Vintage_Input!BD124/$C175,""),""))</f>
        <v/>
      </c>
      <c r="AW175" s="120">
        <f>IF($B175=1,$G$23,IF(N(Vintage_Input!Q124)&gt;0,IFERROR(Vintage_Input!BE124/$C175,""),""))</f>
        <v/>
      </c>
      <c r="AX175" s="120">
        <f>IF($B175=1,$H$23,IF(N(Vintage_Input!R124)&gt;0,IFERROR(Vintage_Input!BF124/$C175,""),""))</f>
        <v/>
      </c>
      <c r="AY175" s="120">
        <f>IF($B175=1,$I$23,IF(N(Vintage_Input!S124)&gt;0,IFERROR(Vintage_Input!BG124/$C175,""),""))</f>
        <v/>
      </c>
      <c r="AZ175" s="121">
        <f>IF($B175=1,$B$24,IF(N(Vintage_Input!L124)&gt;0,IFERROR((Vintage_Input!D124+Vintage_Input!AR124)/$C175+Products!$D$14-(Products!$D$43+Products!$D$19+Products!$D$43*Products!$D$22+Products!$D$44),""),""))</f>
        <v/>
      </c>
      <c r="BA175" s="121">
        <f>IF($B175=1,$C$24,IF(N(Vintage_Input!M124)&gt;0,IFERROR((Vintage_Input!E124+Vintage_Input!AS124)/$C175+Products!$D$14-(Products!$D$43+Products!$D$19+Products!$D$43*Products!$D$22+Products!$D$44),""),""))</f>
        <v/>
      </c>
      <c r="BB175" s="121">
        <f>IF($B175=1,$D$24,IF(N(Vintage_Input!N124)&gt;0,IFERROR((Vintage_Input!F124+Vintage_Input!AT124)/$C175+Products!$D$14-(Products!$D$43+Products!$D$19+Products!$D$43*Products!$D$22+Products!$D$44),""),""))</f>
        <v/>
      </c>
      <c r="BC175" s="121">
        <f>IF($B175=1,$E$24,IF(N(Vintage_Input!O124)&gt;0,IFERROR((Vintage_Input!G124+Vintage_Input!AU124)/$C175+Products!$D$14-(Products!$D$43+Products!$D$19+Products!$D$43*Products!$D$22+Products!$D$44),""),""))</f>
        <v/>
      </c>
      <c r="BD175" s="121">
        <f>IF($B175=1,$F$24,IF(N(Vintage_Input!P124)&gt;0,IFERROR((Vintage_Input!H124+Vintage_Input!AV124)/$C175+Products!$D$14-(Products!$D$43+Products!$D$19+Products!$D$43*Products!$D$22+Products!$D$44),""),""))</f>
        <v/>
      </c>
      <c r="BE175" s="121">
        <f>IF($B175=1,$G$24,IF(N(Vintage_Input!Q124)&gt;0,IFERROR((Vintage_Input!I124+Vintage_Input!AW124)/$C175+Products!$D$14-(Products!$D$43+Products!$D$19+Products!$D$43*Products!$D$22+Products!$D$44),""),""))</f>
        <v/>
      </c>
      <c r="BF175" s="121">
        <f>IF($B175=1,$H$24,IF(N(Vintage_Input!R124)&gt;0,IFERROR((Vintage_Input!J124+Vintage_Input!AX124)/$C175+Products!$D$14-(Products!$D$43+Products!$D$19+Products!$D$43*Products!$D$22+Products!$D$44),""),""))</f>
        <v/>
      </c>
      <c r="BG175" s="121">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0">
        <f>IF($B176=1,$B$18,IF(N(Vintage_Input!L125)&gt;0,Vintage_Input!D125/Vintage_Input!L125,""))</f>
        <v/>
      </c>
      <c r="E176" s="120">
        <f>IF($B176=1,$C$18,IF(N(Vintage_Input!M125)&gt;0,Vintage_Input!E125/Vintage_Input!M125,""))</f>
        <v/>
      </c>
      <c r="F176" s="120">
        <f>IF($B176=1,$D$18,IF(N(Vintage_Input!N125)&gt;0,Vintage_Input!F125/Vintage_Input!N125,""))</f>
        <v/>
      </c>
      <c r="G176" s="120">
        <f>IF($B176=1,$E$18,IF(N(Vintage_Input!O125)&gt;0,Vintage_Input!G125/Vintage_Input!O125,""))</f>
        <v/>
      </c>
      <c r="H176" s="120">
        <f>IF($B176=1,$F$18,IF(N(Vintage_Input!P125)&gt;0,Vintage_Input!H125/Vintage_Input!P125,""))</f>
        <v/>
      </c>
      <c r="I176" s="120">
        <f>IF($B176=1,$G$18,IF(N(Vintage_Input!Q125)&gt;0,Vintage_Input!I125/Vintage_Input!Q125,""))</f>
        <v/>
      </c>
      <c r="J176" s="120">
        <f>IF($B176=1,$H$18,IF(N(Vintage_Input!R125)&gt;0,Vintage_Input!J125/Vintage_Input!R125,""))</f>
        <v/>
      </c>
      <c r="K176" s="120">
        <f>IF($B176=1,$I$18,IF(N(Vintage_Input!S125)&gt;0,Vintage_Input!K125/Vintage_Input!S125,""))</f>
        <v/>
      </c>
      <c r="L176" s="120">
        <f>IF($B176=1,$B$19,IF(N(Vintage_Input!L125)&gt;0,Vintage_Input!T125/Vintage_Input!L125,""))</f>
        <v/>
      </c>
      <c r="M176" s="120">
        <f>IF($B176=1,$C$19,IF(N(Vintage_Input!M125)&gt;0,Vintage_Input!U125/Vintage_Input!M125,""))</f>
        <v/>
      </c>
      <c r="N176" s="120">
        <f>IF($B176=1,$D$19,IF(N(Vintage_Input!N125)&gt;0,Vintage_Input!V125/Vintage_Input!N125,""))</f>
        <v/>
      </c>
      <c r="O176" s="120">
        <f>IF($B176=1,$E$19,IF(N(Vintage_Input!O125)&gt;0,Vintage_Input!W125/Vintage_Input!O125,""))</f>
        <v/>
      </c>
      <c r="P176" s="120">
        <f>IF($B176=1,$F$19,IF(N(Vintage_Input!P125)&gt;0,Vintage_Input!X125/Vintage_Input!P125,""))</f>
        <v/>
      </c>
      <c r="Q176" s="120">
        <f>IF($B176=1,$G$19,IF(N(Vintage_Input!Q125)&gt;0,Vintage_Input!Y125/Vintage_Input!Q125,""))</f>
        <v/>
      </c>
      <c r="R176" s="120">
        <f>IF($B176=1,$H$19,IF(N(Vintage_Input!R125)&gt;0,Vintage_Input!Z125/Vintage_Input!R125,""))</f>
        <v/>
      </c>
      <c r="S176" s="120">
        <f>IF($B176=1,$I$19,IF(N(Vintage_Input!S125)&gt;0,Vintage_Input!AA125/Vintage_Input!S125,""))</f>
        <v/>
      </c>
      <c r="T176" s="120">
        <f>IF($B176=1,$B$20,IF(N(Vintage_Input!L125)&gt;0,Vintage_Input!AB125/Vintage_Input!L125,""))</f>
        <v/>
      </c>
      <c r="U176" s="120">
        <f>IF($B176=1,$C$20,IF(N(Vintage_Input!M125)&gt;0,Vintage_Input!AC125/Vintage_Input!M125,""))</f>
        <v/>
      </c>
      <c r="V176" s="120">
        <f>IF($B176=1,$D$20,IF(N(Vintage_Input!N125)&gt;0,Vintage_Input!AD125/Vintage_Input!N125,""))</f>
        <v/>
      </c>
      <c r="W176" s="120">
        <f>IF($B176=1,$E$20,IF(N(Vintage_Input!O125)&gt;0,Vintage_Input!AE125/Vintage_Input!O125,""))</f>
        <v/>
      </c>
      <c r="X176" s="120">
        <f>IF($B176=1,$F$20,IF(N(Vintage_Input!P125)&gt;0,Vintage_Input!AF125/Vintage_Input!P125,""))</f>
        <v/>
      </c>
      <c r="Y176" s="120">
        <f>IF($B176=1,$G$20,IF(N(Vintage_Input!Q125)&gt;0,Vintage_Input!AG125/Vintage_Input!Q125,""))</f>
        <v/>
      </c>
      <c r="Z176" s="120">
        <f>IF($B176=1,$H$20,IF(N(Vintage_Input!R125)&gt;0,Vintage_Input!AH125/Vintage_Input!R125,""))</f>
        <v/>
      </c>
      <c r="AA176" s="120">
        <f>IF($B176=1,$I$20,IF(N(Vintage_Input!S125)&gt;0,Vintage_Input!AI125/Vintage_Input!S125,""))</f>
        <v/>
      </c>
      <c r="AB176" s="120">
        <f>IF($B176=1,$B$21,IF(N(Vintage_Input!L125)&gt;0,Vintage_Input!AJ125/Vintage_Input!L125,""))</f>
        <v/>
      </c>
      <c r="AC176" s="120">
        <f>IF($B176=1,$C$21,IF(N(Vintage_Input!M125)&gt;0,Vintage_Input!AK125/Vintage_Input!M125,""))</f>
        <v/>
      </c>
      <c r="AD176" s="120">
        <f>IF($B176=1,$D$21,IF(N(Vintage_Input!N125)&gt;0,Vintage_Input!AL125/Vintage_Input!N125,""))</f>
        <v/>
      </c>
      <c r="AE176" s="120">
        <f>IF($B176=1,$E$21,IF(N(Vintage_Input!O125)&gt;0,Vintage_Input!AM125/Vintage_Input!O125,""))</f>
        <v/>
      </c>
      <c r="AF176" s="120">
        <f>IF($B176=1,$F$21,IF(N(Vintage_Input!P125)&gt;0,Vintage_Input!AN125/Vintage_Input!P125,""))</f>
        <v/>
      </c>
      <c r="AG176" s="120">
        <f>IF($B176=1,$G$21,IF(N(Vintage_Input!Q125)&gt;0,Vintage_Input!AO125/Vintage_Input!Q125,""))</f>
        <v/>
      </c>
      <c r="AH176" s="120">
        <f>IF($B176=1,$H$21,IF(N(Vintage_Input!R125)&gt;0,Vintage_Input!AP125/Vintage_Input!R125,""))</f>
        <v/>
      </c>
      <c r="AI176" s="120">
        <f>IF($B176=1,$I$21,IF(N(Vintage_Input!S125)&gt;0,Vintage_Input!AQ125/Vintage_Input!S125,""))</f>
        <v/>
      </c>
      <c r="AJ176" s="120">
        <f>IF($B176=1,$B$22,IF(N(Vintage_Input!L125)&gt;0,IFERROR(Vintage_Input!AR125/Vintage_Input!AJ125,""),""))</f>
        <v/>
      </c>
      <c r="AK176" s="120">
        <f>IF($B176=1,$C$22,IF(N(Vintage_Input!M125)&gt;0,IFERROR(Vintage_Input!AS125/Vintage_Input!AK125,""),""))</f>
        <v/>
      </c>
      <c r="AL176" s="120">
        <f>IF($B176=1,$D$22,IF(N(Vintage_Input!N125)&gt;0,IFERROR(Vintage_Input!AT125/Vintage_Input!AL125,""),""))</f>
        <v/>
      </c>
      <c r="AM176" s="120">
        <f>IF($B176=1,$E$22,IF(N(Vintage_Input!O125)&gt;0,IFERROR(Vintage_Input!AU125/Vintage_Input!AM125,""),""))</f>
        <v/>
      </c>
      <c r="AN176" s="120">
        <f>IF($B176=1,$F$22,IF(N(Vintage_Input!P125)&gt;0,IFERROR(Vintage_Input!AV125/Vintage_Input!AN125,""),""))</f>
        <v/>
      </c>
      <c r="AO176" s="120">
        <f>IF($B176=1,$G$22,IF(N(Vintage_Input!Q125)&gt;0,IFERROR(Vintage_Input!AW125/Vintage_Input!AO125,""),""))</f>
        <v/>
      </c>
      <c r="AP176" s="120">
        <f>IF($B176=1,$H$22,IF(N(Vintage_Input!R125)&gt;0,IFERROR(Vintage_Input!AX125/Vintage_Input!AP125,""),""))</f>
        <v/>
      </c>
      <c r="AQ176" s="120">
        <f>IF($B176=1,$I$22,IF(N(Vintage_Input!S125)&gt;0,IFERROR(Vintage_Input!AY125/Vintage_Input!AQ125,""),""))</f>
        <v/>
      </c>
      <c r="AR176" s="120">
        <f>IF($B176=1,$B$23,IF(N(Vintage_Input!L125)&gt;0,IFERROR(Vintage_Input!AZ125/$C176,""),""))</f>
        <v/>
      </c>
      <c r="AS176" s="120">
        <f>IF($B176=1,$C$23,IF(N(Vintage_Input!M125)&gt;0,IFERROR(Vintage_Input!BA125/$C176,""),""))</f>
        <v/>
      </c>
      <c r="AT176" s="120">
        <f>IF($B176=1,$D$23,IF(N(Vintage_Input!N125)&gt;0,IFERROR(Vintage_Input!BB125/$C176,""),""))</f>
        <v/>
      </c>
      <c r="AU176" s="120">
        <f>IF($B176=1,$E$23,IF(N(Vintage_Input!O125)&gt;0,IFERROR(Vintage_Input!BC125/$C176,""),""))</f>
        <v/>
      </c>
      <c r="AV176" s="120">
        <f>IF($B176=1,$F$23,IF(N(Vintage_Input!P125)&gt;0,IFERROR(Vintage_Input!BD125/$C176,""),""))</f>
        <v/>
      </c>
      <c r="AW176" s="120">
        <f>IF($B176=1,$G$23,IF(N(Vintage_Input!Q125)&gt;0,IFERROR(Vintage_Input!BE125/$C176,""),""))</f>
        <v/>
      </c>
      <c r="AX176" s="120">
        <f>IF($B176=1,$H$23,IF(N(Vintage_Input!R125)&gt;0,IFERROR(Vintage_Input!BF125/$C176,""),""))</f>
        <v/>
      </c>
      <c r="AY176" s="120">
        <f>IF($B176=1,$I$23,IF(N(Vintage_Input!S125)&gt;0,IFERROR(Vintage_Input!BG125/$C176,""),""))</f>
        <v/>
      </c>
      <c r="AZ176" s="121">
        <f>IF($B176=1,$B$24,IF(N(Vintage_Input!L125)&gt;0,IFERROR((Vintage_Input!D125+Vintage_Input!AR125)/$C176+Products!$D$14-(Products!$D$43+Products!$D$19+Products!$D$43*Products!$D$22+Products!$D$44),""),""))</f>
        <v/>
      </c>
      <c r="BA176" s="121">
        <f>IF($B176=1,$C$24,IF(N(Vintage_Input!M125)&gt;0,IFERROR((Vintage_Input!E125+Vintage_Input!AS125)/$C176+Products!$D$14-(Products!$D$43+Products!$D$19+Products!$D$43*Products!$D$22+Products!$D$44),""),""))</f>
        <v/>
      </c>
      <c r="BB176" s="121">
        <f>IF($B176=1,$D$24,IF(N(Vintage_Input!N125)&gt;0,IFERROR((Vintage_Input!F125+Vintage_Input!AT125)/$C176+Products!$D$14-(Products!$D$43+Products!$D$19+Products!$D$43*Products!$D$22+Products!$D$44),""),""))</f>
        <v/>
      </c>
      <c r="BC176" s="121">
        <f>IF($B176=1,$E$24,IF(N(Vintage_Input!O125)&gt;0,IFERROR((Vintage_Input!G125+Vintage_Input!AU125)/$C176+Products!$D$14-(Products!$D$43+Products!$D$19+Products!$D$43*Products!$D$22+Products!$D$44),""),""))</f>
        <v/>
      </c>
      <c r="BD176" s="121">
        <f>IF($B176=1,$F$24,IF(N(Vintage_Input!P125)&gt;0,IFERROR((Vintage_Input!H125+Vintage_Input!AV125)/$C176+Products!$D$14-(Products!$D$43+Products!$D$19+Products!$D$43*Products!$D$22+Products!$D$44),""),""))</f>
        <v/>
      </c>
      <c r="BE176" s="121">
        <f>IF($B176=1,$G$24,IF(N(Vintage_Input!Q125)&gt;0,IFERROR((Vintage_Input!I125+Vintage_Input!AW125)/$C176+Products!$D$14-(Products!$D$43+Products!$D$19+Products!$D$43*Products!$D$22+Products!$D$44),""),""))</f>
        <v/>
      </c>
      <c r="BF176" s="121">
        <f>IF($B176=1,$H$24,IF(N(Vintage_Input!R125)&gt;0,IFERROR((Vintage_Input!J125+Vintage_Input!AX125)/$C176+Products!$D$14-(Products!$D$43+Products!$D$19+Products!$D$43*Products!$D$22+Products!$D$44),""),""))</f>
        <v/>
      </c>
      <c r="BG176" s="121">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0">
        <f>IF($B177=1,$B$18,IF(N(Vintage_Input!L126)&gt;0,Vintage_Input!D126/Vintage_Input!L126,""))</f>
        <v/>
      </c>
      <c r="E177" s="120">
        <f>IF($B177=1,$C$18,IF(N(Vintage_Input!M126)&gt;0,Vintage_Input!E126/Vintage_Input!M126,""))</f>
        <v/>
      </c>
      <c r="F177" s="120">
        <f>IF($B177=1,$D$18,IF(N(Vintage_Input!N126)&gt;0,Vintage_Input!F126/Vintage_Input!N126,""))</f>
        <v/>
      </c>
      <c r="G177" s="120">
        <f>IF($B177=1,$E$18,IF(N(Vintage_Input!O126)&gt;0,Vintage_Input!G126/Vintage_Input!O126,""))</f>
        <v/>
      </c>
      <c r="H177" s="120">
        <f>IF($B177=1,$F$18,IF(N(Vintage_Input!P126)&gt;0,Vintage_Input!H126/Vintage_Input!P126,""))</f>
        <v/>
      </c>
      <c r="I177" s="120">
        <f>IF($B177=1,$G$18,IF(N(Vintage_Input!Q126)&gt;0,Vintage_Input!I126/Vintage_Input!Q126,""))</f>
        <v/>
      </c>
      <c r="J177" s="120">
        <f>IF($B177=1,$H$18,IF(N(Vintage_Input!R126)&gt;0,Vintage_Input!J126/Vintage_Input!R126,""))</f>
        <v/>
      </c>
      <c r="K177" s="120">
        <f>IF($B177=1,$I$18,IF(N(Vintage_Input!S126)&gt;0,Vintage_Input!K126/Vintage_Input!S126,""))</f>
        <v/>
      </c>
      <c r="L177" s="120">
        <f>IF($B177=1,$B$19,IF(N(Vintage_Input!L126)&gt;0,Vintage_Input!T126/Vintage_Input!L126,""))</f>
        <v/>
      </c>
      <c r="M177" s="120">
        <f>IF($B177=1,$C$19,IF(N(Vintage_Input!M126)&gt;0,Vintage_Input!U126/Vintage_Input!M126,""))</f>
        <v/>
      </c>
      <c r="N177" s="120">
        <f>IF($B177=1,$D$19,IF(N(Vintage_Input!N126)&gt;0,Vintage_Input!V126/Vintage_Input!N126,""))</f>
        <v/>
      </c>
      <c r="O177" s="120">
        <f>IF($B177=1,$E$19,IF(N(Vintage_Input!O126)&gt;0,Vintage_Input!W126/Vintage_Input!O126,""))</f>
        <v/>
      </c>
      <c r="P177" s="120">
        <f>IF($B177=1,$F$19,IF(N(Vintage_Input!P126)&gt;0,Vintage_Input!X126/Vintage_Input!P126,""))</f>
        <v/>
      </c>
      <c r="Q177" s="120">
        <f>IF($B177=1,$G$19,IF(N(Vintage_Input!Q126)&gt;0,Vintage_Input!Y126/Vintage_Input!Q126,""))</f>
        <v/>
      </c>
      <c r="R177" s="120">
        <f>IF($B177=1,$H$19,IF(N(Vintage_Input!R126)&gt;0,Vintage_Input!Z126/Vintage_Input!R126,""))</f>
        <v/>
      </c>
      <c r="S177" s="120">
        <f>IF($B177=1,$I$19,IF(N(Vintage_Input!S126)&gt;0,Vintage_Input!AA126/Vintage_Input!S126,""))</f>
        <v/>
      </c>
      <c r="T177" s="120">
        <f>IF($B177=1,$B$20,IF(N(Vintage_Input!L126)&gt;0,Vintage_Input!AB126/Vintage_Input!L126,""))</f>
        <v/>
      </c>
      <c r="U177" s="120">
        <f>IF($B177=1,$C$20,IF(N(Vintage_Input!M126)&gt;0,Vintage_Input!AC126/Vintage_Input!M126,""))</f>
        <v/>
      </c>
      <c r="V177" s="120">
        <f>IF($B177=1,$D$20,IF(N(Vintage_Input!N126)&gt;0,Vintage_Input!AD126/Vintage_Input!N126,""))</f>
        <v/>
      </c>
      <c r="W177" s="120">
        <f>IF($B177=1,$E$20,IF(N(Vintage_Input!O126)&gt;0,Vintage_Input!AE126/Vintage_Input!O126,""))</f>
        <v/>
      </c>
      <c r="X177" s="120">
        <f>IF($B177=1,$F$20,IF(N(Vintage_Input!P126)&gt;0,Vintage_Input!AF126/Vintage_Input!P126,""))</f>
        <v/>
      </c>
      <c r="Y177" s="120">
        <f>IF($B177=1,$G$20,IF(N(Vintage_Input!Q126)&gt;0,Vintage_Input!AG126/Vintage_Input!Q126,""))</f>
        <v/>
      </c>
      <c r="Z177" s="120">
        <f>IF($B177=1,$H$20,IF(N(Vintage_Input!R126)&gt;0,Vintage_Input!AH126/Vintage_Input!R126,""))</f>
        <v/>
      </c>
      <c r="AA177" s="120">
        <f>IF($B177=1,$I$20,IF(N(Vintage_Input!S126)&gt;0,Vintage_Input!AI126/Vintage_Input!S126,""))</f>
        <v/>
      </c>
      <c r="AB177" s="120">
        <f>IF($B177=1,$B$21,IF(N(Vintage_Input!L126)&gt;0,Vintage_Input!AJ126/Vintage_Input!L126,""))</f>
        <v/>
      </c>
      <c r="AC177" s="120">
        <f>IF($B177=1,$C$21,IF(N(Vintage_Input!M126)&gt;0,Vintage_Input!AK126/Vintage_Input!M126,""))</f>
        <v/>
      </c>
      <c r="AD177" s="120">
        <f>IF($B177=1,$D$21,IF(N(Vintage_Input!N126)&gt;0,Vintage_Input!AL126/Vintage_Input!N126,""))</f>
        <v/>
      </c>
      <c r="AE177" s="120">
        <f>IF($B177=1,$E$21,IF(N(Vintage_Input!O126)&gt;0,Vintage_Input!AM126/Vintage_Input!O126,""))</f>
        <v/>
      </c>
      <c r="AF177" s="120">
        <f>IF($B177=1,$F$21,IF(N(Vintage_Input!P126)&gt;0,Vintage_Input!AN126/Vintage_Input!P126,""))</f>
        <v/>
      </c>
      <c r="AG177" s="120">
        <f>IF($B177=1,$G$21,IF(N(Vintage_Input!Q126)&gt;0,Vintage_Input!AO126/Vintage_Input!Q126,""))</f>
        <v/>
      </c>
      <c r="AH177" s="120">
        <f>IF($B177=1,$H$21,IF(N(Vintage_Input!R126)&gt;0,Vintage_Input!AP126/Vintage_Input!R126,""))</f>
        <v/>
      </c>
      <c r="AI177" s="120">
        <f>IF($B177=1,$I$21,IF(N(Vintage_Input!S126)&gt;0,Vintage_Input!AQ126/Vintage_Input!S126,""))</f>
        <v/>
      </c>
      <c r="AJ177" s="120">
        <f>IF($B177=1,$B$22,IF(N(Vintage_Input!L126)&gt;0,IFERROR(Vintage_Input!AR126/Vintage_Input!AJ126,""),""))</f>
        <v/>
      </c>
      <c r="AK177" s="120">
        <f>IF($B177=1,$C$22,IF(N(Vintage_Input!M126)&gt;0,IFERROR(Vintage_Input!AS126/Vintage_Input!AK126,""),""))</f>
        <v/>
      </c>
      <c r="AL177" s="120">
        <f>IF($B177=1,$D$22,IF(N(Vintage_Input!N126)&gt;0,IFERROR(Vintage_Input!AT126/Vintage_Input!AL126,""),""))</f>
        <v/>
      </c>
      <c r="AM177" s="120">
        <f>IF($B177=1,$E$22,IF(N(Vintage_Input!O126)&gt;0,IFERROR(Vintage_Input!AU126/Vintage_Input!AM126,""),""))</f>
        <v/>
      </c>
      <c r="AN177" s="120">
        <f>IF($B177=1,$F$22,IF(N(Vintage_Input!P126)&gt;0,IFERROR(Vintage_Input!AV126/Vintage_Input!AN126,""),""))</f>
        <v/>
      </c>
      <c r="AO177" s="120">
        <f>IF($B177=1,$G$22,IF(N(Vintage_Input!Q126)&gt;0,IFERROR(Vintage_Input!AW126/Vintage_Input!AO126,""),""))</f>
        <v/>
      </c>
      <c r="AP177" s="120">
        <f>IF($B177=1,$H$22,IF(N(Vintage_Input!R126)&gt;0,IFERROR(Vintage_Input!AX126/Vintage_Input!AP126,""),""))</f>
        <v/>
      </c>
      <c r="AQ177" s="120">
        <f>IF($B177=1,$I$22,IF(N(Vintage_Input!S126)&gt;0,IFERROR(Vintage_Input!AY126/Vintage_Input!AQ126,""),""))</f>
        <v/>
      </c>
      <c r="AR177" s="120">
        <f>IF($B177=1,$B$23,IF(N(Vintage_Input!L126)&gt;0,IFERROR(Vintage_Input!AZ126/$C177,""),""))</f>
        <v/>
      </c>
      <c r="AS177" s="120">
        <f>IF($B177=1,$C$23,IF(N(Vintage_Input!M126)&gt;0,IFERROR(Vintage_Input!BA126/$C177,""),""))</f>
        <v/>
      </c>
      <c r="AT177" s="120">
        <f>IF($B177=1,$D$23,IF(N(Vintage_Input!N126)&gt;0,IFERROR(Vintage_Input!BB126/$C177,""),""))</f>
        <v/>
      </c>
      <c r="AU177" s="120">
        <f>IF($B177=1,$E$23,IF(N(Vintage_Input!O126)&gt;0,IFERROR(Vintage_Input!BC126/$C177,""),""))</f>
        <v/>
      </c>
      <c r="AV177" s="120">
        <f>IF($B177=1,$F$23,IF(N(Vintage_Input!P126)&gt;0,IFERROR(Vintage_Input!BD126/$C177,""),""))</f>
        <v/>
      </c>
      <c r="AW177" s="120">
        <f>IF($B177=1,$G$23,IF(N(Vintage_Input!Q126)&gt;0,IFERROR(Vintage_Input!BE126/$C177,""),""))</f>
        <v/>
      </c>
      <c r="AX177" s="120">
        <f>IF($B177=1,$H$23,IF(N(Vintage_Input!R126)&gt;0,IFERROR(Vintage_Input!BF126/$C177,""),""))</f>
        <v/>
      </c>
      <c r="AY177" s="120">
        <f>IF($B177=1,$I$23,IF(N(Vintage_Input!S126)&gt;0,IFERROR(Vintage_Input!BG126/$C177,""),""))</f>
        <v/>
      </c>
      <c r="AZ177" s="121">
        <f>IF($B177=1,$B$24,IF(N(Vintage_Input!L126)&gt;0,IFERROR((Vintage_Input!D126+Vintage_Input!AR126)/$C177+Products!$D$14-(Products!$D$43+Products!$D$19+Products!$D$43*Products!$D$22+Products!$D$44),""),""))</f>
        <v/>
      </c>
      <c r="BA177" s="121">
        <f>IF($B177=1,$C$24,IF(N(Vintage_Input!M126)&gt;0,IFERROR((Vintage_Input!E126+Vintage_Input!AS126)/$C177+Products!$D$14-(Products!$D$43+Products!$D$19+Products!$D$43*Products!$D$22+Products!$D$44),""),""))</f>
        <v/>
      </c>
      <c r="BB177" s="121">
        <f>IF($B177=1,$D$24,IF(N(Vintage_Input!N126)&gt;0,IFERROR((Vintage_Input!F126+Vintage_Input!AT126)/$C177+Products!$D$14-(Products!$D$43+Products!$D$19+Products!$D$43*Products!$D$22+Products!$D$44),""),""))</f>
        <v/>
      </c>
      <c r="BC177" s="121">
        <f>IF($B177=1,$E$24,IF(N(Vintage_Input!O126)&gt;0,IFERROR((Vintage_Input!G126+Vintage_Input!AU126)/$C177+Products!$D$14-(Products!$D$43+Products!$D$19+Products!$D$43*Products!$D$22+Products!$D$44),""),""))</f>
        <v/>
      </c>
      <c r="BD177" s="121">
        <f>IF($B177=1,$F$24,IF(N(Vintage_Input!P126)&gt;0,IFERROR((Vintage_Input!H126+Vintage_Input!AV126)/$C177+Products!$D$14-(Products!$D$43+Products!$D$19+Products!$D$43*Products!$D$22+Products!$D$44),""),""))</f>
        <v/>
      </c>
      <c r="BE177" s="121">
        <f>IF($B177=1,$G$24,IF(N(Vintage_Input!Q126)&gt;0,IFERROR((Vintage_Input!I126+Vintage_Input!AW126)/$C177+Products!$D$14-(Products!$D$43+Products!$D$19+Products!$D$43*Products!$D$22+Products!$D$44),""),""))</f>
        <v/>
      </c>
      <c r="BF177" s="121">
        <f>IF($B177=1,$H$24,IF(N(Vintage_Input!R126)&gt;0,IFERROR((Vintage_Input!J126+Vintage_Input!AX126)/$C177+Products!$D$14-(Products!$D$43+Products!$D$19+Products!$D$43*Products!$D$22+Products!$D$44),""),""))</f>
        <v/>
      </c>
      <c r="BG177" s="121">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0">
        <f>IF($B178=1,$B$18,IF(N(Vintage_Input!L127)&gt;0,Vintage_Input!D127/Vintage_Input!L127,""))</f>
        <v/>
      </c>
      <c r="E178" s="120">
        <f>IF($B178=1,$C$18,IF(N(Vintage_Input!M127)&gt;0,Vintage_Input!E127/Vintage_Input!M127,""))</f>
        <v/>
      </c>
      <c r="F178" s="120">
        <f>IF($B178=1,$D$18,IF(N(Vintage_Input!N127)&gt;0,Vintage_Input!F127/Vintage_Input!N127,""))</f>
        <v/>
      </c>
      <c r="G178" s="120">
        <f>IF($B178=1,$E$18,IF(N(Vintage_Input!O127)&gt;0,Vintage_Input!G127/Vintage_Input!O127,""))</f>
        <v/>
      </c>
      <c r="H178" s="120">
        <f>IF($B178=1,$F$18,IF(N(Vintage_Input!P127)&gt;0,Vintage_Input!H127/Vintage_Input!P127,""))</f>
        <v/>
      </c>
      <c r="I178" s="120">
        <f>IF($B178=1,$G$18,IF(N(Vintage_Input!Q127)&gt;0,Vintage_Input!I127/Vintage_Input!Q127,""))</f>
        <v/>
      </c>
      <c r="J178" s="120">
        <f>IF($B178=1,$H$18,IF(N(Vintage_Input!R127)&gt;0,Vintage_Input!J127/Vintage_Input!R127,""))</f>
        <v/>
      </c>
      <c r="K178" s="120">
        <f>IF($B178=1,$I$18,IF(N(Vintage_Input!S127)&gt;0,Vintage_Input!K127/Vintage_Input!S127,""))</f>
        <v/>
      </c>
      <c r="L178" s="120">
        <f>IF($B178=1,$B$19,IF(N(Vintage_Input!L127)&gt;0,Vintage_Input!T127/Vintage_Input!L127,""))</f>
        <v/>
      </c>
      <c r="M178" s="120">
        <f>IF($B178=1,$C$19,IF(N(Vintage_Input!M127)&gt;0,Vintage_Input!U127/Vintage_Input!M127,""))</f>
        <v/>
      </c>
      <c r="N178" s="120">
        <f>IF($B178=1,$D$19,IF(N(Vintage_Input!N127)&gt;0,Vintage_Input!V127/Vintage_Input!N127,""))</f>
        <v/>
      </c>
      <c r="O178" s="120">
        <f>IF($B178=1,$E$19,IF(N(Vintage_Input!O127)&gt;0,Vintage_Input!W127/Vintage_Input!O127,""))</f>
        <v/>
      </c>
      <c r="P178" s="120">
        <f>IF($B178=1,$F$19,IF(N(Vintage_Input!P127)&gt;0,Vintage_Input!X127/Vintage_Input!P127,""))</f>
        <v/>
      </c>
      <c r="Q178" s="120">
        <f>IF($B178=1,$G$19,IF(N(Vintage_Input!Q127)&gt;0,Vintage_Input!Y127/Vintage_Input!Q127,""))</f>
        <v/>
      </c>
      <c r="R178" s="120">
        <f>IF($B178=1,$H$19,IF(N(Vintage_Input!R127)&gt;0,Vintage_Input!Z127/Vintage_Input!R127,""))</f>
        <v/>
      </c>
      <c r="S178" s="120">
        <f>IF($B178=1,$I$19,IF(N(Vintage_Input!S127)&gt;0,Vintage_Input!AA127/Vintage_Input!S127,""))</f>
        <v/>
      </c>
      <c r="T178" s="120">
        <f>IF($B178=1,$B$20,IF(N(Vintage_Input!L127)&gt;0,Vintage_Input!AB127/Vintage_Input!L127,""))</f>
        <v/>
      </c>
      <c r="U178" s="120">
        <f>IF($B178=1,$C$20,IF(N(Vintage_Input!M127)&gt;0,Vintage_Input!AC127/Vintage_Input!M127,""))</f>
        <v/>
      </c>
      <c r="V178" s="120">
        <f>IF($B178=1,$D$20,IF(N(Vintage_Input!N127)&gt;0,Vintage_Input!AD127/Vintage_Input!N127,""))</f>
        <v/>
      </c>
      <c r="W178" s="120">
        <f>IF($B178=1,$E$20,IF(N(Vintage_Input!O127)&gt;0,Vintage_Input!AE127/Vintage_Input!O127,""))</f>
        <v/>
      </c>
      <c r="X178" s="120">
        <f>IF($B178=1,$F$20,IF(N(Vintage_Input!P127)&gt;0,Vintage_Input!AF127/Vintage_Input!P127,""))</f>
        <v/>
      </c>
      <c r="Y178" s="120">
        <f>IF($B178=1,$G$20,IF(N(Vintage_Input!Q127)&gt;0,Vintage_Input!AG127/Vintage_Input!Q127,""))</f>
        <v/>
      </c>
      <c r="Z178" s="120">
        <f>IF($B178=1,$H$20,IF(N(Vintage_Input!R127)&gt;0,Vintage_Input!AH127/Vintage_Input!R127,""))</f>
        <v/>
      </c>
      <c r="AA178" s="120">
        <f>IF($B178=1,$I$20,IF(N(Vintage_Input!S127)&gt;0,Vintage_Input!AI127/Vintage_Input!S127,""))</f>
        <v/>
      </c>
      <c r="AB178" s="120">
        <f>IF($B178=1,$B$21,IF(N(Vintage_Input!L127)&gt;0,Vintage_Input!AJ127/Vintage_Input!L127,""))</f>
        <v/>
      </c>
      <c r="AC178" s="120">
        <f>IF($B178=1,$C$21,IF(N(Vintage_Input!M127)&gt;0,Vintage_Input!AK127/Vintage_Input!M127,""))</f>
        <v/>
      </c>
      <c r="AD178" s="120">
        <f>IF($B178=1,$D$21,IF(N(Vintage_Input!N127)&gt;0,Vintage_Input!AL127/Vintage_Input!N127,""))</f>
        <v/>
      </c>
      <c r="AE178" s="120">
        <f>IF($B178=1,$E$21,IF(N(Vintage_Input!O127)&gt;0,Vintage_Input!AM127/Vintage_Input!O127,""))</f>
        <v/>
      </c>
      <c r="AF178" s="120">
        <f>IF($B178=1,$F$21,IF(N(Vintage_Input!P127)&gt;0,Vintage_Input!AN127/Vintage_Input!P127,""))</f>
        <v/>
      </c>
      <c r="AG178" s="120">
        <f>IF($B178=1,$G$21,IF(N(Vintage_Input!Q127)&gt;0,Vintage_Input!AO127/Vintage_Input!Q127,""))</f>
        <v/>
      </c>
      <c r="AH178" s="120">
        <f>IF($B178=1,$H$21,IF(N(Vintage_Input!R127)&gt;0,Vintage_Input!AP127/Vintage_Input!R127,""))</f>
        <v/>
      </c>
      <c r="AI178" s="120">
        <f>IF($B178=1,$I$21,IF(N(Vintage_Input!S127)&gt;0,Vintage_Input!AQ127/Vintage_Input!S127,""))</f>
        <v/>
      </c>
      <c r="AJ178" s="120">
        <f>IF($B178=1,$B$22,IF(N(Vintage_Input!L127)&gt;0,IFERROR(Vintage_Input!AR127/Vintage_Input!AJ127,""),""))</f>
        <v/>
      </c>
      <c r="AK178" s="120">
        <f>IF($B178=1,$C$22,IF(N(Vintage_Input!M127)&gt;0,IFERROR(Vintage_Input!AS127/Vintage_Input!AK127,""),""))</f>
        <v/>
      </c>
      <c r="AL178" s="120">
        <f>IF($B178=1,$D$22,IF(N(Vintage_Input!N127)&gt;0,IFERROR(Vintage_Input!AT127/Vintage_Input!AL127,""),""))</f>
        <v/>
      </c>
      <c r="AM178" s="120">
        <f>IF($B178=1,$E$22,IF(N(Vintage_Input!O127)&gt;0,IFERROR(Vintage_Input!AU127/Vintage_Input!AM127,""),""))</f>
        <v/>
      </c>
      <c r="AN178" s="120">
        <f>IF($B178=1,$F$22,IF(N(Vintage_Input!P127)&gt;0,IFERROR(Vintage_Input!AV127/Vintage_Input!AN127,""),""))</f>
        <v/>
      </c>
      <c r="AO178" s="120">
        <f>IF($B178=1,$G$22,IF(N(Vintage_Input!Q127)&gt;0,IFERROR(Vintage_Input!AW127/Vintage_Input!AO127,""),""))</f>
        <v/>
      </c>
      <c r="AP178" s="120">
        <f>IF($B178=1,$H$22,IF(N(Vintage_Input!R127)&gt;0,IFERROR(Vintage_Input!AX127/Vintage_Input!AP127,""),""))</f>
        <v/>
      </c>
      <c r="AQ178" s="120">
        <f>IF($B178=1,$I$22,IF(N(Vintage_Input!S127)&gt;0,IFERROR(Vintage_Input!AY127/Vintage_Input!AQ127,""),""))</f>
        <v/>
      </c>
      <c r="AR178" s="120">
        <f>IF($B178=1,$B$23,IF(N(Vintage_Input!L127)&gt;0,IFERROR(Vintage_Input!AZ127/$C178,""),""))</f>
        <v/>
      </c>
      <c r="AS178" s="120">
        <f>IF($B178=1,$C$23,IF(N(Vintage_Input!M127)&gt;0,IFERROR(Vintage_Input!BA127/$C178,""),""))</f>
        <v/>
      </c>
      <c r="AT178" s="120">
        <f>IF($B178=1,$D$23,IF(N(Vintage_Input!N127)&gt;0,IFERROR(Vintage_Input!BB127/$C178,""),""))</f>
        <v/>
      </c>
      <c r="AU178" s="120">
        <f>IF($B178=1,$E$23,IF(N(Vintage_Input!O127)&gt;0,IFERROR(Vintage_Input!BC127/$C178,""),""))</f>
        <v/>
      </c>
      <c r="AV178" s="120">
        <f>IF($B178=1,$F$23,IF(N(Vintage_Input!P127)&gt;0,IFERROR(Vintage_Input!BD127/$C178,""),""))</f>
        <v/>
      </c>
      <c r="AW178" s="120">
        <f>IF($B178=1,$G$23,IF(N(Vintage_Input!Q127)&gt;0,IFERROR(Vintage_Input!BE127/$C178,""),""))</f>
        <v/>
      </c>
      <c r="AX178" s="120">
        <f>IF($B178=1,$H$23,IF(N(Vintage_Input!R127)&gt;0,IFERROR(Vintage_Input!BF127/$C178,""),""))</f>
        <v/>
      </c>
      <c r="AY178" s="120">
        <f>IF($B178=1,$I$23,IF(N(Vintage_Input!S127)&gt;0,IFERROR(Vintage_Input!BG127/$C178,""),""))</f>
        <v/>
      </c>
      <c r="AZ178" s="121">
        <f>IF($B178=1,$B$24,IF(N(Vintage_Input!L127)&gt;0,IFERROR((Vintage_Input!D127+Vintage_Input!AR127)/$C178+Products!$D$14-(Products!$D$43+Products!$D$19+Products!$D$43*Products!$D$22+Products!$D$44),""),""))</f>
        <v/>
      </c>
      <c r="BA178" s="121">
        <f>IF($B178=1,$C$24,IF(N(Vintage_Input!M127)&gt;0,IFERROR((Vintage_Input!E127+Vintage_Input!AS127)/$C178+Products!$D$14-(Products!$D$43+Products!$D$19+Products!$D$43*Products!$D$22+Products!$D$44),""),""))</f>
        <v/>
      </c>
      <c r="BB178" s="121">
        <f>IF($B178=1,$D$24,IF(N(Vintage_Input!N127)&gt;0,IFERROR((Vintage_Input!F127+Vintage_Input!AT127)/$C178+Products!$D$14-(Products!$D$43+Products!$D$19+Products!$D$43*Products!$D$22+Products!$D$44),""),""))</f>
        <v/>
      </c>
      <c r="BC178" s="121">
        <f>IF($B178=1,$E$24,IF(N(Vintage_Input!O127)&gt;0,IFERROR((Vintage_Input!G127+Vintage_Input!AU127)/$C178+Products!$D$14-(Products!$D$43+Products!$D$19+Products!$D$43*Products!$D$22+Products!$D$44),""),""))</f>
        <v/>
      </c>
      <c r="BD178" s="121">
        <f>IF($B178=1,$F$24,IF(N(Vintage_Input!P127)&gt;0,IFERROR((Vintage_Input!H127+Vintage_Input!AV127)/$C178+Products!$D$14-(Products!$D$43+Products!$D$19+Products!$D$43*Products!$D$22+Products!$D$44),""),""))</f>
        <v/>
      </c>
      <c r="BE178" s="121">
        <f>IF($B178=1,$G$24,IF(N(Vintage_Input!Q127)&gt;0,IFERROR((Vintage_Input!I127+Vintage_Input!AW127)/$C178+Products!$D$14-(Products!$D$43+Products!$D$19+Products!$D$43*Products!$D$22+Products!$D$44),""),""))</f>
        <v/>
      </c>
      <c r="BF178" s="121">
        <f>IF($B178=1,$H$24,IF(N(Vintage_Input!R127)&gt;0,IFERROR((Vintage_Input!J127+Vintage_Input!AX127)/$C178+Products!$D$14-(Products!$D$43+Products!$D$19+Products!$D$43*Products!$D$22+Products!$D$44),""),""))</f>
        <v/>
      </c>
      <c r="BG178" s="121">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0">
        <f>IF($B179=1,$B$18,IF(N(Vintage_Input!L128)&gt;0,Vintage_Input!D128/Vintage_Input!L128,""))</f>
        <v/>
      </c>
      <c r="E179" s="120">
        <f>IF($B179=1,$C$18,IF(N(Vintage_Input!M128)&gt;0,Vintage_Input!E128/Vintage_Input!M128,""))</f>
        <v/>
      </c>
      <c r="F179" s="120">
        <f>IF($B179=1,$D$18,IF(N(Vintage_Input!N128)&gt;0,Vintage_Input!F128/Vintage_Input!N128,""))</f>
        <v/>
      </c>
      <c r="G179" s="120">
        <f>IF($B179=1,$E$18,IF(N(Vintage_Input!O128)&gt;0,Vintage_Input!G128/Vintage_Input!O128,""))</f>
        <v/>
      </c>
      <c r="H179" s="120">
        <f>IF($B179=1,$F$18,IF(N(Vintage_Input!P128)&gt;0,Vintage_Input!H128/Vintage_Input!P128,""))</f>
        <v/>
      </c>
      <c r="I179" s="120">
        <f>IF($B179=1,$G$18,IF(N(Vintage_Input!Q128)&gt;0,Vintage_Input!I128/Vintage_Input!Q128,""))</f>
        <v/>
      </c>
      <c r="J179" s="120">
        <f>IF($B179=1,$H$18,IF(N(Vintage_Input!R128)&gt;0,Vintage_Input!J128/Vintage_Input!R128,""))</f>
        <v/>
      </c>
      <c r="K179" s="120">
        <f>IF($B179=1,$I$18,IF(N(Vintage_Input!S128)&gt;0,Vintage_Input!K128/Vintage_Input!S128,""))</f>
        <v/>
      </c>
      <c r="L179" s="120">
        <f>IF($B179=1,$B$19,IF(N(Vintage_Input!L128)&gt;0,Vintage_Input!T128/Vintage_Input!L128,""))</f>
        <v/>
      </c>
      <c r="M179" s="120">
        <f>IF($B179=1,$C$19,IF(N(Vintage_Input!M128)&gt;0,Vintage_Input!U128/Vintage_Input!M128,""))</f>
        <v/>
      </c>
      <c r="N179" s="120">
        <f>IF($B179=1,$D$19,IF(N(Vintage_Input!N128)&gt;0,Vintage_Input!V128/Vintage_Input!N128,""))</f>
        <v/>
      </c>
      <c r="O179" s="120">
        <f>IF($B179=1,$E$19,IF(N(Vintage_Input!O128)&gt;0,Vintage_Input!W128/Vintage_Input!O128,""))</f>
        <v/>
      </c>
      <c r="P179" s="120">
        <f>IF($B179=1,$F$19,IF(N(Vintage_Input!P128)&gt;0,Vintage_Input!X128/Vintage_Input!P128,""))</f>
        <v/>
      </c>
      <c r="Q179" s="120">
        <f>IF($B179=1,$G$19,IF(N(Vintage_Input!Q128)&gt;0,Vintage_Input!Y128/Vintage_Input!Q128,""))</f>
        <v/>
      </c>
      <c r="R179" s="120">
        <f>IF($B179=1,$H$19,IF(N(Vintage_Input!R128)&gt;0,Vintage_Input!Z128/Vintage_Input!R128,""))</f>
        <v/>
      </c>
      <c r="S179" s="120">
        <f>IF($B179=1,$I$19,IF(N(Vintage_Input!S128)&gt;0,Vintage_Input!AA128/Vintage_Input!S128,""))</f>
        <v/>
      </c>
      <c r="T179" s="120">
        <f>IF($B179=1,$B$20,IF(N(Vintage_Input!L128)&gt;0,Vintage_Input!AB128/Vintage_Input!L128,""))</f>
        <v/>
      </c>
      <c r="U179" s="120">
        <f>IF($B179=1,$C$20,IF(N(Vintage_Input!M128)&gt;0,Vintage_Input!AC128/Vintage_Input!M128,""))</f>
        <v/>
      </c>
      <c r="V179" s="120">
        <f>IF($B179=1,$D$20,IF(N(Vintage_Input!N128)&gt;0,Vintage_Input!AD128/Vintage_Input!N128,""))</f>
        <v/>
      </c>
      <c r="W179" s="120">
        <f>IF($B179=1,$E$20,IF(N(Vintage_Input!O128)&gt;0,Vintage_Input!AE128/Vintage_Input!O128,""))</f>
        <v/>
      </c>
      <c r="X179" s="120">
        <f>IF($B179=1,$F$20,IF(N(Vintage_Input!P128)&gt;0,Vintage_Input!AF128/Vintage_Input!P128,""))</f>
        <v/>
      </c>
      <c r="Y179" s="120">
        <f>IF($B179=1,$G$20,IF(N(Vintage_Input!Q128)&gt;0,Vintage_Input!AG128/Vintage_Input!Q128,""))</f>
        <v/>
      </c>
      <c r="Z179" s="120">
        <f>IF($B179=1,$H$20,IF(N(Vintage_Input!R128)&gt;0,Vintage_Input!AH128/Vintage_Input!R128,""))</f>
        <v/>
      </c>
      <c r="AA179" s="120">
        <f>IF($B179=1,$I$20,IF(N(Vintage_Input!S128)&gt;0,Vintage_Input!AI128/Vintage_Input!S128,""))</f>
        <v/>
      </c>
      <c r="AB179" s="120">
        <f>IF($B179=1,$B$21,IF(N(Vintage_Input!L128)&gt;0,Vintage_Input!AJ128/Vintage_Input!L128,""))</f>
        <v/>
      </c>
      <c r="AC179" s="120">
        <f>IF($B179=1,$C$21,IF(N(Vintage_Input!M128)&gt;0,Vintage_Input!AK128/Vintage_Input!M128,""))</f>
        <v/>
      </c>
      <c r="AD179" s="120">
        <f>IF($B179=1,$D$21,IF(N(Vintage_Input!N128)&gt;0,Vintage_Input!AL128/Vintage_Input!N128,""))</f>
        <v/>
      </c>
      <c r="AE179" s="120">
        <f>IF($B179=1,$E$21,IF(N(Vintage_Input!O128)&gt;0,Vintage_Input!AM128/Vintage_Input!O128,""))</f>
        <v/>
      </c>
      <c r="AF179" s="120">
        <f>IF($B179=1,$F$21,IF(N(Vintage_Input!P128)&gt;0,Vintage_Input!AN128/Vintage_Input!P128,""))</f>
        <v/>
      </c>
      <c r="AG179" s="120">
        <f>IF($B179=1,$G$21,IF(N(Vintage_Input!Q128)&gt;0,Vintage_Input!AO128/Vintage_Input!Q128,""))</f>
        <v/>
      </c>
      <c r="AH179" s="120">
        <f>IF($B179=1,$H$21,IF(N(Vintage_Input!R128)&gt;0,Vintage_Input!AP128/Vintage_Input!R128,""))</f>
        <v/>
      </c>
      <c r="AI179" s="120">
        <f>IF($B179=1,$I$21,IF(N(Vintage_Input!S128)&gt;0,Vintage_Input!AQ128/Vintage_Input!S128,""))</f>
        <v/>
      </c>
      <c r="AJ179" s="120">
        <f>IF($B179=1,$B$22,IF(N(Vintage_Input!L128)&gt;0,IFERROR(Vintage_Input!AR128/Vintage_Input!AJ128,""),""))</f>
        <v/>
      </c>
      <c r="AK179" s="120">
        <f>IF($B179=1,$C$22,IF(N(Vintage_Input!M128)&gt;0,IFERROR(Vintage_Input!AS128/Vintage_Input!AK128,""),""))</f>
        <v/>
      </c>
      <c r="AL179" s="120">
        <f>IF($B179=1,$D$22,IF(N(Vintage_Input!N128)&gt;0,IFERROR(Vintage_Input!AT128/Vintage_Input!AL128,""),""))</f>
        <v/>
      </c>
      <c r="AM179" s="120">
        <f>IF($B179=1,$E$22,IF(N(Vintage_Input!O128)&gt;0,IFERROR(Vintage_Input!AU128/Vintage_Input!AM128,""),""))</f>
        <v/>
      </c>
      <c r="AN179" s="120">
        <f>IF($B179=1,$F$22,IF(N(Vintage_Input!P128)&gt;0,IFERROR(Vintage_Input!AV128/Vintage_Input!AN128,""),""))</f>
        <v/>
      </c>
      <c r="AO179" s="120">
        <f>IF($B179=1,$G$22,IF(N(Vintage_Input!Q128)&gt;0,IFERROR(Vintage_Input!AW128/Vintage_Input!AO128,""),""))</f>
        <v/>
      </c>
      <c r="AP179" s="120">
        <f>IF($B179=1,$H$22,IF(N(Vintage_Input!R128)&gt;0,IFERROR(Vintage_Input!AX128/Vintage_Input!AP128,""),""))</f>
        <v/>
      </c>
      <c r="AQ179" s="120">
        <f>IF($B179=1,$I$22,IF(N(Vintage_Input!S128)&gt;0,IFERROR(Vintage_Input!AY128/Vintage_Input!AQ128,""),""))</f>
        <v/>
      </c>
      <c r="AR179" s="120">
        <f>IF($B179=1,$B$23,IF(N(Vintage_Input!L128)&gt;0,IFERROR(Vintage_Input!AZ128/$C179,""),""))</f>
        <v/>
      </c>
      <c r="AS179" s="120">
        <f>IF($B179=1,$C$23,IF(N(Vintage_Input!M128)&gt;0,IFERROR(Vintage_Input!BA128/$C179,""),""))</f>
        <v/>
      </c>
      <c r="AT179" s="120">
        <f>IF($B179=1,$D$23,IF(N(Vintage_Input!N128)&gt;0,IFERROR(Vintage_Input!BB128/$C179,""),""))</f>
        <v/>
      </c>
      <c r="AU179" s="120">
        <f>IF($B179=1,$E$23,IF(N(Vintage_Input!O128)&gt;0,IFERROR(Vintage_Input!BC128/$C179,""),""))</f>
        <v/>
      </c>
      <c r="AV179" s="120">
        <f>IF($B179=1,$F$23,IF(N(Vintage_Input!P128)&gt;0,IFERROR(Vintage_Input!BD128/$C179,""),""))</f>
        <v/>
      </c>
      <c r="AW179" s="120">
        <f>IF($B179=1,$G$23,IF(N(Vintage_Input!Q128)&gt;0,IFERROR(Vintage_Input!BE128/$C179,""),""))</f>
        <v/>
      </c>
      <c r="AX179" s="120">
        <f>IF($B179=1,$H$23,IF(N(Vintage_Input!R128)&gt;0,IFERROR(Vintage_Input!BF128/$C179,""),""))</f>
        <v/>
      </c>
      <c r="AY179" s="120">
        <f>IF($B179=1,$I$23,IF(N(Vintage_Input!S128)&gt;0,IFERROR(Vintage_Input!BG128/$C179,""),""))</f>
        <v/>
      </c>
      <c r="AZ179" s="121">
        <f>IF($B179=1,$B$24,IF(N(Vintage_Input!L128)&gt;0,IFERROR((Vintage_Input!D128+Vintage_Input!AR128)/$C179+Products!$D$14-(Products!$D$43+Products!$D$19+Products!$D$43*Products!$D$22+Products!$D$44),""),""))</f>
        <v/>
      </c>
      <c r="BA179" s="121">
        <f>IF($B179=1,$C$24,IF(N(Vintage_Input!M128)&gt;0,IFERROR((Vintage_Input!E128+Vintage_Input!AS128)/$C179+Products!$D$14-(Products!$D$43+Products!$D$19+Products!$D$43*Products!$D$22+Products!$D$44),""),""))</f>
        <v/>
      </c>
      <c r="BB179" s="121">
        <f>IF($B179=1,$D$24,IF(N(Vintage_Input!N128)&gt;0,IFERROR((Vintage_Input!F128+Vintage_Input!AT128)/$C179+Products!$D$14-(Products!$D$43+Products!$D$19+Products!$D$43*Products!$D$22+Products!$D$44),""),""))</f>
        <v/>
      </c>
      <c r="BC179" s="121">
        <f>IF($B179=1,$E$24,IF(N(Vintage_Input!O128)&gt;0,IFERROR((Vintage_Input!G128+Vintage_Input!AU128)/$C179+Products!$D$14-(Products!$D$43+Products!$D$19+Products!$D$43*Products!$D$22+Products!$D$44),""),""))</f>
        <v/>
      </c>
      <c r="BD179" s="121">
        <f>IF($B179=1,$F$24,IF(N(Vintage_Input!P128)&gt;0,IFERROR((Vintage_Input!H128+Vintage_Input!AV128)/$C179+Products!$D$14-(Products!$D$43+Products!$D$19+Products!$D$43*Products!$D$22+Products!$D$44),""),""))</f>
        <v/>
      </c>
      <c r="BE179" s="121">
        <f>IF($B179=1,$G$24,IF(N(Vintage_Input!Q128)&gt;0,IFERROR((Vintage_Input!I128+Vintage_Input!AW128)/$C179+Products!$D$14-(Products!$D$43+Products!$D$19+Products!$D$43*Products!$D$22+Products!$D$44),""),""))</f>
        <v/>
      </c>
      <c r="BF179" s="121">
        <f>IF($B179=1,$H$24,IF(N(Vintage_Input!R128)&gt;0,IFERROR((Vintage_Input!J128+Vintage_Input!AX128)/$C179+Products!$D$14-(Products!$D$43+Products!$D$19+Products!$D$43*Products!$D$22+Products!$D$44),""),""))</f>
        <v/>
      </c>
      <c r="BG179" s="121">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0">
        <f>IF($B180=1,$B$18,IF(N(Vintage_Input!L129)&gt;0,Vintage_Input!D129/Vintage_Input!L129,""))</f>
        <v/>
      </c>
      <c r="E180" s="120">
        <f>IF($B180=1,$C$18,IF(N(Vintage_Input!M129)&gt;0,Vintage_Input!E129/Vintage_Input!M129,""))</f>
        <v/>
      </c>
      <c r="F180" s="120">
        <f>IF($B180=1,$D$18,IF(N(Vintage_Input!N129)&gt;0,Vintage_Input!F129/Vintage_Input!N129,""))</f>
        <v/>
      </c>
      <c r="G180" s="120">
        <f>IF($B180=1,$E$18,IF(N(Vintage_Input!O129)&gt;0,Vintage_Input!G129/Vintage_Input!O129,""))</f>
        <v/>
      </c>
      <c r="H180" s="120">
        <f>IF($B180=1,$F$18,IF(N(Vintage_Input!P129)&gt;0,Vintage_Input!H129/Vintage_Input!P129,""))</f>
        <v/>
      </c>
      <c r="I180" s="120">
        <f>IF($B180=1,$G$18,IF(N(Vintage_Input!Q129)&gt;0,Vintage_Input!I129/Vintage_Input!Q129,""))</f>
        <v/>
      </c>
      <c r="J180" s="120">
        <f>IF($B180=1,$H$18,IF(N(Vintage_Input!R129)&gt;0,Vintage_Input!J129/Vintage_Input!R129,""))</f>
        <v/>
      </c>
      <c r="K180" s="120">
        <f>IF($B180=1,$I$18,IF(N(Vintage_Input!S129)&gt;0,Vintage_Input!K129/Vintage_Input!S129,""))</f>
        <v/>
      </c>
      <c r="L180" s="120">
        <f>IF($B180=1,$B$19,IF(N(Vintage_Input!L129)&gt;0,Vintage_Input!T129/Vintage_Input!L129,""))</f>
        <v/>
      </c>
      <c r="M180" s="120">
        <f>IF($B180=1,$C$19,IF(N(Vintage_Input!M129)&gt;0,Vintage_Input!U129/Vintage_Input!M129,""))</f>
        <v/>
      </c>
      <c r="N180" s="120">
        <f>IF($B180=1,$D$19,IF(N(Vintage_Input!N129)&gt;0,Vintage_Input!V129/Vintage_Input!N129,""))</f>
        <v/>
      </c>
      <c r="O180" s="120">
        <f>IF($B180=1,$E$19,IF(N(Vintage_Input!O129)&gt;0,Vintage_Input!W129/Vintage_Input!O129,""))</f>
        <v/>
      </c>
      <c r="P180" s="120">
        <f>IF($B180=1,$F$19,IF(N(Vintage_Input!P129)&gt;0,Vintage_Input!X129/Vintage_Input!P129,""))</f>
        <v/>
      </c>
      <c r="Q180" s="120">
        <f>IF($B180=1,$G$19,IF(N(Vintage_Input!Q129)&gt;0,Vintage_Input!Y129/Vintage_Input!Q129,""))</f>
        <v/>
      </c>
      <c r="R180" s="120">
        <f>IF($B180=1,$H$19,IF(N(Vintage_Input!R129)&gt;0,Vintage_Input!Z129/Vintage_Input!R129,""))</f>
        <v/>
      </c>
      <c r="S180" s="120">
        <f>IF($B180=1,$I$19,IF(N(Vintage_Input!S129)&gt;0,Vintage_Input!AA129/Vintage_Input!S129,""))</f>
        <v/>
      </c>
      <c r="T180" s="120">
        <f>IF($B180=1,$B$20,IF(N(Vintage_Input!L129)&gt;0,Vintage_Input!AB129/Vintage_Input!L129,""))</f>
        <v/>
      </c>
      <c r="U180" s="120">
        <f>IF($B180=1,$C$20,IF(N(Vintage_Input!M129)&gt;0,Vintage_Input!AC129/Vintage_Input!M129,""))</f>
        <v/>
      </c>
      <c r="V180" s="120">
        <f>IF($B180=1,$D$20,IF(N(Vintage_Input!N129)&gt;0,Vintage_Input!AD129/Vintage_Input!N129,""))</f>
        <v/>
      </c>
      <c r="W180" s="120">
        <f>IF($B180=1,$E$20,IF(N(Vintage_Input!O129)&gt;0,Vintage_Input!AE129/Vintage_Input!O129,""))</f>
        <v/>
      </c>
      <c r="X180" s="120">
        <f>IF($B180=1,$F$20,IF(N(Vintage_Input!P129)&gt;0,Vintage_Input!AF129/Vintage_Input!P129,""))</f>
        <v/>
      </c>
      <c r="Y180" s="120">
        <f>IF($B180=1,$G$20,IF(N(Vintage_Input!Q129)&gt;0,Vintage_Input!AG129/Vintage_Input!Q129,""))</f>
        <v/>
      </c>
      <c r="Z180" s="120">
        <f>IF($B180=1,$H$20,IF(N(Vintage_Input!R129)&gt;0,Vintage_Input!AH129/Vintage_Input!R129,""))</f>
        <v/>
      </c>
      <c r="AA180" s="120">
        <f>IF($B180=1,$I$20,IF(N(Vintage_Input!S129)&gt;0,Vintage_Input!AI129/Vintage_Input!S129,""))</f>
        <v/>
      </c>
      <c r="AB180" s="120">
        <f>IF($B180=1,$B$21,IF(N(Vintage_Input!L129)&gt;0,Vintage_Input!AJ129/Vintage_Input!L129,""))</f>
        <v/>
      </c>
      <c r="AC180" s="120">
        <f>IF($B180=1,$C$21,IF(N(Vintage_Input!M129)&gt;0,Vintage_Input!AK129/Vintage_Input!M129,""))</f>
        <v/>
      </c>
      <c r="AD180" s="120">
        <f>IF($B180=1,$D$21,IF(N(Vintage_Input!N129)&gt;0,Vintage_Input!AL129/Vintage_Input!N129,""))</f>
        <v/>
      </c>
      <c r="AE180" s="120">
        <f>IF($B180=1,$E$21,IF(N(Vintage_Input!O129)&gt;0,Vintage_Input!AM129/Vintage_Input!O129,""))</f>
        <v/>
      </c>
      <c r="AF180" s="120">
        <f>IF($B180=1,$F$21,IF(N(Vintage_Input!P129)&gt;0,Vintage_Input!AN129/Vintage_Input!P129,""))</f>
        <v/>
      </c>
      <c r="AG180" s="120">
        <f>IF($B180=1,$G$21,IF(N(Vintage_Input!Q129)&gt;0,Vintage_Input!AO129/Vintage_Input!Q129,""))</f>
        <v/>
      </c>
      <c r="AH180" s="120">
        <f>IF($B180=1,$H$21,IF(N(Vintage_Input!R129)&gt;0,Vintage_Input!AP129/Vintage_Input!R129,""))</f>
        <v/>
      </c>
      <c r="AI180" s="120">
        <f>IF($B180=1,$I$21,IF(N(Vintage_Input!S129)&gt;0,Vintage_Input!AQ129/Vintage_Input!S129,""))</f>
        <v/>
      </c>
      <c r="AJ180" s="120">
        <f>IF($B180=1,$B$22,IF(N(Vintage_Input!L129)&gt;0,IFERROR(Vintage_Input!AR129/Vintage_Input!AJ129,""),""))</f>
        <v/>
      </c>
      <c r="AK180" s="120">
        <f>IF($B180=1,$C$22,IF(N(Vintage_Input!M129)&gt;0,IFERROR(Vintage_Input!AS129/Vintage_Input!AK129,""),""))</f>
        <v/>
      </c>
      <c r="AL180" s="120">
        <f>IF($B180=1,$D$22,IF(N(Vintage_Input!N129)&gt;0,IFERROR(Vintage_Input!AT129/Vintage_Input!AL129,""),""))</f>
        <v/>
      </c>
      <c r="AM180" s="120">
        <f>IF($B180=1,$E$22,IF(N(Vintage_Input!O129)&gt;0,IFERROR(Vintage_Input!AU129/Vintage_Input!AM129,""),""))</f>
        <v/>
      </c>
      <c r="AN180" s="120">
        <f>IF($B180=1,$F$22,IF(N(Vintage_Input!P129)&gt;0,IFERROR(Vintage_Input!AV129/Vintage_Input!AN129,""),""))</f>
        <v/>
      </c>
      <c r="AO180" s="120">
        <f>IF($B180=1,$G$22,IF(N(Vintage_Input!Q129)&gt;0,IFERROR(Vintage_Input!AW129/Vintage_Input!AO129,""),""))</f>
        <v/>
      </c>
      <c r="AP180" s="120">
        <f>IF($B180=1,$H$22,IF(N(Vintage_Input!R129)&gt;0,IFERROR(Vintage_Input!AX129/Vintage_Input!AP129,""),""))</f>
        <v/>
      </c>
      <c r="AQ180" s="120">
        <f>IF($B180=1,$I$22,IF(N(Vintage_Input!S129)&gt;0,IFERROR(Vintage_Input!AY129/Vintage_Input!AQ129,""),""))</f>
        <v/>
      </c>
      <c r="AR180" s="120">
        <f>IF($B180=1,$B$23,IF(N(Vintage_Input!L129)&gt;0,IFERROR(Vintage_Input!AZ129/$C180,""),""))</f>
        <v/>
      </c>
      <c r="AS180" s="120">
        <f>IF($B180=1,$C$23,IF(N(Vintage_Input!M129)&gt;0,IFERROR(Vintage_Input!BA129/$C180,""),""))</f>
        <v/>
      </c>
      <c r="AT180" s="120">
        <f>IF($B180=1,$D$23,IF(N(Vintage_Input!N129)&gt;0,IFERROR(Vintage_Input!BB129/$C180,""),""))</f>
        <v/>
      </c>
      <c r="AU180" s="120">
        <f>IF($B180=1,$E$23,IF(N(Vintage_Input!O129)&gt;0,IFERROR(Vintage_Input!BC129/$C180,""),""))</f>
        <v/>
      </c>
      <c r="AV180" s="120">
        <f>IF($B180=1,$F$23,IF(N(Vintage_Input!P129)&gt;0,IFERROR(Vintage_Input!BD129/$C180,""),""))</f>
        <v/>
      </c>
      <c r="AW180" s="120">
        <f>IF($B180=1,$G$23,IF(N(Vintage_Input!Q129)&gt;0,IFERROR(Vintage_Input!BE129/$C180,""),""))</f>
        <v/>
      </c>
      <c r="AX180" s="120">
        <f>IF($B180=1,$H$23,IF(N(Vintage_Input!R129)&gt;0,IFERROR(Vintage_Input!BF129/$C180,""),""))</f>
        <v/>
      </c>
      <c r="AY180" s="120">
        <f>IF($B180=1,$I$23,IF(N(Vintage_Input!S129)&gt;0,IFERROR(Vintage_Input!BG129/$C180,""),""))</f>
        <v/>
      </c>
      <c r="AZ180" s="121">
        <f>IF($B180=1,$B$24,IF(N(Vintage_Input!L129)&gt;0,IFERROR((Vintage_Input!D129+Vintage_Input!AR129)/$C180+Products!$D$14-(Products!$D$43+Products!$D$19+Products!$D$43*Products!$D$22+Products!$D$44),""),""))</f>
        <v/>
      </c>
      <c r="BA180" s="121">
        <f>IF($B180=1,$C$24,IF(N(Vintage_Input!M129)&gt;0,IFERROR((Vintage_Input!E129+Vintage_Input!AS129)/$C180+Products!$D$14-(Products!$D$43+Products!$D$19+Products!$D$43*Products!$D$22+Products!$D$44),""),""))</f>
        <v/>
      </c>
      <c r="BB180" s="121">
        <f>IF($B180=1,$D$24,IF(N(Vintage_Input!N129)&gt;0,IFERROR((Vintage_Input!F129+Vintage_Input!AT129)/$C180+Products!$D$14-(Products!$D$43+Products!$D$19+Products!$D$43*Products!$D$22+Products!$D$44),""),""))</f>
        <v/>
      </c>
      <c r="BC180" s="121">
        <f>IF($B180=1,$E$24,IF(N(Vintage_Input!O129)&gt;0,IFERROR((Vintage_Input!G129+Vintage_Input!AU129)/$C180+Products!$D$14-(Products!$D$43+Products!$D$19+Products!$D$43*Products!$D$22+Products!$D$44),""),""))</f>
        <v/>
      </c>
      <c r="BD180" s="121">
        <f>IF($B180=1,$F$24,IF(N(Vintage_Input!P129)&gt;0,IFERROR((Vintage_Input!H129+Vintage_Input!AV129)/$C180+Products!$D$14-(Products!$D$43+Products!$D$19+Products!$D$43*Products!$D$22+Products!$D$44),""),""))</f>
        <v/>
      </c>
      <c r="BE180" s="121">
        <f>IF($B180=1,$G$24,IF(N(Vintage_Input!Q129)&gt;0,IFERROR((Vintage_Input!I129+Vintage_Input!AW129)/$C180+Products!$D$14-(Products!$D$43+Products!$D$19+Products!$D$43*Products!$D$22+Products!$D$44),""),""))</f>
        <v/>
      </c>
      <c r="BF180" s="121">
        <f>IF($B180=1,$H$24,IF(N(Vintage_Input!R129)&gt;0,IFERROR((Vintage_Input!J129+Vintage_Input!AX129)/$C180+Products!$D$14-(Products!$D$43+Products!$D$19+Products!$D$43*Products!$D$22+Products!$D$44),""),""))</f>
        <v/>
      </c>
      <c r="BG180" s="121">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0">
        <f>IF($B181=1,$B$18,IF(N(Vintage_Input!L130)&gt;0,Vintage_Input!D130/Vintage_Input!L130,""))</f>
        <v/>
      </c>
      <c r="E181" s="120">
        <f>IF($B181=1,$C$18,IF(N(Vintage_Input!M130)&gt;0,Vintage_Input!E130/Vintage_Input!M130,""))</f>
        <v/>
      </c>
      <c r="F181" s="120">
        <f>IF($B181=1,$D$18,IF(N(Vintage_Input!N130)&gt;0,Vintage_Input!F130/Vintage_Input!N130,""))</f>
        <v/>
      </c>
      <c r="G181" s="120">
        <f>IF($B181=1,$E$18,IF(N(Vintage_Input!O130)&gt;0,Vintage_Input!G130/Vintage_Input!O130,""))</f>
        <v/>
      </c>
      <c r="H181" s="120">
        <f>IF($B181=1,$F$18,IF(N(Vintage_Input!P130)&gt;0,Vintage_Input!H130/Vintage_Input!P130,""))</f>
        <v/>
      </c>
      <c r="I181" s="120">
        <f>IF($B181=1,$G$18,IF(N(Vintage_Input!Q130)&gt;0,Vintage_Input!I130/Vintage_Input!Q130,""))</f>
        <v/>
      </c>
      <c r="J181" s="120">
        <f>IF($B181=1,$H$18,IF(N(Vintage_Input!R130)&gt;0,Vintage_Input!J130/Vintage_Input!R130,""))</f>
        <v/>
      </c>
      <c r="K181" s="120">
        <f>IF($B181=1,$I$18,IF(N(Vintage_Input!S130)&gt;0,Vintage_Input!K130/Vintage_Input!S130,""))</f>
        <v/>
      </c>
      <c r="L181" s="120">
        <f>IF($B181=1,$B$19,IF(N(Vintage_Input!L130)&gt;0,Vintage_Input!T130/Vintage_Input!L130,""))</f>
        <v/>
      </c>
      <c r="M181" s="120">
        <f>IF($B181=1,$C$19,IF(N(Vintage_Input!M130)&gt;0,Vintage_Input!U130/Vintage_Input!M130,""))</f>
        <v/>
      </c>
      <c r="N181" s="120">
        <f>IF($B181=1,$D$19,IF(N(Vintage_Input!N130)&gt;0,Vintage_Input!V130/Vintage_Input!N130,""))</f>
        <v/>
      </c>
      <c r="O181" s="120">
        <f>IF($B181=1,$E$19,IF(N(Vintage_Input!O130)&gt;0,Vintage_Input!W130/Vintage_Input!O130,""))</f>
        <v/>
      </c>
      <c r="P181" s="120">
        <f>IF($B181=1,$F$19,IF(N(Vintage_Input!P130)&gt;0,Vintage_Input!X130/Vintage_Input!P130,""))</f>
        <v/>
      </c>
      <c r="Q181" s="120">
        <f>IF($B181=1,$G$19,IF(N(Vintage_Input!Q130)&gt;0,Vintage_Input!Y130/Vintage_Input!Q130,""))</f>
        <v/>
      </c>
      <c r="R181" s="120">
        <f>IF($B181=1,$H$19,IF(N(Vintage_Input!R130)&gt;0,Vintage_Input!Z130/Vintage_Input!R130,""))</f>
        <v/>
      </c>
      <c r="S181" s="120">
        <f>IF($B181=1,$I$19,IF(N(Vintage_Input!S130)&gt;0,Vintage_Input!AA130/Vintage_Input!S130,""))</f>
        <v/>
      </c>
      <c r="T181" s="120">
        <f>IF($B181=1,$B$20,IF(N(Vintage_Input!L130)&gt;0,Vintage_Input!AB130/Vintage_Input!L130,""))</f>
        <v/>
      </c>
      <c r="U181" s="120">
        <f>IF($B181=1,$C$20,IF(N(Vintage_Input!M130)&gt;0,Vintage_Input!AC130/Vintage_Input!M130,""))</f>
        <v/>
      </c>
      <c r="V181" s="120">
        <f>IF($B181=1,$D$20,IF(N(Vintage_Input!N130)&gt;0,Vintage_Input!AD130/Vintage_Input!N130,""))</f>
        <v/>
      </c>
      <c r="W181" s="120">
        <f>IF($B181=1,$E$20,IF(N(Vintage_Input!O130)&gt;0,Vintage_Input!AE130/Vintage_Input!O130,""))</f>
        <v/>
      </c>
      <c r="X181" s="120">
        <f>IF($B181=1,$F$20,IF(N(Vintage_Input!P130)&gt;0,Vintage_Input!AF130/Vintage_Input!P130,""))</f>
        <v/>
      </c>
      <c r="Y181" s="120">
        <f>IF($B181=1,$G$20,IF(N(Vintage_Input!Q130)&gt;0,Vintage_Input!AG130/Vintage_Input!Q130,""))</f>
        <v/>
      </c>
      <c r="Z181" s="120">
        <f>IF($B181=1,$H$20,IF(N(Vintage_Input!R130)&gt;0,Vintage_Input!AH130/Vintage_Input!R130,""))</f>
        <v/>
      </c>
      <c r="AA181" s="120">
        <f>IF($B181=1,$I$20,IF(N(Vintage_Input!S130)&gt;0,Vintage_Input!AI130/Vintage_Input!S130,""))</f>
        <v/>
      </c>
      <c r="AB181" s="120">
        <f>IF($B181=1,$B$21,IF(N(Vintage_Input!L130)&gt;0,Vintage_Input!AJ130/Vintage_Input!L130,""))</f>
        <v/>
      </c>
      <c r="AC181" s="120">
        <f>IF($B181=1,$C$21,IF(N(Vintage_Input!M130)&gt;0,Vintage_Input!AK130/Vintage_Input!M130,""))</f>
        <v/>
      </c>
      <c r="AD181" s="120">
        <f>IF($B181=1,$D$21,IF(N(Vintage_Input!N130)&gt;0,Vintage_Input!AL130/Vintage_Input!N130,""))</f>
        <v/>
      </c>
      <c r="AE181" s="120">
        <f>IF($B181=1,$E$21,IF(N(Vintage_Input!O130)&gt;0,Vintage_Input!AM130/Vintage_Input!O130,""))</f>
        <v/>
      </c>
      <c r="AF181" s="120">
        <f>IF($B181=1,$F$21,IF(N(Vintage_Input!P130)&gt;0,Vintage_Input!AN130/Vintage_Input!P130,""))</f>
        <v/>
      </c>
      <c r="AG181" s="120">
        <f>IF($B181=1,$G$21,IF(N(Vintage_Input!Q130)&gt;0,Vintage_Input!AO130/Vintage_Input!Q130,""))</f>
        <v/>
      </c>
      <c r="AH181" s="120">
        <f>IF($B181=1,$H$21,IF(N(Vintage_Input!R130)&gt;0,Vintage_Input!AP130/Vintage_Input!R130,""))</f>
        <v/>
      </c>
      <c r="AI181" s="120">
        <f>IF($B181=1,$I$21,IF(N(Vintage_Input!S130)&gt;0,Vintage_Input!AQ130/Vintage_Input!S130,""))</f>
        <v/>
      </c>
      <c r="AJ181" s="120">
        <f>IF($B181=1,$B$22,IF(N(Vintage_Input!L130)&gt;0,IFERROR(Vintage_Input!AR130/Vintage_Input!AJ130,""),""))</f>
        <v/>
      </c>
      <c r="AK181" s="120">
        <f>IF($B181=1,$C$22,IF(N(Vintage_Input!M130)&gt;0,IFERROR(Vintage_Input!AS130/Vintage_Input!AK130,""),""))</f>
        <v/>
      </c>
      <c r="AL181" s="120">
        <f>IF($B181=1,$D$22,IF(N(Vintage_Input!N130)&gt;0,IFERROR(Vintage_Input!AT130/Vintage_Input!AL130,""),""))</f>
        <v/>
      </c>
      <c r="AM181" s="120">
        <f>IF($B181=1,$E$22,IF(N(Vintage_Input!O130)&gt;0,IFERROR(Vintage_Input!AU130/Vintage_Input!AM130,""),""))</f>
        <v/>
      </c>
      <c r="AN181" s="120">
        <f>IF($B181=1,$F$22,IF(N(Vintage_Input!P130)&gt;0,IFERROR(Vintage_Input!AV130/Vintage_Input!AN130,""),""))</f>
        <v/>
      </c>
      <c r="AO181" s="120">
        <f>IF($B181=1,$G$22,IF(N(Vintage_Input!Q130)&gt;0,IFERROR(Vintage_Input!AW130/Vintage_Input!AO130,""),""))</f>
        <v/>
      </c>
      <c r="AP181" s="120">
        <f>IF($B181=1,$H$22,IF(N(Vintage_Input!R130)&gt;0,IFERROR(Vintage_Input!AX130/Vintage_Input!AP130,""),""))</f>
        <v/>
      </c>
      <c r="AQ181" s="120">
        <f>IF($B181=1,$I$22,IF(N(Vintage_Input!S130)&gt;0,IFERROR(Vintage_Input!AY130/Vintage_Input!AQ130,""),""))</f>
        <v/>
      </c>
      <c r="AR181" s="120">
        <f>IF($B181=1,$B$23,IF(N(Vintage_Input!L130)&gt;0,IFERROR(Vintage_Input!AZ130/$C181,""),""))</f>
        <v/>
      </c>
      <c r="AS181" s="120">
        <f>IF($B181=1,$C$23,IF(N(Vintage_Input!M130)&gt;0,IFERROR(Vintage_Input!BA130/$C181,""),""))</f>
        <v/>
      </c>
      <c r="AT181" s="120">
        <f>IF($B181=1,$D$23,IF(N(Vintage_Input!N130)&gt;0,IFERROR(Vintage_Input!BB130/$C181,""),""))</f>
        <v/>
      </c>
      <c r="AU181" s="120">
        <f>IF($B181=1,$E$23,IF(N(Vintage_Input!O130)&gt;0,IFERROR(Vintage_Input!BC130/$C181,""),""))</f>
        <v/>
      </c>
      <c r="AV181" s="120">
        <f>IF($B181=1,$F$23,IF(N(Vintage_Input!P130)&gt;0,IFERROR(Vintage_Input!BD130/$C181,""),""))</f>
        <v/>
      </c>
      <c r="AW181" s="120">
        <f>IF($B181=1,$G$23,IF(N(Vintage_Input!Q130)&gt;0,IFERROR(Vintage_Input!BE130/$C181,""),""))</f>
        <v/>
      </c>
      <c r="AX181" s="120">
        <f>IF($B181=1,$H$23,IF(N(Vintage_Input!R130)&gt;0,IFERROR(Vintage_Input!BF130/$C181,""),""))</f>
        <v/>
      </c>
      <c r="AY181" s="120">
        <f>IF($B181=1,$I$23,IF(N(Vintage_Input!S130)&gt;0,IFERROR(Vintage_Input!BG130/$C181,""),""))</f>
        <v/>
      </c>
      <c r="AZ181" s="121">
        <f>IF($B181=1,$B$24,IF(N(Vintage_Input!L130)&gt;0,IFERROR((Vintage_Input!D130+Vintage_Input!AR130)/$C181+Products!$D$14-(Products!$D$43+Products!$D$19+Products!$D$43*Products!$D$22+Products!$D$44),""),""))</f>
        <v/>
      </c>
      <c r="BA181" s="121">
        <f>IF($B181=1,$C$24,IF(N(Vintage_Input!M130)&gt;0,IFERROR((Vintage_Input!E130+Vintage_Input!AS130)/$C181+Products!$D$14-(Products!$D$43+Products!$D$19+Products!$D$43*Products!$D$22+Products!$D$44),""),""))</f>
        <v/>
      </c>
      <c r="BB181" s="121">
        <f>IF($B181=1,$D$24,IF(N(Vintage_Input!N130)&gt;0,IFERROR((Vintage_Input!F130+Vintage_Input!AT130)/$C181+Products!$D$14-(Products!$D$43+Products!$D$19+Products!$D$43*Products!$D$22+Products!$D$44),""),""))</f>
        <v/>
      </c>
      <c r="BC181" s="121">
        <f>IF($B181=1,$E$24,IF(N(Vintage_Input!O130)&gt;0,IFERROR((Vintage_Input!G130+Vintage_Input!AU130)/$C181+Products!$D$14-(Products!$D$43+Products!$D$19+Products!$D$43*Products!$D$22+Products!$D$44),""),""))</f>
        <v/>
      </c>
      <c r="BD181" s="121">
        <f>IF($B181=1,$F$24,IF(N(Vintage_Input!P130)&gt;0,IFERROR((Vintage_Input!H130+Vintage_Input!AV130)/$C181+Products!$D$14-(Products!$D$43+Products!$D$19+Products!$D$43*Products!$D$22+Products!$D$44),""),""))</f>
        <v/>
      </c>
      <c r="BE181" s="121">
        <f>IF($B181=1,$G$24,IF(N(Vintage_Input!Q130)&gt;0,IFERROR((Vintage_Input!I130+Vintage_Input!AW130)/$C181+Products!$D$14-(Products!$D$43+Products!$D$19+Products!$D$43*Products!$D$22+Products!$D$44),""),""))</f>
        <v/>
      </c>
      <c r="BF181" s="121">
        <f>IF($B181=1,$H$24,IF(N(Vintage_Input!R130)&gt;0,IFERROR((Vintage_Input!J130+Vintage_Input!AX130)/$C181+Products!$D$14-(Products!$D$43+Products!$D$19+Products!$D$43*Products!$D$22+Products!$D$44),""),""))</f>
        <v/>
      </c>
      <c r="BG181" s="121">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0">
        <f>IF($B182=1,$B$18,IF(N(Vintage_Input!L131)&gt;0,Vintage_Input!D131/Vintage_Input!L131,""))</f>
        <v/>
      </c>
      <c r="E182" s="120">
        <f>IF($B182=1,$C$18,IF(N(Vintage_Input!M131)&gt;0,Vintage_Input!E131/Vintage_Input!M131,""))</f>
        <v/>
      </c>
      <c r="F182" s="120">
        <f>IF($B182=1,$D$18,IF(N(Vintage_Input!N131)&gt;0,Vintage_Input!F131/Vintage_Input!N131,""))</f>
        <v/>
      </c>
      <c r="G182" s="120">
        <f>IF($B182=1,$E$18,IF(N(Vintage_Input!O131)&gt;0,Vintage_Input!G131/Vintage_Input!O131,""))</f>
        <v/>
      </c>
      <c r="H182" s="120">
        <f>IF($B182=1,$F$18,IF(N(Vintage_Input!P131)&gt;0,Vintage_Input!H131/Vintage_Input!P131,""))</f>
        <v/>
      </c>
      <c r="I182" s="120">
        <f>IF($B182=1,$G$18,IF(N(Vintage_Input!Q131)&gt;0,Vintage_Input!I131/Vintage_Input!Q131,""))</f>
        <v/>
      </c>
      <c r="J182" s="120">
        <f>IF($B182=1,$H$18,IF(N(Vintage_Input!R131)&gt;0,Vintage_Input!J131/Vintage_Input!R131,""))</f>
        <v/>
      </c>
      <c r="K182" s="120">
        <f>IF($B182=1,$I$18,IF(N(Vintage_Input!S131)&gt;0,Vintage_Input!K131/Vintage_Input!S131,""))</f>
        <v/>
      </c>
      <c r="L182" s="120">
        <f>IF($B182=1,$B$19,IF(N(Vintage_Input!L131)&gt;0,Vintage_Input!T131/Vintage_Input!L131,""))</f>
        <v/>
      </c>
      <c r="M182" s="120">
        <f>IF($B182=1,$C$19,IF(N(Vintage_Input!M131)&gt;0,Vintage_Input!U131/Vintage_Input!M131,""))</f>
        <v/>
      </c>
      <c r="N182" s="120">
        <f>IF($B182=1,$D$19,IF(N(Vintage_Input!N131)&gt;0,Vintage_Input!V131/Vintage_Input!N131,""))</f>
        <v/>
      </c>
      <c r="O182" s="120">
        <f>IF($B182=1,$E$19,IF(N(Vintage_Input!O131)&gt;0,Vintage_Input!W131/Vintage_Input!O131,""))</f>
        <v/>
      </c>
      <c r="P182" s="120">
        <f>IF($B182=1,$F$19,IF(N(Vintage_Input!P131)&gt;0,Vintage_Input!X131/Vintage_Input!P131,""))</f>
        <v/>
      </c>
      <c r="Q182" s="120">
        <f>IF($B182=1,$G$19,IF(N(Vintage_Input!Q131)&gt;0,Vintage_Input!Y131/Vintage_Input!Q131,""))</f>
        <v/>
      </c>
      <c r="R182" s="120">
        <f>IF($B182=1,$H$19,IF(N(Vintage_Input!R131)&gt;0,Vintage_Input!Z131/Vintage_Input!R131,""))</f>
        <v/>
      </c>
      <c r="S182" s="120">
        <f>IF($B182=1,$I$19,IF(N(Vintage_Input!S131)&gt;0,Vintage_Input!AA131/Vintage_Input!S131,""))</f>
        <v/>
      </c>
      <c r="T182" s="120">
        <f>IF($B182=1,$B$20,IF(N(Vintage_Input!L131)&gt;0,Vintage_Input!AB131/Vintage_Input!L131,""))</f>
        <v/>
      </c>
      <c r="U182" s="120">
        <f>IF($B182=1,$C$20,IF(N(Vintage_Input!M131)&gt;0,Vintage_Input!AC131/Vintage_Input!M131,""))</f>
        <v/>
      </c>
      <c r="V182" s="120">
        <f>IF($B182=1,$D$20,IF(N(Vintage_Input!N131)&gt;0,Vintage_Input!AD131/Vintage_Input!N131,""))</f>
        <v/>
      </c>
      <c r="W182" s="120">
        <f>IF($B182=1,$E$20,IF(N(Vintage_Input!O131)&gt;0,Vintage_Input!AE131/Vintage_Input!O131,""))</f>
        <v/>
      </c>
      <c r="X182" s="120">
        <f>IF($B182=1,$F$20,IF(N(Vintage_Input!P131)&gt;0,Vintage_Input!AF131/Vintage_Input!P131,""))</f>
        <v/>
      </c>
      <c r="Y182" s="120">
        <f>IF($B182=1,$G$20,IF(N(Vintage_Input!Q131)&gt;0,Vintage_Input!AG131/Vintage_Input!Q131,""))</f>
        <v/>
      </c>
      <c r="Z182" s="120">
        <f>IF($B182=1,$H$20,IF(N(Vintage_Input!R131)&gt;0,Vintage_Input!AH131/Vintage_Input!R131,""))</f>
        <v/>
      </c>
      <c r="AA182" s="120">
        <f>IF($B182=1,$I$20,IF(N(Vintage_Input!S131)&gt;0,Vintage_Input!AI131/Vintage_Input!S131,""))</f>
        <v/>
      </c>
      <c r="AB182" s="120">
        <f>IF($B182=1,$B$21,IF(N(Vintage_Input!L131)&gt;0,Vintage_Input!AJ131/Vintage_Input!L131,""))</f>
        <v/>
      </c>
      <c r="AC182" s="120">
        <f>IF($B182=1,$C$21,IF(N(Vintage_Input!M131)&gt;0,Vintage_Input!AK131/Vintage_Input!M131,""))</f>
        <v/>
      </c>
      <c r="AD182" s="120">
        <f>IF($B182=1,$D$21,IF(N(Vintage_Input!N131)&gt;0,Vintage_Input!AL131/Vintage_Input!N131,""))</f>
        <v/>
      </c>
      <c r="AE182" s="120">
        <f>IF($B182=1,$E$21,IF(N(Vintage_Input!O131)&gt;0,Vintage_Input!AM131/Vintage_Input!O131,""))</f>
        <v/>
      </c>
      <c r="AF182" s="120">
        <f>IF($B182=1,$F$21,IF(N(Vintage_Input!P131)&gt;0,Vintage_Input!AN131/Vintage_Input!P131,""))</f>
        <v/>
      </c>
      <c r="AG182" s="120">
        <f>IF($B182=1,$G$21,IF(N(Vintage_Input!Q131)&gt;0,Vintage_Input!AO131/Vintage_Input!Q131,""))</f>
        <v/>
      </c>
      <c r="AH182" s="120">
        <f>IF($B182=1,$H$21,IF(N(Vintage_Input!R131)&gt;0,Vintage_Input!AP131/Vintage_Input!R131,""))</f>
        <v/>
      </c>
      <c r="AI182" s="120">
        <f>IF($B182=1,$I$21,IF(N(Vintage_Input!S131)&gt;0,Vintage_Input!AQ131/Vintage_Input!S131,""))</f>
        <v/>
      </c>
      <c r="AJ182" s="120">
        <f>IF($B182=1,$B$22,IF(N(Vintage_Input!L131)&gt;0,IFERROR(Vintage_Input!AR131/Vintage_Input!AJ131,""),""))</f>
        <v/>
      </c>
      <c r="AK182" s="120">
        <f>IF($B182=1,$C$22,IF(N(Vintage_Input!M131)&gt;0,IFERROR(Vintage_Input!AS131/Vintage_Input!AK131,""),""))</f>
        <v/>
      </c>
      <c r="AL182" s="120">
        <f>IF($B182=1,$D$22,IF(N(Vintage_Input!N131)&gt;0,IFERROR(Vintage_Input!AT131/Vintage_Input!AL131,""),""))</f>
        <v/>
      </c>
      <c r="AM182" s="120">
        <f>IF($B182=1,$E$22,IF(N(Vintage_Input!O131)&gt;0,IFERROR(Vintage_Input!AU131/Vintage_Input!AM131,""),""))</f>
        <v/>
      </c>
      <c r="AN182" s="120">
        <f>IF($B182=1,$F$22,IF(N(Vintage_Input!P131)&gt;0,IFERROR(Vintage_Input!AV131/Vintage_Input!AN131,""),""))</f>
        <v/>
      </c>
      <c r="AO182" s="120">
        <f>IF($B182=1,$G$22,IF(N(Vintage_Input!Q131)&gt;0,IFERROR(Vintage_Input!AW131/Vintage_Input!AO131,""),""))</f>
        <v/>
      </c>
      <c r="AP182" s="120">
        <f>IF($B182=1,$H$22,IF(N(Vintage_Input!R131)&gt;0,IFERROR(Vintage_Input!AX131/Vintage_Input!AP131,""),""))</f>
        <v/>
      </c>
      <c r="AQ182" s="120">
        <f>IF($B182=1,$I$22,IF(N(Vintage_Input!S131)&gt;0,IFERROR(Vintage_Input!AY131/Vintage_Input!AQ131,""),""))</f>
        <v/>
      </c>
      <c r="AR182" s="120">
        <f>IF($B182=1,$B$23,IF(N(Vintage_Input!L131)&gt;0,IFERROR(Vintage_Input!AZ131/$C182,""),""))</f>
        <v/>
      </c>
      <c r="AS182" s="120">
        <f>IF($B182=1,$C$23,IF(N(Vintage_Input!M131)&gt;0,IFERROR(Vintage_Input!BA131/$C182,""),""))</f>
        <v/>
      </c>
      <c r="AT182" s="120">
        <f>IF($B182=1,$D$23,IF(N(Vintage_Input!N131)&gt;0,IFERROR(Vintage_Input!BB131/$C182,""),""))</f>
        <v/>
      </c>
      <c r="AU182" s="120">
        <f>IF($B182=1,$E$23,IF(N(Vintage_Input!O131)&gt;0,IFERROR(Vintage_Input!BC131/$C182,""),""))</f>
        <v/>
      </c>
      <c r="AV182" s="120">
        <f>IF($B182=1,$F$23,IF(N(Vintage_Input!P131)&gt;0,IFERROR(Vintage_Input!BD131/$C182,""),""))</f>
        <v/>
      </c>
      <c r="AW182" s="120">
        <f>IF($B182=1,$G$23,IF(N(Vintage_Input!Q131)&gt;0,IFERROR(Vintage_Input!BE131/$C182,""),""))</f>
        <v/>
      </c>
      <c r="AX182" s="120">
        <f>IF($B182=1,$H$23,IF(N(Vintage_Input!R131)&gt;0,IFERROR(Vintage_Input!BF131/$C182,""),""))</f>
        <v/>
      </c>
      <c r="AY182" s="120">
        <f>IF($B182=1,$I$23,IF(N(Vintage_Input!S131)&gt;0,IFERROR(Vintage_Input!BG131/$C182,""),""))</f>
        <v/>
      </c>
      <c r="AZ182" s="121">
        <f>IF($B182=1,$B$24,IF(N(Vintage_Input!L131)&gt;0,IFERROR((Vintage_Input!D131+Vintage_Input!AR131)/$C182+Products!$D$14-(Products!$D$43+Products!$D$19+Products!$D$43*Products!$D$22+Products!$D$44),""),""))</f>
        <v/>
      </c>
      <c r="BA182" s="121">
        <f>IF($B182=1,$C$24,IF(N(Vintage_Input!M131)&gt;0,IFERROR((Vintage_Input!E131+Vintage_Input!AS131)/$C182+Products!$D$14-(Products!$D$43+Products!$D$19+Products!$D$43*Products!$D$22+Products!$D$44),""),""))</f>
        <v/>
      </c>
      <c r="BB182" s="121">
        <f>IF($B182=1,$D$24,IF(N(Vintage_Input!N131)&gt;0,IFERROR((Vintage_Input!F131+Vintage_Input!AT131)/$C182+Products!$D$14-(Products!$D$43+Products!$D$19+Products!$D$43*Products!$D$22+Products!$D$44),""),""))</f>
        <v/>
      </c>
      <c r="BC182" s="121">
        <f>IF($B182=1,$E$24,IF(N(Vintage_Input!O131)&gt;0,IFERROR((Vintage_Input!G131+Vintage_Input!AU131)/$C182+Products!$D$14-(Products!$D$43+Products!$D$19+Products!$D$43*Products!$D$22+Products!$D$44),""),""))</f>
        <v/>
      </c>
      <c r="BD182" s="121">
        <f>IF($B182=1,$F$24,IF(N(Vintage_Input!P131)&gt;0,IFERROR((Vintage_Input!H131+Vintage_Input!AV131)/$C182+Products!$D$14-(Products!$D$43+Products!$D$19+Products!$D$43*Products!$D$22+Products!$D$44),""),""))</f>
        <v/>
      </c>
      <c r="BE182" s="121">
        <f>IF($B182=1,$G$24,IF(N(Vintage_Input!Q131)&gt;0,IFERROR((Vintage_Input!I131+Vintage_Input!AW131)/$C182+Products!$D$14-(Products!$D$43+Products!$D$19+Products!$D$43*Products!$D$22+Products!$D$44),""),""))</f>
        <v/>
      </c>
      <c r="BF182" s="121">
        <f>IF($B182=1,$H$24,IF(N(Vintage_Input!R131)&gt;0,IFERROR((Vintage_Input!J131+Vintage_Input!AX131)/$C182+Products!$D$14-(Products!$D$43+Products!$D$19+Products!$D$43*Products!$D$22+Products!$D$44),""),""))</f>
        <v/>
      </c>
      <c r="BG182" s="121">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0">
        <f>IF($B183=1,$B$18,IF(N(Vintage_Input!L132)&gt;0,Vintage_Input!D132/Vintage_Input!L132,""))</f>
        <v/>
      </c>
      <c r="E183" s="120">
        <f>IF($B183=1,$C$18,IF(N(Vintage_Input!M132)&gt;0,Vintage_Input!E132/Vintage_Input!M132,""))</f>
        <v/>
      </c>
      <c r="F183" s="120">
        <f>IF($B183=1,$D$18,IF(N(Vintage_Input!N132)&gt;0,Vintage_Input!F132/Vintage_Input!N132,""))</f>
        <v/>
      </c>
      <c r="G183" s="120">
        <f>IF($B183=1,$E$18,IF(N(Vintage_Input!O132)&gt;0,Vintage_Input!G132/Vintage_Input!O132,""))</f>
        <v/>
      </c>
      <c r="H183" s="120">
        <f>IF($B183=1,$F$18,IF(N(Vintage_Input!P132)&gt;0,Vintage_Input!H132/Vintage_Input!P132,""))</f>
        <v/>
      </c>
      <c r="I183" s="120">
        <f>IF($B183=1,$G$18,IF(N(Vintage_Input!Q132)&gt;0,Vintage_Input!I132/Vintage_Input!Q132,""))</f>
        <v/>
      </c>
      <c r="J183" s="120">
        <f>IF($B183=1,$H$18,IF(N(Vintage_Input!R132)&gt;0,Vintage_Input!J132/Vintage_Input!R132,""))</f>
        <v/>
      </c>
      <c r="K183" s="120">
        <f>IF($B183=1,$I$18,IF(N(Vintage_Input!S132)&gt;0,Vintage_Input!K132/Vintage_Input!S132,""))</f>
        <v/>
      </c>
      <c r="L183" s="120">
        <f>IF($B183=1,$B$19,IF(N(Vintage_Input!L132)&gt;0,Vintage_Input!T132/Vintage_Input!L132,""))</f>
        <v/>
      </c>
      <c r="M183" s="120">
        <f>IF($B183=1,$C$19,IF(N(Vintage_Input!M132)&gt;0,Vintage_Input!U132/Vintage_Input!M132,""))</f>
        <v/>
      </c>
      <c r="N183" s="120">
        <f>IF($B183=1,$D$19,IF(N(Vintage_Input!N132)&gt;0,Vintage_Input!V132/Vintage_Input!N132,""))</f>
        <v/>
      </c>
      <c r="O183" s="120">
        <f>IF($B183=1,$E$19,IF(N(Vintage_Input!O132)&gt;0,Vintage_Input!W132/Vintage_Input!O132,""))</f>
        <v/>
      </c>
      <c r="P183" s="120">
        <f>IF($B183=1,$F$19,IF(N(Vintage_Input!P132)&gt;0,Vintage_Input!X132/Vintage_Input!P132,""))</f>
        <v/>
      </c>
      <c r="Q183" s="120">
        <f>IF($B183=1,$G$19,IF(N(Vintage_Input!Q132)&gt;0,Vintage_Input!Y132/Vintage_Input!Q132,""))</f>
        <v/>
      </c>
      <c r="R183" s="120">
        <f>IF($B183=1,$H$19,IF(N(Vintage_Input!R132)&gt;0,Vintage_Input!Z132/Vintage_Input!R132,""))</f>
        <v/>
      </c>
      <c r="S183" s="120">
        <f>IF($B183=1,$I$19,IF(N(Vintage_Input!S132)&gt;0,Vintage_Input!AA132/Vintage_Input!S132,""))</f>
        <v/>
      </c>
      <c r="T183" s="120">
        <f>IF($B183=1,$B$20,IF(N(Vintage_Input!L132)&gt;0,Vintage_Input!AB132/Vintage_Input!L132,""))</f>
        <v/>
      </c>
      <c r="U183" s="120">
        <f>IF($B183=1,$C$20,IF(N(Vintage_Input!M132)&gt;0,Vintage_Input!AC132/Vintage_Input!M132,""))</f>
        <v/>
      </c>
      <c r="V183" s="120">
        <f>IF($B183=1,$D$20,IF(N(Vintage_Input!N132)&gt;0,Vintage_Input!AD132/Vintage_Input!N132,""))</f>
        <v/>
      </c>
      <c r="W183" s="120">
        <f>IF($B183=1,$E$20,IF(N(Vintage_Input!O132)&gt;0,Vintage_Input!AE132/Vintage_Input!O132,""))</f>
        <v/>
      </c>
      <c r="X183" s="120">
        <f>IF($B183=1,$F$20,IF(N(Vintage_Input!P132)&gt;0,Vintage_Input!AF132/Vintage_Input!P132,""))</f>
        <v/>
      </c>
      <c r="Y183" s="120">
        <f>IF($B183=1,$G$20,IF(N(Vintage_Input!Q132)&gt;0,Vintage_Input!AG132/Vintage_Input!Q132,""))</f>
        <v/>
      </c>
      <c r="Z183" s="120">
        <f>IF($B183=1,$H$20,IF(N(Vintage_Input!R132)&gt;0,Vintage_Input!AH132/Vintage_Input!R132,""))</f>
        <v/>
      </c>
      <c r="AA183" s="120">
        <f>IF($B183=1,$I$20,IF(N(Vintage_Input!S132)&gt;0,Vintage_Input!AI132/Vintage_Input!S132,""))</f>
        <v/>
      </c>
      <c r="AB183" s="120">
        <f>IF($B183=1,$B$21,IF(N(Vintage_Input!L132)&gt;0,Vintage_Input!AJ132/Vintage_Input!L132,""))</f>
        <v/>
      </c>
      <c r="AC183" s="120">
        <f>IF($B183=1,$C$21,IF(N(Vintage_Input!M132)&gt;0,Vintage_Input!AK132/Vintage_Input!M132,""))</f>
        <v/>
      </c>
      <c r="AD183" s="120">
        <f>IF($B183=1,$D$21,IF(N(Vintage_Input!N132)&gt;0,Vintage_Input!AL132/Vintage_Input!N132,""))</f>
        <v/>
      </c>
      <c r="AE183" s="120">
        <f>IF($B183=1,$E$21,IF(N(Vintage_Input!O132)&gt;0,Vintage_Input!AM132/Vintage_Input!O132,""))</f>
        <v/>
      </c>
      <c r="AF183" s="120">
        <f>IF($B183=1,$F$21,IF(N(Vintage_Input!P132)&gt;0,Vintage_Input!AN132/Vintage_Input!P132,""))</f>
        <v/>
      </c>
      <c r="AG183" s="120">
        <f>IF($B183=1,$G$21,IF(N(Vintage_Input!Q132)&gt;0,Vintage_Input!AO132/Vintage_Input!Q132,""))</f>
        <v/>
      </c>
      <c r="AH183" s="120">
        <f>IF($B183=1,$H$21,IF(N(Vintage_Input!R132)&gt;0,Vintage_Input!AP132/Vintage_Input!R132,""))</f>
        <v/>
      </c>
      <c r="AI183" s="120">
        <f>IF($B183=1,$I$21,IF(N(Vintage_Input!S132)&gt;0,Vintage_Input!AQ132/Vintage_Input!S132,""))</f>
        <v/>
      </c>
      <c r="AJ183" s="120">
        <f>IF($B183=1,$B$22,IF(N(Vintage_Input!L132)&gt;0,IFERROR(Vintage_Input!AR132/Vintage_Input!AJ132,""),""))</f>
        <v/>
      </c>
      <c r="AK183" s="120">
        <f>IF($B183=1,$C$22,IF(N(Vintage_Input!M132)&gt;0,IFERROR(Vintage_Input!AS132/Vintage_Input!AK132,""),""))</f>
        <v/>
      </c>
      <c r="AL183" s="120">
        <f>IF($B183=1,$D$22,IF(N(Vintage_Input!N132)&gt;0,IFERROR(Vintage_Input!AT132/Vintage_Input!AL132,""),""))</f>
        <v/>
      </c>
      <c r="AM183" s="120">
        <f>IF($B183=1,$E$22,IF(N(Vintage_Input!O132)&gt;0,IFERROR(Vintage_Input!AU132/Vintage_Input!AM132,""),""))</f>
        <v/>
      </c>
      <c r="AN183" s="120">
        <f>IF($B183=1,$F$22,IF(N(Vintage_Input!P132)&gt;0,IFERROR(Vintage_Input!AV132/Vintage_Input!AN132,""),""))</f>
        <v/>
      </c>
      <c r="AO183" s="120">
        <f>IF($B183=1,$G$22,IF(N(Vintage_Input!Q132)&gt;0,IFERROR(Vintage_Input!AW132/Vintage_Input!AO132,""),""))</f>
        <v/>
      </c>
      <c r="AP183" s="120">
        <f>IF($B183=1,$H$22,IF(N(Vintage_Input!R132)&gt;0,IFERROR(Vintage_Input!AX132/Vintage_Input!AP132,""),""))</f>
        <v/>
      </c>
      <c r="AQ183" s="120">
        <f>IF($B183=1,$I$22,IF(N(Vintage_Input!S132)&gt;0,IFERROR(Vintage_Input!AY132/Vintage_Input!AQ132,""),""))</f>
        <v/>
      </c>
      <c r="AR183" s="120">
        <f>IF($B183=1,$B$23,IF(N(Vintage_Input!L132)&gt;0,IFERROR(Vintage_Input!AZ132/$C183,""),""))</f>
        <v/>
      </c>
      <c r="AS183" s="120">
        <f>IF($B183=1,$C$23,IF(N(Vintage_Input!M132)&gt;0,IFERROR(Vintage_Input!BA132/$C183,""),""))</f>
        <v/>
      </c>
      <c r="AT183" s="120">
        <f>IF($B183=1,$D$23,IF(N(Vintage_Input!N132)&gt;0,IFERROR(Vintage_Input!BB132/$C183,""),""))</f>
        <v/>
      </c>
      <c r="AU183" s="120">
        <f>IF($B183=1,$E$23,IF(N(Vintage_Input!O132)&gt;0,IFERROR(Vintage_Input!BC132/$C183,""),""))</f>
        <v/>
      </c>
      <c r="AV183" s="120">
        <f>IF($B183=1,$F$23,IF(N(Vintage_Input!P132)&gt;0,IFERROR(Vintage_Input!BD132/$C183,""),""))</f>
        <v/>
      </c>
      <c r="AW183" s="120">
        <f>IF($B183=1,$G$23,IF(N(Vintage_Input!Q132)&gt;0,IFERROR(Vintage_Input!BE132/$C183,""),""))</f>
        <v/>
      </c>
      <c r="AX183" s="120">
        <f>IF($B183=1,$H$23,IF(N(Vintage_Input!R132)&gt;0,IFERROR(Vintage_Input!BF132/$C183,""),""))</f>
        <v/>
      </c>
      <c r="AY183" s="120">
        <f>IF($B183=1,$I$23,IF(N(Vintage_Input!S132)&gt;0,IFERROR(Vintage_Input!BG132/$C183,""),""))</f>
        <v/>
      </c>
      <c r="AZ183" s="121">
        <f>IF($B183=1,$B$24,IF(N(Vintage_Input!L132)&gt;0,IFERROR((Vintage_Input!D132+Vintage_Input!AR132)/$C183+Products!$D$14-(Products!$D$43+Products!$D$19+Products!$D$43*Products!$D$22+Products!$D$44),""),""))</f>
        <v/>
      </c>
      <c r="BA183" s="121">
        <f>IF($B183=1,$C$24,IF(N(Vintage_Input!M132)&gt;0,IFERROR((Vintage_Input!E132+Vintage_Input!AS132)/$C183+Products!$D$14-(Products!$D$43+Products!$D$19+Products!$D$43*Products!$D$22+Products!$D$44),""),""))</f>
        <v/>
      </c>
      <c r="BB183" s="121">
        <f>IF($B183=1,$D$24,IF(N(Vintage_Input!N132)&gt;0,IFERROR((Vintage_Input!F132+Vintage_Input!AT132)/$C183+Products!$D$14-(Products!$D$43+Products!$D$19+Products!$D$43*Products!$D$22+Products!$D$44),""),""))</f>
        <v/>
      </c>
      <c r="BC183" s="121">
        <f>IF($B183=1,$E$24,IF(N(Vintage_Input!O132)&gt;0,IFERROR((Vintage_Input!G132+Vintage_Input!AU132)/$C183+Products!$D$14-(Products!$D$43+Products!$D$19+Products!$D$43*Products!$D$22+Products!$D$44),""),""))</f>
        <v/>
      </c>
      <c r="BD183" s="121">
        <f>IF($B183=1,$F$24,IF(N(Vintage_Input!P132)&gt;0,IFERROR((Vintage_Input!H132+Vintage_Input!AV132)/$C183+Products!$D$14-(Products!$D$43+Products!$D$19+Products!$D$43*Products!$D$22+Products!$D$44),""),""))</f>
        <v/>
      </c>
      <c r="BE183" s="121">
        <f>IF($B183=1,$G$24,IF(N(Vintage_Input!Q132)&gt;0,IFERROR((Vintage_Input!I132+Vintage_Input!AW132)/$C183+Products!$D$14-(Products!$D$43+Products!$D$19+Products!$D$43*Products!$D$22+Products!$D$44),""),""))</f>
        <v/>
      </c>
      <c r="BF183" s="121">
        <f>IF($B183=1,$H$24,IF(N(Vintage_Input!R132)&gt;0,IFERROR((Vintage_Input!J132+Vintage_Input!AX132)/$C183+Products!$D$14-(Products!$D$43+Products!$D$19+Products!$D$43*Products!$D$22+Products!$D$44),""),""))</f>
        <v/>
      </c>
      <c r="BG183" s="121">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0">
        <f>IF($B184=1,$B$18,IF(N(Vintage_Input!L133)&gt;0,Vintage_Input!D133/Vintage_Input!L133,""))</f>
        <v/>
      </c>
      <c r="E184" s="120">
        <f>IF($B184=1,$C$18,IF(N(Vintage_Input!M133)&gt;0,Vintage_Input!E133/Vintage_Input!M133,""))</f>
        <v/>
      </c>
      <c r="F184" s="120">
        <f>IF($B184=1,$D$18,IF(N(Vintage_Input!N133)&gt;0,Vintage_Input!F133/Vintage_Input!N133,""))</f>
        <v/>
      </c>
      <c r="G184" s="120">
        <f>IF($B184=1,$E$18,IF(N(Vintage_Input!O133)&gt;0,Vintage_Input!G133/Vintage_Input!O133,""))</f>
        <v/>
      </c>
      <c r="H184" s="120">
        <f>IF($B184=1,$F$18,IF(N(Vintage_Input!P133)&gt;0,Vintage_Input!H133/Vintage_Input!P133,""))</f>
        <v/>
      </c>
      <c r="I184" s="120">
        <f>IF($B184=1,$G$18,IF(N(Vintage_Input!Q133)&gt;0,Vintage_Input!I133/Vintage_Input!Q133,""))</f>
        <v/>
      </c>
      <c r="J184" s="120">
        <f>IF($B184=1,$H$18,IF(N(Vintage_Input!R133)&gt;0,Vintage_Input!J133/Vintage_Input!R133,""))</f>
        <v/>
      </c>
      <c r="K184" s="120">
        <f>IF($B184=1,$I$18,IF(N(Vintage_Input!S133)&gt;0,Vintage_Input!K133/Vintage_Input!S133,""))</f>
        <v/>
      </c>
      <c r="L184" s="120">
        <f>IF($B184=1,$B$19,IF(N(Vintage_Input!L133)&gt;0,Vintage_Input!T133/Vintage_Input!L133,""))</f>
        <v/>
      </c>
      <c r="M184" s="120">
        <f>IF($B184=1,$C$19,IF(N(Vintage_Input!M133)&gt;0,Vintage_Input!U133/Vintage_Input!M133,""))</f>
        <v/>
      </c>
      <c r="N184" s="120">
        <f>IF($B184=1,$D$19,IF(N(Vintage_Input!N133)&gt;0,Vintage_Input!V133/Vintage_Input!N133,""))</f>
        <v/>
      </c>
      <c r="O184" s="120">
        <f>IF($B184=1,$E$19,IF(N(Vintage_Input!O133)&gt;0,Vintage_Input!W133/Vintage_Input!O133,""))</f>
        <v/>
      </c>
      <c r="P184" s="120">
        <f>IF($B184=1,$F$19,IF(N(Vintage_Input!P133)&gt;0,Vintage_Input!X133/Vintage_Input!P133,""))</f>
        <v/>
      </c>
      <c r="Q184" s="120">
        <f>IF($B184=1,$G$19,IF(N(Vintage_Input!Q133)&gt;0,Vintage_Input!Y133/Vintage_Input!Q133,""))</f>
        <v/>
      </c>
      <c r="R184" s="120">
        <f>IF($B184=1,$H$19,IF(N(Vintage_Input!R133)&gt;0,Vintage_Input!Z133/Vintage_Input!R133,""))</f>
        <v/>
      </c>
      <c r="S184" s="120">
        <f>IF($B184=1,$I$19,IF(N(Vintage_Input!S133)&gt;0,Vintage_Input!AA133/Vintage_Input!S133,""))</f>
        <v/>
      </c>
      <c r="T184" s="120">
        <f>IF($B184=1,$B$20,IF(N(Vintage_Input!L133)&gt;0,Vintage_Input!AB133/Vintage_Input!L133,""))</f>
        <v/>
      </c>
      <c r="U184" s="120">
        <f>IF($B184=1,$C$20,IF(N(Vintage_Input!M133)&gt;0,Vintage_Input!AC133/Vintage_Input!M133,""))</f>
        <v/>
      </c>
      <c r="V184" s="120">
        <f>IF($B184=1,$D$20,IF(N(Vintage_Input!N133)&gt;0,Vintage_Input!AD133/Vintage_Input!N133,""))</f>
        <v/>
      </c>
      <c r="W184" s="120">
        <f>IF($B184=1,$E$20,IF(N(Vintage_Input!O133)&gt;0,Vintage_Input!AE133/Vintage_Input!O133,""))</f>
        <v/>
      </c>
      <c r="X184" s="120">
        <f>IF($B184=1,$F$20,IF(N(Vintage_Input!P133)&gt;0,Vintage_Input!AF133/Vintage_Input!P133,""))</f>
        <v/>
      </c>
      <c r="Y184" s="120">
        <f>IF($B184=1,$G$20,IF(N(Vintage_Input!Q133)&gt;0,Vintage_Input!AG133/Vintage_Input!Q133,""))</f>
        <v/>
      </c>
      <c r="Z184" s="120">
        <f>IF($B184=1,$H$20,IF(N(Vintage_Input!R133)&gt;0,Vintage_Input!AH133/Vintage_Input!R133,""))</f>
        <v/>
      </c>
      <c r="AA184" s="120">
        <f>IF($B184=1,$I$20,IF(N(Vintage_Input!S133)&gt;0,Vintage_Input!AI133/Vintage_Input!S133,""))</f>
        <v/>
      </c>
      <c r="AB184" s="120">
        <f>IF($B184=1,$B$21,IF(N(Vintage_Input!L133)&gt;0,Vintage_Input!AJ133/Vintage_Input!L133,""))</f>
        <v/>
      </c>
      <c r="AC184" s="120">
        <f>IF($B184=1,$C$21,IF(N(Vintage_Input!M133)&gt;0,Vintage_Input!AK133/Vintage_Input!M133,""))</f>
        <v/>
      </c>
      <c r="AD184" s="120">
        <f>IF($B184=1,$D$21,IF(N(Vintage_Input!N133)&gt;0,Vintage_Input!AL133/Vintage_Input!N133,""))</f>
        <v/>
      </c>
      <c r="AE184" s="120">
        <f>IF($B184=1,$E$21,IF(N(Vintage_Input!O133)&gt;0,Vintage_Input!AM133/Vintage_Input!O133,""))</f>
        <v/>
      </c>
      <c r="AF184" s="120">
        <f>IF($B184=1,$F$21,IF(N(Vintage_Input!P133)&gt;0,Vintage_Input!AN133/Vintage_Input!P133,""))</f>
        <v/>
      </c>
      <c r="AG184" s="120">
        <f>IF($B184=1,$G$21,IF(N(Vintage_Input!Q133)&gt;0,Vintage_Input!AO133/Vintage_Input!Q133,""))</f>
        <v/>
      </c>
      <c r="AH184" s="120">
        <f>IF($B184=1,$H$21,IF(N(Vintage_Input!R133)&gt;0,Vintage_Input!AP133/Vintage_Input!R133,""))</f>
        <v/>
      </c>
      <c r="AI184" s="120">
        <f>IF($B184=1,$I$21,IF(N(Vintage_Input!S133)&gt;0,Vintage_Input!AQ133/Vintage_Input!S133,""))</f>
        <v/>
      </c>
      <c r="AJ184" s="120">
        <f>IF($B184=1,$B$22,IF(N(Vintage_Input!L133)&gt;0,IFERROR(Vintage_Input!AR133/Vintage_Input!AJ133,""),""))</f>
        <v/>
      </c>
      <c r="AK184" s="120">
        <f>IF($B184=1,$C$22,IF(N(Vintage_Input!M133)&gt;0,IFERROR(Vintage_Input!AS133/Vintage_Input!AK133,""),""))</f>
        <v/>
      </c>
      <c r="AL184" s="120">
        <f>IF($B184=1,$D$22,IF(N(Vintage_Input!N133)&gt;0,IFERROR(Vintage_Input!AT133/Vintage_Input!AL133,""),""))</f>
        <v/>
      </c>
      <c r="AM184" s="120">
        <f>IF($B184=1,$E$22,IF(N(Vintage_Input!O133)&gt;0,IFERROR(Vintage_Input!AU133/Vintage_Input!AM133,""),""))</f>
        <v/>
      </c>
      <c r="AN184" s="120">
        <f>IF($B184=1,$F$22,IF(N(Vintage_Input!P133)&gt;0,IFERROR(Vintage_Input!AV133/Vintage_Input!AN133,""),""))</f>
        <v/>
      </c>
      <c r="AO184" s="120">
        <f>IF($B184=1,$G$22,IF(N(Vintage_Input!Q133)&gt;0,IFERROR(Vintage_Input!AW133/Vintage_Input!AO133,""),""))</f>
        <v/>
      </c>
      <c r="AP184" s="120">
        <f>IF($B184=1,$H$22,IF(N(Vintage_Input!R133)&gt;0,IFERROR(Vintage_Input!AX133/Vintage_Input!AP133,""),""))</f>
        <v/>
      </c>
      <c r="AQ184" s="120">
        <f>IF($B184=1,$I$22,IF(N(Vintage_Input!S133)&gt;0,IFERROR(Vintage_Input!AY133/Vintage_Input!AQ133,""),""))</f>
        <v/>
      </c>
      <c r="AR184" s="120">
        <f>IF($B184=1,$B$23,IF(N(Vintage_Input!L133)&gt;0,IFERROR(Vintage_Input!AZ133/$C184,""),""))</f>
        <v/>
      </c>
      <c r="AS184" s="120">
        <f>IF($B184=1,$C$23,IF(N(Vintage_Input!M133)&gt;0,IFERROR(Vintage_Input!BA133/$C184,""),""))</f>
        <v/>
      </c>
      <c r="AT184" s="120">
        <f>IF($B184=1,$D$23,IF(N(Vintage_Input!N133)&gt;0,IFERROR(Vintage_Input!BB133/$C184,""),""))</f>
        <v/>
      </c>
      <c r="AU184" s="120">
        <f>IF($B184=1,$E$23,IF(N(Vintage_Input!O133)&gt;0,IFERROR(Vintage_Input!BC133/$C184,""),""))</f>
        <v/>
      </c>
      <c r="AV184" s="120">
        <f>IF($B184=1,$F$23,IF(N(Vintage_Input!P133)&gt;0,IFERROR(Vintage_Input!BD133/$C184,""),""))</f>
        <v/>
      </c>
      <c r="AW184" s="120">
        <f>IF($B184=1,$G$23,IF(N(Vintage_Input!Q133)&gt;0,IFERROR(Vintage_Input!BE133/$C184,""),""))</f>
        <v/>
      </c>
      <c r="AX184" s="120">
        <f>IF($B184=1,$H$23,IF(N(Vintage_Input!R133)&gt;0,IFERROR(Vintage_Input!BF133/$C184,""),""))</f>
        <v/>
      </c>
      <c r="AY184" s="120">
        <f>IF($B184=1,$I$23,IF(N(Vintage_Input!S133)&gt;0,IFERROR(Vintage_Input!BG133/$C184,""),""))</f>
        <v/>
      </c>
      <c r="AZ184" s="121">
        <f>IF($B184=1,$B$24,IF(N(Vintage_Input!L133)&gt;0,IFERROR((Vintage_Input!D133+Vintage_Input!AR133)/$C184+Products!$D$14-(Products!$D$43+Products!$D$19+Products!$D$43*Products!$D$22+Products!$D$44),""),""))</f>
        <v/>
      </c>
      <c r="BA184" s="121">
        <f>IF($B184=1,$C$24,IF(N(Vintage_Input!M133)&gt;0,IFERROR((Vintage_Input!E133+Vintage_Input!AS133)/$C184+Products!$D$14-(Products!$D$43+Products!$D$19+Products!$D$43*Products!$D$22+Products!$D$44),""),""))</f>
        <v/>
      </c>
      <c r="BB184" s="121">
        <f>IF($B184=1,$D$24,IF(N(Vintage_Input!N133)&gt;0,IFERROR((Vintage_Input!F133+Vintage_Input!AT133)/$C184+Products!$D$14-(Products!$D$43+Products!$D$19+Products!$D$43*Products!$D$22+Products!$D$44),""),""))</f>
        <v/>
      </c>
      <c r="BC184" s="121">
        <f>IF($B184=1,$E$24,IF(N(Vintage_Input!O133)&gt;0,IFERROR((Vintage_Input!G133+Vintage_Input!AU133)/$C184+Products!$D$14-(Products!$D$43+Products!$D$19+Products!$D$43*Products!$D$22+Products!$D$44),""),""))</f>
        <v/>
      </c>
      <c r="BD184" s="121">
        <f>IF($B184=1,$F$24,IF(N(Vintage_Input!P133)&gt;0,IFERROR((Vintage_Input!H133+Vintage_Input!AV133)/$C184+Products!$D$14-(Products!$D$43+Products!$D$19+Products!$D$43*Products!$D$22+Products!$D$44),""),""))</f>
        <v/>
      </c>
      <c r="BE184" s="121">
        <f>IF($B184=1,$G$24,IF(N(Vintage_Input!Q133)&gt;0,IFERROR((Vintage_Input!I133+Vintage_Input!AW133)/$C184+Products!$D$14-(Products!$D$43+Products!$D$19+Products!$D$43*Products!$D$22+Products!$D$44),""),""))</f>
        <v/>
      </c>
      <c r="BF184" s="121">
        <f>IF($B184=1,$H$24,IF(N(Vintage_Input!R133)&gt;0,IFERROR((Vintage_Input!J133+Vintage_Input!AX133)/$C184+Products!$D$14-(Products!$D$43+Products!$D$19+Products!$D$43*Products!$D$22+Products!$D$44),""),""))</f>
        <v/>
      </c>
      <c r="BG184" s="121">
        <f>IF($B184=1,$I$24,IF(N(Vintage_Input!S133)&gt;0,IFERROR((Vintage_Input!K133+Vintage_Input!AY133)/$C184+Products!$D$14-(Products!$D$43+Products!$D$19+Products!$D$43*Products!$D$22+Products!$D$44),""),""))</f>
        <v/>
      </c>
      <c r="BH184" s="61">
        <f>IF($B184=1,0,IF(Vintage_Input!$BH$133="","",Vintage_Input!$BH$133))</f>
        <v/>
      </c>
    </row>
    <row r="185"/>
    <row r="186">
      <c r="A186" s="118" t="inlineStr">
        <is>
          <t>Tier 3: Large SHS + DC fridge</t>
        </is>
      </c>
    </row>
    <row r="187">
      <c r="D187" s="119" t="inlineStr">
        <is>
          <t>Repayment rate</t>
        </is>
      </c>
      <c r="L187" s="119" t="inlineStr">
        <is>
          <t>30+ DPD exposure / due</t>
        </is>
      </c>
      <c r="T187" s="119" t="inlineStr">
        <is>
          <t>90+ DPD exposure / due</t>
        </is>
      </c>
      <c r="AB187" s="119" t="inlineStr">
        <is>
          <t>180+ default exposure / due</t>
        </is>
      </c>
      <c r="AJ187" s="119" t="inlineStr">
        <is>
          <t>Recovery / default</t>
        </is>
      </c>
      <c r="AR187" s="119" t="inlineStr">
        <is>
          <t>Active account share</t>
        </is>
      </c>
      <c r="AZ187" s="119"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0">
        <f>IF($B189=1,$B$28,IF(N(Vintage_Input!L139)&gt;0,Vintage_Input!D139/Vintage_Input!L139,""))</f>
        <v/>
      </c>
      <c r="E189" s="120">
        <f>IF($B189=1,$C$28,IF(N(Vintage_Input!M139)&gt;0,Vintage_Input!E139/Vintage_Input!M139,""))</f>
        <v/>
      </c>
      <c r="F189" s="120">
        <f>IF($B189=1,$D$28,IF(N(Vintage_Input!N139)&gt;0,Vintage_Input!F139/Vintage_Input!N139,""))</f>
        <v/>
      </c>
      <c r="G189" s="120">
        <f>IF($B189=1,$E$28,IF(N(Vintage_Input!O139)&gt;0,Vintage_Input!G139/Vintage_Input!O139,""))</f>
        <v/>
      </c>
      <c r="H189" s="120">
        <f>IF($B189=1,$F$28,IF(N(Vintage_Input!P139)&gt;0,Vintage_Input!H139/Vintage_Input!P139,""))</f>
        <v/>
      </c>
      <c r="I189" s="120">
        <f>IF($B189=1,$G$28,IF(N(Vintage_Input!Q139)&gt;0,Vintage_Input!I139/Vintage_Input!Q139,""))</f>
        <v/>
      </c>
      <c r="J189" s="120">
        <f>IF($B189=1,$H$28,IF(N(Vintage_Input!R139)&gt;0,Vintage_Input!J139/Vintage_Input!R139,""))</f>
        <v/>
      </c>
      <c r="K189" s="120">
        <f>IF($B189=1,$I$28,IF(N(Vintage_Input!S139)&gt;0,Vintage_Input!K139/Vintage_Input!S139,""))</f>
        <v/>
      </c>
      <c r="L189" s="120">
        <f>IF($B189=1,$B$29,IF(N(Vintage_Input!L139)&gt;0,Vintage_Input!T139/Vintage_Input!L139,""))</f>
        <v/>
      </c>
      <c r="M189" s="120">
        <f>IF($B189=1,$C$29,IF(N(Vintage_Input!M139)&gt;0,Vintage_Input!U139/Vintage_Input!M139,""))</f>
        <v/>
      </c>
      <c r="N189" s="120">
        <f>IF($B189=1,$D$29,IF(N(Vintage_Input!N139)&gt;0,Vintage_Input!V139/Vintage_Input!N139,""))</f>
        <v/>
      </c>
      <c r="O189" s="120">
        <f>IF($B189=1,$E$29,IF(N(Vintage_Input!O139)&gt;0,Vintage_Input!W139/Vintage_Input!O139,""))</f>
        <v/>
      </c>
      <c r="P189" s="120">
        <f>IF($B189=1,$F$29,IF(N(Vintage_Input!P139)&gt;0,Vintage_Input!X139/Vintage_Input!P139,""))</f>
        <v/>
      </c>
      <c r="Q189" s="120">
        <f>IF($B189=1,$G$29,IF(N(Vintage_Input!Q139)&gt;0,Vintage_Input!Y139/Vintage_Input!Q139,""))</f>
        <v/>
      </c>
      <c r="R189" s="120">
        <f>IF($B189=1,$H$29,IF(N(Vintage_Input!R139)&gt;0,Vintage_Input!Z139/Vintage_Input!R139,""))</f>
        <v/>
      </c>
      <c r="S189" s="120">
        <f>IF($B189=1,$I$29,IF(N(Vintage_Input!S139)&gt;0,Vintage_Input!AA139/Vintage_Input!S139,""))</f>
        <v/>
      </c>
      <c r="T189" s="120">
        <f>IF($B189=1,$B$30,IF(N(Vintage_Input!L139)&gt;0,Vintage_Input!AB139/Vintage_Input!L139,""))</f>
        <v/>
      </c>
      <c r="U189" s="120">
        <f>IF($B189=1,$C$30,IF(N(Vintage_Input!M139)&gt;0,Vintage_Input!AC139/Vintage_Input!M139,""))</f>
        <v/>
      </c>
      <c r="V189" s="120">
        <f>IF($B189=1,$D$30,IF(N(Vintage_Input!N139)&gt;0,Vintage_Input!AD139/Vintage_Input!N139,""))</f>
        <v/>
      </c>
      <c r="W189" s="120">
        <f>IF($B189=1,$E$30,IF(N(Vintage_Input!O139)&gt;0,Vintage_Input!AE139/Vintage_Input!O139,""))</f>
        <v/>
      </c>
      <c r="X189" s="120">
        <f>IF($B189=1,$F$30,IF(N(Vintage_Input!P139)&gt;0,Vintage_Input!AF139/Vintage_Input!P139,""))</f>
        <v/>
      </c>
      <c r="Y189" s="120">
        <f>IF($B189=1,$G$30,IF(N(Vintage_Input!Q139)&gt;0,Vintage_Input!AG139/Vintage_Input!Q139,""))</f>
        <v/>
      </c>
      <c r="Z189" s="120">
        <f>IF($B189=1,$H$30,IF(N(Vintage_Input!R139)&gt;0,Vintage_Input!AH139/Vintage_Input!R139,""))</f>
        <v/>
      </c>
      <c r="AA189" s="120">
        <f>IF($B189=1,$I$30,IF(N(Vintage_Input!S139)&gt;0,Vintage_Input!AI139/Vintage_Input!S139,""))</f>
        <v/>
      </c>
      <c r="AB189" s="120">
        <f>IF($B189=1,$B$31,IF(N(Vintage_Input!L139)&gt;0,Vintage_Input!AJ139/Vintage_Input!L139,""))</f>
        <v/>
      </c>
      <c r="AC189" s="120">
        <f>IF($B189=1,$C$31,IF(N(Vintage_Input!M139)&gt;0,Vintage_Input!AK139/Vintage_Input!M139,""))</f>
        <v/>
      </c>
      <c r="AD189" s="120">
        <f>IF($B189=1,$D$31,IF(N(Vintage_Input!N139)&gt;0,Vintage_Input!AL139/Vintage_Input!N139,""))</f>
        <v/>
      </c>
      <c r="AE189" s="120">
        <f>IF($B189=1,$E$31,IF(N(Vintage_Input!O139)&gt;0,Vintage_Input!AM139/Vintage_Input!O139,""))</f>
        <v/>
      </c>
      <c r="AF189" s="120">
        <f>IF($B189=1,$F$31,IF(N(Vintage_Input!P139)&gt;0,Vintage_Input!AN139/Vintage_Input!P139,""))</f>
        <v/>
      </c>
      <c r="AG189" s="120">
        <f>IF($B189=1,$G$31,IF(N(Vintage_Input!Q139)&gt;0,Vintage_Input!AO139/Vintage_Input!Q139,""))</f>
        <v/>
      </c>
      <c r="AH189" s="120">
        <f>IF($B189=1,$H$31,IF(N(Vintage_Input!R139)&gt;0,Vintage_Input!AP139/Vintage_Input!R139,""))</f>
        <v/>
      </c>
      <c r="AI189" s="120">
        <f>IF($B189=1,$I$31,IF(N(Vintage_Input!S139)&gt;0,Vintage_Input!AQ139/Vintage_Input!S139,""))</f>
        <v/>
      </c>
      <c r="AJ189" s="120">
        <f>IF($B189=1,$B$32,IF(N(Vintage_Input!L139)&gt;0,IFERROR(Vintage_Input!AR139/Vintage_Input!AJ139,""),""))</f>
        <v/>
      </c>
      <c r="AK189" s="120">
        <f>IF($B189=1,$C$32,IF(N(Vintage_Input!M139)&gt;0,IFERROR(Vintage_Input!AS139/Vintage_Input!AK139,""),""))</f>
        <v/>
      </c>
      <c r="AL189" s="120">
        <f>IF($B189=1,$D$32,IF(N(Vintage_Input!N139)&gt;0,IFERROR(Vintage_Input!AT139/Vintage_Input!AL139,""),""))</f>
        <v/>
      </c>
      <c r="AM189" s="120">
        <f>IF($B189=1,$E$32,IF(N(Vintage_Input!O139)&gt;0,IFERROR(Vintage_Input!AU139/Vintage_Input!AM139,""),""))</f>
        <v/>
      </c>
      <c r="AN189" s="120">
        <f>IF($B189=1,$F$32,IF(N(Vintage_Input!P139)&gt;0,IFERROR(Vintage_Input!AV139/Vintage_Input!AN139,""),""))</f>
        <v/>
      </c>
      <c r="AO189" s="120">
        <f>IF($B189=1,$G$32,IF(N(Vintage_Input!Q139)&gt;0,IFERROR(Vintage_Input!AW139/Vintage_Input!AO139,""),""))</f>
        <v/>
      </c>
      <c r="AP189" s="120">
        <f>IF($B189=1,$H$32,IF(N(Vintage_Input!R139)&gt;0,IFERROR(Vintage_Input!AX139/Vintage_Input!AP139,""),""))</f>
        <v/>
      </c>
      <c r="AQ189" s="120">
        <f>IF($B189=1,$I$32,IF(N(Vintage_Input!S139)&gt;0,IFERROR(Vintage_Input!AY139/Vintage_Input!AQ139,""),""))</f>
        <v/>
      </c>
      <c r="AR189" s="120">
        <f>IF($B189=1,$B$33,IF(N(Vintage_Input!L139)&gt;0,IFERROR(Vintage_Input!AZ139/$C189,""),""))</f>
        <v/>
      </c>
      <c r="AS189" s="120">
        <f>IF($B189=1,$C$33,IF(N(Vintage_Input!M139)&gt;0,IFERROR(Vintage_Input!BA139/$C189,""),""))</f>
        <v/>
      </c>
      <c r="AT189" s="120">
        <f>IF($B189=1,$D$33,IF(N(Vintage_Input!N139)&gt;0,IFERROR(Vintage_Input!BB139/$C189,""),""))</f>
        <v/>
      </c>
      <c r="AU189" s="120">
        <f>IF($B189=1,$E$33,IF(N(Vintage_Input!O139)&gt;0,IFERROR(Vintage_Input!BC139/$C189,""),""))</f>
        <v/>
      </c>
      <c r="AV189" s="120">
        <f>IF($B189=1,$F$33,IF(N(Vintage_Input!P139)&gt;0,IFERROR(Vintage_Input!BD139/$C189,""),""))</f>
        <v/>
      </c>
      <c r="AW189" s="120">
        <f>IF($B189=1,$G$33,IF(N(Vintage_Input!Q139)&gt;0,IFERROR(Vintage_Input!BE139/$C189,""),""))</f>
        <v/>
      </c>
      <c r="AX189" s="120">
        <f>IF($B189=1,$H$33,IF(N(Vintage_Input!R139)&gt;0,IFERROR(Vintage_Input!BF139/$C189,""),""))</f>
        <v/>
      </c>
      <c r="AY189" s="120">
        <f>IF($B189=1,$I$33,IF(N(Vintage_Input!S139)&gt;0,IFERROR(Vintage_Input!BG139/$C189,""),""))</f>
        <v/>
      </c>
      <c r="AZ189" s="121">
        <f>IF($B189=1,$B$34,IF(N(Vintage_Input!L139)&gt;0,IFERROR((Vintage_Input!D139+Vintage_Input!AR139)/$C189+Products!$E$14-(Products!$E$43+Products!$E$19+Products!$E$43*Products!$E$22+Products!$E$44),""),""))</f>
        <v/>
      </c>
      <c r="BA189" s="121">
        <f>IF($B189=1,$C$34,IF(N(Vintage_Input!M139)&gt;0,IFERROR((Vintage_Input!E139+Vintage_Input!AS139)/$C189+Products!$E$14-(Products!$E$43+Products!$E$19+Products!$E$43*Products!$E$22+Products!$E$44),""),""))</f>
        <v/>
      </c>
      <c r="BB189" s="121">
        <f>IF($B189=1,$D$34,IF(N(Vintage_Input!N139)&gt;0,IFERROR((Vintage_Input!F139+Vintage_Input!AT139)/$C189+Products!$E$14-(Products!$E$43+Products!$E$19+Products!$E$43*Products!$E$22+Products!$E$44),""),""))</f>
        <v/>
      </c>
      <c r="BC189" s="121">
        <f>IF($B189=1,$E$34,IF(N(Vintage_Input!O139)&gt;0,IFERROR((Vintage_Input!G139+Vintage_Input!AU139)/$C189+Products!$E$14-(Products!$E$43+Products!$E$19+Products!$E$43*Products!$E$22+Products!$E$44),""),""))</f>
        <v/>
      </c>
      <c r="BD189" s="121">
        <f>IF($B189=1,$F$34,IF(N(Vintage_Input!P139)&gt;0,IFERROR((Vintage_Input!H139+Vintage_Input!AV139)/$C189+Products!$E$14-(Products!$E$43+Products!$E$19+Products!$E$43*Products!$E$22+Products!$E$44),""),""))</f>
        <v/>
      </c>
      <c r="BE189" s="121">
        <f>IF($B189=1,$G$34,IF(N(Vintage_Input!Q139)&gt;0,IFERROR((Vintage_Input!I139+Vintage_Input!AW139)/$C189+Products!$E$14-(Products!$E$43+Products!$E$19+Products!$E$43*Products!$E$22+Products!$E$44),""),""))</f>
        <v/>
      </c>
      <c r="BF189" s="121">
        <f>IF($B189=1,$H$34,IF(N(Vintage_Input!R139)&gt;0,IFERROR((Vintage_Input!J139+Vintage_Input!AX139)/$C189+Products!$E$14-(Products!$E$43+Products!$E$19+Products!$E$43*Products!$E$22+Products!$E$44),""),""))</f>
        <v/>
      </c>
      <c r="BG189" s="121">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0">
        <f>IF($B190=1,$B$28,IF(N(Vintage_Input!L140)&gt;0,Vintage_Input!D140/Vintage_Input!L140,""))</f>
        <v/>
      </c>
      <c r="E190" s="120">
        <f>IF($B190=1,$C$28,IF(N(Vintage_Input!M140)&gt;0,Vintage_Input!E140/Vintage_Input!M140,""))</f>
        <v/>
      </c>
      <c r="F190" s="120">
        <f>IF($B190=1,$D$28,IF(N(Vintage_Input!N140)&gt;0,Vintage_Input!F140/Vintage_Input!N140,""))</f>
        <v/>
      </c>
      <c r="G190" s="120">
        <f>IF($B190=1,$E$28,IF(N(Vintage_Input!O140)&gt;0,Vintage_Input!G140/Vintage_Input!O140,""))</f>
        <v/>
      </c>
      <c r="H190" s="120">
        <f>IF($B190=1,$F$28,IF(N(Vintage_Input!P140)&gt;0,Vintage_Input!H140/Vintage_Input!P140,""))</f>
        <v/>
      </c>
      <c r="I190" s="120">
        <f>IF($B190=1,$G$28,IF(N(Vintage_Input!Q140)&gt;0,Vintage_Input!I140/Vintage_Input!Q140,""))</f>
        <v/>
      </c>
      <c r="J190" s="120">
        <f>IF($B190=1,$H$28,IF(N(Vintage_Input!R140)&gt;0,Vintage_Input!J140/Vintage_Input!R140,""))</f>
        <v/>
      </c>
      <c r="K190" s="120">
        <f>IF($B190=1,$I$28,IF(N(Vintage_Input!S140)&gt;0,Vintage_Input!K140/Vintage_Input!S140,""))</f>
        <v/>
      </c>
      <c r="L190" s="120">
        <f>IF($B190=1,$B$29,IF(N(Vintage_Input!L140)&gt;0,Vintage_Input!T140/Vintage_Input!L140,""))</f>
        <v/>
      </c>
      <c r="M190" s="120">
        <f>IF($B190=1,$C$29,IF(N(Vintage_Input!M140)&gt;0,Vintage_Input!U140/Vintage_Input!M140,""))</f>
        <v/>
      </c>
      <c r="N190" s="120">
        <f>IF($B190=1,$D$29,IF(N(Vintage_Input!N140)&gt;0,Vintage_Input!V140/Vintage_Input!N140,""))</f>
        <v/>
      </c>
      <c r="O190" s="120">
        <f>IF($B190=1,$E$29,IF(N(Vintage_Input!O140)&gt;0,Vintage_Input!W140/Vintage_Input!O140,""))</f>
        <v/>
      </c>
      <c r="P190" s="120">
        <f>IF($B190=1,$F$29,IF(N(Vintage_Input!P140)&gt;0,Vintage_Input!X140/Vintage_Input!P140,""))</f>
        <v/>
      </c>
      <c r="Q190" s="120">
        <f>IF($B190=1,$G$29,IF(N(Vintage_Input!Q140)&gt;0,Vintage_Input!Y140/Vintage_Input!Q140,""))</f>
        <v/>
      </c>
      <c r="R190" s="120">
        <f>IF($B190=1,$H$29,IF(N(Vintage_Input!R140)&gt;0,Vintage_Input!Z140/Vintage_Input!R140,""))</f>
        <v/>
      </c>
      <c r="S190" s="120">
        <f>IF($B190=1,$I$29,IF(N(Vintage_Input!S140)&gt;0,Vintage_Input!AA140/Vintage_Input!S140,""))</f>
        <v/>
      </c>
      <c r="T190" s="120">
        <f>IF($B190=1,$B$30,IF(N(Vintage_Input!L140)&gt;0,Vintage_Input!AB140/Vintage_Input!L140,""))</f>
        <v/>
      </c>
      <c r="U190" s="120">
        <f>IF($B190=1,$C$30,IF(N(Vintage_Input!M140)&gt;0,Vintage_Input!AC140/Vintage_Input!M140,""))</f>
        <v/>
      </c>
      <c r="V190" s="120">
        <f>IF($B190=1,$D$30,IF(N(Vintage_Input!N140)&gt;0,Vintage_Input!AD140/Vintage_Input!N140,""))</f>
        <v/>
      </c>
      <c r="W190" s="120">
        <f>IF($B190=1,$E$30,IF(N(Vintage_Input!O140)&gt;0,Vintage_Input!AE140/Vintage_Input!O140,""))</f>
        <v/>
      </c>
      <c r="X190" s="120">
        <f>IF($B190=1,$F$30,IF(N(Vintage_Input!P140)&gt;0,Vintage_Input!AF140/Vintage_Input!P140,""))</f>
        <v/>
      </c>
      <c r="Y190" s="120">
        <f>IF($B190=1,$G$30,IF(N(Vintage_Input!Q140)&gt;0,Vintage_Input!AG140/Vintage_Input!Q140,""))</f>
        <v/>
      </c>
      <c r="Z190" s="120">
        <f>IF($B190=1,$H$30,IF(N(Vintage_Input!R140)&gt;0,Vintage_Input!AH140/Vintage_Input!R140,""))</f>
        <v/>
      </c>
      <c r="AA190" s="120">
        <f>IF($B190=1,$I$30,IF(N(Vintage_Input!S140)&gt;0,Vintage_Input!AI140/Vintage_Input!S140,""))</f>
        <v/>
      </c>
      <c r="AB190" s="120">
        <f>IF($B190=1,$B$31,IF(N(Vintage_Input!L140)&gt;0,Vintage_Input!AJ140/Vintage_Input!L140,""))</f>
        <v/>
      </c>
      <c r="AC190" s="120">
        <f>IF($B190=1,$C$31,IF(N(Vintage_Input!M140)&gt;0,Vintage_Input!AK140/Vintage_Input!M140,""))</f>
        <v/>
      </c>
      <c r="AD190" s="120">
        <f>IF($B190=1,$D$31,IF(N(Vintage_Input!N140)&gt;0,Vintage_Input!AL140/Vintage_Input!N140,""))</f>
        <v/>
      </c>
      <c r="AE190" s="120">
        <f>IF($B190=1,$E$31,IF(N(Vintage_Input!O140)&gt;0,Vintage_Input!AM140/Vintage_Input!O140,""))</f>
        <v/>
      </c>
      <c r="AF190" s="120">
        <f>IF($B190=1,$F$31,IF(N(Vintage_Input!P140)&gt;0,Vintage_Input!AN140/Vintage_Input!P140,""))</f>
        <v/>
      </c>
      <c r="AG190" s="120">
        <f>IF($B190=1,$G$31,IF(N(Vintage_Input!Q140)&gt;0,Vintage_Input!AO140/Vintage_Input!Q140,""))</f>
        <v/>
      </c>
      <c r="AH190" s="120">
        <f>IF($B190=1,$H$31,IF(N(Vintage_Input!R140)&gt;0,Vintage_Input!AP140/Vintage_Input!R140,""))</f>
        <v/>
      </c>
      <c r="AI190" s="120">
        <f>IF($B190=1,$I$31,IF(N(Vintage_Input!S140)&gt;0,Vintage_Input!AQ140/Vintage_Input!S140,""))</f>
        <v/>
      </c>
      <c r="AJ190" s="120">
        <f>IF($B190=1,$B$32,IF(N(Vintage_Input!L140)&gt;0,IFERROR(Vintage_Input!AR140/Vintage_Input!AJ140,""),""))</f>
        <v/>
      </c>
      <c r="AK190" s="120">
        <f>IF($B190=1,$C$32,IF(N(Vintage_Input!M140)&gt;0,IFERROR(Vintage_Input!AS140/Vintage_Input!AK140,""),""))</f>
        <v/>
      </c>
      <c r="AL190" s="120">
        <f>IF($B190=1,$D$32,IF(N(Vintage_Input!N140)&gt;0,IFERROR(Vintage_Input!AT140/Vintage_Input!AL140,""),""))</f>
        <v/>
      </c>
      <c r="AM190" s="120">
        <f>IF($B190=1,$E$32,IF(N(Vintage_Input!O140)&gt;0,IFERROR(Vintage_Input!AU140/Vintage_Input!AM140,""),""))</f>
        <v/>
      </c>
      <c r="AN190" s="120">
        <f>IF($B190=1,$F$32,IF(N(Vintage_Input!P140)&gt;0,IFERROR(Vintage_Input!AV140/Vintage_Input!AN140,""),""))</f>
        <v/>
      </c>
      <c r="AO190" s="120">
        <f>IF($B190=1,$G$32,IF(N(Vintage_Input!Q140)&gt;0,IFERROR(Vintage_Input!AW140/Vintage_Input!AO140,""),""))</f>
        <v/>
      </c>
      <c r="AP190" s="120">
        <f>IF($B190=1,$H$32,IF(N(Vintage_Input!R140)&gt;0,IFERROR(Vintage_Input!AX140/Vintage_Input!AP140,""),""))</f>
        <v/>
      </c>
      <c r="AQ190" s="120">
        <f>IF($B190=1,$I$32,IF(N(Vintage_Input!S140)&gt;0,IFERROR(Vintage_Input!AY140/Vintage_Input!AQ140,""),""))</f>
        <v/>
      </c>
      <c r="AR190" s="120">
        <f>IF($B190=1,$B$33,IF(N(Vintage_Input!L140)&gt;0,IFERROR(Vintage_Input!AZ140/$C190,""),""))</f>
        <v/>
      </c>
      <c r="AS190" s="120">
        <f>IF($B190=1,$C$33,IF(N(Vintage_Input!M140)&gt;0,IFERROR(Vintage_Input!BA140/$C190,""),""))</f>
        <v/>
      </c>
      <c r="AT190" s="120">
        <f>IF($B190=1,$D$33,IF(N(Vintage_Input!N140)&gt;0,IFERROR(Vintage_Input!BB140/$C190,""),""))</f>
        <v/>
      </c>
      <c r="AU190" s="120">
        <f>IF($B190=1,$E$33,IF(N(Vintage_Input!O140)&gt;0,IFERROR(Vintage_Input!BC140/$C190,""),""))</f>
        <v/>
      </c>
      <c r="AV190" s="120">
        <f>IF($B190=1,$F$33,IF(N(Vintage_Input!P140)&gt;0,IFERROR(Vintage_Input!BD140/$C190,""),""))</f>
        <v/>
      </c>
      <c r="AW190" s="120">
        <f>IF($B190=1,$G$33,IF(N(Vintage_Input!Q140)&gt;0,IFERROR(Vintage_Input!BE140/$C190,""),""))</f>
        <v/>
      </c>
      <c r="AX190" s="120">
        <f>IF($B190=1,$H$33,IF(N(Vintage_Input!R140)&gt;0,IFERROR(Vintage_Input!BF140/$C190,""),""))</f>
        <v/>
      </c>
      <c r="AY190" s="120">
        <f>IF($B190=1,$I$33,IF(N(Vintage_Input!S140)&gt;0,IFERROR(Vintage_Input!BG140/$C190,""),""))</f>
        <v/>
      </c>
      <c r="AZ190" s="121">
        <f>IF($B190=1,$B$34,IF(N(Vintage_Input!L140)&gt;0,IFERROR((Vintage_Input!D140+Vintage_Input!AR140)/$C190+Products!$E$14-(Products!$E$43+Products!$E$19+Products!$E$43*Products!$E$22+Products!$E$44),""),""))</f>
        <v/>
      </c>
      <c r="BA190" s="121">
        <f>IF($B190=1,$C$34,IF(N(Vintage_Input!M140)&gt;0,IFERROR((Vintage_Input!E140+Vintage_Input!AS140)/$C190+Products!$E$14-(Products!$E$43+Products!$E$19+Products!$E$43*Products!$E$22+Products!$E$44),""),""))</f>
        <v/>
      </c>
      <c r="BB190" s="121">
        <f>IF($B190=1,$D$34,IF(N(Vintage_Input!N140)&gt;0,IFERROR((Vintage_Input!F140+Vintage_Input!AT140)/$C190+Products!$E$14-(Products!$E$43+Products!$E$19+Products!$E$43*Products!$E$22+Products!$E$44),""),""))</f>
        <v/>
      </c>
      <c r="BC190" s="121">
        <f>IF($B190=1,$E$34,IF(N(Vintage_Input!O140)&gt;0,IFERROR((Vintage_Input!G140+Vintage_Input!AU140)/$C190+Products!$E$14-(Products!$E$43+Products!$E$19+Products!$E$43*Products!$E$22+Products!$E$44),""),""))</f>
        <v/>
      </c>
      <c r="BD190" s="121">
        <f>IF($B190=1,$F$34,IF(N(Vintage_Input!P140)&gt;0,IFERROR((Vintage_Input!H140+Vintage_Input!AV140)/$C190+Products!$E$14-(Products!$E$43+Products!$E$19+Products!$E$43*Products!$E$22+Products!$E$44),""),""))</f>
        <v/>
      </c>
      <c r="BE190" s="121">
        <f>IF($B190=1,$G$34,IF(N(Vintage_Input!Q140)&gt;0,IFERROR((Vintage_Input!I140+Vintage_Input!AW140)/$C190+Products!$E$14-(Products!$E$43+Products!$E$19+Products!$E$43*Products!$E$22+Products!$E$44),""),""))</f>
        <v/>
      </c>
      <c r="BF190" s="121">
        <f>IF($B190=1,$H$34,IF(N(Vintage_Input!R140)&gt;0,IFERROR((Vintage_Input!J140+Vintage_Input!AX140)/$C190+Products!$E$14-(Products!$E$43+Products!$E$19+Products!$E$43*Products!$E$22+Products!$E$44),""),""))</f>
        <v/>
      </c>
      <c r="BG190" s="121">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0">
        <f>IF($B191=1,$B$28,IF(N(Vintage_Input!L141)&gt;0,Vintage_Input!D141/Vintage_Input!L141,""))</f>
        <v/>
      </c>
      <c r="E191" s="120">
        <f>IF($B191=1,$C$28,IF(N(Vintage_Input!M141)&gt;0,Vintage_Input!E141/Vintage_Input!M141,""))</f>
        <v/>
      </c>
      <c r="F191" s="120">
        <f>IF($B191=1,$D$28,IF(N(Vintage_Input!N141)&gt;0,Vintage_Input!F141/Vintage_Input!N141,""))</f>
        <v/>
      </c>
      <c r="G191" s="120">
        <f>IF($B191=1,$E$28,IF(N(Vintage_Input!O141)&gt;0,Vintage_Input!G141/Vintage_Input!O141,""))</f>
        <v/>
      </c>
      <c r="H191" s="120">
        <f>IF($B191=1,$F$28,IF(N(Vintage_Input!P141)&gt;0,Vintage_Input!H141/Vintage_Input!P141,""))</f>
        <v/>
      </c>
      <c r="I191" s="120">
        <f>IF($B191=1,$G$28,IF(N(Vintage_Input!Q141)&gt;0,Vintage_Input!I141/Vintage_Input!Q141,""))</f>
        <v/>
      </c>
      <c r="J191" s="120">
        <f>IF($B191=1,$H$28,IF(N(Vintage_Input!R141)&gt;0,Vintage_Input!J141/Vintage_Input!R141,""))</f>
        <v/>
      </c>
      <c r="K191" s="120">
        <f>IF($B191=1,$I$28,IF(N(Vintage_Input!S141)&gt;0,Vintage_Input!K141/Vintage_Input!S141,""))</f>
        <v/>
      </c>
      <c r="L191" s="120">
        <f>IF($B191=1,$B$29,IF(N(Vintage_Input!L141)&gt;0,Vintage_Input!T141/Vintage_Input!L141,""))</f>
        <v/>
      </c>
      <c r="M191" s="120">
        <f>IF($B191=1,$C$29,IF(N(Vintage_Input!M141)&gt;0,Vintage_Input!U141/Vintage_Input!M141,""))</f>
        <v/>
      </c>
      <c r="N191" s="120">
        <f>IF($B191=1,$D$29,IF(N(Vintage_Input!N141)&gt;0,Vintage_Input!V141/Vintage_Input!N141,""))</f>
        <v/>
      </c>
      <c r="O191" s="120">
        <f>IF($B191=1,$E$29,IF(N(Vintage_Input!O141)&gt;0,Vintage_Input!W141/Vintage_Input!O141,""))</f>
        <v/>
      </c>
      <c r="P191" s="120">
        <f>IF($B191=1,$F$29,IF(N(Vintage_Input!P141)&gt;0,Vintage_Input!X141/Vintage_Input!P141,""))</f>
        <v/>
      </c>
      <c r="Q191" s="120">
        <f>IF($B191=1,$G$29,IF(N(Vintage_Input!Q141)&gt;0,Vintage_Input!Y141/Vintage_Input!Q141,""))</f>
        <v/>
      </c>
      <c r="R191" s="120">
        <f>IF($B191=1,$H$29,IF(N(Vintage_Input!R141)&gt;0,Vintage_Input!Z141/Vintage_Input!R141,""))</f>
        <v/>
      </c>
      <c r="S191" s="120">
        <f>IF($B191=1,$I$29,IF(N(Vintage_Input!S141)&gt;0,Vintage_Input!AA141/Vintage_Input!S141,""))</f>
        <v/>
      </c>
      <c r="T191" s="120">
        <f>IF($B191=1,$B$30,IF(N(Vintage_Input!L141)&gt;0,Vintage_Input!AB141/Vintage_Input!L141,""))</f>
        <v/>
      </c>
      <c r="U191" s="120">
        <f>IF($B191=1,$C$30,IF(N(Vintage_Input!M141)&gt;0,Vintage_Input!AC141/Vintage_Input!M141,""))</f>
        <v/>
      </c>
      <c r="V191" s="120">
        <f>IF($B191=1,$D$30,IF(N(Vintage_Input!N141)&gt;0,Vintage_Input!AD141/Vintage_Input!N141,""))</f>
        <v/>
      </c>
      <c r="W191" s="120">
        <f>IF($B191=1,$E$30,IF(N(Vintage_Input!O141)&gt;0,Vintage_Input!AE141/Vintage_Input!O141,""))</f>
        <v/>
      </c>
      <c r="X191" s="120">
        <f>IF($B191=1,$F$30,IF(N(Vintage_Input!P141)&gt;0,Vintage_Input!AF141/Vintage_Input!P141,""))</f>
        <v/>
      </c>
      <c r="Y191" s="120">
        <f>IF($B191=1,$G$30,IF(N(Vintage_Input!Q141)&gt;0,Vintage_Input!AG141/Vintage_Input!Q141,""))</f>
        <v/>
      </c>
      <c r="Z191" s="120">
        <f>IF($B191=1,$H$30,IF(N(Vintage_Input!R141)&gt;0,Vintage_Input!AH141/Vintage_Input!R141,""))</f>
        <v/>
      </c>
      <c r="AA191" s="120">
        <f>IF($B191=1,$I$30,IF(N(Vintage_Input!S141)&gt;0,Vintage_Input!AI141/Vintage_Input!S141,""))</f>
        <v/>
      </c>
      <c r="AB191" s="120">
        <f>IF($B191=1,$B$31,IF(N(Vintage_Input!L141)&gt;0,Vintage_Input!AJ141/Vintage_Input!L141,""))</f>
        <v/>
      </c>
      <c r="AC191" s="120">
        <f>IF($B191=1,$C$31,IF(N(Vintage_Input!M141)&gt;0,Vintage_Input!AK141/Vintage_Input!M141,""))</f>
        <v/>
      </c>
      <c r="AD191" s="120">
        <f>IF($B191=1,$D$31,IF(N(Vintage_Input!N141)&gt;0,Vintage_Input!AL141/Vintage_Input!N141,""))</f>
        <v/>
      </c>
      <c r="AE191" s="120">
        <f>IF($B191=1,$E$31,IF(N(Vintage_Input!O141)&gt;0,Vintage_Input!AM141/Vintage_Input!O141,""))</f>
        <v/>
      </c>
      <c r="AF191" s="120">
        <f>IF($B191=1,$F$31,IF(N(Vintage_Input!P141)&gt;0,Vintage_Input!AN141/Vintage_Input!P141,""))</f>
        <v/>
      </c>
      <c r="AG191" s="120">
        <f>IF($B191=1,$G$31,IF(N(Vintage_Input!Q141)&gt;0,Vintage_Input!AO141/Vintage_Input!Q141,""))</f>
        <v/>
      </c>
      <c r="AH191" s="120">
        <f>IF($B191=1,$H$31,IF(N(Vintage_Input!R141)&gt;0,Vintage_Input!AP141/Vintage_Input!R141,""))</f>
        <v/>
      </c>
      <c r="AI191" s="120">
        <f>IF($B191=1,$I$31,IF(N(Vintage_Input!S141)&gt;0,Vintage_Input!AQ141/Vintage_Input!S141,""))</f>
        <v/>
      </c>
      <c r="AJ191" s="120">
        <f>IF($B191=1,$B$32,IF(N(Vintage_Input!L141)&gt;0,IFERROR(Vintage_Input!AR141/Vintage_Input!AJ141,""),""))</f>
        <v/>
      </c>
      <c r="AK191" s="120">
        <f>IF($B191=1,$C$32,IF(N(Vintage_Input!M141)&gt;0,IFERROR(Vintage_Input!AS141/Vintage_Input!AK141,""),""))</f>
        <v/>
      </c>
      <c r="AL191" s="120">
        <f>IF($B191=1,$D$32,IF(N(Vintage_Input!N141)&gt;0,IFERROR(Vintage_Input!AT141/Vintage_Input!AL141,""),""))</f>
        <v/>
      </c>
      <c r="AM191" s="120">
        <f>IF($B191=1,$E$32,IF(N(Vintage_Input!O141)&gt;0,IFERROR(Vintage_Input!AU141/Vintage_Input!AM141,""),""))</f>
        <v/>
      </c>
      <c r="AN191" s="120">
        <f>IF($B191=1,$F$32,IF(N(Vintage_Input!P141)&gt;0,IFERROR(Vintage_Input!AV141/Vintage_Input!AN141,""),""))</f>
        <v/>
      </c>
      <c r="AO191" s="120">
        <f>IF($B191=1,$G$32,IF(N(Vintage_Input!Q141)&gt;0,IFERROR(Vintage_Input!AW141/Vintage_Input!AO141,""),""))</f>
        <v/>
      </c>
      <c r="AP191" s="120">
        <f>IF($B191=1,$H$32,IF(N(Vintage_Input!R141)&gt;0,IFERROR(Vintage_Input!AX141/Vintage_Input!AP141,""),""))</f>
        <v/>
      </c>
      <c r="AQ191" s="120">
        <f>IF($B191=1,$I$32,IF(N(Vintage_Input!S141)&gt;0,IFERROR(Vintage_Input!AY141/Vintage_Input!AQ141,""),""))</f>
        <v/>
      </c>
      <c r="AR191" s="120">
        <f>IF($B191=1,$B$33,IF(N(Vintage_Input!L141)&gt;0,IFERROR(Vintage_Input!AZ141/$C191,""),""))</f>
        <v/>
      </c>
      <c r="AS191" s="120">
        <f>IF($B191=1,$C$33,IF(N(Vintage_Input!M141)&gt;0,IFERROR(Vintage_Input!BA141/$C191,""),""))</f>
        <v/>
      </c>
      <c r="AT191" s="120">
        <f>IF($B191=1,$D$33,IF(N(Vintage_Input!N141)&gt;0,IFERROR(Vintage_Input!BB141/$C191,""),""))</f>
        <v/>
      </c>
      <c r="AU191" s="120">
        <f>IF($B191=1,$E$33,IF(N(Vintage_Input!O141)&gt;0,IFERROR(Vintage_Input!BC141/$C191,""),""))</f>
        <v/>
      </c>
      <c r="AV191" s="120">
        <f>IF($B191=1,$F$33,IF(N(Vintage_Input!P141)&gt;0,IFERROR(Vintage_Input!BD141/$C191,""),""))</f>
        <v/>
      </c>
      <c r="AW191" s="120">
        <f>IF($B191=1,$G$33,IF(N(Vintage_Input!Q141)&gt;0,IFERROR(Vintage_Input!BE141/$C191,""),""))</f>
        <v/>
      </c>
      <c r="AX191" s="120">
        <f>IF($B191=1,$H$33,IF(N(Vintage_Input!R141)&gt;0,IFERROR(Vintage_Input!BF141/$C191,""),""))</f>
        <v/>
      </c>
      <c r="AY191" s="120">
        <f>IF($B191=1,$I$33,IF(N(Vintage_Input!S141)&gt;0,IFERROR(Vintage_Input!BG141/$C191,""),""))</f>
        <v/>
      </c>
      <c r="AZ191" s="121">
        <f>IF($B191=1,$B$34,IF(N(Vintage_Input!L141)&gt;0,IFERROR((Vintage_Input!D141+Vintage_Input!AR141)/$C191+Products!$E$14-(Products!$E$43+Products!$E$19+Products!$E$43*Products!$E$22+Products!$E$44),""),""))</f>
        <v/>
      </c>
      <c r="BA191" s="121">
        <f>IF($B191=1,$C$34,IF(N(Vintage_Input!M141)&gt;0,IFERROR((Vintage_Input!E141+Vintage_Input!AS141)/$C191+Products!$E$14-(Products!$E$43+Products!$E$19+Products!$E$43*Products!$E$22+Products!$E$44),""),""))</f>
        <v/>
      </c>
      <c r="BB191" s="121">
        <f>IF($B191=1,$D$34,IF(N(Vintage_Input!N141)&gt;0,IFERROR((Vintage_Input!F141+Vintage_Input!AT141)/$C191+Products!$E$14-(Products!$E$43+Products!$E$19+Products!$E$43*Products!$E$22+Products!$E$44),""),""))</f>
        <v/>
      </c>
      <c r="BC191" s="121">
        <f>IF($B191=1,$E$34,IF(N(Vintage_Input!O141)&gt;0,IFERROR((Vintage_Input!G141+Vintage_Input!AU141)/$C191+Products!$E$14-(Products!$E$43+Products!$E$19+Products!$E$43*Products!$E$22+Products!$E$44),""),""))</f>
        <v/>
      </c>
      <c r="BD191" s="121">
        <f>IF($B191=1,$F$34,IF(N(Vintage_Input!P141)&gt;0,IFERROR((Vintage_Input!H141+Vintage_Input!AV141)/$C191+Products!$E$14-(Products!$E$43+Products!$E$19+Products!$E$43*Products!$E$22+Products!$E$44),""),""))</f>
        <v/>
      </c>
      <c r="BE191" s="121">
        <f>IF($B191=1,$G$34,IF(N(Vintage_Input!Q141)&gt;0,IFERROR((Vintage_Input!I141+Vintage_Input!AW141)/$C191+Products!$E$14-(Products!$E$43+Products!$E$19+Products!$E$43*Products!$E$22+Products!$E$44),""),""))</f>
        <v/>
      </c>
      <c r="BF191" s="121">
        <f>IF($B191=1,$H$34,IF(N(Vintage_Input!R141)&gt;0,IFERROR((Vintage_Input!J141+Vintage_Input!AX141)/$C191+Products!$E$14-(Products!$E$43+Products!$E$19+Products!$E$43*Products!$E$22+Products!$E$44),""),""))</f>
        <v/>
      </c>
      <c r="BG191" s="121">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0">
        <f>IF($B192=1,$B$28,IF(N(Vintage_Input!L142)&gt;0,Vintage_Input!D142/Vintage_Input!L142,""))</f>
        <v/>
      </c>
      <c r="E192" s="120">
        <f>IF($B192=1,$C$28,IF(N(Vintage_Input!M142)&gt;0,Vintage_Input!E142/Vintage_Input!M142,""))</f>
        <v/>
      </c>
      <c r="F192" s="120">
        <f>IF($B192=1,$D$28,IF(N(Vintage_Input!N142)&gt;0,Vintage_Input!F142/Vintage_Input!N142,""))</f>
        <v/>
      </c>
      <c r="G192" s="120">
        <f>IF($B192=1,$E$28,IF(N(Vintage_Input!O142)&gt;0,Vintage_Input!G142/Vintage_Input!O142,""))</f>
        <v/>
      </c>
      <c r="H192" s="120">
        <f>IF($B192=1,$F$28,IF(N(Vintage_Input!P142)&gt;0,Vintage_Input!H142/Vintage_Input!P142,""))</f>
        <v/>
      </c>
      <c r="I192" s="120">
        <f>IF($B192=1,$G$28,IF(N(Vintage_Input!Q142)&gt;0,Vintage_Input!I142/Vintage_Input!Q142,""))</f>
        <v/>
      </c>
      <c r="J192" s="120">
        <f>IF($B192=1,$H$28,IF(N(Vintage_Input!R142)&gt;0,Vintage_Input!J142/Vintage_Input!R142,""))</f>
        <v/>
      </c>
      <c r="K192" s="120">
        <f>IF($B192=1,$I$28,IF(N(Vintage_Input!S142)&gt;0,Vintage_Input!K142/Vintage_Input!S142,""))</f>
        <v/>
      </c>
      <c r="L192" s="120">
        <f>IF($B192=1,$B$29,IF(N(Vintage_Input!L142)&gt;0,Vintage_Input!T142/Vintage_Input!L142,""))</f>
        <v/>
      </c>
      <c r="M192" s="120">
        <f>IF($B192=1,$C$29,IF(N(Vintage_Input!M142)&gt;0,Vintage_Input!U142/Vintage_Input!M142,""))</f>
        <v/>
      </c>
      <c r="N192" s="120">
        <f>IF($B192=1,$D$29,IF(N(Vintage_Input!N142)&gt;0,Vintage_Input!V142/Vintage_Input!N142,""))</f>
        <v/>
      </c>
      <c r="O192" s="120">
        <f>IF($B192=1,$E$29,IF(N(Vintage_Input!O142)&gt;0,Vintage_Input!W142/Vintage_Input!O142,""))</f>
        <v/>
      </c>
      <c r="P192" s="120">
        <f>IF($B192=1,$F$29,IF(N(Vintage_Input!P142)&gt;0,Vintage_Input!X142/Vintage_Input!P142,""))</f>
        <v/>
      </c>
      <c r="Q192" s="120">
        <f>IF($B192=1,$G$29,IF(N(Vintage_Input!Q142)&gt;0,Vintage_Input!Y142/Vintage_Input!Q142,""))</f>
        <v/>
      </c>
      <c r="R192" s="120">
        <f>IF($B192=1,$H$29,IF(N(Vintage_Input!R142)&gt;0,Vintage_Input!Z142/Vintage_Input!R142,""))</f>
        <v/>
      </c>
      <c r="S192" s="120">
        <f>IF($B192=1,$I$29,IF(N(Vintage_Input!S142)&gt;0,Vintage_Input!AA142/Vintage_Input!S142,""))</f>
        <v/>
      </c>
      <c r="T192" s="120">
        <f>IF($B192=1,$B$30,IF(N(Vintage_Input!L142)&gt;0,Vintage_Input!AB142/Vintage_Input!L142,""))</f>
        <v/>
      </c>
      <c r="U192" s="120">
        <f>IF($B192=1,$C$30,IF(N(Vintage_Input!M142)&gt;0,Vintage_Input!AC142/Vintage_Input!M142,""))</f>
        <v/>
      </c>
      <c r="V192" s="120">
        <f>IF($B192=1,$D$30,IF(N(Vintage_Input!N142)&gt;0,Vintage_Input!AD142/Vintage_Input!N142,""))</f>
        <v/>
      </c>
      <c r="W192" s="120">
        <f>IF($B192=1,$E$30,IF(N(Vintage_Input!O142)&gt;0,Vintage_Input!AE142/Vintage_Input!O142,""))</f>
        <v/>
      </c>
      <c r="X192" s="120">
        <f>IF($B192=1,$F$30,IF(N(Vintage_Input!P142)&gt;0,Vintage_Input!AF142/Vintage_Input!P142,""))</f>
        <v/>
      </c>
      <c r="Y192" s="120">
        <f>IF($B192=1,$G$30,IF(N(Vintage_Input!Q142)&gt;0,Vintage_Input!AG142/Vintage_Input!Q142,""))</f>
        <v/>
      </c>
      <c r="Z192" s="120">
        <f>IF($B192=1,$H$30,IF(N(Vintage_Input!R142)&gt;0,Vintage_Input!AH142/Vintage_Input!R142,""))</f>
        <v/>
      </c>
      <c r="AA192" s="120">
        <f>IF($B192=1,$I$30,IF(N(Vintage_Input!S142)&gt;0,Vintage_Input!AI142/Vintage_Input!S142,""))</f>
        <v/>
      </c>
      <c r="AB192" s="120">
        <f>IF($B192=1,$B$31,IF(N(Vintage_Input!L142)&gt;0,Vintage_Input!AJ142/Vintage_Input!L142,""))</f>
        <v/>
      </c>
      <c r="AC192" s="120">
        <f>IF($B192=1,$C$31,IF(N(Vintage_Input!M142)&gt;0,Vintage_Input!AK142/Vintage_Input!M142,""))</f>
        <v/>
      </c>
      <c r="AD192" s="120">
        <f>IF($B192=1,$D$31,IF(N(Vintage_Input!N142)&gt;0,Vintage_Input!AL142/Vintage_Input!N142,""))</f>
        <v/>
      </c>
      <c r="AE192" s="120">
        <f>IF($B192=1,$E$31,IF(N(Vintage_Input!O142)&gt;0,Vintage_Input!AM142/Vintage_Input!O142,""))</f>
        <v/>
      </c>
      <c r="AF192" s="120">
        <f>IF($B192=1,$F$31,IF(N(Vintage_Input!P142)&gt;0,Vintage_Input!AN142/Vintage_Input!P142,""))</f>
        <v/>
      </c>
      <c r="AG192" s="120">
        <f>IF($B192=1,$G$31,IF(N(Vintage_Input!Q142)&gt;0,Vintage_Input!AO142/Vintage_Input!Q142,""))</f>
        <v/>
      </c>
      <c r="AH192" s="120">
        <f>IF($B192=1,$H$31,IF(N(Vintage_Input!R142)&gt;0,Vintage_Input!AP142/Vintage_Input!R142,""))</f>
        <v/>
      </c>
      <c r="AI192" s="120">
        <f>IF($B192=1,$I$31,IF(N(Vintage_Input!S142)&gt;0,Vintage_Input!AQ142/Vintage_Input!S142,""))</f>
        <v/>
      </c>
      <c r="AJ192" s="120">
        <f>IF($B192=1,$B$32,IF(N(Vintage_Input!L142)&gt;0,IFERROR(Vintage_Input!AR142/Vintage_Input!AJ142,""),""))</f>
        <v/>
      </c>
      <c r="AK192" s="120">
        <f>IF($B192=1,$C$32,IF(N(Vintage_Input!M142)&gt;0,IFERROR(Vintage_Input!AS142/Vintage_Input!AK142,""),""))</f>
        <v/>
      </c>
      <c r="AL192" s="120">
        <f>IF($B192=1,$D$32,IF(N(Vintage_Input!N142)&gt;0,IFERROR(Vintage_Input!AT142/Vintage_Input!AL142,""),""))</f>
        <v/>
      </c>
      <c r="AM192" s="120">
        <f>IF($B192=1,$E$32,IF(N(Vintage_Input!O142)&gt;0,IFERROR(Vintage_Input!AU142/Vintage_Input!AM142,""),""))</f>
        <v/>
      </c>
      <c r="AN192" s="120">
        <f>IF($B192=1,$F$32,IF(N(Vintage_Input!P142)&gt;0,IFERROR(Vintage_Input!AV142/Vintage_Input!AN142,""),""))</f>
        <v/>
      </c>
      <c r="AO192" s="120">
        <f>IF($B192=1,$G$32,IF(N(Vintage_Input!Q142)&gt;0,IFERROR(Vintage_Input!AW142/Vintage_Input!AO142,""),""))</f>
        <v/>
      </c>
      <c r="AP192" s="120">
        <f>IF($B192=1,$H$32,IF(N(Vintage_Input!R142)&gt;0,IFERROR(Vintage_Input!AX142/Vintage_Input!AP142,""),""))</f>
        <v/>
      </c>
      <c r="AQ192" s="120">
        <f>IF($B192=1,$I$32,IF(N(Vintage_Input!S142)&gt;0,IFERROR(Vintage_Input!AY142/Vintage_Input!AQ142,""),""))</f>
        <v/>
      </c>
      <c r="AR192" s="120">
        <f>IF($B192=1,$B$33,IF(N(Vintage_Input!L142)&gt;0,IFERROR(Vintage_Input!AZ142/$C192,""),""))</f>
        <v/>
      </c>
      <c r="AS192" s="120">
        <f>IF($B192=1,$C$33,IF(N(Vintage_Input!M142)&gt;0,IFERROR(Vintage_Input!BA142/$C192,""),""))</f>
        <v/>
      </c>
      <c r="AT192" s="120">
        <f>IF($B192=1,$D$33,IF(N(Vintage_Input!N142)&gt;0,IFERROR(Vintage_Input!BB142/$C192,""),""))</f>
        <v/>
      </c>
      <c r="AU192" s="120">
        <f>IF($B192=1,$E$33,IF(N(Vintage_Input!O142)&gt;0,IFERROR(Vintage_Input!BC142/$C192,""),""))</f>
        <v/>
      </c>
      <c r="AV192" s="120">
        <f>IF($B192=1,$F$33,IF(N(Vintage_Input!P142)&gt;0,IFERROR(Vintage_Input!BD142/$C192,""),""))</f>
        <v/>
      </c>
      <c r="AW192" s="120">
        <f>IF($B192=1,$G$33,IF(N(Vintage_Input!Q142)&gt;0,IFERROR(Vintage_Input!BE142/$C192,""),""))</f>
        <v/>
      </c>
      <c r="AX192" s="120">
        <f>IF($B192=1,$H$33,IF(N(Vintage_Input!R142)&gt;0,IFERROR(Vintage_Input!BF142/$C192,""),""))</f>
        <v/>
      </c>
      <c r="AY192" s="120">
        <f>IF($B192=1,$I$33,IF(N(Vintage_Input!S142)&gt;0,IFERROR(Vintage_Input!BG142/$C192,""),""))</f>
        <v/>
      </c>
      <c r="AZ192" s="121">
        <f>IF($B192=1,$B$34,IF(N(Vintage_Input!L142)&gt;0,IFERROR((Vintage_Input!D142+Vintage_Input!AR142)/$C192+Products!$E$14-(Products!$E$43+Products!$E$19+Products!$E$43*Products!$E$22+Products!$E$44),""),""))</f>
        <v/>
      </c>
      <c r="BA192" s="121">
        <f>IF($B192=1,$C$34,IF(N(Vintage_Input!M142)&gt;0,IFERROR((Vintage_Input!E142+Vintage_Input!AS142)/$C192+Products!$E$14-(Products!$E$43+Products!$E$19+Products!$E$43*Products!$E$22+Products!$E$44),""),""))</f>
        <v/>
      </c>
      <c r="BB192" s="121">
        <f>IF($B192=1,$D$34,IF(N(Vintage_Input!N142)&gt;0,IFERROR((Vintage_Input!F142+Vintage_Input!AT142)/$C192+Products!$E$14-(Products!$E$43+Products!$E$19+Products!$E$43*Products!$E$22+Products!$E$44),""),""))</f>
        <v/>
      </c>
      <c r="BC192" s="121">
        <f>IF($B192=1,$E$34,IF(N(Vintage_Input!O142)&gt;0,IFERROR((Vintage_Input!G142+Vintage_Input!AU142)/$C192+Products!$E$14-(Products!$E$43+Products!$E$19+Products!$E$43*Products!$E$22+Products!$E$44),""),""))</f>
        <v/>
      </c>
      <c r="BD192" s="121">
        <f>IF($B192=1,$F$34,IF(N(Vintage_Input!P142)&gt;0,IFERROR((Vintage_Input!H142+Vintage_Input!AV142)/$C192+Products!$E$14-(Products!$E$43+Products!$E$19+Products!$E$43*Products!$E$22+Products!$E$44),""),""))</f>
        <v/>
      </c>
      <c r="BE192" s="121">
        <f>IF($B192=1,$G$34,IF(N(Vintage_Input!Q142)&gt;0,IFERROR((Vintage_Input!I142+Vintage_Input!AW142)/$C192+Products!$E$14-(Products!$E$43+Products!$E$19+Products!$E$43*Products!$E$22+Products!$E$44),""),""))</f>
        <v/>
      </c>
      <c r="BF192" s="121">
        <f>IF($B192=1,$H$34,IF(N(Vintage_Input!R142)&gt;0,IFERROR((Vintage_Input!J142+Vintage_Input!AX142)/$C192+Products!$E$14-(Products!$E$43+Products!$E$19+Products!$E$43*Products!$E$22+Products!$E$44),""),""))</f>
        <v/>
      </c>
      <c r="BG192" s="121">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0">
        <f>IF($B193=1,$B$28,IF(N(Vintage_Input!L143)&gt;0,Vintage_Input!D143/Vintage_Input!L143,""))</f>
        <v/>
      </c>
      <c r="E193" s="120">
        <f>IF($B193=1,$C$28,IF(N(Vintage_Input!M143)&gt;0,Vintage_Input!E143/Vintage_Input!M143,""))</f>
        <v/>
      </c>
      <c r="F193" s="120">
        <f>IF($B193=1,$D$28,IF(N(Vintage_Input!N143)&gt;0,Vintage_Input!F143/Vintage_Input!N143,""))</f>
        <v/>
      </c>
      <c r="G193" s="120">
        <f>IF($B193=1,$E$28,IF(N(Vintage_Input!O143)&gt;0,Vintage_Input!G143/Vintage_Input!O143,""))</f>
        <v/>
      </c>
      <c r="H193" s="120">
        <f>IF($B193=1,$F$28,IF(N(Vintage_Input!P143)&gt;0,Vintage_Input!H143/Vintage_Input!P143,""))</f>
        <v/>
      </c>
      <c r="I193" s="120">
        <f>IF($B193=1,$G$28,IF(N(Vintage_Input!Q143)&gt;0,Vintage_Input!I143/Vintage_Input!Q143,""))</f>
        <v/>
      </c>
      <c r="J193" s="120">
        <f>IF($B193=1,$H$28,IF(N(Vintage_Input!R143)&gt;0,Vintage_Input!J143/Vintage_Input!R143,""))</f>
        <v/>
      </c>
      <c r="K193" s="120">
        <f>IF($B193=1,$I$28,IF(N(Vintage_Input!S143)&gt;0,Vintage_Input!K143/Vintage_Input!S143,""))</f>
        <v/>
      </c>
      <c r="L193" s="120">
        <f>IF($B193=1,$B$29,IF(N(Vintage_Input!L143)&gt;0,Vintage_Input!T143/Vintage_Input!L143,""))</f>
        <v/>
      </c>
      <c r="M193" s="120">
        <f>IF($B193=1,$C$29,IF(N(Vintage_Input!M143)&gt;0,Vintage_Input!U143/Vintage_Input!M143,""))</f>
        <v/>
      </c>
      <c r="N193" s="120">
        <f>IF($B193=1,$D$29,IF(N(Vintage_Input!N143)&gt;0,Vintage_Input!V143/Vintage_Input!N143,""))</f>
        <v/>
      </c>
      <c r="O193" s="120">
        <f>IF($B193=1,$E$29,IF(N(Vintage_Input!O143)&gt;0,Vintage_Input!W143/Vintage_Input!O143,""))</f>
        <v/>
      </c>
      <c r="P193" s="120">
        <f>IF($B193=1,$F$29,IF(N(Vintage_Input!P143)&gt;0,Vintage_Input!X143/Vintage_Input!P143,""))</f>
        <v/>
      </c>
      <c r="Q193" s="120">
        <f>IF($B193=1,$G$29,IF(N(Vintage_Input!Q143)&gt;0,Vintage_Input!Y143/Vintage_Input!Q143,""))</f>
        <v/>
      </c>
      <c r="R193" s="120">
        <f>IF($B193=1,$H$29,IF(N(Vintage_Input!R143)&gt;0,Vintage_Input!Z143/Vintage_Input!R143,""))</f>
        <v/>
      </c>
      <c r="S193" s="120">
        <f>IF($B193=1,$I$29,IF(N(Vintage_Input!S143)&gt;0,Vintage_Input!AA143/Vintage_Input!S143,""))</f>
        <v/>
      </c>
      <c r="T193" s="120">
        <f>IF($B193=1,$B$30,IF(N(Vintage_Input!L143)&gt;0,Vintage_Input!AB143/Vintage_Input!L143,""))</f>
        <v/>
      </c>
      <c r="U193" s="120">
        <f>IF($B193=1,$C$30,IF(N(Vintage_Input!M143)&gt;0,Vintage_Input!AC143/Vintage_Input!M143,""))</f>
        <v/>
      </c>
      <c r="V193" s="120">
        <f>IF($B193=1,$D$30,IF(N(Vintage_Input!N143)&gt;0,Vintage_Input!AD143/Vintage_Input!N143,""))</f>
        <v/>
      </c>
      <c r="W193" s="120">
        <f>IF($B193=1,$E$30,IF(N(Vintage_Input!O143)&gt;0,Vintage_Input!AE143/Vintage_Input!O143,""))</f>
        <v/>
      </c>
      <c r="X193" s="120">
        <f>IF($B193=1,$F$30,IF(N(Vintage_Input!P143)&gt;0,Vintage_Input!AF143/Vintage_Input!P143,""))</f>
        <v/>
      </c>
      <c r="Y193" s="120">
        <f>IF($B193=1,$G$30,IF(N(Vintage_Input!Q143)&gt;0,Vintage_Input!AG143/Vintage_Input!Q143,""))</f>
        <v/>
      </c>
      <c r="Z193" s="120">
        <f>IF($B193=1,$H$30,IF(N(Vintage_Input!R143)&gt;0,Vintage_Input!AH143/Vintage_Input!R143,""))</f>
        <v/>
      </c>
      <c r="AA193" s="120">
        <f>IF($B193=1,$I$30,IF(N(Vintage_Input!S143)&gt;0,Vintage_Input!AI143/Vintage_Input!S143,""))</f>
        <v/>
      </c>
      <c r="AB193" s="120">
        <f>IF($B193=1,$B$31,IF(N(Vintage_Input!L143)&gt;0,Vintage_Input!AJ143/Vintage_Input!L143,""))</f>
        <v/>
      </c>
      <c r="AC193" s="120">
        <f>IF($B193=1,$C$31,IF(N(Vintage_Input!M143)&gt;0,Vintage_Input!AK143/Vintage_Input!M143,""))</f>
        <v/>
      </c>
      <c r="AD193" s="120">
        <f>IF($B193=1,$D$31,IF(N(Vintage_Input!N143)&gt;0,Vintage_Input!AL143/Vintage_Input!N143,""))</f>
        <v/>
      </c>
      <c r="AE193" s="120">
        <f>IF($B193=1,$E$31,IF(N(Vintage_Input!O143)&gt;0,Vintage_Input!AM143/Vintage_Input!O143,""))</f>
        <v/>
      </c>
      <c r="AF193" s="120">
        <f>IF($B193=1,$F$31,IF(N(Vintage_Input!P143)&gt;0,Vintage_Input!AN143/Vintage_Input!P143,""))</f>
        <v/>
      </c>
      <c r="AG193" s="120">
        <f>IF($B193=1,$G$31,IF(N(Vintage_Input!Q143)&gt;0,Vintage_Input!AO143/Vintage_Input!Q143,""))</f>
        <v/>
      </c>
      <c r="AH193" s="120">
        <f>IF($B193=1,$H$31,IF(N(Vintage_Input!R143)&gt;0,Vintage_Input!AP143/Vintage_Input!R143,""))</f>
        <v/>
      </c>
      <c r="AI193" s="120">
        <f>IF($B193=1,$I$31,IF(N(Vintage_Input!S143)&gt;0,Vintage_Input!AQ143/Vintage_Input!S143,""))</f>
        <v/>
      </c>
      <c r="AJ193" s="120">
        <f>IF($B193=1,$B$32,IF(N(Vintage_Input!L143)&gt;0,IFERROR(Vintage_Input!AR143/Vintage_Input!AJ143,""),""))</f>
        <v/>
      </c>
      <c r="AK193" s="120">
        <f>IF($B193=1,$C$32,IF(N(Vintage_Input!M143)&gt;0,IFERROR(Vintage_Input!AS143/Vintage_Input!AK143,""),""))</f>
        <v/>
      </c>
      <c r="AL193" s="120">
        <f>IF($B193=1,$D$32,IF(N(Vintage_Input!N143)&gt;0,IFERROR(Vintage_Input!AT143/Vintage_Input!AL143,""),""))</f>
        <v/>
      </c>
      <c r="AM193" s="120">
        <f>IF($B193=1,$E$32,IF(N(Vintage_Input!O143)&gt;0,IFERROR(Vintage_Input!AU143/Vintage_Input!AM143,""),""))</f>
        <v/>
      </c>
      <c r="AN193" s="120">
        <f>IF($B193=1,$F$32,IF(N(Vintage_Input!P143)&gt;0,IFERROR(Vintage_Input!AV143/Vintage_Input!AN143,""),""))</f>
        <v/>
      </c>
      <c r="AO193" s="120">
        <f>IF($B193=1,$G$32,IF(N(Vintage_Input!Q143)&gt;0,IFERROR(Vintage_Input!AW143/Vintage_Input!AO143,""),""))</f>
        <v/>
      </c>
      <c r="AP193" s="120">
        <f>IF($B193=1,$H$32,IF(N(Vintage_Input!R143)&gt;0,IFERROR(Vintage_Input!AX143/Vintage_Input!AP143,""),""))</f>
        <v/>
      </c>
      <c r="AQ193" s="120">
        <f>IF($B193=1,$I$32,IF(N(Vintage_Input!S143)&gt;0,IFERROR(Vintage_Input!AY143/Vintage_Input!AQ143,""),""))</f>
        <v/>
      </c>
      <c r="AR193" s="120">
        <f>IF($B193=1,$B$33,IF(N(Vintage_Input!L143)&gt;0,IFERROR(Vintage_Input!AZ143/$C193,""),""))</f>
        <v/>
      </c>
      <c r="AS193" s="120">
        <f>IF($B193=1,$C$33,IF(N(Vintage_Input!M143)&gt;0,IFERROR(Vintage_Input!BA143/$C193,""),""))</f>
        <v/>
      </c>
      <c r="AT193" s="120">
        <f>IF($B193=1,$D$33,IF(N(Vintage_Input!N143)&gt;0,IFERROR(Vintage_Input!BB143/$C193,""),""))</f>
        <v/>
      </c>
      <c r="AU193" s="120">
        <f>IF($B193=1,$E$33,IF(N(Vintage_Input!O143)&gt;0,IFERROR(Vintage_Input!BC143/$C193,""),""))</f>
        <v/>
      </c>
      <c r="AV193" s="120">
        <f>IF($B193=1,$F$33,IF(N(Vintage_Input!P143)&gt;0,IFERROR(Vintage_Input!BD143/$C193,""),""))</f>
        <v/>
      </c>
      <c r="AW193" s="120">
        <f>IF($B193=1,$G$33,IF(N(Vintage_Input!Q143)&gt;0,IFERROR(Vintage_Input!BE143/$C193,""),""))</f>
        <v/>
      </c>
      <c r="AX193" s="120">
        <f>IF($B193=1,$H$33,IF(N(Vintage_Input!R143)&gt;0,IFERROR(Vintage_Input!BF143/$C193,""),""))</f>
        <v/>
      </c>
      <c r="AY193" s="120">
        <f>IF($B193=1,$I$33,IF(N(Vintage_Input!S143)&gt;0,IFERROR(Vintage_Input!BG143/$C193,""),""))</f>
        <v/>
      </c>
      <c r="AZ193" s="121">
        <f>IF($B193=1,$B$34,IF(N(Vintage_Input!L143)&gt;0,IFERROR((Vintage_Input!D143+Vintage_Input!AR143)/$C193+Products!$E$14-(Products!$E$43+Products!$E$19+Products!$E$43*Products!$E$22+Products!$E$44),""),""))</f>
        <v/>
      </c>
      <c r="BA193" s="121">
        <f>IF($B193=1,$C$34,IF(N(Vintage_Input!M143)&gt;0,IFERROR((Vintage_Input!E143+Vintage_Input!AS143)/$C193+Products!$E$14-(Products!$E$43+Products!$E$19+Products!$E$43*Products!$E$22+Products!$E$44),""),""))</f>
        <v/>
      </c>
      <c r="BB193" s="121">
        <f>IF($B193=1,$D$34,IF(N(Vintage_Input!N143)&gt;0,IFERROR((Vintage_Input!F143+Vintage_Input!AT143)/$C193+Products!$E$14-(Products!$E$43+Products!$E$19+Products!$E$43*Products!$E$22+Products!$E$44),""),""))</f>
        <v/>
      </c>
      <c r="BC193" s="121">
        <f>IF($B193=1,$E$34,IF(N(Vintage_Input!O143)&gt;0,IFERROR((Vintage_Input!G143+Vintage_Input!AU143)/$C193+Products!$E$14-(Products!$E$43+Products!$E$19+Products!$E$43*Products!$E$22+Products!$E$44),""),""))</f>
        <v/>
      </c>
      <c r="BD193" s="121">
        <f>IF($B193=1,$F$34,IF(N(Vintage_Input!P143)&gt;0,IFERROR((Vintage_Input!H143+Vintage_Input!AV143)/$C193+Products!$E$14-(Products!$E$43+Products!$E$19+Products!$E$43*Products!$E$22+Products!$E$44),""),""))</f>
        <v/>
      </c>
      <c r="BE193" s="121">
        <f>IF($B193=1,$G$34,IF(N(Vintage_Input!Q143)&gt;0,IFERROR((Vintage_Input!I143+Vintage_Input!AW143)/$C193+Products!$E$14-(Products!$E$43+Products!$E$19+Products!$E$43*Products!$E$22+Products!$E$44),""),""))</f>
        <v/>
      </c>
      <c r="BF193" s="121">
        <f>IF($B193=1,$H$34,IF(N(Vintage_Input!R143)&gt;0,IFERROR((Vintage_Input!J143+Vintage_Input!AX143)/$C193+Products!$E$14-(Products!$E$43+Products!$E$19+Products!$E$43*Products!$E$22+Products!$E$44),""),""))</f>
        <v/>
      </c>
      <c r="BG193" s="121">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0">
        <f>IF($B194=1,$B$28,IF(N(Vintage_Input!L144)&gt;0,Vintage_Input!D144/Vintage_Input!L144,""))</f>
        <v/>
      </c>
      <c r="E194" s="120">
        <f>IF($B194=1,$C$28,IF(N(Vintage_Input!M144)&gt;0,Vintage_Input!E144/Vintage_Input!M144,""))</f>
        <v/>
      </c>
      <c r="F194" s="120">
        <f>IF($B194=1,$D$28,IF(N(Vintage_Input!N144)&gt;0,Vintage_Input!F144/Vintage_Input!N144,""))</f>
        <v/>
      </c>
      <c r="G194" s="120">
        <f>IF($B194=1,$E$28,IF(N(Vintage_Input!O144)&gt;0,Vintage_Input!G144/Vintage_Input!O144,""))</f>
        <v/>
      </c>
      <c r="H194" s="120">
        <f>IF($B194=1,$F$28,IF(N(Vintage_Input!P144)&gt;0,Vintage_Input!H144/Vintage_Input!P144,""))</f>
        <v/>
      </c>
      <c r="I194" s="120">
        <f>IF($B194=1,$G$28,IF(N(Vintage_Input!Q144)&gt;0,Vintage_Input!I144/Vintage_Input!Q144,""))</f>
        <v/>
      </c>
      <c r="J194" s="120">
        <f>IF($B194=1,$H$28,IF(N(Vintage_Input!R144)&gt;0,Vintage_Input!J144/Vintage_Input!R144,""))</f>
        <v/>
      </c>
      <c r="K194" s="120">
        <f>IF($B194=1,$I$28,IF(N(Vintage_Input!S144)&gt;0,Vintage_Input!K144/Vintage_Input!S144,""))</f>
        <v/>
      </c>
      <c r="L194" s="120">
        <f>IF($B194=1,$B$29,IF(N(Vintage_Input!L144)&gt;0,Vintage_Input!T144/Vintage_Input!L144,""))</f>
        <v/>
      </c>
      <c r="M194" s="120">
        <f>IF($B194=1,$C$29,IF(N(Vintage_Input!M144)&gt;0,Vintage_Input!U144/Vintage_Input!M144,""))</f>
        <v/>
      </c>
      <c r="N194" s="120">
        <f>IF($B194=1,$D$29,IF(N(Vintage_Input!N144)&gt;0,Vintage_Input!V144/Vintage_Input!N144,""))</f>
        <v/>
      </c>
      <c r="O194" s="120">
        <f>IF($B194=1,$E$29,IF(N(Vintage_Input!O144)&gt;0,Vintage_Input!W144/Vintage_Input!O144,""))</f>
        <v/>
      </c>
      <c r="P194" s="120">
        <f>IF($B194=1,$F$29,IF(N(Vintage_Input!P144)&gt;0,Vintage_Input!X144/Vintage_Input!P144,""))</f>
        <v/>
      </c>
      <c r="Q194" s="120">
        <f>IF($B194=1,$G$29,IF(N(Vintage_Input!Q144)&gt;0,Vintage_Input!Y144/Vintage_Input!Q144,""))</f>
        <v/>
      </c>
      <c r="R194" s="120">
        <f>IF($B194=1,$H$29,IF(N(Vintage_Input!R144)&gt;0,Vintage_Input!Z144/Vintage_Input!R144,""))</f>
        <v/>
      </c>
      <c r="S194" s="120">
        <f>IF($B194=1,$I$29,IF(N(Vintage_Input!S144)&gt;0,Vintage_Input!AA144/Vintage_Input!S144,""))</f>
        <v/>
      </c>
      <c r="T194" s="120">
        <f>IF($B194=1,$B$30,IF(N(Vintage_Input!L144)&gt;0,Vintage_Input!AB144/Vintage_Input!L144,""))</f>
        <v/>
      </c>
      <c r="U194" s="120">
        <f>IF($B194=1,$C$30,IF(N(Vintage_Input!M144)&gt;0,Vintage_Input!AC144/Vintage_Input!M144,""))</f>
        <v/>
      </c>
      <c r="V194" s="120">
        <f>IF($B194=1,$D$30,IF(N(Vintage_Input!N144)&gt;0,Vintage_Input!AD144/Vintage_Input!N144,""))</f>
        <v/>
      </c>
      <c r="W194" s="120">
        <f>IF($B194=1,$E$30,IF(N(Vintage_Input!O144)&gt;0,Vintage_Input!AE144/Vintage_Input!O144,""))</f>
        <v/>
      </c>
      <c r="X194" s="120">
        <f>IF($B194=1,$F$30,IF(N(Vintage_Input!P144)&gt;0,Vintage_Input!AF144/Vintage_Input!P144,""))</f>
        <v/>
      </c>
      <c r="Y194" s="120">
        <f>IF($B194=1,$G$30,IF(N(Vintage_Input!Q144)&gt;0,Vintage_Input!AG144/Vintage_Input!Q144,""))</f>
        <v/>
      </c>
      <c r="Z194" s="120">
        <f>IF($B194=1,$H$30,IF(N(Vintage_Input!R144)&gt;0,Vintage_Input!AH144/Vintage_Input!R144,""))</f>
        <v/>
      </c>
      <c r="AA194" s="120">
        <f>IF($B194=1,$I$30,IF(N(Vintage_Input!S144)&gt;0,Vintage_Input!AI144/Vintage_Input!S144,""))</f>
        <v/>
      </c>
      <c r="AB194" s="120">
        <f>IF($B194=1,$B$31,IF(N(Vintage_Input!L144)&gt;0,Vintage_Input!AJ144/Vintage_Input!L144,""))</f>
        <v/>
      </c>
      <c r="AC194" s="120">
        <f>IF($B194=1,$C$31,IF(N(Vintage_Input!M144)&gt;0,Vintage_Input!AK144/Vintage_Input!M144,""))</f>
        <v/>
      </c>
      <c r="AD194" s="120">
        <f>IF($B194=1,$D$31,IF(N(Vintage_Input!N144)&gt;0,Vintage_Input!AL144/Vintage_Input!N144,""))</f>
        <v/>
      </c>
      <c r="AE194" s="120">
        <f>IF($B194=1,$E$31,IF(N(Vintage_Input!O144)&gt;0,Vintage_Input!AM144/Vintage_Input!O144,""))</f>
        <v/>
      </c>
      <c r="AF194" s="120">
        <f>IF($B194=1,$F$31,IF(N(Vintage_Input!P144)&gt;0,Vintage_Input!AN144/Vintage_Input!P144,""))</f>
        <v/>
      </c>
      <c r="AG194" s="120">
        <f>IF($B194=1,$G$31,IF(N(Vintage_Input!Q144)&gt;0,Vintage_Input!AO144/Vintage_Input!Q144,""))</f>
        <v/>
      </c>
      <c r="AH194" s="120">
        <f>IF($B194=1,$H$31,IF(N(Vintage_Input!R144)&gt;0,Vintage_Input!AP144/Vintage_Input!R144,""))</f>
        <v/>
      </c>
      <c r="AI194" s="120">
        <f>IF($B194=1,$I$31,IF(N(Vintage_Input!S144)&gt;0,Vintage_Input!AQ144/Vintage_Input!S144,""))</f>
        <v/>
      </c>
      <c r="AJ194" s="120">
        <f>IF($B194=1,$B$32,IF(N(Vintage_Input!L144)&gt;0,IFERROR(Vintage_Input!AR144/Vintage_Input!AJ144,""),""))</f>
        <v/>
      </c>
      <c r="AK194" s="120">
        <f>IF($B194=1,$C$32,IF(N(Vintage_Input!M144)&gt;0,IFERROR(Vintage_Input!AS144/Vintage_Input!AK144,""),""))</f>
        <v/>
      </c>
      <c r="AL194" s="120">
        <f>IF($B194=1,$D$32,IF(N(Vintage_Input!N144)&gt;0,IFERROR(Vintage_Input!AT144/Vintage_Input!AL144,""),""))</f>
        <v/>
      </c>
      <c r="AM194" s="120">
        <f>IF($B194=1,$E$32,IF(N(Vintage_Input!O144)&gt;0,IFERROR(Vintage_Input!AU144/Vintage_Input!AM144,""),""))</f>
        <v/>
      </c>
      <c r="AN194" s="120">
        <f>IF($B194=1,$F$32,IF(N(Vintage_Input!P144)&gt;0,IFERROR(Vintage_Input!AV144/Vintage_Input!AN144,""),""))</f>
        <v/>
      </c>
      <c r="AO194" s="120">
        <f>IF($B194=1,$G$32,IF(N(Vintage_Input!Q144)&gt;0,IFERROR(Vintage_Input!AW144/Vintage_Input!AO144,""),""))</f>
        <v/>
      </c>
      <c r="AP194" s="120">
        <f>IF($B194=1,$H$32,IF(N(Vintage_Input!R144)&gt;0,IFERROR(Vintage_Input!AX144/Vintage_Input!AP144,""),""))</f>
        <v/>
      </c>
      <c r="AQ194" s="120">
        <f>IF($B194=1,$I$32,IF(N(Vintage_Input!S144)&gt;0,IFERROR(Vintage_Input!AY144/Vintage_Input!AQ144,""),""))</f>
        <v/>
      </c>
      <c r="AR194" s="120">
        <f>IF($B194=1,$B$33,IF(N(Vintage_Input!L144)&gt;0,IFERROR(Vintage_Input!AZ144/$C194,""),""))</f>
        <v/>
      </c>
      <c r="AS194" s="120">
        <f>IF($B194=1,$C$33,IF(N(Vintage_Input!M144)&gt;0,IFERROR(Vintage_Input!BA144/$C194,""),""))</f>
        <v/>
      </c>
      <c r="AT194" s="120">
        <f>IF($B194=1,$D$33,IF(N(Vintage_Input!N144)&gt;0,IFERROR(Vintage_Input!BB144/$C194,""),""))</f>
        <v/>
      </c>
      <c r="AU194" s="120">
        <f>IF($B194=1,$E$33,IF(N(Vintage_Input!O144)&gt;0,IFERROR(Vintage_Input!BC144/$C194,""),""))</f>
        <v/>
      </c>
      <c r="AV194" s="120">
        <f>IF($B194=1,$F$33,IF(N(Vintage_Input!P144)&gt;0,IFERROR(Vintage_Input!BD144/$C194,""),""))</f>
        <v/>
      </c>
      <c r="AW194" s="120">
        <f>IF($B194=1,$G$33,IF(N(Vintage_Input!Q144)&gt;0,IFERROR(Vintage_Input!BE144/$C194,""),""))</f>
        <v/>
      </c>
      <c r="AX194" s="120">
        <f>IF($B194=1,$H$33,IF(N(Vintage_Input!R144)&gt;0,IFERROR(Vintage_Input!BF144/$C194,""),""))</f>
        <v/>
      </c>
      <c r="AY194" s="120">
        <f>IF($B194=1,$I$33,IF(N(Vintage_Input!S144)&gt;0,IFERROR(Vintage_Input!BG144/$C194,""),""))</f>
        <v/>
      </c>
      <c r="AZ194" s="121">
        <f>IF($B194=1,$B$34,IF(N(Vintage_Input!L144)&gt;0,IFERROR((Vintage_Input!D144+Vintage_Input!AR144)/$C194+Products!$E$14-(Products!$E$43+Products!$E$19+Products!$E$43*Products!$E$22+Products!$E$44),""),""))</f>
        <v/>
      </c>
      <c r="BA194" s="121">
        <f>IF($B194=1,$C$34,IF(N(Vintage_Input!M144)&gt;0,IFERROR((Vintage_Input!E144+Vintage_Input!AS144)/$C194+Products!$E$14-(Products!$E$43+Products!$E$19+Products!$E$43*Products!$E$22+Products!$E$44),""),""))</f>
        <v/>
      </c>
      <c r="BB194" s="121">
        <f>IF($B194=1,$D$34,IF(N(Vintage_Input!N144)&gt;0,IFERROR((Vintage_Input!F144+Vintage_Input!AT144)/$C194+Products!$E$14-(Products!$E$43+Products!$E$19+Products!$E$43*Products!$E$22+Products!$E$44),""),""))</f>
        <v/>
      </c>
      <c r="BC194" s="121">
        <f>IF($B194=1,$E$34,IF(N(Vintage_Input!O144)&gt;0,IFERROR((Vintage_Input!G144+Vintage_Input!AU144)/$C194+Products!$E$14-(Products!$E$43+Products!$E$19+Products!$E$43*Products!$E$22+Products!$E$44),""),""))</f>
        <v/>
      </c>
      <c r="BD194" s="121">
        <f>IF($B194=1,$F$34,IF(N(Vintage_Input!P144)&gt;0,IFERROR((Vintage_Input!H144+Vintage_Input!AV144)/$C194+Products!$E$14-(Products!$E$43+Products!$E$19+Products!$E$43*Products!$E$22+Products!$E$44),""),""))</f>
        <v/>
      </c>
      <c r="BE194" s="121">
        <f>IF($B194=1,$G$34,IF(N(Vintage_Input!Q144)&gt;0,IFERROR((Vintage_Input!I144+Vintage_Input!AW144)/$C194+Products!$E$14-(Products!$E$43+Products!$E$19+Products!$E$43*Products!$E$22+Products!$E$44),""),""))</f>
        <v/>
      </c>
      <c r="BF194" s="121">
        <f>IF($B194=1,$H$34,IF(N(Vintage_Input!R144)&gt;0,IFERROR((Vintage_Input!J144+Vintage_Input!AX144)/$C194+Products!$E$14-(Products!$E$43+Products!$E$19+Products!$E$43*Products!$E$22+Products!$E$44),""),""))</f>
        <v/>
      </c>
      <c r="BG194" s="121">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0">
        <f>IF($B195=1,$B$28,IF(N(Vintage_Input!L145)&gt;0,Vintage_Input!D145/Vintage_Input!L145,""))</f>
        <v/>
      </c>
      <c r="E195" s="120">
        <f>IF($B195=1,$C$28,IF(N(Vintage_Input!M145)&gt;0,Vintage_Input!E145/Vintage_Input!M145,""))</f>
        <v/>
      </c>
      <c r="F195" s="120">
        <f>IF($B195=1,$D$28,IF(N(Vintage_Input!N145)&gt;0,Vintage_Input!F145/Vintage_Input!N145,""))</f>
        <v/>
      </c>
      <c r="G195" s="120">
        <f>IF($B195=1,$E$28,IF(N(Vintage_Input!O145)&gt;0,Vintage_Input!G145/Vintage_Input!O145,""))</f>
        <v/>
      </c>
      <c r="H195" s="120">
        <f>IF($B195=1,$F$28,IF(N(Vintage_Input!P145)&gt;0,Vintage_Input!H145/Vintage_Input!P145,""))</f>
        <v/>
      </c>
      <c r="I195" s="120">
        <f>IF($B195=1,$G$28,IF(N(Vintage_Input!Q145)&gt;0,Vintage_Input!I145/Vintage_Input!Q145,""))</f>
        <v/>
      </c>
      <c r="J195" s="120">
        <f>IF($B195=1,$H$28,IF(N(Vintage_Input!R145)&gt;0,Vintage_Input!J145/Vintage_Input!R145,""))</f>
        <v/>
      </c>
      <c r="K195" s="120">
        <f>IF($B195=1,$I$28,IF(N(Vintage_Input!S145)&gt;0,Vintage_Input!K145/Vintage_Input!S145,""))</f>
        <v/>
      </c>
      <c r="L195" s="120">
        <f>IF($B195=1,$B$29,IF(N(Vintage_Input!L145)&gt;0,Vintage_Input!T145/Vintage_Input!L145,""))</f>
        <v/>
      </c>
      <c r="M195" s="120">
        <f>IF($B195=1,$C$29,IF(N(Vintage_Input!M145)&gt;0,Vintage_Input!U145/Vintage_Input!M145,""))</f>
        <v/>
      </c>
      <c r="N195" s="120">
        <f>IF($B195=1,$D$29,IF(N(Vintage_Input!N145)&gt;0,Vintage_Input!V145/Vintage_Input!N145,""))</f>
        <v/>
      </c>
      <c r="O195" s="120">
        <f>IF($B195=1,$E$29,IF(N(Vintage_Input!O145)&gt;0,Vintage_Input!W145/Vintage_Input!O145,""))</f>
        <v/>
      </c>
      <c r="P195" s="120">
        <f>IF($B195=1,$F$29,IF(N(Vintage_Input!P145)&gt;0,Vintage_Input!X145/Vintage_Input!P145,""))</f>
        <v/>
      </c>
      <c r="Q195" s="120">
        <f>IF($B195=1,$G$29,IF(N(Vintage_Input!Q145)&gt;0,Vintage_Input!Y145/Vintage_Input!Q145,""))</f>
        <v/>
      </c>
      <c r="R195" s="120">
        <f>IF($B195=1,$H$29,IF(N(Vintage_Input!R145)&gt;0,Vintage_Input!Z145/Vintage_Input!R145,""))</f>
        <v/>
      </c>
      <c r="S195" s="120">
        <f>IF($B195=1,$I$29,IF(N(Vintage_Input!S145)&gt;0,Vintage_Input!AA145/Vintage_Input!S145,""))</f>
        <v/>
      </c>
      <c r="T195" s="120">
        <f>IF($B195=1,$B$30,IF(N(Vintage_Input!L145)&gt;0,Vintage_Input!AB145/Vintage_Input!L145,""))</f>
        <v/>
      </c>
      <c r="U195" s="120">
        <f>IF($B195=1,$C$30,IF(N(Vintage_Input!M145)&gt;0,Vintage_Input!AC145/Vintage_Input!M145,""))</f>
        <v/>
      </c>
      <c r="V195" s="120">
        <f>IF($B195=1,$D$30,IF(N(Vintage_Input!N145)&gt;0,Vintage_Input!AD145/Vintage_Input!N145,""))</f>
        <v/>
      </c>
      <c r="W195" s="120">
        <f>IF($B195=1,$E$30,IF(N(Vintage_Input!O145)&gt;0,Vintage_Input!AE145/Vintage_Input!O145,""))</f>
        <v/>
      </c>
      <c r="X195" s="120">
        <f>IF($B195=1,$F$30,IF(N(Vintage_Input!P145)&gt;0,Vintage_Input!AF145/Vintage_Input!P145,""))</f>
        <v/>
      </c>
      <c r="Y195" s="120">
        <f>IF($B195=1,$G$30,IF(N(Vintage_Input!Q145)&gt;0,Vintage_Input!AG145/Vintage_Input!Q145,""))</f>
        <v/>
      </c>
      <c r="Z195" s="120">
        <f>IF($B195=1,$H$30,IF(N(Vintage_Input!R145)&gt;0,Vintage_Input!AH145/Vintage_Input!R145,""))</f>
        <v/>
      </c>
      <c r="AA195" s="120">
        <f>IF($B195=1,$I$30,IF(N(Vintage_Input!S145)&gt;0,Vintage_Input!AI145/Vintage_Input!S145,""))</f>
        <v/>
      </c>
      <c r="AB195" s="120">
        <f>IF($B195=1,$B$31,IF(N(Vintage_Input!L145)&gt;0,Vintage_Input!AJ145/Vintage_Input!L145,""))</f>
        <v/>
      </c>
      <c r="AC195" s="120">
        <f>IF($B195=1,$C$31,IF(N(Vintage_Input!M145)&gt;0,Vintage_Input!AK145/Vintage_Input!M145,""))</f>
        <v/>
      </c>
      <c r="AD195" s="120">
        <f>IF($B195=1,$D$31,IF(N(Vintage_Input!N145)&gt;0,Vintage_Input!AL145/Vintage_Input!N145,""))</f>
        <v/>
      </c>
      <c r="AE195" s="120">
        <f>IF($B195=1,$E$31,IF(N(Vintage_Input!O145)&gt;0,Vintage_Input!AM145/Vintage_Input!O145,""))</f>
        <v/>
      </c>
      <c r="AF195" s="120">
        <f>IF($B195=1,$F$31,IF(N(Vintage_Input!P145)&gt;0,Vintage_Input!AN145/Vintage_Input!P145,""))</f>
        <v/>
      </c>
      <c r="AG195" s="120">
        <f>IF($B195=1,$G$31,IF(N(Vintage_Input!Q145)&gt;0,Vintage_Input!AO145/Vintage_Input!Q145,""))</f>
        <v/>
      </c>
      <c r="AH195" s="120">
        <f>IF($B195=1,$H$31,IF(N(Vintage_Input!R145)&gt;0,Vintage_Input!AP145/Vintage_Input!R145,""))</f>
        <v/>
      </c>
      <c r="AI195" s="120">
        <f>IF($B195=1,$I$31,IF(N(Vintage_Input!S145)&gt;0,Vintage_Input!AQ145/Vintage_Input!S145,""))</f>
        <v/>
      </c>
      <c r="AJ195" s="120">
        <f>IF($B195=1,$B$32,IF(N(Vintage_Input!L145)&gt;0,IFERROR(Vintage_Input!AR145/Vintage_Input!AJ145,""),""))</f>
        <v/>
      </c>
      <c r="AK195" s="120">
        <f>IF($B195=1,$C$32,IF(N(Vintage_Input!M145)&gt;0,IFERROR(Vintage_Input!AS145/Vintage_Input!AK145,""),""))</f>
        <v/>
      </c>
      <c r="AL195" s="120">
        <f>IF($B195=1,$D$32,IF(N(Vintage_Input!N145)&gt;0,IFERROR(Vintage_Input!AT145/Vintage_Input!AL145,""),""))</f>
        <v/>
      </c>
      <c r="AM195" s="120">
        <f>IF($B195=1,$E$32,IF(N(Vintage_Input!O145)&gt;0,IFERROR(Vintage_Input!AU145/Vintage_Input!AM145,""),""))</f>
        <v/>
      </c>
      <c r="AN195" s="120">
        <f>IF($B195=1,$F$32,IF(N(Vintage_Input!P145)&gt;0,IFERROR(Vintage_Input!AV145/Vintage_Input!AN145,""),""))</f>
        <v/>
      </c>
      <c r="AO195" s="120">
        <f>IF($B195=1,$G$32,IF(N(Vintage_Input!Q145)&gt;0,IFERROR(Vintage_Input!AW145/Vintage_Input!AO145,""),""))</f>
        <v/>
      </c>
      <c r="AP195" s="120">
        <f>IF($B195=1,$H$32,IF(N(Vintage_Input!R145)&gt;0,IFERROR(Vintage_Input!AX145/Vintage_Input!AP145,""),""))</f>
        <v/>
      </c>
      <c r="AQ195" s="120">
        <f>IF($B195=1,$I$32,IF(N(Vintage_Input!S145)&gt;0,IFERROR(Vintage_Input!AY145/Vintage_Input!AQ145,""),""))</f>
        <v/>
      </c>
      <c r="AR195" s="120">
        <f>IF($B195=1,$B$33,IF(N(Vintage_Input!L145)&gt;0,IFERROR(Vintage_Input!AZ145/$C195,""),""))</f>
        <v/>
      </c>
      <c r="AS195" s="120">
        <f>IF($B195=1,$C$33,IF(N(Vintage_Input!M145)&gt;0,IFERROR(Vintage_Input!BA145/$C195,""),""))</f>
        <v/>
      </c>
      <c r="AT195" s="120">
        <f>IF($B195=1,$D$33,IF(N(Vintage_Input!N145)&gt;0,IFERROR(Vintage_Input!BB145/$C195,""),""))</f>
        <v/>
      </c>
      <c r="AU195" s="120">
        <f>IF($B195=1,$E$33,IF(N(Vintage_Input!O145)&gt;0,IFERROR(Vintage_Input!BC145/$C195,""),""))</f>
        <v/>
      </c>
      <c r="AV195" s="120">
        <f>IF($B195=1,$F$33,IF(N(Vintage_Input!P145)&gt;0,IFERROR(Vintage_Input!BD145/$C195,""),""))</f>
        <v/>
      </c>
      <c r="AW195" s="120">
        <f>IF($B195=1,$G$33,IF(N(Vintage_Input!Q145)&gt;0,IFERROR(Vintage_Input!BE145/$C195,""),""))</f>
        <v/>
      </c>
      <c r="AX195" s="120">
        <f>IF($B195=1,$H$33,IF(N(Vintage_Input!R145)&gt;0,IFERROR(Vintage_Input!BF145/$C195,""),""))</f>
        <v/>
      </c>
      <c r="AY195" s="120">
        <f>IF($B195=1,$I$33,IF(N(Vintage_Input!S145)&gt;0,IFERROR(Vintage_Input!BG145/$C195,""),""))</f>
        <v/>
      </c>
      <c r="AZ195" s="121">
        <f>IF($B195=1,$B$34,IF(N(Vintage_Input!L145)&gt;0,IFERROR((Vintage_Input!D145+Vintage_Input!AR145)/$C195+Products!$E$14-(Products!$E$43+Products!$E$19+Products!$E$43*Products!$E$22+Products!$E$44),""),""))</f>
        <v/>
      </c>
      <c r="BA195" s="121">
        <f>IF($B195=1,$C$34,IF(N(Vintage_Input!M145)&gt;0,IFERROR((Vintage_Input!E145+Vintage_Input!AS145)/$C195+Products!$E$14-(Products!$E$43+Products!$E$19+Products!$E$43*Products!$E$22+Products!$E$44),""),""))</f>
        <v/>
      </c>
      <c r="BB195" s="121">
        <f>IF($B195=1,$D$34,IF(N(Vintage_Input!N145)&gt;0,IFERROR((Vintage_Input!F145+Vintage_Input!AT145)/$C195+Products!$E$14-(Products!$E$43+Products!$E$19+Products!$E$43*Products!$E$22+Products!$E$44),""),""))</f>
        <v/>
      </c>
      <c r="BC195" s="121">
        <f>IF($B195=1,$E$34,IF(N(Vintage_Input!O145)&gt;0,IFERROR((Vintage_Input!G145+Vintage_Input!AU145)/$C195+Products!$E$14-(Products!$E$43+Products!$E$19+Products!$E$43*Products!$E$22+Products!$E$44),""),""))</f>
        <v/>
      </c>
      <c r="BD195" s="121">
        <f>IF($B195=1,$F$34,IF(N(Vintage_Input!P145)&gt;0,IFERROR((Vintage_Input!H145+Vintage_Input!AV145)/$C195+Products!$E$14-(Products!$E$43+Products!$E$19+Products!$E$43*Products!$E$22+Products!$E$44),""),""))</f>
        <v/>
      </c>
      <c r="BE195" s="121">
        <f>IF($B195=1,$G$34,IF(N(Vintage_Input!Q145)&gt;0,IFERROR((Vintage_Input!I145+Vintage_Input!AW145)/$C195+Products!$E$14-(Products!$E$43+Products!$E$19+Products!$E$43*Products!$E$22+Products!$E$44),""),""))</f>
        <v/>
      </c>
      <c r="BF195" s="121">
        <f>IF($B195=1,$H$34,IF(N(Vintage_Input!R145)&gt;0,IFERROR((Vintage_Input!J145+Vintage_Input!AX145)/$C195+Products!$E$14-(Products!$E$43+Products!$E$19+Products!$E$43*Products!$E$22+Products!$E$44),""),""))</f>
        <v/>
      </c>
      <c r="BG195" s="121">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0">
        <f>IF($B196=1,$B$28,IF(N(Vintage_Input!L146)&gt;0,Vintage_Input!D146/Vintage_Input!L146,""))</f>
        <v/>
      </c>
      <c r="E196" s="120">
        <f>IF($B196=1,$C$28,IF(N(Vintage_Input!M146)&gt;0,Vintage_Input!E146/Vintage_Input!M146,""))</f>
        <v/>
      </c>
      <c r="F196" s="120">
        <f>IF($B196=1,$D$28,IF(N(Vintage_Input!N146)&gt;0,Vintage_Input!F146/Vintage_Input!N146,""))</f>
        <v/>
      </c>
      <c r="G196" s="120">
        <f>IF($B196=1,$E$28,IF(N(Vintage_Input!O146)&gt;0,Vintage_Input!G146/Vintage_Input!O146,""))</f>
        <v/>
      </c>
      <c r="H196" s="120">
        <f>IF($B196=1,$F$28,IF(N(Vintage_Input!P146)&gt;0,Vintage_Input!H146/Vintage_Input!P146,""))</f>
        <v/>
      </c>
      <c r="I196" s="120">
        <f>IF($B196=1,$G$28,IF(N(Vintage_Input!Q146)&gt;0,Vintage_Input!I146/Vintage_Input!Q146,""))</f>
        <v/>
      </c>
      <c r="J196" s="120">
        <f>IF($B196=1,$H$28,IF(N(Vintage_Input!R146)&gt;0,Vintage_Input!J146/Vintage_Input!R146,""))</f>
        <v/>
      </c>
      <c r="K196" s="120">
        <f>IF($B196=1,$I$28,IF(N(Vintage_Input!S146)&gt;0,Vintage_Input!K146/Vintage_Input!S146,""))</f>
        <v/>
      </c>
      <c r="L196" s="120">
        <f>IF($B196=1,$B$29,IF(N(Vintage_Input!L146)&gt;0,Vintage_Input!T146/Vintage_Input!L146,""))</f>
        <v/>
      </c>
      <c r="M196" s="120">
        <f>IF($B196=1,$C$29,IF(N(Vintage_Input!M146)&gt;0,Vintage_Input!U146/Vintage_Input!M146,""))</f>
        <v/>
      </c>
      <c r="N196" s="120">
        <f>IF($B196=1,$D$29,IF(N(Vintage_Input!N146)&gt;0,Vintage_Input!V146/Vintage_Input!N146,""))</f>
        <v/>
      </c>
      <c r="O196" s="120">
        <f>IF($B196=1,$E$29,IF(N(Vintage_Input!O146)&gt;0,Vintage_Input!W146/Vintage_Input!O146,""))</f>
        <v/>
      </c>
      <c r="P196" s="120">
        <f>IF($B196=1,$F$29,IF(N(Vintage_Input!P146)&gt;0,Vintage_Input!X146/Vintage_Input!P146,""))</f>
        <v/>
      </c>
      <c r="Q196" s="120">
        <f>IF($B196=1,$G$29,IF(N(Vintage_Input!Q146)&gt;0,Vintage_Input!Y146/Vintage_Input!Q146,""))</f>
        <v/>
      </c>
      <c r="R196" s="120">
        <f>IF($B196=1,$H$29,IF(N(Vintage_Input!R146)&gt;0,Vintage_Input!Z146/Vintage_Input!R146,""))</f>
        <v/>
      </c>
      <c r="S196" s="120">
        <f>IF($B196=1,$I$29,IF(N(Vintage_Input!S146)&gt;0,Vintage_Input!AA146/Vintage_Input!S146,""))</f>
        <v/>
      </c>
      <c r="T196" s="120">
        <f>IF($B196=1,$B$30,IF(N(Vintage_Input!L146)&gt;0,Vintage_Input!AB146/Vintage_Input!L146,""))</f>
        <v/>
      </c>
      <c r="U196" s="120">
        <f>IF($B196=1,$C$30,IF(N(Vintage_Input!M146)&gt;0,Vintage_Input!AC146/Vintage_Input!M146,""))</f>
        <v/>
      </c>
      <c r="V196" s="120">
        <f>IF($B196=1,$D$30,IF(N(Vintage_Input!N146)&gt;0,Vintage_Input!AD146/Vintage_Input!N146,""))</f>
        <v/>
      </c>
      <c r="W196" s="120">
        <f>IF($B196=1,$E$30,IF(N(Vintage_Input!O146)&gt;0,Vintage_Input!AE146/Vintage_Input!O146,""))</f>
        <v/>
      </c>
      <c r="X196" s="120">
        <f>IF($B196=1,$F$30,IF(N(Vintage_Input!P146)&gt;0,Vintage_Input!AF146/Vintage_Input!P146,""))</f>
        <v/>
      </c>
      <c r="Y196" s="120">
        <f>IF($B196=1,$G$30,IF(N(Vintage_Input!Q146)&gt;0,Vintage_Input!AG146/Vintage_Input!Q146,""))</f>
        <v/>
      </c>
      <c r="Z196" s="120">
        <f>IF($B196=1,$H$30,IF(N(Vintage_Input!R146)&gt;0,Vintage_Input!AH146/Vintage_Input!R146,""))</f>
        <v/>
      </c>
      <c r="AA196" s="120">
        <f>IF($B196=1,$I$30,IF(N(Vintage_Input!S146)&gt;0,Vintage_Input!AI146/Vintage_Input!S146,""))</f>
        <v/>
      </c>
      <c r="AB196" s="120">
        <f>IF($B196=1,$B$31,IF(N(Vintage_Input!L146)&gt;0,Vintage_Input!AJ146/Vintage_Input!L146,""))</f>
        <v/>
      </c>
      <c r="AC196" s="120">
        <f>IF($B196=1,$C$31,IF(N(Vintage_Input!M146)&gt;0,Vintage_Input!AK146/Vintage_Input!M146,""))</f>
        <v/>
      </c>
      <c r="AD196" s="120">
        <f>IF($B196=1,$D$31,IF(N(Vintage_Input!N146)&gt;0,Vintage_Input!AL146/Vintage_Input!N146,""))</f>
        <v/>
      </c>
      <c r="AE196" s="120">
        <f>IF($B196=1,$E$31,IF(N(Vintage_Input!O146)&gt;0,Vintage_Input!AM146/Vintage_Input!O146,""))</f>
        <v/>
      </c>
      <c r="AF196" s="120">
        <f>IF($B196=1,$F$31,IF(N(Vintage_Input!P146)&gt;0,Vintage_Input!AN146/Vintage_Input!P146,""))</f>
        <v/>
      </c>
      <c r="AG196" s="120">
        <f>IF($B196=1,$G$31,IF(N(Vintage_Input!Q146)&gt;0,Vintage_Input!AO146/Vintage_Input!Q146,""))</f>
        <v/>
      </c>
      <c r="AH196" s="120">
        <f>IF($B196=1,$H$31,IF(N(Vintage_Input!R146)&gt;0,Vintage_Input!AP146/Vintage_Input!R146,""))</f>
        <v/>
      </c>
      <c r="AI196" s="120">
        <f>IF($B196=1,$I$31,IF(N(Vintage_Input!S146)&gt;0,Vintage_Input!AQ146/Vintage_Input!S146,""))</f>
        <v/>
      </c>
      <c r="AJ196" s="120">
        <f>IF($B196=1,$B$32,IF(N(Vintage_Input!L146)&gt;0,IFERROR(Vintage_Input!AR146/Vintage_Input!AJ146,""),""))</f>
        <v/>
      </c>
      <c r="AK196" s="120">
        <f>IF($B196=1,$C$32,IF(N(Vintage_Input!M146)&gt;0,IFERROR(Vintage_Input!AS146/Vintage_Input!AK146,""),""))</f>
        <v/>
      </c>
      <c r="AL196" s="120">
        <f>IF($B196=1,$D$32,IF(N(Vintage_Input!N146)&gt;0,IFERROR(Vintage_Input!AT146/Vintage_Input!AL146,""),""))</f>
        <v/>
      </c>
      <c r="AM196" s="120">
        <f>IF($B196=1,$E$32,IF(N(Vintage_Input!O146)&gt;0,IFERROR(Vintage_Input!AU146/Vintage_Input!AM146,""),""))</f>
        <v/>
      </c>
      <c r="AN196" s="120">
        <f>IF($B196=1,$F$32,IF(N(Vintage_Input!P146)&gt;0,IFERROR(Vintage_Input!AV146/Vintage_Input!AN146,""),""))</f>
        <v/>
      </c>
      <c r="AO196" s="120">
        <f>IF($B196=1,$G$32,IF(N(Vintage_Input!Q146)&gt;0,IFERROR(Vintage_Input!AW146/Vintage_Input!AO146,""),""))</f>
        <v/>
      </c>
      <c r="AP196" s="120">
        <f>IF($B196=1,$H$32,IF(N(Vintage_Input!R146)&gt;0,IFERROR(Vintage_Input!AX146/Vintage_Input!AP146,""),""))</f>
        <v/>
      </c>
      <c r="AQ196" s="120">
        <f>IF($B196=1,$I$32,IF(N(Vintage_Input!S146)&gt;0,IFERROR(Vintage_Input!AY146/Vintage_Input!AQ146,""),""))</f>
        <v/>
      </c>
      <c r="AR196" s="120">
        <f>IF($B196=1,$B$33,IF(N(Vintage_Input!L146)&gt;0,IFERROR(Vintage_Input!AZ146/$C196,""),""))</f>
        <v/>
      </c>
      <c r="AS196" s="120">
        <f>IF($B196=1,$C$33,IF(N(Vintage_Input!M146)&gt;0,IFERROR(Vintage_Input!BA146/$C196,""),""))</f>
        <v/>
      </c>
      <c r="AT196" s="120">
        <f>IF($B196=1,$D$33,IF(N(Vintage_Input!N146)&gt;0,IFERROR(Vintage_Input!BB146/$C196,""),""))</f>
        <v/>
      </c>
      <c r="AU196" s="120">
        <f>IF($B196=1,$E$33,IF(N(Vintage_Input!O146)&gt;0,IFERROR(Vintage_Input!BC146/$C196,""),""))</f>
        <v/>
      </c>
      <c r="AV196" s="120">
        <f>IF($B196=1,$F$33,IF(N(Vintage_Input!P146)&gt;0,IFERROR(Vintage_Input!BD146/$C196,""),""))</f>
        <v/>
      </c>
      <c r="AW196" s="120">
        <f>IF($B196=1,$G$33,IF(N(Vintage_Input!Q146)&gt;0,IFERROR(Vintage_Input!BE146/$C196,""),""))</f>
        <v/>
      </c>
      <c r="AX196" s="120">
        <f>IF($B196=1,$H$33,IF(N(Vintage_Input!R146)&gt;0,IFERROR(Vintage_Input!BF146/$C196,""),""))</f>
        <v/>
      </c>
      <c r="AY196" s="120">
        <f>IF($B196=1,$I$33,IF(N(Vintage_Input!S146)&gt;0,IFERROR(Vintage_Input!BG146/$C196,""),""))</f>
        <v/>
      </c>
      <c r="AZ196" s="121">
        <f>IF($B196=1,$B$34,IF(N(Vintage_Input!L146)&gt;0,IFERROR((Vintage_Input!D146+Vintage_Input!AR146)/$C196+Products!$E$14-(Products!$E$43+Products!$E$19+Products!$E$43*Products!$E$22+Products!$E$44),""),""))</f>
        <v/>
      </c>
      <c r="BA196" s="121">
        <f>IF($B196=1,$C$34,IF(N(Vintage_Input!M146)&gt;0,IFERROR((Vintage_Input!E146+Vintage_Input!AS146)/$C196+Products!$E$14-(Products!$E$43+Products!$E$19+Products!$E$43*Products!$E$22+Products!$E$44),""),""))</f>
        <v/>
      </c>
      <c r="BB196" s="121">
        <f>IF($B196=1,$D$34,IF(N(Vintage_Input!N146)&gt;0,IFERROR((Vintage_Input!F146+Vintage_Input!AT146)/$C196+Products!$E$14-(Products!$E$43+Products!$E$19+Products!$E$43*Products!$E$22+Products!$E$44),""),""))</f>
        <v/>
      </c>
      <c r="BC196" s="121">
        <f>IF($B196=1,$E$34,IF(N(Vintage_Input!O146)&gt;0,IFERROR((Vintage_Input!G146+Vintage_Input!AU146)/$C196+Products!$E$14-(Products!$E$43+Products!$E$19+Products!$E$43*Products!$E$22+Products!$E$44),""),""))</f>
        <v/>
      </c>
      <c r="BD196" s="121">
        <f>IF($B196=1,$F$34,IF(N(Vintage_Input!P146)&gt;0,IFERROR((Vintage_Input!H146+Vintage_Input!AV146)/$C196+Products!$E$14-(Products!$E$43+Products!$E$19+Products!$E$43*Products!$E$22+Products!$E$44),""),""))</f>
        <v/>
      </c>
      <c r="BE196" s="121">
        <f>IF($B196=1,$G$34,IF(N(Vintage_Input!Q146)&gt;0,IFERROR((Vintage_Input!I146+Vintage_Input!AW146)/$C196+Products!$E$14-(Products!$E$43+Products!$E$19+Products!$E$43*Products!$E$22+Products!$E$44),""),""))</f>
        <v/>
      </c>
      <c r="BF196" s="121">
        <f>IF($B196=1,$H$34,IF(N(Vintage_Input!R146)&gt;0,IFERROR((Vintage_Input!J146+Vintage_Input!AX146)/$C196+Products!$E$14-(Products!$E$43+Products!$E$19+Products!$E$43*Products!$E$22+Products!$E$44),""),""))</f>
        <v/>
      </c>
      <c r="BG196" s="121">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0">
        <f>IF($B197=1,$B$28,IF(N(Vintage_Input!L147)&gt;0,Vintage_Input!D147/Vintage_Input!L147,""))</f>
        <v/>
      </c>
      <c r="E197" s="120">
        <f>IF($B197=1,$C$28,IF(N(Vintage_Input!M147)&gt;0,Vintage_Input!E147/Vintage_Input!M147,""))</f>
        <v/>
      </c>
      <c r="F197" s="120">
        <f>IF($B197=1,$D$28,IF(N(Vintage_Input!N147)&gt;0,Vintage_Input!F147/Vintage_Input!N147,""))</f>
        <v/>
      </c>
      <c r="G197" s="120">
        <f>IF($B197=1,$E$28,IF(N(Vintage_Input!O147)&gt;0,Vintage_Input!G147/Vintage_Input!O147,""))</f>
        <v/>
      </c>
      <c r="H197" s="120">
        <f>IF($B197=1,$F$28,IF(N(Vintage_Input!P147)&gt;0,Vintage_Input!H147/Vintage_Input!P147,""))</f>
        <v/>
      </c>
      <c r="I197" s="120">
        <f>IF($B197=1,$G$28,IF(N(Vintage_Input!Q147)&gt;0,Vintage_Input!I147/Vintage_Input!Q147,""))</f>
        <v/>
      </c>
      <c r="J197" s="120">
        <f>IF($B197=1,$H$28,IF(N(Vintage_Input!R147)&gt;0,Vintage_Input!J147/Vintage_Input!R147,""))</f>
        <v/>
      </c>
      <c r="K197" s="120">
        <f>IF($B197=1,$I$28,IF(N(Vintage_Input!S147)&gt;0,Vintage_Input!K147/Vintage_Input!S147,""))</f>
        <v/>
      </c>
      <c r="L197" s="120">
        <f>IF($B197=1,$B$29,IF(N(Vintage_Input!L147)&gt;0,Vintage_Input!T147/Vintage_Input!L147,""))</f>
        <v/>
      </c>
      <c r="M197" s="120">
        <f>IF($B197=1,$C$29,IF(N(Vintage_Input!M147)&gt;0,Vintage_Input!U147/Vintage_Input!M147,""))</f>
        <v/>
      </c>
      <c r="N197" s="120">
        <f>IF($B197=1,$D$29,IF(N(Vintage_Input!N147)&gt;0,Vintage_Input!V147/Vintage_Input!N147,""))</f>
        <v/>
      </c>
      <c r="O197" s="120">
        <f>IF($B197=1,$E$29,IF(N(Vintage_Input!O147)&gt;0,Vintage_Input!W147/Vintage_Input!O147,""))</f>
        <v/>
      </c>
      <c r="P197" s="120">
        <f>IF($B197=1,$F$29,IF(N(Vintage_Input!P147)&gt;0,Vintage_Input!X147/Vintage_Input!P147,""))</f>
        <v/>
      </c>
      <c r="Q197" s="120">
        <f>IF($B197=1,$G$29,IF(N(Vintage_Input!Q147)&gt;0,Vintage_Input!Y147/Vintage_Input!Q147,""))</f>
        <v/>
      </c>
      <c r="R197" s="120">
        <f>IF($B197=1,$H$29,IF(N(Vintage_Input!R147)&gt;0,Vintage_Input!Z147/Vintage_Input!R147,""))</f>
        <v/>
      </c>
      <c r="S197" s="120">
        <f>IF($B197=1,$I$29,IF(N(Vintage_Input!S147)&gt;0,Vintage_Input!AA147/Vintage_Input!S147,""))</f>
        <v/>
      </c>
      <c r="T197" s="120">
        <f>IF($B197=1,$B$30,IF(N(Vintage_Input!L147)&gt;0,Vintage_Input!AB147/Vintage_Input!L147,""))</f>
        <v/>
      </c>
      <c r="U197" s="120">
        <f>IF($B197=1,$C$30,IF(N(Vintage_Input!M147)&gt;0,Vintage_Input!AC147/Vintage_Input!M147,""))</f>
        <v/>
      </c>
      <c r="V197" s="120">
        <f>IF($B197=1,$D$30,IF(N(Vintage_Input!N147)&gt;0,Vintage_Input!AD147/Vintage_Input!N147,""))</f>
        <v/>
      </c>
      <c r="W197" s="120">
        <f>IF($B197=1,$E$30,IF(N(Vintage_Input!O147)&gt;0,Vintage_Input!AE147/Vintage_Input!O147,""))</f>
        <v/>
      </c>
      <c r="X197" s="120">
        <f>IF($B197=1,$F$30,IF(N(Vintage_Input!P147)&gt;0,Vintage_Input!AF147/Vintage_Input!P147,""))</f>
        <v/>
      </c>
      <c r="Y197" s="120">
        <f>IF($B197=1,$G$30,IF(N(Vintage_Input!Q147)&gt;0,Vintage_Input!AG147/Vintage_Input!Q147,""))</f>
        <v/>
      </c>
      <c r="Z197" s="120">
        <f>IF($B197=1,$H$30,IF(N(Vintage_Input!R147)&gt;0,Vintage_Input!AH147/Vintage_Input!R147,""))</f>
        <v/>
      </c>
      <c r="AA197" s="120">
        <f>IF($B197=1,$I$30,IF(N(Vintage_Input!S147)&gt;0,Vintage_Input!AI147/Vintage_Input!S147,""))</f>
        <v/>
      </c>
      <c r="AB197" s="120">
        <f>IF($B197=1,$B$31,IF(N(Vintage_Input!L147)&gt;0,Vintage_Input!AJ147/Vintage_Input!L147,""))</f>
        <v/>
      </c>
      <c r="AC197" s="120">
        <f>IF($B197=1,$C$31,IF(N(Vintage_Input!M147)&gt;0,Vintage_Input!AK147/Vintage_Input!M147,""))</f>
        <v/>
      </c>
      <c r="AD197" s="120">
        <f>IF($B197=1,$D$31,IF(N(Vintage_Input!N147)&gt;0,Vintage_Input!AL147/Vintage_Input!N147,""))</f>
        <v/>
      </c>
      <c r="AE197" s="120">
        <f>IF($B197=1,$E$31,IF(N(Vintage_Input!O147)&gt;0,Vintage_Input!AM147/Vintage_Input!O147,""))</f>
        <v/>
      </c>
      <c r="AF197" s="120">
        <f>IF($B197=1,$F$31,IF(N(Vintage_Input!P147)&gt;0,Vintage_Input!AN147/Vintage_Input!P147,""))</f>
        <v/>
      </c>
      <c r="AG197" s="120">
        <f>IF($B197=1,$G$31,IF(N(Vintage_Input!Q147)&gt;0,Vintage_Input!AO147/Vintage_Input!Q147,""))</f>
        <v/>
      </c>
      <c r="AH197" s="120">
        <f>IF($B197=1,$H$31,IF(N(Vintage_Input!R147)&gt;0,Vintage_Input!AP147/Vintage_Input!R147,""))</f>
        <v/>
      </c>
      <c r="AI197" s="120">
        <f>IF($B197=1,$I$31,IF(N(Vintage_Input!S147)&gt;0,Vintage_Input!AQ147/Vintage_Input!S147,""))</f>
        <v/>
      </c>
      <c r="AJ197" s="120">
        <f>IF($B197=1,$B$32,IF(N(Vintage_Input!L147)&gt;0,IFERROR(Vintage_Input!AR147/Vintage_Input!AJ147,""),""))</f>
        <v/>
      </c>
      <c r="AK197" s="120">
        <f>IF($B197=1,$C$32,IF(N(Vintage_Input!M147)&gt;0,IFERROR(Vintage_Input!AS147/Vintage_Input!AK147,""),""))</f>
        <v/>
      </c>
      <c r="AL197" s="120">
        <f>IF($B197=1,$D$32,IF(N(Vintage_Input!N147)&gt;0,IFERROR(Vintage_Input!AT147/Vintage_Input!AL147,""),""))</f>
        <v/>
      </c>
      <c r="AM197" s="120">
        <f>IF($B197=1,$E$32,IF(N(Vintage_Input!O147)&gt;0,IFERROR(Vintage_Input!AU147/Vintage_Input!AM147,""),""))</f>
        <v/>
      </c>
      <c r="AN197" s="120">
        <f>IF($B197=1,$F$32,IF(N(Vintage_Input!P147)&gt;0,IFERROR(Vintage_Input!AV147/Vintage_Input!AN147,""),""))</f>
        <v/>
      </c>
      <c r="AO197" s="120">
        <f>IF($B197=1,$G$32,IF(N(Vintage_Input!Q147)&gt;0,IFERROR(Vintage_Input!AW147/Vintage_Input!AO147,""),""))</f>
        <v/>
      </c>
      <c r="AP197" s="120">
        <f>IF($B197=1,$H$32,IF(N(Vintage_Input!R147)&gt;0,IFERROR(Vintage_Input!AX147/Vintage_Input!AP147,""),""))</f>
        <v/>
      </c>
      <c r="AQ197" s="120">
        <f>IF($B197=1,$I$32,IF(N(Vintage_Input!S147)&gt;0,IFERROR(Vintage_Input!AY147/Vintage_Input!AQ147,""),""))</f>
        <v/>
      </c>
      <c r="AR197" s="120">
        <f>IF($B197=1,$B$33,IF(N(Vintage_Input!L147)&gt;0,IFERROR(Vintage_Input!AZ147/$C197,""),""))</f>
        <v/>
      </c>
      <c r="AS197" s="120">
        <f>IF($B197=1,$C$33,IF(N(Vintage_Input!M147)&gt;0,IFERROR(Vintage_Input!BA147/$C197,""),""))</f>
        <v/>
      </c>
      <c r="AT197" s="120">
        <f>IF($B197=1,$D$33,IF(N(Vintage_Input!N147)&gt;0,IFERROR(Vintage_Input!BB147/$C197,""),""))</f>
        <v/>
      </c>
      <c r="AU197" s="120">
        <f>IF($B197=1,$E$33,IF(N(Vintage_Input!O147)&gt;0,IFERROR(Vintage_Input!BC147/$C197,""),""))</f>
        <v/>
      </c>
      <c r="AV197" s="120">
        <f>IF($B197=1,$F$33,IF(N(Vintage_Input!P147)&gt;0,IFERROR(Vintage_Input!BD147/$C197,""),""))</f>
        <v/>
      </c>
      <c r="AW197" s="120">
        <f>IF($B197=1,$G$33,IF(N(Vintage_Input!Q147)&gt;0,IFERROR(Vintage_Input!BE147/$C197,""),""))</f>
        <v/>
      </c>
      <c r="AX197" s="120">
        <f>IF($B197=1,$H$33,IF(N(Vintage_Input!R147)&gt;0,IFERROR(Vintage_Input!BF147/$C197,""),""))</f>
        <v/>
      </c>
      <c r="AY197" s="120">
        <f>IF($B197=1,$I$33,IF(N(Vintage_Input!S147)&gt;0,IFERROR(Vintage_Input!BG147/$C197,""),""))</f>
        <v/>
      </c>
      <c r="AZ197" s="121">
        <f>IF($B197=1,$B$34,IF(N(Vintage_Input!L147)&gt;0,IFERROR((Vintage_Input!D147+Vintage_Input!AR147)/$C197+Products!$E$14-(Products!$E$43+Products!$E$19+Products!$E$43*Products!$E$22+Products!$E$44),""),""))</f>
        <v/>
      </c>
      <c r="BA197" s="121">
        <f>IF($B197=1,$C$34,IF(N(Vintage_Input!M147)&gt;0,IFERROR((Vintage_Input!E147+Vintage_Input!AS147)/$C197+Products!$E$14-(Products!$E$43+Products!$E$19+Products!$E$43*Products!$E$22+Products!$E$44),""),""))</f>
        <v/>
      </c>
      <c r="BB197" s="121">
        <f>IF($B197=1,$D$34,IF(N(Vintage_Input!N147)&gt;0,IFERROR((Vintage_Input!F147+Vintage_Input!AT147)/$C197+Products!$E$14-(Products!$E$43+Products!$E$19+Products!$E$43*Products!$E$22+Products!$E$44),""),""))</f>
        <v/>
      </c>
      <c r="BC197" s="121">
        <f>IF($B197=1,$E$34,IF(N(Vintage_Input!O147)&gt;0,IFERROR((Vintage_Input!G147+Vintage_Input!AU147)/$C197+Products!$E$14-(Products!$E$43+Products!$E$19+Products!$E$43*Products!$E$22+Products!$E$44),""),""))</f>
        <v/>
      </c>
      <c r="BD197" s="121">
        <f>IF($B197=1,$F$34,IF(N(Vintage_Input!P147)&gt;0,IFERROR((Vintage_Input!H147+Vintage_Input!AV147)/$C197+Products!$E$14-(Products!$E$43+Products!$E$19+Products!$E$43*Products!$E$22+Products!$E$44),""),""))</f>
        <v/>
      </c>
      <c r="BE197" s="121">
        <f>IF($B197=1,$G$34,IF(N(Vintage_Input!Q147)&gt;0,IFERROR((Vintage_Input!I147+Vintage_Input!AW147)/$C197+Products!$E$14-(Products!$E$43+Products!$E$19+Products!$E$43*Products!$E$22+Products!$E$44),""),""))</f>
        <v/>
      </c>
      <c r="BF197" s="121">
        <f>IF($B197=1,$H$34,IF(N(Vintage_Input!R147)&gt;0,IFERROR((Vintage_Input!J147+Vintage_Input!AX147)/$C197+Products!$E$14-(Products!$E$43+Products!$E$19+Products!$E$43*Products!$E$22+Products!$E$44),""),""))</f>
        <v/>
      </c>
      <c r="BG197" s="121">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0">
        <f>IF($B198=1,$B$28,IF(N(Vintage_Input!L148)&gt;0,Vintage_Input!D148/Vintage_Input!L148,""))</f>
        <v/>
      </c>
      <c r="E198" s="120">
        <f>IF($B198=1,$C$28,IF(N(Vintage_Input!M148)&gt;0,Vintage_Input!E148/Vintage_Input!M148,""))</f>
        <v/>
      </c>
      <c r="F198" s="120">
        <f>IF($B198=1,$D$28,IF(N(Vintage_Input!N148)&gt;0,Vintage_Input!F148/Vintage_Input!N148,""))</f>
        <v/>
      </c>
      <c r="G198" s="120">
        <f>IF($B198=1,$E$28,IF(N(Vintage_Input!O148)&gt;0,Vintage_Input!G148/Vintage_Input!O148,""))</f>
        <v/>
      </c>
      <c r="H198" s="120">
        <f>IF($B198=1,$F$28,IF(N(Vintage_Input!P148)&gt;0,Vintage_Input!H148/Vintage_Input!P148,""))</f>
        <v/>
      </c>
      <c r="I198" s="120">
        <f>IF($B198=1,$G$28,IF(N(Vintage_Input!Q148)&gt;0,Vintage_Input!I148/Vintage_Input!Q148,""))</f>
        <v/>
      </c>
      <c r="J198" s="120">
        <f>IF($B198=1,$H$28,IF(N(Vintage_Input!R148)&gt;0,Vintage_Input!J148/Vintage_Input!R148,""))</f>
        <v/>
      </c>
      <c r="K198" s="120">
        <f>IF($B198=1,$I$28,IF(N(Vintage_Input!S148)&gt;0,Vintage_Input!K148/Vintage_Input!S148,""))</f>
        <v/>
      </c>
      <c r="L198" s="120">
        <f>IF($B198=1,$B$29,IF(N(Vintage_Input!L148)&gt;0,Vintage_Input!T148/Vintage_Input!L148,""))</f>
        <v/>
      </c>
      <c r="M198" s="120">
        <f>IF($B198=1,$C$29,IF(N(Vintage_Input!M148)&gt;0,Vintage_Input!U148/Vintage_Input!M148,""))</f>
        <v/>
      </c>
      <c r="N198" s="120">
        <f>IF($B198=1,$D$29,IF(N(Vintage_Input!N148)&gt;0,Vintage_Input!V148/Vintage_Input!N148,""))</f>
        <v/>
      </c>
      <c r="O198" s="120">
        <f>IF($B198=1,$E$29,IF(N(Vintage_Input!O148)&gt;0,Vintage_Input!W148/Vintage_Input!O148,""))</f>
        <v/>
      </c>
      <c r="P198" s="120">
        <f>IF($B198=1,$F$29,IF(N(Vintage_Input!P148)&gt;0,Vintage_Input!X148/Vintage_Input!P148,""))</f>
        <v/>
      </c>
      <c r="Q198" s="120">
        <f>IF($B198=1,$G$29,IF(N(Vintage_Input!Q148)&gt;0,Vintage_Input!Y148/Vintage_Input!Q148,""))</f>
        <v/>
      </c>
      <c r="R198" s="120">
        <f>IF($B198=1,$H$29,IF(N(Vintage_Input!R148)&gt;0,Vintage_Input!Z148/Vintage_Input!R148,""))</f>
        <v/>
      </c>
      <c r="S198" s="120">
        <f>IF($B198=1,$I$29,IF(N(Vintage_Input!S148)&gt;0,Vintage_Input!AA148/Vintage_Input!S148,""))</f>
        <v/>
      </c>
      <c r="T198" s="120">
        <f>IF($B198=1,$B$30,IF(N(Vintage_Input!L148)&gt;0,Vintage_Input!AB148/Vintage_Input!L148,""))</f>
        <v/>
      </c>
      <c r="U198" s="120">
        <f>IF($B198=1,$C$30,IF(N(Vintage_Input!M148)&gt;0,Vintage_Input!AC148/Vintage_Input!M148,""))</f>
        <v/>
      </c>
      <c r="V198" s="120">
        <f>IF($B198=1,$D$30,IF(N(Vintage_Input!N148)&gt;0,Vintage_Input!AD148/Vintage_Input!N148,""))</f>
        <v/>
      </c>
      <c r="W198" s="120">
        <f>IF($B198=1,$E$30,IF(N(Vintage_Input!O148)&gt;0,Vintage_Input!AE148/Vintage_Input!O148,""))</f>
        <v/>
      </c>
      <c r="X198" s="120">
        <f>IF($B198=1,$F$30,IF(N(Vintage_Input!P148)&gt;0,Vintage_Input!AF148/Vintage_Input!P148,""))</f>
        <v/>
      </c>
      <c r="Y198" s="120">
        <f>IF($B198=1,$G$30,IF(N(Vintage_Input!Q148)&gt;0,Vintage_Input!AG148/Vintage_Input!Q148,""))</f>
        <v/>
      </c>
      <c r="Z198" s="120">
        <f>IF($B198=1,$H$30,IF(N(Vintage_Input!R148)&gt;0,Vintage_Input!AH148/Vintage_Input!R148,""))</f>
        <v/>
      </c>
      <c r="AA198" s="120">
        <f>IF($B198=1,$I$30,IF(N(Vintage_Input!S148)&gt;0,Vintage_Input!AI148/Vintage_Input!S148,""))</f>
        <v/>
      </c>
      <c r="AB198" s="120">
        <f>IF($B198=1,$B$31,IF(N(Vintage_Input!L148)&gt;0,Vintage_Input!AJ148/Vintage_Input!L148,""))</f>
        <v/>
      </c>
      <c r="AC198" s="120">
        <f>IF($B198=1,$C$31,IF(N(Vintage_Input!M148)&gt;0,Vintage_Input!AK148/Vintage_Input!M148,""))</f>
        <v/>
      </c>
      <c r="AD198" s="120">
        <f>IF($B198=1,$D$31,IF(N(Vintage_Input!N148)&gt;0,Vintage_Input!AL148/Vintage_Input!N148,""))</f>
        <v/>
      </c>
      <c r="AE198" s="120">
        <f>IF($B198=1,$E$31,IF(N(Vintage_Input!O148)&gt;0,Vintage_Input!AM148/Vintage_Input!O148,""))</f>
        <v/>
      </c>
      <c r="AF198" s="120">
        <f>IF($B198=1,$F$31,IF(N(Vintage_Input!P148)&gt;0,Vintage_Input!AN148/Vintage_Input!P148,""))</f>
        <v/>
      </c>
      <c r="AG198" s="120">
        <f>IF($B198=1,$G$31,IF(N(Vintage_Input!Q148)&gt;0,Vintage_Input!AO148/Vintage_Input!Q148,""))</f>
        <v/>
      </c>
      <c r="AH198" s="120">
        <f>IF($B198=1,$H$31,IF(N(Vintage_Input!R148)&gt;0,Vintage_Input!AP148/Vintage_Input!R148,""))</f>
        <v/>
      </c>
      <c r="AI198" s="120">
        <f>IF($B198=1,$I$31,IF(N(Vintage_Input!S148)&gt;0,Vintage_Input!AQ148/Vintage_Input!S148,""))</f>
        <v/>
      </c>
      <c r="AJ198" s="120">
        <f>IF($B198=1,$B$32,IF(N(Vintage_Input!L148)&gt;0,IFERROR(Vintage_Input!AR148/Vintage_Input!AJ148,""),""))</f>
        <v/>
      </c>
      <c r="AK198" s="120">
        <f>IF($B198=1,$C$32,IF(N(Vintage_Input!M148)&gt;0,IFERROR(Vintage_Input!AS148/Vintage_Input!AK148,""),""))</f>
        <v/>
      </c>
      <c r="AL198" s="120">
        <f>IF($B198=1,$D$32,IF(N(Vintage_Input!N148)&gt;0,IFERROR(Vintage_Input!AT148/Vintage_Input!AL148,""),""))</f>
        <v/>
      </c>
      <c r="AM198" s="120">
        <f>IF($B198=1,$E$32,IF(N(Vintage_Input!O148)&gt;0,IFERROR(Vintage_Input!AU148/Vintage_Input!AM148,""),""))</f>
        <v/>
      </c>
      <c r="AN198" s="120">
        <f>IF($B198=1,$F$32,IF(N(Vintage_Input!P148)&gt;0,IFERROR(Vintage_Input!AV148/Vintage_Input!AN148,""),""))</f>
        <v/>
      </c>
      <c r="AO198" s="120">
        <f>IF($B198=1,$G$32,IF(N(Vintage_Input!Q148)&gt;0,IFERROR(Vintage_Input!AW148/Vintage_Input!AO148,""),""))</f>
        <v/>
      </c>
      <c r="AP198" s="120">
        <f>IF($B198=1,$H$32,IF(N(Vintage_Input!R148)&gt;0,IFERROR(Vintage_Input!AX148/Vintage_Input!AP148,""),""))</f>
        <v/>
      </c>
      <c r="AQ198" s="120">
        <f>IF($B198=1,$I$32,IF(N(Vintage_Input!S148)&gt;0,IFERROR(Vintage_Input!AY148/Vintage_Input!AQ148,""),""))</f>
        <v/>
      </c>
      <c r="AR198" s="120">
        <f>IF($B198=1,$B$33,IF(N(Vintage_Input!L148)&gt;0,IFERROR(Vintage_Input!AZ148/$C198,""),""))</f>
        <v/>
      </c>
      <c r="AS198" s="120">
        <f>IF($B198=1,$C$33,IF(N(Vintage_Input!M148)&gt;0,IFERROR(Vintage_Input!BA148/$C198,""),""))</f>
        <v/>
      </c>
      <c r="AT198" s="120">
        <f>IF($B198=1,$D$33,IF(N(Vintage_Input!N148)&gt;0,IFERROR(Vintage_Input!BB148/$C198,""),""))</f>
        <v/>
      </c>
      <c r="AU198" s="120">
        <f>IF($B198=1,$E$33,IF(N(Vintage_Input!O148)&gt;0,IFERROR(Vintage_Input!BC148/$C198,""),""))</f>
        <v/>
      </c>
      <c r="AV198" s="120">
        <f>IF($B198=1,$F$33,IF(N(Vintage_Input!P148)&gt;0,IFERROR(Vintage_Input!BD148/$C198,""),""))</f>
        <v/>
      </c>
      <c r="AW198" s="120">
        <f>IF($B198=1,$G$33,IF(N(Vintage_Input!Q148)&gt;0,IFERROR(Vintage_Input!BE148/$C198,""),""))</f>
        <v/>
      </c>
      <c r="AX198" s="120">
        <f>IF($B198=1,$H$33,IF(N(Vintage_Input!R148)&gt;0,IFERROR(Vintage_Input!BF148/$C198,""),""))</f>
        <v/>
      </c>
      <c r="AY198" s="120">
        <f>IF($B198=1,$I$33,IF(N(Vintage_Input!S148)&gt;0,IFERROR(Vintage_Input!BG148/$C198,""),""))</f>
        <v/>
      </c>
      <c r="AZ198" s="121">
        <f>IF($B198=1,$B$34,IF(N(Vintage_Input!L148)&gt;0,IFERROR((Vintage_Input!D148+Vintage_Input!AR148)/$C198+Products!$E$14-(Products!$E$43+Products!$E$19+Products!$E$43*Products!$E$22+Products!$E$44),""),""))</f>
        <v/>
      </c>
      <c r="BA198" s="121">
        <f>IF($B198=1,$C$34,IF(N(Vintage_Input!M148)&gt;0,IFERROR((Vintage_Input!E148+Vintage_Input!AS148)/$C198+Products!$E$14-(Products!$E$43+Products!$E$19+Products!$E$43*Products!$E$22+Products!$E$44),""),""))</f>
        <v/>
      </c>
      <c r="BB198" s="121">
        <f>IF($B198=1,$D$34,IF(N(Vintage_Input!N148)&gt;0,IFERROR((Vintage_Input!F148+Vintage_Input!AT148)/$C198+Products!$E$14-(Products!$E$43+Products!$E$19+Products!$E$43*Products!$E$22+Products!$E$44),""),""))</f>
        <v/>
      </c>
      <c r="BC198" s="121">
        <f>IF($B198=1,$E$34,IF(N(Vintage_Input!O148)&gt;0,IFERROR((Vintage_Input!G148+Vintage_Input!AU148)/$C198+Products!$E$14-(Products!$E$43+Products!$E$19+Products!$E$43*Products!$E$22+Products!$E$44),""),""))</f>
        <v/>
      </c>
      <c r="BD198" s="121">
        <f>IF($B198=1,$F$34,IF(N(Vintage_Input!P148)&gt;0,IFERROR((Vintage_Input!H148+Vintage_Input!AV148)/$C198+Products!$E$14-(Products!$E$43+Products!$E$19+Products!$E$43*Products!$E$22+Products!$E$44),""),""))</f>
        <v/>
      </c>
      <c r="BE198" s="121">
        <f>IF($B198=1,$G$34,IF(N(Vintage_Input!Q148)&gt;0,IFERROR((Vintage_Input!I148+Vintage_Input!AW148)/$C198+Products!$E$14-(Products!$E$43+Products!$E$19+Products!$E$43*Products!$E$22+Products!$E$44),""),""))</f>
        <v/>
      </c>
      <c r="BF198" s="121">
        <f>IF($B198=1,$H$34,IF(N(Vintage_Input!R148)&gt;0,IFERROR((Vintage_Input!J148+Vintage_Input!AX148)/$C198+Products!$E$14-(Products!$E$43+Products!$E$19+Products!$E$43*Products!$E$22+Products!$E$44),""),""))</f>
        <v/>
      </c>
      <c r="BG198" s="121">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0">
        <f>IF($B199=1,$B$28,IF(N(Vintage_Input!L149)&gt;0,Vintage_Input!D149/Vintage_Input!L149,""))</f>
        <v/>
      </c>
      <c r="E199" s="120">
        <f>IF($B199=1,$C$28,IF(N(Vintage_Input!M149)&gt;0,Vintage_Input!E149/Vintage_Input!M149,""))</f>
        <v/>
      </c>
      <c r="F199" s="120">
        <f>IF($B199=1,$D$28,IF(N(Vintage_Input!N149)&gt;0,Vintage_Input!F149/Vintage_Input!N149,""))</f>
        <v/>
      </c>
      <c r="G199" s="120">
        <f>IF($B199=1,$E$28,IF(N(Vintage_Input!O149)&gt;0,Vintage_Input!G149/Vintage_Input!O149,""))</f>
        <v/>
      </c>
      <c r="H199" s="120">
        <f>IF($B199=1,$F$28,IF(N(Vintage_Input!P149)&gt;0,Vintage_Input!H149/Vintage_Input!P149,""))</f>
        <v/>
      </c>
      <c r="I199" s="120">
        <f>IF($B199=1,$G$28,IF(N(Vintage_Input!Q149)&gt;0,Vintage_Input!I149/Vintage_Input!Q149,""))</f>
        <v/>
      </c>
      <c r="J199" s="120">
        <f>IF($B199=1,$H$28,IF(N(Vintage_Input!R149)&gt;0,Vintage_Input!J149/Vintage_Input!R149,""))</f>
        <v/>
      </c>
      <c r="K199" s="120">
        <f>IF($B199=1,$I$28,IF(N(Vintage_Input!S149)&gt;0,Vintage_Input!K149/Vintage_Input!S149,""))</f>
        <v/>
      </c>
      <c r="L199" s="120">
        <f>IF($B199=1,$B$29,IF(N(Vintage_Input!L149)&gt;0,Vintage_Input!T149/Vintage_Input!L149,""))</f>
        <v/>
      </c>
      <c r="M199" s="120">
        <f>IF($B199=1,$C$29,IF(N(Vintage_Input!M149)&gt;0,Vintage_Input!U149/Vintage_Input!M149,""))</f>
        <v/>
      </c>
      <c r="N199" s="120">
        <f>IF($B199=1,$D$29,IF(N(Vintage_Input!N149)&gt;0,Vintage_Input!V149/Vintage_Input!N149,""))</f>
        <v/>
      </c>
      <c r="O199" s="120">
        <f>IF($B199=1,$E$29,IF(N(Vintage_Input!O149)&gt;0,Vintage_Input!W149/Vintage_Input!O149,""))</f>
        <v/>
      </c>
      <c r="P199" s="120">
        <f>IF($B199=1,$F$29,IF(N(Vintage_Input!P149)&gt;0,Vintage_Input!X149/Vintage_Input!P149,""))</f>
        <v/>
      </c>
      <c r="Q199" s="120">
        <f>IF($B199=1,$G$29,IF(N(Vintage_Input!Q149)&gt;0,Vintage_Input!Y149/Vintage_Input!Q149,""))</f>
        <v/>
      </c>
      <c r="R199" s="120">
        <f>IF($B199=1,$H$29,IF(N(Vintage_Input!R149)&gt;0,Vintage_Input!Z149/Vintage_Input!R149,""))</f>
        <v/>
      </c>
      <c r="S199" s="120">
        <f>IF($B199=1,$I$29,IF(N(Vintage_Input!S149)&gt;0,Vintage_Input!AA149/Vintage_Input!S149,""))</f>
        <v/>
      </c>
      <c r="T199" s="120">
        <f>IF($B199=1,$B$30,IF(N(Vintage_Input!L149)&gt;0,Vintage_Input!AB149/Vintage_Input!L149,""))</f>
        <v/>
      </c>
      <c r="U199" s="120">
        <f>IF($B199=1,$C$30,IF(N(Vintage_Input!M149)&gt;0,Vintage_Input!AC149/Vintage_Input!M149,""))</f>
        <v/>
      </c>
      <c r="V199" s="120">
        <f>IF($B199=1,$D$30,IF(N(Vintage_Input!N149)&gt;0,Vintage_Input!AD149/Vintage_Input!N149,""))</f>
        <v/>
      </c>
      <c r="W199" s="120">
        <f>IF($B199=1,$E$30,IF(N(Vintage_Input!O149)&gt;0,Vintage_Input!AE149/Vintage_Input!O149,""))</f>
        <v/>
      </c>
      <c r="X199" s="120">
        <f>IF($B199=1,$F$30,IF(N(Vintage_Input!P149)&gt;0,Vintage_Input!AF149/Vintage_Input!P149,""))</f>
        <v/>
      </c>
      <c r="Y199" s="120">
        <f>IF($B199=1,$G$30,IF(N(Vintage_Input!Q149)&gt;0,Vintage_Input!AG149/Vintage_Input!Q149,""))</f>
        <v/>
      </c>
      <c r="Z199" s="120">
        <f>IF($B199=1,$H$30,IF(N(Vintage_Input!R149)&gt;0,Vintage_Input!AH149/Vintage_Input!R149,""))</f>
        <v/>
      </c>
      <c r="AA199" s="120">
        <f>IF($B199=1,$I$30,IF(N(Vintage_Input!S149)&gt;0,Vintage_Input!AI149/Vintage_Input!S149,""))</f>
        <v/>
      </c>
      <c r="AB199" s="120">
        <f>IF($B199=1,$B$31,IF(N(Vintage_Input!L149)&gt;0,Vintage_Input!AJ149/Vintage_Input!L149,""))</f>
        <v/>
      </c>
      <c r="AC199" s="120">
        <f>IF($B199=1,$C$31,IF(N(Vintage_Input!M149)&gt;0,Vintage_Input!AK149/Vintage_Input!M149,""))</f>
        <v/>
      </c>
      <c r="AD199" s="120">
        <f>IF($B199=1,$D$31,IF(N(Vintage_Input!N149)&gt;0,Vintage_Input!AL149/Vintage_Input!N149,""))</f>
        <v/>
      </c>
      <c r="AE199" s="120">
        <f>IF($B199=1,$E$31,IF(N(Vintage_Input!O149)&gt;0,Vintage_Input!AM149/Vintage_Input!O149,""))</f>
        <v/>
      </c>
      <c r="AF199" s="120">
        <f>IF($B199=1,$F$31,IF(N(Vintage_Input!P149)&gt;0,Vintage_Input!AN149/Vintage_Input!P149,""))</f>
        <v/>
      </c>
      <c r="AG199" s="120">
        <f>IF($B199=1,$G$31,IF(N(Vintage_Input!Q149)&gt;0,Vintage_Input!AO149/Vintage_Input!Q149,""))</f>
        <v/>
      </c>
      <c r="AH199" s="120">
        <f>IF($B199=1,$H$31,IF(N(Vintage_Input!R149)&gt;0,Vintage_Input!AP149/Vintage_Input!R149,""))</f>
        <v/>
      </c>
      <c r="AI199" s="120">
        <f>IF($B199=1,$I$31,IF(N(Vintage_Input!S149)&gt;0,Vintage_Input!AQ149/Vintage_Input!S149,""))</f>
        <v/>
      </c>
      <c r="AJ199" s="120">
        <f>IF($B199=1,$B$32,IF(N(Vintage_Input!L149)&gt;0,IFERROR(Vintage_Input!AR149/Vintage_Input!AJ149,""),""))</f>
        <v/>
      </c>
      <c r="AK199" s="120">
        <f>IF($B199=1,$C$32,IF(N(Vintage_Input!M149)&gt;0,IFERROR(Vintage_Input!AS149/Vintage_Input!AK149,""),""))</f>
        <v/>
      </c>
      <c r="AL199" s="120">
        <f>IF($B199=1,$D$32,IF(N(Vintage_Input!N149)&gt;0,IFERROR(Vintage_Input!AT149/Vintage_Input!AL149,""),""))</f>
        <v/>
      </c>
      <c r="AM199" s="120">
        <f>IF($B199=1,$E$32,IF(N(Vintage_Input!O149)&gt;0,IFERROR(Vintage_Input!AU149/Vintage_Input!AM149,""),""))</f>
        <v/>
      </c>
      <c r="AN199" s="120">
        <f>IF($B199=1,$F$32,IF(N(Vintage_Input!P149)&gt;0,IFERROR(Vintage_Input!AV149/Vintage_Input!AN149,""),""))</f>
        <v/>
      </c>
      <c r="AO199" s="120">
        <f>IF($B199=1,$G$32,IF(N(Vintage_Input!Q149)&gt;0,IFERROR(Vintage_Input!AW149/Vintage_Input!AO149,""),""))</f>
        <v/>
      </c>
      <c r="AP199" s="120">
        <f>IF($B199=1,$H$32,IF(N(Vintage_Input!R149)&gt;0,IFERROR(Vintage_Input!AX149/Vintage_Input!AP149,""),""))</f>
        <v/>
      </c>
      <c r="AQ199" s="120">
        <f>IF($B199=1,$I$32,IF(N(Vintage_Input!S149)&gt;0,IFERROR(Vintage_Input!AY149/Vintage_Input!AQ149,""),""))</f>
        <v/>
      </c>
      <c r="AR199" s="120">
        <f>IF($B199=1,$B$33,IF(N(Vintage_Input!L149)&gt;0,IFERROR(Vintage_Input!AZ149/$C199,""),""))</f>
        <v/>
      </c>
      <c r="AS199" s="120">
        <f>IF($B199=1,$C$33,IF(N(Vintage_Input!M149)&gt;0,IFERROR(Vintage_Input!BA149/$C199,""),""))</f>
        <v/>
      </c>
      <c r="AT199" s="120">
        <f>IF($B199=1,$D$33,IF(N(Vintage_Input!N149)&gt;0,IFERROR(Vintage_Input!BB149/$C199,""),""))</f>
        <v/>
      </c>
      <c r="AU199" s="120">
        <f>IF($B199=1,$E$33,IF(N(Vintage_Input!O149)&gt;0,IFERROR(Vintage_Input!BC149/$C199,""),""))</f>
        <v/>
      </c>
      <c r="AV199" s="120">
        <f>IF($B199=1,$F$33,IF(N(Vintage_Input!P149)&gt;0,IFERROR(Vintage_Input!BD149/$C199,""),""))</f>
        <v/>
      </c>
      <c r="AW199" s="120">
        <f>IF($B199=1,$G$33,IF(N(Vintage_Input!Q149)&gt;0,IFERROR(Vintage_Input!BE149/$C199,""),""))</f>
        <v/>
      </c>
      <c r="AX199" s="120">
        <f>IF($B199=1,$H$33,IF(N(Vintage_Input!R149)&gt;0,IFERROR(Vintage_Input!BF149/$C199,""),""))</f>
        <v/>
      </c>
      <c r="AY199" s="120">
        <f>IF($B199=1,$I$33,IF(N(Vintage_Input!S149)&gt;0,IFERROR(Vintage_Input!BG149/$C199,""),""))</f>
        <v/>
      </c>
      <c r="AZ199" s="121">
        <f>IF($B199=1,$B$34,IF(N(Vintage_Input!L149)&gt;0,IFERROR((Vintage_Input!D149+Vintage_Input!AR149)/$C199+Products!$E$14-(Products!$E$43+Products!$E$19+Products!$E$43*Products!$E$22+Products!$E$44),""),""))</f>
        <v/>
      </c>
      <c r="BA199" s="121">
        <f>IF($B199=1,$C$34,IF(N(Vintage_Input!M149)&gt;0,IFERROR((Vintage_Input!E149+Vintage_Input!AS149)/$C199+Products!$E$14-(Products!$E$43+Products!$E$19+Products!$E$43*Products!$E$22+Products!$E$44),""),""))</f>
        <v/>
      </c>
      <c r="BB199" s="121">
        <f>IF($B199=1,$D$34,IF(N(Vintage_Input!N149)&gt;0,IFERROR((Vintage_Input!F149+Vintage_Input!AT149)/$C199+Products!$E$14-(Products!$E$43+Products!$E$19+Products!$E$43*Products!$E$22+Products!$E$44),""),""))</f>
        <v/>
      </c>
      <c r="BC199" s="121">
        <f>IF($B199=1,$E$34,IF(N(Vintage_Input!O149)&gt;0,IFERROR((Vintage_Input!G149+Vintage_Input!AU149)/$C199+Products!$E$14-(Products!$E$43+Products!$E$19+Products!$E$43*Products!$E$22+Products!$E$44),""),""))</f>
        <v/>
      </c>
      <c r="BD199" s="121">
        <f>IF($B199=1,$F$34,IF(N(Vintage_Input!P149)&gt;0,IFERROR((Vintage_Input!H149+Vintage_Input!AV149)/$C199+Products!$E$14-(Products!$E$43+Products!$E$19+Products!$E$43*Products!$E$22+Products!$E$44),""),""))</f>
        <v/>
      </c>
      <c r="BE199" s="121">
        <f>IF($B199=1,$G$34,IF(N(Vintage_Input!Q149)&gt;0,IFERROR((Vintage_Input!I149+Vintage_Input!AW149)/$C199+Products!$E$14-(Products!$E$43+Products!$E$19+Products!$E$43*Products!$E$22+Products!$E$44),""),""))</f>
        <v/>
      </c>
      <c r="BF199" s="121">
        <f>IF($B199=1,$H$34,IF(N(Vintage_Input!R149)&gt;0,IFERROR((Vintage_Input!J149+Vintage_Input!AX149)/$C199+Products!$E$14-(Products!$E$43+Products!$E$19+Products!$E$43*Products!$E$22+Products!$E$44),""),""))</f>
        <v/>
      </c>
      <c r="BG199" s="121">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0">
        <f>IF($B200=1,$B$28,IF(N(Vintage_Input!L150)&gt;0,Vintage_Input!D150/Vintage_Input!L150,""))</f>
        <v/>
      </c>
      <c r="E200" s="120">
        <f>IF($B200=1,$C$28,IF(N(Vintage_Input!M150)&gt;0,Vintage_Input!E150/Vintage_Input!M150,""))</f>
        <v/>
      </c>
      <c r="F200" s="120">
        <f>IF($B200=1,$D$28,IF(N(Vintage_Input!N150)&gt;0,Vintage_Input!F150/Vintage_Input!N150,""))</f>
        <v/>
      </c>
      <c r="G200" s="120">
        <f>IF($B200=1,$E$28,IF(N(Vintage_Input!O150)&gt;0,Vintage_Input!G150/Vintage_Input!O150,""))</f>
        <v/>
      </c>
      <c r="H200" s="120">
        <f>IF($B200=1,$F$28,IF(N(Vintage_Input!P150)&gt;0,Vintage_Input!H150/Vintage_Input!P150,""))</f>
        <v/>
      </c>
      <c r="I200" s="120">
        <f>IF($B200=1,$G$28,IF(N(Vintage_Input!Q150)&gt;0,Vintage_Input!I150/Vintage_Input!Q150,""))</f>
        <v/>
      </c>
      <c r="J200" s="120">
        <f>IF($B200=1,$H$28,IF(N(Vintage_Input!R150)&gt;0,Vintage_Input!J150/Vintage_Input!R150,""))</f>
        <v/>
      </c>
      <c r="K200" s="120">
        <f>IF($B200=1,$I$28,IF(N(Vintage_Input!S150)&gt;0,Vintage_Input!K150/Vintage_Input!S150,""))</f>
        <v/>
      </c>
      <c r="L200" s="120">
        <f>IF($B200=1,$B$29,IF(N(Vintage_Input!L150)&gt;0,Vintage_Input!T150/Vintage_Input!L150,""))</f>
        <v/>
      </c>
      <c r="M200" s="120">
        <f>IF($B200=1,$C$29,IF(N(Vintage_Input!M150)&gt;0,Vintage_Input!U150/Vintage_Input!M150,""))</f>
        <v/>
      </c>
      <c r="N200" s="120">
        <f>IF($B200=1,$D$29,IF(N(Vintage_Input!N150)&gt;0,Vintage_Input!V150/Vintage_Input!N150,""))</f>
        <v/>
      </c>
      <c r="O200" s="120">
        <f>IF($B200=1,$E$29,IF(N(Vintage_Input!O150)&gt;0,Vintage_Input!W150/Vintage_Input!O150,""))</f>
        <v/>
      </c>
      <c r="P200" s="120">
        <f>IF($B200=1,$F$29,IF(N(Vintage_Input!P150)&gt;0,Vintage_Input!X150/Vintage_Input!P150,""))</f>
        <v/>
      </c>
      <c r="Q200" s="120">
        <f>IF($B200=1,$G$29,IF(N(Vintage_Input!Q150)&gt;0,Vintage_Input!Y150/Vintage_Input!Q150,""))</f>
        <v/>
      </c>
      <c r="R200" s="120">
        <f>IF($B200=1,$H$29,IF(N(Vintage_Input!R150)&gt;0,Vintage_Input!Z150/Vintage_Input!R150,""))</f>
        <v/>
      </c>
      <c r="S200" s="120">
        <f>IF($B200=1,$I$29,IF(N(Vintage_Input!S150)&gt;0,Vintage_Input!AA150/Vintage_Input!S150,""))</f>
        <v/>
      </c>
      <c r="T200" s="120">
        <f>IF($B200=1,$B$30,IF(N(Vintage_Input!L150)&gt;0,Vintage_Input!AB150/Vintage_Input!L150,""))</f>
        <v/>
      </c>
      <c r="U200" s="120">
        <f>IF($B200=1,$C$30,IF(N(Vintage_Input!M150)&gt;0,Vintage_Input!AC150/Vintage_Input!M150,""))</f>
        <v/>
      </c>
      <c r="V200" s="120">
        <f>IF($B200=1,$D$30,IF(N(Vintage_Input!N150)&gt;0,Vintage_Input!AD150/Vintage_Input!N150,""))</f>
        <v/>
      </c>
      <c r="W200" s="120">
        <f>IF($B200=1,$E$30,IF(N(Vintage_Input!O150)&gt;0,Vintage_Input!AE150/Vintage_Input!O150,""))</f>
        <v/>
      </c>
      <c r="X200" s="120">
        <f>IF($B200=1,$F$30,IF(N(Vintage_Input!P150)&gt;0,Vintage_Input!AF150/Vintage_Input!P150,""))</f>
        <v/>
      </c>
      <c r="Y200" s="120">
        <f>IF($B200=1,$G$30,IF(N(Vintage_Input!Q150)&gt;0,Vintage_Input!AG150/Vintage_Input!Q150,""))</f>
        <v/>
      </c>
      <c r="Z200" s="120">
        <f>IF($B200=1,$H$30,IF(N(Vintage_Input!R150)&gt;0,Vintage_Input!AH150/Vintage_Input!R150,""))</f>
        <v/>
      </c>
      <c r="AA200" s="120">
        <f>IF($B200=1,$I$30,IF(N(Vintage_Input!S150)&gt;0,Vintage_Input!AI150/Vintage_Input!S150,""))</f>
        <v/>
      </c>
      <c r="AB200" s="120">
        <f>IF($B200=1,$B$31,IF(N(Vintage_Input!L150)&gt;0,Vintage_Input!AJ150/Vintage_Input!L150,""))</f>
        <v/>
      </c>
      <c r="AC200" s="120">
        <f>IF($B200=1,$C$31,IF(N(Vintage_Input!M150)&gt;0,Vintage_Input!AK150/Vintage_Input!M150,""))</f>
        <v/>
      </c>
      <c r="AD200" s="120">
        <f>IF($B200=1,$D$31,IF(N(Vintage_Input!N150)&gt;0,Vintage_Input!AL150/Vintage_Input!N150,""))</f>
        <v/>
      </c>
      <c r="AE200" s="120">
        <f>IF($B200=1,$E$31,IF(N(Vintage_Input!O150)&gt;0,Vintage_Input!AM150/Vintage_Input!O150,""))</f>
        <v/>
      </c>
      <c r="AF200" s="120">
        <f>IF($B200=1,$F$31,IF(N(Vintage_Input!P150)&gt;0,Vintage_Input!AN150/Vintage_Input!P150,""))</f>
        <v/>
      </c>
      <c r="AG200" s="120">
        <f>IF($B200=1,$G$31,IF(N(Vintage_Input!Q150)&gt;0,Vintage_Input!AO150/Vintage_Input!Q150,""))</f>
        <v/>
      </c>
      <c r="AH200" s="120">
        <f>IF($B200=1,$H$31,IF(N(Vintage_Input!R150)&gt;0,Vintage_Input!AP150/Vintage_Input!R150,""))</f>
        <v/>
      </c>
      <c r="AI200" s="120">
        <f>IF($B200=1,$I$31,IF(N(Vintage_Input!S150)&gt;0,Vintage_Input!AQ150/Vintage_Input!S150,""))</f>
        <v/>
      </c>
      <c r="AJ200" s="120">
        <f>IF($B200=1,$B$32,IF(N(Vintage_Input!L150)&gt;0,IFERROR(Vintage_Input!AR150/Vintage_Input!AJ150,""),""))</f>
        <v/>
      </c>
      <c r="AK200" s="120">
        <f>IF($B200=1,$C$32,IF(N(Vintage_Input!M150)&gt;0,IFERROR(Vintage_Input!AS150/Vintage_Input!AK150,""),""))</f>
        <v/>
      </c>
      <c r="AL200" s="120">
        <f>IF($B200=1,$D$32,IF(N(Vintage_Input!N150)&gt;0,IFERROR(Vintage_Input!AT150/Vintage_Input!AL150,""),""))</f>
        <v/>
      </c>
      <c r="AM200" s="120">
        <f>IF($B200=1,$E$32,IF(N(Vintage_Input!O150)&gt;0,IFERROR(Vintage_Input!AU150/Vintage_Input!AM150,""),""))</f>
        <v/>
      </c>
      <c r="AN200" s="120">
        <f>IF($B200=1,$F$32,IF(N(Vintage_Input!P150)&gt;0,IFERROR(Vintage_Input!AV150/Vintage_Input!AN150,""),""))</f>
        <v/>
      </c>
      <c r="AO200" s="120">
        <f>IF($B200=1,$G$32,IF(N(Vintage_Input!Q150)&gt;0,IFERROR(Vintage_Input!AW150/Vintage_Input!AO150,""),""))</f>
        <v/>
      </c>
      <c r="AP200" s="120">
        <f>IF($B200=1,$H$32,IF(N(Vintage_Input!R150)&gt;0,IFERROR(Vintage_Input!AX150/Vintage_Input!AP150,""),""))</f>
        <v/>
      </c>
      <c r="AQ200" s="120">
        <f>IF($B200=1,$I$32,IF(N(Vintage_Input!S150)&gt;0,IFERROR(Vintage_Input!AY150/Vintage_Input!AQ150,""),""))</f>
        <v/>
      </c>
      <c r="AR200" s="120">
        <f>IF($B200=1,$B$33,IF(N(Vintage_Input!L150)&gt;0,IFERROR(Vintage_Input!AZ150/$C200,""),""))</f>
        <v/>
      </c>
      <c r="AS200" s="120">
        <f>IF($B200=1,$C$33,IF(N(Vintage_Input!M150)&gt;0,IFERROR(Vintage_Input!BA150/$C200,""),""))</f>
        <v/>
      </c>
      <c r="AT200" s="120">
        <f>IF($B200=1,$D$33,IF(N(Vintage_Input!N150)&gt;0,IFERROR(Vintage_Input!BB150/$C200,""),""))</f>
        <v/>
      </c>
      <c r="AU200" s="120">
        <f>IF($B200=1,$E$33,IF(N(Vintage_Input!O150)&gt;0,IFERROR(Vintage_Input!BC150/$C200,""),""))</f>
        <v/>
      </c>
      <c r="AV200" s="120">
        <f>IF($B200=1,$F$33,IF(N(Vintage_Input!P150)&gt;0,IFERROR(Vintage_Input!BD150/$C200,""),""))</f>
        <v/>
      </c>
      <c r="AW200" s="120">
        <f>IF($B200=1,$G$33,IF(N(Vintage_Input!Q150)&gt;0,IFERROR(Vintage_Input!BE150/$C200,""),""))</f>
        <v/>
      </c>
      <c r="AX200" s="120">
        <f>IF($B200=1,$H$33,IF(N(Vintage_Input!R150)&gt;0,IFERROR(Vintage_Input!BF150/$C200,""),""))</f>
        <v/>
      </c>
      <c r="AY200" s="120">
        <f>IF($B200=1,$I$33,IF(N(Vintage_Input!S150)&gt;0,IFERROR(Vintage_Input!BG150/$C200,""),""))</f>
        <v/>
      </c>
      <c r="AZ200" s="121">
        <f>IF($B200=1,$B$34,IF(N(Vintage_Input!L150)&gt;0,IFERROR((Vintage_Input!D150+Vintage_Input!AR150)/$C200+Products!$E$14-(Products!$E$43+Products!$E$19+Products!$E$43*Products!$E$22+Products!$E$44),""),""))</f>
        <v/>
      </c>
      <c r="BA200" s="121">
        <f>IF($B200=1,$C$34,IF(N(Vintage_Input!M150)&gt;0,IFERROR((Vintage_Input!E150+Vintage_Input!AS150)/$C200+Products!$E$14-(Products!$E$43+Products!$E$19+Products!$E$43*Products!$E$22+Products!$E$44),""),""))</f>
        <v/>
      </c>
      <c r="BB200" s="121">
        <f>IF($B200=1,$D$34,IF(N(Vintage_Input!N150)&gt;0,IFERROR((Vintage_Input!F150+Vintage_Input!AT150)/$C200+Products!$E$14-(Products!$E$43+Products!$E$19+Products!$E$43*Products!$E$22+Products!$E$44),""),""))</f>
        <v/>
      </c>
      <c r="BC200" s="121">
        <f>IF($B200=1,$E$34,IF(N(Vintage_Input!O150)&gt;0,IFERROR((Vintage_Input!G150+Vintage_Input!AU150)/$C200+Products!$E$14-(Products!$E$43+Products!$E$19+Products!$E$43*Products!$E$22+Products!$E$44),""),""))</f>
        <v/>
      </c>
      <c r="BD200" s="121">
        <f>IF($B200=1,$F$34,IF(N(Vintage_Input!P150)&gt;0,IFERROR((Vintage_Input!H150+Vintage_Input!AV150)/$C200+Products!$E$14-(Products!$E$43+Products!$E$19+Products!$E$43*Products!$E$22+Products!$E$44),""),""))</f>
        <v/>
      </c>
      <c r="BE200" s="121">
        <f>IF($B200=1,$G$34,IF(N(Vintage_Input!Q150)&gt;0,IFERROR((Vintage_Input!I150+Vintage_Input!AW150)/$C200+Products!$E$14-(Products!$E$43+Products!$E$19+Products!$E$43*Products!$E$22+Products!$E$44),""),""))</f>
        <v/>
      </c>
      <c r="BF200" s="121">
        <f>IF($B200=1,$H$34,IF(N(Vintage_Input!R150)&gt;0,IFERROR((Vintage_Input!J150+Vintage_Input!AX150)/$C200+Products!$E$14-(Products!$E$43+Products!$E$19+Products!$E$43*Products!$E$22+Products!$E$44),""),""))</f>
        <v/>
      </c>
      <c r="BG200" s="121">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0">
        <f>IF($B201=1,$B$28,IF(N(Vintage_Input!L151)&gt;0,Vintage_Input!D151/Vintage_Input!L151,""))</f>
        <v/>
      </c>
      <c r="E201" s="120">
        <f>IF($B201=1,$C$28,IF(N(Vintage_Input!M151)&gt;0,Vintage_Input!E151/Vintage_Input!M151,""))</f>
        <v/>
      </c>
      <c r="F201" s="120">
        <f>IF($B201=1,$D$28,IF(N(Vintage_Input!N151)&gt;0,Vintage_Input!F151/Vintage_Input!N151,""))</f>
        <v/>
      </c>
      <c r="G201" s="120">
        <f>IF($B201=1,$E$28,IF(N(Vintage_Input!O151)&gt;0,Vintage_Input!G151/Vintage_Input!O151,""))</f>
        <v/>
      </c>
      <c r="H201" s="120">
        <f>IF($B201=1,$F$28,IF(N(Vintage_Input!P151)&gt;0,Vintage_Input!H151/Vintage_Input!P151,""))</f>
        <v/>
      </c>
      <c r="I201" s="120">
        <f>IF($B201=1,$G$28,IF(N(Vintage_Input!Q151)&gt;0,Vintage_Input!I151/Vintage_Input!Q151,""))</f>
        <v/>
      </c>
      <c r="J201" s="120">
        <f>IF($B201=1,$H$28,IF(N(Vintage_Input!R151)&gt;0,Vintage_Input!J151/Vintage_Input!R151,""))</f>
        <v/>
      </c>
      <c r="K201" s="120">
        <f>IF($B201=1,$I$28,IF(N(Vintage_Input!S151)&gt;0,Vintage_Input!K151/Vintage_Input!S151,""))</f>
        <v/>
      </c>
      <c r="L201" s="120">
        <f>IF($B201=1,$B$29,IF(N(Vintage_Input!L151)&gt;0,Vintage_Input!T151/Vintage_Input!L151,""))</f>
        <v/>
      </c>
      <c r="M201" s="120">
        <f>IF($B201=1,$C$29,IF(N(Vintage_Input!M151)&gt;0,Vintage_Input!U151/Vintage_Input!M151,""))</f>
        <v/>
      </c>
      <c r="N201" s="120">
        <f>IF($B201=1,$D$29,IF(N(Vintage_Input!N151)&gt;0,Vintage_Input!V151/Vintage_Input!N151,""))</f>
        <v/>
      </c>
      <c r="O201" s="120">
        <f>IF($B201=1,$E$29,IF(N(Vintage_Input!O151)&gt;0,Vintage_Input!W151/Vintage_Input!O151,""))</f>
        <v/>
      </c>
      <c r="P201" s="120">
        <f>IF($B201=1,$F$29,IF(N(Vintage_Input!P151)&gt;0,Vintage_Input!X151/Vintage_Input!P151,""))</f>
        <v/>
      </c>
      <c r="Q201" s="120">
        <f>IF($B201=1,$G$29,IF(N(Vintage_Input!Q151)&gt;0,Vintage_Input!Y151/Vintage_Input!Q151,""))</f>
        <v/>
      </c>
      <c r="R201" s="120">
        <f>IF($B201=1,$H$29,IF(N(Vintage_Input!R151)&gt;0,Vintage_Input!Z151/Vintage_Input!R151,""))</f>
        <v/>
      </c>
      <c r="S201" s="120">
        <f>IF($B201=1,$I$29,IF(N(Vintage_Input!S151)&gt;0,Vintage_Input!AA151/Vintage_Input!S151,""))</f>
        <v/>
      </c>
      <c r="T201" s="120">
        <f>IF($B201=1,$B$30,IF(N(Vintage_Input!L151)&gt;0,Vintage_Input!AB151/Vintage_Input!L151,""))</f>
        <v/>
      </c>
      <c r="U201" s="120">
        <f>IF($B201=1,$C$30,IF(N(Vintage_Input!M151)&gt;0,Vintage_Input!AC151/Vintage_Input!M151,""))</f>
        <v/>
      </c>
      <c r="V201" s="120">
        <f>IF($B201=1,$D$30,IF(N(Vintage_Input!N151)&gt;0,Vintage_Input!AD151/Vintage_Input!N151,""))</f>
        <v/>
      </c>
      <c r="W201" s="120">
        <f>IF($B201=1,$E$30,IF(N(Vintage_Input!O151)&gt;0,Vintage_Input!AE151/Vintage_Input!O151,""))</f>
        <v/>
      </c>
      <c r="X201" s="120">
        <f>IF($B201=1,$F$30,IF(N(Vintage_Input!P151)&gt;0,Vintage_Input!AF151/Vintage_Input!P151,""))</f>
        <v/>
      </c>
      <c r="Y201" s="120">
        <f>IF($B201=1,$G$30,IF(N(Vintage_Input!Q151)&gt;0,Vintage_Input!AG151/Vintage_Input!Q151,""))</f>
        <v/>
      </c>
      <c r="Z201" s="120">
        <f>IF($B201=1,$H$30,IF(N(Vintage_Input!R151)&gt;0,Vintage_Input!AH151/Vintage_Input!R151,""))</f>
        <v/>
      </c>
      <c r="AA201" s="120">
        <f>IF($B201=1,$I$30,IF(N(Vintage_Input!S151)&gt;0,Vintage_Input!AI151/Vintage_Input!S151,""))</f>
        <v/>
      </c>
      <c r="AB201" s="120">
        <f>IF($B201=1,$B$31,IF(N(Vintage_Input!L151)&gt;0,Vintage_Input!AJ151/Vintage_Input!L151,""))</f>
        <v/>
      </c>
      <c r="AC201" s="120">
        <f>IF($B201=1,$C$31,IF(N(Vintage_Input!M151)&gt;0,Vintage_Input!AK151/Vintage_Input!M151,""))</f>
        <v/>
      </c>
      <c r="AD201" s="120">
        <f>IF($B201=1,$D$31,IF(N(Vintage_Input!N151)&gt;0,Vintage_Input!AL151/Vintage_Input!N151,""))</f>
        <v/>
      </c>
      <c r="AE201" s="120">
        <f>IF($B201=1,$E$31,IF(N(Vintage_Input!O151)&gt;0,Vintage_Input!AM151/Vintage_Input!O151,""))</f>
        <v/>
      </c>
      <c r="AF201" s="120">
        <f>IF($B201=1,$F$31,IF(N(Vintage_Input!P151)&gt;0,Vintage_Input!AN151/Vintage_Input!P151,""))</f>
        <v/>
      </c>
      <c r="AG201" s="120">
        <f>IF($B201=1,$G$31,IF(N(Vintage_Input!Q151)&gt;0,Vintage_Input!AO151/Vintage_Input!Q151,""))</f>
        <v/>
      </c>
      <c r="AH201" s="120">
        <f>IF($B201=1,$H$31,IF(N(Vintage_Input!R151)&gt;0,Vintage_Input!AP151/Vintage_Input!R151,""))</f>
        <v/>
      </c>
      <c r="AI201" s="120">
        <f>IF($B201=1,$I$31,IF(N(Vintage_Input!S151)&gt;0,Vintage_Input!AQ151/Vintage_Input!S151,""))</f>
        <v/>
      </c>
      <c r="AJ201" s="120">
        <f>IF($B201=1,$B$32,IF(N(Vintage_Input!L151)&gt;0,IFERROR(Vintage_Input!AR151/Vintage_Input!AJ151,""),""))</f>
        <v/>
      </c>
      <c r="AK201" s="120">
        <f>IF($B201=1,$C$32,IF(N(Vintage_Input!M151)&gt;0,IFERROR(Vintage_Input!AS151/Vintage_Input!AK151,""),""))</f>
        <v/>
      </c>
      <c r="AL201" s="120">
        <f>IF($B201=1,$D$32,IF(N(Vintage_Input!N151)&gt;0,IFERROR(Vintage_Input!AT151/Vintage_Input!AL151,""),""))</f>
        <v/>
      </c>
      <c r="AM201" s="120">
        <f>IF($B201=1,$E$32,IF(N(Vintage_Input!O151)&gt;0,IFERROR(Vintage_Input!AU151/Vintage_Input!AM151,""),""))</f>
        <v/>
      </c>
      <c r="AN201" s="120">
        <f>IF($B201=1,$F$32,IF(N(Vintage_Input!P151)&gt;0,IFERROR(Vintage_Input!AV151/Vintage_Input!AN151,""),""))</f>
        <v/>
      </c>
      <c r="AO201" s="120">
        <f>IF($B201=1,$G$32,IF(N(Vintage_Input!Q151)&gt;0,IFERROR(Vintage_Input!AW151/Vintage_Input!AO151,""),""))</f>
        <v/>
      </c>
      <c r="AP201" s="120">
        <f>IF($B201=1,$H$32,IF(N(Vintage_Input!R151)&gt;0,IFERROR(Vintage_Input!AX151/Vintage_Input!AP151,""),""))</f>
        <v/>
      </c>
      <c r="AQ201" s="120">
        <f>IF($B201=1,$I$32,IF(N(Vintage_Input!S151)&gt;0,IFERROR(Vintage_Input!AY151/Vintage_Input!AQ151,""),""))</f>
        <v/>
      </c>
      <c r="AR201" s="120">
        <f>IF($B201=1,$B$33,IF(N(Vintage_Input!L151)&gt;0,IFERROR(Vintage_Input!AZ151/$C201,""),""))</f>
        <v/>
      </c>
      <c r="AS201" s="120">
        <f>IF($B201=1,$C$33,IF(N(Vintage_Input!M151)&gt;0,IFERROR(Vintage_Input!BA151/$C201,""),""))</f>
        <v/>
      </c>
      <c r="AT201" s="120">
        <f>IF($B201=1,$D$33,IF(N(Vintage_Input!N151)&gt;0,IFERROR(Vintage_Input!BB151/$C201,""),""))</f>
        <v/>
      </c>
      <c r="AU201" s="120">
        <f>IF($B201=1,$E$33,IF(N(Vintage_Input!O151)&gt;0,IFERROR(Vintage_Input!BC151/$C201,""),""))</f>
        <v/>
      </c>
      <c r="AV201" s="120">
        <f>IF($B201=1,$F$33,IF(N(Vintage_Input!P151)&gt;0,IFERROR(Vintage_Input!BD151/$C201,""),""))</f>
        <v/>
      </c>
      <c r="AW201" s="120">
        <f>IF($B201=1,$G$33,IF(N(Vintage_Input!Q151)&gt;0,IFERROR(Vintage_Input!BE151/$C201,""),""))</f>
        <v/>
      </c>
      <c r="AX201" s="120">
        <f>IF($B201=1,$H$33,IF(N(Vintage_Input!R151)&gt;0,IFERROR(Vintage_Input!BF151/$C201,""),""))</f>
        <v/>
      </c>
      <c r="AY201" s="120">
        <f>IF($B201=1,$I$33,IF(N(Vintage_Input!S151)&gt;0,IFERROR(Vintage_Input!BG151/$C201,""),""))</f>
        <v/>
      </c>
      <c r="AZ201" s="121">
        <f>IF($B201=1,$B$34,IF(N(Vintage_Input!L151)&gt;0,IFERROR((Vintage_Input!D151+Vintage_Input!AR151)/$C201+Products!$E$14-(Products!$E$43+Products!$E$19+Products!$E$43*Products!$E$22+Products!$E$44),""),""))</f>
        <v/>
      </c>
      <c r="BA201" s="121">
        <f>IF($B201=1,$C$34,IF(N(Vintage_Input!M151)&gt;0,IFERROR((Vintage_Input!E151+Vintage_Input!AS151)/$C201+Products!$E$14-(Products!$E$43+Products!$E$19+Products!$E$43*Products!$E$22+Products!$E$44),""),""))</f>
        <v/>
      </c>
      <c r="BB201" s="121">
        <f>IF($B201=1,$D$34,IF(N(Vintage_Input!N151)&gt;0,IFERROR((Vintage_Input!F151+Vintage_Input!AT151)/$C201+Products!$E$14-(Products!$E$43+Products!$E$19+Products!$E$43*Products!$E$22+Products!$E$44),""),""))</f>
        <v/>
      </c>
      <c r="BC201" s="121">
        <f>IF($B201=1,$E$34,IF(N(Vintage_Input!O151)&gt;0,IFERROR((Vintage_Input!G151+Vintage_Input!AU151)/$C201+Products!$E$14-(Products!$E$43+Products!$E$19+Products!$E$43*Products!$E$22+Products!$E$44),""),""))</f>
        <v/>
      </c>
      <c r="BD201" s="121">
        <f>IF($B201=1,$F$34,IF(N(Vintage_Input!P151)&gt;0,IFERROR((Vintage_Input!H151+Vintage_Input!AV151)/$C201+Products!$E$14-(Products!$E$43+Products!$E$19+Products!$E$43*Products!$E$22+Products!$E$44),""),""))</f>
        <v/>
      </c>
      <c r="BE201" s="121">
        <f>IF($B201=1,$G$34,IF(N(Vintage_Input!Q151)&gt;0,IFERROR((Vintage_Input!I151+Vintage_Input!AW151)/$C201+Products!$E$14-(Products!$E$43+Products!$E$19+Products!$E$43*Products!$E$22+Products!$E$44),""),""))</f>
        <v/>
      </c>
      <c r="BF201" s="121">
        <f>IF($B201=1,$H$34,IF(N(Vintage_Input!R151)&gt;0,IFERROR((Vintage_Input!J151+Vintage_Input!AX151)/$C201+Products!$E$14-(Products!$E$43+Products!$E$19+Products!$E$43*Products!$E$22+Products!$E$44),""),""))</f>
        <v/>
      </c>
      <c r="BG201" s="121">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0">
        <f>IF($B202=1,$B$28,IF(N(Vintage_Input!L152)&gt;0,Vintage_Input!D152/Vintage_Input!L152,""))</f>
        <v/>
      </c>
      <c r="E202" s="120">
        <f>IF($B202=1,$C$28,IF(N(Vintage_Input!M152)&gt;0,Vintage_Input!E152/Vintage_Input!M152,""))</f>
        <v/>
      </c>
      <c r="F202" s="120">
        <f>IF($B202=1,$D$28,IF(N(Vintage_Input!N152)&gt;0,Vintage_Input!F152/Vintage_Input!N152,""))</f>
        <v/>
      </c>
      <c r="G202" s="120">
        <f>IF($B202=1,$E$28,IF(N(Vintage_Input!O152)&gt;0,Vintage_Input!G152/Vintage_Input!O152,""))</f>
        <v/>
      </c>
      <c r="H202" s="120">
        <f>IF($B202=1,$F$28,IF(N(Vintage_Input!P152)&gt;0,Vintage_Input!H152/Vintage_Input!P152,""))</f>
        <v/>
      </c>
      <c r="I202" s="120">
        <f>IF($B202=1,$G$28,IF(N(Vintage_Input!Q152)&gt;0,Vintage_Input!I152/Vintage_Input!Q152,""))</f>
        <v/>
      </c>
      <c r="J202" s="120">
        <f>IF($B202=1,$H$28,IF(N(Vintage_Input!R152)&gt;0,Vintage_Input!J152/Vintage_Input!R152,""))</f>
        <v/>
      </c>
      <c r="K202" s="120">
        <f>IF($B202=1,$I$28,IF(N(Vintage_Input!S152)&gt;0,Vintage_Input!K152/Vintage_Input!S152,""))</f>
        <v/>
      </c>
      <c r="L202" s="120">
        <f>IF($B202=1,$B$29,IF(N(Vintage_Input!L152)&gt;0,Vintage_Input!T152/Vintage_Input!L152,""))</f>
        <v/>
      </c>
      <c r="M202" s="120">
        <f>IF($B202=1,$C$29,IF(N(Vintage_Input!M152)&gt;0,Vintage_Input!U152/Vintage_Input!M152,""))</f>
        <v/>
      </c>
      <c r="N202" s="120">
        <f>IF($B202=1,$D$29,IF(N(Vintage_Input!N152)&gt;0,Vintage_Input!V152/Vintage_Input!N152,""))</f>
        <v/>
      </c>
      <c r="O202" s="120">
        <f>IF($B202=1,$E$29,IF(N(Vintage_Input!O152)&gt;0,Vintage_Input!W152/Vintage_Input!O152,""))</f>
        <v/>
      </c>
      <c r="P202" s="120">
        <f>IF($B202=1,$F$29,IF(N(Vintage_Input!P152)&gt;0,Vintage_Input!X152/Vintage_Input!P152,""))</f>
        <v/>
      </c>
      <c r="Q202" s="120">
        <f>IF($B202=1,$G$29,IF(N(Vintage_Input!Q152)&gt;0,Vintage_Input!Y152/Vintage_Input!Q152,""))</f>
        <v/>
      </c>
      <c r="R202" s="120">
        <f>IF($B202=1,$H$29,IF(N(Vintage_Input!R152)&gt;0,Vintage_Input!Z152/Vintage_Input!R152,""))</f>
        <v/>
      </c>
      <c r="S202" s="120">
        <f>IF($B202=1,$I$29,IF(N(Vintage_Input!S152)&gt;0,Vintage_Input!AA152/Vintage_Input!S152,""))</f>
        <v/>
      </c>
      <c r="T202" s="120">
        <f>IF($B202=1,$B$30,IF(N(Vintage_Input!L152)&gt;0,Vintage_Input!AB152/Vintage_Input!L152,""))</f>
        <v/>
      </c>
      <c r="U202" s="120">
        <f>IF($B202=1,$C$30,IF(N(Vintage_Input!M152)&gt;0,Vintage_Input!AC152/Vintage_Input!M152,""))</f>
        <v/>
      </c>
      <c r="V202" s="120">
        <f>IF($B202=1,$D$30,IF(N(Vintage_Input!N152)&gt;0,Vintage_Input!AD152/Vintage_Input!N152,""))</f>
        <v/>
      </c>
      <c r="W202" s="120">
        <f>IF($B202=1,$E$30,IF(N(Vintage_Input!O152)&gt;0,Vintage_Input!AE152/Vintage_Input!O152,""))</f>
        <v/>
      </c>
      <c r="X202" s="120">
        <f>IF($B202=1,$F$30,IF(N(Vintage_Input!P152)&gt;0,Vintage_Input!AF152/Vintage_Input!P152,""))</f>
        <v/>
      </c>
      <c r="Y202" s="120">
        <f>IF($B202=1,$G$30,IF(N(Vintage_Input!Q152)&gt;0,Vintage_Input!AG152/Vintage_Input!Q152,""))</f>
        <v/>
      </c>
      <c r="Z202" s="120">
        <f>IF($B202=1,$H$30,IF(N(Vintage_Input!R152)&gt;0,Vintage_Input!AH152/Vintage_Input!R152,""))</f>
        <v/>
      </c>
      <c r="AA202" s="120">
        <f>IF($B202=1,$I$30,IF(N(Vintage_Input!S152)&gt;0,Vintage_Input!AI152/Vintage_Input!S152,""))</f>
        <v/>
      </c>
      <c r="AB202" s="120">
        <f>IF($B202=1,$B$31,IF(N(Vintage_Input!L152)&gt;0,Vintage_Input!AJ152/Vintage_Input!L152,""))</f>
        <v/>
      </c>
      <c r="AC202" s="120">
        <f>IF($B202=1,$C$31,IF(N(Vintage_Input!M152)&gt;0,Vintage_Input!AK152/Vintage_Input!M152,""))</f>
        <v/>
      </c>
      <c r="AD202" s="120">
        <f>IF($B202=1,$D$31,IF(N(Vintage_Input!N152)&gt;0,Vintage_Input!AL152/Vintage_Input!N152,""))</f>
        <v/>
      </c>
      <c r="AE202" s="120">
        <f>IF($B202=1,$E$31,IF(N(Vintage_Input!O152)&gt;0,Vintage_Input!AM152/Vintage_Input!O152,""))</f>
        <v/>
      </c>
      <c r="AF202" s="120">
        <f>IF($B202=1,$F$31,IF(N(Vintage_Input!P152)&gt;0,Vintage_Input!AN152/Vintage_Input!P152,""))</f>
        <v/>
      </c>
      <c r="AG202" s="120">
        <f>IF($B202=1,$G$31,IF(N(Vintage_Input!Q152)&gt;0,Vintage_Input!AO152/Vintage_Input!Q152,""))</f>
        <v/>
      </c>
      <c r="AH202" s="120">
        <f>IF($B202=1,$H$31,IF(N(Vintage_Input!R152)&gt;0,Vintage_Input!AP152/Vintage_Input!R152,""))</f>
        <v/>
      </c>
      <c r="AI202" s="120">
        <f>IF($B202=1,$I$31,IF(N(Vintage_Input!S152)&gt;0,Vintage_Input!AQ152/Vintage_Input!S152,""))</f>
        <v/>
      </c>
      <c r="AJ202" s="120">
        <f>IF($B202=1,$B$32,IF(N(Vintage_Input!L152)&gt;0,IFERROR(Vintage_Input!AR152/Vintage_Input!AJ152,""),""))</f>
        <v/>
      </c>
      <c r="AK202" s="120">
        <f>IF($B202=1,$C$32,IF(N(Vintage_Input!M152)&gt;0,IFERROR(Vintage_Input!AS152/Vintage_Input!AK152,""),""))</f>
        <v/>
      </c>
      <c r="AL202" s="120">
        <f>IF($B202=1,$D$32,IF(N(Vintage_Input!N152)&gt;0,IFERROR(Vintage_Input!AT152/Vintage_Input!AL152,""),""))</f>
        <v/>
      </c>
      <c r="AM202" s="120">
        <f>IF($B202=1,$E$32,IF(N(Vintage_Input!O152)&gt;0,IFERROR(Vintage_Input!AU152/Vintage_Input!AM152,""),""))</f>
        <v/>
      </c>
      <c r="AN202" s="120">
        <f>IF($B202=1,$F$32,IF(N(Vintage_Input!P152)&gt;0,IFERROR(Vintage_Input!AV152/Vintage_Input!AN152,""),""))</f>
        <v/>
      </c>
      <c r="AO202" s="120">
        <f>IF($B202=1,$G$32,IF(N(Vintage_Input!Q152)&gt;0,IFERROR(Vintage_Input!AW152/Vintage_Input!AO152,""),""))</f>
        <v/>
      </c>
      <c r="AP202" s="120">
        <f>IF($B202=1,$H$32,IF(N(Vintage_Input!R152)&gt;0,IFERROR(Vintage_Input!AX152/Vintage_Input!AP152,""),""))</f>
        <v/>
      </c>
      <c r="AQ202" s="120">
        <f>IF($B202=1,$I$32,IF(N(Vintage_Input!S152)&gt;0,IFERROR(Vintage_Input!AY152/Vintage_Input!AQ152,""),""))</f>
        <v/>
      </c>
      <c r="AR202" s="120">
        <f>IF($B202=1,$B$33,IF(N(Vintage_Input!L152)&gt;0,IFERROR(Vintage_Input!AZ152/$C202,""),""))</f>
        <v/>
      </c>
      <c r="AS202" s="120">
        <f>IF($B202=1,$C$33,IF(N(Vintage_Input!M152)&gt;0,IFERROR(Vintage_Input!BA152/$C202,""),""))</f>
        <v/>
      </c>
      <c r="AT202" s="120">
        <f>IF($B202=1,$D$33,IF(N(Vintage_Input!N152)&gt;0,IFERROR(Vintage_Input!BB152/$C202,""),""))</f>
        <v/>
      </c>
      <c r="AU202" s="120">
        <f>IF($B202=1,$E$33,IF(N(Vintage_Input!O152)&gt;0,IFERROR(Vintage_Input!BC152/$C202,""),""))</f>
        <v/>
      </c>
      <c r="AV202" s="120">
        <f>IF($B202=1,$F$33,IF(N(Vintage_Input!P152)&gt;0,IFERROR(Vintage_Input!BD152/$C202,""),""))</f>
        <v/>
      </c>
      <c r="AW202" s="120">
        <f>IF($B202=1,$G$33,IF(N(Vintage_Input!Q152)&gt;0,IFERROR(Vintage_Input!BE152/$C202,""),""))</f>
        <v/>
      </c>
      <c r="AX202" s="120">
        <f>IF($B202=1,$H$33,IF(N(Vintage_Input!R152)&gt;0,IFERROR(Vintage_Input!BF152/$C202,""),""))</f>
        <v/>
      </c>
      <c r="AY202" s="120">
        <f>IF($B202=1,$I$33,IF(N(Vintage_Input!S152)&gt;0,IFERROR(Vintage_Input!BG152/$C202,""),""))</f>
        <v/>
      </c>
      <c r="AZ202" s="121">
        <f>IF($B202=1,$B$34,IF(N(Vintage_Input!L152)&gt;0,IFERROR((Vintage_Input!D152+Vintage_Input!AR152)/$C202+Products!$E$14-(Products!$E$43+Products!$E$19+Products!$E$43*Products!$E$22+Products!$E$44),""),""))</f>
        <v/>
      </c>
      <c r="BA202" s="121">
        <f>IF($B202=1,$C$34,IF(N(Vintage_Input!M152)&gt;0,IFERROR((Vintage_Input!E152+Vintage_Input!AS152)/$C202+Products!$E$14-(Products!$E$43+Products!$E$19+Products!$E$43*Products!$E$22+Products!$E$44),""),""))</f>
        <v/>
      </c>
      <c r="BB202" s="121">
        <f>IF($B202=1,$D$34,IF(N(Vintage_Input!N152)&gt;0,IFERROR((Vintage_Input!F152+Vintage_Input!AT152)/$C202+Products!$E$14-(Products!$E$43+Products!$E$19+Products!$E$43*Products!$E$22+Products!$E$44),""),""))</f>
        <v/>
      </c>
      <c r="BC202" s="121">
        <f>IF($B202=1,$E$34,IF(N(Vintage_Input!O152)&gt;0,IFERROR((Vintage_Input!G152+Vintage_Input!AU152)/$C202+Products!$E$14-(Products!$E$43+Products!$E$19+Products!$E$43*Products!$E$22+Products!$E$44),""),""))</f>
        <v/>
      </c>
      <c r="BD202" s="121">
        <f>IF($B202=1,$F$34,IF(N(Vintage_Input!P152)&gt;0,IFERROR((Vintage_Input!H152+Vintage_Input!AV152)/$C202+Products!$E$14-(Products!$E$43+Products!$E$19+Products!$E$43*Products!$E$22+Products!$E$44),""),""))</f>
        <v/>
      </c>
      <c r="BE202" s="121">
        <f>IF($B202=1,$G$34,IF(N(Vintage_Input!Q152)&gt;0,IFERROR((Vintage_Input!I152+Vintage_Input!AW152)/$C202+Products!$E$14-(Products!$E$43+Products!$E$19+Products!$E$43*Products!$E$22+Products!$E$44),""),""))</f>
        <v/>
      </c>
      <c r="BF202" s="121">
        <f>IF($B202=1,$H$34,IF(N(Vintage_Input!R152)&gt;0,IFERROR((Vintage_Input!J152+Vintage_Input!AX152)/$C202+Products!$E$14-(Products!$E$43+Products!$E$19+Products!$E$43*Products!$E$22+Products!$E$44),""),""))</f>
        <v/>
      </c>
      <c r="BG202" s="121">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0">
        <f>IF($B203=1,$B$28,IF(N(Vintage_Input!L153)&gt;0,Vintage_Input!D153/Vintage_Input!L153,""))</f>
        <v/>
      </c>
      <c r="E203" s="120">
        <f>IF($B203=1,$C$28,IF(N(Vintage_Input!M153)&gt;0,Vintage_Input!E153/Vintage_Input!M153,""))</f>
        <v/>
      </c>
      <c r="F203" s="120">
        <f>IF($B203=1,$D$28,IF(N(Vintage_Input!N153)&gt;0,Vintage_Input!F153/Vintage_Input!N153,""))</f>
        <v/>
      </c>
      <c r="G203" s="120">
        <f>IF($B203=1,$E$28,IF(N(Vintage_Input!O153)&gt;0,Vintage_Input!G153/Vintage_Input!O153,""))</f>
        <v/>
      </c>
      <c r="H203" s="120">
        <f>IF($B203=1,$F$28,IF(N(Vintage_Input!P153)&gt;0,Vintage_Input!H153/Vintage_Input!P153,""))</f>
        <v/>
      </c>
      <c r="I203" s="120">
        <f>IF($B203=1,$G$28,IF(N(Vintage_Input!Q153)&gt;0,Vintage_Input!I153/Vintage_Input!Q153,""))</f>
        <v/>
      </c>
      <c r="J203" s="120">
        <f>IF($B203=1,$H$28,IF(N(Vintage_Input!R153)&gt;0,Vintage_Input!J153/Vintage_Input!R153,""))</f>
        <v/>
      </c>
      <c r="K203" s="120">
        <f>IF($B203=1,$I$28,IF(N(Vintage_Input!S153)&gt;0,Vintage_Input!K153/Vintage_Input!S153,""))</f>
        <v/>
      </c>
      <c r="L203" s="120">
        <f>IF($B203=1,$B$29,IF(N(Vintage_Input!L153)&gt;0,Vintage_Input!T153/Vintage_Input!L153,""))</f>
        <v/>
      </c>
      <c r="M203" s="120">
        <f>IF($B203=1,$C$29,IF(N(Vintage_Input!M153)&gt;0,Vintage_Input!U153/Vintage_Input!M153,""))</f>
        <v/>
      </c>
      <c r="N203" s="120">
        <f>IF($B203=1,$D$29,IF(N(Vintage_Input!N153)&gt;0,Vintage_Input!V153/Vintage_Input!N153,""))</f>
        <v/>
      </c>
      <c r="O203" s="120">
        <f>IF($B203=1,$E$29,IF(N(Vintage_Input!O153)&gt;0,Vintage_Input!W153/Vintage_Input!O153,""))</f>
        <v/>
      </c>
      <c r="P203" s="120">
        <f>IF($B203=1,$F$29,IF(N(Vintage_Input!P153)&gt;0,Vintage_Input!X153/Vintage_Input!P153,""))</f>
        <v/>
      </c>
      <c r="Q203" s="120">
        <f>IF($B203=1,$G$29,IF(N(Vintage_Input!Q153)&gt;0,Vintage_Input!Y153/Vintage_Input!Q153,""))</f>
        <v/>
      </c>
      <c r="R203" s="120">
        <f>IF($B203=1,$H$29,IF(N(Vintage_Input!R153)&gt;0,Vintage_Input!Z153/Vintage_Input!R153,""))</f>
        <v/>
      </c>
      <c r="S203" s="120">
        <f>IF($B203=1,$I$29,IF(N(Vintage_Input!S153)&gt;0,Vintage_Input!AA153/Vintage_Input!S153,""))</f>
        <v/>
      </c>
      <c r="T203" s="120">
        <f>IF($B203=1,$B$30,IF(N(Vintage_Input!L153)&gt;0,Vintage_Input!AB153/Vintage_Input!L153,""))</f>
        <v/>
      </c>
      <c r="U203" s="120">
        <f>IF($B203=1,$C$30,IF(N(Vintage_Input!M153)&gt;0,Vintage_Input!AC153/Vintage_Input!M153,""))</f>
        <v/>
      </c>
      <c r="V203" s="120">
        <f>IF($B203=1,$D$30,IF(N(Vintage_Input!N153)&gt;0,Vintage_Input!AD153/Vintage_Input!N153,""))</f>
        <v/>
      </c>
      <c r="W203" s="120">
        <f>IF($B203=1,$E$30,IF(N(Vintage_Input!O153)&gt;0,Vintage_Input!AE153/Vintage_Input!O153,""))</f>
        <v/>
      </c>
      <c r="X203" s="120">
        <f>IF($B203=1,$F$30,IF(N(Vintage_Input!P153)&gt;0,Vintage_Input!AF153/Vintage_Input!P153,""))</f>
        <v/>
      </c>
      <c r="Y203" s="120">
        <f>IF($B203=1,$G$30,IF(N(Vintage_Input!Q153)&gt;0,Vintage_Input!AG153/Vintage_Input!Q153,""))</f>
        <v/>
      </c>
      <c r="Z203" s="120">
        <f>IF($B203=1,$H$30,IF(N(Vintage_Input!R153)&gt;0,Vintage_Input!AH153/Vintage_Input!R153,""))</f>
        <v/>
      </c>
      <c r="AA203" s="120">
        <f>IF($B203=1,$I$30,IF(N(Vintage_Input!S153)&gt;0,Vintage_Input!AI153/Vintage_Input!S153,""))</f>
        <v/>
      </c>
      <c r="AB203" s="120">
        <f>IF($B203=1,$B$31,IF(N(Vintage_Input!L153)&gt;0,Vintage_Input!AJ153/Vintage_Input!L153,""))</f>
        <v/>
      </c>
      <c r="AC203" s="120">
        <f>IF($B203=1,$C$31,IF(N(Vintage_Input!M153)&gt;0,Vintage_Input!AK153/Vintage_Input!M153,""))</f>
        <v/>
      </c>
      <c r="AD203" s="120">
        <f>IF($B203=1,$D$31,IF(N(Vintage_Input!N153)&gt;0,Vintage_Input!AL153/Vintage_Input!N153,""))</f>
        <v/>
      </c>
      <c r="AE203" s="120">
        <f>IF($B203=1,$E$31,IF(N(Vintage_Input!O153)&gt;0,Vintage_Input!AM153/Vintage_Input!O153,""))</f>
        <v/>
      </c>
      <c r="AF203" s="120">
        <f>IF($B203=1,$F$31,IF(N(Vintage_Input!P153)&gt;0,Vintage_Input!AN153/Vintage_Input!P153,""))</f>
        <v/>
      </c>
      <c r="AG203" s="120">
        <f>IF($B203=1,$G$31,IF(N(Vintage_Input!Q153)&gt;0,Vintage_Input!AO153/Vintage_Input!Q153,""))</f>
        <v/>
      </c>
      <c r="AH203" s="120">
        <f>IF($B203=1,$H$31,IF(N(Vintage_Input!R153)&gt;0,Vintage_Input!AP153/Vintage_Input!R153,""))</f>
        <v/>
      </c>
      <c r="AI203" s="120">
        <f>IF($B203=1,$I$31,IF(N(Vintage_Input!S153)&gt;0,Vintage_Input!AQ153/Vintage_Input!S153,""))</f>
        <v/>
      </c>
      <c r="AJ203" s="120">
        <f>IF($B203=1,$B$32,IF(N(Vintage_Input!L153)&gt;0,IFERROR(Vintage_Input!AR153/Vintage_Input!AJ153,""),""))</f>
        <v/>
      </c>
      <c r="AK203" s="120">
        <f>IF($B203=1,$C$32,IF(N(Vintage_Input!M153)&gt;0,IFERROR(Vintage_Input!AS153/Vintage_Input!AK153,""),""))</f>
        <v/>
      </c>
      <c r="AL203" s="120">
        <f>IF($B203=1,$D$32,IF(N(Vintage_Input!N153)&gt;0,IFERROR(Vintage_Input!AT153/Vintage_Input!AL153,""),""))</f>
        <v/>
      </c>
      <c r="AM203" s="120">
        <f>IF($B203=1,$E$32,IF(N(Vintage_Input!O153)&gt;0,IFERROR(Vintage_Input!AU153/Vintage_Input!AM153,""),""))</f>
        <v/>
      </c>
      <c r="AN203" s="120">
        <f>IF($B203=1,$F$32,IF(N(Vintage_Input!P153)&gt;0,IFERROR(Vintage_Input!AV153/Vintage_Input!AN153,""),""))</f>
        <v/>
      </c>
      <c r="AO203" s="120">
        <f>IF($B203=1,$G$32,IF(N(Vintage_Input!Q153)&gt;0,IFERROR(Vintage_Input!AW153/Vintage_Input!AO153,""),""))</f>
        <v/>
      </c>
      <c r="AP203" s="120">
        <f>IF($B203=1,$H$32,IF(N(Vintage_Input!R153)&gt;0,IFERROR(Vintage_Input!AX153/Vintage_Input!AP153,""),""))</f>
        <v/>
      </c>
      <c r="AQ203" s="120">
        <f>IF($B203=1,$I$32,IF(N(Vintage_Input!S153)&gt;0,IFERROR(Vintage_Input!AY153/Vintage_Input!AQ153,""),""))</f>
        <v/>
      </c>
      <c r="AR203" s="120">
        <f>IF($B203=1,$B$33,IF(N(Vintage_Input!L153)&gt;0,IFERROR(Vintage_Input!AZ153/$C203,""),""))</f>
        <v/>
      </c>
      <c r="AS203" s="120">
        <f>IF($B203=1,$C$33,IF(N(Vintage_Input!M153)&gt;0,IFERROR(Vintage_Input!BA153/$C203,""),""))</f>
        <v/>
      </c>
      <c r="AT203" s="120">
        <f>IF($B203=1,$D$33,IF(N(Vintage_Input!N153)&gt;0,IFERROR(Vintage_Input!BB153/$C203,""),""))</f>
        <v/>
      </c>
      <c r="AU203" s="120">
        <f>IF($B203=1,$E$33,IF(N(Vintage_Input!O153)&gt;0,IFERROR(Vintage_Input!BC153/$C203,""),""))</f>
        <v/>
      </c>
      <c r="AV203" s="120">
        <f>IF($B203=1,$F$33,IF(N(Vintage_Input!P153)&gt;0,IFERROR(Vintage_Input!BD153/$C203,""),""))</f>
        <v/>
      </c>
      <c r="AW203" s="120">
        <f>IF($B203=1,$G$33,IF(N(Vintage_Input!Q153)&gt;0,IFERROR(Vintage_Input!BE153/$C203,""),""))</f>
        <v/>
      </c>
      <c r="AX203" s="120">
        <f>IF($B203=1,$H$33,IF(N(Vintage_Input!R153)&gt;0,IFERROR(Vintage_Input!BF153/$C203,""),""))</f>
        <v/>
      </c>
      <c r="AY203" s="120">
        <f>IF($B203=1,$I$33,IF(N(Vintage_Input!S153)&gt;0,IFERROR(Vintage_Input!BG153/$C203,""),""))</f>
        <v/>
      </c>
      <c r="AZ203" s="121">
        <f>IF($B203=1,$B$34,IF(N(Vintage_Input!L153)&gt;0,IFERROR((Vintage_Input!D153+Vintage_Input!AR153)/$C203+Products!$E$14-(Products!$E$43+Products!$E$19+Products!$E$43*Products!$E$22+Products!$E$44),""),""))</f>
        <v/>
      </c>
      <c r="BA203" s="121">
        <f>IF($B203=1,$C$34,IF(N(Vintage_Input!M153)&gt;0,IFERROR((Vintage_Input!E153+Vintage_Input!AS153)/$C203+Products!$E$14-(Products!$E$43+Products!$E$19+Products!$E$43*Products!$E$22+Products!$E$44),""),""))</f>
        <v/>
      </c>
      <c r="BB203" s="121">
        <f>IF($B203=1,$D$34,IF(N(Vintage_Input!N153)&gt;0,IFERROR((Vintage_Input!F153+Vintage_Input!AT153)/$C203+Products!$E$14-(Products!$E$43+Products!$E$19+Products!$E$43*Products!$E$22+Products!$E$44),""),""))</f>
        <v/>
      </c>
      <c r="BC203" s="121">
        <f>IF($B203=1,$E$34,IF(N(Vintage_Input!O153)&gt;0,IFERROR((Vintage_Input!G153+Vintage_Input!AU153)/$C203+Products!$E$14-(Products!$E$43+Products!$E$19+Products!$E$43*Products!$E$22+Products!$E$44),""),""))</f>
        <v/>
      </c>
      <c r="BD203" s="121">
        <f>IF($B203=1,$F$34,IF(N(Vintage_Input!P153)&gt;0,IFERROR((Vintage_Input!H153+Vintage_Input!AV153)/$C203+Products!$E$14-(Products!$E$43+Products!$E$19+Products!$E$43*Products!$E$22+Products!$E$44),""),""))</f>
        <v/>
      </c>
      <c r="BE203" s="121">
        <f>IF($B203=1,$G$34,IF(N(Vintage_Input!Q153)&gt;0,IFERROR((Vintage_Input!I153+Vintage_Input!AW153)/$C203+Products!$E$14-(Products!$E$43+Products!$E$19+Products!$E$43*Products!$E$22+Products!$E$44),""),""))</f>
        <v/>
      </c>
      <c r="BF203" s="121">
        <f>IF($B203=1,$H$34,IF(N(Vintage_Input!R153)&gt;0,IFERROR((Vintage_Input!J153+Vintage_Input!AX153)/$C203+Products!$E$14-(Products!$E$43+Products!$E$19+Products!$E$43*Products!$E$22+Products!$E$44),""),""))</f>
        <v/>
      </c>
      <c r="BG203" s="121">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0">
        <f>IF($B204=1,$B$28,IF(N(Vintage_Input!L154)&gt;0,Vintage_Input!D154/Vintage_Input!L154,""))</f>
        <v/>
      </c>
      <c r="E204" s="120">
        <f>IF($B204=1,$C$28,IF(N(Vintage_Input!M154)&gt;0,Vintage_Input!E154/Vintage_Input!M154,""))</f>
        <v/>
      </c>
      <c r="F204" s="120">
        <f>IF($B204=1,$D$28,IF(N(Vintage_Input!N154)&gt;0,Vintage_Input!F154/Vintage_Input!N154,""))</f>
        <v/>
      </c>
      <c r="G204" s="120">
        <f>IF($B204=1,$E$28,IF(N(Vintage_Input!O154)&gt;0,Vintage_Input!G154/Vintage_Input!O154,""))</f>
        <v/>
      </c>
      <c r="H204" s="120">
        <f>IF($B204=1,$F$28,IF(N(Vintage_Input!P154)&gt;0,Vintage_Input!H154/Vintage_Input!P154,""))</f>
        <v/>
      </c>
      <c r="I204" s="120">
        <f>IF($B204=1,$G$28,IF(N(Vintage_Input!Q154)&gt;0,Vintage_Input!I154/Vintage_Input!Q154,""))</f>
        <v/>
      </c>
      <c r="J204" s="120">
        <f>IF($B204=1,$H$28,IF(N(Vintage_Input!R154)&gt;0,Vintage_Input!J154/Vintage_Input!R154,""))</f>
        <v/>
      </c>
      <c r="K204" s="120">
        <f>IF($B204=1,$I$28,IF(N(Vintage_Input!S154)&gt;0,Vintage_Input!K154/Vintage_Input!S154,""))</f>
        <v/>
      </c>
      <c r="L204" s="120">
        <f>IF($B204=1,$B$29,IF(N(Vintage_Input!L154)&gt;0,Vintage_Input!T154/Vintage_Input!L154,""))</f>
        <v/>
      </c>
      <c r="M204" s="120">
        <f>IF($B204=1,$C$29,IF(N(Vintage_Input!M154)&gt;0,Vintage_Input!U154/Vintage_Input!M154,""))</f>
        <v/>
      </c>
      <c r="N204" s="120">
        <f>IF($B204=1,$D$29,IF(N(Vintage_Input!N154)&gt;0,Vintage_Input!V154/Vintage_Input!N154,""))</f>
        <v/>
      </c>
      <c r="O204" s="120">
        <f>IF($B204=1,$E$29,IF(N(Vintage_Input!O154)&gt;0,Vintage_Input!W154/Vintage_Input!O154,""))</f>
        <v/>
      </c>
      <c r="P204" s="120">
        <f>IF($B204=1,$F$29,IF(N(Vintage_Input!P154)&gt;0,Vintage_Input!X154/Vintage_Input!P154,""))</f>
        <v/>
      </c>
      <c r="Q204" s="120">
        <f>IF($B204=1,$G$29,IF(N(Vintage_Input!Q154)&gt;0,Vintage_Input!Y154/Vintage_Input!Q154,""))</f>
        <v/>
      </c>
      <c r="R204" s="120">
        <f>IF($B204=1,$H$29,IF(N(Vintage_Input!R154)&gt;0,Vintage_Input!Z154/Vintage_Input!R154,""))</f>
        <v/>
      </c>
      <c r="S204" s="120">
        <f>IF($B204=1,$I$29,IF(N(Vintage_Input!S154)&gt;0,Vintage_Input!AA154/Vintage_Input!S154,""))</f>
        <v/>
      </c>
      <c r="T204" s="120">
        <f>IF($B204=1,$B$30,IF(N(Vintage_Input!L154)&gt;0,Vintage_Input!AB154/Vintage_Input!L154,""))</f>
        <v/>
      </c>
      <c r="U204" s="120">
        <f>IF($B204=1,$C$30,IF(N(Vintage_Input!M154)&gt;0,Vintage_Input!AC154/Vintage_Input!M154,""))</f>
        <v/>
      </c>
      <c r="V204" s="120">
        <f>IF($B204=1,$D$30,IF(N(Vintage_Input!N154)&gt;0,Vintage_Input!AD154/Vintage_Input!N154,""))</f>
        <v/>
      </c>
      <c r="W204" s="120">
        <f>IF($B204=1,$E$30,IF(N(Vintage_Input!O154)&gt;0,Vintage_Input!AE154/Vintage_Input!O154,""))</f>
        <v/>
      </c>
      <c r="X204" s="120">
        <f>IF($B204=1,$F$30,IF(N(Vintage_Input!P154)&gt;0,Vintage_Input!AF154/Vintage_Input!P154,""))</f>
        <v/>
      </c>
      <c r="Y204" s="120">
        <f>IF($B204=1,$G$30,IF(N(Vintage_Input!Q154)&gt;0,Vintage_Input!AG154/Vintage_Input!Q154,""))</f>
        <v/>
      </c>
      <c r="Z204" s="120">
        <f>IF($B204=1,$H$30,IF(N(Vintage_Input!R154)&gt;0,Vintage_Input!AH154/Vintage_Input!R154,""))</f>
        <v/>
      </c>
      <c r="AA204" s="120">
        <f>IF($B204=1,$I$30,IF(N(Vintage_Input!S154)&gt;0,Vintage_Input!AI154/Vintage_Input!S154,""))</f>
        <v/>
      </c>
      <c r="AB204" s="120">
        <f>IF($B204=1,$B$31,IF(N(Vintage_Input!L154)&gt;0,Vintage_Input!AJ154/Vintage_Input!L154,""))</f>
        <v/>
      </c>
      <c r="AC204" s="120">
        <f>IF($B204=1,$C$31,IF(N(Vintage_Input!M154)&gt;0,Vintage_Input!AK154/Vintage_Input!M154,""))</f>
        <v/>
      </c>
      <c r="AD204" s="120">
        <f>IF($B204=1,$D$31,IF(N(Vintage_Input!N154)&gt;0,Vintage_Input!AL154/Vintage_Input!N154,""))</f>
        <v/>
      </c>
      <c r="AE204" s="120">
        <f>IF($B204=1,$E$31,IF(N(Vintage_Input!O154)&gt;0,Vintage_Input!AM154/Vintage_Input!O154,""))</f>
        <v/>
      </c>
      <c r="AF204" s="120">
        <f>IF($B204=1,$F$31,IF(N(Vintage_Input!P154)&gt;0,Vintage_Input!AN154/Vintage_Input!P154,""))</f>
        <v/>
      </c>
      <c r="AG204" s="120">
        <f>IF($B204=1,$G$31,IF(N(Vintage_Input!Q154)&gt;0,Vintage_Input!AO154/Vintage_Input!Q154,""))</f>
        <v/>
      </c>
      <c r="AH204" s="120">
        <f>IF($B204=1,$H$31,IF(N(Vintage_Input!R154)&gt;0,Vintage_Input!AP154/Vintage_Input!R154,""))</f>
        <v/>
      </c>
      <c r="AI204" s="120">
        <f>IF($B204=1,$I$31,IF(N(Vintage_Input!S154)&gt;0,Vintage_Input!AQ154/Vintage_Input!S154,""))</f>
        <v/>
      </c>
      <c r="AJ204" s="120">
        <f>IF($B204=1,$B$32,IF(N(Vintage_Input!L154)&gt;0,IFERROR(Vintage_Input!AR154/Vintage_Input!AJ154,""),""))</f>
        <v/>
      </c>
      <c r="AK204" s="120">
        <f>IF($B204=1,$C$32,IF(N(Vintage_Input!M154)&gt;0,IFERROR(Vintage_Input!AS154/Vintage_Input!AK154,""),""))</f>
        <v/>
      </c>
      <c r="AL204" s="120">
        <f>IF($B204=1,$D$32,IF(N(Vintage_Input!N154)&gt;0,IFERROR(Vintage_Input!AT154/Vintage_Input!AL154,""),""))</f>
        <v/>
      </c>
      <c r="AM204" s="120">
        <f>IF($B204=1,$E$32,IF(N(Vintage_Input!O154)&gt;0,IFERROR(Vintage_Input!AU154/Vintage_Input!AM154,""),""))</f>
        <v/>
      </c>
      <c r="AN204" s="120">
        <f>IF($B204=1,$F$32,IF(N(Vintage_Input!P154)&gt;0,IFERROR(Vintage_Input!AV154/Vintage_Input!AN154,""),""))</f>
        <v/>
      </c>
      <c r="AO204" s="120">
        <f>IF($B204=1,$G$32,IF(N(Vintage_Input!Q154)&gt;0,IFERROR(Vintage_Input!AW154/Vintage_Input!AO154,""),""))</f>
        <v/>
      </c>
      <c r="AP204" s="120">
        <f>IF($B204=1,$H$32,IF(N(Vintage_Input!R154)&gt;0,IFERROR(Vintage_Input!AX154/Vintage_Input!AP154,""),""))</f>
        <v/>
      </c>
      <c r="AQ204" s="120">
        <f>IF($B204=1,$I$32,IF(N(Vintage_Input!S154)&gt;0,IFERROR(Vintage_Input!AY154/Vintage_Input!AQ154,""),""))</f>
        <v/>
      </c>
      <c r="AR204" s="120">
        <f>IF($B204=1,$B$33,IF(N(Vintage_Input!L154)&gt;0,IFERROR(Vintage_Input!AZ154/$C204,""),""))</f>
        <v/>
      </c>
      <c r="AS204" s="120">
        <f>IF($B204=1,$C$33,IF(N(Vintage_Input!M154)&gt;0,IFERROR(Vintage_Input!BA154/$C204,""),""))</f>
        <v/>
      </c>
      <c r="AT204" s="120">
        <f>IF($B204=1,$D$33,IF(N(Vintage_Input!N154)&gt;0,IFERROR(Vintage_Input!BB154/$C204,""),""))</f>
        <v/>
      </c>
      <c r="AU204" s="120">
        <f>IF($B204=1,$E$33,IF(N(Vintage_Input!O154)&gt;0,IFERROR(Vintage_Input!BC154/$C204,""),""))</f>
        <v/>
      </c>
      <c r="AV204" s="120">
        <f>IF($B204=1,$F$33,IF(N(Vintage_Input!P154)&gt;0,IFERROR(Vintage_Input!BD154/$C204,""),""))</f>
        <v/>
      </c>
      <c r="AW204" s="120">
        <f>IF($B204=1,$G$33,IF(N(Vintage_Input!Q154)&gt;0,IFERROR(Vintage_Input!BE154/$C204,""),""))</f>
        <v/>
      </c>
      <c r="AX204" s="120">
        <f>IF($B204=1,$H$33,IF(N(Vintage_Input!R154)&gt;0,IFERROR(Vintage_Input!BF154/$C204,""),""))</f>
        <v/>
      </c>
      <c r="AY204" s="120">
        <f>IF($B204=1,$I$33,IF(N(Vintage_Input!S154)&gt;0,IFERROR(Vintage_Input!BG154/$C204,""),""))</f>
        <v/>
      </c>
      <c r="AZ204" s="121">
        <f>IF($B204=1,$B$34,IF(N(Vintage_Input!L154)&gt;0,IFERROR((Vintage_Input!D154+Vintage_Input!AR154)/$C204+Products!$E$14-(Products!$E$43+Products!$E$19+Products!$E$43*Products!$E$22+Products!$E$44),""),""))</f>
        <v/>
      </c>
      <c r="BA204" s="121">
        <f>IF($B204=1,$C$34,IF(N(Vintage_Input!M154)&gt;0,IFERROR((Vintage_Input!E154+Vintage_Input!AS154)/$C204+Products!$E$14-(Products!$E$43+Products!$E$19+Products!$E$43*Products!$E$22+Products!$E$44),""),""))</f>
        <v/>
      </c>
      <c r="BB204" s="121">
        <f>IF($B204=1,$D$34,IF(N(Vintage_Input!N154)&gt;0,IFERROR((Vintage_Input!F154+Vintage_Input!AT154)/$C204+Products!$E$14-(Products!$E$43+Products!$E$19+Products!$E$43*Products!$E$22+Products!$E$44),""),""))</f>
        <v/>
      </c>
      <c r="BC204" s="121">
        <f>IF($B204=1,$E$34,IF(N(Vintage_Input!O154)&gt;0,IFERROR((Vintage_Input!G154+Vintage_Input!AU154)/$C204+Products!$E$14-(Products!$E$43+Products!$E$19+Products!$E$43*Products!$E$22+Products!$E$44),""),""))</f>
        <v/>
      </c>
      <c r="BD204" s="121">
        <f>IF($B204=1,$F$34,IF(N(Vintage_Input!P154)&gt;0,IFERROR((Vintage_Input!H154+Vintage_Input!AV154)/$C204+Products!$E$14-(Products!$E$43+Products!$E$19+Products!$E$43*Products!$E$22+Products!$E$44),""),""))</f>
        <v/>
      </c>
      <c r="BE204" s="121">
        <f>IF($B204=1,$G$34,IF(N(Vintage_Input!Q154)&gt;0,IFERROR((Vintage_Input!I154+Vintage_Input!AW154)/$C204+Products!$E$14-(Products!$E$43+Products!$E$19+Products!$E$43*Products!$E$22+Products!$E$44),""),""))</f>
        <v/>
      </c>
      <c r="BF204" s="121">
        <f>IF($B204=1,$H$34,IF(N(Vintage_Input!R154)&gt;0,IFERROR((Vintage_Input!J154+Vintage_Input!AX154)/$C204+Products!$E$14-(Products!$E$43+Products!$E$19+Products!$E$43*Products!$E$22+Products!$E$44),""),""))</f>
        <v/>
      </c>
      <c r="BG204" s="121">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0">
        <f>IF($B205=1,$B$28,IF(N(Vintage_Input!L155)&gt;0,Vintage_Input!D155/Vintage_Input!L155,""))</f>
        <v/>
      </c>
      <c r="E205" s="120">
        <f>IF($B205=1,$C$28,IF(N(Vintage_Input!M155)&gt;0,Vintage_Input!E155/Vintage_Input!M155,""))</f>
        <v/>
      </c>
      <c r="F205" s="120">
        <f>IF($B205=1,$D$28,IF(N(Vintage_Input!N155)&gt;0,Vintage_Input!F155/Vintage_Input!N155,""))</f>
        <v/>
      </c>
      <c r="G205" s="120">
        <f>IF($B205=1,$E$28,IF(N(Vintage_Input!O155)&gt;0,Vintage_Input!G155/Vintage_Input!O155,""))</f>
        <v/>
      </c>
      <c r="H205" s="120">
        <f>IF($B205=1,$F$28,IF(N(Vintage_Input!P155)&gt;0,Vintage_Input!H155/Vintage_Input!P155,""))</f>
        <v/>
      </c>
      <c r="I205" s="120">
        <f>IF($B205=1,$G$28,IF(N(Vintage_Input!Q155)&gt;0,Vintage_Input!I155/Vintage_Input!Q155,""))</f>
        <v/>
      </c>
      <c r="J205" s="120">
        <f>IF($B205=1,$H$28,IF(N(Vintage_Input!R155)&gt;0,Vintage_Input!J155/Vintage_Input!R155,""))</f>
        <v/>
      </c>
      <c r="K205" s="120">
        <f>IF($B205=1,$I$28,IF(N(Vintage_Input!S155)&gt;0,Vintage_Input!K155/Vintage_Input!S155,""))</f>
        <v/>
      </c>
      <c r="L205" s="120">
        <f>IF($B205=1,$B$29,IF(N(Vintage_Input!L155)&gt;0,Vintage_Input!T155/Vintage_Input!L155,""))</f>
        <v/>
      </c>
      <c r="M205" s="120">
        <f>IF($B205=1,$C$29,IF(N(Vintage_Input!M155)&gt;0,Vintage_Input!U155/Vintage_Input!M155,""))</f>
        <v/>
      </c>
      <c r="N205" s="120">
        <f>IF($B205=1,$D$29,IF(N(Vintage_Input!N155)&gt;0,Vintage_Input!V155/Vintage_Input!N155,""))</f>
        <v/>
      </c>
      <c r="O205" s="120">
        <f>IF($B205=1,$E$29,IF(N(Vintage_Input!O155)&gt;0,Vintage_Input!W155/Vintage_Input!O155,""))</f>
        <v/>
      </c>
      <c r="P205" s="120">
        <f>IF($B205=1,$F$29,IF(N(Vintage_Input!P155)&gt;0,Vintage_Input!X155/Vintage_Input!P155,""))</f>
        <v/>
      </c>
      <c r="Q205" s="120">
        <f>IF($B205=1,$G$29,IF(N(Vintage_Input!Q155)&gt;0,Vintage_Input!Y155/Vintage_Input!Q155,""))</f>
        <v/>
      </c>
      <c r="R205" s="120">
        <f>IF($B205=1,$H$29,IF(N(Vintage_Input!R155)&gt;0,Vintage_Input!Z155/Vintage_Input!R155,""))</f>
        <v/>
      </c>
      <c r="S205" s="120">
        <f>IF($B205=1,$I$29,IF(N(Vintage_Input!S155)&gt;0,Vintage_Input!AA155/Vintage_Input!S155,""))</f>
        <v/>
      </c>
      <c r="T205" s="120">
        <f>IF($B205=1,$B$30,IF(N(Vintage_Input!L155)&gt;0,Vintage_Input!AB155/Vintage_Input!L155,""))</f>
        <v/>
      </c>
      <c r="U205" s="120">
        <f>IF($B205=1,$C$30,IF(N(Vintage_Input!M155)&gt;0,Vintage_Input!AC155/Vintage_Input!M155,""))</f>
        <v/>
      </c>
      <c r="V205" s="120">
        <f>IF($B205=1,$D$30,IF(N(Vintage_Input!N155)&gt;0,Vintage_Input!AD155/Vintage_Input!N155,""))</f>
        <v/>
      </c>
      <c r="W205" s="120">
        <f>IF($B205=1,$E$30,IF(N(Vintage_Input!O155)&gt;0,Vintage_Input!AE155/Vintage_Input!O155,""))</f>
        <v/>
      </c>
      <c r="X205" s="120">
        <f>IF($B205=1,$F$30,IF(N(Vintage_Input!P155)&gt;0,Vintage_Input!AF155/Vintage_Input!P155,""))</f>
        <v/>
      </c>
      <c r="Y205" s="120">
        <f>IF($B205=1,$G$30,IF(N(Vintage_Input!Q155)&gt;0,Vintage_Input!AG155/Vintage_Input!Q155,""))</f>
        <v/>
      </c>
      <c r="Z205" s="120">
        <f>IF($B205=1,$H$30,IF(N(Vintage_Input!R155)&gt;0,Vintage_Input!AH155/Vintage_Input!R155,""))</f>
        <v/>
      </c>
      <c r="AA205" s="120">
        <f>IF($B205=1,$I$30,IF(N(Vintage_Input!S155)&gt;0,Vintage_Input!AI155/Vintage_Input!S155,""))</f>
        <v/>
      </c>
      <c r="AB205" s="120">
        <f>IF($B205=1,$B$31,IF(N(Vintage_Input!L155)&gt;0,Vintage_Input!AJ155/Vintage_Input!L155,""))</f>
        <v/>
      </c>
      <c r="AC205" s="120">
        <f>IF($B205=1,$C$31,IF(N(Vintage_Input!M155)&gt;0,Vintage_Input!AK155/Vintage_Input!M155,""))</f>
        <v/>
      </c>
      <c r="AD205" s="120">
        <f>IF($B205=1,$D$31,IF(N(Vintage_Input!N155)&gt;0,Vintage_Input!AL155/Vintage_Input!N155,""))</f>
        <v/>
      </c>
      <c r="AE205" s="120">
        <f>IF($B205=1,$E$31,IF(N(Vintage_Input!O155)&gt;0,Vintage_Input!AM155/Vintage_Input!O155,""))</f>
        <v/>
      </c>
      <c r="AF205" s="120">
        <f>IF($B205=1,$F$31,IF(N(Vintage_Input!P155)&gt;0,Vintage_Input!AN155/Vintage_Input!P155,""))</f>
        <v/>
      </c>
      <c r="AG205" s="120">
        <f>IF($B205=1,$G$31,IF(N(Vintage_Input!Q155)&gt;0,Vintage_Input!AO155/Vintage_Input!Q155,""))</f>
        <v/>
      </c>
      <c r="AH205" s="120">
        <f>IF($B205=1,$H$31,IF(N(Vintage_Input!R155)&gt;0,Vintage_Input!AP155/Vintage_Input!R155,""))</f>
        <v/>
      </c>
      <c r="AI205" s="120">
        <f>IF($B205=1,$I$31,IF(N(Vintage_Input!S155)&gt;0,Vintage_Input!AQ155/Vintage_Input!S155,""))</f>
        <v/>
      </c>
      <c r="AJ205" s="120">
        <f>IF($B205=1,$B$32,IF(N(Vintage_Input!L155)&gt;0,IFERROR(Vintage_Input!AR155/Vintage_Input!AJ155,""),""))</f>
        <v/>
      </c>
      <c r="AK205" s="120">
        <f>IF($B205=1,$C$32,IF(N(Vintage_Input!M155)&gt;0,IFERROR(Vintage_Input!AS155/Vintage_Input!AK155,""),""))</f>
        <v/>
      </c>
      <c r="AL205" s="120">
        <f>IF($B205=1,$D$32,IF(N(Vintage_Input!N155)&gt;0,IFERROR(Vintage_Input!AT155/Vintage_Input!AL155,""),""))</f>
        <v/>
      </c>
      <c r="AM205" s="120">
        <f>IF($B205=1,$E$32,IF(N(Vintage_Input!O155)&gt;0,IFERROR(Vintage_Input!AU155/Vintage_Input!AM155,""),""))</f>
        <v/>
      </c>
      <c r="AN205" s="120">
        <f>IF($B205=1,$F$32,IF(N(Vintage_Input!P155)&gt;0,IFERROR(Vintage_Input!AV155/Vintage_Input!AN155,""),""))</f>
        <v/>
      </c>
      <c r="AO205" s="120">
        <f>IF($B205=1,$G$32,IF(N(Vintage_Input!Q155)&gt;0,IFERROR(Vintage_Input!AW155/Vintage_Input!AO155,""),""))</f>
        <v/>
      </c>
      <c r="AP205" s="120">
        <f>IF($B205=1,$H$32,IF(N(Vintage_Input!R155)&gt;0,IFERROR(Vintage_Input!AX155/Vintage_Input!AP155,""),""))</f>
        <v/>
      </c>
      <c r="AQ205" s="120">
        <f>IF($B205=1,$I$32,IF(N(Vintage_Input!S155)&gt;0,IFERROR(Vintage_Input!AY155/Vintage_Input!AQ155,""),""))</f>
        <v/>
      </c>
      <c r="AR205" s="120">
        <f>IF($B205=1,$B$33,IF(N(Vintage_Input!L155)&gt;0,IFERROR(Vintage_Input!AZ155/$C205,""),""))</f>
        <v/>
      </c>
      <c r="AS205" s="120">
        <f>IF($B205=1,$C$33,IF(N(Vintage_Input!M155)&gt;0,IFERROR(Vintage_Input!BA155/$C205,""),""))</f>
        <v/>
      </c>
      <c r="AT205" s="120">
        <f>IF($B205=1,$D$33,IF(N(Vintage_Input!N155)&gt;0,IFERROR(Vintage_Input!BB155/$C205,""),""))</f>
        <v/>
      </c>
      <c r="AU205" s="120">
        <f>IF($B205=1,$E$33,IF(N(Vintage_Input!O155)&gt;0,IFERROR(Vintage_Input!BC155/$C205,""),""))</f>
        <v/>
      </c>
      <c r="AV205" s="120">
        <f>IF($B205=1,$F$33,IF(N(Vintage_Input!P155)&gt;0,IFERROR(Vintage_Input!BD155/$C205,""),""))</f>
        <v/>
      </c>
      <c r="AW205" s="120">
        <f>IF($B205=1,$G$33,IF(N(Vintage_Input!Q155)&gt;0,IFERROR(Vintage_Input!BE155/$C205,""),""))</f>
        <v/>
      </c>
      <c r="AX205" s="120">
        <f>IF($B205=1,$H$33,IF(N(Vintage_Input!R155)&gt;0,IFERROR(Vintage_Input!BF155/$C205,""),""))</f>
        <v/>
      </c>
      <c r="AY205" s="120">
        <f>IF($B205=1,$I$33,IF(N(Vintage_Input!S155)&gt;0,IFERROR(Vintage_Input!BG155/$C205,""),""))</f>
        <v/>
      </c>
      <c r="AZ205" s="121">
        <f>IF($B205=1,$B$34,IF(N(Vintage_Input!L155)&gt;0,IFERROR((Vintage_Input!D155+Vintage_Input!AR155)/$C205+Products!$E$14-(Products!$E$43+Products!$E$19+Products!$E$43*Products!$E$22+Products!$E$44),""),""))</f>
        <v/>
      </c>
      <c r="BA205" s="121">
        <f>IF($B205=1,$C$34,IF(N(Vintage_Input!M155)&gt;0,IFERROR((Vintage_Input!E155+Vintage_Input!AS155)/$C205+Products!$E$14-(Products!$E$43+Products!$E$19+Products!$E$43*Products!$E$22+Products!$E$44),""),""))</f>
        <v/>
      </c>
      <c r="BB205" s="121">
        <f>IF($B205=1,$D$34,IF(N(Vintage_Input!N155)&gt;0,IFERROR((Vintage_Input!F155+Vintage_Input!AT155)/$C205+Products!$E$14-(Products!$E$43+Products!$E$19+Products!$E$43*Products!$E$22+Products!$E$44),""),""))</f>
        <v/>
      </c>
      <c r="BC205" s="121">
        <f>IF($B205=1,$E$34,IF(N(Vintage_Input!O155)&gt;0,IFERROR((Vintage_Input!G155+Vintage_Input!AU155)/$C205+Products!$E$14-(Products!$E$43+Products!$E$19+Products!$E$43*Products!$E$22+Products!$E$44),""),""))</f>
        <v/>
      </c>
      <c r="BD205" s="121">
        <f>IF($B205=1,$F$34,IF(N(Vintage_Input!P155)&gt;0,IFERROR((Vintage_Input!H155+Vintage_Input!AV155)/$C205+Products!$E$14-(Products!$E$43+Products!$E$19+Products!$E$43*Products!$E$22+Products!$E$44),""),""))</f>
        <v/>
      </c>
      <c r="BE205" s="121">
        <f>IF($B205=1,$G$34,IF(N(Vintage_Input!Q155)&gt;0,IFERROR((Vintage_Input!I155+Vintage_Input!AW155)/$C205+Products!$E$14-(Products!$E$43+Products!$E$19+Products!$E$43*Products!$E$22+Products!$E$44),""),""))</f>
        <v/>
      </c>
      <c r="BF205" s="121">
        <f>IF($B205=1,$H$34,IF(N(Vintage_Input!R155)&gt;0,IFERROR((Vintage_Input!J155+Vintage_Input!AX155)/$C205+Products!$E$14-(Products!$E$43+Products!$E$19+Products!$E$43*Products!$E$22+Products!$E$44),""),""))</f>
        <v/>
      </c>
      <c r="BG205" s="121">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0">
        <f>IF($B206=1,$B$28,IF(N(Vintage_Input!L156)&gt;0,Vintage_Input!D156/Vintage_Input!L156,""))</f>
        <v/>
      </c>
      <c r="E206" s="120">
        <f>IF($B206=1,$C$28,IF(N(Vintage_Input!M156)&gt;0,Vintage_Input!E156/Vintage_Input!M156,""))</f>
        <v/>
      </c>
      <c r="F206" s="120">
        <f>IF($B206=1,$D$28,IF(N(Vintage_Input!N156)&gt;0,Vintage_Input!F156/Vintage_Input!N156,""))</f>
        <v/>
      </c>
      <c r="G206" s="120">
        <f>IF($B206=1,$E$28,IF(N(Vintage_Input!O156)&gt;0,Vintage_Input!G156/Vintage_Input!O156,""))</f>
        <v/>
      </c>
      <c r="H206" s="120">
        <f>IF($B206=1,$F$28,IF(N(Vintage_Input!P156)&gt;0,Vintage_Input!H156/Vintage_Input!P156,""))</f>
        <v/>
      </c>
      <c r="I206" s="120">
        <f>IF($B206=1,$G$28,IF(N(Vintage_Input!Q156)&gt;0,Vintage_Input!I156/Vintage_Input!Q156,""))</f>
        <v/>
      </c>
      <c r="J206" s="120">
        <f>IF($B206=1,$H$28,IF(N(Vintage_Input!R156)&gt;0,Vintage_Input!J156/Vintage_Input!R156,""))</f>
        <v/>
      </c>
      <c r="K206" s="120">
        <f>IF($B206=1,$I$28,IF(N(Vintage_Input!S156)&gt;0,Vintage_Input!K156/Vintage_Input!S156,""))</f>
        <v/>
      </c>
      <c r="L206" s="120">
        <f>IF($B206=1,$B$29,IF(N(Vintage_Input!L156)&gt;0,Vintage_Input!T156/Vintage_Input!L156,""))</f>
        <v/>
      </c>
      <c r="M206" s="120">
        <f>IF($B206=1,$C$29,IF(N(Vintage_Input!M156)&gt;0,Vintage_Input!U156/Vintage_Input!M156,""))</f>
        <v/>
      </c>
      <c r="N206" s="120">
        <f>IF($B206=1,$D$29,IF(N(Vintage_Input!N156)&gt;0,Vintage_Input!V156/Vintage_Input!N156,""))</f>
        <v/>
      </c>
      <c r="O206" s="120">
        <f>IF($B206=1,$E$29,IF(N(Vintage_Input!O156)&gt;0,Vintage_Input!W156/Vintage_Input!O156,""))</f>
        <v/>
      </c>
      <c r="P206" s="120">
        <f>IF($B206=1,$F$29,IF(N(Vintage_Input!P156)&gt;0,Vintage_Input!X156/Vintage_Input!P156,""))</f>
        <v/>
      </c>
      <c r="Q206" s="120">
        <f>IF($B206=1,$G$29,IF(N(Vintage_Input!Q156)&gt;0,Vintage_Input!Y156/Vintage_Input!Q156,""))</f>
        <v/>
      </c>
      <c r="R206" s="120">
        <f>IF($B206=1,$H$29,IF(N(Vintage_Input!R156)&gt;0,Vintage_Input!Z156/Vintage_Input!R156,""))</f>
        <v/>
      </c>
      <c r="S206" s="120">
        <f>IF($B206=1,$I$29,IF(N(Vintage_Input!S156)&gt;0,Vintage_Input!AA156/Vintage_Input!S156,""))</f>
        <v/>
      </c>
      <c r="T206" s="120">
        <f>IF($B206=1,$B$30,IF(N(Vintage_Input!L156)&gt;0,Vintage_Input!AB156/Vintage_Input!L156,""))</f>
        <v/>
      </c>
      <c r="U206" s="120">
        <f>IF($B206=1,$C$30,IF(N(Vintage_Input!M156)&gt;0,Vintage_Input!AC156/Vintage_Input!M156,""))</f>
        <v/>
      </c>
      <c r="V206" s="120">
        <f>IF($B206=1,$D$30,IF(N(Vintage_Input!N156)&gt;0,Vintage_Input!AD156/Vintage_Input!N156,""))</f>
        <v/>
      </c>
      <c r="W206" s="120">
        <f>IF($B206=1,$E$30,IF(N(Vintage_Input!O156)&gt;0,Vintage_Input!AE156/Vintage_Input!O156,""))</f>
        <v/>
      </c>
      <c r="X206" s="120">
        <f>IF($B206=1,$F$30,IF(N(Vintage_Input!P156)&gt;0,Vintage_Input!AF156/Vintage_Input!P156,""))</f>
        <v/>
      </c>
      <c r="Y206" s="120">
        <f>IF($B206=1,$G$30,IF(N(Vintage_Input!Q156)&gt;0,Vintage_Input!AG156/Vintage_Input!Q156,""))</f>
        <v/>
      </c>
      <c r="Z206" s="120">
        <f>IF($B206=1,$H$30,IF(N(Vintage_Input!R156)&gt;0,Vintage_Input!AH156/Vintage_Input!R156,""))</f>
        <v/>
      </c>
      <c r="AA206" s="120">
        <f>IF($B206=1,$I$30,IF(N(Vintage_Input!S156)&gt;0,Vintage_Input!AI156/Vintage_Input!S156,""))</f>
        <v/>
      </c>
      <c r="AB206" s="120">
        <f>IF($B206=1,$B$31,IF(N(Vintage_Input!L156)&gt;0,Vintage_Input!AJ156/Vintage_Input!L156,""))</f>
        <v/>
      </c>
      <c r="AC206" s="120">
        <f>IF($B206=1,$C$31,IF(N(Vintage_Input!M156)&gt;0,Vintage_Input!AK156/Vintage_Input!M156,""))</f>
        <v/>
      </c>
      <c r="AD206" s="120">
        <f>IF($B206=1,$D$31,IF(N(Vintage_Input!N156)&gt;0,Vintage_Input!AL156/Vintage_Input!N156,""))</f>
        <v/>
      </c>
      <c r="AE206" s="120">
        <f>IF($B206=1,$E$31,IF(N(Vintage_Input!O156)&gt;0,Vintage_Input!AM156/Vintage_Input!O156,""))</f>
        <v/>
      </c>
      <c r="AF206" s="120">
        <f>IF($B206=1,$F$31,IF(N(Vintage_Input!P156)&gt;0,Vintage_Input!AN156/Vintage_Input!P156,""))</f>
        <v/>
      </c>
      <c r="AG206" s="120">
        <f>IF($B206=1,$G$31,IF(N(Vintage_Input!Q156)&gt;0,Vintage_Input!AO156/Vintage_Input!Q156,""))</f>
        <v/>
      </c>
      <c r="AH206" s="120">
        <f>IF($B206=1,$H$31,IF(N(Vintage_Input!R156)&gt;0,Vintage_Input!AP156/Vintage_Input!R156,""))</f>
        <v/>
      </c>
      <c r="AI206" s="120">
        <f>IF($B206=1,$I$31,IF(N(Vintage_Input!S156)&gt;0,Vintage_Input!AQ156/Vintage_Input!S156,""))</f>
        <v/>
      </c>
      <c r="AJ206" s="120">
        <f>IF($B206=1,$B$32,IF(N(Vintage_Input!L156)&gt;0,IFERROR(Vintage_Input!AR156/Vintage_Input!AJ156,""),""))</f>
        <v/>
      </c>
      <c r="AK206" s="120">
        <f>IF($B206=1,$C$32,IF(N(Vintage_Input!M156)&gt;0,IFERROR(Vintage_Input!AS156/Vintage_Input!AK156,""),""))</f>
        <v/>
      </c>
      <c r="AL206" s="120">
        <f>IF($B206=1,$D$32,IF(N(Vintage_Input!N156)&gt;0,IFERROR(Vintage_Input!AT156/Vintage_Input!AL156,""),""))</f>
        <v/>
      </c>
      <c r="AM206" s="120">
        <f>IF($B206=1,$E$32,IF(N(Vintage_Input!O156)&gt;0,IFERROR(Vintage_Input!AU156/Vintage_Input!AM156,""),""))</f>
        <v/>
      </c>
      <c r="AN206" s="120">
        <f>IF($B206=1,$F$32,IF(N(Vintage_Input!P156)&gt;0,IFERROR(Vintage_Input!AV156/Vintage_Input!AN156,""),""))</f>
        <v/>
      </c>
      <c r="AO206" s="120">
        <f>IF($B206=1,$G$32,IF(N(Vintage_Input!Q156)&gt;0,IFERROR(Vintage_Input!AW156/Vintage_Input!AO156,""),""))</f>
        <v/>
      </c>
      <c r="AP206" s="120">
        <f>IF($B206=1,$H$32,IF(N(Vintage_Input!R156)&gt;0,IFERROR(Vintage_Input!AX156/Vintage_Input!AP156,""),""))</f>
        <v/>
      </c>
      <c r="AQ206" s="120">
        <f>IF($B206=1,$I$32,IF(N(Vintage_Input!S156)&gt;0,IFERROR(Vintage_Input!AY156/Vintage_Input!AQ156,""),""))</f>
        <v/>
      </c>
      <c r="AR206" s="120">
        <f>IF($B206=1,$B$33,IF(N(Vintage_Input!L156)&gt;0,IFERROR(Vintage_Input!AZ156/$C206,""),""))</f>
        <v/>
      </c>
      <c r="AS206" s="120">
        <f>IF($B206=1,$C$33,IF(N(Vintage_Input!M156)&gt;0,IFERROR(Vintage_Input!BA156/$C206,""),""))</f>
        <v/>
      </c>
      <c r="AT206" s="120">
        <f>IF($B206=1,$D$33,IF(N(Vintage_Input!N156)&gt;0,IFERROR(Vintage_Input!BB156/$C206,""),""))</f>
        <v/>
      </c>
      <c r="AU206" s="120">
        <f>IF($B206=1,$E$33,IF(N(Vintage_Input!O156)&gt;0,IFERROR(Vintage_Input!BC156/$C206,""),""))</f>
        <v/>
      </c>
      <c r="AV206" s="120">
        <f>IF($B206=1,$F$33,IF(N(Vintage_Input!P156)&gt;0,IFERROR(Vintage_Input!BD156/$C206,""),""))</f>
        <v/>
      </c>
      <c r="AW206" s="120">
        <f>IF($B206=1,$G$33,IF(N(Vintage_Input!Q156)&gt;0,IFERROR(Vintage_Input!BE156/$C206,""),""))</f>
        <v/>
      </c>
      <c r="AX206" s="120">
        <f>IF($B206=1,$H$33,IF(N(Vintage_Input!R156)&gt;0,IFERROR(Vintage_Input!BF156/$C206,""),""))</f>
        <v/>
      </c>
      <c r="AY206" s="120">
        <f>IF($B206=1,$I$33,IF(N(Vintage_Input!S156)&gt;0,IFERROR(Vintage_Input!BG156/$C206,""),""))</f>
        <v/>
      </c>
      <c r="AZ206" s="121">
        <f>IF($B206=1,$B$34,IF(N(Vintage_Input!L156)&gt;0,IFERROR((Vintage_Input!D156+Vintage_Input!AR156)/$C206+Products!$E$14-(Products!$E$43+Products!$E$19+Products!$E$43*Products!$E$22+Products!$E$44),""),""))</f>
        <v/>
      </c>
      <c r="BA206" s="121">
        <f>IF($B206=1,$C$34,IF(N(Vintage_Input!M156)&gt;0,IFERROR((Vintage_Input!E156+Vintage_Input!AS156)/$C206+Products!$E$14-(Products!$E$43+Products!$E$19+Products!$E$43*Products!$E$22+Products!$E$44),""),""))</f>
        <v/>
      </c>
      <c r="BB206" s="121">
        <f>IF($B206=1,$D$34,IF(N(Vintage_Input!N156)&gt;0,IFERROR((Vintage_Input!F156+Vintage_Input!AT156)/$C206+Products!$E$14-(Products!$E$43+Products!$E$19+Products!$E$43*Products!$E$22+Products!$E$44),""),""))</f>
        <v/>
      </c>
      <c r="BC206" s="121">
        <f>IF($B206=1,$E$34,IF(N(Vintage_Input!O156)&gt;0,IFERROR((Vintage_Input!G156+Vintage_Input!AU156)/$C206+Products!$E$14-(Products!$E$43+Products!$E$19+Products!$E$43*Products!$E$22+Products!$E$44),""),""))</f>
        <v/>
      </c>
      <c r="BD206" s="121">
        <f>IF($B206=1,$F$34,IF(N(Vintage_Input!P156)&gt;0,IFERROR((Vintage_Input!H156+Vintage_Input!AV156)/$C206+Products!$E$14-(Products!$E$43+Products!$E$19+Products!$E$43*Products!$E$22+Products!$E$44),""),""))</f>
        <v/>
      </c>
      <c r="BE206" s="121">
        <f>IF($B206=1,$G$34,IF(N(Vintage_Input!Q156)&gt;0,IFERROR((Vintage_Input!I156+Vintage_Input!AW156)/$C206+Products!$E$14-(Products!$E$43+Products!$E$19+Products!$E$43*Products!$E$22+Products!$E$44),""),""))</f>
        <v/>
      </c>
      <c r="BF206" s="121">
        <f>IF($B206=1,$H$34,IF(N(Vintage_Input!R156)&gt;0,IFERROR((Vintage_Input!J156+Vintage_Input!AX156)/$C206+Products!$E$14-(Products!$E$43+Products!$E$19+Products!$E$43*Products!$E$22+Products!$E$44),""),""))</f>
        <v/>
      </c>
      <c r="BG206" s="121">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0">
        <f>IF($B207=1,$B$28,IF(N(Vintage_Input!L157)&gt;0,Vintage_Input!D157/Vintage_Input!L157,""))</f>
        <v/>
      </c>
      <c r="E207" s="120">
        <f>IF($B207=1,$C$28,IF(N(Vintage_Input!M157)&gt;0,Vintage_Input!E157/Vintage_Input!M157,""))</f>
        <v/>
      </c>
      <c r="F207" s="120">
        <f>IF($B207=1,$D$28,IF(N(Vintage_Input!N157)&gt;0,Vintage_Input!F157/Vintage_Input!N157,""))</f>
        <v/>
      </c>
      <c r="G207" s="120">
        <f>IF($B207=1,$E$28,IF(N(Vintage_Input!O157)&gt;0,Vintage_Input!G157/Vintage_Input!O157,""))</f>
        <v/>
      </c>
      <c r="H207" s="120">
        <f>IF($B207=1,$F$28,IF(N(Vintage_Input!P157)&gt;0,Vintage_Input!H157/Vintage_Input!P157,""))</f>
        <v/>
      </c>
      <c r="I207" s="120">
        <f>IF($B207=1,$G$28,IF(N(Vintage_Input!Q157)&gt;0,Vintage_Input!I157/Vintage_Input!Q157,""))</f>
        <v/>
      </c>
      <c r="J207" s="120">
        <f>IF($B207=1,$H$28,IF(N(Vintage_Input!R157)&gt;0,Vintage_Input!J157/Vintage_Input!R157,""))</f>
        <v/>
      </c>
      <c r="K207" s="120">
        <f>IF($B207=1,$I$28,IF(N(Vintage_Input!S157)&gt;0,Vintage_Input!K157/Vintage_Input!S157,""))</f>
        <v/>
      </c>
      <c r="L207" s="120">
        <f>IF($B207=1,$B$29,IF(N(Vintage_Input!L157)&gt;0,Vintage_Input!T157/Vintage_Input!L157,""))</f>
        <v/>
      </c>
      <c r="M207" s="120">
        <f>IF($B207=1,$C$29,IF(N(Vintage_Input!M157)&gt;0,Vintage_Input!U157/Vintage_Input!M157,""))</f>
        <v/>
      </c>
      <c r="N207" s="120">
        <f>IF($B207=1,$D$29,IF(N(Vintage_Input!N157)&gt;0,Vintage_Input!V157/Vintage_Input!N157,""))</f>
        <v/>
      </c>
      <c r="O207" s="120">
        <f>IF($B207=1,$E$29,IF(N(Vintage_Input!O157)&gt;0,Vintage_Input!W157/Vintage_Input!O157,""))</f>
        <v/>
      </c>
      <c r="P207" s="120">
        <f>IF($B207=1,$F$29,IF(N(Vintage_Input!P157)&gt;0,Vintage_Input!X157/Vintage_Input!P157,""))</f>
        <v/>
      </c>
      <c r="Q207" s="120">
        <f>IF($B207=1,$G$29,IF(N(Vintage_Input!Q157)&gt;0,Vintage_Input!Y157/Vintage_Input!Q157,""))</f>
        <v/>
      </c>
      <c r="R207" s="120">
        <f>IF($B207=1,$H$29,IF(N(Vintage_Input!R157)&gt;0,Vintage_Input!Z157/Vintage_Input!R157,""))</f>
        <v/>
      </c>
      <c r="S207" s="120">
        <f>IF($B207=1,$I$29,IF(N(Vintage_Input!S157)&gt;0,Vintage_Input!AA157/Vintage_Input!S157,""))</f>
        <v/>
      </c>
      <c r="T207" s="120">
        <f>IF($B207=1,$B$30,IF(N(Vintage_Input!L157)&gt;0,Vintage_Input!AB157/Vintage_Input!L157,""))</f>
        <v/>
      </c>
      <c r="U207" s="120">
        <f>IF($B207=1,$C$30,IF(N(Vintage_Input!M157)&gt;0,Vintage_Input!AC157/Vintage_Input!M157,""))</f>
        <v/>
      </c>
      <c r="V207" s="120">
        <f>IF($B207=1,$D$30,IF(N(Vintage_Input!N157)&gt;0,Vintage_Input!AD157/Vintage_Input!N157,""))</f>
        <v/>
      </c>
      <c r="W207" s="120">
        <f>IF($B207=1,$E$30,IF(N(Vintage_Input!O157)&gt;0,Vintage_Input!AE157/Vintage_Input!O157,""))</f>
        <v/>
      </c>
      <c r="X207" s="120">
        <f>IF($B207=1,$F$30,IF(N(Vintage_Input!P157)&gt;0,Vintage_Input!AF157/Vintage_Input!P157,""))</f>
        <v/>
      </c>
      <c r="Y207" s="120">
        <f>IF($B207=1,$G$30,IF(N(Vintage_Input!Q157)&gt;0,Vintage_Input!AG157/Vintage_Input!Q157,""))</f>
        <v/>
      </c>
      <c r="Z207" s="120">
        <f>IF($B207=1,$H$30,IF(N(Vintage_Input!R157)&gt;0,Vintage_Input!AH157/Vintage_Input!R157,""))</f>
        <v/>
      </c>
      <c r="AA207" s="120">
        <f>IF($B207=1,$I$30,IF(N(Vintage_Input!S157)&gt;0,Vintage_Input!AI157/Vintage_Input!S157,""))</f>
        <v/>
      </c>
      <c r="AB207" s="120">
        <f>IF($B207=1,$B$31,IF(N(Vintage_Input!L157)&gt;0,Vintage_Input!AJ157/Vintage_Input!L157,""))</f>
        <v/>
      </c>
      <c r="AC207" s="120">
        <f>IF($B207=1,$C$31,IF(N(Vintage_Input!M157)&gt;0,Vintage_Input!AK157/Vintage_Input!M157,""))</f>
        <v/>
      </c>
      <c r="AD207" s="120">
        <f>IF($B207=1,$D$31,IF(N(Vintage_Input!N157)&gt;0,Vintage_Input!AL157/Vintage_Input!N157,""))</f>
        <v/>
      </c>
      <c r="AE207" s="120">
        <f>IF($B207=1,$E$31,IF(N(Vintage_Input!O157)&gt;0,Vintage_Input!AM157/Vintage_Input!O157,""))</f>
        <v/>
      </c>
      <c r="AF207" s="120">
        <f>IF($B207=1,$F$31,IF(N(Vintage_Input!P157)&gt;0,Vintage_Input!AN157/Vintage_Input!P157,""))</f>
        <v/>
      </c>
      <c r="AG207" s="120">
        <f>IF($B207=1,$G$31,IF(N(Vintage_Input!Q157)&gt;0,Vintage_Input!AO157/Vintage_Input!Q157,""))</f>
        <v/>
      </c>
      <c r="AH207" s="120">
        <f>IF($B207=1,$H$31,IF(N(Vintage_Input!R157)&gt;0,Vintage_Input!AP157/Vintage_Input!R157,""))</f>
        <v/>
      </c>
      <c r="AI207" s="120">
        <f>IF($B207=1,$I$31,IF(N(Vintage_Input!S157)&gt;0,Vintage_Input!AQ157/Vintage_Input!S157,""))</f>
        <v/>
      </c>
      <c r="AJ207" s="120">
        <f>IF($B207=1,$B$32,IF(N(Vintage_Input!L157)&gt;0,IFERROR(Vintage_Input!AR157/Vintage_Input!AJ157,""),""))</f>
        <v/>
      </c>
      <c r="AK207" s="120">
        <f>IF($B207=1,$C$32,IF(N(Vintage_Input!M157)&gt;0,IFERROR(Vintage_Input!AS157/Vintage_Input!AK157,""),""))</f>
        <v/>
      </c>
      <c r="AL207" s="120">
        <f>IF($B207=1,$D$32,IF(N(Vintage_Input!N157)&gt;0,IFERROR(Vintage_Input!AT157/Vintage_Input!AL157,""),""))</f>
        <v/>
      </c>
      <c r="AM207" s="120">
        <f>IF($B207=1,$E$32,IF(N(Vintage_Input!O157)&gt;0,IFERROR(Vintage_Input!AU157/Vintage_Input!AM157,""),""))</f>
        <v/>
      </c>
      <c r="AN207" s="120">
        <f>IF($B207=1,$F$32,IF(N(Vintage_Input!P157)&gt;0,IFERROR(Vintage_Input!AV157/Vintage_Input!AN157,""),""))</f>
        <v/>
      </c>
      <c r="AO207" s="120">
        <f>IF($B207=1,$G$32,IF(N(Vintage_Input!Q157)&gt;0,IFERROR(Vintage_Input!AW157/Vintage_Input!AO157,""),""))</f>
        <v/>
      </c>
      <c r="AP207" s="120">
        <f>IF($B207=1,$H$32,IF(N(Vintage_Input!R157)&gt;0,IFERROR(Vintage_Input!AX157/Vintage_Input!AP157,""),""))</f>
        <v/>
      </c>
      <c r="AQ207" s="120">
        <f>IF($B207=1,$I$32,IF(N(Vintage_Input!S157)&gt;0,IFERROR(Vintage_Input!AY157/Vintage_Input!AQ157,""),""))</f>
        <v/>
      </c>
      <c r="AR207" s="120">
        <f>IF($B207=1,$B$33,IF(N(Vintage_Input!L157)&gt;0,IFERROR(Vintage_Input!AZ157/$C207,""),""))</f>
        <v/>
      </c>
      <c r="AS207" s="120">
        <f>IF($B207=1,$C$33,IF(N(Vintage_Input!M157)&gt;0,IFERROR(Vintage_Input!BA157/$C207,""),""))</f>
        <v/>
      </c>
      <c r="AT207" s="120">
        <f>IF($B207=1,$D$33,IF(N(Vintage_Input!N157)&gt;0,IFERROR(Vintage_Input!BB157/$C207,""),""))</f>
        <v/>
      </c>
      <c r="AU207" s="120">
        <f>IF($B207=1,$E$33,IF(N(Vintage_Input!O157)&gt;0,IFERROR(Vintage_Input!BC157/$C207,""),""))</f>
        <v/>
      </c>
      <c r="AV207" s="120">
        <f>IF($B207=1,$F$33,IF(N(Vintage_Input!P157)&gt;0,IFERROR(Vintage_Input!BD157/$C207,""),""))</f>
        <v/>
      </c>
      <c r="AW207" s="120">
        <f>IF($B207=1,$G$33,IF(N(Vintage_Input!Q157)&gt;0,IFERROR(Vintage_Input!BE157/$C207,""),""))</f>
        <v/>
      </c>
      <c r="AX207" s="120">
        <f>IF($B207=1,$H$33,IF(N(Vintage_Input!R157)&gt;0,IFERROR(Vintage_Input!BF157/$C207,""),""))</f>
        <v/>
      </c>
      <c r="AY207" s="120">
        <f>IF($B207=1,$I$33,IF(N(Vintage_Input!S157)&gt;0,IFERROR(Vintage_Input!BG157/$C207,""),""))</f>
        <v/>
      </c>
      <c r="AZ207" s="121">
        <f>IF($B207=1,$B$34,IF(N(Vintage_Input!L157)&gt;0,IFERROR((Vintage_Input!D157+Vintage_Input!AR157)/$C207+Products!$E$14-(Products!$E$43+Products!$E$19+Products!$E$43*Products!$E$22+Products!$E$44),""),""))</f>
        <v/>
      </c>
      <c r="BA207" s="121">
        <f>IF($B207=1,$C$34,IF(N(Vintage_Input!M157)&gt;0,IFERROR((Vintage_Input!E157+Vintage_Input!AS157)/$C207+Products!$E$14-(Products!$E$43+Products!$E$19+Products!$E$43*Products!$E$22+Products!$E$44),""),""))</f>
        <v/>
      </c>
      <c r="BB207" s="121">
        <f>IF($B207=1,$D$34,IF(N(Vintage_Input!N157)&gt;0,IFERROR((Vintage_Input!F157+Vintage_Input!AT157)/$C207+Products!$E$14-(Products!$E$43+Products!$E$19+Products!$E$43*Products!$E$22+Products!$E$44),""),""))</f>
        <v/>
      </c>
      <c r="BC207" s="121">
        <f>IF($B207=1,$E$34,IF(N(Vintage_Input!O157)&gt;0,IFERROR((Vintage_Input!G157+Vintage_Input!AU157)/$C207+Products!$E$14-(Products!$E$43+Products!$E$19+Products!$E$43*Products!$E$22+Products!$E$44),""),""))</f>
        <v/>
      </c>
      <c r="BD207" s="121">
        <f>IF($B207=1,$F$34,IF(N(Vintage_Input!P157)&gt;0,IFERROR((Vintage_Input!H157+Vintage_Input!AV157)/$C207+Products!$E$14-(Products!$E$43+Products!$E$19+Products!$E$43*Products!$E$22+Products!$E$44),""),""))</f>
        <v/>
      </c>
      <c r="BE207" s="121">
        <f>IF($B207=1,$G$34,IF(N(Vintage_Input!Q157)&gt;0,IFERROR((Vintage_Input!I157+Vintage_Input!AW157)/$C207+Products!$E$14-(Products!$E$43+Products!$E$19+Products!$E$43*Products!$E$22+Products!$E$44),""),""))</f>
        <v/>
      </c>
      <c r="BF207" s="121">
        <f>IF($B207=1,$H$34,IF(N(Vintage_Input!R157)&gt;0,IFERROR((Vintage_Input!J157+Vintage_Input!AX157)/$C207+Products!$E$14-(Products!$E$43+Products!$E$19+Products!$E$43*Products!$E$22+Products!$E$44),""),""))</f>
        <v/>
      </c>
      <c r="BG207" s="121">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0">
        <f>IF($B208=1,$B$28,IF(N(Vintage_Input!L158)&gt;0,Vintage_Input!D158/Vintage_Input!L158,""))</f>
        <v/>
      </c>
      <c r="E208" s="120">
        <f>IF($B208=1,$C$28,IF(N(Vintage_Input!M158)&gt;0,Vintage_Input!E158/Vintage_Input!M158,""))</f>
        <v/>
      </c>
      <c r="F208" s="120">
        <f>IF($B208=1,$D$28,IF(N(Vintage_Input!N158)&gt;0,Vintage_Input!F158/Vintage_Input!N158,""))</f>
        <v/>
      </c>
      <c r="G208" s="120">
        <f>IF($B208=1,$E$28,IF(N(Vintage_Input!O158)&gt;0,Vintage_Input!G158/Vintage_Input!O158,""))</f>
        <v/>
      </c>
      <c r="H208" s="120">
        <f>IF($B208=1,$F$28,IF(N(Vintage_Input!P158)&gt;0,Vintage_Input!H158/Vintage_Input!P158,""))</f>
        <v/>
      </c>
      <c r="I208" s="120">
        <f>IF($B208=1,$G$28,IF(N(Vintage_Input!Q158)&gt;0,Vintage_Input!I158/Vintage_Input!Q158,""))</f>
        <v/>
      </c>
      <c r="J208" s="120">
        <f>IF($B208=1,$H$28,IF(N(Vintage_Input!R158)&gt;0,Vintage_Input!J158/Vintage_Input!R158,""))</f>
        <v/>
      </c>
      <c r="K208" s="120">
        <f>IF($B208=1,$I$28,IF(N(Vintage_Input!S158)&gt;0,Vintage_Input!K158/Vintage_Input!S158,""))</f>
        <v/>
      </c>
      <c r="L208" s="120">
        <f>IF($B208=1,$B$29,IF(N(Vintage_Input!L158)&gt;0,Vintage_Input!T158/Vintage_Input!L158,""))</f>
        <v/>
      </c>
      <c r="M208" s="120">
        <f>IF($B208=1,$C$29,IF(N(Vintage_Input!M158)&gt;0,Vintage_Input!U158/Vintage_Input!M158,""))</f>
        <v/>
      </c>
      <c r="N208" s="120">
        <f>IF($B208=1,$D$29,IF(N(Vintage_Input!N158)&gt;0,Vintage_Input!V158/Vintage_Input!N158,""))</f>
        <v/>
      </c>
      <c r="O208" s="120">
        <f>IF($B208=1,$E$29,IF(N(Vintage_Input!O158)&gt;0,Vintage_Input!W158/Vintage_Input!O158,""))</f>
        <v/>
      </c>
      <c r="P208" s="120">
        <f>IF($B208=1,$F$29,IF(N(Vintage_Input!P158)&gt;0,Vintage_Input!X158/Vintage_Input!P158,""))</f>
        <v/>
      </c>
      <c r="Q208" s="120">
        <f>IF($B208=1,$G$29,IF(N(Vintage_Input!Q158)&gt;0,Vintage_Input!Y158/Vintage_Input!Q158,""))</f>
        <v/>
      </c>
      <c r="R208" s="120">
        <f>IF($B208=1,$H$29,IF(N(Vintage_Input!R158)&gt;0,Vintage_Input!Z158/Vintage_Input!R158,""))</f>
        <v/>
      </c>
      <c r="S208" s="120">
        <f>IF($B208=1,$I$29,IF(N(Vintage_Input!S158)&gt;0,Vintage_Input!AA158/Vintage_Input!S158,""))</f>
        <v/>
      </c>
      <c r="T208" s="120">
        <f>IF($B208=1,$B$30,IF(N(Vintage_Input!L158)&gt;0,Vintage_Input!AB158/Vintage_Input!L158,""))</f>
        <v/>
      </c>
      <c r="U208" s="120">
        <f>IF($B208=1,$C$30,IF(N(Vintage_Input!M158)&gt;0,Vintage_Input!AC158/Vintage_Input!M158,""))</f>
        <v/>
      </c>
      <c r="V208" s="120">
        <f>IF($B208=1,$D$30,IF(N(Vintage_Input!N158)&gt;0,Vintage_Input!AD158/Vintage_Input!N158,""))</f>
        <v/>
      </c>
      <c r="W208" s="120">
        <f>IF($B208=1,$E$30,IF(N(Vintage_Input!O158)&gt;0,Vintage_Input!AE158/Vintage_Input!O158,""))</f>
        <v/>
      </c>
      <c r="X208" s="120">
        <f>IF($B208=1,$F$30,IF(N(Vintage_Input!P158)&gt;0,Vintage_Input!AF158/Vintage_Input!P158,""))</f>
        <v/>
      </c>
      <c r="Y208" s="120">
        <f>IF($B208=1,$G$30,IF(N(Vintage_Input!Q158)&gt;0,Vintage_Input!AG158/Vintage_Input!Q158,""))</f>
        <v/>
      </c>
      <c r="Z208" s="120">
        <f>IF($B208=1,$H$30,IF(N(Vintage_Input!R158)&gt;0,Vintage_Input!AH158/Vintage_Input!R158,""))</f>
        <v/>
      </c>
      <c r="AA208" s="120">
        <f>IF($B208=1,$I$30,IF(N(Vintage_Input!S158)&gt;0,Vintage_Input!AI158/Vintage_Input!S158,""))</f>
        <v/>
      </c>
      <c r="AB208" s="120">
        <f>IF($B208=1,$B$31,IF(N(Vintage_Input!L158)&gt;0,Vintage_Input!AJ158/Vintage_Input!L158,""))</f>
        <v/>
      </c>
      <c r="AC208" s="120">
        <f>IF($B208=1,$C$31,IF(N(Vintage_Input!M158)&gt;0,Vintage_Input!AK158/Vintage_Input!M158,""))</f>
        <v/>
      </c>
      <c r="AD208" s="120">
        <f>IF($B208=1,$D$31,IF(N(Vintage_Input!N158)&gt;0,Vintage_Input!AL158/Vintage_Input!N158,""))</f>
        <v/>
      </c>
      <c r="AE208" s="120">
        <f>IF($B208=1,$E$31,IF(N(Vintage_Input!O158)&gt;0,Vintage_Input!AM158/Vintage_Input!O158,""))</f>
        <v/>
      </c>
      <c r="AF208" s="120">
        <f>IF($B208=1,$F$31,IF(N(Vintage_Input!P158)&gt;0,Vintage_Input!AN158/Vintage_Input!P158,""))</f>
        <v/>
      </c>
      <c r="AG208" s="120">
        <f>IF($B208=1,$G$31,IF(N(Vintage_Input!Q158)&gt;0,Vintage_Input!AO158/Vintage_Input!Q158,""))</f>
        <v/>
      </c>
      <c r="AH208" s="120">
        <f>IF($B208=1,$H$31,IF(N(Vintage_Input!R158)&gt;0,Vintage_Input!AP158/Vintage_Input!R158,""))</f>
        <v/>
      </c>
      <c r="AI208" s="120">
        <f>IF($B208=1,$I$31,IF(N(Vintage_Input!S158)&gt;0,Vintage_Input!AQ158/Vintage_Input!S158,""))</f>
        <v/>
      </c>
      <c r="AJ208" s="120">
        <f>IF($B208=1,$B$32,IF(N(Vintage_Input!L158)&gt;0,IFERROR(Vintage_Input!AR158/Vintage_Input!AJ158,""),""))</f>
        <v/>
      </c>
      <c r="AK208" s="120">
        <f>IF($B208=1,$C$32,IF(N(Vintage_Input!M158)&gt;0,IFERROR(Vintage_Input!AS158/Vintage_Input!AK158,""),""))</f>
        <v/>
      </c>
      <c r="AL208" s="120">
        <f>IF($B208=1,$D$32,IF(N(Vintage_Input!N158)&gt;0,IFERROR(Vintage_Input!AT158/Vintage_Input!AL158,""),""))</f>
        <v/>
      </c>
      <c r="AM208" s="120">
        <f>IF($B208=1,$E$32,IF(N(Vintage_Input!O158)&gt;0,IFERROR(Vintage_Input!AU158/Vintage_Input!AM158,""),""))</f>
        <v/>
      </c>
      <c r="AN208" s="120">
        <f>IF($B208=1,$F$32,IF(N(Vintage_Input!P158)&gt;0,IFERROR(Vintage_Input!AV158/Vintage_Input!AN158,""),""))</f>
        <v/>
      </c>
      <c r="AO208" s="120">
        <f>IF($B208=1,$G$32,IF(N(Vintage_Input!Q158)&gt;0,IFERROR(Vintage_Input!AW158/Vintage_Input!AO158,""),""))</f>
        <v/>
      </c>
      <c r="AP208" s="120">
        <f>IF($B208=1,$H$32,IF(N(Vintage_Input!R158)&gt;0,IFERROR(Vintage_Input!AX158/Vintage_Input!AP158,""),""))</f>
        <v/>
      </c>
      <c r="AQ208" s="120">
        <f>IF($B208=1,$I$32,IF(N(Vintage_Input!S158)&gt;0,IFERROR(Vintage_Input!AY158/Vintage_Input!AQ158,""),""))</f>
        <v/>
      </c>
      <c r="AR208" s="120">
        <f>IF($B208=1,$B$33,IF(N(Vintage_Input!L158)&gt;0,IFERROR(Vintage_Input!AZ158/$C208,""),""))</f>
        <v/>
      </c>
      <c r="AS208" s="120">
        <f>IF($B208=1,$C$33,IF(N(Vintage_Input!M158)&gt;0,IFERROR(Vintage_Input!BA158/$C208,""),""))</f>
        <v/>
      </c>
      <c r="AT208" s="120">
        <f>IF($B208=1,$D$33,IF(N(Vintage_Input!N158)&gt;0,IFERROR(Vintage_Input!BB158/$C208,""),""))</f>
        <v/>
      </c>
      <c r="AU208" s="120">
        <f>IF($B208=1,$E$33,IF(N(Vintage_Input!O158)&gt;0,IFERROR(Vintage_Input!BC158/$C208,""),""))</f>
        <v/>
      </c>
      <c r="AV208" s="120">
        <f>IF($B208=1,$F$33,IF(N(Vintage_Input!P158)&gt;0,IFERROR(Vintage_Input!BD158/$C208,""),""))</f>
        <v/>
      </c>
      <c r="AW208" s="120">
        <f>IF($B208=1,$G$33,IF(N(Vintage_Input!Q158)&gt;0,IFERROR(Vintage_Input!BE158/$C208,""),""))</f>
        <v/>
      </c>
      <c r="AX208" s="120">
        <f>IF($B208=1,$H$33,IF(N(Vintage_Input!R158)&gt;0,IFERROR(Vintage_Input!BF158/$C208,""),""))</f>
        <v/>
      </c>
      <c r="AY208" s="120">
        <f>IF($B208=1,$I$33,IF(N(Vintage_Input!S158)&gt;0,IFERROR(Vintage_Input!BG158/$C208,""),""))</f>
        <v/>
      </c>
      <c r="AZ208" s="121">
        <f>IF($B208=1,$B$34,IF(N(Vintage_Input!L158)&gt;0,IFERROR((Vintage_Input!D158+Vintage_Input!AR158)/$C208+Products!$E$14-(Products!$E$43+Products!$E$19+Products!$E$43*Products!$E$22+Products!$E$44),""),""))</f>
        <v/>
      </c>
      <c r="BA208" s="121">
        <f>IF($B208=1,$C$34,IF(N(Vintage_Input!M158)&gt;0,IFERROR((Vintage_Input!E158+Vintage_Input!AS158)/$C208+Products!$E$14-(Products!$E$43+Products!$E$19+Products!$E$43*Products!$E$22+Products!$E$44),""),""))</f>
        <v/>
      </c>
      <c r="BB208" s="121">
        <f>IF($B208=1,$D$34,IF(N(Vintage_Input!N158)&gt;0,IFERROR((Vintage_Input!F158+Vintage_Input!AT158)/$C208+Products!$E$14-(Products!$E$43+Products!$E$19+Products!$E$43*Products!$E$22+Products!$E$44),""),""))</f>
        <v/>
      </c>
      <c r="BC208" s="121">
        <f>IF($B208=1,$E$34,IF(N(Vintage_Input!O158)&gt;0,IFERROR((Vintage_Input!G158+Vintage_Input!AU158)/$C208+Products!$E$14-(Products!$E$43+Products!$E$19+Products!$E$43*Products!$E$22+Products!$E$44),""),""))</f>
        <v/>
      </c>
      <c r="BD208" s="121">
        <f>IF($B208=1,$F$34,IF(N(Vintage_Input!P158)&gt;0,IFERROR((Vintage_Input!H158+Vintage_Input!AV158)/$C208+Products!$E$14-(Products!$E$43+Products!$E$19+Products!$E$43*Products!$E$22+Products!$E$44),""),""))</f>
        <v/>
      </c>
      <c r="BE208" s="121">
        <f>IF($B208=1,$G$34,IF(N(Vintage_Input!Q158)&gt;0,IFERROR((Vintage_Input!I158+Vintage_Input!AW158)/$C208+Products!$E$14-(Products!$E$43+Products!$E$19+Products!$E$43*Products!$E$22+Products!$E$44),""),""))</f>
        <v/>
      </c>
      <c r="BF208" s="121">
        <f>IF($B208=1,$H$34,IF(N(Vintage_Input!R158)&gt;0,IFERROR((Vintage_Input!J158+Vintage_Input!AX158)/$C208+Products!$E$14-(Products!$E$43+Products!$E$19+Products!$E$43*Products!$E$22+Products!$E$44),""),""))</f>
        <v/>
      </c>
      <c r="BG208" s="121">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0">
        <f>IF($B209=1,$B$28,IF(N(Vintage_Input!L159)&gt;0,Vintage_Input!D159/Vintage_Input!L159,""))</f>
        <v/>
      </c>
      <c r="E209" s="120">
        <f>IF($B209=1,$C$28,IF(N(Vintage_Input!M159)&gt;0,Vintage_Input!E159/Vintage_Input!M159,""))</f>
        <v/>
      </c>
      <c r="F209" s="120">
        <f>IF($B209=1,$D$28,IF(N(Vintage_Input!N159)&gt;0,Vintage_Input!F159/Vintage_Input!N159,""))</f>
        <v/>
      </c>
      <c r="G209" s="120">
        <f>IF($B209=1,$E$28,IF(N(Vintage_Input!O159)&gt;0,Vintage_Input!G159/Vintage_Input!O159,""))</f>
        <v/>
      </c>
      <c r="H209" s="120">
        <f>IF($B209=1,$F$28,IF(N(Vintage_Input!P159)&gt;0,Vintage_Input!H159/Vintage_Input!P159,""))</f>
        <v/>
      </c>
      <c r="I209" s="120">
        <f>IF($B209=1,$G$28,IF(N(Vintage_Input!Q159)&gt;0,Vintage_Input!I159/Vintage_Input!Q159,""))</f>
        <v/>
      </c>
      <c r="J209" s="120">
        <f>IF($B209=1,$H$28,IF(N(Vintage_Input!R159)&gt;0,Vintage_Input!J159/Vintage_Input!R159,""))</f>
        <v/>
      </c>
      <c r="K209" s="120">
        <f>IF($B209=1,$I$28,IF(N(Vintage_Input!S159)&gt;0,Vintage_Input!K159/Vintage_Input!S159,""))</f>
        <v/>
      </c>
      <c r="L209" s="120">
        <f>IF($B209=1,$B$29,IF(N(Vintage_Input!L159)&gt;0,Vintage_Input!T159/Vintage_Input!L159,""))</f>
        <v/>
      </c>
      <c r="M209" s="120">
        <f>IF($B209=1,$C$29,IF(N(Vintage_Input!M159)&gt;0,Vintage_Input!U159/Vintage_Input!M159,""))</f>
        <v/>
      </c>
      <c r="N209" s="120">
        <f>IF($B209=1,$D$29,IF(N(Vintage_Input!N159)&gt;0,Vintage_Input!V159/Vintage_Input!N159,""))</f>
        <v/>
      </c>
      <c r="O209" s="120">
        <f>IF($B209=1,$E$29,IF(N(Vintage_Input!O159)&gt;0,Vintage_Input!W159/Vintage_Input!O159,""))</f>
        <v/>
      </c>
      <c r="P209" s="120">
        <f>IF($B209=1,$F$29,IF(N(Vintage_Input!P159)&gt;0,Vintage_Input!X159/Vintage_Input!P159,""))</f>
        <v/>
      </c>
      <c r="Q209" s="120">
        <f>IF($B209=1,$G$29,IF(N(Vintage_Input!Q159)&gt;0,Vintage_Input!Y159/Vintage_Input!Q159,""))</f>
        <v/>
      </c>
      <c r="R209" s="120">
        <f>IF($B209=1,$H$29,IF(N(Vintage_Input!R159)&gt;0,Vintage_Input!Z159/Vintage_Input!R159,""))</f>
        <v/>
      </c>
      <c r="S209" s="120">
        <f>IF($B209=1,$I$29,IF(N(Vintage_Input!S159)&gt;0,Vintage_Input!AA159/Vintage_Input!S159,""))</f>
        <v/>
      </c>
      <c r="T209" s="120">
        <f>IF($B209=1,$B$30,IF(N(Vintage_Input!L159)&gt;0,Vintage_Input!AB159/Vintage_Input!L159,""))</f>
        <v/>
      </c>
      <c r="U209" s="120">
        <f>IF($B209=1,$C$30,IF(N(Vintage_Input!M159)&gt;0,Vintage_Input!AC159/Vintage_Input!M159,""))</f>
        <v/>
      </c>
      <c r="V209" s="120">
        <f>IF($B209=1,$D$30,IF(N(Vintage_Input!N159)&gt;0,Vintage_Input!AD159/Vintage_Input!N159,""))</f>
        <v/>
      </c>
      <c r="W209" s="120">
        <f>IF($B209=1,$E$30,IF(N(Vintage_Input!O159)&gt;0,Vintage_Input!AE159/Vintage_Input!O159,""))</f>
        <v/>
      </c>
      <c r="X209" s="120">
        <f>IF($B209=1,$F$30,IF(N(Vintage_Input!P159)&gt;0,Vintage_Input!AF159/Vintage_Input!P159,""))</f>
        <v/>
      </c>
      <c r="Y209" s="120">
        <f>IF($B209=1,$G$30,IF(N(Vintage_Input!Q159)&gt;0,Vintage_Input!AG159/Vintage_Input!Q159,""))</f>
        <v/>
      </c>
      <c r="Z209" s="120">
        <f>IF($B209=1,$H$30,IF(N(Vintage_Input!R159)&gt;0,Vintage_Input!AH159/Vintage_Input!R159,""))</f>
        <v/>
      </c>
      <c r="AA209" s="120">
        <f>IF($B209=1,$I$30,IF(N(Vintage_Input!S159)&gt;0,Vintage_Input!AI159/Vintage_Input!S159,""))</f>
        <v/>
      </c>
      <c r="AB209" s="120">
        <f>IF($B209=1,$B$31,IF(N(Vintage_Input!L159)&gt;0,Vintage_Input!AJ159/Vintage_Input!L159,""))</f>
        <v/>
      </c>
      <c r="AC209" s="120">
        <f>IF($B209=1,$C$31,IF(N(Vintage_Input!M159)&gt;0,Vintage_Input!AK159/Vintage_Input!M159,""))</f>
        <v/>
      </c>
      <c r="AD209" s="120">
        <f>IF($B209=1,$D$31,IF(N(Vintage_Input!N159)&gt;0,Vintage_Input!AL159/Vintage_Input!N159,""))</f>
        <v/>
      </c>
      <c r="AE209" s="120">
        <f>IF($B209=1,$E$31,IF(N(Vintage_Input!O159)&gt;0,Vintage_Input!AM159/Vintage_Input!O159,""))</f>
        <v/>
      </c>
      <c r="AF209" s="120">
        <f>IF($B209=1,$F$31,IF(N(Vintage_Input!P159)&gt;0,Vintage_Input!AN159/Vintage_Input!P159,""))</f>
        <v/>
      </c>
      <c r="AG209" s="120">
        <f>IF($B209=1,$G$31,IF(N(Vintage_Input!Q159)&gt;0,Vintage_Input!AO159/Vintage_Input!Q159,""))</f>
        <v/>
      </c>
      <c r="AH209" s="120">
        <f>IF($B209=1,$H$31,IF(N(Vintage_Input!R159)&gt;0,Vintage_Input!AP159/Vintage_Input!R159,""))</f>
        <v/>
      </c>
      <c r="AI209" s="120">
        <f>IF($B209=1,$I$31,IF(N(Vintage_Input!S159)&gt;0,Vintage_Input!AQ159/Vintage_Input!S159,""))</f>
        <v/>
      </c>
      <c r="AJ209" s="120">
        <f>IF($B209=1,$B$32,IF(N(Vintage_Input!L159)&gt;0,IFERROR(Vintage_Input!AR159/Vintage_Input!AJ159,""),""))</f>
        <v/>
      </c>
      <c r="AK209" s="120">
        <f>IF($B209=1,$C$32,IF(N(Vintage_Input!M159)&gt;0,IFERROR(Vintage_Input!AS159/Vintage_Input!AK159,""),""))</f>
        <v/>
      </c>
      <c r="AL209" s="120">
        <f>IF($B209=1,$D$32,IF(N(Vintage_Input!N159)&gt;0,IFERROR(Vintage_Input!AT159/Vintage_Input!AL159,""),""))</f>
        <v/>
      </c>
      <c r="AM209" s="120">
        <f>IF($B209=1,$E$32,IF(N(Vintage_Input!O159)&gt;0,IFERROR(Vintage_Input!AU159/Vintage_Input!AM159,""),""))</f>
        <v/>
      </c>
      <c r="AN209" s="120">
        <f>IF($B209=1,$F$32,IF(N(Vintage_Input!P159)&gt;0,IFERROR(Vintage_Input!AV159/Vintage_Input!AN159,""),""))</f>
        <v/>
      </c>
      <c r="AO209" s="120">
        <f>IF($B209=1,$G$32,IF(N(Vintage_Input!Q159)&gt;0,IFERROR(Vintage_Input!AW159/Vintage_Input!AO159,""),""))</f>
        <v/>
      </c>
      <c r="AP209" s="120">
        <f>IF($B209=1,$H$32,IF(N(Vintage_Input!R159)&gt;0,IFERROR(Vintage_Input!AX159/Vintage_Input!AP159,""),""))</f>
        <v/>
      </c>
      <c r="AQ209" s="120">
        <f>IF($B209=1,$I$32,IF(N(Vintage_Input!S159)&gt;0,IFERROR(Vintage_Input!AY159/Vintage_Input!AQ159,""),""))</f>
        <v/>
      </c>
      <c r="AR209" s="120">
        <f>IF($B209=1,$B$33,IF(N(Vintage_Input!L159)&gt;0,IFERROR(Vintage_Input!AZ159/$C209,""),""))</f>
        <v/>
      </c>
      <c r="AS209" s="120">
        <f>IF($B209=1,$C$33,IF(N(Vintage_Input!M159)&gt;0,IFERROR(Vintage_Input!BA159/$C209,""),""))</f>
        <v/>
      </c>
      <c r="AT209" s="120">
        <f>IF($B209=1,$D$33,IF(N(Vintage_Input!N159)&gt;0,IFERROR(Vintage_Input!BB159/$C209,""),""))</f>
        <v/>
      </c>
      <c r="AU209" s="120">
        <f>IF($B209=1,$E$33,IF(N(Vintage_Input!O159)&gt;0,IFERROR(Vintage_Input!BC159/$C209,""),""))</f>
        <v/>
      </c>
      <c r="AV209" s="120">
        <f>IF($B209=1,$F$33,IF(N(Vintage_Input!P159)&gt;0,IFERROR(Vintage_Input!BD159/$C209,""),""))</f>
        <v/>
      </c>
      <c r="AW209" s="120">
        <f>IF($B209=1,$G$33,IF(N(Vintage_Input!Q159)&gt;0,IFERROR(Vintage_Input!BE159/$C209,""),""))</f>
        <v/>
      </c>
      <c r="AX209" s="120">
        <f>IF($B209=1,$H$33,IF(N(Vintage_Input!R159)&gt;0,IFERROR(Vintage_Input!BF159/$C209,""),""))</f>
        <v/>
      </c>
      <c r="AY209" s="120">
        <f>IF($B209=1,$I$33,IF(N(Vintage_Input!S159)&gt;0,IFERROR(Vintage_Input!BG159/$C209,""),""))</f>
        <v/>
      </c>
      <c r="AZ209" s="121">
        <f>IF($B209=1,$B$34,IF(N(Vintage_Input!L159)&gt;0,IFERROR((Vintage_Input!D159+Vintage_Input!AR159)/$C209+Products!$E$14-(Products!$E$43+Products!$E$19+Products!$E$43*Products!$E$22+Products!$E$44),""),""))</f>
        <v/>
      </c>
      <c r="BA209" s="121">
        <f>IF($B209=1,$C$34,IF(N(Vintage_Input!M159)&gt;0,IFERROR((Vintage_Input!E159+Vintage_Input!AS159)/$C209+Products!$E$14-(Products!$E$43+Products!$E$19+Products!$E$43*Products!$E$22+Products!$E$44),""),""))</f>
        <v/>
      </c>
      <c r="BB209" s="121">
        <f>IF($B209=1,$D$34,IF(N(Vintage_Input!N159)&gt;0,IFERROR((Vintage_Input!F159+Vintage_Input!AT159)/$C209+Products!$E$14-(Products!$E$43+Products!$E$19+Products!$E$43*Products!$E$22+Products!$E$44),""),""))</f>
        <v/>
      </c>
      <c r="BC209" s="121">
        <f>IF($B209=1,$E$34,IF(N(Vintage_Input!O159)&gt;0,IFERROR((Vintage_Input!G159+Vintage_Input!AU159)/$C209+Products!$E$14-(Products!$E$43+Products!$E$19+Products!$E$43*Products!$E$22+Products!$E$44),""),""))</f>
        <v/>
      </c>
      <c r="BD209" s="121">
        <f>IF($B209=1,$F$34,IF(N(Vintage_Input!P159)&gt;0,IFERROR((Vintage_Input!H159+Vintage_Input!AV159)/$C209+Products!$E$14-(Products!$E$43+Products!$E$19+Products!$E$43*Products!$E$22+Products!$E$44),""),""))</f>
        <v/>
      </c>
      <c r="BE209" s="121">
        <f>IF($B209=1,$G$34,IF(N(Vintage_Input!Q159)&gt;0,IFERROR((Vintage_Input!I159+Vintage_Input!AW159)/$C209+Products!$E$14-(Products!$E$43+Products!$E$19+Products!$E$43*Products!$E$22+Products!$E$44),""),""))</f>
        <v/>
      </c>
      <c r="BF209" s="121">
        <f>IF($B209=1,$H$34,IF(N(Vintage_Input!R159)&gt;0,IFERROR((Vintage_Input!J159+Vintage_Input!AX159)/$C209+Products!$E$14-(Products!$E$43+Products!$E$19+Products!$E$43*Products!$E$22+Products!$E$44),""),""))</f>
        <v/>
      </c>
      <c r="BG209" s="121">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0">
        <f>IF($B210=1,$B$28,IF(N(Vintage_Input!L160)&gt;0,Vintage_Input!D160/Vintage_Input!L160,""))</f>
        <v/>
      </c>
      <c r="E210" s="120">
        <f>IF($B210=1,$C$28,IF(N(Vintage_Input!M160)&gt;0,Vintage_Input!E160/Vintage_Input!M160,""))</f>
        <v/>
      </c>
      <c r="F210" s="120">
        <f>IF($B210=1,$D$28,IF(N(Vintage_Input!N160)&gt;0,Vintage_Input!F160/Vintage_Input!N160,""))</f>
        <v/>
      </c>
      <c r="G210" s="120">
        <f>IF($B210=1,$E$28,IF(N(Vintage_Input!O160)&gt;0,Vintage_Input!G160/Vintage_Input!O160,""))</f>
        <v/>
      </c>
      <c r="H210" s="120">
        <f>IF($B210=1,$F$28,IF(N(Vintage_Input!P160)&gt;0,Vintage_Input!H160/Vintage_Input!P160,""))</f>
        <v/>
      </c>
      <c r="I210" s="120">
        <f>IF($B210=1,$G$28,IF(N(Vintage_Input!Q160)&gt;0,Vintage_Input!I160/Vintage_Input!Q160,""))</f>
        <v/>
      </c>
      <c r="J210" s="120">
        <f>IF($B210=1,$H$28,IF(N(Vintage_Input!R160)&gt;0,Vintage_Input!J160/Vintage_Input!R160,""))</f>
        <v/>
      </c>
      <c r="K210" s="120">
        <f>IF($B210=1,$I$28,IF(N(Vintage_Input!S160)&gt;0,Vintage_Input!K160/Vintage_Input!S160,""))</f>
        <v/>
      </c>
      <c r="L210" s="120">
        <f>IF($B210=1,$B$29,IF(N(Vintage_Input!L160)&gt;0,Vintage_Input!T160/Vintage_Input!L160,""))</f>
        <v/>
      </c>
      <c r="M210" s="120">
        <f>IF($B210=1,$C$29,IF(N(Vintage_Input!M160)&gt;0,Vintage_Input!U160/Vintage_Input!M160,""))</f>
        <v/>
      </c>
      <c r="N210" s="120">
        <f>IF($B210=1,$D$29,IF(N(Vintage_Input!N160)&gt;0,Vintage_Input!V160/Vintage_Input!N160,""))</f>
        <v/>
      </c>
      <c r="O210" s="120">
        <f>IF($B210=1,$E$29,IF(N(Vintage_Input!O160)&gt;0,Vintage_Input!W160/Vintage_Input!O160,""))</f>
        <v/>
      </c>
      <c r="P210" s="120">
        <f>IF($B210=1,$F$29,IF(N(Vintage_Input!P160)&gt;0,Vintage_Input!X160/Vintage_Input!P160,""))</f>
        <v/>
      </c>
      <c r="Q210" s="120">
        <f>IF($B210=1,$G$29,IF(N(Vintage_Input!Q160)&gt;0,Vintage_Input!Y160/Vintage_Input!Q160,""))</f>
        <v/>
      </c>
      <c r="R210" s="120">
        <f>IF($B210=1,$H$29,IF(N(Vintage_Input!R160)&gt;0,Vintage_Input!Z160/Vintage_Input!R160,""))</f>
        <v/>
      </c>
      <c r="S210" s="120">
        <f>IF($B210=1,$I$29,IF(N(Vintage_Input!S160)&gt;0,Vintage_Input!AA160/Vintage_Input!S160,""))</f>
        <v/>
      </c>
      <c r="T210" s="120">
        <f>IF($B210=1,$B$30,IF(N(Vintage_Input!L160)&gt;0,Vintage_Input!AB160/Vintage_Input!L160,""))</f>
        <v/>
      </c>
      <c r="U210" s="120">
        <f>IF($B210=1,$C$30,IF(N(Vintage_Input!M160)&gt;0,Vintage_Input!AC160/Vintage_Input!M160,""))</f>
        <v/>
      </c>
      <c r="V210" s="120">
        <f>IF($B210=1,$D$30,IF(N(Vintage_Input!N160)&gt;0,Vintage_Input!AD160/Vintage_Input!N160,""))</f>
        <v/>
      </c>
      <c r="W210" s="120">
        <f>IF($B210=1,$E$30,IF(N(Vintage_Input!O160)&gt;0,Vintage_Input!AE160/Vintage_Input!O160,""))</f>
        <v/>
      </c>
      <c r="X210" s="120">
        <f>IF($B210=1,$F$30,IF(N(Vintage_Input!P160)&gt;0,Vintage_Input!AF160/Vintage_Input!P160,""))</f>
        <v/>
      </c>
      <c r="Y210" s="120">
        <f>IF($B210=1,$G$30,IF(N(Vintage_Input!Q160)&gt;0,Vintage_Input!AG160/Vintage_Input!Q160,""))</f>
        <v/>
      </c>
      <c r="Z210" s="120">
        <f>IF($B210=1,$H$30,IF(N(Vintage_Input!R160)&gt;0,Vintage_Input!AH160/Vintage_Input!R160,""))</f>
        <v/>
      </c>
      <c r="AA210" s="120">
        <f>IF($B210=1,$I$30,IF(N(Vintage_Input!S160)&gt;0,Vintage_Input!AI160/Vintage_Input!S160,""))</f>
        <v/>
      </c>
      <c r="AB210" s="120">
        <f>IF($B210=1,$B$31,IF(N(Vintage_Input!L160)&gt;0,Vintage_Input!AJ160/Vintage_Input!L160,""))</f>
        <v/>
      </c>
      <c r="AC210" s="120">
        <f>IF($B210=1,$C$31,IF(N(Vintage_Input!M160)&gt;0,Vintage_Input!AK160/Vintage_Input!M160,""))</f>
        <v/>
      </c>
      <c r="AD210" s="120">
        <f>IF($B210=1,$D$31,IF(N(Vintage_Input!N160)&gt;0,Vintage_Input!AL160/Vintage_Input!N160,""))</f>
        <v/>
      </c>
      <c r="AE210" s="120">
        <f>IF($B210=1,$E$31,IF(N(Vintage_Input!O160)&gt;0,Vintage_Input!AM160/Vintage_Input!O160,""))</f>
        <v/>
      </c>
      <c r="AF210" s="120">
        <f>IF($B210=1,$F$31,IF(N(Vintage_Input!P160)&gt;0,Vintage_Input!AN160/Vintage_Input!P160,""))</f>
        <v/>
      </c>
      <c r="AG210" s="120">
        <f>IF($B210=1,$G$31,IF(N(Vintage_Input!Q160)&gt;0,Vintage_Input!AO160/Vintage_Input!Q160,""))</f>
        <v/>
      </c>
      <c r="AH210" s="120">
        <f>IF($B210=1,$H$31,IF(N(Vintage_Input!R160)&gt;0,Vintage_Input!AP160/Vintage_Input!R160,""))</f>
        <v/>
      </c>
      <c r="AI210" s="120">
        <f>IF($B210=1,$I$31,IF(N(Vintage_Input!S160)&gt;0,Vintage_Input!AQ160/Vintage_Input!S160,""))</f>
        <v/>
      </c>
      <c r="AJ210" s="120">
        <f>IF($B210=1,$B$32,IF(N(Vintage_Input!L160)&gt;0,IFERROR(Vintage_Input!AR160/Vintage_Input!AJ160,""),""))</f>
        <v/>
      </c>
      <c r="AK210" s="120">
        <f>IF($B210=1,$C$32,IF(N(Vintage_Input!M160)&gt;0,IFERROR(Vintage_Input!AS160/Vintage_Input!AK160,""),""))</f>
        <v/>
      </c>
      <c r="AL210" s="120">
        <f>IF($B210=1,$D$32,IF(N(Vintage_Input!N160)&gt;0,IFERROR(Vintage_Input!AT160/Vintage_Input!AL160,""),""))</f>
        <v/>
      </c>
      <c r="AM210" s="120">
        <f>IF($B210=1,$E$32,IF(N(Vintage_Input!O160)&gt;0,IFERROR(Vintage_Input!AU160/Vintage_Input!AM160,""),""))</f>
        <v/>
      </c>
      <c r="AN210" s="120">
        <f>IF($B210=1,$F$32,IF(N(Vintage_Input!P160)&gt;0,IFERROR(Vintage_Input!AV160/Vintage_Input!AN160,""),""))</f>
        <v/>
      </c>
      <c r="AO210" s="120">
        <f>IF($B210=1,$G$32,IF(N(Vintage_Input!Q160)&gt;0,IFERROR(Vintage_Input!AW160/Vintage_Input!AO160,""),""))</f>
        <v/>
      </c>
      <c r="AP210" s="120">
        <f>IF($B210=1,$H$32,IF(N(Vintage_Input!R160)&gt;0,IFERROR(Vintage_Input!AX160/Vintage_Input!AP160,""),""))</f>
        <v/>
      </c>
      <c r="AQ210" s="120">
        <f>IF($B210=1,$I$32,IF(N(Vintage_Input!S160)&gt;0,IFERROR(Vintage_Input!AY160/Vintage_Input!AQ160,""),""))</f>
        <v/>
      </c>
      <c r="AR210" s="120">
        <f>IF($B210=1,$B$33,IF(N(Vintage_Input!L160)&gt;0,IFERROR(Vintage_Input!AZ160/$C210,""),""))</f>
        <v/>
      </c>
      <c r="AS210" s="120">
        <f>IF($B210=1,$C$33,IF(N(Vintage_Input!M160)&gt;0,IFERROR(Vintage_Input!BA160/$C210,""),""))</f>
        <v/>
      </c>
      <c r="AT210" s="120">
        <f>IF($B210=1,$D$33,IF(N(Vintage_Input!N160)&gt;0,IFERROR(Vintage_Input!BB160/$C210,""),""))</f>
        <v/>
      </c>
      <c r="AU210" s="120">
        <f>IF($B210=1,$E$33,IF(N(Vintage_Input!O160)&gt;0,IFERROR(Vintage_Input!BC160/$C210,""),""))</f>
        <v/>
      </c>
      <c r="AV210" s="120">
        <f>IF($B210=1,$F$33,IF(N(Vintage_Input!P160)&gt;0,IFERROR(Vintage_Input!BD160/$C210,""),""))</f>
        <v/>
      </c>
      <c r="AW210" s="120">
        <f>IF($B210=1,$G$33,IF(N(Vintage_Input!Q160)&gt;0,IFERROR(Vintage_Input!BE160/$C210,""),""))</f>
        <v/>
      </c>
      <c r="AX210" s="120">
        <f>IF($B210=1,$H$33,IF(N(Vintage_Input!R160)&gt;0,IFERROR(Vintage_Input!BF160/$C210,""),""))</f>
        <v/>
      </c>
      <c r="AY210" s="120">
        <f>IF($B210=1,$I$33,IF(N(Vintage_Input!S160)&gt;0,IFERROR(Vintage_Input!BG160/$C210,""),""))</f>
        <v/>
      </c>
      <c r="AZ210" s="121">
        <f>IF($B210=1,$B$34,IF(N(Vintage_Input!L160)&gt;0,IFERROR((Vintage_Input!D160+Vintage_Input!AR160)/$C210+Products!$E$14-(Products!$E$43+Products!$E$19+Products!$E$43*Products!$E$22+Products!$E$44),""),""))</f>
        <v/>
      </c>
      <c r="BA210" s="121">
        <f>IF($B210=1,$C$34,IF(N(Vintage_Input!M160)&gt;0,IFERROR((Vintage_Input!E160+Vintage_Input!AS160)/$C210+Products!$E$14-(Products!$E$43+Products!$E$19+Products!$E$43*Products!$E$22+Products!$E$44),""),""))</f>
        <v/>
      </c>
      <c r="BB210" s="121">
        <f>IF($B210=1,$D$34,IF(N(Vintage_Input!N160)&gt;0,IFERROR((Vintage_Input!F160+Vintage_Input!AT160)/$C210+Products!$E$14-(Products!$E$43+Products!$E$19+Products!$E$43*Products!$E$22+Products!$E$44),""),""))</f>
        <v/>
      </c>
      <c r="BC210" s="121">
        <f>IF($B210=1,$E$34,IF(N(Vintage_Input!O160)&gt;0,IFERROR((Vintage_Input!G160+Vintage_Input!AU160)/$C210+Products!$E$14-(Products!$E$43+Products!$E$19+Products!$E$43*Products!$E$22+Products!$E$44),""),""))</f>
        <v/>
      </c>
      <c r="BD210" s="121">
        <f>IF($B210=1,$F$34,IF(N(Vintage_Input!P160)&gt;0,IFERROR((Vintage_Input!H160+Vintage_Input!AV160)/$C210+Products!$E$14-(Products!$E$43+Products!$E$19+Products!$E$43*Products!$E$22+Products!$E$44),""),""))</f>
        <v/>
      </c>
      <c r="BE210" s="121">
        <f>IF($B210=1,$G$34,IF(N(Vintage_Input!Q160)&gt;0,IFERROR((Vintage_Input!I160+Vintage_Input!AW160)/$C210+Products!$E$14-(Products!$E$43+Products!$E$19+Products!$E$43*Products!$E$22+Products!$E$44),""),""))</f>
        <v/>
      </c>
      <c r="BF210" s="121">
        <f>IF($B210=1,$H$34,IF(N(Vintage_Input!R160)&gt;0,IFERROR((Vintage_Input!J160+Vintage_Input!AX160)/$C210+Products!$E$14-(Products!$E$43+Products!$E$19+Products!$E$43*Products!$E$22+Products!$E$44),""),""))</f>
        <v/>
      </c>
      <c r="BG210" s="121">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0">
        <f>IF($B211=1,$B$28,IF(N(Vintage_Input!L161)&gt;0,Vintage_Input!D161/Vintage_Input!L161,""))</f>
        <v/>
      </c>
      <c r="E211" s="120">
        <f>IF($B211=1,$C$28,IF(N(Vintage_Input!M161)&gt;0,Vintage_Input!E161/Vintage_Input!M161,""))</f>
        <v/>
      </c>
      <c r="F211" s="120">
        <f>IF($B211=1,$D$28,IF(N(Vintage_Input!N161)&gt;0,Vintage_Input!F161/Vintage_Input!N161,""))</f>
        <v/>
      </c>
      <c r="G211" s="120">
        <f>IF($B211=1,$E$28,IF(N(Vintage_Input!O161)&gt;0,Vintage_Input!G161/Vintage_Input!O161,""))</f>
        <v/>
      </c>
      <c r="H211" s="120">
        <f>IF($B211=1,$F$28,IF(N(Vintage_Input!P161)&gt;0,Vintage_Input!H161/Vintage_Input!P161,""))</f>
        <v/>
      </c>
      <c r="I211" s="120">
        <f>IF($B211=1,$G$28,IF(N(Vintage_Input!Q161)&gt;0,Vintage_Input!I161/Vintage_Input!Q161,""))</f>
        <v/>
      </c>
      <c r="J211" s="120">
        <f>IF($B211=1,$H$28,IF(N(Vintage_Input!R161)&gt;0,Vintage_Input!J161/Vintage_Input!R161,""))</f>
        <v/>
      </c>
      <c r="K211" s="120">
        <f>IF($B211=1,$I$28,IF(N(Vintage_Input!S161)&gt;0,Vintage_Input!K161/Vintage_Input!S161,""))</f>
        <v/>
      </c>
      <c r="L211" s="120">
        <f>IF($B211=1,$B$29,IF(N(Vintage_Input!L161)&gt;0,Vintage_Input!T161/Vintage_Input!L161,""))</f>
        <v/>
      </c>
      <c r="M211" s="120">
        <f>IF($B211=1,$C$29,IF(N(Vintage_Input!M161)&gt;0,Vintage_Input!U161/Vintage_Input!M161,""))</f>
        <v/>
      </c>
      <c r="N211" s="120">
        <f>IF($B211=1,$D$29,IF(N(Vintage_Input!N161)&gt;0,Vintage_Input!V161/Vintage_Input!N161,""))</f>
        <v/>
      </c>
      <c r="O211" s="120">
        <f>IF($B211=1,$E$29,IF(N(Vintage_Input!O161)&gt;0,Vintage_Input!W161/Vintage_Input!O161,""))</f>
        <v/>
      </c>
      <c r="P211" s="120">
        <f>IF($B211=1,$F$29,IF(N(Vintage_Input!P161)&gt;0,Vintage_Input!X161/Vintage_Input!P161,""))</f>
        <v/>
      </c>
      <c r="Q211" s="120">
        <f>IF($B211=1,$G$29,IF(N(Vintage_Input!Q161)&gt;0,Vintage_Input!Y161/Vintage_Input!Q161,""))</f>
        <v/>
      </c>
      <c r="R211" s="120">
        <f>IF($B211=1,$H$29,IF(N(Vintage_Input!R161)&gt;0,Vintage_Input!Z161/Vintage_Input!R161,""))</f>
        <v/>
      </c>
      <c r="S211" s="120">
        <f>IF($B211=1,$I$29,IF(N(Vintage_Input!S161)&gt;0,Vintage_Input!AA161/Vintage_Input!S161,""))</f>
        <v/>
      </c>
      <c r="T211" s="120">
        <f>IF($B211=1,$B$30,IF(N(Vintage_Input!L161)&gt;0,Vintage_Input!AB161/Vintage_Input!L161,""))</f>
        <v/>
      </c>
      <c r="U211" s="120">
        <f>IF($B211=1,$C$30,IF(N(Vintage_Input!M161)&gt;0,Vintage_Input!AC161/Vintage_Input!M161,""))</f>
        <v/>
      </c>
      <c r="V211" s="120">
        <f>IF($B211=1,$D$30,IF(N(Vintage_Input!N161)&gt;0,Vintage_Input!AD161/Vintage_Input!N161,""))</f>
        <v/>
      </c>
      <c r="W211" s="120">
        <f>IF($B211=1,$E$30,IF(N(Vintage_Input!O161)&gt;0,Vintage_Input!AE161/Vintage_Input!O161,""))</f>
        <v/>
      </c>
      <c r="X211" s="120">
        <f>IF($B211=1,$F$30,IF(N(Vintage_Input!P161)&gt;0,Vintage_Input!AF161/Vintage_Input!P161,""))</f>
        <v/>
      </c>
      <c r="Y211" s="120">
        <f>IF($B211=1,$G$30,IF(N(Vintage_Input!Q161)&gt;0,Vintage_Input!AG161/Vintage_Input!Q161,""))</f>
        <v/>
      </c>
      <c r="Z211" s="120">
        <f>IF($B211=1,$H$30,IF(N(Vintage_Input!R161)&gt;0,Vintage_Input!AH161/Vintage_Input!R161,""))</f>
        <v/>
      </c>
      <c r="AA211" s="120">
        <f>IF($B211=1,$I$30,IF(N(Vintage_Input!S161)&gt;0,Vintage_Input!AI161/Vintage_Input!S161,""))</f>
        <v/>
      </c>
      <c r="AB211" s="120">
        <f>IF($B211=1,$B$31,IF(N(Vintage_Input!L161)&gt;0,Vintage_Input!AJ161/Vintage_Input!L161,""))</f>
        <v/>
      </c>
      <c r="AC211" s="120">
        <f>IF($B211=1,$C$31,IF(N(Vintage_Input!M161)&gt;0,Vintage_Input!AK161/Vintage_Input!M161,""))</f>
        <v/>
      </c>
      <c r="AD211" s="120">
        <f>IF($B211=1,$D$31,IF(N(Vintage_Input!N161)&gt;0,Vintage_Input!AL161/Vintage_Input!N161,""))</f>
        <v/>
      </c>
      <c r="AE211" s="120">
        <f>IF($B211=1,$E$31,IF(N(Vintage_Input!O161)&gt;0,Vintage_Input!AM161/Vintage_Input!O161,""))</f>
        <v/>
      </c>
      <c r="AF211" s="120">
        <f>IF($B211=1,$F$31,IF(N(Vintage_Input!P161)&gt;0,Vintage_Input!AN161/Vintage_Input!P161,""))</f>
        <v/>
      </c>
      <c r="AG211" s="120">
        <f>IF($B211=1,$G$31,IF(N(Vintage_Input!Q161)&gt;0,Vintage_Input!AO161/Vintage_Input!Q161,""))</f>
        <v/>
      </c>
      <c r="AH211" s="120">
        <f>IF($B211=1,$H$31,IF(N(Vintage_Input!R161)&gt;0,Vintage_Input!AP161/Vintage_Input!R161,""))</f>
        <v/>
      </c>
      <c r="AI211" s="120">
        <f>IF($B211=1,$I$31,IF(N(Vintage_Input!S161)&gt;0,Vintage_Input!AQ161/Vintage_Input!S161,""))</f>
        <v/>
      </c>
      <c r="AJ211" s="120">
        <f>IF($B211=1,$B$32,IF(N(Vintage_Input!L161)&gt;0,IFERROR(Vintage_Input!AR161/Vintage_Input!AJ161,""),""))</f>
        <v/>
      </c>
      <c r="AK211" s="120">
        <f>IF($B211=1,$C$32,IF(N(Vintage_Input!M161)&gt;0,IFERROR(Vintage_Input!AS161/Vintage_Input!AK161,""),""))</f>
        <v/>
      </c>
      <c r="AL211" s="120">
        <f>IF($B211=1,$D$32,IF(N(Vintage_Input!N161)&gt;0,IFERROR(Vintage_Input!AT161/Vintage_Input!AL161,""),""))</f>
        <v/>
      </c>
      <c r="AM211" s="120">
        <f>IF($B211=1,$E$32,IF(N(Vintage_Input!O161)&gt;0,IFERROR(Vintage_Input!AU161/Vintage_Input!AM161,""),""))</f>
        <v/>
      </c>
      <c r="AN211" s="120">
        <f>IF($B211=1,$F$32,IF(N(Vintage_Input!P161)&gt;0,IFERROR(Vintage_Input!AV161/Vintage_Input!AN161,""),""))</f>
        <v/>
      </c>
      <c r="AO211" s="120">
        <f>IF($B211=1,$G$32,IF(N(Vintage_Input!Q161)&gt;0,IFERROR(Vintage_Input!AW161/Vintage_Input!AO161,""),""))</f>
        <v/>
      </c>
      <c r="AP211" s="120">
        <f>IF($B211=1,$H$32,IF(N(Vintage_Input!R161)&gt;0,IFERROR(Vintage_Input!AX161/Vintage_Input!AP161,""),""))</f>
        <v/>
      </c>
      <c r="AQ211" s="120">
        <f>IF($B211=1,$I$32,IF(N(Vintage_Input!S161)&gt;0,IFERROR(Vintage_Input!AY161/Vintage_Input!AQ161,""),""))</f>
        <v/>
      </c>
      <c r="AR211" s="120">
        <f>IF($B211=1,$B$33,IF(N(Vintage_Input!L161)&gt;0,IFERROR(Vintage_Input!AZ161/$C211,""),""))</f>
        <v/>
      </c>
      <c r="AS211" s="120">
        <f>IF($B211=1,$C$33,IF(N(Vintage_Input!M161)&gt;0,IFERROR(Vintage_Input!BA161/$C211,""),""))</f>
        <v/>
      </c>
      <c r="AT211" s="120">
        <f>IF($B211=1,$D$33,IF(N(Vintage_Input!N161)&gt;0,IFERROR(Vintage_Input!BB161/$C211,""),""))</f>
        <v/>
      </c>
      <c r="AU211" s="120">
        <f>IF($B211=1,$E$33,IF(N(Vintage_Input!O161)&gt;0,IFERROR(Vintage_Input!BC161/$C211,""),""))</f>
        <v/>
      </c>
      <c r="AV211" s="120">
        <f>IF($B211=1,$F$33,IF(N(Vintage_Input!P161)&gt;0,IFERROR(Vintage_Input!BD161/$C211,""),""))</f>
        <v/>
      </c>
      <c r="AW211" s="120">
        <f>IF($B211=1,$G$33,IF(N(Vintage_Input!Q161)&gt;0,IFERROR(Vintage_Input!BE161/$C211,""),""))</f>
        <v/>
      </c>
      <c r="AX211" s="120">
        <f>IF($B211=1,$H$33,IF(N(Vintage_Input!R161)&gt;0,IFERROR(Vintage_Input!BF161/$C211,""),""))</f>
        <v/>
      </c>
      <c r="AY211" s="120">
        <f>IF($B211=1,$I$33,IF(N(Vintage_Input!S161)&gt;0,IFERROR(Vintage_Input!BG161/$C211,""),""))</f>
        <v/>
      </c>
      <c r="AZ211" s="121">
        <f>IF($B211=1,$B$34,IF(N(Vintage_Input!L161)&gt;0,IFERROR((Vintage_Input!D161+Vintage_Input!AR161)/$C211+Products!$E$14-(Products!$E$43+Products!$E$19+Products!$E$43*Products!$E$22+Products!$E$44),""),""))</f>
        <v/>
      </c>
      <c r="BA211" s="121">
        <f>IF($B211=1,$C$34,IF(N(Vintage_Input!M161)&gt;0,IFERROR((Vintage_Input!E161+Vintage_Input!AS161)/$C211+Products!$E$14-(Products!$E$43+Products!$E$19+Products!$E$43*Products!$E$22+Products!$E$44),""),""))</f>
        <v/>
      </c>
      <c r="BB211" s="121">
        <f>IF($B211=1,$D$34,IF(N(Vintage_Input!N161)&gt;0,IFERROR((Vintage_Input!F161+Vintage_Input!AT161)/$C211+Products!$E$14-(Products!$E$43+Products!$E$19+Products!$E$43*Products!$E$22+Products!$E$44),""),""))</f>
        <v/>
      </c>
      <c r="BC211" s="121">
        <f>IF($B211=1,$E$34,IF(N(Vintage_Input!O161)&gt;0,IFERROR((Vintage_Input!G161+Vintage_Input!AU161)/$C211+Products!$E$14-(Products!$E$43+Products!$E$19+Products!$E$43*Products!$E$22+Products!$E$44),""),""))</f>
        <v/>
      </c>
      <c r="BD211" s="121">
        <f>IF($B211=1,$F$34,IF(N(Vintage_Input!P161)&gt;0,IFERROR((Vintage_Input!H161+Vintage_Input!AV161)/$C211+Products!$E$14-(Products!$E$43+Products!$E$19+Products!$E$43*Products!$E$22+Products!$E$44),""),""))</f>
        <v/>
      </c>
      <c r="BE211" s="121">
        <f>IF($B211=1,$G$34,IF(N(Vintage_Input!Q161)&gt;0,IFERROR((Vintage_Input!I161+Vintage_Input!AW161)/$C211+Products!$E$14-(Products!$E$43+Products!$E$19+Products!$E$43*Products!$E$22+Products!$E$44),""),""))</f>
        <v/>
      </c>
      <c r="BF211" s="121">
        <f>IF($B211=1,$H$34,IF(N(Vintage_Input!R161)&gt;0,IFERROR((Vintage_Input!J161+Vintage_Input!AX161)/$C211+Products!$E$14-(Products!$E$43+Products!$E$19+Products!$E$43*Products!$E$22+Products!$E$44),""),""))</f>
        <v/>
      </c>
      <c r="BG211" s="121">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0">
        <f>IF($B212=1,$B$28,IF(N(Vintage_Input!L162)&gt;0,Vintage_Input!D162/Vintage_Input!L162,""))</f>
        <v/>
      </c>
      <c r="E212" s="120">
        <f>IF($B212=1,$C$28,IF(N(Vintage_Input!M162)&gt;0,Vintage_Input!E162/Vintage_Input!M162,""))</f>
        <v/>
      </c>
      <c r="F212" s="120">
        <f>IF($B212=1,$D$28,IF(N(Vintage_Input!N162)&gt;0,Vintage_Input!F162/Vintage_Input!N162,""))</f>
        <v/>
      </c>
      <c r="G212" s="120">
        <f>IF($B212=1,$E$28,IF(N(Vintage_Input!O162)&gt;0,Vintage_Input!G162/Vintage_Input!O162,""))</f>
        <v/>
      </c>
      <c r="H212" s="120">
        <f>IF($B212=1,$F$28,IF(N(Vintage_Input!P162)&gt;0,Vintage_Input!H162/Vintage_Input!P162,""))</f>
        <v/>
      </c>
      <c r="I212" s="120">
        <f>IF($B212=1,$G$28,IF(N(Vintage_Input!Q162)&gt;0,Vintage_Input!I162/Vintage_Input!Q162,""))</f>
        <v/>
      </c>
      <c r="J212" s="120">
        <f>IF($B212=1,$H$28,IF(N(Vintage_Input!R162)&gt;0,Vintage_Input!J162/Vintage_Input!R162,""))</f>
        <v/>
      </c>
      <c r="K212" s="120">
        <f>IF($B212=1,$I$28,IF(N(Vintage_Input!S162)&gt;0,Vintage_Input!K162/Vintage_Input!S162,""))</f>
        <v/>
      </c>
      <c r="L212" s="120">
        <f>IF($B212=1,$B$29,IF(N(Vintage_Input!L162)&gt;0,Vintage_Input!T162/Vintage_Input!L162,""))</f>
        <v/>
      </c>
      <c r="M212" s="120">
        <f>IF($B212=1,$C$29,IF(N(Vintage_Input!M162)&gt;0,Vintage_Input!U162/Vintage_Input!M162,""))</f>
        <v/>
      </c>
      <c r="N212" s="120">
        <f>IF($B212=1,$D$29,IF(N(Vintage_Input!N162)&gt;0,Vintage_Input!V162/Vintage_Input!N162,""))</f>
        <v/>
      </c>
      <c r="O212" s="120">
        <f>IF($B212=1,$E$29,IF(N(Vintage_Input!O162)&gt;0,Vintage_Input!W162/Vintage_Input!O162,""))</f>
        <v/>
      </c>
      <c r="P212" s="120">
        <f>IF($B212=1,$F$29,IF(N(Vintage_Input!P162)&gt;0,Vintage_Input!X162/Vintage_Input!P162,""))</f>
        <v/>
      </c>
      <c r="Q212" s="120">
        <f>IF($B212=1,$G$29,IF(N(Vintage_Input!Q162)&gt;0,Vintage_Input!Y162/Vintage_Input!Q162,""))</f>
        <v/>
      </c>
      <c r="R212" s="120">
        <f>IF($B212=1,$H$29,IF(N(Vintage_Input!R162)&gt;0,Vintage_Input!Z162/Vintage_Input!R162,""))</f>
        <v/>
      </c>
      <c r="S212" s="120">
        <f>IF($B212=1,$I$29,IF(N(Vintage_Input!S162)&gt;0,Vintage_Input!AA162/Vintage_Input!S162,""))</f>
        <v/>
      </c>
      <c r="T212" s="120">
        <f>IF($B212=1,$B$30,IF(N(Vintage_Input!L162)&gt;0,Vintage_Input!AB162/Vintage_Input!L162,""))</f>
        <v/>
      </c>
      <c r="U212" s="120">
        <f>IF($B212=1,$C$30,IF(N(Vintage_Input!M162)&gt;0,Vintage_Input!AC162/Vintage_Input!M162,""))</f>
        <v/>
      </c>
      <c r="V212" s="120">
        <f>IF($B212=1,$D$30,IF(N(Vintage_Input!N162)&gt;0,Vintage_Input!AD162/Vintage_Input!N162,""))</f>
        <v/>
      </c>
      <c r="W212" s="120">
        <f>IF($B212=1,$E$30,IF(N(Vintage_Input!O162)&gt;0,Vintage_Input!AE162/Vintage_Input!O162,""))</f>
        <v/>
      </c>
      <c r="X212" s="120">
        <f>IF($B212=1,$F$30,IF(N(Vintage_Input!P162)&gt;0,Vintage_Input!AF162/Vintage_Input!P162,""))</f>
        <v/>
      </c>
      <c r="Y212" s="120">
        <f>IF($B212=1,$G$30,IF(N(Vintage_Input!Q162)&gt;0,Vintage_Input!AG162/Vintage_Input!Q162,""))</f>
        <v/>
      </c>
      <c r="Z212" s="120">
        <f>IF($B212=1,$H$30,IF(N(Vintage_Input!R162)&gt;0,Vintage_Input!AH162/Vintage_Input!R162,""))</f>
        <v/>
      </c>
      <c r="AA212" s="120">
        <f>IF($B212=1,$I$30,IF(N(Vintage_Input!S162)&gt;0,Vintage_Input!AI162/Vintage_Input!S162,""))</f>
        <v/>
      </c>
      <c r="AB212" s="120">
        <f>IF($B212=1,$B$31,IF(N(Vintage_Input!L162)&gt;0,Vintage_Input!AJ162/Vintage_Input!L162,""))</f>
        <v/>
      </c>
      <c r="AC212" s="120">
        <f>IF($B212=1,$C$31,IF(N(Vintage_Input!M162)&gt;0,Vintage_Input!AK162/Vintage_Input!M162,""))</f>
        <v/>
      </c>
      <c r="AD212" s="120">
        <f>IF($B212=1,$D$31,IF(N(Vintage_Input!N162)&gt;0,Vintage_Input!AL162/Vintage_Input!N162,""))</f>
        <v/>
      </c>
      <c r="AE212" s="120">
        <f>IF($B212=1,$E$31,IF(N(Vintage_Input!O162)&gt;0,Vintage_Input!AM162/Vintage_Input!O162,""))</f>
        <v/>
      </c>
      <c r="AF212" s="120">
        <f>IF($B212=1,$F$31,IF(N(Vintage_Input!P162)&gt;0,Vintage_Input!AN162/Vintage_Input!P162,""))</f>
        <v/>
      </c>
      <c r="AG212" s="120">
        <f>IF($B212=1,$G$31,IF(N(Vintage_Input!Q162)&gt;0,Vintage_Input!AO162/Vintage_Input!Q162,""))</f>
        <v/>
      </c>
      <c r="AH212" s="120">
        <f>IF($B212=1,$H$31,IF(N(Vintage_Input!R162)&gt;0,Vintage_Input!AP162/Vintage_Input!R162,""))</f>
        <v/>
      </c>
      <c r="AI212" s="120">
        <f>IF($B212=1,$I$31,IF(N(Vintage_Input!S162)&gt;0,Vintage_Input!AQ162/Vintage_Input!S162,""))</f>
        <v/>
      </c>
      <c r="AJ212" s="120">
        <f>IF($B212=1,$B$32,IF(N(Vintage_Input!L162)&gt;0,IFERROR(Vintage_Input!AR162/Vintage_Input!AJ162,""),""))</f>
        <v/>
      </c>
      <c r="AK212" s="120">
        <f>IF($B212=1,$C$32,IF(N(Vintage_Input!M162)&gt;0,IFERROR(Vintage_Input!AS162/Vintage_Input!AK162,""),""))</f>
        <v/>
      </c>
      <c r="AL212" s="120">
        <f>IF($B212=1,$D$32,IF(N(Vintage_Input!N162)&gt;0,IFERROR(Vintage_Input!AT162/Vintage_Input!AL162,""),""))</f>
        <v/>
      </c>
      <c r="AM212" s="120">
        <f>IF($B212=1,$E$32,IF(N(Vintage_Input!O162)&gt;0,IFERROR(Vintage_Input!AU162/Vintage_Input!AM162,""),""))</f>
        <v/>
      </c>
      <c r="AN212" s="120">
        <f>IF($B212=1,$F$32,IF(N(Vintage_Input!P162)&gt;0,IFERROR(Vintage_Input!AV162/Vintage_Input!AN162,""),""))</f>
        <v/>
      </c>
      <c r="AO212" s="120">
        <f>IF($B212=1,$G$32,IF(N(Vintage_Input!Q162)&gt;0,IFERROR(Vintage_Input!AW162/Vintage_Input!AO162,""),""))</f>
        <v/>
      </c>
      <c r="AP212" s="120">
        <f>IF($B212=1,$H$32,IF(N(Vintage_Input!R162)&gt;0,IFERROR(Vintage_Input!AX162/Vintage_Input!AP162,""),""))</f>
        <v/>
      </c>
      <c r="AQ212" s="120">
        <f>IF($B212=1,$I$32,IF(N(Vintage_Input!S162)&gt;0,IFERROR(Vintage_Input!AY162/Vintage_Input!AQ162,""),""))</f>
        <v/>
      </c>
      <c r="AR212" s="120">
        <f>IF($B212=1,$B$33,IF(N(Vintage_Input!L162)&gt;0,IFERROR(Vintage_Input!AZ162/$C212,""),""))</f>
        <v/>
      </c>
      <c r="AS212" s="120">
        <f>IF($B212=1,$C$33,IF(N(Vintage_Input!M162)&gt;0,IFERROR(Vintage_Input!BA162/$C212,""),""))</f>
        <v/>
      </c>
      <c r="AT212" s="120">
        <f>IF($B212=1,$D$33,IF(N(Vintage_Input!N162)&gt;0,IFERROR(Vintage_Input!BB162/$C212,""),""))</f>
        <v/>
      </c>
      <c r="AU212" s="120">
        <f>IF($B212=1,$E$33,IF(N(Vintage_Input!O162)&gt;0,IFERROR(Vintage_Input!BC162/$C212,""),""))</f>
        <v/>
      </c>
      <c r="AV212" s="120">
        <f>IF($B212=1,$F$33,IF(N(Vintage_Input!P162)&gt;0,IFERROR(Vintage_Input!BD162/$C212,""),""))</f>
        <v/>
      </c>
      <c r="AW212" s="120">
        <f>IF($B212=1,$G$33,IF(N(Vintage_Input!Q162)&gt;0,IFERROR(Vintage_Input!BE162/$C212,""),""))</f>
        <v/>
      </c>
      <c r="AX212" s="120">
        <f>IF($B212=1,$H$33,IF(N(Vintage_Input!R162)&gt;0,IFERROR(Vintage_Input!BF162/$C212,""),""))</f>
        <v/>
      </c>
      <c r="AY212" s="120">
        <f>IF($B212=1,$I$33,IF(N(Vintage_Input!S162)&gt;0,IFERROR(Vintage_Input!BG162/$C212,""),""))</f>
        <v/>
      </c>
      <c r="AZ212" s="121">
        <f>IF($B212=1,$B$34,IF(N(Vintage_Input!L162)&gt;0,IFERROR((Vintage_Input!D162+Vintage_Input!AR162)/$C212+Products!$E$14-(Products!$E$43+Products!$E$19+Products!$E$43*Products!$E$22+Products!$E$44),""),""))</f>
        <v/>
      </c>
      <c r="BA212" s="121">
        <f>IF($B212=1,$C$34,IF(N(Vintage_Input!M162)&gt;0,IFERROR((Vintage_Input!E162+Vintage_Input!AS162)/$C212+Products!$E$14-(Products!$E$43+Products!$E$19+Products!$E$43*Products!$E$22+Products!$E$44),""),""))</f>
        <v/>
      </c>
      <c r="BB212" s="121">
        <f>IF($B212=1,$D$34,IF(N(Vintage_Input!N162)&gt;0,IFERROR((Vintage_Input!F162+Vintage_Input!AT162)/$C212+Products!$E$14-(Products!$E$43+Products!$E$19+Products!$E$43*Products!$E$22+Products!$E$44),""),""))</f>
        <v/>
      </c>
      <c r="BC212" s="121">
        <f>IF($B212=1,$E$34,IF(N(Vintage_Input!O162)&gt;0,IFERROR((Vintage_Input!G162+Vintage_Input!AU162)/$C212+Products!$E$14-(Products!$E$43+Products!$E$19+Products!$E$43*Products!$E$22+Products!$E$44),""),""))</f>
        <v/>
      </c>
      <c r="BD212" s="121">
        <f>IF($B212=1,$F$34,IF(N(Vintage_Input!P162)&gt;0,IFERROR((Vintage_Input!H162+Vintage_Input!AV162)/$C212+Products!$E$14-(Products!$E$43+Products!$E$19+Products!$E$43*Products!$E$22+Products!$E$44),""),""))</f>
        <v/>
      </c>
      <c r="BE212" s="121">
        <f>IF($B212=1,$G$34,IF(N(Vintage_Input!Q162)&gt;0,IFERROR((Vintage_Input!I162+Vintage_Input!AW162)/$C212+Products!$E$14-(Products!$E$43+Products!$E$19+Products!$E$43*Products!$E$22+Products!$E$44),""),""))</f>
        <v/>
      </c>
      <c r="BF212" s="121">
        <f>IF($B212=1,$H$34,IF(N(Vintage_Input!R162)&gt;0,IFERROR((Vintage_Input!J162+Vintage_Input!AX162)/$C212+Products!$E$14-(Products!$E$43+Products!$E$19+Products!$E$43*Products!$E$22+Products!$E$44),""),""))</f>
        <v/>
      </c>
      <c r="BG212" s="121">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0">
        <f>IF($B213=1,$B$28,IF(N(Vintage_Input!L163)&gt;0,Vintage_Input!D163/Vintage_Input!L163,""))</f>
        <v/>
      </c>
      <c r="E213" s="120">
        <f>IF($B213=1,$C$28,IF(N(Vintage_Input!M163)&gt;0,Vintage_Input!E163/Vintage_Input!M163,""))</f>
        <v/>
      </c>
      <c r="F213" s="120">
        <f>IF($B213=1,$D$28,IF(N(Vintage_Input!N163)&gt;0,Vintage_Input!F163/Vintage_Input!N163,""))</f>
        <v/>
      </c>
      <c r="G213" s="120">
        <f>IF($B213=1,$E$28,IF(N(Vintage_Input!O163)&gt;0,Vintage_Input!G163/Vintage_Input!O163,""))</f>
        <v/>
      </c>
      <c r="H213" s="120">
        <f>IF($B213=1,$F$28,IF(N(Vintage_Input!P163)&gt;0,Vintage_Input!H163/Vintage_Input!P163,""))</f>
        <v/>
      </c>
      <c r="I213" s="120">
        <f>IF($B213=1,$G$28,IF(N(Vintage_Input!Q163)&gt;0,Vintage_Input!I163/Vintage_Input!Q163,""))</f>
        <v/>
      </c>
      <c r="J213" s="120">
        <f>IF($B213=1,$H$28,IF(N(Vintage_Input!R163)&gt;0,Vintage_Input!J163/Vintage_Input!R163,""))</f>
        <v/>
      </c>
      <c r="K213" s="120">
        <f>IF($B213=1,$I$28,IF(N(Vintage_Input!S163)&gt;0,Vintage_Input!K163/Vintage_Input!S163,""))</f>
        <v/>
      </c>
      <c r="L213" s="120">
        <f>IF($B213=1,$B$29,IF(N(Vintage_Input!L163)&gt;0,Vintage_Input!T163/Vintage_Input!L163,""))</f>
        <v/>
      </c>
      <c r="M213" s="120">
        <f>IF($B213=1,$C$29,IF(N(Vintage_Input!M163)&gt;0,Vintage_Input!U163/Vintage_Input!M163,""))</f>
        <v/>
      </c>
      <c r="N213" s="120">
        <f>IF($B213=1,$D$29,IF(N(Vintage_Input!N163)&gt;0,Vintage_Input!V163/Vintage_Input!N163,""))</f>
        <v/>
      </c>
      <c r="O213" s="120">
        <f>IF($B213=1,$E$29,IF(N(Vintage_Input!O163)&gt;0,Vintage_Input!W163/Vintage_Input!O163,""))</f>
        <v/>
      </c>
      <c r="P213" s="120">
        <f>IF($B213=1,$F$29,IF(N(Vintage_Input!P163)&gt;0,Vintage_Input!X163/Vintage_Input!P163,""))</f>
        <v/>
      </c>
      <c r="Q213" s="120">
        <f>IF($B213=1,$G$29,IF(N(Vintage_Input!Q163)&gt;0,Vintage_Input!Y163/Vintage_Input!Q163,""))</f>
        <v/>
      </c>
      <c r="R213" s="120">
        <f>IF($B213=1,$H$29,IF(N(Vintage_Input!R163)&gt;0,Vintage_Input!Z163/Vintage_Input!R163,""))</f>
        <v/>
      </c>
      <c r="S213" s="120">
        <f>IF($B213=1,$I$29,IF(N(Vintage_Input!S163)&gt;0,Vintage_Input!AA163/Vintage_Input!S163,""))</f>
        <v/>
      </c>
      <c r="T213" s="120">
        <f>IF($B213=1,$B$30,IF(N(Vintage_Input!L163)&gt;0,Vintage_Input!AB163/Vintage_Input!L163,""))</f>
        <v/>
      </c>
      <c r="U213" s="120">
        <f>IF($B213=1,$C$30,IF(N(Vintage_Input!M163)&gt;0,Vintage_Input!AC163/Vintage_Input!M163,""))</f>
        <v/>
      </c>
      <c r="V213" s="120">
        <f>IF($B213=1,$D$30,IF(N(Vintage_Input!N163)&gt;0,Vintage_Input!AD163/Vintage_Input!N163,""))</f>
        <v/>
      </c>
      <c r="W213" s="120">
        <f>IF($B213=1,$E$30,IF(N(Vintage_Input!O163)&gt;0,Vintage_Input!AE163/Vintage_Input!O163,""))</f>
        <v/>
      </c>
      <c r="X213" s="120">
        <f>IF($B213=1,$F$30,IF(N(Vintage_Input!P163)&gt;0,Vintage_Input!AF163/Vintage_Input!P163,""))</f>
        <v/>
      </c>
      <c r="Y213" s="120">
        <f>IF($B213=1,$G$30,IF(N(Vintage_Input!Q163)&gt;0,Vintage_Input!AG163/Vintage_Input!Q163,""))</f>
        <v/>
      </c>
      <c r="Z213" s="120">
        <f>IF($B213=1,$H$30,IF(N(Vintage_Input!R163)&gt;0,Vintage_Input!AH163/Vintage_Input!R163,""))</f>
        <v/>
      </c>
      <c r="AA213" s="120">
        <f>IF($B213=1,$I$30,IF(N(Vintage_Input!S163)&gt;0,Vintage_Input!AI163/Vintage_Input!S163,""))</f>
        <v/>
      </c>
      <c r="AB213" s="120">
        <f>IF($B213=1,$B$31,IF(N(Vintage_Input!L163)&gt;0,Vintage_Input!AJ163/Vintage_Input!L163,""))</f>
        <v/>
      </c>
      <c r="AC213" s="120">
        <f>IF($B213=1,$C$31,IF(N(Vintage_Input!M163)&gt;0,Vintage_Input!AK163/Vintage_Input!M163,""))</f>
        <v/>
      </c>
      <c r="AD213" s="120">
        <f>IF($B213=1,$D$31,IF(N(Vintage_Input!N163)&gt;0,Vintage_Input!AL163/Vintage_Input!N163,""))</f>
        <v/>
      </c>
      <c r="AE213" s="120">
        <f>IF($B213=1,$E$31,IF(N(Vintage_Input!O163)&gt;0,Vintage_Input!AM163/Vintage_Input!O163,""))</f>
        <v/>
      </c>
      <c r="AF213" s="120">
        <f>IF($B213=1,$F$31,IF(N(Vintage_Input!P163)&gt;0,Vintage_Input!AN163/Vintage_Input!P163,""))</f>
        <v/>
      </c>
      <c r="AG213" s="120">
        <f>IF($B213=1,$G$31,IF(N(Vintage_Input!Q163)&gt;0,Vintage_Input!AO163/Vintage_Input!Q163,""))</f>
        <v/>
      </c>
      <c r="AH213" s="120">
        <f>IF($B213=1,$H$31,IF(N(Vintage_Input!R163)&gt;0,Vintage_Input!AP163/Vintage_Input!R163,""))</f>
        <v/>
      </c>
      <c r="AI213" s="120">
        <f>IF($B213=1,$I$31,IF(N(Vintage_Input!S163)&gt;0,Vintage_Input!AQ163/Vintage_Input!S163,""))</f>
        <v/>
      </c>
      <c r="AJ213" s="120">
        <f>IF($B213=1,$B$32,IF(N(Vintage_Input!L163)&gt;0,IFERROR(Vintage_Input!AR163/Vintage_Input!AJ163,""),""))</f>
        <v/>
      </c>
      <c r="AK213" s="120">
        <f>IF($B213=1,$C$32,IF(N(Vintage_Input!M163)&gt;0,IFERROR(Vintage_Input!AS163/Vintage_Input!AK163,""),""))</f>
        <v/>
      </c>
      <c r="AL213" s="120">
        <f>IF($B213=1,$D$32,IF(N(Vintage_Input!N163)&gt;0,IFERROR(Vintage_Input!AT163/Vintage_Input!AL163,""),""))</f>
        <v/>
      </c>
      <c r="AM213" s="120">
        <f>IF($B213=1,$E$32,IF(N(Vintage_Input!O163)&gt;0,IFERROR(Vintage_Input!AU163/Vintage_Input!AM163,""),""))</f>
        <v/>
      </c>
      <c r="AN213" s="120">
        <f>IF($B213=1,$F$32,IF(N(Vintage_Input!P163)&gt;0,IFERROR(Vintage_Input!AV163/Vintage_Input!AN163,""),""))</f>
        <v/>
      </c>
      <c r="AO213" s="120">
        <f>IF($B213=1,$G$32,IF(N(Vintage_Input!Q163)&gt;0,IFERROR(Vintage_Input!AW163/Vintage_Input!AO163,""),""))</f>
        <v/>
      </c>
      <c r="AP213" s="120">
        <f>IF($B213=1,$H$32,IF(N(Vintage_Input!R163)&gt;0,IFERROR(Vintage_Input!AX163/Vintage_Input!AP163,""),""))</f>
        <v/>
      </c>
      <c r="AQ213" s="120">
        <f>IF($B213=1,$I$32,IF(N(Vintage_Input!S163)&gt;0,IFERROR(Vintage_Input!AY163/Vintage_Input!AQ163,""),""))</f>
        <v/>
      </c>
      <c r="AR213" s="120">
        <f>IF($B213=1,$B$33,IF(N(Vintage_Input!L163)&gt;0,IFERROR(Vintage_Input!AZ163/$C213,""),""))</f>
        <v/>
      </c>
      <c r="AS213" s="120">
        <f>IF($B213=1,$C$33,IF(N(Vintage_Input!M163)&gt;0,IFERROR(Vintage_Input!BA163/$C213,""),""))</f>
        <v/>
      </c>
      <c r="AT213" s="120">
        <f>IF($B213=1,$D$33,IF(N(Vintage_Input!N163)&gt;0,IFERROR(Vintage_Input!BB163/$C213,""),""))</f>
        <v/>
      </c>
      <c r="AU213" s="120">
        <f>IF($B213=1,$E$33,IF(N(Vintage_Input!O163)&gt;0,IFERROR(Vintage_Input!BC163/$C213,""),""))</f>
        <v/>
      </c>
      <c r="AV213" s="120">
        <f>IF($B213=1,$F$33,IF(N(Vintage_Input!P163)&gt;0,IFERROR(Vintage_Input!BD163/$C213,""),""))</f>
        <v/>
      </c>
      <c r="AW213" s="120">
        <f>IF($B213=1,$G$33,IF(N(Vintage_Input!Q163)&gt;0,IFERROR(Vintage_Input!BE163/$C213,""),""))</f>
        <v/>
      </c>
      <c r="AX213" s="120">
        <f>IF($B213=1,$H$33,IF(N(Vintage_Input!R163)&gt;0,IFERROR(Vintage_Input!BF163/$C213,""),""))</f>
        <v/>
      </c>
      <c r="AY213" s="120">
        <f>IF($B213=1,$I$33,IF(N(Vintage_Input!S163)&gt;0,IFERROR(Vintage_Input!BG163/$C213,""),""))</f>
        <v/>
      </c>
      <c r="AZ213" s="121">
        <f>IF($B213=1,$B$34,IF(N(Vintage_Input!L163)&gt;0,IFERROR((Vintage_Input!D163+Vintage_Input!AR163)/$C213+Products!$E$14-(Products!$E$43+Products!$E$19+Products!$E$43*Products!$E$22+Products!$E$44),""),""))</f>
        <v/>
      </c>
      <c r="BA213" s="121">
        <f>IF($B213=1,$C$34,IF(N(Vintage_Input!M163)&gt;0,IFERROR((Vintage_Input!E163+Vintage_Input!AS163)/$C213+Products!$E$14-(Products!$E$43+Products!$E$19+Products!$E$43*Products!$E$22+Products!$E$44),""),""))</f>
        <v/>
      </c>
      <c r="BB213" s="121">
        <f>IF($B213=1,$D$34,IF(N(Vintage_Input!N163)&gt;0,IFERROR((Vintage_Input!F163+Vintage_Input!AT163)/$C213+Products!$E$14-(Products!$E$43+Products!$E$19+Products!$E$43*Products!$E$22+Products!$E$44),""),""))</f>
        <v/>
      </c>
      <c r="BC213" s="121">
        <f>IF($B213=1,$E$34,IF(N(Vintage_Input!O163)&gt;0,IFERROR((Vintage_Input!G163+Vintage_Input!AU163)/$C213+Products!$E$14-(Products!$E$43+Products!$E$19+Products!$E$43*Products!$E$22+Products!$E$44),""),""))</f>
        <v/>
      </c>
      <c r="BD213" s="121">
        <f>IF($B213=1,$F$34,IF(N(Vintage_Input!P163)&gt;0,IFERROR((Vintage_Input!H163+Vintage_Input!AV163)/$C213+Products!$E$14-(Products!$E$43+Products!$E$19+Products!$E$43*Products!$E$22+Products!$E$44),""),""))</f>
        <v/>
      </c>
      <c r="BE213" s="121">
        <f>IF($B213=1,$G$34,IF(N(Vintage_Input!Q163)&gt;0,IFERROR((Vintage_Input!I163+Vintage_Input!AW163)/$C213+Products!$E$14-(Products!$E$43+Products!$E$19+Products!$E$43*Products!$E$22+Products!$E$44),""),""))</f>
        <v/>
      </c>
      <c r="BF213" s="121">
        <f>IF($B213=1,$H$34,IF(N(Vintage_Input!R163)&gt;0,IFERROR((Vintage_Input!J163+Vintage_Input!AX163)/$C213+Products!$E$14-(Products!$E$43+Products!$E$19+Products!$E$43*Products!$E$22+Products!$E$44),""),""))</f>
        <v/>
      </c>
      <c r="BG213" s="121">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0">
        <f>IF($B214=1,$B$28,IF(N(Vintage_Input!L164)&gt;0,Vintage_Input!D164/Vintage_Input!L164,""))</f>
        <v/>
      </c>
      <c r="E214" s="120">
        <f>IF($B214=1,$C$28,IF(N(Vintage_Input!M164)&gt;0,Vintage_Input!E164/Vintage_Input!M164,""))</f>
        <v/>
      </c>
      <c r="F214" s="120">
        <f>IF($B214=1,$D$28,IF(N(Vintage_Input!N164)&gt;0,Vintage_Input!F164/Vintage_Input!N164,""))</f>
        <v/>
      </c>
      <c r="G214" s="120">
        <f>IF($B214=1,$E$28,IF(N(Vintage_Input!O164)&gt;0,Vintage_Input!G164/Vintage_Input!O164,""))</f>
        <v/>
      </c>
      <c r="H214" s="120">
        <f>IF($B214=1,$F$28,IF(N(Vintage_Input!P164)&gt;0,Vintage_Input!H164/Vintage_Input!P164,""))</f>
        <v/>
      </c>
      <c r="I214" s="120">
        <f>IF($B214=1,$G$28,IF(N(Vintage_Input!Q164)&gt;0,Vintage_Input!I164/Vintage_Input!Q164,""))</f>
        <v/>
      </c>
      <c r="J214" s="120">
        <f>IF($B214=1,$H$28,IF(N(Vintage_Input!R164)&gt;0,Vintage_Input!J164/Vintage_Input!R164,""))</f>
        <v/>
      </c>
      <c r="K214" s="120">
        <f>IF($B214=1,$I$28,IF(N(Vintage_Input!S164)&gt;0,Vintage_Input!K164/Vintage_Input!S164,""))</f>
        <v/>
      </c>
      <c r="L214" s="120">
        <f>IF($B214=1,$B$29,IF(N(Vintage_Input!L164)&gt;0,Vintage_Input!T164/Vintage_Input!L164,""))</f>
        <v/>
      </c>
      <c r="M214" s="120">
        <f>IF($B214=1,$C$29,IF(N(Vintage_Input!M164)&gt;0,Vintage_Input!U164/Vintage_Input!M164,""))</f>
        <v/>
      </c>
      <c r="N214" s="120">
        <f>IF($B214=1,$D$29,IF(N(Vintage_Input!N164)&gt;0,Vintage_Input!V164/Vintage_Input!N164,""))</f>
        <v/>
      </c>
      <c r="O214" s="120">
        <f>IF($B214=1,$E$29,IF(N(Vintage_Input!O164)&gt;0,Vintage_Input!W164/Vintage_Input!O164,""))</f>
        <v/>
      </c>
      <c r="P214" s="120">
        <f>IF($B214=1,$F$29,IF(N(Vintage_Input!P164)&gt;0,Vintage_Input!X164/Vintage_Input!P164,""))</f>
        <v/>
      </c>
      <c r="Q214" s="120">
        <f>IF($B214=1,$G$29,IF(N(Vintage_Input!Q164)&gt;0,Vintage_Input!Y164/Vintage_Input!Q164,""))</f>
        <v/>
      </c>
      <c r="R214" s="120">
        <f>IF($B214=1,$H$29,IF(N(Vintage_Input!R164)&gt;0,Vintage_Input!Z164/Vintage_Input!R164,""))</f>
        <v/>
      </c>
      <c r="S214" s="120">
        <f>IF($B214=1,$I$29,IF(N(Vintage_Input!S164)&gt;0,Vintage_Input!AA164/Vintage_Input!S164,""))</f>
        <v/>
      </c>
      <c r="T214" s="120">
        <f>IF($B214=1,$B$30,IF(N(Vintage_Input!L164)&gt;0,Vintage_Input!AB164/Vintage_Input!L164,""))</f>
        <v/>
      </c>
      <c r="U214" s="120">
        <f>IF($B214=1,$C$30,IF(N(Vintage_Input!M164)&gt;0,Vintage_Input!AC164/Vintage_Input!M164,""))</f>
        <v/>
      </c>
      <c r="V214" s="120">
        <f>IF($B214=1,$D$30,IF(N(Vintage_Input!N164)&gt;0,Vintage_Input!AD164/Vintage_Input!N164,""))</f>
        <v/>
      </c>
      <c r="W214" s="120">
        <f>IF($B214=1,$E$30,IF(N(Vintage_Input!O164)&gt;0,Vintage_Input!AE164/Vintage_Input!O164,""))</f>
        <v/>
      </c>
      <c r="X214" s="120">
        <f>IF($B214=1,$F$30,IF(N(Vintage_Input!P164)&gt;0,Vintage_Input!AF164/Vintage_Input!P164,""))</f>
        <v/>
      </c>
      <c r="Y214" s="120">
        <f>IF($B214=1,$G$30,IF(N(Vintage_Input!Q164)&gt;0,Vintage_Input!AG164/Vintage_Input!Q164,""))</f>
        <v/>
      </c>
      <c r="Z214" s="120">
        <f>IF($B214=1,$H$30,IF(N(Vintage_Input!R164)&gt;0,Vintage_Input!AH164/Vintage_Input!R164,""))</f>
        <v/>
      </c>
      <c r="AA214" s="120">
        <f>IF($B214=1,$I$30,IF(N(Vintage_Input!S164)&gt;0,Vintage_Input!AI164/Vintage_Input!S164,""))</f>
        <v/>
      </c>
      <c r="AB214" s="120">
        <f>IF($B214=1,$B$31,IF(N(Vintage_Input!L164)&gt;0,Vintage_Input!AJ164/Vintage_Input!L164,""))</f>
        <v/>
      </c>
      <c r="AC214" s="120">
        <f>IF($B214=1,$C$31,IF(N(Vintage_Input!M164)&gt;0,Vintage_Input!AK164/Vintage_Input!M164,""))</f>
        <v/>
      </c>
      <c r="AD214" s="120">
        <f>IF($B214=1,$D$31,IF(N(Vintage_Input!N164)&gt;0,Vintage_Input!AL164/Vintage_Input!N164,""))</f>
        <v/>
      </c>
      <c r="AE214" s="120">
        <f>IF($B214=1,$E$31,IF(N(Vintage_Input!O164)&gt;0,Vintage_Input!AM164/Vintage_Input!O164,""))</f>
        <v/>
      </c>
      <c r="AF214" s="120">
        <f>IF($B214=1,$F$31,IF(N(Vintage_Input!P164)&gt;0,Vintage_Input!AN164/Vintage_Input!P164,""))</f>
        <v/>
      </c>
      <c r="AG214" s="120">
        <f>IF($B214=1,$G$31,IF(N(Vintage_Input!Q164)&gt;0,Vintage_Input!AO164/Vintage_Input!Q164,""))</f>
        <v/>
      </c>
      <c r="AH214" s="120">
        <f>IF($B214=1,$H$31,IF(N(Vintage_Input!R164)&gt;0,Vintage_Input!AP164/Vintage_Input!R164,""))</f>
        <v/>
      </c>
      <c r="AI214" s="120">
        <f>IF($B214=1,$I$31,IF(N(Vintage_Input!S164)&gt;0,Vintage_Input!AQ164/Vintage_Input!S164,""))</f>
        <v/>
      </c>
      <c r="AJ214" s="120">
        <f>IF($B214=1,$B$32,IF(N(Vintage_Input!L164)&gt;0,IFERROR(Vintage_Input!AR164/Vintage_Input!AJ164,""),""))</f>
        <v/>
      </c>
      <c r="AK214" s="120">
        <f>IF($B214=1,$C$32,IF(N(Vintage_Input!M164)&gt;0,IFERROR(Vintage_Input!AS164/Vintage_Input!AK164,""),""))</f>
        <v/>
      </c>
      <c r="AL214" s="120">
        <f>IF($B214=1,$D$32,IF(N(Vintage_Input!N164)&gt;0,IFERROR(Vintage_Input!AT164/Vintage_Input!AL164,""),""))</f>
        <v/>
      </c>
      <c r="AM214" s="120">
        <f>IF($B214=1,$E$32,IF(N(Vintage_Input!O164)&gt;0,IFERROR(Vintage_Input!AU164/Vintage_Input!AM164,""),""))</f>
        <v/>
      </c>
      <c r="AN214" s="120">
        <f>IF($B214=1,$F$32,IF(N(Vintage_Input!P164)&gt;0,IFERROR(Vintage_Input!AV164/Vintage_Input!AN164,""),""))</f>
        <v/>
      </c>
      <c r="AO214" s="120">
        <f>IF($B214=1,$G$32,IF(N(Vintage_Input!Q164)&gt;0,IFERROR(Vintage_Input!AW164/Vintage_Input!AO164,""),""))</f>
        <v/>
      </c>
      <c r="AP214" s="120">
        <f>IF($B214=1,$H$32,IF(N(Vintage_Input!R164)&gt;0,IFERROR(Vintage_Input!AX164/Vintage_Input!AP164,""),""))</f>
        <v/>
      </c>
      <c r="AQ214" s="120">
        <f>IF($B214=1,$I$32,IF(N(Vintage_Input!S164)&gt;0,IFERROR(Vintage_Input!AY164/Vintage_Input!AQ164,""),""))</f>
        <v/>
      </c>
      <c r="AR214" s="120">
        <f>IF($B214=1,$B$33,IF(N(Vintage_Input!L164)&gt;0,IFERROR(Vintage_Input!AZ164/$C214,""),""))</f>
        <v/>
      </c>
      <c r="AS214" s="120">
        <f>IF($B214=1,$C$33,IF(N(Vintage_Input!M164)&gt;0,IFERROR(Vintage_Input!BA164/$C214,""),""))</f>
        <v/>
      </c>
      <c r="AT214" s="120">
        <f>IF($B214=1,$D$33,IF(N(Vintage_Input!N164)&gt;0,IFERROR(Vintage_Input!BB164/$C214,""),""))</f>
        <v/>
      </c>
      <c r="AU214" s="120">
        <f>IF($B214=1,$E$33,IF(N(Vintage_Input!O164)&gt;0,IFERROR(Vintage_Input!BC164/$C214,""),""))</f>
        <v/>
      </c>
      <c r="AV214" s="120">
        <f>IF($B214=1,$F$33,IF(N(Vintage_Input!P164)&gt;0,IFERROR(Vintage_Input!BD164/$C214,""),""))</f>
        <v/>
      </c>
      <c r="AW214" s="120">
        <f>IF($B214=1,$G$33,IF(N(Vintage_Input!Q164)&gt;0,IFERROR(Vintage_Input!BE164/$C214,""),""))</f>
        <v/>
      </c>
      <c r="AX214" s="120">
        <f>IF($B214=1,$H$33,IF(N(Vintage_Input!R164)&gt;0,IFERROR(Vintage_Input!BF164/$C214,""),""))</f>
        <v/>
      </c>
      <c r="AY214" s="120">
        <f>IF($B214=1,$I$33,IF(N(Vintage_Input!S164)&gt;0,IFERROR(Vintage_Input!BG164/$C214,""),""))</f>
        <v/>
      </c>
      <c r="AZ214" s="121">
        <f>IF($B214=1,$B$34,IF(N(Vintage_Input!L164)&gt;0,IFERROR((Vintage_Input!D164+Vintage_Input!AR164)/$C214+Products!$E$14-(Products!$E$43+Products!$E$19+Products!$E$43*Products!$E$22+Products!$E$44),""),""))</f>
        <v/>
      </c>
      <c r="BA214" s="121">
        <f>IF($B214=1,$C$34,IF(N(Vintage_Input!M164)&gt;0,IFERROR((Vintage_Input!E164+Vintage_Input!AS164)/$C214+Products!$E$14-(Products!$E$43+Products!$E$19+Products!$E$43*Products!$E$22+Products!$E$44),""),""))</f>
        <v/>
      </c>
      <c r="BB214" s="121">
        <f>IF($B214=1,$D$34,IF(N(Vintage_Input!N164)&gt;0,IFERROR((Vintage_Input!F164+Vintage_Input!AT164)/$C214+Products!$E$14-(Products!$E$43+Products!$E$19+Products!$E$43*Products!$E$22+Products!$E$44),""),""))</f>
        <v/>
      </c>
      <c r="BC214" s="121">
        <f>IF($B214=1,$E$34,IF(N(Vintage_Input!O164)&gt;0,IFERROR((Vintage_Input!G164+Vintage_Input!AU164)/$C214+Products!$E$14-(Products!$E$43+Products!$E$19+Products!$E$43*Products!$E$22+Products!$E$44),""),""))</f>
        <v/>
      </c>
      <c r="BD214" s="121">
        <f>IF($B214=1,$F$34,IF(N(Vintage_Input!P164)&gt;0,IFERROR((Vintage_Input!H164+Vintage_Input!AV164)/$C214+Products!$E$14-(Products!$E$43+Products!$E$19+Products!$E$43*Products!$E$22+Products!$E$44),""),""))</f>
        <v/>
      </c>
      <c r="BE214" s="121">
        <f>IF($B214=1,$G$34,IF(N(Vintage_Input!Q164)&gt;0,IFERROR((Vintage_Input!I164+Vintage_Input!AW164)/$C214+Products!$E$14-(Products!$E$43+Products!$E$19+Products!$E$43*Products!$E$22+Products!$E$44),""),""))</f>
        <v/>
      </c>
      <c r="BF214" s="121">
        <f>IF($B214=1,$H$34,IF(N(Vintage_Input!R164)&gt;0,IFERROR((Vintage_Input!J164+Vintage_Input!AX164)/$C214+Products!$E$14-(Products!$E$43+Products!$E$19+Products!$E$43*Products!$E$22+Products!$E$44),""),""))</f>
        <v/>
      </c>
      <c r="BG214" s="121">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0">
        <f>IF($B215=1,$B$28,IF(N(Vintage_Input!L165)&gt;0,Vintage_Input!D165/Vintage_Input!L165,""))</f>
        <v/>
      </c>
      <c r="E215" s="120">
        <f>IF($B215=1,$C$28,IF(N(Vintage_Input!M165)&gt;0,Vintage_Input!E165/Vintage_Input!M165,""))</f>
        <v/>
      </c>
      <c r="F215" s="120">
        <f>IF($B215=1,$D$28,IF(N(Vintage_Input!N165)&gt;0,Vintage_Input!F165/Vintage_Input!N165,""))</f>
        <v/>
      </c>
      <c r="G215" s="120">
        <f>IF($B215=1,$E$28,IF(N(Vintage_Input!O165)&gt;0,Vintage_Input!G165/Vintage_Input!O165,""))</f>
        <v/>
      </c>
      <c r="H215" s="120">
        <f>IF($B215=1,$F$28,IF(N(Vintage_Input!P165)&gt;0,Vintage_Input!H165/Vintage_Input!P165,""))</f>
        <v/>
      </c>
      <c r="I215" s="120">
        <f>IF($B215=1,$G$28,IF(N(Vintage_Input!Q165)&gt;0,Vintage_Input!I165/Vintage_Input!Q165,""))</f>
        <v/>
      </c>
      <c r="J215" s="120">
        <f>IF($B215=1,$H$28,IF(N(Vintage_Input!R165)&gt;0,Vintage_Input!J165/Vintage_Input!R165,""))</f>
        <v/>
      </c>
      <c r="K215" s="120">
        <f>IF($B215=1,$I$28,IF(N(Vintage_Input!S165)&gt;0,Vintage_Input!K165/Vintage_Input!S165,""))</f>
        <v/>
      </c>
      <c r="L215" s="120">
        <f>IF($B215=1,$B$29,IF(N(Vintage_Input!L165)&gt;0,Vintage_Input!T165/Vintage_Input!L165,""))</f>
        <v/>
      </c>
      <c r="M215" s="120">
        <f>IF($B215=1,$C$29,IF(N(Vintage_Input!M165)&gt;0,Vintage_Input!U165/Vintage_Input!M165,""))</f>
        <v/>
      </c>
      <c r="N215" s="120">
        <f>IF($B215=1,$D$29,IF(N(Vintage_Input!N165)&gt;0,Vintage_Input!V165/Vintage_Input!N165,""))</f>
        <v/>
      </c>
      <c r="O215" s="120">
        <f>IF($B215=1,$E$29,IF(N(Vintage_Input!O165)&gt;0,Vintage_Input!W165/Vintage_Input!O165,""))</f>
        <v/>
      </c>
      <c r="P215" s="120">
        <f>IF($B215=1,$F$29,IF(N(Vintage_Input!P165)&gt;0,Vintage_Input!X165/Vintage_Input!P165,""))</f>
        <v/>
      </c>
      <c r="Q215" s="120">
        <f>IF($B215=1,$G$29,IF(N(Vintage_Input!Q165)&gt;0,Vintage_Input!Y165/Vintage_Input!Q165,""))</f>
        <v/>
      </c>
      <c r="R215" s="120">
        <f>IF($B215=1,$H$29,IF(N(Vintage_Input!R165)&gt;0,Vintage_Input!Z165/Vintage_Input!R165,""))</f>
        <v/>
      </c>
      <c r="S215" s="120">
        <f>IF($B215=1,$I$29,IF(N(Vintage_Input!S165)&gt;0,Vintage_Input!AA165/Vintage_Input!S165,""))</f>
        <v/>
      </c>
      <c r="T215" s="120">
        <f>IF($B215=1,$B$30,IF(N(Vintage_Input!L165)&gt;0,Vintage_Input!AB165/Vintage_Input!L165,""))</f>
        <v/>
      </c>
      <c r="U215" s="120">
        <f>IF($B215=1,$C$30,IF(N(Vintage_Input!M165)&gt;0,Vintage_Input!AC165/Vintage_Input!M165,""))</f>
        <v/>
      </c>
      <c r="V215" s="120">
        <f>IF($B215=1,$D$30,IF(N(Vintage_Input!N165)&gt;0,Vintage_Input!AD165/Vintage_Input!N165,""))</f>
        <v/>
      </c>
      <c r="W215" s="120">
        <f>IF($B215=1,$E$30,IF(N(Vintage_Input!O165)&gt;0,Vintage_Input!AE165/Vintage_Input!O165,""))</f>
        <v/>
      </c>
      <c r="X215" s="120">
        <f>IF($B215=1,$F$30,IF(N(Vintage_Input!P165)&gt;0,Vintage_Input!AF165/Vintage_Input!P165,""))</f>
        <v/>
      </c>
      <c r="Y215" s="120">
        <f>IF($B215=1,$G$30,IF(N(Vintage_Input!Q165)&gt;0,Vintage_Input!AG165/Vintage_Input!Q165,""))</f>
        <v/>
      </c>
      <c r="Z215" s="120">
        <f>IF($B215=1,$H$30,IF(N(Vintage_Input!R165)&gt;0,Vintage_Input!AH165/Vintage_Input!R165,""))</f>
        <v/>
      </c>
      <c r="AA215" s="120">
        <f>IF($B215=1,$I$30,IF(N(Vintage_Input!S165)&gt;0,Vintage_Input!AI165/Vintage_Input!S165,""))</f>
        <v/>
      </c>
      <c r="AB215" s="120">
        <f>IF($B215=1,$B$31,IF(N(Vintage_Input!L165)&gt;0,Vintage_Input!AJ165/Vintage_Input!L165,""))</f>
        <v/>
      </c>
      <c r="AC215" s="120">
        <f>IF($B215=1,$C$31,IF(N(Vintage_Input!M165)&gt;0,Vintage_Input!AK165/Vintage_Input!M165,""))</f>
        <v/>
      </c>
      <c r="AD215" s="120">
        <f>IF($B215=1,$D$31,IF(N(Vintage_Input!N165)&gt;0,Vintage_Input!AL165/Vintage_Input!N165,""))</f>
        <v/>
      </c>
      <c r="AE215" s="120">
        <f>IF($B215=1,$E$31,IF(N(Vintage_Input!O165)&gt;0,Vintage_Input!AM165/Vintage_Input!O165,""))</f>
        <v/>
      </c>
      <c r="AF215" s="120">
        <f>IF($B215=1,$F$31,IF(N(Vintage_Input!P165)&gt;0,Vintage_Input!AN165/Vintage_Input!P165,""))</f>
        <v/>
      </c>
      <c r="AG215" s="120">
        <f>IF($B215=1,$G$31,IF(N(Vintage_Input!Q165)&gt;0,Vintage_Input!AO165/Vintage_Input!Q165,""))</f>
        <v/>
      </c>
      <c r="AH215" s="120">
        <f>IF($B215=1,$H$31,IF(N(Vintage_Input!R165)&gt;0,Vintage_Input!AP165/Vintage_Input!R165,""))</f>
        <v/>
      </c>
      <c r="AI215" s="120">
        <f>IF($B215=1,$I$31,IF(N(Vintage_Input!S165)&gt;0,Vintage_Input!AQ165/Vintage_Input!S165,""))</f>
        <v/>
      </c>
      <c r="AJ215" s="120">
        <f>IF($B215=1,$B$32,IF(N(Vintage_Input!L165)&gt;0,IFERROR(Vintage_Input!AR165/Vintage_Input!AJ165,""),""))</f>
        <v/>
      </c>
      <c r="AK215" s="120">
        <f>IF($B215=1,$C$32,IF(N(Vintage_Input!M165)&gt;0,IFERROR(Vintage_Input!AS165/Vintage_Input!AK165,""),""))</f>
        <v/>
      </c>
      <c r="AL215" s="120">
        <f>IF($B215=1,$D$32,IF(N(Vintage_Input!N165)&gt;0,IFERROR(Vintage_Input!AT165/Vintage_Input!AL165,""),""))</f>
        <v/>
      </c>
      <c r="AM215" s="120">
        <f>IF($B215=1,$E$32,IF(N(Vintage_Input!O165)&gt;0,IFERROR(Vintage_Input!AU165/Vintage_Input!AM165,""),""))</f>
        <v/>
      </c>
      <c r="AN215" s="120">
        <f>IF($B215=1,$F$32,IF(N(Vintage_Input!P165)&gt;0,IFERROR(Vintage_Input!AV165/Vintage_Input!AN165,""),""))</f>
        <v/>
      </c>
      <c r="AO215" s="120">
        <f>IF($B215=1,$G$32,IF(N(Vintage_Input!Q165)&gt;0,IFERROR(Vintage_Input!AW165/Vintage_Input!AO165,""),""))</f>
        <v/>
      </c>
      <c r="AP215" s="120">
        <f>IF($B215=1,$H$32,IF(N(Vintage_Input!R165)&gt;0,IFERROR(Vintage_Input!AX165/Vintage_Input!AP165,""),""))</f>
        <v/>
      </c>
      <c r="AQ215" s="120">
        <f>IF($B215=1,$I$32,IF(N(Vintage_Input!S165)&gt;0,IFERROR(Vintage_Input!AY165/Vintage_Input!AQ165,""),""))</f>
        <v/>
      </c>
      <c r="AR215" s="120">
        <f>IF($B215=1,$B$33,IF(N(Vintage_Input!L165)&gt;0,IFERROR(Vintage_Input!AZ165/$C215,""),""))</f>
        <v/>
      </c>
      <c r="AS215" s="120">
        <f>IF($B215=1,$C$33,IF(N(Vintage_Input!M165)&gt;0,IFERROR(Vintage_Input!BA165/$C215,""),""))</f>
        <v/>
      </c>
      <c r="AT215" s="120">
        <f>IF($B215=1,$D$33,IF(N(Vintage_Input!N165)&gt;0,IFERROR(Vintage_Input!BB165/$C215,""),""))</f>
        <v/>
      </c>
      <c r="AU215" s="120">
        <f>IF($B215=1,$E$33,IF(N(Vintage_Input!O165)&gt;0,IFERROR(Vintage_Input!BC165/$C215,""),""))</f>
        <v/>
      </c>
      <c r="AV215" s="120">
        <f>IF($B215=1,$F$33,IF(N(Vintage_Input!P165)&gt;0,IFERROR(Vintage_Input!BD165/$C215,""),""))</f>
        <v/>
      </c>
      <c r="AW215" s="120">
        <f>IF($B215=1,$G$33,IF(N(Vintage_Input!Q165)&gt;0,IFERROR(Vintage_Input!BE165/$C215,""),""))</f>
        <v/>
      </c>
      <c r="AX215" s="120">
        <f>IF($B215=1,$H$33,IF(N(Vintage_Input!R165)&gt;0,IFERROR(Vintage_Input!BF165/$C215,""),""))</f>
        <v/>
      </c>
      <c r="AY215" s="120">
        <f>IF($B215=1,$I$33,IF(N(Vintage_Input!S165)&gt;0,IFERROR(Vintage_Input!BG165/$C215,""),""))</f>
        <v/>
      </c>
      <c r="AZ215" s="121">
        <f>IF($B215=1,$B$34,IF(N(Vintage_Input!L165)&gt;0,IFERROR((Vintage_Input!D165+Vintage_Input!AR165)/$C215+Products!$E$14-(Products!$E$43+Products!$E$19+Products!$E$43*Products!$E$22+Products!$E$44),""),""))</f>
        <v/>
      </c>
      <c r="BA215" s="121">
        <f>IF($B215=1,$C$34,IF(N(Vintage_Input!M165)&gt;0,IFERROR((Vintage_Input!E165+Vintage_Input!AS165)/$C215+Products!$E$14-(Products!$E$43+Products!$E$19+Products!$E$43*Products!$E$22+Products!$E$44),""),""))</f>
        <v/>
      </c>
      <c r="BB215" s="121">
        <f>IF($B215=1,$D$34,IF(N(Vintage_Input!N165)&gt;0,IFERROR((Vintage_Input!F165+Vintage_Input!AT165)/$C215+Products!$E$14-(Products!$E$43+Products!$E$19+Products!$E$43*Products!$E$22+Products!$E$44),""),""))</f>
        <v/>
      </c>
      <c r="BC215" s="121">
        <f>IF($B215=1,$E$34,IF(N(Vintage_Input!O165)&gt;0,IFERROR((Vintage_Input!G165+Vintage_Input!AU165)/$C215+Products!$E$14-(Products!$E$43+Products!$E$19+Products!$E$43*Products!$E$22+Products!$E$44),""),""))</f>
        <v/>
      </c>
      <c r="BD215" s="121">
        <f>IF($B215=1,$F$34,IF(N(Vintage_Input!P165)&gt;0,IFERROR((Vintage_Input!H165+Vintage_Input!AV165)/$C215+Products!$E$14-(Products!$E$43+Products!$E$19+Products!$E$43*Products!$E$22+Products!$E$44),""),""))</f>
        <v/>
      </c>
      <c r="BE215" s="121">
        <f>IF($B215=1,$G$34,IF(N(Vintage_Input!Q165)&gt;0,IFERROR((Vintage_Input!I165+Vintage_Input!AW165)/$C215+Products!$E$14-(Products!$E$43+Products!$E$19+Products!$E$43*Products!$E$22+Products!$E$44),""),""))</f>
        <v/>
      </c>
      <c r="BF215" s="121">
        <f>IF($B215=1,$H$34,IF(N(Vintage_Input!R165)&gt;0,IFERROR((Vintage_Input!J165+Vintage_Input!AX165)/$C215+Products!$E$14-(Products!$E$43+Products!$E$19+Products!$E$43*Products!$E$22+Products!$E$44),""),""))</f>
        <v/>
      </c>
      <c r="BG215" s="121">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0">
        <f>IF($B216=1,$B$28,IF(N(Vintage_Input!L166)&gt;0,Vintage_Input!D166/Vintage_Input!L166,""))</f>
        <v/>
      </c>
      <c r="E216" s="120">
        <f>IF($B216=1,$C$28,IF(N(Vintage_Input!M166)&gt;0,Vintage_Input!E166/Vintage_Input!M166,""))</f>
        <v/>
      </c>
      <c r="F216" s="120">
        <f>IF($B216=1,$D$28,IF(N(Vintage_Input!N166)&gt;0,Vintage_Input!F166/Vintage_Input!N166,""))</f>
        <v/>
      </c>
      <c r="G216" s="120">
        <f>IF($B216=1,$E$28,IF(N(Vintage_Input!O166)&gt;0,Vintage_Input!G166/Vintage_Input!O166,""))</f>
        <v/>
      </c>
      <c r="H216" s="120">
        <f>IF($B216=1,$F$28,IF(N(Vintage_Input!P166)&gt;0,Vintage_Input!H166/Vintage_Input!P166,""))</f>
        <v/>
      </c>
      <c r="I216" s="120">
        <f>IF($B216=1,$G$28,IF(N(Vintage_Input!Q166)&gt;0,Vintage_Input!I166/Vintage_Input!Q166,""))</f>
        <v/>
      </c>
      <c r="J216" s="120">
        <f>IF($B216=1,$H$28,IF(N(Vintage_Input!R166)&gt;0,Vintage_Input!J166/Vintage_Input!R166,""))</f>
        <v/>
      </c>
      <c r="K216" s="120">
        <f>IF($B216=1,$I$28,IF(N(Vintage_Input!S166)&gt;0,Vintage_Input!K166/Vintage_Input!S166,""))</f>
        <v/>
      </c>
      <c r="L216" s="120">
        <f>IF($B216=1,$B$29,IF(N(Vintage_Input!L166)&gt;0,Vintage_Input!T166/Vintage_Input!L166,""))</f>
        <v/>
      </c>
      <c r="M216" s="120">
        <f>IF($B216=1,$C$29,IF(N(Vintage_Input!M166)&gt;0,Vintage_Input!U166/Vintage_Input!M166,""))</f>
        <v/>
      </c>
      <c r="N216" s="120">
        <f>IF($B216=1,$D$29,IF(N(Vintage_Input!N166)&gt;0,Vintage_Input!V166/Vintage_Input!N166,""))</f>
        <v/>
      </c>
      <c r="O216" s="120">
        <f>IF($B216=1,$E$29,IF(N(Vintage_Input!O166)&gt;0,Vintage_Input!W166/Vintage_Input!O166,""))</f>
        <v/>
      </c>
      <c r="P216" s="120">
        <f>IF($B216=1,$F$29,IF(N(Vintage_Input!P166)&gt;0,Vintage_Input!X166/Vintage_Input!P166,""))</f>
        <v/>
      </c>
      <c r="Q216" s="120">
        <f>IF($B216=1,$G$29,IF(N(Vintage_Input!Q166)&gt;0,Vintage_Input!Y166/Vintage_Input!Q166,""))</f>
        <v/>
      </c>
      <c r="R216" s="120">
        <f>IF($B216=1,$H$29,IF(N(Vintage_Input!R166)&gt;0,Vintage_Input!Z166/Vintage_Input!R166,""))</f>
        <v/>
      </c>
      <c r="S216" s="120">
        <f>IF($B216=1,$I$29,IF(N(Vintage_Input!S166)&gt;0,Vintage_Input!AA166/Vintage_Input!S166,""))</f>
        <v/>
      </c>
      <c r="T216" s="120">
        <f>IF($B216=1,$B$30,IF(N(Vintage_Input!L166)&gt;0,Vintage_Input!AB166/Vintage_Input!L166,""))</f>
        <v/>
      </c>
      <c r="U216" s="120">
        <f>IF($B216=1,$C$30,IF(N(Vintage_Input!M166)&gt;0,Vintage_Input!AC166/Vintage_Input!M166,""))</f>
        <v/>
      </c>
      <c r="V216" s="120">
        <f>IF($B216=1,$D$30,IF(N(Vintage_Input!N166)&gt;0,Vintage_Input!AD166/Vintage_Input!N166,""))</f>
        <v/>
      </c>
      <c r="W216" s="120">
        <f>IF($B216=1,$E$30,IF(N(Vintage_Input!O166)&gt;0,Vintage_Input!AE166/Vintage_Input!O166,""))</f>
        <v/>
      </c>
      <c r="X216" s="120">
        <f>IF($B216=1,$F$30,IF(N(Vintage_Input!P166)&gt;0,Vintage_Input!AF166/Vintage_Input!P166,""))</f>
        <v/>
      </c>
      <c r="Y216" s="120">
        <f>IF($B216=1,$G$30,IF(N(Vintage_Input!Q166)&gt;0,Vintage_Input!AG166/Vintage_Input!Q166,""))</f>
        <v/>
      </c>
      <c r="Z216" s="120">
        <f>IF($B216=1,$H$30,IF(N(Vintage_Input!R166)&gt;0,Vintage_Input!AH166/Vintage_Input!R166,""))</f>
        <v/>
      </c>
      <c r="AA216" s="120">
        <f>IF($B216=1,$I$30,IF(N(Vintage_Input!S166)&gt;0,Vintage_Input!AI166/Vintage_Input!S166,""))</f>
        <v/>
      </c>
      <c r="AB216" s="120">
        <f>IF($B216=1,$B$31,IF(N(Vintage_Input!L166)&gt;0,Vintage_Input!AJ166/Vintage_Input!L166,""))</f>
        <v/>
      </c>
      <c r="AC216" s="120">
        <f>IF($B216=1,$C$31,IF(N(Vintage_Input!M166)&gt;0,Vintage_Input!AK166/Vintage_Input!M166,""))</f>
        <v/>
      </c>
      <c r="AD216" s="120">
        <f>IF($B216=1,$D$31,IF(N(Vintage_Input!N166)&gt;0,Vintage_Input!AL166/Vintage_Input!N166,""))</f>
        <v/>
      </c>
      <c r="AE216" s="120">
        <f>IF($B216=1,$E$31,IF(N(Vintage_Input!O166)&gt;0,Vintage_Input!AM166/Vintage_Input!O166,""))</f>
        <v/>
      </c>
      <c r="AF216" s="120">
        <f>IF($B216=1,$F$31,IF(N(Vintage_Input!P166)&gt;0,Vintage_Input!AN166/Vintage_Input!P166,""))</f>
        <v/>
      </c>
      <c r="AG216" s="120">
        <f>IF($B216=1,$G$31,IF(N(Vintage_Input!Q166)&gt;0,Vintage_Input!AO166/Vintage_Input!Q166,""))</f>
        <v/>
      </c>
      <c r="AH216" s="120">
        <f>IF($B216=1,$H$31,IF(N(Vintage_Input!R166)&gt;0,Vintage_Input!AP166/Vintage_Input!R166,""))</f>
        <v/>
      </c>
      <c r="AI216" s="120">
        <f>IF($B216=1,$I$31,IF(N(Vintage_Input!S166)&gt;0,Vintage_Input!AQ166/Vintage_Input!S166,""))</f>
        <v/>
      </c>
      <c r="AJ216" s="120">
        <f>IF($B216=1,$B$32,IF(N(Vintage_Input!L166)&gt;0,IFERROR(Vintage_Input!AR166/Vintage_Input!AJ166,""),""))</f>
        <v/>
      </c>
      <c r="AK216" s="120">
        <f>IF($B216=1,$C$32,IF(N(Vintage_Input!M166)&gt;0,IFERROR(Vintage_Input!AS166/Vintage_Input!AK166,""),""))</f>
        <v/>
      </c>
      <c r="AL216" s="120">
        <f>IF($B216=1,$D$32,IF(N(Vintage_Input!N166)&gt;0,IFERROR(Vintage_Input!AT166/Vintage_Input!AL166,""),""))</f>
        <v/>
      </c>
      <c r="AM216" s="120">
        <f>IF($B216=1,$E$32,IF(N(Vintage_Input!O166)&gt;0,IFERROR(Vintage_Input!AU166/Vintage_Input!AM166,""),""))</f>
        <v/>
      </c>
      <c r="AN216" s="120">
        <f>IF($B216=1,$F$32,IF(N(Vintage_Input!P166)&gt;0,IFERROR(Vintage_Input!AV166/Vintage_Input!AN166,""),""))</f>
        <v/>
      </c>
      <c r="AO216" s="120">
        <f>IF($B216=1,$G$32,IF(N(Vintage_Input!Q166)&gt;0,IFERROR(Vintage_Input!AW166/Vintage_Input!AO166,""),""))</f>
        <v/>
      </c>
      <c r="AP216" s="120">
        <f>IF($B216=1,$H$32,IF(N(Vintage_Input!R166)&gt;0,IFERROR(Vintage_Input!AX166/Vintage_Input!AP166,""),""))</f>
        <v/>
      </c>
      <c r="AQ216" s="120">
        <f>IF($B216=1,$I$32,IF(N(Vintage_Input!S166)&gt;0,IFERROR(Vintage_Input!AY166/Vintage_Input!AQ166,""),""))</f>
        <v/>
      </c>
      <c r="AR216" s="120">
        <f>IF($B216=1,$B$33,IF(N(Vintage_Input!L166)&gt;0,IFERROR(Vintage_Input!AZ166/$C216,""),""))</f>
        <v/>
      </c>
      <c r="AS216" s="120">
        <f>IF($B216=1,$C$33,IF(N(Vintage_Input!M166)&gt;0,IFERROR(Vintage_Input!BA166/$C216,""),""))</f>
        <v/>
      </c>
      <c r="AT216" s="120">
        <f>IF($B216=1,$D$33,IF(N(Vintage_Input!N166)&gt;0,IFERROR(Vintage_Input!BB166/$C216,""),""))</f>
        <v/>
      </c>
      <c r="AU216" s="120">
        <f>IF($B216=1,$E$33,IF(N(Vintage_Input!O166)&gt;0,IFERROR(Vintage_Input!BC166/$C216,""),""))</f>
        <v/>
      </c>
      <c r="AV216" s="120">
        <f>IF($B216=1,$F$33,IF(N(Vintage_Input!P166)&gt;0,IFERROR(Vintage_Input!BD166/$C216,""),""))</f>
        <v/>
      </c>
      <c r="AW216" s="120">
        <f>IF($B216=1,$G$33,IF(N(Vintage_Input!Q166)&gt;0,IFERROR(Vintage_Input!BE166/$C216,""),""))</f>
        <v/>
      </c>
      <c r="AX216" s="120">
        <f>IF($B216=1,$H$33,IF(N(Vintage_Input!R166)&gt;0,IFERROR(Vintage_Input!BF166/$C216,""),""))</f>
        <v/>
      </c>
      <c r="AY216" s="120">
        <f>IF($B216=1,$I$33,IF(N(Vintage_Input!S166)&gt;0,IFERROR(Vintage_Input!BG166/$C216,""),""))</f>
        <v/>
      </c>
      <c r="AZ216" s="121">
        <f>IF($B216=1,$B$34,IF(N(Vintage_Input!L166)&gt;0,IFERROR((Vintage_Input!D166+Vintage_Input!AR166)/$C216+Products!$E$14-(Products!$E$43+Products!$E$19+Products!$E$43*Products!$E$22+Products!$E$44),""),""))</f>
        <v/>
      </c>
      <c r="BA216" s="121">
        <f>IF($B216=1,$C$34,IF(N(Vintage_Input!M166)&gt;0,IFERROR((Vintage_Input!E166+Vintage_Input!AS166)/$C216+Products!$E$14-(Products!$E$43+Products!$E$19+Products!$E$43*Products!$E$22+Products!$E$44),""),""))</f>
        <v/>
      </c>
      <c r="BB216" s="121">
        <f>IF($B216=1,$D$34,IF(N(Vintage_Input!N166)&gt;0,IFERROR((Vintage_Input!F166+Vintage_Input!AT166)/$C216+Products!$E$14-(Products!$E$43+Products!$E$19+Products!$E$43*Products!$E$22+Products!$E$44),""),""))</f>
        <v/>
      </c>
      <c r="BC216" s="121">
        <f>IF($B216=1,$E$34,IF(N(Vintage_Input!O166)&gt;0,IFERROR((Vintage_Input!G166+Vintage_Input!AU166)/$C216+Products!$E$14-(Products!$E$43+Products!$E$19+Products!$E$43*Products!$E$22+Products!$E$44),""),""))</f>
        <v/>
      </c>
      <c r="BD216" s="121">
        <f>IF($B216=1,$F$34,IF(N(Vintage_Input!P166)&gt;0,IFERROR((Vintage_Input!H166+Vintage_Input!AV166)/$C216+Products!$E$14-(Products!$E$43+Products!$E$19+Products!$E$43*Products!$E$22+Products!$E$44),""),""))</f>
        <v/>
      </c>
      <c r="BE216" s="121">
        <f>IF($B216=1,$G$34,IF(N(Vintage_Input!Q166)&gt;0,IFERROR((Vintage_Input!I166+Vintage_Input!AW166)/$C216+Products!$E$14-(Products!$E$43+Products!$E$19+Products!$E$43*Products!$E$22+Products!$E$44),""),""))</f>
        <v/>
      </c>
      <c r="BF216" s="121">
        <f>IF($B216=1,$H$34,IF(N(Vintage_Input!R166)&gt;0,IFERROR((Vintage_Input!J166+Vintage_Input!AX166)/$C216+Products!$E$14-(Products!$E$43+Products!$E$19+Products!$E$43*Products!$E$22+Products!$E$44),""),""))</f>
        <v/>
      </c>
      <c r="BG216" s="121">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0">
        <f>IF($B217=1,$B$28,IF(N(Vintage_Input!L167)&gt;0,Vintage_Input!D167/Vintage_Input!L167,""))</f>
        <v/>
      </c>
      <c r="E217" s="120">
        <f>IF($B217=1,$C$28,IF(N(Vintage_Input!M167)&gt;0,Vintage_Input!E167/Vintage_Input!M167,""))</f>
        <v/>
      </c>
      <c r="F217" s="120">
        <f>IF($B217=1,$D$28,IF(N(Vintage_Input!N167)&gt;0,Vintage_Input!F167/Vintage_Input!N167,""))</f>
        <v/>
      </c>
      <c r="G217" s="120">
        <f>IF($B217=1,$E$28,IF(N(Vintage_Input!O167)&gt;0,Vintage_Input!G167/Vintage_Input!O167,""))</f>
        <v/>
      </c>
      <c r="H217" s="120">
        <f>IF($B217=1,$F$28,IF(N(Vintage_Input!P167)&gt;0,Vintage_Input!H167/Vintage_Input!P167,""))</f>
        <v/>
      </c>
      <c r="I217" s="120">
        <f>IF($B217=1,$G$28,IF(N(Vintage_Input!Q167)&gt;0,Vintage_Input!I167/Vintage_Input!Q167,""))</f>
        <v/>
      </c>
      <c r="J217" s="120">
        <f>IF($B217=1,$H$28,IF(N(Vintage_Input!R167)&gt;0,Vintage_Input!J167/Vintage_Input!R167,""))</f>
        <v/>
      </c>
      <c r="K217" s="120">
        <f>IF($B217=1,$I$28,IF(N(Vintage_Input!S167)&gt;0,Vintage_Input!K167/Vintage_Input!S167,""))</f>
        <v/>
      </c>
      <c r="L217" s="120">
        <f>IF($B217=1,$B$29,IF(N(Vintage_Input!L167)&gt;0,Vintage_Input!T167/Vintage_Input!L167,""))</f>
        <v/>
      </c>
      <c r="M217" s="120">
        <f>IF($B217=1,$C$29,IF(N(Vintage_Input!M167)&gt;0,Vintage_Input!U167/Vintage_Input!M167,""))</f>
        <v/>
      </c>
      <c r="N217" s="120">
        <f>IF($B217=1,$D$29,IF(N(Vintage_Input!N167)&gt;0,Vintage_Input!V167/Vintage_Input!N167,""))</f>
        <v/>
      </c>
      <c r="O217" s="120">
        <f>IF($B217=1,$E$29,IF(N(Vintage_Input!O167)&gt;0,Vintage_Input!W167/Vintage_Input!O167,""))</f>
        <v/>
      </c>
      <c r="P217" s="120">
        <f>IF($B217=1,$F$29,IF(N(Vintage_Input!P167)&gt;0,Vintage_Input!X167/Vintage_Input!P167,""))</f>
        <v/>
      </c>
      <c r="Q217" s="120">
        <f>IF($B217=1,$G$29,IF(N(Vintage_Input!Q167)&gt;0,Vintage_Input!Y167/Vintage_Input!Q167,""))</f>
        <v/>
      </c>
      <c r="R217" s="120">
        <f>IF($B217=1,$H$29,IF(N(Vintage_Input!R167)&gt;0,Vintage_Input!Z167/Vintage_Input!R167,""))</f>
        <v/>
      </c>
      <c r="S217" s="120">
        <f>IF($B217=1,$I$29,IF(N(Vintage_Input!S167)&gt;0,Vintage_Input!AA167/Vintage_Input!S167,""))</f>
        <v/>
      </c>
      <c r="T217" s="120">
        <f>IF($B217=1,$B$30,IF(N(Vintage_Input!L167)&gt;0,Vintage_Input!AB167/Vintage_Input!L167,""))</f>
        <v/>
      </c>
      <c r="U217" s="120">
        <f>IF($B217=1,$C$30,IF(N(Vintage_Input!M167)&gt;0,Vintage_Input!AC167/Vintage_Input!M167,""))</f>
        <v/>
      </c>
      <c r="V217" s="120">
        <f>IF($B217=1,$D$30,IF(N(Vintage_Input!N167)&gt;0,Vintage_Input!AD167/Vintage_Input!N167,""))</f>
        <v/>
      </c>
      <c r="W217" s="120">
        <f>IF($B217=1,$E$30,IF(N(Vintage_Input!O167)&gt;0,Vintage_Input!AE167/Vintage_Input!O167,""))</f>
        <v/>
      </c>
      <c r="X217" s="120">
        <f>IF($B217=1,$F$30,IF(N(Vintage_Input!P167)&gt;0,Vintage_Input!AF167/Vintage_Input!P167,""))</f>
        <v/>
      </c>
      <c r="Y217" s="120">
        <f>IF($B217=1,$G$30,IF(N(Vintage_Input!Q167)&gt;0,Vintage_Input!AG167/Vintage_Input!Q167,""))</f>
        <v/>
      </c>
      <c r="Z217" s="120">
        <f>IF($B217=1,$H$30,IF(N(Vintage_Input!R167)&gt;0,Vintage_Input!AH167/Vintage_Input!R167,""))</f>
        <v/>
      </c>
      <c r="AA217" s="120">
        <f>IF($B217=1,$I$30,IF(N(Vintage_Input!S167)&gt;0,Vintage_Input!AI167/Vintage_Input!S167,""))</f>
        <v/>
      </c>
      <c r="AB217" s="120">
        <f>IF($B217=1,$B$31,IF(N(Vintage_Input!L167)&gt;0,Vintage_Input!AJ167/Vintage_Input!L167,""))</f>
        <v/>
      </c>
      <c r="AC217" s="120">
        <f>IF($B217=1,$C$31,IF(N(Vintage_Input!M167)&gt;0,Vintage_Input!AK167/Vintage_Input!M167,""))</f>
        <v/>
      </c>
      <c r="AD217" s="120">
        <f>IF($B217=1,$D$31,IF(N(Vintage_Input!N167)&gt;0,Vintage_Input!AL167/Vintage_Input!N167,""))</f>
        <v/>
      </c>
      <c r="AE217" s="120">
        <f>IF($B217=1,$E$31,IF(N(Vintage_Input!O167)&gt;0,Vintage_Input!AM167/Vintage_Input!O167,""))</f>
        <v/>
      </c>
      <c r="AF217" s="120">
        <f>IF($B217=1,$F$31,IF(N(Vintage_Input!P167)&gt;0,Vintage_Input!AN167/Vintage_Input!P167,""))</f>
        <v/>
      </c>
      <c r="AG217" s="120">
        <f>IF($B217=1,$G$31,IF(N(Vintage_Input!Q167)&gt;0,Vintage_Input!AO167/Vintage_Input!Q167,""))</f>
        <v/>
      </c>
      <c r="AH217" s="120">
        <f>IF($B217=1,$H$31,IF(N(Vintage_Input!R167)&gt;0,Vintage_Input!AP167/Vintage_Input!R167,""))</f>
        <v/>
      </c>
      <c r="AI217" s="120">
        <f>IF($B217=1,$I$31,IF(N(Vintage_Input!S167)&gt;0,Vintage_Input!AQ167/Vintage_Input!S167,""))</f>
        <v/>
      </c>
      <c r="AJ217" s="120">
        <f>IF($B217=1,$B$32,IF(N(Vintage_Input!L167)&gt;0,IFERROR(Vintage_Input!AR167/Vintage_Input!AJ167,""),""))</f>
        <v/>
      </c>
      <c r="AK217" s="120">
        <f>IF($B217=1,$C$32,IF(N(Vintage_Input!M167)&gt;0,IFERROR(Vintage_Input!AS167/Vintage_Input!AK167,""),""))</f>
        <v/>
      </c>
      <c r="AL217" s="120">
        <f>IF($B217=1,$D$32,IF(N(Vintage_Input!N167)&gt;0,IFERROR(Vintage_Input!AT167/Vintage_Input!AL167,""),""))</f>
        <v/>
      </c>
      <c r="AM217" s="120">
        <f>IF($B217=1,$E$32,IF(N(Vintage_Input!O167)&gt;0,IFERROR(Vintage_Input!AU167/Vintage_Input!AM167,""),""))</f>
        <v/>
      </c>
      <c r="AN217" s="120">
        <f>IF($B217=1,$F$32,IF(N(Vintage_Input!P167)&gt;0,IFERROR(Vintage_Input!AV167/Vintage_Input!AN167,""),""))</f>
        <v/>
      </c>
      <c r="AO217" s="120">
        <f>IF($B217=1,$G$32,IF(N(Vintage_Input!Q167)&gt;0,IFERROR(Vintage_Input!AW167/Vintage_Input!AO167,""),""))</f>
        <v/>
      </c>
      <c r="AP217" s="120">
        <f>IF($B217=1,$H$32,IF(N(Vintage_Input!R167)&gt;0,IFERROR(Vintage_Input!AX167/Vintage_Input!AP167,""),""))</f>
        <v/>
      </c>
      <c r="AQ217" s="120">
        <f>IF($B217=1,$I$32,IF(N(Vintage_Input!S167)&gt;0,IFERROR(Vintage_Input!AY167/Vintage_Input!AQ167,""),""))</f>
        <v/>
      </c>
      <c r="AR217" s="120">
        <f>IF($B217=1,$B$33,IF(N(Vintage_Input!L167)&gt;0,IFERROR(Vintage_Input!AZ167/$C217,""),""))</f>
        <v/>
      </c>
      <c r="AS217" s="120">
        <f>IF($B217=1,$C$33,IF(N(Vintage_Input!M167)&gt;0,IFERROR(Vintage_Input!BA167/$C217,""),""))</f>
        <v/>
      </c>
      <c r="AT217" s="120">
        <f>IF($B217=1,$D$33,IF(N(Vintage_Input!N167)&gt;0,IFERROR(Vintage_Input!BB167/$C217,""),""))</f>
        <v/>
      </c>
      <c r="AU217" s="120">
        <f>IF($B217=1,$E$33,IF(N(Vintage_Input!O167)&gt;0,IFERROR(Vintage_Input!BC167/$C217,""),""))</f>
        <v/>
      </c>
      <c r="AV217" s="120">
        <f>IF($B217=1,$F$33,IF(N(Vintage_Input!P167)&gt;0,IFERROR(Vintage_Input!BD167/$C217,""),""))</f>
        <v/>
      </c>
      <c r="AW217" s="120">
        <f>IF($B217=1,$G$33,IF(N(Vintage_Input!Q167)&gt;0,IFERROR(Vintage_Input!BE167/$C217,""),""))</f>
        <v/>
      </c>
      <c r="AX217" s="120">
        <f>IF($B217=1,$H$33,IF(N(Vintage_Input!R167)&gt;0,IFERROR(Vintage_Input!BF167/$C217,""),""))</f>
        <v/>
      </c>
      <c r="AY217" s="120">
        <f>IF($B217=1,$I$33,IF(N(Vintage_Input!S167)&gt;0,IFERROR(Vintage_Input!BG167/$C217,""),""))</f>
        <v/>
      </c>
      <c r="AZ217" s="121">
        <f>IF($B217=1,$B$34,IF(N(Vintage_Input!L167)&gt;0,IFERROR((Vintage_Input!D167+Vintage_Input!AR167)/$C217+Products!$E$14-(Products!$E$43+Products!$E$19+Products!$E$43*Products!$E$22+Products!$E$44),""),""))</f>
        <v/>
      </c>
      <c r="BA217" s="121">
        <f>IF($B217=1,$C$34,IF(N(Vintage_Input!M167)&gt;0,IFERROR((Vintage_Input!E167+Vintage_Input!AS167)/$C217+Products!$E$14-(Products!$E$43+Products!$E$19+Products!$E$43*Products!$E$22+Products!$E$44),""),""))</f>
        <v/>
      </c>
      <c r="BB217" s="121">
        <f>IF($B217=1,$D$34,IF(N(Vintage_Input!N167)&gt;0,IFERROR((Vintage_Input!F167+Vintage_Input!AT167)/$C217+Products!$E$14-(Products!$E$43+Products!$E$19+Products!$E$43*Products!$E$22+Products!$E$44),""),""))</f>
        <v/>
      </c>
      <c r="BC217" s="121">
        <f>IF($B217=1,$E$34,IF(N(Vintage_Input!O167)&gt;0,IFERROR((Vintage_Input!G167+Vintage_Input!AU167)/$C217+Products!$E$14-(Products!$E$43+Products!$E$19+Products!$E$43*Products!$E$22+Products!$E$44),""),""))</f>
        <v/>
      </c>
      <c r="BD217" s="121">
        <f>IF($B217=1,$F$34,IF(N(Vintage_Input!P167)&gt;0,IFERROR((Vintage_Input!H167+Vintage_Input!AV167)/$C217+Products!$E$14-(Products!$E$43+Products!$E$19+Products!$E$43*Products!$E$22+Products!$E$44),""),""))</f>
        <v/>
      </c>
      <c r="BE217" s="121">
        <f>IF($B217=1,$G$34,IF(N(Vintage_Input!Q167)&gt;0,IFERROR((Vintage_Input!I167+Vintage_Input!AW167)/$C217+Products!$E$14-(Products!$E$43+Products!$E$19+Products!$E$43*Products!$E$22+Products!$E$44),""),""))</f>
        <v/>
      </c>
      <c r="BF217" s="121">
        <f>IF($B217=1,$H$34,IF(N(Vintage_Input!R167)&gt;0,IFERROR((Vintage_Input!J167+Vintage_Input!AX167)/$C217+Products!$E$14-(Products!$E$43+Products!$E$19+Products!$E$43*Products!$E$22+Products!$E$44),""),""))</f>
        <v/>
      </c>
      <c r="BG217" s="121">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0">
        <f>IF($B218=1,$B$28,IF(N(Vintage_Input!L168)&gt;0,Vintage_Input!D168/Vintage_Input!L168,""))</f>
        <v/>
      </c>
      <c r="E218" s="120">
        <f>IF($B218=1,$C$28,IF(N(Vintage_Input!M168)&gt;0,Vintage_Input!E168/Vintage_Input!M168,""))</f>
        <v/>
      </c>
      <c r="F218" s="120">
        <f>IF($B218=1,$D$28,IF(N(Vintage_Input!N168)&gt;0,Vintage_Input!F168/Vintage_Input!N168,""))</f>
        <v/>
      </c>
      <c r="G218" s="120">
        <f>IF($B218=1,$E$28,IF(N(Vintage_Input!O168)&gt;0,Vintage_Input!G168/Vintage_Input!O168,""))</f>
        <v/>
      </c>
      <c r="H218" s="120">
        <f>IF($B218=1,$F$28,IF(N(Vintage_Input!P168)&gt;0,Vintage_Input!H168/Vintage_Input!P168,""))</f>
        <v/>
      </c>
      <c r="I218" s="120">
        <f>IF($B218=1,$G$28,IF(N(Vintage_Input!Q168)&gt;0,Vintage_Input!I168/Vintage_Input!Q168,""))</f>
        <v/>
      </c>
      <c r="J218" s="120">
        <f>IF($B218=1,$H$28,IF(N(Vintage_Input!R168)&gt;0,Vintage_Input!J168/Vintage_Input!R168,""))</f>
        <v/>
      </c>
      <c r="K218" s="120">
        <f>IF($B218=1,$I$28,IF(N(Vintage_Input!S168)&gt;0,Vintage_Input!K168/Vintage_Input!S168,""))</f>
        <v/>
      </c>
      <c r="L218" s="120">
        <f>IF($B218=1,$B$29,IF(N(Vintage_Input!L168)&gt;0,Vintage_Input!T168/Vintage_Input!L168,""))</f>
        <v/>
      </c>
      <c r="M218" s="120">
        <f>IF($B218=1,$C$29,IF(N(Vintage_Input!M168)&gt;0,Vintage_Input!U168/Vintage_Input!M168,""))</f>
        <v/>
      </c>
      <c r="N218" s="120">
        <f>IF($B218=1,$D$29,IF(N(Vintage_Input!N168)&gt;0,Vintage_Input!V168/Vintage_Input!N168,""))</f>
        <v/>
      </c>
      <c r="O218" s="120">
        <f>IF($B218=1,$E$29,IF(N(Vintage_Input!O168)&gt;0,Vintage_Input!W168/Vintage_Input!O168,""))</f>
        <v/>
      </c>
      <c r="P218" s="120">
        <f>IF($B218=1,$F$29,IF(N(Vintage_Input!P168)&gt;0,Vintage_Input!X168/Vintage_Input!P168,""))</f>
        <v/>
      </c>
      <c r="Q218" s="120">
        <f>IF($B218=1,$G$29,IF(N(Vintage_Input!Q168)&gt;0,Vintage_Input!Y168/Vintage_Input!Q168,""))</f>
        <v/>
      </c>
      <c r="R218" s="120">
        <f>IF($B218=1,$H$29,IF(N(Vintage_Input!R168)&gt;0,Vintage_Input!Z168/Vintage_Input!R168,""))</f>
        <v/>
      </c>
      <c r="S218" s="120">
        <f>IF($B218=1,$I$29,IF(N(Vintage_Input!S168)&gt;0,Vintage_Input!AA168/Vintage_Input!S168,""))</f>
        <v/>
      </c>
      <c r="T218" s="120">
        <f>IF($B218=1,$B$30,IF(N(Vintage_Input!L168)&gt;0,Vintage_Input!AB168/Vintage_Input!L168,""))</f>
        <v/>
      </c>
      <c r="U218" s="120">
        <f>IF($B218=1,$C$30,IF(N(Vintage_Input!M168)&gt;0,Vintage_Input!AC168/Vintage_Input!M168,""))</f>
        <v/>
      </c>
      <c r="V218" s="120">
        <f>IF($B218=1,$D$30,IF(N(Vintage_Input!N168)&gt;0,Vintage_Input!AD168/Vintage_Input!N168,""))</f>
        <v/>
      </c>
      <c r="W218" s="120">
        <f>IF($B218=1,$E$30,IF(N(Vintage_Input!O168)&gt;0,Vintage_Input!AE168/Vintage_Input!O168,""))</f>
        <v/>
      </c>
      <c r="X218" s="120">
        <f>IF($B218=1,$F$30,IF(N(Vintage_Input!P168)&gt;0,Vintage_Input!AF168/Vintage_Input!P168,""))</f>
        <v/>
      </c>
      <c r="Y218" s="120">
        <f>IF($B218=1,$G$30,IF(N(Vintage_Input!Q168)&gt;0,Vintage_Input!AG168/Vintage_Input!Q168,""))</f>
        <v/>
      </c>
      <c r="Z218" s="120">
        <f>IF($B218=1,$H$30,IF(N(Vintage_Input!R168)&gt;0,Vintage_Input!AH168/Vintage_Input!R168,""))</f>
        <v/>
      </c>
      <c r="AA218" s="120">
        <f>IF($B218=1,$I$30,IF(N(Vintage_Input!S168)&gt;0,Vintage_Input!AI168/Vintage_Input!S168,""))</f>
        <v/>
      </c>
      <c r="AB218" s="120">
        <f>IF($B218=1,$B$31,IF(N(Vintage_Input!L168)&gt;0,Vintage_Input!AJ168/Vintage_Input!L168,""))</f>
        <v/>
      </c>
      <c r="AC218" s="120">
        <f>IF($B218=1,$C$31,IF(N(Vintage_Input!M168)&gt;0,Vintage_Input!AK168/Vintage_Input!M168,""))</f>
        <v/>
      </c>
      <c r="AD218" s="120">
        <f>IF($B218=1,$D$31,IF(N(Vintage_Input!N168)&gt;0,Vintage_Input!AL168/Vintage_Input!N168,""))</f>
        <v/>
      </c>
      <c r="AE218" s="120">
        <f>IF($B218=1,$E$31,IF(N(Vintage_Input!O168)&gt;0,Vintage_Input!AM168/Vintage_Input!O168,""))</f>
        <v/>
      </c>
      <c r="AF218" s="120">
        <f>IF($B218=1,$F$31,IF(N(Vintage_Input!P168)&gt;0,Vintage_Input!AN168/Vintage_Input!P168,""))</f>
        <v/>
      </c>
      <c r="AG218" s="120">
        <f>IF($B218=1,$G$31,IF(N(Vintage_Input!Q168)&gt;0,Vintage_Input!AO168/Vintage_Input!Q168,""))</f>
        <v/>
      </c>
      <c r="AH218" s="120">
        <f>IF($B218=1,$H$31,IF(N(Vintage_Input!R168)&gt;0,Vintage_Input!AP168/Vintage_Input!R168,""))</f>
        <v/>
      </c>
      <c r="AI218" s="120">
        <f>IF($B218=1,$I$31,IF(N(Vintage_Input!S168)&gt;0,Vintage_Input!AQ168/Vintage_Input!S168,""))</f>
        <v/>
      </c>
      <c r="AJ218" s="120">
        <f>IF($B218=1,$B$32,IF(N(Vintage_Input!L168)&gt;0,IFERROR(Vintage_Input!AR168/Vintage_Input!AJ168,""),""))</f>
        <v/>
      </c>
      <c r="AK218" s="120">
        <f>IF($B218=1,$C$32,IF(N(Vintage_Input!M168)&gt;0,IFERROR(Vintage_Input!AS168/Vintage_Input!AK168,""),""))</f>
        <v/>
      </c>
      <c r="AL218" s="120">
        <f>IF($B218=1,$D$32,IF(N(Vintage_Input!N168)&gt;0,IFERROR(Vintage_Input!AT168/Vintage_Input!AL168,""),""))</f>
        <v/>
      </c>
      <c r="AM218" s="120">
        <f>IF($B218=1,$E$32,IF(N(Vintage_Input!O168)&gt;0,IFERROR(Vintage_Input!AU168/Vintage_Input!AM168,""),""))</f>
        <v/>
      </c>
      <c r="AN218" s="120">
        <f>IF($B218=1,$F$32,IF(N(Vintage_Input!P168)&gt;0,IFERROR(Vintage_Input!AV168/Vintage_Input!AN168,""),""))</f>
        <v/>
      </c>
      <c r="AO218" s="120">
        <f>IF($B218=1,$G$32,IF(N(Vintage_Input!Q168)&gt;0,IFERROR(Vintage_Input!AW168/Vintage_Input!AO168,""),""))</f>
        <v/>
      </c>
      <c r="AP218" s="120">
        <f>IF($B218=1,$H$32,IF(N(Vintage_Input!R168)&gt;0,IFERROR(Vintage_Input!AX168/Vintage_Input!AP168,""),""))</f>
        <v/>
      </c>
      <c r="AQ218" s="120">
        <f>IF($B218=1,$I$32,IF(N(Vintage_Input!S168)&gt;0,IFERROR(Vintage_Input!AY168/Vintage_Input!AQ168,""),""))</f>
        <v/>
      </c>
      <c r="AR218" s="120">
        <f>IF($B218=1,$B$33,IF(N(Vintage_Input!L168)&gt;0,IFERROR(Vintage_Input!AZ168/$C218,""),""))</f>
        <v/>
      </c>
      <c r="AS218" s="120">
        <f>IF($B218=1,$C$33,IF(N(Vintage_Input!M168)&gt;0,IFERROR(Vintage_Input!BA168/$C218,""),""))</f>
        <v/>
      </c>
      <c r="AT218" s="120">
        <f>IF($B218=1,$D$33,IF(N(Vintage_Input!N168)&gt;0,IFERROR(Vintage_Input!BB168/$C218,""),""))</f>
        <v/>
      </c>
      <c r="AU218" s="120">
        <f>IF($B218=1,$E$33,IF(N(Vintage_Input!O168)&gt;0,IFERROR(Vintage_Input!BC168/$C218,""),""))</f>
        <v/>
      </c>
      <c r="AV218" s="120">
        <f>IF($B218=1,$F$33,IF(N(Vintage_Input!P168)&gt;0,IFERROR(Vintage_Input!BD168/$C218,""),""))</f>
        <v/>
      </c>
      <c r="AW218" s="120">
        <f>IF($B218=1,$G$33,IF(N(Vintage_Input!Q168)&gt;0,IFERROR(Vintage_Input!BE168/$C218,""),""))</f>
        <v/>
      </c>
      <c r="AX218" s="120">
        <f>IF($B218=1,$H$33,IF(N(Vintage_Input!R168)&gt;0,IFERROR(Vintage_Input!BF168/$C218,""),""))</f>
        <v/>
      </c>
      <c r="AY218" s="120">
        <f>IF($B218=1,$I$33,IF(N(Vintage_Input!S168)&gt;0,IFERROR(Vintage_Input!BG168/$C218,""),""))</f>
        <v/>
      </c>
      <c r="AZ218" s="121">
        <f>IF($B218=1,$B$34,IF(N(Vintage_Input!L168)&gt;0,IFERROR((Vintage_Input!D168+Vintage_Input!AR168)/$C218+Products!$E$14-(Products!$E$43+Products!$E$19+Products!$E$43*Products!$E$22+Products!$E$44),""),""))</f>
        <v/>
      </c>
      <c r="BA218" s="121">
        <f>IF($B218=1,$C$34,IF(N(Vintage_Input!M168)&gt;0,IFERROR((Vintage_Input!E168+Vintage_Input!AS168)/$C218+Products!$E$14-(Products!$E$43+Products!$E$19+Products!$E$43*Products!$E$22+Products!$E$44),""),""))</f>
        <v/>
      </c>
      <c r="BB218" s="121">
        <f>IF($B218=1,$D$34,IF(N(Vintage_Input!N168)&gt;0,IFERROR((Vintage_Input!F168+Vintage_Input!AT168)/$C218+Products!$E$14-(Products!$E$43+Products!$E$19+Products!$E$43*Products!$E$22+Products!$E$44),""),""))</f>
        <v/>
      </c>
      <c r="BC218" s="121">
        <f>IF($B218=1,$E$34,IF(N(Vintage_Input!O168)&gt;0,IFERROR((Vintage_Input!G168+Vintage_Input!AU168)/$C218+Products!$E$14-(Products!$E$43+Products!$E$19+Products!$E$43*Products!$E$22+Products!$E$44),""),""))</f>
        <v/>
      </c>
      <c r="BD218" s="121">
        <f>IF($B218=1,$F$34,IF(N(Vintage_Input!P168)&gt;0,IFERROR((Vintage_Input!H168+Vintage_Input!AV168)/$C218+Products!$E$14-(Products!$E$43+Products!$E$19+Products!$E$43*Products!$E$22+Products!$E$44),""),""))</f>
        <v/>
      </c>
      <c r="BE218" s="121">
        <f>IF($B218=1,$G$34,IF(N(Vintage_Input!Q168)&gt;0,IFERROR((Vintage_Input!I168+Vintage_Input!AW168)/$C218+Products!$E$14-(Products!$E$43+Products!$E$19+Products!$E$43*Products!$E$22+Products!$E$44),""),""))</f>
        <v/>
      </c>
      <c r="BF218" s="121">
        <f>IF($B218=1,$H$34,IF(N(Vintage_Input!R168)&gt;0,IFERROR((Vintage_Input!J168+Vintage_Input!AX168)/$C218+Products!$E$14-(Products!$E$43+Products!$E$19+Products!$E$43*Products!$E$22+Products!$E$44),""),""))</f>
        <v/>
      </c>
      <c r="BG218" s="121">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0">
        <f>IF($B219=1,$B$28,IF(N(Vintage_Input!L169)&gt;0,Vintage_Input!D169/Vintage_Input!L169,""))</f>
        <v/>
      </c>
      <c r="E219" s="120">
        <f>IF($B219=1,$C$28,IF(N(Vintage_Input!M169)&gt;0,Vintage_Input!E169/Vintage_Input!M169,""))</f>
        <v/>
      </c>
      <c r="F219" s="120">
        <f>IF($B219=1,$D$28,IF(N(Vintage_Input!N169)&gt;0,Vintage_Input!F169/Vintage_Input!N169,""))</f>
        <v/>
      </c>
      <c r="G219" s="120">
        <f>IF($B219=1,$E$28,IF(N(Vintage_Input!O169)&gt;0,Vintage_Input!G169/Vintage_Input!O169,""))</f>
        <v/>
      </c>
      <c r="H219" s="120">
        <f>IF($B219=1,$F$28,IF(N(Vintage_Input!P169)&gt;0,Vintage_Input!H169/Vintage_Input!P169,""))</f>
        <v/>
      </c>
      <c r="I219" s="120">
        <f>IF($B219=1,$G$28,IF(N(Vintage_Input!Q169)&gt;0,Vintage_Input!I169/Vintage_Input!Q169,""))</f>
        <v/>
      </c>
      <c r="J219" s="120">
        <f>IF($B219=1,$H$28,IF(N(Vintage_Input!R169)&gt;0,Vintage_Input!J169/Vintage_Input!R169,""))</f>
        <v/>
      </c>
      <c r="K219" s="120">
        <f>IF($B219=1,$I$28,IF(N(Vintage_Input!S169)&gt;0,Vintage_Input!K169/Vintage_Input!S169,""))</f>
        <v/>
      </c>
      <c r="L219" s="120">
        <f>IF($B219=1,$B$29,IF(N(Vintage_Input!L169)&gt;0,Vintage_Input!T169/Vintage_Input!L169,""))</f>
        <v/>
      </c>
      <c r="M219" s="120">
        <f>IF($B219=1,$C$29,IF(N(Vintage_Input!M169)&gt;0,Vintage_Input!U169/Vintage_Input!M169,""))</f>
        <v/>
      </c>
      <c r="N219" s="120">
        <f>IF($B219=1,$D$29,IF(N(Vintage_Input!N169)&gt;0,Vintage_Input!V169/Vintage_Input!N169,""))</f>
        <v/>
      </c>
      <c r="O219" s="120">
        <f>IF($B219=1,$E$29,IF(N(Vintage_Input!O169)&gt;0,Vintage_Input!W169/Vintage_Input!O169,""))</f>
        <v/>
      </c>
      <c r="P219" s="120">
        <f>IF($B219=1,$F$29,IF(N(Vintage_Input!P169)&gt;0,Vintage_Input!X169/Vintage_Input!P169,""))</f>
        <v/>
      </c>
      <c r="Q219" s="120">
        <f>IF($B219=1,$G$29,IF(N(Vintage_Input!Q169)&gt;0,Vintage_Input!Y169/Vintage_Input!Q169,""))</f>
        <v/>
      </c>
      <c r="R219" s="120">
        <f>IF($B219=1,$H$29,IF(N(Vintage_Input!R169)&gt;0,Vintage_Input!Z169/Vintage_Input!R169,""))</f>
        <v/>
      </c>
      <c r="S219" s="120">
        <f>IF($B219=1,$I$29,IF(N(Vintage_Input!S169)&gt;0,Vintage_Input!AA169/Vintage_Input!S169,""))</f>
        <v/>
      </c>
      <c r="T219" s="120">
        <f>IF($B219=1,$B$30,IF(N(Vintage_Input!L169)&gt;0,Vintage_Input!AB169/Vintage_Input!L169,""))</f>
        <v/>
      </c>
      <c r="U219" s="120">
        <f>IF($B219=1,$C$30,IF(N(Vintage_Input!M169)&gt;0,Vintage_Input!AC169/Vintage_Input!M169,""))</f>
        <v/>
      </c>
      <c r="V219" s="120">
        <f>IF($B219=1,$D$30,IF(N(Vintage_Input!N169)&gt;0,Vintage_Input!AD169/Vintage_Input!N169,""))</f>
        <v/>
      </c>
      <c r="W219" s="120">
        <f>IF($B219=1,$E$30,IF(N(Vintage_Input!O169)&gt;0,Vintage_Input!AE169/Vintage_Input!O169,""))</f>
        <v/>
      </c>
      <c r="X219" s="120">
        <f>IF($B219=1,$F$30,IF(N(Vintage_Input!P169)&gt;0,Vintage_Input!AF169/Vintage_Input!P169,""))</f>
        <v/>
      </c>
      <c r="Y219" s="120">
        <f>IF($B219=1,$G$30,IF(N(Vintage_Input!Q169)&gt;0,Vintage_Input!AG169/Vintage_Input!Q169,""))</f>
        <v/>
      </c>
      <c r="Z219" s="120">
        <f>IF($B219=1,$H$30,IF(N(Vintage_Input!R169)&gt;0,Vintage_Input!AH169/Vintage_Input!R169,""))</f>
        <v/>
      </c>
      <c r="AA219" s="120">
        <f>IF($B219=1,$I$30,IF(N(Vintage_Input!S169)&gt;0,Vintage_Input!AI169/Vintage_Input!S169,""))</f>
        <v/>
      </c>
      <c r="AB219" s="120">
        <f>IF($B219=1,$B$31,IF(N(Vintage_Input!L169)&gt;0,Vintage_Input!AJ169/Vintage_Input!L169,""))</f>
        <v/>
      </c>
      <c r="AC219" s="120">
        <f>IF($B219=1,$C$31,IF(N(Vintage_Input!M169)&gt;0,Vintage_Input!AK169/Vintage_Input!M169,""))</f>
        <v/>
      </c>
      <c r="AD219" s="120">
        <f>IF($B219=1,$D$31,IF(N(Vintage_Input!N169)&gt;0,Vintage_Input!AL169/Vintage_Input!N169,""))</f>
        <v/>
      </c>
      <c r="AE219" s="120">
        <f>IF($B219=1,$E$31,IF(N(Vintage_Input!O169)&gt;0,Vintage_Input!AM169/Vintage_Input!O169,""))</f>
        <v/>
      </c>
      <c r="AF219" s="120">
        <f>IF($B219=1,$F$31,IF(N(Vintage_Input!P169)&gt;0,Vintage_Input!AN169/Vintage_Input!P169,""))</f>
        <v/>
      </c>
      <c r="AG219" s="120">
        <f>IF($B219=1,$G$31,IF(N(Vintage_Input!Q169)&gt;0,Vintage_Input!AO169/Vintage_Input!Q169,""))</f>
        <v/>
      </c>
      <c r="AH219" s="120">
        <f>IF($B219=1,$H$31,IF(N(Vintage_Input!R169)&gt;0,Vintage_Input!AP169/Vintage_Input!R169,""))</f>
        <v/>
      </c>
      <c r="AI219" s="120">
        <f>IF($B219=1,$I$31,IF(N(Vintage_Input!S169)&gt;0,Vintage_Input!AQ169/Vintage_Input!S169,""))</f>
        <v/>
      </c>
      <c r="AJ219" s="120">
        <f>IF($B219=1,$B$32,IF(N(Vintage_Input!L169)&gt;0,IFERROR(Vintage_Input!AR169/Vintage_Input!AJ169,""),""))</f>
        <v/>
      </c>
      <c r="AK219" s="120">
        <f>IF($B219=1,$C$32,IF(N(Vintage_Input!M169)&gt;0,IFERROR(Vintage_Input!AS169/Vintage_Input!AK169,""),""))</f>
        <v/>
      </c>
      <c r="AL219" s="120">
        <f>IF($B219=1,$D$32,IF(N(Vintage_Input!N169)&gt;0,IFERROR(Vintage_Input!AT169/Vintage_Input!AL169,""),""))</f>
        <v/>
      </c>
      <c r="AM219" s="120">
        <f>IF($B219=1,$E$32,IF(N(Vintage_Input!O169)&gt;0,IFERROR(Vintage_Input!AU169/Vintage_Input!AM169,""),""))</f>
        <v/>
      </c>
      <c r="AN219" s="120">
        <f>IF($B219=1,$F$32,IF(N(Vintage_Input!P169)&gt;0,IFERROR(Vintage_Input!AV169/Vintage_Input!AN169,""),""))</f>
        <v/>
      </c>
      <c r="AO219" s="120">
        <f>IF($B219=1,$G$32,IF(N(Vintage_Input!Q169)&gt;0,IFERROR(Vintage_Input!AW169/Vintage_Input!AO169,""),""))</f>
        <v/>
      </c>
      <c r="AP219" s="120">
        <f>IF($B219=1,$H$32,IF(N(Vintage_Input!R169)&gt;0,IFERROR(Vintage_Input!AX169/Vintage_Input!AP169,""),""))</f>
        <v/>
      </c>
      <c r="AQ219" s="120">
        <f>IF($B219=1,$I$32,IF(N(Vintage_Input!S169)&gt;0,IFERROR(Vintage_Input!AY169/Vintage_Input!AQ169,""),""))</f>
        <v/>
      </c>
      <c r="AR219" s="120">
        <f>IF($B219=1,$B$33,IF(N(Vintage_Input!L169)&gt;0,IFERROR(Vintage_Input!AZ169/$C219,""),""))</f>
        <v/>
      </c>
      <c r="AS219" s="120">
        <f>IF($B219=1,$C$33,IF(N(Vintage_Input!M169)&gt;0,IFERROR(Vintage_Input!BA169/$C219,""),""))</f>
        <v/>
      </c>
      <c r="AT219" s="120">
        <f>IF($B219=1,$D$33,IF(N(Vintage_Input!N169)&gt;0,IFERROR(Vintage_Input!BB169/$C219,""),""))</f>
        <v/>
      </c>
      <c r="AU219" s="120">
        <f>IF($B219=1,$E$33,IF(N(Vintage_Input!O169)&gt;0,IFERROR(Vintage_Input!BC169/$C219,""),""))</f>
        <v/>
      </c>
      <c r="AV219" s="120">
        <f>IF($B219=1,$F$33,IF(N(Vintage_Input!P169)&gt;0,IFERROR(Vintage_Input!BD169/$C219,""),""))</f>
        <v/>
      </c>
      <c r="AW219" s="120">
        <f>IF($B219=1,$G$33,IF(N(Vintage_Input!Q169)&gt;0,IFERROR(Vintage_Input!BE169/$C219,""),""))</f>
        <v/>
      </c>
      <c r="AX219" s="120">
        <f>IF($B219=1,$H$33,IF(N(Vintage_Input!R169)&gt;0,IFERROR(Vintage_Input!BF169/$C219,""),""))</f>
        <v/>
      </c>
      <c r="AY219" s="120">
        <f>IF($B219=1,$I$33,IF(N(Vintage_Input!S169)&gt;0,IFERROR(Vintage_Input!BG169/$C219,""),""))</f>
        <v/>
      </c>
      <c r="AZ219" s="121">
        <f>IF($B219=1,$B$34,IF(N(Vintage_Input!L169)&gt;0,IFERROR((Vintage_Input!D169+Vintage_Input!AR169)/$C219+Products!$E$14-(Products!$E$43+Products!$E$19+Products!$E$43*Products!$E$22+Products!$E$44),""),""))</f>
        <v/>
      </c>
      <c r="BA219" s="121">
        <f>IF($B219=1,$C$34,IF(N(Vintage_Input!M169)&gt;0,IFERROR((Vintage_Input!E169+Vintage_Input!AS169)/$C219+Products!$E$14-(Products!$E$43+Products!$E$19+Products!$E$43*Products!$E$22+Products!$E$44),""),""))</f>
        <v/>
      </c>
      <c r="BB219" s="121">
        <f>IF($B219=1,$D$34,IF(N(Vintage_Input!N169)&gt;0,IFERROR((Vintage_Input!F169+Vintage_Input!AT169)/$C219+Products!$E$14-(Products!$E$43+Products!$E$19+Products!$E$43*Products!$E$22+Products!$E$44),""),""))</f>
        <v/>
      </c>
      <c r="BC219" s="121">
        <f>IF($B219=1,$E$34,IF(N(Vintage_Input!O169)&gt;0,IFERROR((Vintage_Input!G169+Vintage_Input!AU169)/$C219+Products!$E$14-(Products!$E$43+Products!$E$19+Products!$E$43*Products!$E$22+Products!$E$44),""),""))</f>
        <v/>
      </c>
      <c r="BD219" s="121">
        <f>IF($B219=1,$F$34,IF(N(Vintage_Input!P169)&gt;0,IFERROR((Vintage_Input!H169+Vintage_Input!AV169)/$C219+Products!$E$14-(Products!$E$43+Products!$E$19+Products!$E$43*Products!$E$22+Products!$E$44),""),""))</f>
        <v/>
      </c>
      <c r="BE219" s="121">
        <f>IF($B219=1,$G$34,IF(N(Vintage_Input!Q169)&gt;0,IFERROR((Vintage_Input!I169+Vintage_Input!AW169)/$C219+Products!$E$14-(Products!$E$43+Products!$E$19+Products!$E$43*Products!$E$22+Products!$E$44),""),""))</f>
        <v/>
      </c>
      <c r="BF219" s="121">
        <f>IF($B219=1,$H$34,IF(N(Vintage_Input!R169)&gt;0,IFERROR((Vintage_Input!J169+Vintage_Input!AX169)/$C219+Products!$E$14-(Products!$E$43+Products!$E$19+Products!$E$43*Products!$E$22+Products!$E$44),""),""))</f>
        <v/>
      </c>
      <c r="BG219" s="121">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0">
        <f>IF($B220=1,$B$28,IF(N(Vintage_Input!L170)&gt;0,Vintage_Input!D170/Vintage_Input!L170,""))</f>
        <v/>
      </c>
      <c r="E220" s="120">
        <f>IF($B220=1,$C$28,IF(N(Vintage_Input!M170)&gt;0,Vintage_Input!E170/Vintage_Input!M170,""))</f>
        <v/>
      </c>
      <c r="F220" s="120">
        <f>IF($B220=1,$D$28,IF(N(Vintage_Input!N170)&gt;0,Vintage_Input!F170/Vintage_Input!N170,""))</f>
        <v/>
      </c>
      <c r="G220" s="120">
        <f>IF($B220=1,$E$28,IF(N(Vintage_Input!O170)&gt;0,Vintage_Input!G170/Vintage_Input!O170,""))</f>
        <v/>
      </c>
      <c r="H220" s="120">
        <f>IF($B220=1,$F$28,IF(N(Vintage_Input!P170)&gt;0,Vintage_Input!H170/Vintage_Input!P170,""))</f>
        <v/>
      </c>
      <c r="I220" s="120">
        <f>IF($B220=1,$G$28,IF(N(Vintage_Input!Q170)&gt;0,Vintage_Input!I170/Vintage_Input!Q170,""))</f>
        <v/>
      </c>
      <c r="J220" s="120">
        <f>IF($B220=1,$H$28,IF(N(Vintage_Input!R170)&gt;0,Vintage_Input!J170/Vintage_Input!R170,""))</f>
        <v/>
      </c>
      <c r="K220" s="120">
        <f>IF($B220=1,$I$28,IF(N(Vintage_Input!S170)&gt;0,Vintage_Input!K170/Vintage_Input!S170,""))</f>
        <v/>
      </c>
      <c r="L220" s="120">
        <f>IF($B220=1,$B$29,IF(N(Vintage_Input!L170)&gt;0,Vintage_Input!T170/Vintage_Input!L170,""))</f>
        <v/>
      </c>
      <c r="M220" s="120">
        <f>IF($B220=1,$C$29,IF(N(Vintage_Input!M170)&gt;0,Vintage_Input!U170/Vintage_Input!M170,""))</f>
        <v/>
      </c>
      <c r="N220" s="120">
        <f>IF($B220=1,$D$29,IF(N(Vintage_Input!N170)&gt;0,Vintage_Input!V170/Vintage_Input!N170,""))</f>
        <v/>
      </c>
      <c r="O220" s="120">
        <f>IF($B220=1,$E$29,IF(N(Vintage_Input!O170)&gt;0,Vintage_Input!W170/Vintage_Input!O170,""))</f>
        <v/>
      </c>
      <c r="P220" s="120">
        <f>IF($B220=1,$F$29,IF(N(Vintage_Input!P170)&gt;0,Vintage_Input!X170/Vintage_Input!P170,""))</f>
        <v/>
      </c>
      <c r="Q220" s="120">
        <f>IF($B220=1,$G$29,IF(N(Vintage_Input!Q170)&gt;0,Vintage_Input!Y170/Vintage_Input!Q170,""))</f>
        <v/>
      </c>
      <c r="R220" s="120">
        <f>IF($B220=1,$H$29,IF(N(Vintage_Input!R170)&gt;0,Vintage_Input!Z170/Vintage_Input!R170,""))</f>
        <v/>
      </c>
      <c r="S220" s="120">
        <f>IF($B220=1,$I$29,IF(N(Vintage_Input!S170)&gt;0,Vintage_Input!AA170/Vintage_Input!S170,""))</f>
        <v/>
      </c>
      <c r="T220" s="120">
        <f>IF($B220=1,$B$30,IF(N(Vintage_Input!L170)&gt;0,Vintage_Input!AB170/Vintage_Input!L170,""))</f>
        <v/>
      </c>
      <c r="U220" s="120">
        <f>IF($B220=1,$C$30,IF(N(Vintage_Input!M170)&gt;0,Vintage_Input!AC170/Vintage_Input!M170,""))</f>
        <v/>
      </c>
      <c r="V220" s="120">
        <f>IF($B220=1,$D$30,IF(N(Vintage_Input!N170)&gt;0,Vintage_Input!AD170/Vintage_Input!N170,""))</f>
        <v/>
      </c>
      <c r="W220" s="120">
        <f>IF($B220=1,$E$30,IF(N(Vintage_Input!O170)&gt;0,Vintage_Input!AE170/Vintage_Input!O170,""))</f>
        <v/>
      </c>
      <c r="X220" s="120">
        <f>IF($B220=1,$F$30,IF(N(Vintage_Input!P170)&gt;0,Vintage_Input!AF170/Vintage_Input!P170,""))</f>
        <v/>
      </c>
      <c r="Y220" s="120">
        <f>IF($B220=1,$G$30,IF(N(Vintage_Input!Q170)&gt;0,Vintage_Input!AG170/Vintage_Input!Q170,""))</f>
        <v/>
      </c>
      <c r="Z220" s="120">
        <f>IF($B220=1,$H$30,IF(N(Vintage_Input!R170)&gt;0,Vintage_Input!AH170/Vintage_Input!R170,""))</f>
        <v/>
      </c>
      <c r="AA220" s="120">
        <f>IF($B220=1,$I$30,IF(N(Vintage_Input!S170)&gt;0,Vintage_Input!AI170/Vintage_Input!S170,""))</f>
        <v/>
      </c>
      <c r="AB220" s="120">
        <f>IF($B220=1,$B$31,IF(N(Vintage_Input!L170)&gt;0,Vintage_Input!AJ170/Vintage_Input!L170,""))</f>
        <v/>
      </c>
      <c r="AC220" s="120">
        <f>IF($B220=1,$C$31,IF(N(Vintage_Input!M170)&gt;0,Vintage_Input!AK170/Vintage_Input!M170,""))</f>
        <v/>
      </c>
      <c r="AD220" s="120">
        <f>IF($B220=1,$D$31,IF(N(Vintage_Input!N170)&gt;0,Vintage_Input!AL170/Vintage_Input!N170,""))</f>
        <v/>
      </c>
      <c r="AE220" s="120">
        <f>IF($B220=1,$E$31,IF(N(Vintage_Input!O170)&gt;0,Vintage_Input!AM170/Vintage_Input!O170,""))</f>
        <v/>
      </c>
      <c r="AF220" s="120">
        <f>IF($B220=1,$F$31,IF(N(Vintage_Input!P170)&gt;0,Vintage_Input!AN170/Vintage_Input!P170,""))</f>
        <v/>
      </c>
      <c r="AG220" s="120">
        <f>IF($B220=1,$G$31,IF(N(Vintage_Input!Q170)&gt;0,Vintage_Input!AO170/Vintage_Input!Q170,""))</f>
        <v/>
      </c>
      <c r="AH220" s="120">
        <f>IF($B220=1,$H$31,IF(N(Vintage_Input!R170)&gt;0,Vintage_Input!AP170/Vintage_Input!R170,""))</f>
        <v/>
      </c>
      <c r="AI220" s="120">
        <f>IF($B220=1,$I$31,IF(N(Vintage_Input!S170)&gt;0,Vintage_Input!AQ170/Vintage_Input!S170,""))</f>
        <v/>
      </c>
      <c r="AJ220" s="120">
        <f>IF($B220=1,$B$32,IF(N(Vintage_Input!L170)&gt;0,IFERROR(Vintage_Input!AR170/Vintage_Input!AJ170,""),""))</f>
        <v/>
      </c>
      <c r="AK220" s="120">
        <f>IF($B220=1,$C$32,IF(N(Vintage_Input!M170)&gt;0,IFERROR(Vintage_Input!AS170/Vintage_Input!AK170,""),""))</f>
        <v/>
      </c>
      <c r="AL220" s="120">
        <f>IF($B220=1,$D$32,IF(N(Vintage_Input!N170)&gt;0,IFERROR(Vintage_Input!AT170/Vintage_Input!AL170,""),""))</f>
        <v/>
      </c>
      <c r="AM220" s="120">
        <f>IF($B220=1,$E$32,IF(N(Vintage_Input!O170)&gt;0,IFERROR(Vintage_Input!AU170/Vintage_Input!AM170,""),""))</f>
        <v/>
      </c>
      <c r="AN220" s="120">
        <f>IF($B220=1,$F$32,IF(N(Vintage_Input!P170)&gt;0,IFERROR(Vintage_Input!AV170/Vintage_Input!AN170,""),""))</f>
        <v/>
      </c>
      <c r="AO220" s="120">
        <f>IF($B220=1,$G$32,IF(N(Vintage_Input!Q170)&gt;0,IFERROR(Vintage_Input!AW170/Vintage_Input!AO170,""),""))</f>
        <v/>
      </c>
      <c r="AP220" s="120">
        <f>IF($B220=1,$H$32,IF(N(Vintage_Input!R170)&gt;0,IFERROR(Vintage_Input!AX170/Vintage_Input!AP170,""),""))</f>
        <v/>
      </c>
      <c r="AQ220" s="120">
        <f>IF($B220=1,$I$32,IF(N(Vintage_Input!S170)&gt;0,IFERROR(Vintage_Input!AY170/Vintage_Input!AQ170,""),""))</f>
        <v/>
      </c>
      <c r="AR220" s="120">
        <f>IF($B220=1,$B$33,IF(N(Vintage_Input!L170)&gt;0,IFERROR(Vintage_Input!AZ170/$C220,""),""))</f>
        <v/>
      </c>
      <c r="AS220" s="120">
        <f>IF($B220=1,$C$33,IF(N(Vintage_Input!M170)&gt;0,IFERROR(Vintage_Input!BA170/$C220,""),""))</f>
        <v/>
      </c>
      <c r="AT220" s="120">
        <f>IF($B220=1,$D$33,IF(N(Vintage_Input!N170)&gt;0,IFERROR(Vintage_Input!BB170/$C220,""),""))</f>
        <v/>
      </c>
      <c r="AU220" s="120">
        <f>IF($B220=1,$E$33,IF(N(Vintage_Input!O170)&gt;0,IFERROR(Vintage_Input!BC170/$C220,""),""))</f>
        <v/>
      </c>
      <c r="AV220" s="120">
        <f>IF($B220=1,$F$33,IF(N(Vintage_Input!P170)&gt;0,IFERROR(Vintage_Input!BD170/$C220,""),""))</f>
        <v/>
      </c>
      <c r="AW220" s="120">
        <f>IF($B220=1,$G$33,IF(N(Vintage_Input!Q170)&gt;0,IFERROR(Vintage_Input!BE170/$C220,""),""))</f>
        <v/>
      </c>
      <c r="AX220" s="120">
        <f>IF($B220=1,$H$33,IF(N(Vintage_Input!R170)&gt;0,IFERROR(Vintage_Input!BF170/$C220,""),""))</f>
        <v/>
      </c>
      <c r="AY220" s="120">
        <f>IF($B220=1,$I$33,IF(N(Vintage_Input!S170)&gt;0,IFERROR(Vintage_Input!BG170/$C220,""),""))</f>
        <v/>
      </c>
      <c r="AZ220" s="121">
        <f>IF($B220=1,$B$34,IF(N(Vintage_Input!L170)&gt;0,IFERROR((Vintage_Input!D170+Vintage_Input!AR170)/$C220+Products!$E$14-(Products!$E$43+Products!$E$19+Products!$E$43*Products!$E$22+Products!$E$44),""),""))</f>
        <v/>
      </c>
      <c r="BA220" s="121">
        <f>IF($B220=1,$C$34,IF(N(Vintage_Input!M170)&gt;0,IFERROR((Vintage_Input!E170+Vintage_Input!AS170)/$C220+Products!$E$14-(Products!$E$43+Products!$E$19+Products!$E$43*Products!$E$22+Products!$E$44),""),""))</f>
        <v/>
      </c>
      <c r="BB220" s="121">
        <f>IF($B220=1,$D$34,IF(N(Vintage_Input!N170)&gt;0,IFERROR((Vintage_Input!F170+Vintage_Input!AT170)/$C220+Products!$E$14-(Products!$E$43+Products!$E$19+Products!$E$43*Products!$E$22+Products!$E$44),""),""))</f>
        <v/>
      </c>
      <c r="BC220" s="121">
        <f>IF($B220=1,$E$34,IF(N(Vintage_Input!O170)&gt;0,IFERROR((Vintage_Input!G170+Vintage_Input!AU170)/$C220+Products!$E$14-(Products!$E$43+Products!$E$19+Products!$E$43*Products!$E$22+Products!$E$44),""),""))</f>
        <v/>
      </c>
      <c r="BD220" s="121">
        <f>IF($B220=1,$F$34,IF(N(Vintage_Input!P170)&gt;0,IFERROR((Vintage_Input!H170+Vintage_Input!AV170)/$C220+Products!$E$14-(Products!$E$43+Products!$E$19+Products!$E$43*Products!$E$22+Products!$E$44),""),""))</f>
        <v/>
      </c>
      <c r="BE220" s="121">
        <f>IF($B220=1,$G$34,IF(N(Vintage_Input!Q170)&gt;0,IFERROR((Vintage_Input!I170+Vintage_Input!AW170)/$C220+Products!$E$14-(Products!$E$43+Products!$E$19+Products!$E$43*Products!$E$22+Products!$E$44),""),""))</f>
        <v/>
      </c>
      <c r="BF220" s="121">
        <f>IF($B220=1,$H$34,IF(N(Vintage_Input!R170)&gt;0,IFERROR((Vintage_Input!J170+Vintage_Input!AX170)/$C220+Products!$E$14-(Products!$E$43+Products!$E$19+Products!$E$43*Products!$E$22+Products!$E$44),""),""))</f>
        <v/>
      </c>
      <c r="BG220" s="121">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0">
        <f>IF($B221=1,$B$28,IF(N(Vintage_Input!L171)&gt;0,Vintage_Input!D171/Vintage_Input!L171,""))</f>
        <v/>
      </c>
      <c r="E221" s="120">
        <f>IF($B221=1,$C$28,IF(N(Vintage_Input!M171)&gt;0,Vintage_Input!E171/Vintage_Input!M171,""))</f>
        <v/>
      </c>
      <c r="F221" s="120">
        <f>IF($B221=1,$D$28,IF(N(Vintage_Input!N171)&gt;0,Vintage_Input!F171/Vintage_Input!N171,""))</f>
        <v/>
      </c>
      <c r="G221" s="120">
        <f>IF($B221=1,$E$28,IF(N(Vintage_Input!O171)&gt;0,Vintage_Input!G171/Vintage_Input!O171,""))</f>
        <v/>
      </c>
      <c r="H221" s="120">
        <f>IF($B221=1,$F$28,IF(N(Vintage_Input!P171)&gt;0,Vintage_Input!H171/Vintage_Input!P171,""))</f>
        <v/>
      </c>
      <c r="I221" s="120">
        <f>IF($B221=1,$G$28,IF(N(Vintage_Input!Q171)&gt;0,Vintage_Input!I171/Vintage_Input!Q171,""))</f>
        <v/>
      </c>
      <c r="J221" s="120">
        <f>IF($B221=1,$H$28,IF(N(Vintage_Input!R171)&gt;0,Vintage_Input!J171/Vintage_Input!R171,""))</f>
        <v/>
      </c>
      <c r="K221" s="120">
        <f>IF($B221=1,$I$28,IF(N(Vintage_Input!S171)&gt;0,Vintage_Input!K171/Vintage_Input!S171,""))</f>
        <v/>
      </c>
      <c r="L221" s="120">
        <f>IF($B221=1,$B$29,IF(N(Vintage_Input!L171)&gt;0,Vintage_Input!T171/Vintage_Input!L171,""))</f>
        <v/>
      </c>
      <c r="M221" s="120">
        <f>IF($B221=1,$C$29,IF(N(Vintage_Input!M171)&gt;0,Vintage_Input!U171/Vintage_Input!M171,""))</f>
        <v/>
      </c>
      <c r="N221" s="120">
        <f>IF($B221=1,$D$29,IF(N(Vintage_Input!N171)&gt;0,Vintage_Input!V171/Vintage_Input!N171,""))</f>
        <v/>
      </c>
      <c r="O221" s="120">
        <f>IF($B221=1,$E$29,IF(N(Vintage_Input!O171)&gt;0,Vintage_Input!W171/Vintage_Input!O171,""))</f>
        <v/>
      </c>
      <c r="P221" s="120">
        <f>IF($B221=1,$F$29,IF(N(Vintage_Input!P171)&gt;0,Vintage_Input!X171/Vintage_Input!P171,""))</f>
        <v/>
      </c>
      <c r="Q221" s="120">
        <f>IF($B221=1,$G$29,IF(N(Vintage_Input!Q171)&gt;0,Vintage_Input!Y171/Vintage_Input!Q171,""))</f>
        <v/>
      </c>
      <c r="R221" s="120">
        <f>IF($B221=1,$H$29,IF(N(Vintage_Input!R171)&gt;0,Vintage_Input!Z171/Vintage_Input!R171,""))</f>
        <v/>
      </c>
      <c r="S221" s="120">
        <f>IF($B221=1,$I$29,IF(N(Vintage_Input!S171)&gt;0,Vintage_Input!AA171/Vintage_Input!S171,""))</f>
        <v/>
      </c>
      <c r="T221" s="120">
        <f>IF($B221=1,$B$30,IF(N(Vintage_Input!L171)&gt;0,Vintage_Input!AB171/Vintage_Input!L171,""))</f>
        <v/>
      </c>
      <c r="U221" s="120">
        <f>IF($B221=1,$C$30,IF(N(Vintage_Input!M171)&gt;0,Vintage_Input!AC171/Vintage_Input!M171,""))</f>
        <v/>
      </c>
      <c r="V221" s="120">
        <f>IF($B221=1,$D$30,IF(N(Vintage_Input!N171)&gt;0,Vintage_Input!AD171/Vintage_Input!N171,""))</f>
        <v/>
      </c>
      <c r="W221" s="120">
        <f>IF($B221=1,$E$30,IF(N(Vintage_Input!O171)&gt;0,Vintage_Input!AE171/Vintage_Input!O171,""))</f>
        <v/>
      </c>
      <c r="X221" s="120">
        <f>IF($B221=1,$F$30,IF(N(Vintage_Input!P171)&gt;0,Vintage_Input!AF171/Vintage_Input!P171,""))</f>
        <v/>
      </c>
      <c r="Y221" s="120">
        <f>IF($B221=1,$G$30,IF(N(Vintage_Input!Q171)&gt;0,Vintage_Input!AG171/Vintage_Input!Q171,""))</f>
        <v/>
      </c>
      <c r="Z221" s="120">
        <f>IF($B221=1,$H$30,IF(N(Vintage_Input!R171)&gt;0,Vintage_Input!AH171/Vintage_Input!R171,""))</f>
        <v/>
      </c>
      <c r="AA221" s="120">
        <f>IF($B221=1,$I$30,IF(N(Vintage_Input!S171)&gt;0,Vintage_Input!AI171/Vintage_Input!S171,""))</f>
        <v/>
      </c>
      <c r="AB221" s="120">
        <f>IF($B221=1,$B$31,IF(N(Vintage_Input!L171)&gt;0,Vintage_Input!AJ171/Vintage_Input!L171,""))</f>
        <v/>
      </c>
      <c r="AC221" s="120">
        <f>IF($B221=1,$C$31,IF(N(Vintage_Input!M171)&gt;0,Vintage_Input!AK171/Vintage_Input!M171,""))</f>
        <v/>
      </c>
      <c r="AD221" s="120">
        <f>IF($B221=1,$D$31,IF(N(Vintage_Input!N171)&gt;0,Vintage_Input!AL171/Vintage_Input!N171,""))</f>
        <v/>
      </c>
      <c r="AE221" s="120">
        <f>IF($B221=1,$E$31,IF(N(Vintage_Input!O171)&gt;0,Vintage_Input!AM171/Vintage_Input!O171,""))</f>
        <v/>
      </c>
      <c r="AF221" s="120">
        <f>IF($B221=1,$F$31,IF(N(Vintage_Input!P171)&gt;0,Vintage_Input!AN171/Vintage_Input!P171,""))</f>
        <v/>
      </c>
      <c r="AG221" s="120">
        <f>IF($B221=1,$G$31,IF(N(Vintage_Input!Q171)&gt;0,Vintage_Input!AO171/Vintage_Input!Q171,""))</f>
        <v/>
      </c>
      <c r="AH221" s="120">
        <f>IF($B221=1,$H$31,IF(N(Vintage_Input!R171)&gt;0,Vintage_Input!AP171/Vintage_Input!R171,""))</f>
        <v/>
      </c>
      <c r="AI221" s="120">
        <f>IF($B221=1,$I$31,IF(N(Vintage_Input!S171)&gt;0,Vintage_Input!AQ171/Vintage_Input!S171,""))</f>
        <v/>
      </c>
      <c r="AJ221" s="120">
        <f>IF($B221=1,$B$32,IF(N(Vintage_Input!L171)&gt;0,IFERROR(Vintage_Input!AR171/Vintage_Input!AJ171,""),""))</f>
        <v/>
      </c>
      <c r="AK221" s="120">
        <f>IF($B221=1,$C$32,IF(N(Vintage_Input!M171)&gt;0,IFERROR(Vintage_Input!AS171/Vintage_Input!AK171,""),""))</f>
        <v/>
      </c>
      <c r="AL221" s="120">
        <f>IF($B221=1,$D$32,IF(N(Vintage_Input!N171)&gt;0,IFERROR(Vintage_Input!AT171/Vintage_Input!AL171,""),""))</f>
        <v/>
      </c>
      <c r="AM221" s="120">
        <f>IF($B221=1,$E$32,IF(N(Vintage_Input!O171)&gt;0,IFERROR(Vintage_Input!AU171/Vintage_Input!AM171,""),""))</f>
        <v/>
      </c>
      <c r="AN221" s="120">
        <f>IF($B221=1,$F$32,IF(N(Vintage_Input!P171)&gt;0,IFERROR(Vintage_Input!AV171/Vintage_Input!AN171,""),""))</f>
        <v/>
      </c>
      <c r="AO221" s="120">
        <f>IF($B221=1,$G$32,IF(N(Vintage_Input!Q171)&gt;0,IFERROR(Vintage_Input!AW171/Vintage_Input!AO171,""),""))</f>
        <v/>
      </c>
      <c r="AP221" s="120">
        <f>IF($B221=1,$H$32,IF(N(Vintage_Input!R171)&gt;0,IFERROR(Vintage_Input!AX171/Vintage_Input!AP171,""),""))</f>
        <v/>
      </c>
      <c r="AQ221" s="120">
        <f>IF($B221=1,$I$32,IF(N(Vintage_Input!S171)&gt;0,IFERROR(Vintage_Input!AY171/Vintage_Input!AQ171,""),""))</f>
        <v/>
      </c>
      <c r="AR221" s="120">
        <f>IF($B221=1,$B$33,IF(N(Vintage_Input!L171)&gt;0,IFERROR(Vintage_Input!AZ171/$C221,""),""))</f>
        <v/>
      </c>
      <c r="AS221" s="120">
        <f>IF($B221=1,$C$33,IF(N(Vintage_Input!M171)&gt;0,IFERROR(Vintage_Input!BA171/$C221,""),""))</f>
        <v/>
      </c>
      <c r="AT221" s="120">
        <f>IF($B221=1,$D$33,IF(N(Vintage_Input!N171)&gt;0,IFERROR(Vintage_Input!BB171/$C221,""),""))</f>
        <v/>
      </c>
      <c r="AU221" s="120">
        <f>IF($B221=1,$E$33,IF(N(Vintage_Input!O171)&gt;0,IFERROR(Vintage_Input!BC171/$C221,""),""))</f>
        <v/>
      </c>
      <c r="AV221" s="120">
        <f>IF($B221=1,$F$33,IF(N(Vintage_Input!P171)&gt;0,IFERROR(Vintage_Input!BD171/$C221,""),""))</f>
        <v/>
      </c>
      <c r="AW221" s="120">
        <f>IF($B221=1,$G$33,IF(N(Vintage_Input!Q171)&gt;0,IFERROR(Vintage_Input!BE171/$C221,""),""))</f>
        <v/>
      </c>
      <c r="AX221" s="120">
        <f>IF($B221=1,$H$33,IF(N(Vintage_Input!R171)&gt;0,IFERROR(Vintage_Input!BF171/$C221,""),""))</f>
        <v/>
      </c>
      <c r="AY221" s="120">
        <f>IF($B221=1,$I$33,IF(N(Vintage_Input!S171)&gt;0,IFERROR(Vintage_Input!BG171/$C221,""),""))</f>
        <v/>
      </c>
      <c r="AZ221" s="121">
        <f>IF($B221=1,$B$34,IF(N(Vintage_Input!L171)&gt;0,IFERROR((Vintage_Input!D171+Vintage_Input!AR171)/$C221+Products!$E$14-(Products!$E$43+Products!$E$19+Products!$E$43*Products!$E$22+Products!$E$44),""),""))</f>
        <v/>
      </c>
      <c r="BA221" s="121">
        <f>IF($B221=1,$C$34,IF(N(Vintage_Input!M171)&gt;0,IFERROR((Vintage_Input!E171+Vintage_Input!AS171)/$C221+Products!$E$14-(Products!$E$43+Products!$E$19+Products!$E$43*Products!$E$22+Products!$E$44),""),""))</f>
        <v/>
      </c>
      <c r="BB221" s="121">
        <f>IF($B221=1,$D$34,IF(N(Vintage_Input!N171)&gt;0,IFERROR((Vintage_Input!F171+Vintage_Input!AT171)/$C221+Products!$E$14-(Products!$E$43+Products!$E$19+Products!$E$43*Products!$E$22+Products!$E$44),""),""))</f>
        <v/>
      </c>
      <c r="BC221" s="121">
        <f>IF($B221=1,$E$34,IF(N(Vintage_Input!O171)&gt;0,IFERROR((Vintage_Input!G171+Vintage_Input!AU171)/$C221+Products!$E$14-(Products!$E$43+Products!$E$19+Products!$E$43*Products!$E$22+Products!$E$44),""),""))</f>
        <v/>
      </c>
      <c r="BD221" s="121">
        <f>IF($B221=1,$F$34,IF(N(Vintage_Input!P171)&gt;0,IFERROR((Vintage_Input!H171+Vintage_Input!AV171)/$C221+Products!$E$14-(Products!$E$43+Products!$E$19+Products!$E$43*Products!$E$22+Products!$E$44),""),""))</f>
        <v/>
      </c>
      <c r="BE221" s="121">
        <f>IF($B221=1,$G$34,IF(N(Vintage_Input!Q171)&gt;0,IFERROR((Vintage_Input!I171+Vintage_Input!AW171)/$C221+Products!$E$14-(Products!$E$43+Products!$E$19+Products!$E$43*Products!$E$22+Products!$E$44),""),""))</f>
        <v/>
      </c>
      <c r="BF221" s="121">
        <f>IF($B221=1,$H$34,IF(N(Vintage_Input!R171)&gt;0,IFERROR((Vintage_Input!J171+Vintage_Input!AX171)/$C221+Products!$E$14-(Products!$E$43+Products!$E$19+Products!$E$43*Products!$E$22+Products!$E$44),""),""))</f>
        <v/>
      </c>
      <c r="BG221" s="121">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0">
        <f>IF($B222=1,$B$28,IF(N(Vintage_Input!L172)&gt;0,Vintage_Input!D172/Vintage_Input!L172,""))</f>
        <v/>
      </c>
      <c r="E222" s="120">
        <f>IF($B222=1,$C$28,IF(N(Vintage_Input!M172)&gt;0,Vintage_Input!E172/Vintage_Input!M172,""))</f>
        <v/>
      </c>
      <c r="F222" s="120">
        <f>IF($B222=1,$D$28,IF(N(Vintage_Input!N172)&gt;0,Vintage_Input!F172/Vintage_Input!N172,""))</f>
        <v/>
      </c>
      <c r="G222" s="120">
        <f>IF($B222=1,$E$28,IF(N(Vintage_Input!O172)&gt;0,Vintage_Input!G172/Vintage_Input!O172,""))</f>
        <v/>
      </c>
      <c r="H222" s="120">
        <f>IF($B222=1,$F$28,IF(N(Vintage_Input!P172)&gt;0,Vintage_Input!H172/Vintage_Input!P172,""))</f>
        <v/>
      </c>
      <c r="I222" s="120">
        <f>IF($B222=1,$G$28,IF(N(Vintage_Input!Q172)&gt;0,Vintage_Input!I172/Vintage_Input!Q172,""))</f>
        <v/>
      </c>
      <c r="J222" s="120">
        <f>IF($B222=1,$H$28,IF(N(Vintage_Input!R172)&gt;0,Vintage_Input!J172/Vintage_Input!R172,""))</f>
        <v/>
      </c>
      <c r="K222" s="120">
        <f>IF($B222=1,$I$28,IF(N(Vintage_Input!S172)&gt;0,Vintage_Input!K172/Vintage_Input!S172,""))</f>
        <v/>
      </c>
      <c r="L222" s="120">
        <f>IF($B222=1,$B$29,IF(N(Vintage_Input!L172)&gt;0,Vintage_Input!T172/Vintage_Input!L172,""))</f>
        <v/>
      </c>
      <c r="M222" s="120">
        <f>IF($B222=1,$C$29,IF(N(Vintage_Input!M172)&gt;0,Vintage_Input!U172/Vintage_Input!M172,""))</f>
        <v/>
      </c>
      <c r="N222" s="120">
        <f>IF($B222=1,$D$29,IF(N(Vintage_Input!N172)&gt;0,Vintage_Input!V172/Vintage_Input!N172,""))</f>
        <v/>
      </c>
      <c r="O222" s="120">
        <f>IF($B222=1,$E$29,IF(N(Vintage_Input!O172)&gt;0,Vintage_Input!W172/Vintage_Input!O172,""))</f>
        <v/>
      </c>
      <c r="P222" s="120">
        <f>IF($B222=1,$F$29,IF(N(Vintage_Input!P172)&gt;0,Vintage_Input!X172/Vintage_Input!P172,""))</f>
        <v/>
      </c>
      <c r="Q222" s="120">
        <f>IF($B222=1,$G$29,IF(N(Vintage_Input!Q172)&gt;0,Vintage_Input!Y172/Vintage_Input!Q172,""))</f>
        <v/>
      </c>
      <c r="R222" s="120">
        <f>IF($B222=1,$H$29,IF(N(Vintage_Input!R172)&gt;0,Vintage_Input!Z172/Vintage_Input!R172,""))</f>
        <v/>
      </c>
      <c r="S222" s="120">
        <f>IF($B222=1,$I$29,IF(N(Vintage_Input!S172)&gt;0,Vintage_Input!AA172/Vintage_Input!S172,""))</f>
        <v/>
      </c>
      <c r="T222" s="120">
        <f>IF($B222=1,$B$30,IF(N(Vintage_Input!L172)&gt;0,Vintage_Input!AB172/Vintage_Input!L172,""))</f>
        <v/>
      </c>
      <c r="U222" s="120">
        <f>IF($B222=1,$C$30,IF(N(Vintage_Input!M172)&gt;0,Vintage_Input!AC172/Vintage_Input!M172,""))</f>
        <v/>
      </c>
      <c r="V222" s="120">
        <f>IF($B222=1,$D$30,IF(N(Vintage_Input!N172)&gt;0,Vintage_Input!AD172/Vintage_Input!N172,""))</f>
        <v/>
      </c>
      <c r="W222" s="120">
        <f>IF($B222=1,$E$30,IF(N(Vintage_Input!O172)&gt;0,Vintage_Input!AE172/Vintage_Input!O172,""))</f>
        <v/>
      </c>
      <c r="X222" s="120">
        <f>IF($B222=1,$F$30,IF(N(Vintage_Input!P172)&gt;0,Vintage_Input!AF172/Vintage_Input!P172,""))</f>
        <v/>
      </c>
      <c r="Y222" s="120">
        <f>IF($B222=1,$G$30,IF(N(Vintage_Input!Q172)&gt;0,Vintage_Input!AG172/Vintage_Input!Q172,""))</f>
        <v/>
      </c>
      <c r="Z222" s="120">
        <f>IF($B222=1,$H$30,IF(N(Vintage_Input!R172)&gt;0,Vintage_Input!AH172/Vintage_Input!R172,""))</f>
        <v/>
      </c>
      <c r="AA222" s="120">
        <f>IF($B222=1,$I$30,IF(N(Vintage_Input!S172)&gt;0,Vintage_Input!AI172/Vintage_Input!S172,""))</f>
        <v/>
      </c>
      <c r="AB222" s="120">
        <f>IF($B222=1,$B$31,IF(N(Vintage_Input!L172)&gt;0,Vintage_Input!AJ172/Vintage_Input!L172,""))</f>
        <v/>
      </c>
      <c r="AC222" s="120">
        <f>IF($B222=1,$C$31,IF(N(Vintage_Input!M172)&gt;0,Vintage_Input!AK172/Vintage_Input!M172,""))</f>
        <v/>
      </c>
      <c r="AD222" s="120">
        <f>IF($B222=1,$D$31,IF(N(Vintage_Input!N172)&gt;0,Vintage_Input!AL172/Vintage_Input!N172,""))</f>
        <v/>
      </c>
      <c r="AE222" s="120">
        <f>IF($B222=1,$E$31,IF(N(Vintage_Input!O172)&gt;0,Vintage_Input!AM172/Vintage_Input!O172,""))</f>
        <v/>
      </c>
      <c r="AF222" s="120">
        <f>IF($B222=1,$F$31,IF(N(Vintage_Input!P172)&gt;0,Vintage_Input!AN172/Vintage_Input!P172,""))</f>
        <v/>
      </c>
      <c r="AG222" s="120">
        <f>IF($B222=1,$G$31,IF(N(Vintage_Input!Q172)&gt;0,Vintage_Input!AO172/Vintage_Input!Q172,""))</f>
        <v/>
      </c>
      <c r="AH222" s="120">
        <f>IF($B222=1,$H$31,IF(N(Vintage_Input!R172)&gt;0,Vintage_Input!AP172/Vintage_Input!R172,""))</f>
        <v/>
      </c>
      <c r="AI222" s="120">
        <f>IF($B222=1,$I$31,IF(N(Vintage_Input!S172)&gt;0,Vintage_Input!AQ172/Vintage_Input!S172,""))</f>
        <v/>
      </c>
      <c r="AJ222" s="120">
        <f>IF($B222=1,$B$32,IF(N(Vintage_Input!L172)&gt;0,IFERROR(Vintage_Input!AR172/Vintage_Input!AJ172,""),""))</f>
        <v/>
      </c>
      <c r="AK222" s="120">
        <f>IF($B222=1,$C$32,IF(N(Vintage_Input!M172)&gt;0,IFERROR(Vintage_Input!AS172/Vintage_Input!AK172,""),""))</f>
        <v/>
      </c>
      <c r="AL222" s="120">
        <f>IF($B222=1,$D$32,IF(N(Vintage_Input!N172)&gt;0,IFERROR(Vintage_Input!AT172/Vintage_Input!AL172,""),""))</f>
        <v/>
      </c>
      <c r="AM222" s="120">
        <f>IF($B222=1,$E$32,IF(N(Vintage_Input!O172)&gt;0,IFERROR(Vintage_Input!AU172/Vintage_Input!AM172,""),""))</f>
        <v/>
      </c>
      <c r="AN222" s="120">
        <f>IF($B222=1,$F$32,IF(N(Vintage_Input!P172)&gt;0,IFERROR(Vintage_Input!AV172/Vintage_Input!AN172,""),""))</f>
        <v/>
      </c>
      <c r="AO222" s="120">
        <f>IF($B222=1,$G$32,IF(N(Vintage_Input!Q172)&gt;0,IFERROR(Vintage_Input!AW172/Vintage_Input!AO172,""),""))</f>
        <v/>
      </c>
      <c r="AP222" s="120">
        <f>IF($B222=1,$H$32,IF(N(Vintage_Input!R172)&gt;0,IFERROR(Vintage_Input!AX172/Vintage_Input!AP172,""),""))</f>
        <v/>
      </c>
      <c r="AQ222" s="120">
        <f>IF($B222=1,$I$32,IF(N(Vintage_Input!S172)&gt;0,IFERROR(Vintage_Input!AY172/Vintage_Input!AQ172,""),""))</f>
        <v/>
      </c>
      <c r="AR222" s="120">
        <f>IF($B222=1,$B$33,IF(N(Vintage_Input!L172)&gt;0,IFERROR(Vintage_Input!AZ172/$C222,""),""))</f>
        <v/>
      </c>
      <c r="AS222" s="120">
        <f>IF($B222=1,$C$33,IF(N(Vintage_Input!M172)&gt;0,IFERROR(Vintage_Input!BA172/$C222,""),""))</f>
        <v/>
      </c>
      <c r="AT222" s="120">
        <f>IF($B222=1,$D$33,IF(N(Vintage_Input!N172)&gt;0,IFERROR(Vintage_Input!BB172/$C222,""),""))</f>
        <v/>
      </c>
      <c r="AU222" s="120">
        <f>IF($B222=1,$E$33,IF(N(Vintage_Input!O172)&gt;0,IFERROR(Vintage_Input!BC172/$C222,""),""))</f>
        <v/>
      </c>
      <c r="AV222" s="120">
        <f>IF($B222=1,$F$33,IF(N(Vintage_Input!P172)&gt;0,IFERROR(Vintage_Input!BD172/$C222,""),""))</f>
        <v/>
      </c>
      <c r="AW222" s="120">
        <f>IF($B222=1,$G$33,IF(N(Vintage_Input!Q172)&gt;0,IFERROR(Vintage_Input!BE172/$C222,""),""))</f>
        <v/>
      </c>
      <c r="AX222" s="120">
        <f>IF($B222=1,$H$33,IF(N(Vintage_Input!R172)&gt;0,IFERROR(Vintage_Input!BF172/$C222,""),""))</f>
        <v/>
      </c>
      <c r="AY222" s="120">
        <f>IF($B222=1,$I$33,IF(N(Vintage_Input!S172)&gt;0,IFERROR(Vintage_Input!BG172/$C222,""),""))</f>
        <v/>
      </c>
      <c r="AZ222" s="121">
        <f>IF($B222=1,$B$34,IF(N(Vintage_Input!L172)&gt;0,IFERROR((Vintage_Input!D172+Vintage_Input!AR172)/$C222+Products!$E$14-(Products!$E$43+Products!$E$19+Products!$E$43*Products!$E$22+Products!$E$44),""),""))</f>
        <v/>
      </c>
      <c r="BA222" s="121">
        <f>IF($B222=1,$C$34,IF(N(Vintage_Input!M172)&gt;0,IFERROR((Vintage_Input!E172+Vintage_Input!AS172)/$C222+Products!$E$14-(Products!$E$43+Products!$E$19+Products!$E$43*Products!$E$22+Products!$E$44),""),""))</f>
        <v/>
      </c>
      <c r="BB222" s="121">
        <f>IF($B222=1,$D$34,IF(N(Vintage_Input!N172)&gt;0,IFERROR((Vintage_Input!F172+Vintage_Input!AT172)/$C222+Products!$E$14-(Products!$E$43+Products!$E$19+Products!$E$43*Products!$E$22+Products!$E$44),""),""))</f>
        <v/>
      </c>
      <c r="BC222" s="121">
        <f>IF($B222=1,$E$34,IF(N(Vintage_Input!O172)&gt;0,IFERROR((Vintage_Input!G172+Vintage_Input!AU172)/$C222+Products!$E$14-(Products!$E$43+Products!$E$19+Products!$E$43*Products!$E$22+Products!$E$44),""),""))</f>
        <v/>
      </c>
      <c r="BD222" s="121">
        <f>IF($B222=1,$F$34,IF(N(Vintage_Input!P172)&gt;0,IFERROR((Vintage_Input!H172+Vintage_Input!AV172)/$C222+Products!$E$14-(Products!$E$43+Products!$E$19+Products!$E$43*Products!$E$22+Products!$E$44),""),""))</f>
        <v/>
      </c>
      <c r="BE222" s="121">
        <f>IF($B222=1,$G$34,IF(N(Vintage_Input!Q172)&gt;0,IFERROR((Vintage_Input!I172+Vintage_Input!AW172)/$C222+Products!$E$14-(Products!$E$43+Products!$E$19+Products!$E$43*Products!$E$22+Products!$E$44),""),""))</f>
        <v/>
      </c>
      <c r="BF222" s="121">
        <f>IF($B222=1,$H$34,IF(N(Vintage_Input!R172)&gt;0,IFERROR((Vintage_Input!J172+Vintage_Input!AX172)/$C222+Products!$E$14-(Products!$E$43+Products!$E$19+Products!$E$43*Products!$E$22+Products!$E$44),""),""))</f>
        <v/>
      </c>
      <c r="BG222" s="121">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0">
        <f>IF($B223=1,$B$28,IF(N(Vintage_Input!L173)&gt;0,Vintage_Input!D173/Vintage_Input!L173,""))</f>
        <v/>
      </c>
      <c r="E223" s="120">
        <f>IF($B223=1,$C$28,IF(N(Vintage_Input!M173)&gt;0,Vintage_Input!E173/Vintage_Input!M173,""))</f>
        <v/>
      </c>
      <c r="F223" s="120">
        <f>IF($B223=1,$D$28,IF(N(Vintage_Input!N173)&gt;0,Vintage_Input!F173/Vintage_Input!N173,""))</f>
        <v/>
      </c>
      <c r="G223" s="120">
        <f>IF($B223=1,$E$28,IF(N(Vintage_Input!O173)&gt;0,Vintage_Input!G173/Vintage_Input!O173,""))</f>
        <v/>
      </c>
      <c r="H223" s="120">
        <f>IF($B223=1,$F$28,IF(N(Vintage_Input!P173)&gt;0,Vintage_Input!H173/Vintage_Input!P173,""))</f>
        <v/>
      </c>
      <c r="I223" s="120">
        <f>IF($B223=1,$G$28,IF(N(Vintage_Input!Q173)&gt;0,Vintage_Input!I173/Vintage_Input!Q173,""))</f>
        <v/>
      </c>
      <c r="J223" s="120">
        <f>IF($B223=1,$H$28,IF(N(Vintage_Input!R173)&gt;0,Vintage_Input!J173/Vintage_Input!R173,""))</f>
        <v/>
      </c>
      <c r="K223" s="120">
        <f>IF($B223=1,$I$28,IF(N(Vintage_Input!S173)&gt;0,Vintage_Input!K173/Vintage_Input!S173,""))</f>
        <v/>
      </c>
      <c r="L223" s="120">
        <f>IF($B223=1,$B$29,IF(N(Vintage_Input!L173)&gt;0,Vintage_Input!T173/Vintage_Input!L173,""))</f>
        <v/>
      </c>
      <c r="M223" s="120">
        <f>IF($B223=1,$C$29,IF(N(Vintage_Input!M173)&gt;0,Vintage_Input!U173/Vintage_Input!M173,""))</f>
        <v/>
      </c>
      <c r="N223" s="120">
        <f>IF($B223=1,$D$29,IF(N(Vintage_Input!N173)&gt;0,Vintage_Input!V173/Vintage_Input!N173,""))</f>
        <v/>
      </c>
      <c r="O223" s="120">
        <f>IF($B223=1,$E$29,IF(N(Vintage_Input!O173)&gt;0,Vintage_Input!W173/Vintage_Input!O173,""))</f>
        <v/>
      </c>
      <c r="P223" s="120">
        <f>IF($B223=1,$F$29,IF(N(Vintage_Input!P173)&gt;0,Vintage_Input!X173/Vintage_Input!P173,""))</f>
        <v/>
      </c>
      <c r="Q223" s="120">
        <f>IF($B223=1,$G$29,IF(N(Vintage_Input!Q173)&gt;0,Vintage_Input!Y173/Vintage_Input!Q173,""))</f>
        <v/>
      </c>
      <c r="R223" s="120">
        <f>IF($B223=1,$H$29,IF(N(Vintage_Input!R173)&gt;0,Vintage_Input!Z173/Vintage_Input!R173,""))</f>
        <v/>
      </c>
      <c r="S223" s="120">
        <f>IF($B223=1,$I$29,IF(N(Vintage_Input!S173)&gt;0,Vintage_Input!AA173/Vintage_Input!S173,""))</f>
        <v/>
      </c>
      <c r="T223" s="120">
        <f>IF($B223=1,$B$30,IF(N(Vintage_Input!L173)&gt;0,Vintage_Input!AB173/Vintage_Input!L173,""))</f>
        <v/>
      </c>
      <c r="U223" s="120">
        <f>IF($B223=1,$C$30,IF(N(Vintage_Input!M173)&gt;0,Vintage_Input!AC173/Vintage_Input!M173,""))</f>
        <v/>
      </c>
      <c r="V223" s="120">
        <f>IF($B223=1,$D$30,IF(N(Vintage_Input!N173)&gt;0,Vintage_Input!AD173/Vintage_Input!N173,""))</f>
        <v/>
      </c>
      <c r="W223" s="120">
        <f>IF($B223=1,$E$30,IF(N(Vintage_Input!O173)&gt;0,Vintage_Input!AE173/Vintage_Input!O173,""))</f>
        <v/>
      </c>
      <c r="X223" s="120">
        <f>IF($B223=1,$F$30,IF(N(Vintage_Input!P173)&gt;0,Vintage_Input!AF173/Vintage_Input!P173,""))</f>
        <v/>
      </c>
      <c r="Y223" s="120">
        <f>IF($B223=1,$G$30,IF(N(Vintage_Input!Q173)&gt;0,Vintage_Input!AG173/Vintage_Input!Q173,""))</f>
        <v/>
      </c>
      <c r="Z223" s="120">
        <f>IF($B223=1,$H$30,IF(N(Vintage_Input!R173)&gt;0,Vintage_Input!AH173/Vintage_Input!R173,""))</f>
        <v/>
      </c>
      <c r="AA223" s="120">
        <f>IF($B223=1,$I$30,IF(N(Vintage_Input!S173)&gt;0,Vintage_Input!AI173/Vintage_Input!S173,""))</f>
        <v/>
      </c>
      <c r="AB223" s="120">
        <f>IF($B223=1,$B$31,IF(N(Vintage_Input!L173)&gt;0,Vintage_Input!AJ173/Vintage_Input!L173,""))</f>
        <v/>
      </c>
      <c r="AC223" s="120">
        <f>IF($B223=1,$C$31,IF(N(Vintage_Input!M173)&gt;0,Vintage_Input!AK173/Vintage_Input!M173,""))</f>
        <v/>
      </c>
      <c r="AD223" s="120">
        <f>IF($B223=1,$D$31,IF(N(Vintage_Input!N173)&gt;0,Vintage_Input!AL173/Vintage_Input!N173,""))</f>
        <v/>
      </c>
      <c r="AE223" s="120">
        <f>IF($B223=1,$E$31,IF(N(Vintage_Input!O173)&gt;0,Vintage_Input!AM173/Vintage_Input!O173,""))</f>
        <v/>
      </c>
      <c r="AF223" s="120">
        <f>IF($B223=1,$F$31,IF(N(Vintage_Input!P173)&gt;0,Vintage_Input!AN173/Vintage_Input!P173,""))</f>
        <v/>
      </c>
      <c r="AG223" s="120">
        <f>IF($B223=1,$G$31,IF(N(Vintage_Input!Q173)&gt;0,Vintage_Input!AO173/Vintage_Input!Q173,""))</f>
        <v/>
      </c>
      <c r="AH223" s="120">
        <f>IF($B223=1,$H$31,IF(N(Vintage_Input!R173)&gt;0,Vintage_Input!AP173/Vintage_Input!R173,""))</f>
        <v/>
      </c>
      <c r="AI223" s="120">
        <f>IF($B223=1,$I$31,IF(N(Vintage_Input!S173)&gt;0,Vintage_Input!AQ173/Vintage_Input!S173,""))</f>
        <v/>
      </c>
      <c r="AJ223" s="120">
        <f>IF($B223=1,$B$32,IF(N(Vintage_Input!L173)&gt;0,IFERROR(Vintage_Input!AR173/Vintage_Input!AJ173,""),""))</f>
        <v/>
      </c>
      <c r="AK223" s="120">
        <f>IF($B223=1,$C$32,IF(N(Vintage_Input!M173)&gt;0,IFERROR(Vintage_Input!AS173/Vintage_Input!AK173,""),""))</f>
        <v/>
      </c>
      <c r="AL223" s="120">
        <f>IF($B223=1,$D$32,IF(N(Vintage_Input!N173)&gt;0,IFERROR(Vintage_Input!AT173/Vintage_Input!AL173,""),""))</f>
        <v/>
      </c>
      <c r="AM223" s="120">
        <f>IF($B223=1,$E$32,IF(N(Vintage_Input!O173)&gt;0,IFERROR(Vintage_Input!AU173/Vintage_Input!AM173,""),""))</f>
        <v/>
      </c>
      <c r="AN223" s="120">
        <f>IF($B223=1,$F$32,IF(N(Vintage_Input!P173)&gt;0,IFERROR(Vintage_Input!AV173/Vintage_Input!AN173,""),""))</f>
        <v/>
      </c>
      <c r="AO223" s="120">
        <f>IF($B223=1,$G$32,IF(N(Vintage_Input!Q173)&gt;0,IFERROR(Vintage_Input!AW173/Vintage_Input!AO173,""),""))</f>
        <v/>
      </c>
      <c r="AP223" s="120">
        <f>IF($B223=1,$H$32,IF(N(Vintage_Input!R173)&gt;0,IFERROR(Vintage_Input!AX173/Vintage_Input!AP173,""),""))</f>
        <v/>
      </c>
      <c r="AQ223" s="120">
        <f>IF($B223=1,$I$32,IF(N(Vintage_Input!S173)&gt;0,IFERROR(Vintage_Input!AY173/Vintage_Input!AQ173,""),""))</f>
        <v/>
      </c>
      <c r="AR223" s="120">
        <f>IF($B223=1,$B$33,IF(N(Vintage_Input!L173)&gt;0,IFERROR(Vintage_Input!AZ173/$C223,""),""))</f>
        <v/>
      </c>
      <c r="AS223" s="120">
        <f>IF($B223=1,$C$33,IF(N(Vintage_Input!M173)&gt;0,IFERROR(Vintage_Input!BA173/$C223,""),""))</f>
        <v/>
      </c>
      <c r="AT223" s="120">
        <f>IF($B223=1,$D$33,IF(N(Vintage_Input!N173)&gt;0,IFERROR(Vintage_Input!BB173/$C223,""),""))</f>
        <v/>
      </c>
      <c r="AU223" s="120">
        <f>IF($B223=1,$E$33,IF(N(Vintage_Input!O173)&gt;0,IFERROR(Vintage_Input!BC173/$C223,""),""))</f>
        <v/>
      </c>
      <c r="AV223" s="120">
        <f>IF($B223=1,$F$33,IF(N(Vintage_Input!P173)&gt;0,IFERROR(Vintage_Input!BD173/$C223,""),""))</f>
        <v/>
      </c>
      <c r="AW223" s="120">
        <f>IF($B223=1,$G$33,IF(N(Vintage_Input!Q173)&gt;0,IFERROR(Vintage_Input!BE173/$C223,""),""))</f>
        <v/>
      </c>
      <c r="AX223" s="120">
        <f>IF($B223=1,$H$33,IF(N(Vintage_Input!R173)&gt;0,IFERROR(Vintage_Input!BF173/$C223,""),""))</f>
        <v/>
      </c>
      <c r="AY223" s="120">
        <f>IF($B223=1,$I$33,IF(N(Vintage_Input!S173)&gt;0,IFERROR(Vintage_Input!BG173/$C223,""),""))</f>
        <v/>
      </c>
      <c r="AZ223" s="121">
        <f>IF($B223=1,$B$34,IF(N(Vintage_Input!L173)&gt;0,IFERROR((Vintage_Input!D173+Vintage_Input!AR173)/$C223+Products!$E$14-(Products!$E$43+Products!$E$19+Products!$E$43*Products!$E$22+Products!$E$44),""),""))</f>
        <v/>
      </c>
      <c r="BA223" s="121">
        <f>IF($B223=1,$C$34,IF(N(Vintage_Input!M173)&gt;0,IFERROR((Vintage_Input!E173+Vintage_Input!AS173)/$C223+Products!$E$14-(Products!$E$43+Products!$E$19+Products!$E$43*Products!$E$22+Products!$E$44),""),""))</f>
        <v/>
      </c>
      <c r="BB223" s="121">
        <f>IF($B223=1,$D$34,IF(N(Vintage_Input!N173)&gt;0,IFERROR((Vintage_Input!F173+Vintage_Input!AT173)/$C223+Products!$E$14-(Products!$E$43+Products!$E$19+Products!$E$43*Products!$E$22+Products!$E$44),""),""))</f>
        <v/>
      </c>
      <c r="BC223" s="121">
        <f>IF($B223=1,$E$34,IF(N(Vintage_Input!O173)&gt;0,IFERROR((Vintage_Input!G173+Vintage_Input!AU173)/$C223+Products!$E$14-(Products!$E$43+Products!$E$19+Products!$E$43*Products!$E$22+Products!$E$44),""),""))</f>
        <v/>
      </c>
      <c r="BD223" s="121">
        <f>IF($B223=1,$F$34,IF(N(Vintage_Input!P173)&gt;0,IFERROR((Vintage_Input!H173+Vintage_Input!AV173)/$C223+Products!$E$14-(Products!$E$43+Products!$E$19+Products!$E$43*Products!$E$22+Products!$E$44),""),""))</f>
        <v/>
      </c>
      <c r="BE223" s="121">
        <f>IF($B223=1,$G$34,IF(N(Vintage_Input!Q173)&gt;0,IFERROR((Vintage_Input!I173+Vintage_Input!AW173)/$C223+Products!$E$14-(Products!$E$43+Products!$E$19+Products!$E$43*Products!$E$22+Products!$E$44),""),""))</f>
        <v/>
      </c>
      <c r="BF223" s="121">
        <f>IF($B223=1,$H$34,IF(N(Vintage_Input!R173)&gt;0,IFERROR((Vintage_Input!J173+Vintage_Input!AX173)/$C223+Products!$E$14-(Products!$E$43+Products!$E$19+Products!$E$43*Products!$E$22+Products!$E$44),""),""))</f>
        <v/>
      </c>
      <c r="BG223" s="121">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0">
        <f>IF($B224=1,$B$28,IF(N(Vintage_Input!L174)&gt;0,Vintage_Input!D174/Vintage_Input!L174,""))</f>
        <v/>
      </c>
      <c r="E224" s="120">
        <f>IF($B224=1,$C$28,IF(N(Vintage_Input!M174)&gt;0,Vintage_Input!E174/Vintage_Input!M174,""))</f>
        <v/>
      </c>
      <c r="F224" s="120">
        <f>IF($B224=1,$D$28,IF(N(Vintage_Input!N174)&gt;0,Vintage_Input!F174/Vintage_Input!N174,""))</f>
        <v/>
      </c>
      <c r="G224" s="120">
        <f>IF($B224=1,$E$28,IF(N(Vintage_Input!O174)&gt;0,Vintage_Input!G174/Vintage_Input!O174,""))</f>
        <v/>
      </c>
      <c r="H224" s="120">
        <f>IF($B224=1,$F$28,IF(N(Vintage_Input!P174)&gt;0,Vintage_Input!H174/Vintage_Input!P174,""))</f>
        <v/>
      </c>
      <c r="I224" s="120">
        <f>IF($B224=1,$G$28,IF(N(Vintage_Input!Q174)&gt;0,Vintage_Input!I174/Vintage_Input!Q174,""))</f>
        <v/>
      </c>
      <c r="J224" s="120">
        <f>IF($B224=1,$H$28,IF(N(Vintage_Input!R174)&gt;0,Vintage_Input!J174/Vintage_Input!R174,""))</f>
        <v/>
      </c>
      <c r="K224" s="120">
        <f>IF($B224=1,$I$28,IF(N(Vintage_Input!S174)&gt;0,Vintage_Input!K174/Vintage_Input!S174,""))</f>
        <v/>
      </c>
      <c r="L224" s="120">
        <f>IF($B224=1,$B$29,IF(N(Vintage_Input!L174)&gt;0,Vintage_Input!T174/Vintage_Input!L174,""))</f>
        <v/>
      </c>
      <c r="M224" s="120">
        <f>IF($B224=1,$C$29,IF(N(Vintage_Input!M174)&gt;0,Vintage_Input!U174/Vintage_Input!M174,""))</f>
        <v/>
      </c>
      <c r="N224" s="120">
        <f>IF($B224=1,$D$29,IF(N(Vintage_Input!N174)&gt;0,Vintage_Input!V174/Vintage_Input!N174,""))</f>
        <v/>
      </c>
      <c r="O224" s="120">
        <f>IF($B224=1,$E$29,IF(N(Vintage_Input!O174)&gt;0,Vintage_Input!W174/Vintage_Input!O174,""))</f>
        <v/>
      </c>
      <c r="P224" s="120">
        <f>IF($B224=1,$F$29,IF(N(Vintage_Input!P174)&gt;0,Vintage_Input!X174/Vintage_Input!P174,""))</f>
        <v/>
      </c>
      <c r="Q224" s="120">
        <f>IF($B224=1,$G$29,IF(N(Vintage_Input!Q174)&gt;0,Vintage_Input!Y174/Vintage_Input!Q174,""))</f>
        <v/>
      </c>
      <c r="R224" s="120">
        <f>IF($B224=1,$H$29,IF(N(Vintage_Input!R174)&gt;0,Vintage_Input!Z174/Vintage_Input!R174,""))</f>
        <v/>
      </c>
      <c r="S224" s="120">
        <f>IF($B224=1,$I$29,IF(N(Vintage_Input!S174)&gt;0,Vintage_Input!AA174/Vintage_Input!S174,""))</f>
        <v/>
      </c>
      <c r="T224" s="120">
        <f>IF($B224=1,$B$30,IF(N(Vintage_Input!L174)&gt;0,Vintage_Input!AB174/Vintage_Input!L174,""))</f>
        <v/>
      </c>
      <c r="U224" s="120">
        <f>IF($B224=1,$C$30,IF(N(Vintage_Input!M174)&gt;0,Vintage_Input!AC174/Vintage_Input!M174,""))</f>
        <v/>
      </c>
      <c r="V224" s="120">
        <f>IF($B224=1,$D$30,IF(N(Vintage_Input!N174)&gt;0,Vintage_Input!AD174/Vintage_Input!N174,""))</f>
        <v/>
      </c>
      <c r="W224" s="120">
        <f>IF($B224=1,$E$30,IF(N(Vintage_Input!O174)&gt;0,Vintage_Input!AE174/Vintage_Input!O174,""))</f>
        <v/>
      </c>
      <c r="X224" s="120">
        <f>IF($B224=1,$F$30,IF(N(Vintage_Input!P174)&gt;0,Vintage_Input!AF174/Vintage_Input!P174,""))</f>
        <v/>
      </c>
      <c r="Y224" s="120">
        <f>IF($B224=1,$G$30,IF(N(Vintage_Input!Q174)&gt;0,Vintage_Input!AG174/Vintage_Input!Q174,""))</f>
        <v/>
      </c>
      <c r="Z224" s="120">
        <f>IF($B224=1,$H$30,IF(N(Vintage_Input!R174)&gt;0,Vintage_Input!AH174/Vintage_Input!R174,""))</f>
        <v/>
      </c>
      <c r="AA224" s="120">
        <f>IF($B224=1,$I$30,IF(N(Vintage_Input!S174)&gt;0,Vintage_Input!AI174/Vintage_Input!S174,""))</f>
        <v/>
      </c>
      <c r="AB224" s="120">
        <f>IF($B224=1,$B$31,IF(N(Vintage_Input!L174)&gt;0,Vintage_Input!AJ174/Vintage_Input!L174,""))</f>
        <v/>
      </c>
      <c r="AC224" s="120">
        <f>IF($B224=1,$C$31,IF(N(Vintage_Input!M174)&gt;0,Vintage_Input!AK174/Vintage_Input!M174,""))</f>
        <v/>
      </c>
      <c r="AD224" s="120">
        <f>IF($B224=1,$D$31,IF(N(Vintage_Input!N174)&gt;0,Vintage_Input!AL174/Vintage_Input!N174,""))</f>
        <v/>
      </c>
      <c r="AE224" s="120">
        <f>IF($B224=1,$E$31,IF(N(Vintage_Input!O174)&gt;0,Vintage_Input!AM174/Vintage_Input!O174,""))</f>
        <v/>
      </c>
      <c r="AF224" s="120">
        <f>IF($B224=1,$F$31,IF(N(Vintage_Input!P174)&gt;0,Vintage_Input!AN174/Vintage_Input!P174,""))</f>
        <v/>
      </c>
      <c r="AG224" s="120">
        <f>IF($B224=1,$G$31,IF(N(Vintage_Input!Q174)&gt;0,Vintage_Input!AO174/Vintage_Input!Q174,""))</f>
        <v/>
      </c>
      <c r="AH224" s="120">
        <f>IF($B224=1,$H$31,IF(N(Vintage_Input!R174)&gt;0,Vintage_Input!AP174/Vintage_Input!R174,""))</f>
        <v/>
      </c>
      <c r="AI224" s="120">
        <f>IF($B224=1,$I$31,IF(N(Vintage_Input!S174)&gt;0,Vintage_Input!AQ174/Vintage_Input!S174,""))</f>
        <v/>
      </c>
      <c r="AJ224" s="120">
        <f>IF($B224=1,$B$32,IF(N(Vintage_Input!L174)&gt;0,IFERROR(Vintage_Input!AR174/Vintage_Input!AJ174,""),""))</f>
        <v/>
      </c>
      <c r="AK224" s="120">
        <f>IF($B224=1,$C$32,IF(N(Vintage_Input!M174)&gt;0,IFERROR(Vintage_Input!AS174/Vintage_Input!AK174,""),""))</f>
        <v/>
      </c>
      <c r="AL224" s="120">
        <f>IF($B224=1,$D$32,IF(N(Vintage_Input!N174)&gt;0,IFERROR(Vintage_Input!AT174/Vintage_Input!AL174,""),""))</f>
        <v/>
      </c>
      <c r="AM224" s="120">
        <f>IF($B224=1,$E$32,IF(N(Vintage_Input!O174)&gt;0,IFERROR(Vintage_Input!AU174/Vintage_Input!AM174,""),""))</f>
        <v/>
      </c>
      <c r="AN224" s="120">
        <f>IF($B224=1,$F$32,IF(N(Vintage_Input!P174)&gt;0,IFERROR(Vintage_Input!AV174/Vintage_Input!AN174,""),""))</f>
        <v/>
      </c>
      <c r="AO224" s="120">
        <f>IF($B224=1,$G$32,IF(N(Vintage_Input!Q174)&gt;0,IFERROR(Vintage_Input!AW174/Vintage_Input!AO174,""),""))</f>
        <v/>
      </c>
      <c r="AP224" s="120">
        <f>IF($B224=1,$H$32,IF(N(Vintage_Input!R174)&gt;0,IFERROR(Vintage_Input!AX174/Vintage_Input!AP174,""),""))</f>
        <v/>
      </c>
      <c r="AQ224" s="120">
        <f>IF($B224=1,$I$32,IF(N(Vintage_Input!S174)&gt;0,IFERROR(Vintage_Input!AY174/Vintage_Input!AQ174,""),""))</f>
        <v/>
      </c>
      <c r="AR224" s="120">
        <f>IF($B224=1,$B$33,IF(N(Vintage_Input!L174)&gt;0,IFERROR(Vintage_Input!AZ174/$C224,""),""))</f>
        <v/>
      </c>
      <c r="AS224" s="120">
        <f>IF($B224=1,$C$33,IF(N(Vintage_Input!M174)&gt;0,IFERROR(Vintage_Input!BA174/$C224,""),""))</f>
        <v/>
      </c>
      <c r="AT224" s="120">
        <f>IF($B224=1,$D$33,IF(N(Vintage_Input!N174)&gt;0,IFERROR(Vintage_Input!BB174/$C224,""),""))</f>
        <v/>
      </c>
      <c r="AU224" s="120">
        <f>IF($B224=1,$E$33,IF(N(Vintage_Input!O174)&gt;0,IFERROR(Vintage_Input!BC174/$C224,""),""))</f>
        <v/>
      </c>
      <c r="AV224" s="120">
        <f>IF($B224=1,$F$33,IF(N(Vintage_Input!P174)&gt;0,IFERROR(Vintage_Input!BD174/$C224,""),""))</f>
        <v/>
      </c>
      <c r="AW224" s="120">
        <f>IF($B224=1,$G$33,IF(N(Vintage_Input!Q174)&gt;0,IFERROR(Vintage_Input!BE174/$C224,""),""))</f>
        <v/>
      </c>
      <c r="AX224" s="120">
        <f>IF($B224=1,$H$33,IF(N(Vintage_Input!R174)&gt;0,IFERROR(Vintage_Input!BF174/$C224,""),""))</f>
        <v/>
      </c>
      <c r="AY224" s="120">
        <f>IF($B224=1,$I$33,IF(N(Vintage_Input!S174)&gt;0,IFERROR(Vintage_Input!BG174/$C224,""),""))</f>
        <v/>
      </c>
      <c r="AZ224" s="121">
        <f>IF($B224=1,$B$34,IF(N(Vintage_Input!L174)&gt;0,IFERROR((Vintage_Input!D174+Vintage_Input!AR174)/$C224+Products!$E$14-(Products!$E$43+Products!$E$19+Products!$E$43*Products!$E$22+Products!$E$44),""),""))</f>
        <v/>
      </c>
      <c r="BA224" s="121">
        <f>IF($B224=1,$C$34,IF(N(Vintage_Input!M174)&gt;0,IFERROR((Vintage_Input!E174+Vintage_Input!AS174)/$C224+Products!$E$14-(Products!$E$43+Products!$E$19+Products!$E$43*Products!$E$22+Products!$E$44),""),""))</f>
        <v/>
      </c>
      <c r="BB224" s="121">
        <f>IF($B224=1,$D$34,IF(N(Vintage_Input!N174)&gt;0,IFERROR((Vintage_Input!F174+Vintage_Input!AT174)/$C224+Products!$E$14-(Products!$E$43+Products!$E$19+Products!$E$43*Products!$E$22+Products!$E$44),""),""))</f>
        <v/>
      </c>
      <c r="BC224" s="121">
        <f>IF($B224=1,$E$34,IF(N(Vintage_Input!O174)&gt;0,IFERROR((Vintage_Input!G174+Vintage_Input!AU174)/$C224+Products!$E$14-(Products!$E$43+Products!$E$19+Products!$E$43*Products!$E$22+Products!$E$44),""),""))</f>
        <v/>
      </c>
      <c r="BD224" s="121">
        <f>IF($B224=1,$F$34,IF(N(Vintage_Input!P174)&gt;0,IFERROR((Vintage_Input!H174+Vintage_Input!AV174)/$C224+Products!$E$14-(Products!$E$43+Products!$E$19+Products!$E$43*Products!$E$22+Products!$E$44),""),""))</f>
        <v/>
      </c>
      <c r="BE224" s="121">
        <f>IF($B224=1,$G$34,IF(N(Vintage_Input!Q174)&gt;0,IFERROR((Vintage_Input!I174+Vintage_Input!AW174)/$C224+Products!$E$14-(Products!$E$43+Products!$E$19+Products!$E$43*Products!$E$22+Products!$E$44),""),""))</f>
        <v/>
      </c>
      <c r="BF224" s="121">
        <f>IF($B224=1,$H$34,IF(N(Vintage_Input!R174)&gt;0,IFERROR((Vintage_Input!J174+Vintage_Input!AX174)/$C224+Products!$E$14-(Products!$E$43+Products!$E$19+Products!$E$43*Products!$E$22+Products!$E$44),""),""))</f>
        <v/>
      </c>
      <c r="BG224" s="121">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0">
        <f>IF($B225=1,$B$28,IF(N(Vintage_Input!L175)&gt;0,Vintage_Input!D175/Vintage_Input!L175,""))</f>
        <v/>
      </c>
      <c r="E225" s="120">
        <f>IF($B225=1,$C$28,IF(N(Vintage_Input!M175)&gt;0,Vintage_Input!E175/Vintage_Input!M175,""))</f>
        <v/>
      </c>
      <c r="F225" s="120">
        <f>IF($B225=1,$D$28,IF(N(Vintage_Input!N175)&gt;0,Vintage_Input!F175/Vintage_Input!N175,""))</f>
        <v/>
      </c>
      <c r="G225" s="120">
        <f>IF($B225=1,$E$28,IF(N(Vintage_Input!O175)&gt;0,Vintage_Input!G175/Vintage_Input!O175,""))</f>
        <v/>
      </c>
      <c r="H225" s="120">
        <f>IF($B225=1,$F$28,IF(N(Vintage_Input!P175)&gt;0,Vintage_Input!H175/Vintage_Input!P175,""))</f>
        <v/>
      </c>
      <c r="I225" s="120">
        <f>IF($B225=1,$G$28,IF(N(Vintage_Input!Q175)&gt;0,Vintage_Input!I175/Vintage_Input!Q175,""))</f>
        <v/>
      </c>
      <c r="J225" s="120">
        <f>IF($B225=1,$H$28,IF(N(Vintage_Input!R175)&gt;0,Vintage_Input!J175/Vintage_Input!R175,""))</f>
        <v/>
      </c>
      <c r="K225" s="120">
        <f>IF($B225=1,$I$28,IF(N(Vintage_Input!S175)&gt;0,Vintage_Input!K175/Vintage_Input!S175,""))</f>
        <v/>
      </c>
      <c r="L225" s="120">
        <f>IF($B225=1,$B$29,IF(N(Vintage_Input!L175)&gt;0,Vintage_Input!T175/Vintage_Input!L175,""))</f>
        <v/>
      </c>
      <c r="M225" s="120">
        <f>IF($B225=1,$C$29,IF(N(Vintage_Input!M175)&gt;0,Vintage_Input!U175/Vintage_Input!M175,""))</f>
        <v/>
      </c>
      <c r="N225" s="120">
        <f>IF($B225=1,$D$29,IF(N(Vintage_Input!N175)&gt;0,Vintage_Input!V175/Vintage_Input!N175,""))</f>
        <v/>
      </c>
      <c r="O225" s="120">
        <f>IF($B225=1,$E$29,IF(N(Vintage_Input!O175)&gt;0,Vintage_Input!W175/Vintage_Input!O175,""))</f>
        <v/>
      </c>
      <c r="P225" s="120">
        <f>IF($B225=1,$F$29,IF(N(Vintage_Input!P175)&gt;0,Vintage_Input!X175/Vintage_Input!P175,""))</f>
        <v/>
      </c>
      <c r="Q225" s="120">
        <f>IF($B225=1,$G$29,IF(N(Vintage_Input!Q175)&gt;0,Vintage_Input!Y175/Vintage_Input!Q175,""))</f>
        <v/>
      </c>
      <c r="R225" s="120">
        <f>IF($B225=1,$H$29,IF(N(Vintage_Input!R175)&gt;0,Vintage_Input!Z175/Vintage_Input!R175,""))</f>
        <v/>
      </c>
      <c r="S225" s="120">
        <f>IF($B225=1,$I$29,IF(N(Vintage_Input!S175)&gt;0,Vintage_Input!AA175/Vintage_Input!S175,""))</f>
        <v/>
      </c>
      <c r="T225" s="120">
        <f>IF($B225=1,$B$30,IF(N(Vintage_Input!L175)&gt;0,Vintage_Input!AB175/Vintage_Input!L175,""))</f>
        <v/>
      </c>
      <c r="U225" s="120">
        <f>IF($B225=1,$C$30,IF(N(Vintage_Input!M175)&gt;0,Vintage_Input!AC175/Vintage_Input!M175,""))</f>
        <v/>
      </c>
      <c r="V225" s="120">
        <f>IF($B225=1,$D$30,IF(N(Vintage_Input!N175)&gt;0,Vintage_Input!AD175/Vintage_Input!N175,""))</f>
        <v/>
      </c>
      <c r="W225" s="120">
        <f>IF($B225=1,$E$30,IF(N(Vintage_Input!O175)&gt;0,Vintage_Input!AE175/Vintage_Input!O175,""))</f>
        <v/>
      </c>
      <c r="X225" s="120">
        <f>IF($B225=1,$F$30,IF(N(Vintage_Input!P175)&gt;0,Vintage_Input!AF175/Vintage_Input!P175,""))</f>
        <v/>
      </c>
      <c r="Y225" s="120">
        <f>IF($B225=1,$G$30,IF(N(Vintage_Input!Q175)&gt;0,Vintage_Input!AG175/Vintage_Input!Q175,""))</f>
        <v/>
      </c>
      <c r="Z225" s="120">
        <f>IF($B225=1,$H$30,IF(N(Vintage_Input!R175)&gt;0,Vintage_Input!AH175/Vintage_Input!R175,""))</f>
        <v/>
      </c>
      <c r="AA225" s="120">
        <f>IF($B225=1,$I$30,IF(N(Vintage_Input!S175)&gt;0,Vintage_Input!AI175/Vintage_Input!S175,""))</f>
        <v/>
      </c>
      <c r="AB225" s="120">
        <f>IF($B225=1,$B$31,IF(N(Vintage_Input!L175)&gt;0,Vintage_Input!AJ175/Vintage_Input!L175,""))</f>
        <v/>
      </c>
      <c r="AC225" s="120">
        <f>IF($B225=1,$C$31,IF(N(Vintage_Input!M175)&gt;0,Vintage_Input!AK175/Vintage_Input!M175,""))</f>
        <v/>
      </c>
      <c r="AD225" s="120">
        <f>IF($B225=1,$D$31,IF(N(Vintage_Input!N175)&gt;0,Vintage_Input!AL175/Vintage_Input!N175,""))</f>
        <v/>
      </c>
      <c r="AE225" s="120">
        <f>IF($B225=1,$E$31,IF(N(Vintage_Input!O175)&gt;0,Vintage_Input!AM175/Vintage_Input!O175,""))</f>
        <v/>
      </c>
      <c r="AF225" s="120">
        <f>IF($B225=1,$F$31,IF(N(Vintage_Input!P175)&gt;0,Vintage_Input!AN175/Vintage_Input!P175,""))</f>
        <v/>
      </c>
      <c r="AG225" s="120">
        <f>IF($B225=1,$G$31,IF(N(Vintage_Input!Q175)&gt;0,Vintage_Input!AO175/Vintage_Input!Q175,""))</f>
        <v/>
      </c>
      <c r="AH225" s="120">
        <f>IF($B225=1,$H$31,IF(N(Vintage_Input!R175)&gt;0,Vintage_Input!AP175/Vintage_Input!R175,""))</f>
        <v/>
      </c>
      <c r="AI225" s="120">
        <f>IF($B225=1,$I$31,IF(N(Vintage_Input!S175)&gt;0,Vintage_Input!AQ175/Vintage_Input!S175,""))</f>
        <v/>
      </c>
      <c r="AJ225" s="120">
        <f>IF($B225=1,$B$32,IF(N(Vintage_Input!L175)&gt;0,IFERROR(Vintage_Input!AR175/Vintage_Input!AJ175,""),""))</f>
        <v/>
      </c>
      <c r="AK225" s="120">
        <f>IF($B225=1,$C$32,IF(N(Vintage_Input!M175)&gt;0,IFERROR(Vintage_Input!AS175/Vintage_Input!AK175,""),""))</f>
        <v/>
      </c>
      <c r="AL225" s="120">
        <f>IF($B225=1,$D$32,IF(N(Vintage_Input!N175)&gt;0,IFERROR(Vintage_Input!AT175/Vintage_Input!AL175,""),""))</f>
        <v/>
      </c>
      <c r="AM225" s="120">
        <f>IF($B225=1,$E$32,IF(N(Vintage_Input!O175)&gt;0,IFERROR(Vintage_Input!AU175/Vintage_Input!AM175,""),""))</f>
        <v/>
      </c>
      <c r="AN225" s="120">
        <f>IF($B225=1,$F$32,IF(N(Vintage_Input!P175)&gt;0,IFERROR(Vintage_Input!AV175/Vintage_Input!AN175,""),""))</f>
        <v/>
      </c>
      <c r="AO225" s="120">
        <f>IF($B225=1,$G$32,IF(N(Vintage_Input!Q175)&gt;0,IFERROR(Vintage_Input!AW175/Vintage_Input!AO175,""),""))</f>
        <v/>
      </c>
      <c r="AP225" s="120">
        <f>IF($B225=1,$H$32,IF(N(Vintage_Input!R175)&gt;0,IFERROR(Vintage_Input!AX175/Vintage_Input!AP175,""),""))</f>
        <v/>
      </c>
      <c r="AQ225" s="120">
        <f>IF($B225=1,$I$32,IF(N(Vintage_Input!S175)&gt;0,IFERROR(Vintage_Input!AY175/Vintage_Input!AQ175,""),""))</f>
        <v/>
      </c>
      <c r="AR225" s="120">
        <f>IF($B225=1,$B$33,IF(N(Vintage_Input!L175)&gt;0,IFERROR(Vintage_Input!AZ175/$C225,""),""))</f>
        <v/>
      </c>
      <c r="AS225" s="120">
        <f>IF($B225=1,$C$33,IF(N(Vintage_Input!M175)&gt;0,IFERROR(Vintage_Input!BA175/$C225,""),""))</f>
        <v/>
      </c>
      <c r="AT225" s="120">
        <f>IF($B225=1,$D$33,IF(N(Vintage_Input!N175)&gt;0,IFERROR(Vintage_Input!BB175/$C225,""),""))</f>
        <v/>
      </c>
      <c r="AU225" s="120">
        <f>IF($B225=1,$E$33,IF(N(Vintage_Input!O175)&gt;0,IFERROR(Vintage_Input!BC175/$C225,""),""))</f>
        <v/>
      </c>
      <c r="AV225" s="120">
        <f>IF($B225=1,$F$33,IF(N(Vintage_Input!P175)&gt;0,IFERROR(Vintage_Input!BD175/$C225,""),""))</f>
        <v/>
      </c>
      <c r="AW225" s="120">
        <f>IF($B225=1,$G$33,IF(N(Vintage_Input!Q175)&gt;0,IFERROR(Vintage_Input!BE175/$C225,""),""))</f>
        <v/>
      </c>
      <c r="AX225" s="120">
        <f>IF($B225=1,$H$33,IF(N(Vintage_Input!R175)&gt;0,IFERROR(Vintage_Input!BF175/$C225,""),""))</f>
        <v/>
      </c>
      <c r="AY225" s="120">
        <f>IF($B225=1,$I$33,IF(N(Vintage_Input!S175)&gt;0,IFERROR(Vintage_Input!BG175/$C225,""),""))</f>
        <v/>
      </c>
      <c r="AZ225" s="121">
        <f>IF($B225=1,$B$34,IF(N(Vintage_Input!L175)&gt;0,IFERROR((Vintage_Input!D175+Vintage_Input!AR175)/$C225+Products!$E$14-(Products!$E$43+Products!$E$19+Products!$E$43*Products!$E$22+Products!$E$44),""),""))</f>
        <v/>
      </c>
      <c r="BA225" s="121">
        <f>IF($B225=1,$C$34,IF(N(Vintage_Input!M175)&gt;0,IFERROR((Vintage_Input!E175+Vintage_Input!AS175)/$C225+Products!$E$14-(Products!$E$43+Products!$E$19+Products!$E$43*Products!$E$22+Products!$E$44),""),""))</f>
        <v/>
      </c>
      <c r="BB225" s="121">
        <f>IF($B225=1,$D$34,IF(N(Vintage_Input!N175)&gt;0,IFERROR((Vintage_Input!F175+Vintage_Input!AT175)/$C225+Products!$E$14-(Products!$E$43+Products!$E$19+Products!$E$43*Products!$E$22+Products!$E$44),""),""))</f>
        <v/>
      </c>
      <c r="BC225" s="121">
        <f>IF($B225=1,$E$34,IF(N(Vintage_Input!O175)&gt;0,IFERROR((Vintage_Input!G175+Vintage_Input!AU175)/$C225+Products!$E$14-(Products!$E$43+Products!$E$19+Products!$E$43*Products!$E$22+Products!$E$44),""),""))</f>
        <v/>
      </c>
      <c r="BD225" s="121">
        <f>IF($B225=1,$F$34,IF(N(Vintage_Input!P175)&gt;0,IFERROR((Vintage_Input!H175+Vintage_Input!AV175)/$C225+Products!$E$14-(Products!$E$43+Products!$E$19+Products!$E$43*Products!$E$22+Products!$E$44),""),""))</f>
        <v/>
      </c>
      <c r="BE225" s="121">
        <f>IF($B225=1,$G$34,IF(N(Vintage_Input!Q175)&gt;0,IFERROR((Vintage_Input!I175+Vintage_Input!AW175)/$C225+Products!$E$14-(Products!$E$43+Products!$E$19+Products!$E$43*Products!$E$22+Products!$E$44),""),""))</f>
        <v/>
      </c>
      <c r="BF225" s="121">
        <f>IF($B225=1,$H$34,IF(N(Vintage_Input!R175)&gt;0,IFERROR((Vintage_Input!J175+Vintage_Input!AX175)/$C225+Products!$E$14-(Products!$E$43+Products!$E$19+Products!$E$43*Products!$E$22+Products!$E$44),""),""))</f>
        <v/>
      </c>
      <c r="BG225" s="121">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0">
        <f>IF($B226=1,$B$28,IF(N(Vintage_Input!L176)&gt;0,Vintage_Input!D176/Vintage_Input!L176,""))</f>
        <v/>
      </c>
      <c r="E226" s="120">
        <f>IF($B226=1,$C$28,IF(N(Vintage_Input!M176)&gt;0,Vintage_Input!E176/Vintage_Input!M176,""))</f>
        <v/>
      </c>
      <c r="F226" s="120">
        <f>IF($B226=1,$D$28,IF(N(Vintage_Input!N176)&gt;0,Vintage_Input!F176/Vintage_Input!N176,""))</f>
        <v/>
      </c>
      <c r="G226" s="120">
        <f>IF($B226=1,$E$28,IF(N(Vintage_Input!O176)&gt;0,Vintage_Input!G176/Vintage_Input!O176,""))</f>
        <v/>
      </c>
      <c r="H226" s="120">
        <f>IF($B226=1,$F$28,IF(N(Vintage_Input!P176)&gt;0,Vintage_Input!H176/Vintage_Input!P176,""))</f>
        <v/>
      </c>
      <c r="I226" s="120">
        <f>IF($B226=1,$G$28,IF(N(Vintage_Input!Q176)&gt;0,Vintage_Input!I176/Vintage_Input!Q176,""))</f>
        <v/>
      </c>
      <c r="J226" s="120">
        <f>IF($B226=1,$H$28,IF(N(Vintage_Input!R176)&gt;0,Vintage_Input!J176/Vintage_Input!R176,""))</f>
        <v/>
      </c>
      <c r="K226" s="120">
        <f>IF($B226=1,$I$28,IF(N(Vintage_Input!S176)&gt;0,Vintage_Input!K176/Vintage_Input!S176,""))</f>
        <v/>
      </c>
      <c r="L226" s="120">
        <f>IF($B226=1,$B$29,IF(N(Vintage_Input!L176)&gt;0,Vintage_Input!T176/Vintage_Input!L176,""))</f>
        <v/>
      </c>
      <c r="M226" s="120">
        <f>IF($B226=1,$C$29,IF(N(Vintage_Input!M176)&gt;0,Vintage_Input!U176/Vintage_Input!M176,""))</f>
        <v/>
      </c>
      <c r="N226" s="120">
        <f>IF($B226=1,$D$29,IF(N(Vintage_Input!N176)&gt;0,Vintage_Input!V176/Vintage_Input!N176,""))</f>
        <v/>
      </c>
      <c r="O226" s="120">
        <f>IF($B226=1,$E$29,IF(N(Vintage_Input!O176)&gt;0,Vintage_Input!W176/Vintage_Input!O176,""))</f>
        <v/>
      </c>
      <c r="P226" s="120">
        <f>IF($B226=1,$F$29,IF(N(Vintage_Input!P176)&gt;0,Vintage_Input!X176/Vintage_Input!P176,""))</f>
        <v/>
      </c>
      <c r="Q226" s="120">
        <f>IF($B226=1,$G$29,IF(N(Vintage_Input!Q176)&gt;0,Vintage_Input!Y176/Vintage_Input!Q176,""))</f>
        <v/>
      </c>
      <c r="R226" s="120">
        <f>IF($B226=1,$H$29,IF(N(Vintage_Input!R176)&gt;0,Vintage_Input!Z176/Vintage_Input!R176,""))</f>
        <v/>
      </c>
      <c r="S226" s="120">
        <f>IF($B226=1,$I$29,IF(N(Vintage_Input!S176)&gt;0,Vintage_Input!AA176/Vintage_Input!S176,""))</f>
        <v/>
      </c>
      <c r="T226" s="120">
        <f>IF($B226=1,$B$30,IF(N(Vintage_Input!L176)&gt;0,Vintage_Input!AB176/Vintage_Input!L176,""))</f>
        <v/>
      </c>
      <c r="U226" s="120">
        <f>IF($B226=1,$C$30,IF(N(Vintage_Input!M176)&gt;0,Vintage_Input!AC176/Vintage_Input!M176,""))</f>
        <v/>
      </c>
      <c r="V226" s="120">
        <f>IF($B226=1,$D$30,IF(N(Vintage_Input!N176)&gt;0,Vintage_Input!AD176/Vintage_Input!N176,""))</f>
        <v/>
      </c>
      <c r="W226" s="120">
        <f>IF($B226=1,$E$30,IF(N(Vintage_Input!O176)&gt;0,Vintage_Input!AE176/Vintage_Input!O176,""))</f>
        <v/>
      </c>
      <c r="X226" s="120">
        <f>IF($B226=1,$F$30,IF(N(Vintage_Input!P176)&gt;0,Vintage_Input!AF176/Vintage_Input!P176,""))</f>
        <v/>
      </c>
      <c r="Y226" s="120">
        <f>IF($B226=1,$G$30,IF(N(Vintage_Input!Q176)&gt;0,Vintage_Input!AG176/Vintage_Input!Q176,""))</f>
        <v/>
      </c>
      <c r="Z226" s="120">
        <f>IF($B226=1,$H$30,IF(N(Vintage_Input!R176)&gt;0,Vintage_Input!AH176/Vintage_Input!R176,""))</f>
        <v/>
      </c>
      <c r="AA226" s="120">
        <f>IF($B226=1,$I$30,IF(N(Vintage_Input!S176)&gt;0,Vintage_Input!AI176/Vintage_Input!S176,""))</f>
        <v/>
      </c>
      <c r="AB226" s="120">
        <f>IF($B226=1,$B$31,IF(N(Vintage_Input!L176)&gt;0,Vintage_Input!AJ176/Vintage_Input!L176,""))</f>
        <v/>
      </c>
      <c r="AC226" s="120">
        <f>IF($B226=1,$C$31,IF(N(Vintage_Input!M176)&gt;0,Vintage_Input!AK176/Vintage_Input!M176,""))</f>
        <v/>
      </c>
      <c r="AD226" s="120">
        <f>IF($B226=1,$D$31,IF(N(Vintage_Input!N176)&gt;0,Vintage_Input!AL176/Vintage_Input!N176,""))</f>
        <v/>
      </c>
      <c r="AE226" s="120">
        <f>IF($B226=1,$E$31,IF(N(Vintage_Input!O176)&gt;0,Vintage_Input!AM176/Vintage_Input!O176,""))</f>
        <v/>
      </c>
      <c r="AF226" s="120">
        <f>IF($B226=1,$F$31,IF(N(Vintage_Input!P176)&gt;0,Vintage_Input!AN176/Vintage_Input!P176,""))</f>
        <v/>
      </c>
      <c r="AG226" s="120">
        <f>IF($B226=1,$G$31,IF(N(Vintage_Input!Q176)&gt;0,Vintage_Input!AO176/Vintage_Input!Q176,""))</f>
        <v/>
      </c>
      <c r="AH226" s="120">
        <f>IF($B226=1,$H$31,IF(N(Vintage_Input!R176)&gt;0,Vintage_Input!AP176/Vintage_Input!R176,""))</f>
        <v/>
      </c>
      <c r="AI226" s="120">
        <f>IF($B226=1,$I$31,IF(N(Vintage_Input!S176)&gt;0,Vintage_Input!AQ176/Vintage_Input!S176,""))</f>
        <v/>
      </c>
      <c r="AJ226" s="120">
        <f>IF($B226=1,$B$32,IF(N(Vintage_Input!L176)&gt;0,IFERROR(Vintage_Input!AR176/Vintage_Input!AJ176,""),""))</f>
        <v/>
      </c>
      <c r="AK226" s="120">
        <f>IF($B226=1,$C$32,IF(N(Vintage_Input!M176)&gt;0,IFERROR(Vintage_Input!AS176/Vintage_Input!AK176,""),""))</f>
        <v/>
      </c>
      <c r="AL226" s="120">
        <f>IF($B226=1,$D$32,IF(N(Vintage_Input!N176)&gt;0,IFERROR(Vintage_Input!AT176/Vintage_Input!AL176,""),""))</f>
        <v/>
      </c>
      <c r="AM226" s="120">
        <f>IF($B226=1,$E$32,IF(N(Vintage_Input!O176)&gt;0,IFERROR(Vintage_Input!AU176/Vintage_Input!AM176,""),""))</f>
        <v/>
      </c>
      <c r="AN226" s="120">
        <f>IF($B226=1,$F$32,IF(N(Vintage_Input!P176)&gt;0,IFERROR(Vintage_Input!AV176/Vintage_Input!AN176,""),""))</f>
        <v/>
      </c>
      <c r="AO226" s="120">
        <f>IF($B226=1,$G$32,IF(N(Vintage_Input!Q176)&gt;0,IFERROR(Vintage_Input!AW176/Vintage_Input!AO176,""),""))</f>
        <v/>
      </c>
      <c r="AP226" s="120">
        <f>IF($B226=1,$H$32,IF(N(Vintage_Input!R176)&gt;0,IFERROR(Vintage_Input!AX176/Vintage_Input!AP176,""),""))</f>
        <v/>
      </c>
      <c r="AQ226" s="120">
        <f>IF($B226=1,$I$32,IF(N(Vintage_Input!S176)&gt;0,IFERROR(Vintage_Input!AY176/Vintage_Input!AQ176,""),""))</f>
        <v/>
      </c>
      <c r="AR226" s="120">
        <f>IF($B226=1,$B$33,IF(N(Vintage_Input!L176)&gt;0,IFERROR(Vintage_Input!AZ176/$C226,""),""))</f>
        <v/>
      </c>
      <c r="AS226" s="120">
        <f>IF($B226=1,$C$33,IF(N(Vintage_Input!M176)&gt;0,IFERROR(Vintage_Input!BA176/$C226,""),""))</f>
        <v/>
      </c>
      <c r="AT226" s="120">
        <f>IF($B226=1,$D$33,IF(N(Vintage_Input!N176)&gt;0,IFERROR(Vintage_Input!BB176/$C226,""),""))</f>
        <v/>
      </c>
      <c r="AU226" s="120">
        <f>IF($B226=1,$E$33,IF(N(Vintage_Input!O176)&gt;0,IFERROR(Vintage_Input!BC176/$C226,""),""))</f>
        <v/>
      </c>
      <c r="AV226" s="120">
        <f>IF($B226=1,$F$33,IF(N(Vintage_Input!P176)&gt;0,IFERROR(Vintage_Input!BD176/$C226,""),""))</f>
        <v/>
      </c>
      <c r="AW226" s="120">
        <f>IF($B226=1,$G$33,IF(N(Vintage_Input!Q176)&gt;0,IFERROR(Vintage_Input!BE176/$C226,""),""))</f>
        <v/>
      </c>
      <c r="AX226" s="120">
        <f>IF($B226=1,$H$33,IF(N(Vintage_Input!R176)&gt;0,IFERROR(Vintage_Input!BF176/$C226,""),""))</f>
        <v/>
      </c>
      <c r="AY226" s="120">
        <f>IF($B226=1,$I$33,IF(N(Vintage_Input!S176)&gt;0,IFERROR(Vintage_Input!BG176/$C226,""),""))</f>
        <v/>
      </c>
      <c r="AZ226" s="121">
        <f>IF($B226=1,$B$34,IF(N(Vintage_Input!L176)&gt;0,IFERROR((Vintage_Input!D176+Vintage_Input!AR176)/$C226+Products!$E$14-(Products!$E$43+Products!$E$19+Products!$E$43*Products!$E$22+Products!$E$44),""),""))</f>
        <v/>
      </c>
      <c r="BA226" s="121">
        <f>IF($B226=1,$C$34,IF(N(Vintage_Input!M176)&gt;0,IFERROR((Vintage_Input!E176+Vintage_Input!AS176)/$C226+Products!$E$14-(Products!$E$43+Products!$E$19+Products!$E$43*Products!$E$22+Products!$E$44),""),""))</f>
        <v/>
      </c>
      <c r="BB226" s="121">
        <f>IF($B226=1,$D$34,IF(N(Vintage_Input!N176)&gt;0,IFERROR((Vintage_Input!F176+Vintage_Input!AT176)/$C226+Products!$E$14-(Products!$E$43+Products!$E$19+Products!$E$43*Products!$E$22+Products!$E$44),""),""))</f>
        <v/>
      </c>
      <c r="BC226" s="121">
        <f>IF($B226=1,$E$34,IF(N(Vintage_Input!O176)&gt;0,IFERROR((Vintage_Input!G176+Vintage_Input!AU176)/$C226+Products!$E$14-(Products!$E$43+Products!$E$19+Products!$E$43*Products!$E$22+Products!$E$44),""),""))</f>
        <v/>
      </c>
      <c r="BD226" s="121">
        <f>IF($B226=1,$F$34,IF(N(Vintage_Input!P176)&gt;0,IFERROR((Vintage_Input!H176+Vintage_Input!AV176)/$C226+Products!$E$14-(Products!$E$43+Products!$E$19+Products!$E$43*Products!$E$22+Products!$E$44),""),""))</f>
        <v/>
      </c>
      <c r="BE226" s="121">
        <f>IF($B226=1,$G$34,IF(N(Vintage_Input!Q176)&gt;0,IFERROR((Vintage_Input!I176+Vintage_Input!AW176)/$C226+Products!$E$14-(Products!$E$43+Products!$E$19+Products!$E$43*Products!$E$22+Products!$E$44),""),""))</f>
        <v/>
      </c>
      <c r="BF226" s="121">
        <f>IF($B226=1,$H$34,IF(N(Vintage_Input!R176)&gt;0,IFERROR((Vintage_Input!J176+Vintage_Input!AX176)/$C226+Products!$E$14-(Products!$E$43+Products!$E$19+Products!$E$43*Products!$E$22+Products!$E$44),""),""))</f>
        <v/>
      </c>
      <c r="BG226" s="121">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0">
        <f>IF($B227=1,$B$28,IF(N(Vintage_Input!L177)&gt;0,Vintage_Input!D177/Vintage_Input!L177,""))</f>
        <v/>
      </c>
      <c r="E227" s="120">
        <f>IF($B227=1,$C$28,IF(N(Vintage_Input!M177)&gt;0,Vintage_Input!E177/Vintage_Input!M177,""))</f>
        <v/>
      </c>
      <c r="F227" s="120">
        <f>IF($B227=1,$D$28,IF(N(Vintage_Input!N177)&gt;0,Vintage_Input!F177/Vintage_Input!N177,""))</f>
        <v/>
      </c>
      <c r="G227" s="120">
        <f>IF($B227=1,$E$28,IF(N(Vintage_Input!O177)&gt;0,Vintage_Input!G177/Vintage_Input!O177,""))</f>
        <v/>
      </c>
      <c r="H227" s="120">
        <f>IF($B227=1,$F$28,IF(N(Vintage_Input!P177)&gt;0,Vintage_Input!H177/Vintage_Input!P177,""))</f>
        <v/>
      </c>
      <c r="I227" s="120">
        <f>IF($B227=1,$G$28,IF(N(Vintage_Input!Q177)&gt;0,Vintage_Input!I177/Vintage_Input!Q177,""))</f>
        <v/>
      </c>
      <c r="J227" s="120">
        <f>IF($B227=1,$H$28,IF(N(Vintage_Input!R177)&gt;0,Vintage_Input!J177/Vintage_Input!R177,""))</f>
        <v/>
      </c>
      <c r="K227" s="120">
        <f>IF($B227=1,$I$28,IF(N(Vintage_Input!S177)&gt;0,Vintage_Input!K177/Vintage_Input!S177,""))</f>
        <v/>
      </c>
      <c r="L227" s="120">
        <f>IF($B227=1,$B$29,IF(N(Vintage_Input!L177)&gt;0,Vintage_Input!T177/Vintage_Input!L177,""))</f>
        <v/>
      </c>
      <c r="M227" s="120">
        <f>IF($B227=1,$C$29,IF(N(Vintage_Input!M177)&gt;0,Vintage_Input!U177/Vintage_Input!M177,""))</f>
        <v/>
      </c>
      <c r="N227" s="120">
        <f>IF($B227=1,$D$29,IF(N(Vintage_Input!N177)&gt;0,Vintage_Input!V177/Vintage_Input!N177,""))</f>
        <v/>
      </c>
      <c r="O227" s="120">
        <f>IF($B227=1,$E$29,IF(N(Vintage_Input!O177)&gt;0,Vintage_Input!W177/Vintage_Input!O177,""))</f>
        <v/>
      </c>
      <c r="P227" s="120">
        <f>IF($B227=1,$F$29,IF(N(Vintage_Input!P177)&gt;0,Vintage_Input!X177/Vintage_Input!P177,""))</f>
        <v/>
      </c>
      <c r="Q227" s="120">
        <f>IF($B227=1,$G$29,IF(N(Vintage_Input!Q177)&gt;0,Vintage_Input!Y177/Vintage_Input!Q177,""))</f>
        <v/>
      </c>
      <c r="R227" s="120">
        <f>IF($B227=1,$H$29,IF(N(Vintage_Input!R177)&gt;0,Vintage_Input!Z177/Vintage_Input!R177,""))</f>
        <v/>
      </c>
      <c r="S227" s="120">
        <f>IF($B227=1,$I$29,IF(N(Vintage_Input!S177)&gt;0,Vintage_Input!AA177/Vintage_Input!S177,""))</f>
        <v/>
      </c>
      <c r="T227" s="120">
        <f>IF($B227=1,$B$30,IF(N(Vintage_Input!L177)&gt;0,Vintage_Input!AB177/Vintage_Input!L177,""))</f>
        <v/>
      </c>
      <c r="U227" s="120">
        <f>IF($B227=1,$C$30,IF(N(Vintage_Input!M177)&gt;0,Vintage_Input!AC177/Vintage_Input!M177,""))</f>
        <v/>
      </c>
      <c r="V227" s="120">
        <f>IF($B227=1,$D$30,IF(N(Vintage_Input!N177)&gt;0,Vintage_Input!AD177/Vintage_Input!N177,""))</f>
        <v/>
      </c>
      <c r="W227" s="120">
        <f>IF($B227=1,$E$30,IF(N(Vintage_Input!O177)&gt;0,Vintage_Input!AE177/Vintage_Input!O177,""))</f>
        <v/>
      </c>
      <c r="X227" s="120">
        <f>IF($B227=1,$F$30,IF(N(Vintage_Input!P177)&gt;0,Vintage_Input!AF177/Vintage_Input!P177,""))</f>
        <v/>
      </c>
      <c r="Y227" s="120">
        <f>IF($B227=1,$G$30,IF(N(Vintage_Input!Q177)&gt;0,Vintage_Input!AG177/Vintage_Input!Q177,""))</f>
        <v/>
      </c>
      <c r="Z227" s="120">
        <f>IF($B227=1,$H$30,IF(N(Vintage_Input!R177)&gt;0,Vintage_Input!AH177/Vintage_Input!R177,""))</f>
        <v/>
      </c>
      <c r="AA227" s="120">
        <f>IF($B227=1,$I$30,IF(N(Vintage_Input!S177)&gt;0,Vintage_Input!AI177/Vintage_Input!S177,""))</f>
        <v/>
      </c>
      <c r="AB227" s="120">
        <f>IF($B227=1,$B$31,IF(N(Vintage_Input!L177)&gt;0,Vintage_Input!AJ177/Vintage_Input!L177,""))</f>
        <v/>
      </c>
      <c r="AC227" s="120">
        <f>IF($B227=1,$C$31,IF(N(Vintage_Input!M177)&gt;0,Vintage_Input!AK177/Vintage_Input!M177,""))</f>
        <v/>
      </c>
      <c r="AD227" s="120">
        <f>IF($B227=1,$D$31,IF(N(Vintage_Input!N177)&gt;0,Vintage_Input!AL177/Vintage_Input!N177,""))</f>
        <v/>
      </c>
      <c r="AE227" s="120">
        <f>IF($B227=1,$E$31,IF(N(Vintage_Input!O177)&gt;0,Vintage_Input!AM177/Vintage_Input!O177,""))</f>
        <v/>
      </c>
      <c r="AF227" s="120">
        <f>IF($B227=1,$F$31,IF(N(Vintage_Input!P177)&gt;0,Vintage_Input!AN177/Vintage_Input!P177,""))</f>
        <v/>
      </c>
      <c r="AG227" s="120">
        <f>IF($B227=1,$G$31,IF(N(Vintage_Input!Q177)&gt;0,Vintage_Input!AO177/Vintage_Input!Q177,""))</f>
        <v/>
      </c>
      <c r="AH227" s="120">
        <f>IF($B227=1,$H$31,IF(N(Vintage_Input!R177)&gt;0,Vintage_Input!AP177/Vintage_Input!R177,""))</f>
        <v/>
      </c>
      <c r="AI227" s="120">
        <f>IF($B227=1,$I$31,IF(N(Vintage_Input!S177)&gt;0,Vintage_Input!AQ177/Vintage_Input!S177,""))</f>
        <v/>
      </c>
      <c r="AJ227" s="120">
        <f>IF($B227=1,$B$32,IF(N(Vintage_Input!L177)&gt;0,IFERROR(Vintage_Input!AR177/Vintage_Input!AJ177,""),""))</f>
        <v/>
      </c>
      <c r="AK227" s="120">
        <f>IF($B227=1,$C$32,IF(N(Vintage_Input!M177)&gt;0,IFERROR(Vintage_Input!AS177/Vintage_Input!AK177,""),""))</f>
        <v/>
      </c>
      <c r="AL227" s="120">
        <f>IF($B227=1,$D$32,IF(N(Vintage_Input!N177)&gt;0,IFERROR(Vintage_Input!AT177/Vintage_Input!AL177,""),""))</f>
        <v/>
      </c>
      <c r="AM227" s="120">
        <f>IF($B227=1,$E$32,IF(N(Vintage_Input!O177)&gt;0,IFERROR(Vintage_Input!AU177/Vintage_Input!AM177,""),""))</f>
        <v/>
      </c>
      <c r="AN227" s="120">
        <f>IF($B227=1,$F$32,IF(N(Vintage_Input!P177)&gt;0,IFERROR(Vintage_Input!AV177/Vintage_Input!AN177,""),""))</f>
        <v/>
      </c>
      <c r="AO227" s="120">
        <f>IF($B227=1,$G$32,IF(N(Vintage_Input!Q177)&gt;0,IFERROR(Vintage_Input!AW177/Vintage_Input!AO177,""),""))</f>
        <v/>
      </c>
      <c r="AP227" s="120">
        <f>IF($B227=1,$H$32,IF(N(Vintage_Input!R177)&gt;0,IFERROR(Vintage_Input!AX177/Vintage_Input!AP177,""),""))</f>
        <v/>
      </c>
      <c r="AQ227" s="120">
        <f>IF($B227=1,$I$32,IF(N(Vintage_Input!S177)&gt;0,IFERROR(Vintage_Input!AY177/Vintage_Input!AQ177,""),""))</f>
        <v/>
      </c>
      <c r="AR227" s="120">
        <f>IF($B227=1,$B$33,IF(N(Vintage_Input!L177)&gt;0,IFERROR(Vintage_Input!AZ177/$C227,""),""))</f>
        <v/>
      </c>
      <c r="AS227" s="120">
        <f>IF($B227=1,$C$33,IF(N(Vintage_Input!M177)&gt;0,IFERROR(Vintage_Input!BA177/$C227,""),""))</f>
        <v/>
      </c>
      <c r="AT227" s="120">
        <f>IF($B227=1,$D$33,IF(N(Vintage_Input!N177)&gt;0,IFERROR(Vintage_Input!BB177/$C227,""),""))</f>
        <v/>
      </c>
      <c r="AU227" s="120">
        <f>IF($B227=1,$E$33,IF(N(Vintage_Input!O177)&gt;0,IFERROR(Vintage_Input!BC177/$C227,""),""))</f>
        <v/>
      </c>
      <c r="AV227" s="120">
        <f>IF($B227=1,$F$33,IF(N(Vintage_Input!P177)&gt;0,IFERROR(Vintage_Input!BD177/$C227,""),""))</f>
        <v/>
      </c>
      <c r="AW227" s="120">
        <f>IF($B227=1,$G$33,IF(N(Vintage_Input!Q177)&gt;0,IFERROR(Vintage_Input!BE177/$C227,""),""))</f>
        <v/>
      </c>
      <c r="AX227" s="120">
        <f>IF($B227=1,$H$33,IF(N(Vintage_Input!R177)&gt;0,IFERROR(Vintage_Input!BF177/$C227,""),""))</f>
        <v/>
      </c>
      <c r="AY227" s="120">
        <f>IF($B227=1,$I$33,IF(N(Vintage_Input!S177)&gt;0,IFERROR(Vintage_Input!BG177/$C227,""),""))</f>
        <v/>
      </c>
      <c r="AZ227" s="121">
        <f>IF($B227=1,$B$34,IF(N(Vintage_Input!L177)&gt;0,IFERROR((Vintage_Input!D177+Vintage_Input!AR177)/$C227+Products!$E$14-(Products!$E$43+Products!$E$19+Products!$E$43*Products!$E$22+Products!$E$44),""),""))</f>
        <v/>
      </c>
      <c r="BA227" s="121">
        <f>IF($B227=1,$C$34,IF(N(Vintage_Input!M177)&gt;0,IFERROR((Vintage_Input!E177+Vintage_Input!AS177)/$C227+Products!$E$14-(Products!$E$43+Products!$E$19+Products!$E$43*Products!$E$22+Products!$E$44),""),""))</f>
        <v/>
      </c>
      <c r="BB227" s="121">
        <f>IF($B227=1,$D$34,IF(N(Vintage_Input!N177)&gt;0,IFERROR((Vintage_Input!F177+Vintage_Input!AT177)/$C227+Products!$E$14-(Products!$E$43+Products!$E$19+Products!$E$43*Products!$E$22+Products!$E$44),""),""))</f>
        <v/>
      </c>
      <c r="BC227" s="121">
        <f>IF($B227=1,$E$34,IF(N(Vintage_Input!O177)&gt;0,IFERROR((Vintage_Input!G177+Vintage_Input!AU177)/$C227+Products!$E$14-(Products!$E$43+Products!$E$19+Products!$E$43*Products!$E$22+Products!$E$44),""),""))</f>
        <v/>
      </c>
      <c r="BD227" s="121">
        <f>IF($B227=1,$F$34,IF(N(Vintage_Input!P177)&gt;0,IFERROR((Vintage_Input!H177+Vintage_Input!AV177)/$C227+Products!$E$14-(Products!$E$43+Products!$E$19+Products!$E$43*Products!$E$22+Products!$E$44),""),""))</f>
        <v/>
      </c>
      <c r="BE227" s="121">
        <f>IF($B227=1,$G$34,IF(N(Vintage_Input!Q177)&gt;0,IFERROR((Vintage_Input!I177+Vintage_Input!AW177)/$C227+Products!$E$14-(Products!$E$43+Products!$E$19+Products!$E$43*Products!$E$22+Products!$E$44),""),""))</f>
        <v/>
      </c>
      <c r="BF227" s="121">
        <f>IF($B227=1,$H$34,IF(N(Vintage_Input!R177)&gt;0,IFERROR((Vintage_Input!J177+Vintage_Input!AX177)/$C227+Products!$E$14-(Products!$E$43+Products!$E$19+Products!$E$43*Products!$E$22+Products!$E$44),""),""))</f>
        <v/>
      </c>
      <c r="BG227" s="121">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0">
        <f>IF($B228=1,$B$28,IF(N(Vintage_Input!L178)&gt;0,Vintage_Input!D178/Vintage_Input!L178,""))</f>
        <v/>
      </c>
      <c r="E228" s="120">
        <f>IF($B228=1,$C$28,IF(N(Vintage_Input!M178)&gt;0,Vintage_Input!E178/Vintage_Input!M178,""))</f>
        <v/>
      </c>
      <c r="F228" s="120">
        <f>IF($B228=1,$D$28,IF(N(Vintage_Input!N178)&gt;0,Vintage_Input!F178/Vintage_Input!N178,""))</f>
        <v/>
      </c>
      <c r="G228" s="120">
        <f>IF($B228=1,$E$28,IF(N(Vintage_Input!O178)&gt;0,Vintage_Input!G178/Vintage_Input!O178,""))</f>
        <v/>
      </c>
      <c r="H228" s="120">
        <f>IF($B228=1,$F$28,IF(N(Vintage_Input!P178)&gt;0,Vintage_Input!H178/Vintage_Input!P178,""))</f>
        <v/>
      </c>
      <c r="I228" s="120">
        <f>IF($B228=1,$G$28,IF(N(Vintage_Input!Q178)&gt;0,Vintage_Input!I178/Vintage_Input!Q178,""))</f>
        <v/>
      </c>
      <c r="J228" s="120">
        <f>IF($B228=1,$H$28,IF(N(Vintage_Input!R178)&gt;0,Vintage_Input!J178/Vintage_Input!R178,""))</f>
        <v/>
      </c>
      <c r="K228" s="120">
        <f>IF($B228=1,$I$28,IF(N(Vintage_Input!S178)&gt;0,Vintage_Input!K178/Vintage_Input!S178,""))</f>
        <v/>
      </c>
      <c r="L228" s="120">
        <f>IF($B228=1,$B$29,IF(N(Vintage_Input!L178)&gt;0,Vintage_Input!T178/Vintage_Input!L178,""))</f>
        <v/>
      </c>
      <c r="M228" s="120">
        <f>IF($B228=1,$C$29,IF(N(Vintage_Input!M178)&gt;0,Vintage_Input!U178/Vintage_Input!M178,""))</f>
        <v/>
      </c>
      <c r="N228" s="120">
        <f>IF($B228=1,$D$29,IF(N(Vintage_Input!N178)&gt;0,Vintage_Input!V178/Vintage_Input!N178,""))</f>
        <v/>
      </c>
      <c r="O228" s="120">
        <f>IF($B228=1,$E$29,IF(N(Vintage_Input!O178)&gt;0,Vintage_Input!W178/Vintage_Input!O178,""))</f>
        <v/>
      </c>
      <c r="P228" s="120">
        <f>IF($B228=1,$F$29,IF(N(Vintage_Input!P178)&gt;0,Vintage_Input!X178/Vintage_Input!P178,""))</f>
        <v/>
      </c>
      <c r="Q228" s="120">
        <f>IF($B228=1,$G$29,IF(N(Vintage_Input!Q178)&gt;0,Vintage_Input!Y178/Vintage_Input!Q178,""))</f>
        <v/>
      </c>
      <c r="R228" s="120">
        <f>IF($B228=1,$H$29,IF(N(Vintage_Input!R178)&gt;0,Vintage_Input!Z178/Vintage_Input!R178,""))</f>
        <v/>
      </c>
      <c r="S228" s="120">
        <f>IF($B228=1,$I$29,IF(N(Vintage_Input!S178)&gt;0,Vintage_Input!AA178/Vintage_Input!S178,""))</f>
        <v/>
      </c>
      <c r="T228" s="120">
        <f>IF($B228=1,$B$30,IF(N(Vintage_Input!L178)&gt;0,Vintage_Input!AB178/Vintage_Input!L178,""))</f>
        <v/>
      </c>
      <c r="U228" s="120">
        <f>IF($B228=1,$C$30,IF(N(Vintage_Input!M178)&gt;0,Vintage_Input!AC178/Vintage_Input!M178,""))</f>
        <v/>
      </c>
      <c r="V228" s="120">
        <f>IF($B228=1,$D$30,IF(N(Vintage_Input!N178)&gt;0,Vintage_Input!AD178/Vintage_Input!N178,""))</f>
        <v/>
      </c>
      <c r="W228" s="120">
        <f>IF($B228=1,$E$30,IF(N(Vintage_Input!O178)&gt;0,Vintage_Input!AE178/Vintage_Input!O178,""))</f>
        <v/>
      </c>
      <c r="X228" s="120">
        <f>IF($B228=1,$F$30,IF(N(Vintage_Input!P178)&gt;0,Vintage_Input!AF178/Vintage_Input!P178,""))</f>
        <v/>
      </c>
      <c r="Y228" s="120">
        <f>IF($B228=1,$G$30,IF(N(Vintage_Input!Q178)&gt;0,Vintage_Input!AG178/Vintage_Input!Q178,""))</f>
        <v/>
      </c>
      <c r="Z228" s="120">
        <f>IF($B228=1,$H$30,IF(N(Vintage_Input!R178)&gt;0,Vintage_Input!AH178/Vintage_Input!R178,""))</f>
        <v/>
      </c>
      <c r="AA228" s="120">
        <f>IF($B228=1,$I$30,IF(N(Vintage_Input!S178)&gt;0,Vintage_Input!AI178/Vintage_Input!S178,""))</f>
        <v/>
      </c>
      <c r="AB228" s="120">
        <f>IF($B228=1,$B$31,IF(N(Vintage_Input!L178)&gt;0,Vintage_Input!AJ178/Vintage_Input!L178,""))</f>
        <v/>
      </c>
      <c r="AC228" s="120">
        <f>IF($B228=1,$C$31,IF(N(Vintage_Input!M178)&gt;0,Vintage_Input!AK178/Vintage_Input!M178,""))</f>
        <v/>
      </c>
      <c r="AD228" s="120">
        <f>IF($B228=1,$D$31,IF(N(Vintage_Input!N178)&gt;0,Vintage_Input!AL178/Vintage_Input!N178,""))</f>
        <v/>
      </c>
      <c r="AE228" s="120">
        <f>IF($B228=1,$E$31,IF(N(Vintage_Input!O178)&gt;0,Vintage_Input!AM178/Vintage_Input!O178,""))</f>
        <v/>
      </c>
      <c r="AF228" s="120">
        <f>IF($B228=1,$F$31,IF(N(Vintage_Input!P178)&gt;0,Vintage_Input!AN178/Vintage_Input!P178,""))</f>
        <v/>
      </c>
      <c r="AG228" s="120">
        <f>IF($B228=1,$G$31,IF(N(Vintage_Input!Q178)&gt;0,Vintage_Input!AO178/Vintage_Input!Q178,""))</f>
        <v/>
      </c>
      <c r="AH228" s="120">
        <f>IF($B228=1,$H$31,IF(N(Vintage_Input!R178)&gt;0,Vintage_Input!AP178/Vintage_Input!R178,""))</f>
        <v/>
      </c>
      <c r="AI228" s="120">
        <f>IF($B228=1,$I$31,IF(N(Vintage_Input!S178)&gt;0,Vintage_Input!AQ178/Vintage_Input!S178,""))</f>
        <v/>
      </c>
      <c r="AJ228" s="120">
        <f>IF($B228=1,$B$32,IF(N(Vintage_Input!L178)&gt;0,IFERROR(Vintage_Input!AR178/Vintage_Input!AJ178,""),""))</f>
        <v/>
      </c>
      <c r="AK228" s="120">
        <f>IF($B228=1,$C$32,IF(N(Vintage_Input!M178)&gt;0,IFERROR(Vintage_Input!AS178/Vintage_Input!AK178,""),""))</f>
        <v/>
      </c>
      <c r="AL228" s="120">
        <f>IF($B228=1,$D$32,IF(N(Vintage_Input!N178)&gt;0,IFERROR(Vintage_Input!AT178/Vintage_Input!AL178,""),""))</f>
        <v/>
      </c>
      <c r="AM228" s="120">
        <f>IF($B228=1,$E$32,IF(N(Vintage_Input!O178)&gt;0,IFERROR(Vintage_Input!AU178/Vintage_Input!AM178,""),""))</f>
        <v/>
      </c>
      <c r="AN228" s="120">
        <f>IF($B228=1,$F$32,IF(N(Vintage_Input!P178)&gt;0,IFERROR(Vintage_Input!AV178/Vintage_Input!AN178,""),""))</f>
        <v/>
      </c>
      <c r="AO228" s="120">
        <f>IF($B228=1,$G$32,IF(N(Vintage_Input!Q178)&gt;0,IFERROR(Vintage_Input!AW178/Vintage_Input!AO178,""),""))</f>
        <v/>
      </c>
      <c r="AP228" s="120">
        <f>IF($B228=1,$H$32,IF(N(Vintage_Input!R178)&gt;0,IFERROR(Vintage_Input!AX178/Vintage_Input!AP178,""),""))</f>
        <v/>
      </c>
      <c r="AQ228" s="120">
        <f>IF($B228=1,$I$32,IF(N(Vintage_Input!S178)&gt;0,IFERROR(Vintage_Input!AY178/Vintage_Input!AQ178,""),""))</f>
        <v/>
      </c>
      <c r="AR228" s="120">
        <f>IF($B228=1,$B$33,IF(N(Vintage_Input!L178)&gt;0,IFERROR(Vintage_Input!AZ178/$C228,""),""))</f>
        <v/>
      </c>
      <c r="AS228" s="120">
        <f>IF($B228=1,$C$33,IF(N(Vintage_Input!M178)&gt;0,IFERROR(Vintage_Input!BA178/$C228,""),""))</f>
        <v/>
      </c>
      <c r="AT228" s="120">
        <f>IF($B228=1,$D$33,IF(N(Vintage_Input!N178)&gt;0,IFERROR(Vintage_Input!BB178/$C228,""),""))</f>
        <v/>
      </c>
      <c r="AU228" s="120">
        <f>IF($B228=1,$E$33,IF(N(Vintage_Input!O178)&gt;0,IFERROR(Vintage_Input!BC178/$C228,""),""))</f>
        <v/>
      </c>
      <c r="AV228" s="120">
        <f>IF($B228=1,$F$33,IF(N(Vintage_Input!P178)&gt;0,IFERROR(Vintage_Input!BD178/$C228,""),""))</f>
        <v/>
      </c>
      <c r="AW228" s="120">
        <f>IF($B228=1,$G$33,IF(N(Vintage_Input!Q178)&gt;0,IFERROR(Vintage_Input!BE178/$C228,""),""))</f>
        <v/>
      </c>
      <c r="AX228" s="120">
        <f>IF($B228=1,$H$33,IF(N(Vintage_Input!R178)&gt;0,IFERROR(Vintage_Input!BF178/$C228,""),""))</f>
        <v/>
      </c>
      <c r="AY228" s="120">
        <f>IF($B228=1,$I$33,IF(N(Vintage_Input!S178)&gt;0,IFERROR(Vintage_Input!BG178/$C228,""),""))</f>
        <v/>
      </c>
      <c r="AZ228" s="121">
        <f>IF($B228=1,$B$34,IF(N(Vintage_Input!L178)&gt;0,IFERROR((Vintage_Input!D178+Vintage_Input!AR178)/$C228+Products!$E$14-(Products!$E$43+Products!$E$19+Products!$E$43*Products!$E$22+Products!$E$44),""),""))</f>
        <v/>
      </c>
      <c r="BA228" s="121">
        <f>IF($B228=1,$C$34,IF(N(Vintage_Input!M178)&gt;0,IFERROR((Vintage_Input!E178+Vintage_Input!AS178)/$C228+Products!$E$14-(Products!$E$43+Products!$E$19+Products!$E$43*Products!$E$22+Products!$E$44),""),""))</f>
        <v/>
      </c>
      <c r="BB228" s="121">
        <f>IF($B228=1,$D$34,IF(N(Vintage_Input!N178)&gt;0,IFERROR((Vintage_Input!F178+Vintage_Input!AT178)/$C228+Products!$E$14-(Products!$E$43+Products!$E$19+Products!$E$43*Products!$E$22+Products!$E$44),""),""))</f>
        <v/>
      </c>
      <c r="BC228" s="121">
        <f>IF($B228=1,$E$34,IF(N(Vintage_Input!O178)&gt;0,IFERROR((Vintage_Input!G178+Vintage_Input!AU178)/$C228+Products!$E$14-(Products!$E$43+Products!$E$19+Products!$E$43*Products!$E$22+Products!$E$44),""),""))</f>
        <v/>
      </c>
      <c r="BD228" s="121">
        <f>IF($B228=1,$F$34,IF(N(Vintage_Input!P178)&gt;0,IFERROR((Vintage_Input!H178+Vintage_Input!AV178)/$C228+Products!$E$14-(Products!$E$43+Products!$E$19+Products!$E$43*Products!$E$22+Products!$E$44),""),""))</f>
        <v/>
      </c>
      <c r="BE228" s="121">
        <f>IF($B228=1,$G$34,IF(N(Vintage_Input!Q178)&gt;0,IFERROR((Vintage_Input!I178+Vintage_Input!AW178)/$C228+Products!$E$14-(Products!$E$43+Products!$E$19+Products!$E$43*Products!$E$22+Products!$E$44),""),""))</f>
        <v/>
      </c>
      <c r="BF228" s="121">
        <f>IF($B228=1,$H$34,IF(N(Vintage_Input!R178)&gt;0,IFERROR((Vintage_Input!J178+Vintage_Input!AX178)/$C228+Products!$E$14-(Products!$E$43+Products!$E$19+Products!$E$43*Products!$E$22+Products!$E$44),""),""))</f>
        <v/>
      </c>
      <c r="BG228" s="121">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0">
        <f>IF($B229=1,$B$28,IF(N(Vintage_Input!L179)&gt;0,Vintage_Input!D179/Vintage_Input!L179,""))</f>
        <v/>
      </c>
      <c r="E229" s="120">
        <f>IF($B229=1,$C$28,IF(N(Vintage_Input!M179)&gt;0,Vintage_Input!E179/Vintage_Input!M179,""))</f>
        <v/>
      </c>
      <c r="F229" s="120">
        <f>IF($B229=1,$D$28,IF(N(Vintage_Input!N179)&gt;0,Vintage_Input!F179/Vintage_Input!N179,""))</f>
        <v/>
      </c>
      <c r="G229" s="120">
        <f>IF($B229=1,$E$28,IF(N(Vintage_Input!O179)&gt;0,Vintage_Input!G179/Vintage_Input!O179,""))</f>
        <v/>
      </c>
      <c r="H229" s="120">
        <f>IF($B229=1,$F$28,IF(N(Vintage_Input!P179)&gt;0,Vintage_Input!H179/Vintage_Input!P179,""))</f>
        <v/>
      </c>
      <c r="I229" s="120">
        <f>IF($B229=1,$G$28,IF(N(Vintage_Input!Q179)&gt;0,Vintage_Input!I179/Vintage_Input!Q179,""))</f>
        <v/>
      </c>
      <c r="J229" s="120">
        <f>IF($B229=1,$H$28,IF(N(Vintage_Input!R179)&gt;0,Vintage_Input!J179/Vintage_Input!R179,""))</f>
        <v/>
      </c>
      <c r="K229" s="120">
        <f>IF($B229=1,$I$28,IF(N(Vintage_Input!S179)&gt;0,Vintage_Input!K179/Vintage_Input!S179,""))</f>
        <v/>
      </c>
      <c r="L229" s="120">
        <f>IF($B229=1,$B$29,IF(N(Vintage_Input!L179)&gt;0,Vintage_Input!T179/Vintage_Input!L179,""))</f>
        <v/>
      </c>
      <c r="M229" s="120">
        <f>IF($B229=1,$C$29,IF(N(Vintage_Input!M179)&gt;0,Vintage_Input!U179/Vintage_Input!M179,""))</f>
        <v/>
      </c>
      <c r="N229" s="120">
        <f>IF($B229=1,$D$29,IF(N(Vintage_Input!N179)&gt;0,Vintage_Input!V179/Vintage_Input!N179,""))</f>
        <v/>
      </c>
      <c r="O229" s="120">
        <f>IF($B229=1,$E$29,IF(N(Vintage_Input!O179)&gt;0,Vintage_Input!W179/Vintage_Input!O179,""))</f>
        <v/>
      </c>
      <c r="P229" s="120">
        <f>IF($B229=1,$F$29,IF(N(Vintage_Input!P179)&gt;0,Vintage_Input!X179/Vintage_Input!P179,""))</f>
        <v/>
      </c>
      <c r="Q229" s="120">
        <f>IF($B229=1,$G$29,IF(N(Vintage_Input!Q179)&gt;0,Vintage_Input!Y179/Vintage_Input!Q179,""))</f>
        <v/>
      </c>
      <c r="R229" s="120">
        <f>IF($B229=1,$H$29,IF(N(Vintage_Input!R179)&gt;0,Vintage_Input!Z179/Vintage_Input!R179,""))</f>
        <v/>
      </c>
      <c r="S229" s="120">
        <f>IF($B229=1,$I$29,IF(N(Vintage_Input!S179)&gt;0,Vintage_Input!AA179/Vintage_Input!S179,""))</f>
        <v/>
      </c>
      <c r="T229" s="120">
        <f>IF($B229=1,$B$30,IF(N(Vintage_Input!L179)&gt;0,Vintage_Input!AB179/Vintage_Input!L179,""))</f>
        <v/>
      </c>
      <c r="U229" s="120">
        <f>IF($B229=1,$C$30,IF(N(Vintage_Input!M179)&gt;0,Vintage_Input!AC179/Vintage_Input!M179,""))</f>
        <v/>
      </c>
      <c r="V229" s="120">
        <f>IF($B229=1,$D$30,IF(N(Vintage_Input!N179)&gt;0,Vintage_Input!AD179/Vintage_Input!N179,""))</f>
        <v/>
      </c>
      <c r="W229" s="120">
        <f>IF($B229=1,$E$30,IF(N(Vintage_Input!O179)&gt;0,Vintage_Input!AE179/Vintage_Input!O179,""))</f>
        <v/>
      </c>
      <c r="X229" s="120">
        <f>IF($B229=1,$F$30,IF(N(Vintage_Input!P179)&gt;0,Vintage_Input!AF179/Vintage_Input!P179,""))</f>
        <v/>
      </c>
      <c r="Y229" s="120">
        <f>IF($B229=1,$G$30,IF(N(Vintage_Input!Q179)&gt;0,Vintage_Input!AG179/Vintage_Input!Q179,""))</f>
        <v/>
      </c>
      <c r="Z229" s="120">
        <f>IF($B229=1,$H$30,IF(N(Vintage_Input!R179)&gt;0,Vintage_Input!AH179/Vintage_Input!R179,""))</f>
        <v/>
      </c>
      <c r="AA229" s="120">
        <f>IF($B229=1,$I$30,IF(N(Vintage_Input!S179)&gt;0,Vintage_Input!AI179/Vintage_Input!S179,""))</f>
        <v/>
      </c>
      <c r="AB229" s="120">
        <f>IF($B229=1,$B$31,IF(N(Vintage_Input!L179)&gt;0,Vintage_Input!AJ179/Vintage_Input!L179,""))</f>
        <v/>
      </c>
      <c r="AC229" s="120">
        <f>IF($B229=1,$C$31,IF(N(Vintage_Input!M179)&gt;0,Vintage_Input!AK179/Vintage_Input!M179,""))</f>
        <v/>
      </c>
      <c r="AD229" s="120">
        <f>IF($B229=1,$D$31,IF(N(Vintage_Input!N179)&gt;0,Vintage_Input!AL179/Vintage_Input!N179,""))</f>
        <v/>
      </c>
      <c r="AE229" s="120">
        <f>IF($B229=1,$E$31,IF(N(Vintage_Input!O179)&gt;0,Vintage_Input!AM179/Vintage_Input!O179,""))</f>
        <v/>
      </c>
      <c r="AF229" s="120">
        <f>IF($B229=1,$F$31,IF(N(Vintage_Input!P179)&gt;0,Vintage_Input!AN179/Vintage_Input!P179,""))</f>
        <v/>
      </c>
      <c r="AG229" s="120">
        <f>IF($B229=1,$G$31,IF(N(Vintage_Input!Q179)&gt;0,Vintage_Input!AO179/Vintage_Input!Q179,""))</f>
        <v/>
      </c>
      <c r="AH229" s="120">
        <f>IF($B229=1,$H$31,IF(N(Vintage_Input!R179)&gt;0,Vintage_Input!AP179/Vintage_Input!R179,""))</f>
        <v/>
      </c>
      <c r="AI229" s="120">
        <f>IF($B229=1,$I$31,IF(N(Vintage_Input!S179)&gt;0,Vintage_Input!AQ179/Vintage_Input!S179,""))</f>
        <v/>
      </c>
      <c r="AJ229" s="120">
        <f>IF($B229=1,$B$32,IF(N(Vintage_Input!L179)&gt;0,IFERROR(Vintage_Input!AR179/Vintage_Input!AJ179,""),""))</f>
        <v/>
      </c>
      <c r="AK229" s="120">
        <f>IF($B229=1,$C$32,IF(N(Vintage_Input!M179)&gt;0,IFERROR(Vintage_Input!AS179/Vintage_Input!AK179,""),""))</f>
        <v/>
      </c>
      <c r="AL229" s="120">
        <f>IF($B229=1,$D$32,IF(N(Vintage_Input!N179)&gt;0,IFERROR(Vintage_Input!AT179/Vintage_Input!AL179,""),""))</f>
        <v/>
      </c>
      <c r="AM229" s="120">
        <f>IF($B229=1,$E$32,IF(N(Vintage_Input!O179)&gt;0,IFERROR(Vintage_Input!AU179/Vintage_Input!AM179,""),""))</f>
        <v/>
      </c>
      <c r="AN229" s="120">
        <f>IF($B229=1,$F$32,IF(N(Vintage_Input!P179)&gt;0,IFERROR(Vintage_Input!AV179/Vintage_Input!AN179,""),""))</f>
        <v/>
      </c>
      <c r="AO229" s="120">
        <f>IF($B229=1,$G$32,IF(N(Vintage_Input!Q179)&gt;0,IFERROR(Vintage_Input!AW179/Vintage_Input!AO179,""),""))</f>
        <v/>
      </c>
      <c r="AP229" s="120">
        <f>IF($B229=1,$H$32,IF(N(Vintage_Input!R179)&gt;0,IFERROR(Vintage_Input!AX179/Vintage_Input!AP179,""),""))</f>
        <v/>
      </c>
      <c r="AQ229" s="120">
        <f>IF($B229=1,$I$32,IF(N(Vintage_Input!S179)&gt;0,IFERROR(Vintage_Input!AY179/Vintage_Input!AQ179,""),""))</f>
        <v/>
      </c>
      <c r="AR229" s="120">
        <f>IF($B229=1,$B$33,IF(N(Vintage_Input!L179)&gt;0,IFERROR(Vintage_Input!AZ179/$C229,""),""))</f>
        <v/>
      </c>
      <c r="AS229" s="120">
        <f>IF($B229=1,$C$33,IF(N(Vintage_Input!M179)&gt;0,IFERROR(Vintage_Input!BA179/$C229,""),""))</f>
        <v/>
      </c>
      <c r="AT229" s="120">
        <f>IF($B229=1,$D$33,IF(N(Vintage_Input!N179)&gt;0,IFERROR(Vintage_Input!BB179/$C229,""),""))</f>
        <v/>
      </c>
      <c r="AU229" s="120">
        <f>IF($B229=1,$E$33,IF(N(Vintage_Input!O179)&gt;0,IFERROR(Vintage_Input!BC179/$C229,""),""))</f>
        <v/>
      </c>
      <c r="AV229" s="120">
        <f>IF($B229=1,$F$33,IF(N(Vintage_Input!P179)&gt;0,IFERROR(Vintage_Input!BD179/$C229,""),""))</f>
        <v/>
      </c>
      <c r="AW229" s="120">
        <f>IF($B229=1,$G$33,IF(N(Vintage_Input!Q179)&gt;0,IFERROR(Vintage_Input!BE179/$C229,""),""))</f>
        <v/>
      </c>
      <c r="AX229" s="120">
        <f>IF($B229=1,$H$33,IF(N(Vintage_Input!R179)&gt;0,IFERROR(Vintage_Input!BF179/$C229,""),""))</f>
        <v/>
      </c>
      <c r="AY229" s="120">
        <f>IF($B229=1,$I$33,IF(N(Vintage_Input!S179)&gt;0,IFERROR(Vintage_Input!BG179/$C229,""),""))</f>
        <v/>
      </c>
      <c r="AZ229" s="121">
        <f>IF($B229=1,$B$34,IF(N(Vintage_Input!L179)&gt;0,IFERROR((Vintage_Input!D179+Vintage_Input!AR179)/$C229+Products!$E$14-(Products!$E$43+Products!$E$19+Products!$E$43*Products!$E$22+Products!$E$44),""),""))</f>
        <v/>
      </c>
      <c r="BA229" s="121">
        <f>IF($B229=1,$C$34,IF(N(Vintage_Input!M179)&gt;0,IFERROR((Vintage_Input!E179+Vintage_Input!AS179)/$C229+Products!$E$14-(Products!$E$43+Products!$E$19+Products!$E$43*Products!$E$22+Products!$E$44),""),""))</f>
        <v/>
      </c>
      <c r="BB229" s="121">
        <f>IF($B229=1,$D$34,IF(N(Vintage_Input!N179)&gt;0,IFERROR((Vintage_Input!F179+Vintage_Input!AT179)/$C229+Products!$E$14-(Products!$E$43+Products!$E$19+Products!$E$43*Products!$E$22+Products!$E$44),""),""))</f>
        <v/>
      </c>
      <c r="BC229" s="121">
        <f>IF($B229=1,$E$34,IF(N(Vintage_Input!O179)&gt;0,IFERROR((Vintage_Input!G179+Vintage_Input!AU179)/$C229+Products!$E$14-(Products!$E$43+Products!$E$19+Products!$E$43*Products!$E$22+Products!$E$44),""),""))</f>
        <v/>
      </c>
      <c r="BD229" s="121">
        <f>IF($B229=1,$F$34,IF(N(Vintage_Input!P179)&gt;0,IFERROR((Vintage_Input!H179+Vintage_Input!AV179)/$C229+Products!$E$14-(Products!$E$43+Products!$E$19+Products!$E$43*Products!$E$22+Products!$E$44),""),""))</f>
        <v/>
      </c>
      <c r="BE229" s="121">
        <f>IF($B229=1,$G$34,IF(N(Vintage_Input!Q179)&gt;0,IFERROR((Vintage_Input!I179+Vintage_Input!AW179)/$C229+Products!$E$14-(Products!$E$43+Products!$E$19+Products!$E$43*Products!$E$22+Products!$E$44),""),""))</f>
        <v/>
      </c>
      <c r="BF229" s="121">
        <f>IF($B229=1,$H$34,IF(N(Vintage_Input!R179)&gt;0,IFERROR((Vintage_Input!J179+Vintage_Input!AX179)/$C229+Products!$E$14-(Products!$E$43+Products!$E$19+Products!$E$43*Products!$E$22+Products!$E$44),""),""))</f>
        <v/>
      </c>
      <c r="BG229" s="121">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0">
        <f>IF($B230=1,$B$28,IF(N(Vintage_Input!L180)&gt;0,Vintage_Input!D180/Vintage_Input!L180,""))</f>
        <v/>
      </c>
      <c r="E230" s="120">
        <f>IF($B230=1,$C$28,IF(N(Vintage_Input!M180)&gt;0,Vintage_Input!E180/Vintage_Input!M180,""))</f>
        <v/>
      </c>
      <c r="F230" s="120">
        <f>IF($B230=1,$D$28,IF(N(Vintage_Input!N180)&gt;0,Vintage_Input!F180/Vintage_Input!N180,""))</f>
        <v/>
      </c>
      <c r="G230" s="120">
        <f>IF($B230=1,$E$28,IF(N(Vintage_Input!O180)&gt;0,Vintage_Input!G180/Vintage_Input!O180,""))</f>
        <v/>
      </c>
      <c r="H230" s="120">
        <f>IF($B230=1,$F$28,IF(N(Vintage_Input!P180)&gt;0,Vintage_Input!H180/Vintage_Input!P180,""))</f>
        <v/>
      </c>
      <c r="I230" s="120">
        <f>IF($B230=1,$G$28,IF(N(Vintage_Input!Q180)&gt;0,Vintage_Input!I180/Vintage_Input!Q180,""))</f>
        <v/>
      </c>
      <c r="J230" s="120">
        <f>IF($B230=1,$H$28,IF(N(Vintage_Input!R180)&gt;0,Vintage_Input!J180/Vintage_Input!R180,""))</f>
        <v/>
      </c>
      <c r="K230" s="120">
        <f>IF($B230=1,$I$28,IF(N(Vintage_Input!S180)&gt;0,Vintage_Input!K180/Vintage_Input!S180,""))</f>
        <v/>
      </c>
      <c r="L230" s="120">
        <f>IF($B230=1,$B$29,IF(N(Vintage_Input!L180)&gt;0,Vintage_Input!T180/Vintage_Input!L180,""))</f>
        <v/>
      </c>
      <c r="M230" s="120">
        <f>IF($B230=1,$C$29,IF(N(Vintage_Input!M180)&gt;0,Vintage_Input!U180/Vintage_Input!M180,""))</f>
        <v/>
      </c>
      <c r="N230" s="120">
        <f>IF($B230=1,$D$29,IF(N(Vintage_Input!N180)&gt;0,Vintage_Input!V180/Vintage_Input!N180,""))</f>
        <v/>
      </c>
      <c r="O230" s="120">
        <f>IF($B230=1,$E$29,IF(N(Vintage_Input!O180)&gt;0,Vintage_Input!W180/Vintage_Input!O180,""))</f>
        <v/>
      </c>
      <c r="P230" s="120">
        <f>IF($B230=1,$F$29,IF(N(Vintage_Input!P180)&gt;0,Vintage_Input!X180/Vintage_Input!P180,""))</f>
        <v/>
      </c>
      <c r="Q230" s="120">
        <f>IF($B230=1,$G$29,IF(N(Vintage_Input!Q180)&gt;0,Vintage_Input!Y180/Vintage_Input!Q180,""))</f>
        <v/>
      </c>
      <c r="R230" s="120">
        <f>IF($B230=1,$H$29,IF(N(Vintage_Input!R180)&gt;0,Vintage_Input!Z180/Vintage_Input!R180,""))</f>
        <v/>
      </c>
      <c r="S230" s="120">
        <f>IF($B230=1,$I$29,IF(N(Vintage_Input!S180)&gt;0,Vintage_Input!AA180/Vintage_Input!S180,""))</f>
        <v/>
      </c>
      <c r="T230" s="120">
        <f>IF($B230=1,$B$30,IF(N(Vintage_Input!L180)&gt;0,Vintage_Input!AB180/Vintage_Input!L180,""))</f>
        <v/>
      </c>
      <c r="U230" s="120">
        <f>IF($B230=1,$C$30,IF(N(Vintage_Input!M180)&gt;0,Vintage_Input!AC180/Vintage_Input!M180,""))</f>
        <v/>
      </c>
      <c r="V230" s="120">
        <f>IF($B230=1,$D$30,IF(N(Vintage_Input!N180)&gt;0,Vintage_Input!AD180/Vintage_Input!N180,""))</f>
        <v/>
      </c>
      <c r="W230" s="120">
        <f>IF($B230=1,$E$30,IF(N(Vintage_Input!O180)&gt;0,Vintage_Input!AE180/Vintage_Input!O180,""))</f>
        <v/>
      </c>
      <c r="X230" s="120">
        <f>IF($B230=1,$F$30,IF(N(Vintage_Input!P180)&gt;0,Vintage_Input!AF180/Vintage_Input!P180,""))</f>
        <v/>
      </c>
      <c r="Y230" s="120">
        <f>IF($B230=1,$G$30,IF(N(Vintage_Input!Q180)&gt;0,Vintage_Input!AG180/Vintage_Input!Q180,""))</f>
        <v/>
      </c>
      <c r="Z230" s="120">
        <f>IF($B230=1,$H$30,IF(N(Vintage_Input!R180)&gt;0,Vintage_Input!AH180/Vintage_Input!R180,""))</f>
        <v/>
      </c>
      <c r="AA230" s="120">
        <f>IF($B230=1,$I$30,IF(N(Vintage_Input!S180)&gt;0,Vintage_Input!AI180/Vintage_Input!S180,""))</f>
        <v/>
      </c>
      <c r="AB230" s="120">
        <f>IF($B230=1,$B$31,IF(N(Vintage_Input!L180)&gt;0,Vintage_Input!AJ180/Vintage_Input!L180,""))</f>
        <v/>
      </c>
      <c r="AC230" s="120">
        <f>IF($B230=1,$C$31,IF(N(Vintage_Input!M180)&gt;0,Vintage_Input!AK180/Vintage_Input!M180,""))</f>
        <v/>
      </c>
      <c r="AD230" s="120">
        <f>IF($B230=1,$D$31,IF(N(Vintage_Input!N180)&gt;0,Vintage_Input!AL180/Vintage_Input!N180,""))</f>
        <v/>
      </c>
      <c r="AE230" s="120">
        <f>IF($B230=1,$E$31,IF(N(Vintage_Input!O180)&gt;0,Vintage_Input!AM180/Vintage_Input!O180,""))</f>
        <v/>
      </c>
      <c r="AF230" s="120">
        <f>IF($B230=1,$F$31,IF(N(Vintage_Input!P180)&gt;0,Vintage_Input!AN180/Vintage_Input!P180,""))</f>
        <v/>
      </c>
      <c r="AG230" s="120">
        <f>IF($B230=1,$G$31,IF(N(Vintage_Input!Q180)&gt;0,Vintage_Input!AO180/Vintage_Input!Q180,""))</f>
        <v/>
      </c>
      <c r="AH230" s="120">
        <f>IF($B230=1,$H$31,IF(N(Vintage_Input!R180)&gt;0,Vintage_Input!AP180/Vintage_Input!R180,""))</f>
        <v/>
      </c>
      <c r="AI230" s="120">
        <f>IF($B230=1,$I$31,IF(N(Vintage_Input!S180)&gt;0,Vintage_Input!AQ180/Vintage_Input!S180,""))</f>
        <v/>
      </c>
      <c r="AJ230" s="120">
        <f>IF($B230=1,$B$32,IF(N(Vintage_Input!L180)&gt;0,IFERROR(Vintage_Input!AR180/Vintage_Input!AJ180,""),""))</f>
        <v/>
      </c>
      <c r="AK230" s="120">
        <f>IF($B230=1,$C$32,IF(N(Vintage_Input!M180)&gt;0,IFERROR(Vintage_Input!AS180/Vintage_Input!AK180,""),""))</f>
        <v/>
      </c>
      <c r="AL230" s="120">
        <f>IF($B230=1,$D$32,IF(N(Vintage_Input!N180)&gt;0,IFERROR(Vintage_Input!AT180/Vintage_Input!AL180,""),""))</f>
        <v/>
      </c>
      <c r="AM230" s="120">
        <f>IF($B230=1,$E$32,IF(N(Vintage_Input!O180)&gt;0,IFERROR(Vintage_Input!AU180/Vintage_Input!AM180,""),""))</f>
        <v/>
      </c>
      <c r="AN230" s="120">
        <f>IF($B230=1,$F$32,IF(N(Vintage_Input!P180)&gt;0,IFERROR(Vintage_Input!AV180/Vintage_Input!AN180,""),""))</f>
        <v/>
      </c>
      <c r="AO230" s="120">
        <f>IF($B230=1,$G$32,IF(N(Vintage_Input!Q180)&gt;0,IFERROR(Vintage_Input!AW180/Vintage_Input!AO180,""),""))</f>
        <v/>
      </c>
      <c r="AP230" s="120">
        <f>IF($B230=1,$H$32,IF(N(Vintage_Input!R180)&gt;0,IFERROR(Vintage_Input!AX180/Vintage_Input!AP180,""),""))</f>
        <v/>
      </c>
      <c r="AQ230" s="120">
        <f>IF($B230=1,$I$32,IF(N(Vintage_Input!S180)&gt;0,IFERROR(Vintage_Input!AY180/Vintage_Input!AQ180,""),""))</f>
        <v/>
      </c>
      <c r="AR230" s="120">
        <f>IF($B230=1,$B$33,IF(N(Vintage_Input!L180)&gt;0,IFERROR(Vintage_Input!AZ180/$C230,""),""))</f>
        <v/>
      </c>
      <c r="AS230" s="120">
        <f>IF($B230=1,$C$33,IF(N(Vintage_Input!M180)&gt;0,IFERROR(Vintage_Input!BA180/$C230,""),""))</f>
        <v/>
      </c>
      <c r="AT230" s="120">
        <f>IF($B230=1,$D$33,IF(N(Vintage_Input!N180)&gt;0,IFERROR(Vintage_Input!BB180/$C230,""),""))</f>
        <v/>
      </c>
      <c r="AU230" s="120">
        <f>IF($B230=1,$E$33,IF(N(Vintage_Input!O180)&gt;0,IFERROR(Vintage_Input!BC180/$C230,""),""))</f>
        <v/>
      </c>
      <c r="AV230" s="120">
        <f>IF($B230=1,$F$33,IF(N(Vintage_Input!P180)&gt;0,IFERROR(Vintage_Input!BD180/$C230,""),""))</f>
        <v/>
      </c>
      <c r="AW230" s="120">
        <f>IF($B230=1,$G$33,IF(N(Vintage_Input!Q180)&gt;0,IFERROR(Vintage_Input!BE180/$C230,""),""))</f>
        <v/>
      </c>
      <c r="AX230" s="120">
        <f>IF($B230=1,$H$33,IF(N(Vintage_Input!R180)&gt;0,IFERROR(Vintage_Input!BF180/$C230,""),""))</f>
        <v/>
      </c>
      <c r="AY230" s="120">
        <f>IF($B230=1,$I$33,IF(N(Vintage_Input!S180)&gt;0,IFERROR(Vintage_Input!BG180/$C230,""),""))</f>
        <v/>
      </c>
      <c r="AZ230" s="121">
        <f>IF($B230=1,$B$34,IF(N(Vintage_Input!L180)&gt;0,IFERROR((Vintage_Input!D180+Vintage_Input!AR180)/$C230+Products!$E$14-(Products!$E$43+Products!$E$19+Products!$E$43*Products!$E$22+Products!$E$44),""),""))</f>
        <v/>
      </c>
      <c r="BA230" s="121">
        <f>IF($B230=1,$C$34,IF(N(Vintage_Input!M180)&gt;0,IFERROR((Vintage_Input!E180+Vintage_Input!AS180)/$C230+Products!$E$14-(Products!$E$43+Products!$E$19+Products!$E$43*Products!$E$22+Products!$E$44),""),""))</f>
        <v/>
      </c>
      <c r="BB230" s="121">
        <f>IF($B230=1,$D$34,IF(N(Vintage_Input!N180)&gt;0,IFERROR((Vintage_Input!F180+Vintage_Input!AT180)/$C230+Products!$E$14-(Products!$E$43+Products!$E$19+Products!$E$43*Products!$E$22+Products!$E$44),""),""))</f>
        <v/>
      </c>
      <c r="BC230" s="121">
        <f>IF($B230=1,$E$34,IF(N(Vintage_Input!O180)&gt;0,IFERROR((Vintage_Input!G180+Vintage_Input!AU180)/$C230+Products!$E$14-(Products!$E$43+Products!$E$19+Products!$E$43*Products!$E$22+Products!$E$44),""),""))</f>
        <v/>
      </c>
      <c r="BD230" s="121">
        <f>IF($B230=1,$F$34,IF(N(Vintage_Input!P180)&gt;0,IFERROR((Vintage_Input!H180+Vintage_Input!AV180)/$C230+Products!$E$14-(Products!$E$43+Products!$E$19+Products!$E$43*Products!$E$22+Products!$E$44),""),""))</f>
        <v/>
      </c>
      <c r="BE230" s="121">
        <f>IF($B230=1,$G$34,IF(N(Vintage_Input!Q180)&gt;0,IFERROR((Vintage_Input!I180+Vintage_Input!AW180)/$C230+Products!$E$14-(Products!$E$43+Products!$E$19+Products!$E$43*Products!$E$22+Products!$E$44),""),""))</f>
        <v/>
      </c>
      <c r="BF230" s="121">
        <f>IF($B230=1,$H$34,IF(N(Vintage_Input!R180)&gt;0,IFERROR((Vintage_Input!J180+Vintage_Input!AX180)/$C230+Products!$E$14-(Products!$E$43+Products!$E$19+Products!$E$43*Products!$E$22+Products!$E$44),""),""))</f>
        <v/>
      </c>
      <c r="BG230" s="121">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0">
        <f>IF($B231=1,$B$28,IF(N(Vintage_Input!L181)&gt;0,Vintage_Input!D181/Vintage_Input!L181,""))</f>
        <v/>
      </c>
      <c r="E231" s="120">
        <f>IF($B231=1,$C$28,IF(N(Vintage_Input!M181)&gt;0,Vintage_Input!E181/Vintage_Input!M181,""))</f>
        <v/>
      </c>
      <c r="F231" s="120">
        <f>IF($B231=1,$D$28,IF(N(Vintage_Input!N181)&gt;0,Vintage_Input!F181/Vintage_Input!N181,""))</f>
        <v/>
      </c>
      <c r="G231" s="120">
        <f>IF($B231=1,$E$28,IF(N(Vintage_Input!O181)&gt;0,Vintage_Input!G181/Vintage_Input!O181,""))</f>
        <v/>
      </c>
      <c r="H231" s="120">
        <f>IF($B231=1,$F$28,IF(N(Vintage_Input!P181)&gt;0,Vintage_Input!H181/Vintage_Input!P181,""))</f>
        <v/>
      </c>
      <c r="I231" s="120">
        <f>IF($B231=1,$G$28,IF(N(Vintage_Input!Q181)&gt;0,Vintage_Input!I181/Vintage_Input!Q181,""))</f>
        <v/>
      </c>
      <c r="J231" s="120">
        <f>IF($B231=1,$H$28,IF(N(Vintage_Input!R181)&gt;0,Vintage_Input!J181/Vintage_Input!R181,""))</f>
        <v/>
      </c>
      <c r="K231" s="120">
        <f>IF($B231=1,$I$28,IF(N(Vintage_Input!S181)&gt;0,Vintage_Input!K181/Vintage_Input!S181,""))</f>
        <v/>
      </c>
      <c r="L231" s="120">
        <f>IF($B231=1,$B$29,IF(N(Vintage_Input!L181)&gt;0,Vintage_Input!T181/Vintage_Input!L181,""))</f>
        <v/>
      </c>
      <c r="M231" s="120">
        <f>IF($B231=1,$C$29,IF(N(Vintage_Input!M181)&gt;0,Vintage_Input!U181/Vintage_Input!M181,""))</f>
        <v/>
      </c>
      <c r="N231" s="120">
        <f>IF($B231=1,$D$29,IF(N(Vintage_Input!N181)&gt;0,Vintage_Input!V181/Vintage_Input!N181,""))</f>
        <v/>
      </c>
      <c r="O231" s="120">
        <f>IF($B231=1,$E$29,IF(N(Vintage_Input!O181)&gt;0,Vintage_Input!W181/Vintage_Input!O181,""))</f>
        <v/>
      </c>
      <c r="P231" s="120">
        <f>IF($B231=1,$F$29,IF(N(Vintage_Input!P181)&gt;0,Vintage_Input!X181/Vintage_Input!P181,""))</f>
        <v/>
      </c>
      <c r="Q231" s="120">
        <f>IF($B231=1,$G$29,IF(N(Vintage_Input!Q181)&gt;0,Vintage_Input!Y181/Vintage_Input!Q181,""))</f>
        <v/>
      </c>
      <c r="R231" s="120">
        <f>IF($B231=1,$H$29,IF(N(Vintage_Input!R181)&gt;0,Vintage_Input!Z181/Vintage_Input!R181,""))</f>
        <v/>
      </c>
      <c r="S231" s="120">
        <f>IF($B231=1,$I$29,IF(N(Vintage_Input!S181)&gt;0,Vintage_Input!AA181/Vintage_Input!S181,""))</f>
        <v/>
      </c>
      <c r="T231" s="120">
        <f>IF($B231=1,$B$30,IF(N(Vintage_Input!L181)&gt;0,Vintage_Input!AB181/Vintage_Input!L181,""))</f>
        <v/>
      </c>
      <c r="U231" s="120">
        <f>IF($B231=1,$C$30,IF(N(Vintage_Input!M181)&gt;0,Vintage_Input!AC181/Vintage_Input!M181,""))</f>
        <v/>
      </c>
      <c r="V231" s="120">
        <f>IF($B231=1,$D$30,IF(N(Vintage_Input!N181)&gt;0,Vintage_Input!AD181/Vintage_Input!N181,""))</f>
        <v/>
      </c>
      <c r="W231" s="120">
        <f>IF($B231=1,$E$30,IF(N(Vintage_Input!O181)&gt;0,Vintage_Input!AE181/Vintage_Input!O181,""))</f>
        <v/>
      </c>
      <c r="X231" s="120">
        <f>IF($B231=1,$F$30,IF(N(Vintage_Input!P181)&gt;0,Vintage_Input!AF181/Vintage_Input!P181,""))</f>
        <v/>
      </c>
      <c r="Y231" s="120">
        <f>IF($B231=1,$G$30,IF(N(Vintage_Input!Q181)&gt;0,Vintage_Input!AG181/Vintage_Input!Q181,""))</f>
        <v/>
      </c>
      <c r="Z231" s="120">
        <f>IF($B231=1,$H$30,IF(N(Vintage_Input!R181)&gt;0,Vintage_Input!AH181/Vintage_Input!R181,""))</f>
        <v/>
      </c>
      <c r="AA231" s="120">
        <f>IF($B231=1,$I$30,IF(N(Vintage_Input!S181)&gt;0,Vintage_Input!AI181/Vintage_Input!S181,""))</f>
        <v/>
      </c>
      <c r="AB231" s="120">
        <f>IF($B231=1,$B$31,IF(N(Vintage_Input!L181)&gt;0,Vintage_Input!AJ181/Vintage_Input!L181,""))</f>
        <v/>
      </c>
      <c r="AC231" s="120">
        <f>IF($B231=1,$C$31,IF(N(Vintage_Input!M181)&gt;0,Vintage_Input!AK181/Vintage_Input!M181,""))</f>
        <v/>
      </c>
      <c r="AD231" s="120">
        <f>IF($B231=1,$D$31,IF(N(Vintage_Input!N181)&gt;0,Vintage_Input!AL181/Vintage_Input!N181,""))</f>
        <v/>
      </c>
      <c r="AE231" s="120">
        <f>IF($B231=1,$E$31,IF(N(Vintage_Input!O181)&gt;0,Vintage_Input!AM181/Vintage_Input!O181,""))</f>
        <v/>
      </c>
      <c r="AF231" s="120">
        <f>IF($B231=1,$F$31,IF(N(Vintage_Input!P181)&gt;0,Vintage_Input!AN181/Vintage_Input!P181,""))</f>
        <v/>
      </c>
      <c r="AG231" s="120">
        <f>IF($B231=1,$G$31,IF(N(Vintage_Input!Q181)&gt;0,Vintage_Input!AO181/Vintage_Input!Q181,""))</f>
        <v/>
      </c>
      <c r="AH231" s="120">
        <f>IF($B231=1,$H$31,IF(N(Vintage_Input!R181)&gt;0,Vintage_Input!AP181/Vintage_Input!R181,""))</f>
        <v/>
      </c>
      <c r="AI231" s="120">
        <f>IF($B231=1,$I$31,IF(N(Vintage_Input!S181)&gt;0,Vintage_Input!AQ181/Vintage_Input!S181,""))</f>
        <v/>
      </c>
      <c r="AJ231" s="120">
        <f>IF($B231=1,$B$32,IF(N(Vintage_Input!L181)&gt;0,IFERROR(Vintage_Input!AR181/Vintage_Input!AJ181,""),""))</f>
        <v/>
      </c>
      <c r="AK231" s="120">
        <f>IF($B231=1,$C$32,IF(N(Vintage_Input!M181)&gt;0,IFERROR(Vintage_Input!AS181/Vintage_Input!AK181,""),""))</f>
        <v/>
      </c>
      <c r="AL231" s="120">
        <f>IF($B231=1,$D$32,IF(N(Vintage_Input!N181)&gt;0,IFERROR(Vintage_Input!AT181/Vintage_Input!AL181,""),""))</f>
        <v/>
      </c>
      <c r="AM231" s="120">
        <f>IF($B231=1,$E$32,IF(N(Vintage_Input!O181)&gt;0,IFERROR(Vintage_Input!AU181/Vintage_Input!AM181,""),""))</f>
        <v/>
      </c>
      <c r="AN231" s="120">
        <f>IF($B231=1,$F$32,IF(N(Vintage_Input!P181)&gt;0,IFERROR(Vintage_Input!AV181/Vintage_Input!AN181,""),""))</f>
        <v/>
      </c>
      <c r="AO231" s="120">
        <f>IF($B231=1,$G$32,IF(N(Vintage_Input!Q181)&gt;0,IFERROR(Vintage_Input!AW181/Vintage_Input!AO181,""),""))</f>
        <v/>
      </c>
      <c r="AP231" s="120">
        <f>IF($B231=1,$H$32,IF(N(Vintage_Input!R181)&gt;0,IFERROR(Vintage_Input!AX181/Vintage_Input!AP181,""),""))</f>
        <v/>
      </c>
      <c r="AQ231" s="120">
        <f>IF($B231=1,$I$32,IF(N(Vintage_Input!S181)&gt;0,IFERROR(Vintage_Input!AY181/Vintage_Input!AQ181,""),""))</f>
        <v/>
      </c>
      <c r="AR231" s="120">
        <f>IF($B231=1,$B$33,IF(N(Vintage_Input!L181)&gt;0,IFERROR(Vintage_Input!AZ181/$C231,""),""))</f>
        <v/>
      </c>
      <c r="AS231" s="120">
        <f>IF($B231=1,$C$33,IF(N(Vintage_Input!M181)&gt;0,IFERROR(Vintage_Input!BA181/$C231,""),""))</f>
        <v/>
      </c>
      <c r="AT231" s="120">
        <f>IF($B231=1,$D$33,IF(N(Vintage_Input!N181)&gt;0,IFERROR(Vintage_Input!BB181/$C231,""),""))</f>
        <v/>
      </c>
      <c r="AU231" s="120">
        <f>IF($B231=1,$E$33,IF(N(Vintage_Input!O181)&gt;0,IFERROR(Vintage_Input!BC181/$C231,""),""))</f>
        <v/>
      </c>
      <c r="AV231" s="120">
        <f>IF($B231=1,$F$33,IF(N(Vintage_Input!P181)&gt;0,IFERROR(Vintage_Input!BD181/$C231,""),""))</f>
        <v/>
      </c>
      <c r="AW231" s="120">
        <f>IF($B231=1,$G$33,IF(N(Vintage_Input!Q181)&gt;0,IFERROR(Vintage_Input!BE181/$C231,""),""))</f>
        <v/>
      </c>
      <c r="AX231" s="120">
        <f>IF($B231=1,$H$33,IF(N(Vintage_Input!R181)&gt;0,IFERROR(Vintage_Input!BF181/$C231,""),""))</f>
        <v/>
      </c>
      <c r="AY231" s="120">
        <f>IF($B231=1,$I$33,IF(N(Vintage_Input!S181)&gt;0,IFERROR(Vintage_Input!BG181/$C231,""),""))</f>
        <v/>
      </c>
      <c r="AZ231" s="121">
        <f>IF($B231=1,$B$34,IF(N(Vintage_Input!L181)&gt;0,IFERROR((Vintage_Input!D181+Vintage_Input!AR181)/$C231+Products!$E$14-(Products!$E$43+Products!$E$19+Products!$E$43*Products!$E$22+Products!$E$44),""),""))</f>
        <v/>
      </c>
      <c r="BA231" s="121">
        <f>IF($B231=1,$C$34,IF(N(Vintage_Input!M181)&gt;0,IFERROR((Vintage_Input!E181+Vintage_Input!AS181)/$C231+Products!$E$14-(Products!$E$43+Products!$E$19+Products!$E$43*Products!$E$22+Products!$E$44),""),""))</f>
        <v/>
      </c>
      <c r="BB231" s="121">
        <f>IF($B231=1,$D$34,IF(N(Vintage_Input!N181)&gt;0,IFERROR((Vintage_Input!F181+Vintage_Input!AT181)/$C231+Products!$E$14-(Products!$E$43+Products!$E$19+Products!$E$43*Products!$E$22+Products!$E$44),""),""))</f>
        <v/>
      </c>
      <c r="BC231" s="121">
        <f>IF($B231=1,$E$34,IF(N(Vintage_Input!O181)&gt;0,IFERROR((Vintage_Input!G181+Vintage_Input!AU181)/$C231+Products!$E$14-(Products!$E$43+Products!$E$19+Products!$E$43*Products!$E$22+Products!$E$44),""),""))</f>
        <v/>
      </c>
      <c r="BD231" s="121">
        <f>IF($B231=1,$F$34,IF(N(Vintage_Input!P181)&gt;0,IFERROR((Vintage_Input!H181+Vintage_Input!AV181)/$C231+Products!$E$14-(Products!$E$43+Products!$E$19+Products!$E$43*Products!$E$22+Products!$E$44),""),""))</f>
        <v/>
      </c>
      <c r="BE231" s="121">
        <f>IF($B231=1,$G$34,IF(N(Vintage_Input!Q181)&gt;0,IFERROR((Vintage_Input!I181+Vintage_Input!AW181)/$C231+Products!$E$14-(Products!$E$43+Products!$E$19+Products!$E$43*Products!$E$22+Products!$E$44),""),""))</f>
        <v/>
      </c>
      <c r="BF231" s="121">
        <f>IF($B231=1,$H$34,IF(N(Vintage_Input!R181)&gt;0,IFERROR((Vintage_Input!J181+Vintage_Input!AX181)/$C231+Products!$E$14-(Products!$E$43+Products!$E$19+Products!$E$43*Products!$E$22+Products!$E$44),""),""))</f>
        <v/>
      </c>
      <c r="BG231" s="121">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0">
        <f>IF($B232=1,$B$28,IF(N(Vintage_Input!L182)&gt;0,Vintage_Input!D182/Vintage_Input!L182,""))</f>
        <v/>
      </c>
      <c r="E232" s="120">
        <f>IF($B232=1,$C$28,IF(N(Vintage_Input!M182)&gt;0,Vintage_Input!E182/Vintage_Input!M182,""))</f>
        <v/>
      </c>
      <c r="F232" s="120">
        <f>IF($B232=1,$D$28,IF(N(Vintage_Input!N182)&gt;0,Vintage_Input!F182/Vintage_Input!N182,""))</f>
        <v/>
      </c>
      <c r="G232" s="120">
        <f>IF($B232=1,$E$28,IF(N(Vintage_Input!O182)&gt;0,Vintage_Input!G182/Vintage_Input!O182,""))</f>
        <v/>
      </c>
      <c r="H232" s="120">
        <f>IF($B232=1,$F$28,IF(N(Vintage_Input!P182)&gt;0,Vintage_Input!H182/Vintage_Input!P182,""))</f>
        <v/>
      </c>
      <c r="I232" s="120">
        <f>IF($B232=1,$G$28,IF(N(Vintage_Input!Q182)&gt;0,Vintage_Input!I182/Vintage_Input!Q182,""))</f>
        <v/>
      </c>
      <c r="J232" s="120">
        <f>IF($B232=1,$H$28,IF(N(Vintage_Input!R182)&gt;0,Vintage_Input!J182/Vintage_Input!R182,""))</f>
        <v/>
      </c>
      <c r="K232" s="120">
        <f>IF($B232=1,$I$28,IF(N(Vintage_Input!S182)&gt;0,Vintage_Input!K182/Vintage_Input!S182,""))</f>
        <v/>
      </c>
      <c r="L232" s="120">
        <f>IF($B232=1,$B$29,IF(N(Vintage_Input!L182)&gt;0,Vintage_Input!T182/Vintage_Input!L182,""))</f>
        <v/>
      </c>
      <c r="M232" s="120">
        <f>IF($B232=1,$C$29,IF(N(Vintage_Input!M182)&gt;0,Vintage_Input!U182/Vintage_Input!M182,""))</f>
        <v/>
      </c>
      <c r="N232" s="120">
        <f>IF($B232=1,$D$29,IF(N(Vintage_Input!N182)&gt;0,Vintage_Input!V182/Vintage_Input!N182,""))</f>
        <v/>
      </c>
      <c r="O232" s="120">
        <f>IF($B232=1,$E$29,IF(N(Vintage_Input!O182)&gt;0,Vintage_Input!W182/Vintage_Input!O182,""))</f>
        <v/>
      </c>
      <c r="P232" s="120">
        <f>IF($B232=1,$F$29,IF(N(Vintage_Input!P182)&gt;0,Vintage_Input!X182/Vintage_Input!P182,""))</f>
        <v/>
      </c>
      <c r="Q232" s="120">
        <f>IF($B232=1,$G$29,IF(N(Vintage_Input!Q182)&gt;0,Vintage_Input!Y182/Vintage_Input!Q182,""))</f>
        <v/>
      </c>
      <c r="R232" s="120">
        <f>IF($B232=1,$H$29,IF(N(Vintage_Input!R182)&gt;0,Vintage_Input!Z182/Vintage_Input!R182,""))</f>
        <v/>
      </c>
      <c r="S232" s="120">
        <f>IF($B232=1,$I$29,IF(N(Vintage_Input!S182)&gt;0,Vintage_Input!AA182/Vintage_Input!S182,""))</f>
        <v/>
      </c>
      <c r="T232" s="120">
        <f>IF($B232=1,$B$30,IF(N(Vintage_Input!L182)&gt;0,Vintage_Input!AB182/Vintage_Input!L182,""))</f>
        <v/>
      </c>
      <c r="U232" s="120">
        <f>IF($B232=1,$C$30,IF(N(Vintage_Input!M182)&gt;0,Vintage_Input!AC182/Vintage_Input!M182,""))</f>
        <v/>
      </c>
      <c r="V232" s="120">
        <f>IF($B232=1,$D$30,IF(N(Vintage_Input!N182)&gt;0,Vintage_Input!AD182/Vintage_Input!N182,""))</f>
        <v/>
      </c>
      <c r="W232" s="120">
        <f>IF($B232=1,$E$30,IF(N(Vintage_Input!O182)&gt;0,Vintage_Input!AE182/Vintage_Input!O182,""))</f>
        <v/>
      </c>
      <c r="X232" s="120">
        <f>IF($B232=1,$F$30,IF(N(Vintage_Input!P182)&gt;0,Vintage_Input!AF182/Vintage_Input!P182,""))</f>
        <v/>
      </c>
      <c r="Y232" s="120">
        <f>IF($B232=1,$G$30,IF(N(Vintage_Input!Q182)&gt;0,Vintage_Input!AG182/Vintage_Input!Q182,""))</f>
        <v/>
      </c>
      <c r="Z232" s="120">
        <f>IF($B232=1,$H$30,IF(N(Vintage_Input!R182)&gt;0,Vintage_Input!AH182/Vintage_Input!R182,""))</f>
        <v/>
      </c>
      <c r="AA232" s="120">
        <f>IF($B232=1,$I$30,IF(N(Vintage_Input!S182)&gt;0,Vintage_Input!AI182/Vintage_Input!S182,""))</f>
        <v/>
      </c>
      <c r="AB232" s="120">
        <f>IF($B232=1,$B$31,IF(N(Vintage_Input!L182)&gt;0,Vintage_Input!AJ182/Vintage_Input!L182,""))</f>
        <v/>
      </c>
      <c r="AC232" s="120">
        <f>IF($B232=1,$C$31,IF(N(Vintage_Input!M182)&gt;0,Vintage_Input!AK182/Vintage_Input!M182,""))</f>
        <v/>
      </c>
      <c r="AD232" s="120">
        <f>IF($B232=1,$D$31,IF(N(Vintage_Input!N182)&gt;0,Vintage_Input!AL182/Vintage_Input!N182,""))</f>
        <v/>
      </c>
      <c r="AE232" s="120">
        <f>IF($B232=1,$E$31,IF(N(Vintage_Input!O182)&gt;0,Vintage_Input!AM182/Vintage_Input!O182,""))</f>
        <v/>
      </c>
      <c r="AF232" s="120">
        <f>IF($B232=1,$F$31,IF(N(Vintage_Input!P182)&gt;0,Vintage_Input!AN182/Vintage_Input!P182,""))</f>
        <v/>
      </c>
      <c r="AG232" s="120">
        <f>IF($B232=1,$G$31,IF(N(Vintage_Input!Q182)&gt;0,Vintage_Input!AO182/Vintage_Input!Q182,""))</f>
        <v/>
      </c>
      <c r="AH232" s="120">
        <f>IF($B232=1,$H$31,IF(N(Vintage_Input!R182)&gt;0,Vintage_Input!AP182/Vintage_Input!R182,""))</f>
        <v/>
      </c>
      <c r="AI232" s="120">
        <f>IF($B232=1,$I$31,IF(N(Vintage_Input!S182)&gt;0,Vintage_Input!AQ182/Vintage_Input!S182,""))</f>
        <v/>
      </c>
      <c r="AJ232" s="120">
        <f>IF($B232=1,$B$32,IF(N(Vintage_Input!L182)&gt;0,IFERROR(Vintage_Input!AR182/Vintage_Input!AJ182,""),""))</f>
        <v/>
      </c>
      <c r="AK232" s="120">
        <f>IF($B232=1,$C$32,IF(N(Vintage_Input!M182)&gt;0,IFERROR(Vintage_Input!AS182/Vintage_Input!AK182,""),""))</f>
        <v/>
      </c>
      <c r="AL232" s="120">
        <f>IF($B232=1,$D$32,IF(N(Vintage_Input!N182)&gt;0,IFERROR(Vintage_Input!AT182/Vintage_Input!AL182,""),""))</f>
        <v/>
      </c>
      <c r="AM232" s="120">
        <f>IF($B232=1,$E$32,IF(N(Vintage_Input!O182)&gt;0,IFERROR(Vintage_Input!AU182/Vintage_Input!AM182,""),""))</f>
        <v/>
      </c>
      <c r="AN232" s="120">
        <f>IF($B232=1,$F$32,IF(N(Vintage_Input!P182)&gt;0,IFERROR(Vintage_Input!AV182/Vintage_Input!AN182,""),""))</f>
        <v/>
      </c>
      <c r="AO232" s="120">
        <f>IF($B232=1,$G$32,IF(N(Vintage_Input!Q182)&gt;0,IFERROR(Vintage_Input!AW182/Vintage_Input!AO182,""),""))</f>
        <v/>
      </c>
      <c r="AP232" s="120">
        <f>IF($B232=1,$H$32,IF(N(Vintage_Input!R182)&gt;0,IFERROR(Vintage_Input!AX182/Vintage_Input!AP182,""),""))</f>
        <v/>
      </c>
      <c r="AQ232" s="120">
        <f>IF($B232=1,$I$32,IF(N(Vintage_Input!S182)&gt;0,IFERROR(Vintage_Input!AY182/Vintage_Input!AQ182,""),""))</f>
        <v/>
      </c>
      <c r="AR232" s="120">
        <f>IF($B232=1,$B$33,IF(N(Vintage_Input!L182)&gt;0,IFERROR(Vintage_Input!AZ182/$C232,""),""))</f>
        <v/>
      </c>
      <c r="AS232" s="120">
        <f>IF($B232=1,$C$33,IF(N(Vintage_Input!M182)&gt;0,IFERROR(Vintage_Input!BA182/$C232,""),""))</f>
        <v/>
      </c>
      <c r="AT232" s="120">
        <f>IF($B232=1,$D$33,IF(N(Vintage_Input!N182)&gt;0,IFERROR(Vintage_Input!BB182/$C232,""),""))</f>
        <v/>
      </c>
      <c r="AU232" s="120">
        <f>IF($B232=1,$E$33,IF(N(Vintage_Input!O182)&gt;0,IFERROR(Vintage_Input!BC182/$C232,""),""))</f>
        <v/>
      </c>
      <c r="AV232" s="120">
        <f>IF($B232=1,$F$33,IF(N(Vintage_Input!P182)&gt;0,IFERROR(Vintage_Input!BD182/$C232,""),""))</f>
        <v/>
      </c>
      <c r="AW232" s="120">
        <f>IF($B232=1,$G$33,IF(N(Vintage_Input!Q182)&gt;0,IFERROR(Vintage_Input!BE182/$C232,""),""))</f>
        <v/>
      </c>
      <c r="AX232" s="120">
        <f>IF($B232=1,$H$33,IF(N(Vintage_Input!R182)&gt;0,IFERROR(Vintage_Input!BF182/$C232,""),""))</f>
        <v/>
      </c>
      <c r="AY232" s="120">
        <f>IF($B232=1,$I$33,IF(N(Vintage_Input!S182)&gt;0,IFERROR(Vintage_Input!BG182/$C232,""),""))</f>
        <v/>
      </c>
      <c r="AZ232" s="121">
        <f>IF($B232=1,$B$34,IF(N(Vintage_Input!L182)&gt;0,IFERROR((Vintage_Input!D182+Vintage_Input!AR182)/$C232+Products!$E$14-(Products!$E$43+Products!$E$19+Products!$E$43*Products!$E$22+Products!$E$44),""),""))</f>
        <v/>
      </c>
      <c r="BA232" s="121">
        <f>IF($B232=1,$C$34,IF(N(Vintage_Input!M182)&gt;0,IFERROR((Vintage_Input!E182+Vintage_Input!AS182)/$C232+Products!$E$14-(Products!$E$43+Products!$E$19+Products!$E$43*Products!$E$22+Products!$E$44),""),""))</f>
        <v/>
      </c>
      <c r="BB232" s="121">
        <f>IF($B232=1,$D$34,IF(N(Vintage_Input!N182)&gt;0,IFERROR((Vintage_Input!F182+Vintage_Input!AT182)/$C232+Products!$E$14-(Products!$E$43+Products!$E$19+Products!$E$43*Products!$E$22+Products!$E$44),""),""))</f>
        <v/>
      </c>
      <c r="BC232" s="121">
        <f>IF($B232=1,$E$34,IF(N(Vintage_Input!O182)&gt;0,IFERROR((Vintage_Input!G182+Vintage_Input!AU182)/$C232+Products!$E$14-(Products!$E$43+Products!$E$19+Products!$E$43*Products!$E$22+Products!$E$44),""),""))</f>
        <v/>
      </c>
      <c r="BD232" s="121">
        <f>IF($B232=1,$F$34,IF(N(Vintage_Input!P182)&gt;0,IFERROR((Vintage_Input!H182+Vintage_Input!AV182)/$C232+Products!$E$14-(Products!$E$43+Products!$E$19+Products!$E$43*Products!$E$22+Products!$E$44),""),""))</f>
        <v/>
      </c>
      <c r="BE232" s="121">
        <f>IF($B232=1,$G$34,IF(N(Vintage_Input!Q182)&gt;0,IFERROR((Vintage_Input!I182+Vintage_Input!AW182)/$C232+Products!$E$14-(Products!$E$43+Products!$E$19+Products!$E$43*Products!$E$22+Products!$E$44),""),""))</f>
        <v/>
      </c>
      <c r="BF232" s="121">
        <f>IF($B232=1,$H$34,IF(N(Vintage_Input!R182)&gt;0,IFERROR((Vintage_Input!J182+Vintage_Input!AX182)/$C232+Products!$E$14-(Products!$E$43+Products!$E$19+Products!$E$43*Products!$E$22+Products!$E$44),""),""))</f>
        <v/>
      </c>
      <c r="BG232" s="121">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0">
        <f>IF($B233=1,$B$28,IF(N(Vintage_Input!L183)&gt;0,Vintage_Input!D183/Vintage_Input!L183,""))</f>
        <v/>
      </c>
      <c r="E233" s="120">
        <f>IF($B233=1,$C$28,IF(N(Vintage_Input!M183)&gt;0,Vintage_Input!E183/Vintage_Input!M183,""))</f>
        <v/>
      </c>
      <c r="F233" s="120">
        <f>IF($B233=1,$D$28,IF(N(Vintage_Input!N183)&gt;0,Vintage_Input!F183/Vintage_Input!N183,""))</f>
        <v/>
      </c>
      <c r="G233" s="120">
        <f>IF($B233=1,$E$28,IF(N(Vintage_Input!O183)&gt;0,Vintage_Input!G183/Vintage_Input!O183,""))</f>
        <v/>
      </c>
      <c r="H233" s="120">
        <f>IF($B233=1,$F$28,IF(N(Vintage_Input!P183)&gt;0,Vintage_Input!H183/Vintage_Input!P183,""))</f>
        <v/>
      </c>
      <c r="I233" s="120">
        <f>IF($B233=1,$G$28,IF(N(Vintage_Input!Q183)&gt;0,Vintage_Input!I183/Vintage_Input!Q183,""))</f>
        <v/>
      </c>
      <c r="J233" s="120">
        <f>IF($B233=1,$H$28,IF(N(Vintage_Input!R183)&gt;0,Vintage_Input!J183/Vintage_Input!R183,""))</f>
        <v/>
      </c>
      <c r="K233" s="120">
        <f>IF($B233=1,$I$28,IF(N(Vintage_Input!S183)&gt;0,Vintage_Input!K183/Vintage_Input!S183,""))</f>
        <v/>
      </c>
      <c r="L233" s="120">
        <f>IF($B233=1,$B$29,IF(N(Vintage_Input!L183)&gt;0,Vintage_Input!T183/Vintage_Input!L183,""))</f>
        <v/>
      </c>
      <c r="M233" s="120">
        <f>IF($B233=1,$C$29,IF(N(Vintage_Input!M183)&gt;0,Vintage_Input!U183/Vintage_Input!M183,""))</f>
        <v/>
      </c>
      <c r="N233" s="120">
        <f>IF($B233=1,$D$29,IF(N(Vintage_Input!N183)&gt;0,Vintage_Input!V183/Vintage_Input!N183,""))</f>
        <v/>
      </c>
      <c r="O233" s="120">
        <f>IF($B233=1,$E$29,IF(N(Vintage_Input!O183)&gt;0,Vintage_Input!W183/Vintage_Input!O183,""))</f>
        <v/>
      </c>
      <c r="P233" s="120">
        <f>IF($B233=1,$F$29,IF(N(Vintage_Input!P183)&gt;0,Vintage_Input!X183/Vintage_Input!P183,""))</f>
        <v/>
      </c>
      <c r="Q233" s="120">
        <f>IF($B233=1,$G$29,IF(N(Vintage_Input!Q183)&gt;0,Vintage_Input!Y183/Vintage_Input!Q183,""))</f>
        <v/>
      </c>
      <c r="R233" s="120">
        <f>IF($B233=1,$H$29,IF(N(Vintage_Input!R183)&gt;0,Vintage_Input!Z183/Vintage_Input!R183,""))</f>
        <v/>
      </c>
      <c r="S233" s="120">
        <f>IF($B233=1,$I$29,IF(N(Vintage_Input!S183)&gt;0,Vintage_Input!AA183/Vintage_Input!S183,""))</f>
        <v/>
      </c>
      <c r="T233" s="120">
        <f>IF($B233=1,$B$30,IF(N(Vintage_Input!L183)&gt;0,Vintage_Input!AB183/Vintage_Input!L183,""))</f>
        <v/>
      </c>
      <c r="U233" s="120">
        <f>IF($B233=1,$C$30,IF(N(Vintage_Input!M183)&gt;0,Vintage_Input!AC183/Vintage_Input!M183,""))</f>
        <v/>
      </c>
      <c r="V233" s="120">
        <f>IF($B233=1,$D$30,IF(N(Vintage_Input!N183)&gt;0,Vintage_Input!AD183/Vintage_Input!N183,""))</f>
        <v/>
      </c>
      <c r="W233" s="120">
        <f>IF($B233=1,$E$30,IF(N(Vintage_Input!O183)&gt;0,Vintage_Input!AE183/Vintage_Input!O183,""))</f>
        <v/>
      </c>
      <c r="X233" s="120">
        <f>IF($B233=1,$F$30,IF(N(Vintage_Input!P183)&gt;0,Vintage_Input!AF183/Vintage_Input!P183,""))</f>
        <v/>
      </c>
      <c r="Y233" s="120">
        <f>IF($B233=1,$G$30,IF(N(Vintage_Input!Q183)&gt;0,Vintage_Input!AG183/Vintage_Input!Q183,""))</f>
        <v/>
      </c>
      <c r="Z233" s="120">
        <f>IF($B233=1,$H$30,IF(N(Vintage_Input!R183)&gt;0,Vintage_Input!AH183/Vintage_Input!R183,""))</f>
        <v/>
      </c>
      <c r="AA233" s="120">
        <f>IF($B233=1,$I$30,IF(N(Vintage_Input!S183)&gt;0,Vintage_Input!AI183/Vintage_Input!S183,""))</f>
        <v/>
      </c>
      <c r="AB233" s="120">
        <f>IF($B233=1,$B$31,IF(N(Vintage_Input!L183)&gt;0,Vintage_Input!AJ183/Vintage_Input!L183,""))</f>
        <v/>
      </c>
      <c r="AC233" s="120">
        <f>IF($B233=1,$C$31,IF(N(Vintage_Input!M183)&gt;0,Vintage_Input!AK183/Vintage_Input!M183,""))</f>
        <v/>
      </c>
      <c r="AD233" s="120">
        <f>IF($B233=1,$D$31,IF(N(Vintage_Input!N183)&gt;0,Vintage_Input!AL183/Vintage_Input!N183,""))</f>
        <v/>
      </c>
      <c r="AE233" s="120">
        <f>IF($B233=1,$E$31,IF(N(Vintage_Input!O183)&gt;0,Vintage_Input!AM183/Vintage_Input!O183,""))</f>
        <v/>
      </c>
      <c r="AF233" s="120">
        <f>IF($B233=1,$F$31,IF(N(Vintage_Input!P183)&gt;0,Vintage_Input!AN183/Vintage_Input!P183,""))</f>
        <v/>
      </c>
      <c r="AG233" s="120">
        <f>IF($B233=1,$G$31,IF(N(Vintage_Input!Q183)&gt;0,Vintage_Input!AO183/Vintage_Input!Q183,""))</f>
        <v/>
      </c>
      <c r="AH233" s="120">
        <f>IF($B233=1,$H$31,IF(N(Vintage_Input!R183)&gt;0,Vintage_Input!AP183/Vintage_Input!R183,""))</f>
        <v/>
      </c>
      <c r="AI233" s="120">
        <f>IF($B233=1,$I$31,IF(N(Vintage_Input!S183)&gt;0,Vintage_Input!AQ183/Vintage_Input!S183,""))</f>
        <v/>
      </c>
      <c r="AJ233" s="120">
        <f>IF($B233=1,$B$32,IF(N(Vintage_Input!L183)&gt;0,IFERROR(Vintage_Input!AR183/Vintage_Input!AJ183,""),""))</f>
        <v/>
      </c>
      <c r="AK233" s="120">
        <f>IF($B233=1,$C$32,IF(N(Vintage_Input!M183)&gt;0,IFERROR(Vintage_Input!AS183/Vintage_Input!AK183,""),""))</f>
        <v/>
      </c>
      <c r="AL233" s="120">
        <f>IF($B233=1,$D$32,IF(N(Vintage_Input!N183)&gt;0,IFERROR(Vintage_Input!AT183/Vintage_Input!AL183,""),""))</f>
        <v/>
      </c>
      <c r="AM233" s="120">
        <f>IF($B233=1,$E$32,IF(N(Vintage_Input!O183)&gt;0,IFERROR(Vintage_Input!AU183/Vintage_Input!AM183,""),""))</f>
        <v/>
      </c>
      <c r="AN233" s="120">
        <f>IF($B233=1,$F$32,IF(N(Vintage_Input!P183)&gt;0,IFERROR(Vintage_Input!AV183/Vintage_Input!AN183,""),""))</f>
        <v/>
      </c>
      <c r="AO233" s="120">
        <f>IF($B233=1,$G$32,IF(N(Vintage_Input!Q183)&gt;0,IFERROR(Vintage_Input!AW183/Vintage_Input!AO183,""),""))</f>
        <v/>
      </c>
      <c r="AP233" s="120">
        <f>IF($B233=1,$H$32,IF(N(Vintage_Input!R183)&gt;0,IFERROR(Vintage_Input!AX183/Vintage_Input!AP183,""),""))</f>
        <v/>
      </c>
      <c r="AQ233" s="120">
        <f>IF($B233=1,$I$32,IF(N(Vintage_Input!S183)&gt;0,IFERROR(Vintage_Input!AY183/Vintage_Input!AQ183,""),""))</f>
        <v/>
      </c>
      <c r="AR233" s="120">
        <f>IF($B233=1,$B$33,IF(N(Vintage_Input!L183)&gt;0,IFERROR(Vintage_Input!AZ183/$C233,""),""))</f>
        <v/>
      </c>
      <c r="AS233" s="120">
        <f>IF($B233=1,$C$33,IF(N(Vintage_Input!M183)&gt;0,IFERROR(Vintage_Input!BA183/$C233,""),""))</f>
        <v/>
      </c>
      <c r="AT233" s="120">
        <f>IF($B233=1,$D$33,IF(N(Vintage_Input!N183)&gt;0,IFERROR(Vintage_Input!BB183/$C233,""),""))</f>
        <v/>
      </c>
      <c r="AU233" s="120">
        <f>IF($B233=1,$E$33,IF(N(Vintage_Input!O183)&gt;0,IFERROR(Vintage_Input!BC183/$C233,""),""))</f>
        <v/>
      </c>
      <c r="AV233" s="120">
        <f>IF($B233=1,$F$33,IF(N(Vintage_Input!P183)&gt;0,IFERROR(Vintage_Input!BD183/$C233,""),""))</f>
        <v/>
      </c>
      <c r="AW233" s="120">
        <f>IF($B233=1,$G$33,IF(N(Vintage_Input!Q183)&gt;0,IFERROR(Vintage_Input!BE183/$C233,""),""))</f>
        <v/>
      </c>
      <c r="AX233" s="120">
        <f>IF($B233=1,$H$33,IF(N(Vintage_Input!R183)&gt;0,IFERROR(Vintage_Input!BF183/$C233,""),""))</f>
        <v/>
      </c>
      <c r="AY233" s="120">
        <f>IF($B233=1,$I$33,IF(N(Vintage_Input!S183)&gt;0,IFERROR(Vintage_Input!BG183/$C233,""),""))</f>
        <v/>
      </c>
      <c r="AZ233" s="121">
        <f>IF($B233=1,$B$34,IF(N(Vintage_Input!L183)&gt;0,IFERROR((Vintage_Input!D183+Vintage_Input!AR183)/$C233+Products!$E$14-(Products!$E$43+Products!$E$19+Products!$E$43*Products!$E$22+Products!$E$44),""),""))</f>
        <v/>
      </c>
      <c r="BA233" s="121">
        <f>IF($B233=1,$C$34,IF(N(Vintage_Input!M183)&gt;0,IFERROR((Vintage_Input!E183+Vintage_Input!AS183)/$C233+Products!$E$14-(Products!$E$43+Products!$E$19+Products!$E$43*Products!$E$22+Products!$E$44),""),""))</f>
        <v/>
      </c>
      <c r="BB233" s="121">
        <f>IF($B233=1,$D$34,IF(N(Vintage_Input!N183)&gt;0,IFERROR((Vintage_Input!F183+Vintage_Input!AT183)/$C233+Products!$E$14-(Products!$E$43+Products!$E$19+Products!$E$43*Products!$E$22+Products!$E$44),""),""))</f>
        <v/>
      </c>
      <c r="BC233" s="121">
        <f>IF($B233=1,$E$34,IF(N(Vintage_Input!O183)&gt;0,IFERROR((Vintage_Input!G183+Vintage_Input!AU183)/$C233+Products!$E$14-(Products!$E$43+Products!$E$19+Products!$E$43*Products!$E$22+Products!$E$44),""),""))</f>
        <v/>
      </c>
      <c r="BD233" s="121">
        <f>IF($B233=1,$F$34,IF(N(Vintage_Input!P183)&gt;0,IFERROR((Vintage_Input!H183+Vintage_Input!AV183)/$C233+Products!$E$14-(Products!$E$43+Products!$E$19+Products!$E$43*Products!$E$22+Products!$E$44),""),""))</f>
        <v/>
      </c>
      <c r="BE233" s="121">
        <f>IF($B233=1,$G$34,IF(N(Vintage_Input!Q183)&gt;0,IFERROR((Vintage_Input!I183+Vintage_Input!AW183)/$C233+Products!$E$14-(Products!$E$43+Products!$E$19+Products!$E$43*Products!$E$22+Products!$E$44),""),""))</f>
        <v/>
      </c>
      <c r="BF233" s="121">
        <f>IF($B233=1,$H$34,IF(N(Vintage_Input!R183)&gt;0,IFERROR((Vintage_Input!J183+Vintage_Input!AX183)/$C233+Products!$E$14-(Products!$E$43+Products!$E$19+Products!$E$43*Products!$E$22+Products!$E$44),""),""))</f>
        <v/>
      </c>
      <c r="BG233" s="121">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0">
        <f>IF($B234=1,$B$28,IF(N(Vintage_Input!L184)&gt;0,Vintage_Input!D184/Vintage_Input!L184,""))</f>
        <v/>
      </c>
      <c r="E234" s="120">
        <f>IF($B234=1,$C$28,IF(N(Vintage_Input!M184)&gt;0,Vintage_Input!E184/Vintage_Input!M184,""))</f>
        <v/>
      </c>
      <c r="F234" s="120">
        <f>IF($B234=1,$D$28,IF(N(Vintage_Input!N184)&gt;0,Vintage_Input!F184/Vintage_Input!N184,""))</f>
        <v/>
      </c>
      <c r="G234" s="120">
        <f>IF($B234=1,$E$28,IF(N(Vintage_Input!O184)&gt;0,Vintage_Input!G184/Vintage_Input!O184,""))</f>
        <v/>
      </c>
      <c r="H234" s="120">
        <f>IF($B234=1,$F$28,IF(N(Vintage_Input!P184)&gt;0,Vintage_Input!H184/Vintage_Input!P184,""))</f>
        <v/>
      </c>
      <c r="I234" s="120">
        <f>IF($B234=1,$G$28,IF(N(Vintage_Input!Q184)&gt;0,Vintage_Input!I184/Vintage_Input!Q184,""))</f>
        <v/>
      </c>
      <c r="J234" s="120">
        <f>IF($B234=1,$H$28,IF(N(Vintage_Input!R184)&gt;0,Vintage_Input!J184/Vintage_Input!R184,""))</f>
        <v/>
      </c>
      <c r="K234" s="120">
        <f>IF($B234=1,$I$28,IF(N(Vintage_Input!S184)&gt;0,Vintage_Input!K184/Vintage_Input!S184,""))</f>
        <v/>
      </c>
      <c r="L234" s="120">
        <f>IF($B234=1,$B$29,IF(N(Vintage_Input!L184)&gt;0,Vintage_Input!T184/Vintage_Input!L184,""))</f>
        <v/>
      </c>
      <c r="M234" s="120">
        <f>IF($B234=1,$C$29,IF(N(Vintage_Input!M184)&gt;0,Vintage_Input!U184/Vintage_Input!M184,""))</f>
        <v/>
      </c>
      <c r="N234" s="120">
        <f>IF($B234=1,$D$29,IF(N(Vintage_Input!N184)&gt;0,Vintage_Input!V184/Vintage_Input!N184,""))</f>
        <v/>
      </c>
      <c r="O234" s="120">
        <f>IF($B234=1,$E$29,IF(N(Vintage_Input!O184)&gt;0,Vintage_Input!W184/Vintage_Input!O184,""))</f>
        <v/>
      </c>
      <c r="P234" s="120">
        <f>IF($B234=1,$F$29,IF(N(Vintage_Input!P184)&gt;0,Vintage_Input!X184/Vintage_Input!P184,""))</f>
        <v/>
      </c>
      <c r="Q234" s="120">
        <f>IF($B234=1,$G$29,IF(N(Vintage_Input!Q184)&gt;0,Vintage_Input!Y184/Vintage_Input!Q184,""))</f>
        <v/>
      </c>
      <c r="R234" s="120">
        <f>IF($B234=1,$H$29,IF(N(Vintage_Input!R184)&gt;0,Vintage_Input!Z184/Vintage_Input!R184,""))</f>
        <v/>
      </c>
      <c r="S234" s="120">
        <f>IF($B234=1,$I$29,IF(N(Vintage_Input!S184)&gt;0,Vintage_Input!AA184/Vintage_Input!S184,""))</f>
        <v/>
      </c>
      <c r="T234" s="120">
        <f>IF($B234=1,$B$30,IF(N(Vintage_Input!L184)&gt;0,Vintage_Input!AB184/Vintage_Input!L184,""))</f>
        <v/>
      </c>
      <c r="U234" s="120">
        <f>IF($B234=1,$C$30,IF(N(Vintage_Input!M184)&gt;0,Vintage_Input!AC184/Vintage_Input!M184,""))</f>
        <v/>
      </c>
      <c r="V234" s="120">
        <f>IF($B234=1,$D$30,IF(N(Vintage_Input!N184)&gt;0,Vintage_Input!AD184/Vintage_Input!N184,""))</f>
        <v/>
      </c>
      <c r="W234" s="120">
        <f>IF($B234=1,$E$30,IF(N(Vintage_Input!O184)&gt;0,Vintage_Input!AE184/Vintage_Input!O184,""))</f>
        <v/>
      </c>
      <c r="X234" s="120">
        <f>IF($B234=1,$F$30,IF(N(Vintage_Input!P184)&gt;0,Vintage_Input!AF184/Vintage_Input!P184,""))</f>
        <v/>
      </c>
      <c r="Y234" s="120">
        <f>IF($B234=1,$G$30,IF(N(Vintage_Input!Q184)&gt;0,Vintage_Input!AG184/Vintage_Input!Q184,""))</f>
        <v/>
      </c>
      <c r="Z234" s="120">
        <f>IF($B234=1,$H$30,IF(N(Vintage_Input!R184)&gt;0,Vintage_Input!AH184/Vintage_Input!R184,""))</f>
        <v/>
      </c>
      <c r="AA234" s="120">
        <f>IF($B234=1,$I$30,IF(N(Vintage_Input!S184)&gt;0,Vintage_Input!AI184/Vintage_Input!S184,""))</f>
        <v/>
      </c>
      <c r="AB234" s="120">
        <f>IF($B234=1,$B$31,IF(N(Vintage_Input!L184)&gt;0,Vintage_Input!AJ184/Vintage_Input!L184,""))</f>
        <v/>
      </c>
      <c r="AC234" s="120">
        <f>IF($B234=1,$C$31,IF(N(Vintage_Input!M184)&gt;0,Vintage_Input!AK184/Vintage_Input!M184,""))</f>
        <v/>
      </c>
      <c r="AD234" s="120">
        <f>IF($B234=1,$D$31,IF(N(Vintage_Input!N184)&gt;0,Vintage_Input!AL184/Vintage_Input!N184,""))</f>
        <v/>
      </c>
      <c r="AE234" s="120">
        <f>IF($B234=1,$E$31,IF(N(Vintage_Input!O184)&gt;0,Vintage_Input!AM184/Vintage_Input!O184,""))</f>
        <v/>
      </c>
      <c r="AF234" s="120">
        <f>IF($B234=1,$F$31,IF(N(Vintage_Input!P184)&gt;0,Vintage_Input!AN184/Vintage_Input!P184,""))</f>
        <v/>
      </c>
      <c r="AG234" s="120">
        <f>IF($B234=1,$G$31,IF(N(Vintage_Input!Q184)&gt;0,Vintage_Input!AO184/Vintage_Input!Q184,""))</f>
        <v/>
      </c>
      <c r="AH234" s="120">
        <f>IF($B234=1,$H$31,IF(N(Vintage_Input!R184)&gt;0,Vintage_Input!AP184/Vintage_Input!R184,""))</f>
        <v/>
      </c>
      <c r="AI234" s="120">
        <f>IF($B234=1,$I$31,IF(N(Vintage_Input!S184)&gt;0,Vintage_Input!AQ184/Vintage_Input!S184,""))</f>
        <v/>
      </c>
      <c r="AJ234" s="120">
        <f>IF($B234=1,$B$32,IF(N(Vintage_Input!L184)&gt;0,IFERROR(Vintage_Input!AR184/Vintage_Input!AJ184,""),""))</f>
        <v/>
      </c>
      <c r="AK234" s="120">
        <f>IF($B234=1,$C$32,IF(N(Vintage_Input!M184)&gt;0,IFERROR(Vintage_Input!AS184/Vintage_Input!AK184,""),""))</f>
        <v/>
      </c>
      <c r="AL234" s="120">
        <f>IF($B234=1,$D$32,IF(N(Vintage_Input!N184)&gt;0,IFERROR(Vintage_Input!AT184/Vintage_Input!AL184,""),""))</f>
        <v/>
      </c>
      <c r="AM234" s="120">
        <f>IF($B234=1,$E$32,IF(N(Vintage_Input!O184)&gt;0,IFERROR(Vintage_Input!AU184/Vintage_Input!AM184,""),""))</f>
        <v/>
      </c>
      <c r="AN234" s="120">
        <f>IF($B234=1,$F$32,IF(N(Vintage_Input!P184)&gt;0,IFERROR(Vintage_Input!AV184/Vintage_Input!AN184,""),""))</f>
        <v/>
      </c>
      <c r="AO234" s="120">
        <f>IF($B234=1,$G$32,IF(N(Vintage_Input!Q184)&gt;0,IFERROR(Vintage_Input!AW184/Vintage_Input!AO184,""),""))</f>
        <v/>
      </c>
      <c r="AP234" s="120">
        <f>IF($B234=1,$H$32,IF(N(Vintage_Input!R184)&gt;0,IFERROR(Vintage_Input!AX184/Vintage_Input!AP184,""),""))</f>
        <v/>
      </c>
      <c r="AQ234" s="120">
        <f>IF($B234=1,$I$32,IF(N(Vintage_Input!S184)&gt;0,IFERROR(Vintage_Input!AY184/Vintage_Input!AQ184,""),""))</f>
        <v/>
      </c>
      <c r="AR234" s="120">
        <f>IF($B234=1,$B$33,IF(N(Vintage_Input!L184)&gt;0,IFERROR(Vintage_Input!AZ184/$C234,""),""))</f>
        <v/>
      </c>
      <c r="AS234" s="120">
        <f>IF($B234=1,$C$33,IF(N(Vintage_Input!M184)&gt;0,IFERROR(Vintage_Input!BA184/$C234,""),""))</f>
        <v/>
      </c>
      <c r="AT234" s="120">
        <f>IF($B234=1,$D$33,IF(N(Vintage_Input!N184)&gt;0,IFERROR(Vintage_Input!BB184/$C234,""),""))</f>
        <v/>
      </c>
      <c r="AU234" s="120">
        <f>IF($B234=1,$E$33,IF(N(Vintage_Input!O184)&gt;0,IFERROR(Vintage_Input!BC184/$C234,""),""))</f>
        <v/>
      </c>
      <c r="AV234" s="120">
        <f>IF($B234=1,$F$33,IF(N(Vintage_Input!P184)&gt;0,IFERROR(Vintage_Input!BD184/$C234,""),""))</f>
        <v/>
      </c>
      <c r="AW234" s="120">
        <f>IF($B234=1,$G$33,IF(N(Vintage_Input!Q184)&gt;0,IFERROR(Vintage_Input!BE184/$C234,""),""))</f>
        <v/>
      </c>
      <c r="AX234" s="120">
        <f>IF($B234=1,$H$33,IF(N(Vintage_Input!R184)&gt;0,IFERROR(Vintage_Input!BF184/$C234,""),""))</f>
        <v/>
      </c>
      <c r="AY234" s="120">
        <f>IF($B234=1,$I$33,IF(N(Vintage_Input!S184)&gt;0,IFERROR(Vintage_Input!BG184/$C234,""),""))</f>
        <v/>
      </c>
      <c r="AZ234" s="121">
        <f>IF($B234=1,$B$34,IF(N(Vintage_Input!L184)&gt;0,IFERROR((Vintage_Input!D184+Vintage_Input!AR184)/$C234+Products!$E$14-(Products!$E$43+Products!$E$19+Products!$E$43*Products!$E$22+Products!$E$44),""),""))</f>
        <v/>
      </c>
      <c r="BA234" s="121">
        <f>IF($B234=1,$C$34,IF(N(Vintage_Input!M184)&gt;0,IFERROR((Vintage_Input!E184+Vintage_Input!AS184)/$C234+Products!$E$14-(Products!$E$43+Products!$E$19+Products!$E$43*Products!$E$22+Products!$E$44),""),""))</f>
        <v/>
      </c>
      <c r="BB234" s="121">
        <f>IF($B234=1,$D$34,IF(N(Vintage_Input!N184)&gt;0,IFERROR((Vintage_Input!F184+Vintage_Input!AT184)/$C234+Products!$E$14-(Products!$E$43+Products!$E$19+Products!$E$43*Products!$E$22+Products!$E$44),""),""))</f>
        <v/>
      </c>
      <c r="BC234" s="121">
        <f>IF($B234=1,$E$34,IF(N(Vintage_Input!O184)&gt;0,IFERROR((Vintage_Input!G184+Vintage_Input!AU184)/$C234+Products!$E$14-(Products!$E$43+Products!$E$19+Products!$E$43*Products!$E$22+Products!$E$44),""),""))</f>
        <v/>
      </c>
      <c r="BD234" s="121">
        <f>IF($B234=1,$F$34,IF(N(Vintage_Input!P184)&gt;0,IFERROR((Vintage_Input!H184+Vintage_Input!AV184)/$C234+Products!$E$14-(Products!$E$43+Products!$E$19+Products!$E$43*Products!$E$22+Products!$E$44),""),""))</f>
        <v/>
      </c>
      <c r="BE234" s="121">
        <f>IF($B234=1,$G$34,IF(N(Vintage_Input!Q184)&gt;0,IFERROR((Vintage_Input!I184+Vintage_Input!AW184)/$C234+Products!$E$14-(Products!$E$43+Products!$E$19+Products!$E$43*Products!$E$22+Products!$E$44),""),""))</f>
        <v/>
      </c>
      <c r="BF234" s="121">
        <f>IF($B234=1,$H$34,IF(N(Vintage_Input!R184)&gt;0,IFERROR((Vintage_Input!J184+Vintage_Input!AX184)/$C234+Products!$E$14-(Products!$E$43+Products!$E$19+Products!$E$43*Products!$E$22+Products!$E$44),""),""))</f>
        <v/>
      </c>
      <c r="BG234" s="121">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0">
        <f>IF($B235=1,$B$28,IF(N(Vintage_Input!L185)&gt;0,Vintage_Input!D185/Vintage_Input!L185,""))</f>
        <v/>
      </c>
      <c r="E235" s="120">
        <f>IF($B235=1,$C$28,IF(N(Vintage_Input!M185)&gt;0,Vintage_Input!E185/Vintage_Input!M185,""))</f>
        <v/>
      </c>
      <c r="F235" s="120">
        <f>IF($B235=1,$D$28,IF(N(Vintage_Input!N185)&gt;0,Vintage_Input!F185/Vintage_Input!N185,""))</f>
        <v/>
      </c>
      <c r="G235" s="120">
        <f>IF($B235=1,$E$28,IF(N(Vintage_Input!O185)&gt;0,Vintage_Input!G185/Vintage_Input!O185,""))</f>
        <v/>
      </c>
      <c r="H235" s="120">
        <f>IF($B235=1,$F$28,IF(N(Vintage_Input!P185)&gt;0,Vintage_Input!H185/Vintage_Input!P185,""))</f>
        <v/>
      </c>
      <c r="I235" s="120">
        <f>IF($B235=1,$G$28,IF(N(Vintage_Input!Q185)&gt;0,Vintage_Input!I185/Vintage_Input!Q185,""))</f>
        <v/>
      </c>
      <c r="J235" s="120">
        <f>IF($B235=1,$H$28,IF(N(Vintage_Input!R185)&gt;0,Vintage_Input!J185/Vintage_Input!R185,""))</f>
        <v/>
      </c>
      <c r="K235" s="120">
        <f>IF($B235=1,$I$28,IF(N(Vintage_Input!S185)&gt;0,Vintage_Input!K185/Vintage_Input!S185,""))</f>
        <v/>
      </c>
      <c r="L235" s="120">
        <f>IF($B235=1,$B$29,IF(N(Vintage_Input!L185)&gt;0,Vintage_Input!T185/Vintage_Input!L185,""))</f>
        <v/>
      </c>
      <c r="M235" s="120">
        <f>IF($B235=1,$C$29,IF(N(Vintage_Input!M185)&gt;0,Vintage_Input!U185/Vintage_Input!M185,""))</f>
        <v/>
      </c>
      <c r="N235" s="120">
        <f>IF($B235=1,$D$29,IF(N(Vintage_Input!N185)&gt;0,Vintage_Input!V185/Vintage_Input!N185,""))</f>
        <v/>
      </c>
      <c r="O235" s="120">
        <f>IF($B235=1,$E$29,IF(N(Vintage_Input!O185)&gt;0,Vintage_Input!W185/Vintage_Input!O185,""))</f>
        <v/>
      </c>
      <c r="P235" s="120">
        <f>IF($B235=1,$F$29,IF(N(Vintage_Input!P185)&gt;0,Vintage_Input!X185/Vintage_Input!P185,""))</f>
        <v/>
      </c>
      <c r="Q235" s="120">
        <f>IF($B235=1,$G$29,IF(N(Vintage_Input!Q185)&gt;0,Vintage_Input!Y185/Vintage_Input!Q185,""))</f>
        <v/>
      </c>
      <c r="R235" s="120">
        <f>IF($B235=1,$H$29,IF(N(Vintage_Input!R185)&gt;0,Vintage_Input!Z185/Vintage_Input!R185,""))</f>
        <v/>
      </c>
      <c r="S235" s="120">
        <f>IF($B235=1,$I$29,IF(N(Vintage_Input!S185)&gt;0,Vintage_Input!AA185/Vintage_Input!S185,""))</f>
        <v/>
      </c>
      <c r="T235" s="120">
        <f>IF($B235=1,$B$30,IF(N(Vintage_Input!L185)&gt;0,Vintage_Input!AB185/Vintage_Input!L185,""))</f>
        <v/>
      </c>
      <c r="U235" s="120">
        <f>IF($B235=1,$C$30,IF(N(Vintage_Input!M185)&gt;0,Vintage_Input!AC185/Vintage_Input!M185,""))</f>
        <v/>
      </c>
      <c r="V235" s="120">
        <f>IF($B235=1,$D$30,IF(N(Vintage_Input!N185)&gt;0,Vintage_Input!AD185/Vintage_Input!N185,""))</f>
        <v/>
      </c>
      <c r="W235" s="120">
        <f>IF($B235=1,$E$30,IF(N(Vintage_Input!O185)&gt;0,Vintage_Input!AE185/Vintage_Input!O185,""))</f>
        <v/>
      </c>
      <c r="X235" s="120">
        <f>IF($B235=1,$F$30,IF(N(Vintage_Input!P185)&gt;0,Vintage_Input!AF185/Vintage_Input!P185,""))</f>
        <v/>
      </c>
      <c r="Y235" s="120">
        <f>IF($B235=1,$G$30,IF(N(Vintage_Input!Q185)&gt;0,Vintage_Input!AG185/Vintage_Input!Q185,""))</f>
        <v/>
      </c>
      <c r="Z235" s="120">
        <f>IF($B235=1,$H$30,IF(N(Vintage_Input!R185)&gt;0,Vintage_Input!AH185/Vintage_Input!R185,""))</f>
        <v/>
      </c>
      <c r="AA235" s="120">
        <f>IF($B235=1,$I$30,IF(N(Vintage_Input!S185)&gt;0,Vintage_Input!AI185/Vintage_Input!S185,""))</f>
        <v/>
      </c>
      <c r="AB235" s="120">
        <f>IF($B235=1,$B$31,IF(N(Vintage_Input!L185)&gt;0,Vintage_Input!AJ185/Vintage_Input!L185,""))</f>
        <v/>
      </c>
      <c r="AC235" s="120">
        <f>IF($B235=1,$C$31,IF(N(Vintage_Input!M185)&gt;0,Vintage_Input!AK185/Vintage_Input!M185,""))</f>
        <v/>
      </c>
      <c r="AD235" s="120">
        <f>IF($B235=1,$D$31,IF(N(Vintage_Input!N185)&gt;0,Vintage_Input!AL185/Vintage_Input!N185,""))</f>
        <v/>
      </c>
      <c r="AE235" s="120">
        <f>IF($B235=1,$E$31,IF(N(Vintage_Input!O185)&gt;0,Vintage_Input!AM185/Vintage_Input!O185,""))</f>
        <v/>
      </c>
      <c r="AF235" s="120">
        <f>IF($B235=1,$F$31,IF(N(Vintage_Input!P185)&gt;0,Vintage_Input!AN185/Vintage_Input!P185,""))</f>
        <v/>
      </c>
      <c r="AG235" s="120">
        <f>IF($B235=1,$G$31,IF(N(Vintage_Input!Q185)&gt;0,Vintage_Input!AO185/Vintage_Input!Q185,""))</f>
        <v/>
      </c>
      <c r="AH235" s="120">
        <f>IF($B235=1,$H$31,IF(N(Vintage_Input!R185)&gt;0,Vintage_Input!AP185/Vintage_Input!R185,""))</f>
        <v/>
      </c>
      <c r="AI235" s="120">
        <f>IF($B235=1,$I$31,IF(N(Vintage_Input!S185)&gt;0,Vintage_Input!AQ185/Vintage_Input!S185,""))</f>
        <v/>
      </c>
      <c r="AJ235" s="120">
        <f>IF($B235=1,$B$32,IF(N(Vintage_Input!L185)&gt;0,IFERROR(Vintage_Input!AR185/Vintage_Input!AJ185,""),""))</f>
        <v/>
      </c>
      <c r="AK235" s="120">
        <f>IF($B235=1,$C$32,IF(N(Vintage_Input!M185)&gt;0,IFERROR(Vintage_Input!AS185/Vintage_Input!AK185,""),""))</f>
        <v/>
      </c>
      <c r="AL235" s="120">
        <f>IF($B235=1,$D$32,IF(N(Vintage_Input!N185)&gt;0,IFERROR(Vintage_Input!AT185/Vintage_Input!AL185,""),""))</f>
        <v/>
      </c>
      <c r="AM235" s="120">
        <f>IF($B235=1,$E$32,IF(N(Vintage_Input!O185)&gt;0,IFERROR(Vintage_Input!AU185/Vintage_Input!AM185,""),""))</f>
        <v/>
      </c>
      <c r="AN235" s="120">
        <f>IF($B235=1,$F$32,IF(N(Vintage_Input!P185)&gt;0,IFERROR(Vintage_Input!AV185/Vintage_Input!AN185,""),""))</f>
        <v/>
      </c>
      <c r="AO235" s="120">
        <f>IF($B235=1,$G$32,IF(N(Vintage_Input!Q185)&gt;0,IFERROR(Vintage_Input!AW185/Vintage_Input!AO185,""),""))</f>
        <v/>
      </c>
      <c r="AP235" s="120">
        <f>IF($B235=1,$H$32,IF(N(Vintage_Input!R185)&gt;0,IFERROR(Vintage_Input!AX185/Vintage_Input!AP185,""),""))</f>
        <v/>
      </c>
      <c r="AQ235" s="120">
        <f>IF($B235=1,$I$32,IF(N(Vintage_Input!S185)&gt;0,IFERROR(Vintage_Input!AY185/Vintage_Input!AQ185,""),""))</f>
        <v/>
      </c>
      <c r="AR235" s="120">
        <f>IF($B235=1,$B$33,IF(N(Vintage_Input!L185)&gt;0,IFERROR(Vintage_Input!AZ185/$C235,""),""))</f>
        <v/>
      </c>
      <c r="AS235" s="120">
        <f>IF($B235=1,$C$33,IF(N(Vintage_Input!M185)&gt;0,IFERROR(Vintage_Input!BA185/$C235,""),""))</f>
        <v/>
      </c>
      <c r="AT235" s="120">
        <f>IF($B235=1,$D$33,IF(N(Vintage_Input!N185)&gt;0,IFERROR(Vintage_Input!BB185/$C235,""),""))</f>
        <v/>
      </c>
      <c r="AU235" s="120">
        <f>IF($B235=1,$E$33,IF(N(Vintage_Input!O185)&gt;0,IFERROR(Vintage_Input!BC185/$C235,""),""))</f>
        <v/>
      </c>
      <c r="AV235" s="120">
        <f>IF($B235=1,$F$33,IF(N(Vintage_Input!P185)&gt;0,IFERROR(Vintage_Input!BD185/$C235,""),""))</f>
        <v/>
      </c>
      <c r="AW235" s="120">
        <f>IF($B235=1,$G$33,IF(N(Vintage_Input!Q185)&gt;0,IFERROR(Vintage_Input!BE185/$C235,""),""))</f>
        <v/>
      </c>
      <c r="AX235" s="120">
        <f>IF($B235=1,$H$33,IF(N(Vintage_Input!R185)&gt;0,IFERROR(Vintage_Input!BF185/$C235,""),""))</f>
        <v/>
      </c>
      <c r="AY235" s="120">
        <f>IF($B235=1,$I$33,IF(N(Vintage_Input!S185)&gt;0,IFERROR(Vintage_Input!BG185/$C235,""),""))</f>
        <v/>
      </c>
      <c r="AZ235" s="121">
        <f>IF($B235=1,$B$34,IF(N(Vintage_Input!L185)&gt;0,IFERROR((Vintage_Input!D185+Vintage_Input!AR185)/$C235+Products!$E$14-(Products!$E$43+Products!$E$19+Products!$E$43*Products!$E$22+Products!$E$44),""),""))</f>
        <v/>
      </c>
      <c r="BA235" s="121">
        <f>IF($B235=1,$C$34,IF(N(Vintage_Input!M185)&gt;0,IFERROR((Vintage_Input!E185+Vintage_Input!AS185)/$C235+Products!$E$14-(Products!$E$43+Products!$E$19+Products!$E$43*Products!$E$22+Products!$E$44),""),""))</f>
        <v/>
      </c>
      <c r="BB235" s="121">
        <f>IF($B235=1,$D$34,IF(N(Vintage_Input!N185)&gt;0,IFERROR((Vintage_Input!F185+Vintage_Input!AT185)/$C235+Products!$E$14-(Products!$E$43+Products!$E$19+Products!$E$43*Products!$E$22+Products!$E$44),""),""))</f>
        <v/>
      </c>
      <c r="BC235" s="121">
        <f>IF($B235=1,$E$34,IF(N(Vintage_Input!O185)&gt;0,IFERROR((Vintage_Input!G185+Vintage_Input!AU185)/$C235+Products!$E$14-(Products!$E$43+Products!$E$19+Products!$E$43*Products!$E$22+Products!$E$44),""),""))</f>
        <v/>
      </c>
      <c r="BD235" s="121">
        <f>IF($B235=1,$F$34,IF(N(Vintage_Input!P185)&gt;0,IFERROR((Vintage_Input!H185+Vintage_Input!AV185)/$C235+Products!$E$14-(Products!$E$43+Products!$E$19+Products!$E$43*Products!$E$22+Products!$E$44),""),""))</f>
        <v/>
      </c>
      <c r="BE235" s="121">
        <f>IF($B235=1,$G$34,IF(N(Vintage_Input!Q185)&gt;0,IFERROR((Vintage_Input!I185+Vintage_Input!AW185)/$C235+Products!$E$14-(Products!$E$43+Products!$E$19+Products!$E$43*Products!$E$22+Products!$E$44),""),""))</f>
        <v/>
      </c>
      <c r="BF235" s="121">
        <f>IF($B235=1,$H$34,IF(N(Vintage_Input!R185)&gt;0,IFERROR((Vintage_Input!J185+Vintage_Input!AX185)/$C235+Products!$E$14-(Products!$E$43+Products!$E$19+Products!$E$43*Products!$E$22+Products!$E$44),""),""))</f>
        <v/>
      </c>
      <c r="BG235" s="121">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0">
        <f>IF($B236=1,$B$28,IF(N(Vintage_Input!L186)&gt;0,Vintage_Input!D186/Vintage_Input!L186,""))</f>
        <v/>
      </c>
      <c r="E236" s="120">
        <f>IF($B236=1,$C$28,IF(N(Vintage_Input!M186)&gt;0,Vintage_Input!E186/Vintage_Input!M186,""))</f>
        <v/>
      </c>
      <c r="F236" s="120">
        <f>IF($B236=1,$D$28,IF(N(Vintage_Input!N186)&gt;0,Vintage_Input!F186/Vintage_Input!N186,""))</f>
        <v/>
      </c>
      <c r="G236" s="120">
        <f>IF($B236=1,$E$28,IF(N(Vintage_Input!O186)&gt;0,Vintage_Input!G186/Vintage_Input!O186,""))</f>
        <v/>
      </c>
      <c r="H236" s="120">
        <f>IF($B236=1,$F$28,IF(N(Vintage_Input!P186)&gt;0,Vintage_Input!H186/Vintage_Input!P186,""))</f>
        <v/>
      </c>
      <c r="I236" s="120">
        <f>IF($B236=1,$G$28,IF(N(Vintage_Input!Q186)&gt;0,Vintage_Input!I186/Vintage_Input!Q186,""))</f>
        <v/>
      </c>
      <c r="J236" s="120">
        <f>IF($B236=1,$H$28,IF(N(Vintage_Input!R186)&gt;0,Vintage_Input!J186/Vintage_Input!R186,""))</f>
        <v/>
      </c>
      <c r="K236" s="120">
        <f>IF($B236=1,$I$28,IF(N(Vintage_Input!S186)&gt;0,Vintage_Input!K186/Vintage_Input!S186,""))</f>
        <v/>
      </c>
      <c r="L236" s="120">
        <f>IF($B236=1,$B$29,IF(N(Vintage_Input!L186)&gt;0,Vintage_Input!T186/Vintage_Input!L186,""))</f>
        <v/>
      </c>
      <c r="M236" s="120">
        <f>IF($B236=1,$C$29,IF(N(Vintage_Input!M186)&gt;0,Vintage_Input!U186/Vintage_Input!M186,""))</f>
        <v/>
      </c>
      <c r="N236" s="120">
        <f>IF($B236=1,$D$29,IF(N(Vintage_Input!N186)&gt;0,Vintage_Input!V186/Vintage_Input!N186,""))</f>
        <v/>
      </c>
      <c r="O236" s="120">
        <f>IF($B236=1,$E$29,IF(N(Vintage_Input!O186)&gt;0,Vintage_Input!W186/Vintage_Input!O186,""))</f>
        <v/>
      </c>
      <c r="P236" s="120">
        <f>IF($B236=1,$F$29,IF(N(Vintage_Input!P186)&gt;0,Vintage_Input!X186/Vintage_Input!P186,""))</f>
        <v/>
      </c>
      <c r="Q236" s="120">
        <f>IF($B236=1,$G$29,IF(N(Vintage_Input!Q186)&gt;0,Vintage_Input!Y186/Vintage_Input!Q186,""))</f>
        <v/>
      </c>
      <c r="R236" s="120">
        <f>IF($B236=1,$H$29,IF(N(Vintage_Input!R186)&gt;0,Vintage_Input!Z186/Vintage_Input!R186,""))</f>
        <v/>
      </c>
      <c r="S236" s="120">
        <f>IF($B236=1,$I$29,IF(N(Vintage_Input!S186)&gt;0,Vintage_Input!AA186/Vintage_Input!S186,""))</f>
        <v/>
      </c>
      <c r="T236" s="120">
        <f>IF($B236=1,$B$30,IF(N(Vintage_Input!L186)&gt;0,Vintage_Input!AB186/Vintage_Input!L186,""))</f>
        <v/>
      </c>
      <c r="U236" s="120">
        <f>IF($B236=1,$C$30,IF(N(Vintage_Input!M186)&gt;0,Vintage_Input!AC186/Vintage_Input!M186,""))</f>
        <v/>
      </c>
      <c r="V236" s="120">
        <f>IF($B236=1,$D$30,IF(N(Vintage_Input!N186)&gt;0,Vintage_Input!AD186/Vintage_Input!N186,""))</f>
        <v/>
      </c>
      <c r="W236" s="120">
        <f>IF($B236=1,$E$30,IF(N(Vintage_Input!O186)&gt;0,Vintage_Input!AE186/Vintage_Input!O186,""))</f>
        <v/>
      </c>
      <c r="X236" s="120">
        <f>IF($B236=1,$F$30,IF(N(Vintage_Input!P186)&gt;0,Vintage_Input!AF186/Vintage_Input!P186,""))</f>
        <v/>
      </c>
      <c r="Y236" s="120">
        <f>IF($B236=1,$G$30,IF(N(Vintage_Input!Q186)&gt;0,Vintage_Input!AG186/Vintage_Input!Q186,""))</f>
        <v/>
      </c>
      <c r="Z236" s="120">
        <f>IF($B236=1,$H$30,IF(N(Vintage_Input!R186)&gt;0,Vintage_Input!AH186/Vintage_Input!R186,""))</f>
        <v/>
      </c>
      <c r="AA236" s="120">
        <f>IF($B236=1,$I$30,IF(N(Vintage_Input!S186)&gt;0,Vintage_Input!AI186/Vintage_Input!S186,""))</f>
        <v/>
      </c>
      <c r="AB236" s="120">
        <f>IF($B236=1,$B$31,IF(N(Vintage_Input!L186)&gt;0,Vintage_Input!AJ186/Vintage_Input!L186,""))</f>
        <v/>
      </c>
      <c r="AC236" s="120">
        <f>IF($B236=1,$C$31,IF(N(Vintage_Input!M186)&gt;0,Vintage_Input!AK186/Vintage_Input!M186,""))</f>
        <v/>
      </c>
      <c r="AD236" s="120">
        <f>IF($B236=1,$D$31,IF(N(Vintage_Input!N186)&gt;0,Vintage_Input!AL186/Vintage_Input!N186,""))</f>
        <v/>
      </c>
      <c r="AE236" s="120">
        <f>IF($B236=1,$E$31,IF(N(Vintage_Input!O186)&gt;0,Vintage_Input!AM186/Vintage_Input!O186,""))</f>
        <v/>
      </c>
      <c r="AF236" s="120">
        <f>IF($B236=1,$F$31,IF(N(Vintage_Input!P186)&gt;0,Vintage_Input!AN186/Vintage_Input!P186,""))</f>
        <v/>
      </c>
      <c r="AG236" s="120">
        <f>IF($B236=1,$G$31,IF(N(Vintage_Input!Q186)&gt;0,Vintage_Input!AO186/Vintage_Input!Q186,""))</f>
        <v/>
      </c>
      <c r="AH236" s="120">
        <f>IF($B236=1,$H$31,IF(N(Vintage_Input!R186)&gt;0,Vintage_Input!AP186/Vintage_Input!R186,""))</f>
        <v/>
      </c>
      <c r="AI236" s="120">
        <f>IF($B236=1,$I$31,IF(N(Vintage_Input!S186)&gt;0,Vintage_Input!AQ186/Vintage_Input!S186,""))</f>
        <v/>
      </c>
      <c r="AJ236" s="120">
        <f>IF($B236=1,$B$32,IF(N(Vintage_Input!L186)&gt;0,IFERROR(Vintage_Input!AR186/Vintage_Input!AJ186,""),""))</f>
        <v/>
      </c>
      <c r="AK236" s="120">
        <f>IF($B236=1,$C$32,IF(N(Vintage_Input!M186)&gt;0,IFERROR(Vintage_Input!AS186/Vintage_Input!AK186,""),""))</f>
        <v/>
      </c>
      <c r="AL236" s="120">
        <f>IF($B236=1,$D$32,IF(N(Vintage_Input!N186)&gt;0,IFERROR(Vintage_Input!AT186/Vintage_Input!AL186,""),""))</f>
        <v/>
      </c>
      <c r="AM236" s="120">
        <f>IF($B236=1,$E$32,IF(N(Vintage_Input!O186)&gt;0,IFERROR(Vintage_Input!AU186/Vintage_Input!AM186,""),""))</f>
        <v/>
      </c>
      <c r="AN236" s="120">
        <f>IF($B236=1,$F$32,IF(N(Vintage_Input!P186)&gt;0,IFERROR(Vintage_Input!AV186/Vintage_Input!AN186,""),""))</f>
        <v/>
      </c>
      <c r="AO236" s="120">
        <f>IF($B236=1,$G$32,IF(N(Vintage_Input!Q186)&gt;0,IFERROR(Vintage_Input!AW186/Vintage_Input!AO186,""),""))</f>
        <v/>
      </c>
      <c r="AP236" s="120">
        <f>IF($B236=1,$H$32,IF(N(Vintage_Input!R186)&gt;0,IFERROR(Vintage_Input!AX186/Vintage_Input!AP186,""),""))</f>
        <v/>
      </c>
      <c r="AQ236" s="120">
        <f>IF($B236=1,$I$32,IF(N(Vintage_Input!S186)&gt;0,IFERROR(Vintage_Input!AY186/Vintage_Input!AQ186,""),""))</f>
        <v/>
      </c>
      <c r="AR236" s="120">
        <f>IF($B236=1,$B$33,IF(N(Vintage_Input!L186)&gt;0,IFERROR(Vintage_Input!AZ186/$C236,""),""))</f>
        <v/>
      </c>
      <c r="AS236" s="120">
        <f>IF($B236=1,$C$33,IF(N(Vintage_Input!M186)&gt;0,IFERROR(Vintage_Input!BA186/$C236,""),""))</f>
        <v/>
      </c>
      <c r="AT236" s="120">
        <f>IF($B236=1,$D$33,IF(N(Vintage_Input!N186)&gt;0,IFERROR(Vintage_Input!BB186/$C236,""),""))</f>
        <v/>
      </c>
      <c r="AU236" s="120">
        <f>IF($B236=1,$E$33,IF(N(Vintage_Input!O186)&gt;0,IFERROR(Vintage_Input!BC186/$C236,""),""))</f>
        <v/>
      </c>
      <c r="AV236" s="120">
        <f>IF($B236=1,$F$33,IF(N(Vintage_Input!P186)&gt;0,IFERROR(Vintage_Input!BD186/$C236,""),""))</f>
        <v/>
      </c>
      <c r="AW236" s="120">
        <f>IF($B236=1,$G$33,IF(N(Vintage_Input!Q186)&gt;0,IFERROR(Vintage_Input!BE186/$C236,""),""))</f>
        <v/>
      </c>
      <c r="AX236" s="120">
        <f>IF($B236=1,$H$33,IF(N(Vintage_Input!R186)&gt;0,IFERROR(Vintage_Input!BF186/$C236,""),""))</f>
        <v/>
      </c>
      <c r="AY236" s="120">
        <f>IF($B236=1,$I$33,IF(N(Vintage_Input!S186)&gt;0,IFERROR(Vintage_Input!BG186/$C236,""),""))</f>
        <v/>
      </c>
      <c r="AZ236" s="121">
        <f>IF($B236=1,$B$34,IF(N(Vintage_Input!L186)&gt;0,IFERROR((Vintage_Input!D186+Vintage_Input!AR186)/$C236+Products!$E$14-(Products!$E$43+Products!$E$19+Products!$E$43*Products!$E$22+Products!$E$44),""),""))</f>
        <v/>
      </c>
      <c r="BA236" s="121">
        <f>IF($B236=1,$C$34,IF(N(Vintage_Input!M186)&gt;0,IFERROR((Vintage_Input!E186+Vintage_Input!AS186)/$C236+Products!$E$14-(Products!$E$43+Products!$E$19+Products!$E$43*Products!$E$22+Products!$E$44),""),""))</f>
        <v/>
      </c>
      <c r="BB236" s="121">
        <f>IF($B236=1,$D$34,IF(N(Vintage_Input!N186)&gt;0,IFERROR((Vintage_Input!F186+Vintage_Input!AT186)/$C236+Products!$E$14-(Products!$E$43+Products!$E$19+Products!$E$43*Products!$E$22+Products!$E$44),""),""))</f>
        <v/>
      </c>
      <c r="BC236" s="121">
        <f>IF($B236=1,$E$34,IF(N(Vintage_Input!O186)&gt;0,IFERROR((Vintage_Input!G186+Vintage_Input!AU186)/$C236+Products!$E$14-(Products!$E$43+Products!$E$19+Products!$E$43*Products!$E$22+Products!$E$44),""),""))</f>
        <v/>
      </c>
      <c r="BD236" s="121">
        <f>IF($B236=1,$F$34,IF(N(Vintage_Input!P186)&gt;0,IFERROR((Vintage_Input!H186+Vintage_Input!AV186)/$C236+Products!$E$14-(Products!$E$43+Products!$E$19+Products!$E$43*Products!$E$22+Products!$E$44),""),""))</f>
        <v/>
      </c>
      <c r="BE236" s="121">
        <f>IF($B236=1,$G$34,IF(N(Vintage_Input!Q186)&gt;0,IFERROR((Vintage_Input!I186+Vintage_Input!AW186)/$C236+Products!$E$14-(Products!$E$43+Products!$E$19+Products!$E$43*Products!$E$22+Products!$E$44),""),""))</f>
        <v/>
      </c>
      <c r="BF236" s="121">
        <f>IF($B236=1,$H$34,IF(N(Vintage_Input!R186)&gt;0,IFERROR((Vintage_Input!J186+Vintage_Input!AX186)/$C236+Products!$E$14-(Products!$E$43+Products!$E$19+Products!$E$43*Products!$E$22+Products!$E$44),""),""))</f>
        <v/>
      </c>
      <c r="BG236" s="121">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0">
        <f>IF($B237=1,$B$28,IF(N(Vintage_Input!L187)&gt;0,Vintage_Input!D187/Vintage_Input!L187,""))</f>
        <v/>
      </c>
      <c r="E237" s="120">
        <f>IF($B237=1,$C$28,IF(N(Vintage_Input!M187)&gt;0,Vintage_Input!E187/Vintage_Input!M187,""))</f>
        <v/>
      </c>
      <c r="F237" s="120">
        <f>IF($B237=1,$D$28,IF(N(Vintage_Input!N187)&gt;0,Vintage_Input!F187/Vintage_Input!N187,""))</f>
        <v/>
      </c>
      <c r="G237" s="120">
        <f>IF($B237=1,$E$28,IF(N(Vintage_Input!O187)&gt;0,Vintage_Input!G187/Vintage_Input!O187,""))</f>
        <v/>
      </c>
      <c r="H237" s="120">
        <f>IF($B237=1,$F$28,IF(N(Vintage_Input!P187)&gt;0,Vintage_Input!H187/Vintage_Input!P187,""))</f>
        <v/>
      </c>
      <c r="I237" s="120">
        <f>IF($B237=1,$G$28,IF(N(Vintage_Input!Q187)&gt;0,Vintage_Input!I187/Vintage_Input!Q187,""))</f>
        <v/>
      </c>
      <c r="J237" s="120">
        <f>IF($B237=1,$H$28,IF(N(Vintage_Input!R187)&gt;0,Vintage_Input!J187/Vintage_Input!R187,""))</f>
        <v/>
      </c>
      <c r="K237" s="120">
        <f>IF($B237=1,$I$28,IF(N(Vintage_Input!S187)&gt;0,Vintage_Input!K187/Vintage_Input!S187,""))</f>
        <v/>
      </c>
      <c r="L237" s="120">
        <f>IF($B237=1,$B$29,IF(N(Vintage_Input!L187)&gt;0,Vintage_Input!T187/Vintage_Input!L187,""))</f>
        <v/>
      </c>
      <c r="M237" s="120">
        <f>IF($B237=1,$C$29,IF(N(Vintage_Input!M187)&gt;0,Vintage_Input!U187/Vintage_Input!M187,""))</f>
        <v/>
      </c>
      <c r="N237" s="120">
        <f>IF($B237=1,$D$29,IF(N(Vintage_Input!N187)&gt;0,Vintage_Input!V187/Vintage_Input!N187,""))</f>
        <v/>
      </c>
      <c r="O237" s="120">
        <f>IF($B237=1,$E$29,IF(N(Vintage_Input!O187)&gt;0,Vintage_Input!W187/Vintage_Input!O187,""))</f>
        <v/>
      </c>
      <c r="P237" s="120">
        <f>IF($B237=1,$F$29,IF(N(Vintage_Input!P187)&gt;0,Vintage_Input!X187/Vintage_Input!P187,""))</f>
        <v/>
      </c>
      <c r="Q237" s="120">
        <f>IF($B237=1,$G$29,IF(N(Vintage_Input!Q187)&gt;0,Vintage_Input!Y187/Vintage_Input!Q187,""))</f>
        <v/>
      </c>
      <c r="R237" s="120">
        <f>IF($B237=1,$H$29,IF(N(Vintage_Input!R187)&gt;0,Vintage_Input!Z187/Vintage_Input!R187,""))</f>
        <v/>
      </c>
      <c r="S237" s="120">
        <f>IF($B237=1,$I$29,IF(N(Vintage_Input!S187)&gt;0,Vintage_Input!AA187/Vintage_Input!S187,""))</f>
        <v/>
      </c>
      <c r="T237" s="120">
        <f>IF($B237=1,$B$30,IF(N(Vintage_Input!L187)&gt;0,Vintage_Input!AB187/Vintage_Input!L187,""))</f>
        <v/>
      </c>
      <c r="U237" s="120">
        <f>IF($B237=1,$C$30,IF(N(Vintage_Input!M187)&gt;0,Vintage_Input!AC187/Vintage_Input!M187,""))</f>
        <v/>
      </c>
      <c r="V237" s="120">
        <f>IF($B237=1,$D$30,IF(N(Vintage_Input!N187)&gt;0,Vintage_Input!AD187/Vintage_Input!N187,""))</f>
        <v/>
      </c>
      <c r="W237" s="120">
        <f>IF($B237=1,$E$30,IF(N(Vintage_Input!O187)&gt;0,Vintage_Input!AE187/Vintage_Input!O187,""))</f>
        <v/>
      </c>
      <c r="X237" s="120">
        <f>IF($B237=1,$F$30,IF(N(Vintage_Input!P187)&gt;0,Vintage_Input!AF187/Vintage_Input!P187,""))</f>
        <v/>
      </c>
      <c r="Y237" s="120">
        <f>IF($B237=1,$G$30,IF(N(Vintage_Input!Q187)&gt;0,Vintage_Input!AG187/Vintage_Input!Q187,""))</f>
        <v/>
      </c>
      <c r="Z237" s="120">
        <f>IF($B237=1,$H$30,IF(N(Vintage_Input!R187)&gt;0,Vintage_Input!AH187/Vintage_Input!R187,""))</f>
        <v/>
      </c>
      <c r="AA237" s="120">
        <f>IF($B237=1,$I$30,IF(N(Vintage_Input!S187)&gt;0,Vintage_Input!AI187/Vintage_Input!S187,""))</f>
        <v/>
      </c>
      <c r="AB237" s="120">
        <f>IF($B237=1,$B$31,IF(N(Vintage_Input!L187)&gt;0,Vintage_Input!AJ187/Vintage_Input!L187,""))</f>
        <v/>
      </c>
      <c r="AC237" s="120">
        <f>IF($B237=1,$C$31,IF(N(Vintage_Input!M187)&gt;0,Vintage_Input!AK187/Vintage_Input!M187,""))</f>
        <v/>
      </c>
      <c r="AD237" s="120">
        <f>IF($B237=1,$D$31,IF(N(Vintage_Input!N187)&gt;0,Vintage_Input!AL187/Vintage_Input!N187,""))</f>
        <v/>
      </c>
      <c r="AE237" s="120">
        <f>IF($B237=1,$E$31,IF(N(Vintage_Input!O187)&gt;0,Vintage_Input!AM187/Vintage_Input!O187,""))</f>
        <v/>
      </c>
      <c r="AF237" s="120">
        <f>IF($B237=1,$F$31,IF(N(Vintage_Input!P187)&gt;0,Vintage_Input!AN187/Vintage_Input!P187,""))</f>
        <v/>
      </c>
      <c r="AG237" s="120">
        <f>IF($B237=1,$G$31,IF(N(Vintage_Input!Q187)&gt;0,Vintage_Input!AO187/Vintage_Input!Q187,""))</f>
        <v/>
      </c>
      <c r="AH237" s="120">
        <f>IF($B237=1,$H$31,IF(N(Vintage_Input!R187)&gt;0,Vintage_Input!AP187/Vintage_Input!R187,""))</f>
        <v/>
      </c>
      <c r="AI237" s="120">
        <f>IF($B237=1,$I$31,IF(N(Vintage_Input!S187)&gt;0,Vintage_Input!AQ187/Vintage_Input!S187,""))</f>
        <v/>
      </c>
      <c r="AJ237" s="120">
        <f>IF($B237=1,$B$32,IF(N(Vintage_Input!L187)&gt;0,IFERROR(Vintage_Input!AR187/Vintage_Input!AJ187,""),""))</f>
        <v/>
      </c>
      <c r="AK237" s="120">
        <f>IF($B237=1,$C$32,IF(N(Vintage_Input!M187)&gt;0,IFERROR(Vintage_Input!AS187/Vintage_Input!AK187,""),""))</f>
        <v/>
      </c>
      <c r="AL237" s="120">
        <f>IF($B237=1,$D$32,IF(N(Vintage_Input!N187)&gt;0,IFERROR(Vintage_Input!AT187/Vintage_Input!AL187,""),""))</f>
        <v/>
      </c>
      <c r="AM237" s="120">
        <f>IF($B237=1,$E$32,IF(N(Vintage_Input!O187)&gt;0,IFERROR(Vintage_Input!AU187/Vintage_Input!AM187,""),""))</f>
        <v/>
      </c>
      <c r="AN237" s="120">
        <f>IF($B237=1,$F$32,IF(N(Vintage_Input!P187)&gt;0,IFERROR(Vintage_Input!AV187/Vintage_Input!AN187,""),""))</f>
        <v/>
      </c>
      <c r="AO237" s="120">
        <f>IF($B237=1,$G$32,IF(N(Vintage_Input!Q187)&gt;0,IFERROR(Vintage_Input!AW187/Vintage_Input!AO187,""),""))</f>
        <v/>
      </c>
      <c r="AP237" s="120">
        <f>IF($B237=1,$H$32,IF(N(Vintage_Input!R187)&gt;0,IFERROR(Vintage_Input!AX187/Vintage_Input!AP187,""),""))</f>
        <v/>
      </c>
      <c r="AQ237" s="120">
        <f>IF($B237=1,$I$32,IF(N(Vintage_Input!S187)&gt;0,IFERROR(Vintage_Input!AY187/Vintage_Input!AQ187,""),""))</f>
        <v/>
      </c>
      <c r="AR237" s="120">
        <f>IF($B237=1,$B$33,IF(N(Vintage_Input!L187)&gt;0,IFERROR(Vintage_Input!AZ187/$C237,""),""))</f>
        <v/>
      </c>
      <c r="AS237" s="120">
        <f>IF($B237=1,$C$33,IF(N(Vintage_Input!M187)&gt;0,IFERROR(Vintage_Input!BA187/$C237,""),""))</f>
        <v/>
      </c>
      <c r="AT237" s="120">
        <f>IF($B237=1,$D$33,IF(N(Vintage_Input!N187)&gt;0,IFERROR(Vintage_Input!BB187/$C237,""),""))</f>
        <v/>
      </c>
      <c r="AU237" s="120">
        <f>IF($B237=1,$E$33,IF(N(Vintage_Input!O187)&gt;0,IFERROR(Vintage_Input!BC187/$C237,""),""))</f>
        <v/>
      </c>
      <c r="AV237" s="120">
        <f>IF($B237=1,$F$33,IF(N(Vintage_Input!P187)&gt;0,IFERROR(Vintage_Input!BD187/$C237,""),""))</f>
        <v/>
      </c>
      <c r="AW237" s="120">
        <f>IF($B237=1,$G$33,IF(N(Vintage_Input!Q187)&gt;0,IFERROR(Vintage_Input!BE187/$C237,""),""))</f>
        <v/>
      </c>
      <c r="AX237" s="120">
        <f>IF($B237=1,$H$33,IF(N(Vintage_Input!R187)&gt;0,IFERROR(Vintage_Input!BF187/$C237,""),""))</f>
        <v/>
      </c>
      <c r="AY237" s="120">
        <f>IF($B237=1,$I$33,IF(N(Vintage_Input!S187)&gt;0,IFERROR(Vintage_Input!BG187/$C237,""),""))</f>
        <v/>
      </c>
      <c r="AZ237" s="121">
        <f>IF($B237=1,$B$34,IF(N(Vintage_Input!L187)&gt;0,IFERROR((Vintage_Input!D187+Vintage_Input!AR187)/$C237+Products!$E$14-(Products!$E$43+Products!$E$19+Products!$E$43*Products!$E$22+Products!$E$44),""),""))</f>
        <v/>
      </c>
      <c r="BA237" s="121">
        <f>IF($B237=1,$C$34,IF(N(Vintage_Input!M187)&gt;0,IFERROR((Vintage_Input!E187+Vintage_Input!AS187)/$C237+Products!$E$14-(Products!$E$43+Products!$E$19+Products!$E$43*Products!$E$22+Products!$E$44),""),""))</f>
        <v/>
      </c>
      <c r="BB237" s="121">
        <f>IF($B237=1,$D$34,IF(N(Vintage_Input!N187)&gt;0,IFERROR((Vintage_Input!F187+Vintage_Input!AT187)/$C237+Products!$E$14-(Products!$E$43+Products!$E$19+Products!$E$43*Products!$E$22+Products!$E$44),""),""))</f>
        <v/>
      </c>
      <c r="BC237" s="121">
        <f>IF($B237=1,$E$34,IF(N(Vintage_Input!O187)&gt;0,IFERROR((Vintage_Input!G187+Vintage_Input!AU187)/$C237+Products!$E$14-(Products!$E$43+Products!$E$19+Products!$E$43*Products!$E$22+Products!$E$44),""),""))</f>
        <v/>
      </c>
      <c r="BD237" s="121">
        <f>IF($B237=1,$F$34,IF(N(Vintage_Input!P187)&gt;0,IFERROR((Vintage_Input!H187+Vintage_Input!AV187)/$C237+Products!$E$14-(Products!$E$43+Products!$E$19+Products!$E$43*Products!$E$22+Products!$E$44),""),""))</f>
        <v/>
      </c>
      <c r="BE237" s="121">
        <f>IF($B237=1,$G$34,IF(N(Vintage_Input!Q187)&gt;0,IFERROR((Vintage_Input!I187+Vintage_Input!AW187)/$C237+Products!$E$14-(Products!$E$43+Products!$E$19+Products!$E$43*Products!$E$22+Products!$E$44),""),""))</f>
        <v/>
      </c>
      <c r="BF237" s="121">
        <f>IF($B237=1,$H$34,IF(N(Vintage_Input!R187)&gt;0,IFERROR((Vintage_Input!J187+Vintage_Input!AX187)/$C237+Products!$E$14-(Products!$E$43+Products!$E$19+Products!$E$43*Products!$E$22+Products!$E$44),""),""))</f>
        <v/>
      </c>
      <c r="BG237" s="121">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0">
        <f>IF($B238=1,$B$28,IF(N(Vintage_Input!L188)&gt;0,Vintage_Input!D188/Vintage_Input!L188,""))</f>
        <v/>
      </c>
      <c r="E238" s="120">
        <f>IF($B238=1,$C$28,IF(N(Vintage_Input!M188)&gt;0,Vintage_Input!E188/Vintage_Input!M188,""))</f>
        <v/>
      </c>
      <c r="F238" s="120">
        <f>IF($B238=1,$D$28,IF(N(Vintage_Input!N188)&gt;0,Vintage_Input!F188/Vintage_Input!N188,""))</f>
        <v/>
      </c>
      <c r="G238" s="120">
        <f>IF($B238=1,$E$28,IF(N(Vintage_Input!O188)&gt;0,Vintage_Input!G188/Vintage_Input!O188,""))</f>
        <v/>
      </c>
      <c r="H238" s="120">
        <f>IF($B238=1,$F$28,IF(N(Vintage_Input!P188)&gt;0,Vintage_Input!H188/Vintage_Input!P188,""))</f>
        <v/>
      </c>
      <c r="I238" s="120">
        <f>IF($B238=1,$G$28,IF(N(Vintage_Input!Q188)&gt;0,Vintage_Input!I188/Vintage_Input!Q188,""))</f>
        <v/>
      </c>
      <c r="J238" s="120">
        <f>IF($B238=1,$H$28,IF(N(Vintage_Input!R188)&gt;0,Vintage_Input!J188/Vintage_Input!R188,""))</f>
        <v/>
      </c>
      <c r="K238" s="120">
        <f>IF($B238=1,$I$28,IF(N(Vintage_Input!S188)&gt;0,Vintage_Input!K188/Vintage_Input!S188,""))</f>
        <v/>
      </c>
      <c r="L238" s="120">
        <f>IF($B238=1,$B$29,IF(N(Vintage_Input!L188)&gt;0,Vintage_Input!T188/Vintage_Input!L188,""))</f>
        <v/>
      </c>
      <c r="M238" s="120">
        <f>IF($B238=1,$C$29,IF(N(Vintage_Input!M188)&gt;0,Vintage_Input!U188/Vintage_Input!M188,""))</f>
        <v/>
      </c>
      <c r="N238" s="120">
        <f>IF($B238=1,$D$29,IF(N(Vintage_Input!N188)&gt;0,Vintage_Input!V188/Vintage_Input!N188,""))</f>
        <v/>
      </c>
      <c r="O238" s="120">
        <f>IF($B238=1,$E$29,IF(N(Vintage_Input!O188)&gt;0,Vintage_Input!W188/Vintage_Input!O188,""))</f>
        <v/>
      </c>
      <c r="P238" s="120">
        <f>IF($B238=1,$F$29,IF(N(Vintage_Input!P188)&gt;0,Vintage_Input!X188/Vintage_Input!P188,""))</f>
        <v/>
      </c>
      <c r="Q238" s="120">
        <f>IF($B238=1,$G$29,IF(N(Vintage_Input!Q188)&gt;0,Vintage_Input!Y188/Vintage_Input!Q188,""))</f>
        <v/>
      </c>
      <c r="R238" s="120">
        <f>IF($B238=1,$H$29,IF(N(Vintage_Input!R188)&gt;0,Vintage_Input!Z188/Vintage_Input!R188,""))</f>
        <v/>
      </c>
      <c r="S238" s="120">
        <f>IF($B238=1,$I$29,IF(N(Vintage_Input!S188)&gt;0,Vintage_Input!AA188/Vintage_Input!S188,""))</f>
        <v/>
      </c>
      <c r="T238" s="120">
        <f>IF($B238=1,$B$30,IF(N(Vintage_Input!L188)&gt;0,Vintage_Input!AB188/Vintage_Input!L188,""))</f>
        <v/>
      </c>
      <c r="U238" s="120">
        <f>IF($B238=1,$C$30,IF(N(Vintage_Input!M188)&gt;0,Vintage_Input!AC188/Vintage_Input!M188,""))</f>
        <v/>
      </c>
      <c r="V238" s="120">
        <f>IF($B238=1,$D$30,IF(N(Vintage_Input!N188)&gt;0,Vintage_Input!AD188/Vintage_Input!N188,""))</f>
        <v/>
      </c>
      <c r="W238" s="120">
        <f>IF($B238=1,$E$30,IF(N(Vintage_Input!O188)&gt;0,Vintage_Input!AE188/Vintage_Input!O188,""))</f>
        <v/>
      </c>
      <c r="X238" s="120">
        <f>IF($B238=1,$F$30,IF(N(Vintage_Input!P188)&gt;0,Vintage_Input!AF188/Vintage_Input!P188,""))</f>
        <v/>
      </c>
      <c r="Y238" s="120">
        <f>IF($B238=1,$G$30,IF(N(Vintage_Input!Q188)&gt;0,Vintage_Input!AG188/Vintage_Input!Q188,""))</f>
        <v/>
      </c>
      <c r="Z238" s="120">
        <f>IF($B238=1,$H$30,IF(N(Vintage_Input!R188)&gt;0,Vintage_Input!AH188/Vintage_Input!R188,""))</f>
        <v/>
      </c>
      <c r="AA238" s="120">
        <f>IF($B238=1,$I$30,IF(N(Vintage_Input!S188)&gt;0,Vintage_Input!AI188/Vintage_Input!S188,""))</f>
        <v/>
      </c>
      <c r="AB238" s="120">
        <f>IF($B238=1,$B$31,IF(N(Vintage_Input!L188)&gt;0,Vintage_Input!AJ188/Vintage_Input!L188,""))</f>
        <v/>
      </c>
      <c r="AC238" s="120">
        <f>IF($B238=1,$C$31,IF(N(Vintage_Input!M188)&gt;0,Vintage_Input!AK188/Vintage_Input!M188,""))</f>
        <v/>
      </c>
      <c r="AD238" s="120">
        <f>IF($B238=1,$D$31,IF(N(Vintage_Input!N188)&gt;0,Vintage_Input!AL188/Vintage_Input!N188,""))</f>
        <v/>
      </c>
      <c r="AE238" s="120">
        <f>IF($B238=1,$E$31,IF(N(Vintage_Input!O188)&gt;0,Vintage_Input!AM188/Vintage_Input!O188,""))</f>
        <v/>
      </c>
      <c r="AF238" s="120">
        <f>IF($B238=1,$F$31,IF(N(Vintage_Input!P188)&gt;0,Vintage_Input!AN188/Vintage_Input!P188,""))</f>
        <v/>
      </c>
      <c r="AG238" s="120">
        <f>IF($B238=1,$G$31,IF(N(Vintage_Input!Q188)&gt;0,Vintage_Input!AO188/Vintage_Input!Q188,""))</f>
        <v/>
      </c>
      <c r="AH238" s="120">
        <f>IF($B238=1,$H$31,IF(N(Vintage_Input!R188)&gt;0,Vintage_Input!AP188/Vintage_Input!R188,""))</f>
        <v/>
      </c>
      <c r="AI238" s="120">
        <f>IF($B238=1,$I$31,IF(N(Vintage_Input!S188)&gt;0,Vintage_Input!AQ188/Vintage_Input!S188,""))</f>
        <v/>
      </c>
      <c r="AJ238" s="120">
        <f>IF($B238=1,$B$32,IF(N(Vintage_Input!L188)&gt;0,IFERROR(Vintage_Input!AR188/Vintage_Input!AJ188,""),""))</f>
        <v/>
      </c>
      <c r="AK238" s="120">
        <f>IF($B238=1,$C$32,IF(N(Vintage_Input!M188)&gt;0,IFERROR(Vintage_Input!AS188/Vintage_Input!AK188,""),""))</f>
        <v/>
      </c>
      <c r="AL238" s="120">
        <f>IF($B238=1,$D$32,IF(N(Vintage_Input!N188)&gt;0,IFERROR(Vintage_Input!AT188/Vintage_Input!AL188,""),""))</f>
        <v/>
      </c>
      <c r="AM238" s="120">
        <f>IF($B238=1,$E$32,IF(N(Vintage_Input!O188)&gt;0,IFERROR(Vintage_Input!AU188/Vintage_Input!AM188,""),""))</f>
        <v/>
      </c>
      <c r="AN238" s="120">
        <f>IF($B238=1,$F$32,IF(N(Vintage_Input!P188)&gt;0,IFERROR(Vintage_Input!AV188/Vintage_Input!AN188,""),""))</f>
        <v/>
      </c>
      <c r="AO238" s="120">
        <f>IF($B238=1,$G$32,IF(N(Vintage_Input!Q188)&gt;0,IFERROR(Vintage_Input!AW188/Vintage_Input!AO188,""),""))</f>
        <v/>
      </c>
      <c r="AP238" s="120">
        <f>IF($B238=1,$H$32,IF(N(Vintage_Input!R188)&gt;0,IFERROR(Vintage_Input!AX188/Vintage_Input!AP188,""),""))</f>
        <v/>
      </c>
      <c r="AQ238" s="120">
        <f>IF($B238=1,$I$32,IF(N(Vintage_Input!S188)&gt;0,IFERROR(Vintage_Input!AY188/Vintage_Input!AQ188,""),""))</f>
        <v/>
      </c>
      <c r="AR238" s="120">
        <f>IF($B238=1,$B$33,IF(N(Vintage_Input!L188)&gt;0,IFERROR(Vintage_Input!AZ188/$C238,""),""))</f>
        <v/>
      </c>
      <c r="AS238" s="120">
        <f>IF($B238=1,$C$33,IF(N(Vintage_Input!M188)&gt;0,IFERROR(Vintage_Input!BA188/$C238,""),""))</f>
        <v/>
      </c>
      <c r="AT238" s="120">
        <f>IF($B238=1,$D$33,IF(N(Vintage_Input!N188)&gt;0,IFERROR(Vintage_Input!BB188/$C238,""),""))</f>
        <v/>
      </c>
      <c r="AU238" s="120">
        <f>IF($B238=1,$E$33,IF(N(Vintage_Input!O188)&gt;0,IFERROR(Vintage_Input!BC188/$C238,""),""))</f>
        <v/>
      </c>
      <c r="AV238" s="120">
        <f>IF($B238=1,$F$33,IF(N(Vintage_Input!P188)&gt;0,IFERROR(Vintage_Input!BD188/$C238,""),""))</f>
        <v/>
      </c>
      <c r="AW238" s="120">
        <f>IF($B238=1,$G$33,IF(N(Vintage_Input!Q188)&gt;0,IFERROR(Vintage_Input!BE188/$C238,""),""))</f>
        <v/>
      </c>
      <c r="AX238" s="120">
        <f>IF($B238=1,$H$33,IF(N(Vintage_Input!R188)&gt;0,IFERROR(Vintage_Input!BF188/$C238,""),""))</f>
        <v/>
      </c>
      <c r="AY238" s="120">
        <f>IF($B238=1,$I$33,IF(N(Vintage_Input!S188)&gt;0,IFERROR(Vintage_Input!BG188/$C238,""),""))</f>
        <v/>
      </c>
      <c r="AZ238" s="121">
        <f>IF($B238=1,$B$34,IF(N(Vintage_Input!L188)&gt;0,IFERROR((Vintage_Input!D188+Vintage_Input!AR188)/$C238+Products!$E$14-(Products!$E$43+Products!$E$19+Products!$E$43*Products!$E$22+Products!$E$44),""),""))</f>
        <v/>
      </c>
      <c r="BA238" s="121">
        <f>IF($B238=1,$C$34,IF(N(Vintage_Input!M188)&gt;0,IFERROR((Vintage_Input!E188+Vintage_Input!AS188)/$C238+Products!$E$14-(Products!$E$43+Products!$E$19+Products!$E$43*Products!$E$22+Products!$E$44),""),""))</f>
        <v/>
      </c>
      <c r="BB238" s="121">
        <f>IF($B238=1,$D$34,IF(N(Vintage_Input!N188)&gt;0,IFERROR((Vintage_Input!F188+Vintage_Input!AT188)/$C238+Products!$E$14-(Products!$E$43+Products!$E$19+Products!$E$43*Products!$E$22+Products!$E$44),""),""))</f>
        <v/>
      </c>
      <c r="BC238" s="121">
        <f>IF($B238=1,$E$34,IF(N(Vintage_Input!O188)&gt;0,IFERROR((Vintage_Input!G188+Vintage_Input!AU188)/$C238+Products!$E$14-(Products!$E$43+Products!$E$19+Products!$E$43*Products!$E$22+Products!$E$44),""),""))</f>
        <v/>
      </c>
      <c r="BD238" s="121">
        <f>IF($B238=1,$F$34,IF(N(Vintage_Input!P188)&gt;0,IFERROR((Vintage_Input!H188+Vintage_Input!AV188)/$C238+Products!$E$14-(Products!$E$43+Products!$E$19+Products!$E$43*Products!$E$22+Products!$E$44),""),""))</f>
        <v/>
      </c>
      <c r="BE238" s="121">
        <f>IF($B238=1,$G$34,IF(N(Vintage_Input!Q188)&gt;0,IFERROR((Vintage_Input!I188+Vintage_Input!AW188)/$C238+Products!$E$14-(Products!$E$43+Products!$E$19+Products!$E$43*Products!$E$22+Products!$E$44),""),""))</f>
        <v/>
      </c>
      <c r="BF238" s="121">
        <f>IF($B238=1,$H$34,IF(N(Vintage_Input!R188)&gt;0,IFERROR((Vintage_Input!J188+Vintage_Input!AX188)/$C238+Products!$E$14-(Products!$E$43+Products!$E$19+Products!$E$43*Products!$E$22+Products!$E$44),""),""))</f>
        <v/>
      </c>
      <c r="BG238" s="121">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0">
        <f>IF($B239=1,$B$28,IF(N(Vintage_Input!L189)&gt;0,Vintage_Input!D189/Vintage_Input!L189,""))</f>
        <v/>
      </c>
      <c r="E239" s="120">
        <f>IF($B239=1,$C$28,IF(N(Vintage_Input!M189)&gt;0,Vintage_Input!E189/Vintage_Input!M189,""))</f>
        <v/>
      </c>
      <c r="F239" s="120">
        <f>IF($B239=1,$D$28,IF(N(Vintage_Input!N189)&gt;0,Vintage_Input!F189/Vintage_Input!N189,""))</f>
        <v/>
      </c>
      <c r="G239" s="120">
        <f>IF($B239=1,$E$28,IF(N(Vintage_Input!O189)&gt;0,Vintage_Input!G189/Vintage_Input!O189,""))</f>
        <v/>
      </c>
      <c r="H239" s="120">
        <f>IF($B239=1,$F$28,IF(N(Vintage_Input!P189)&gt;0,Vintage_Input!H189/Vintage_Input!P189,""))</f>
        <v/>
      </c>
      <c r="I239" s="120">
        <f>IF($B239=1,$G$28,IF(N(Vintage_Input!Q189)&gt;0,Vintage_Input!I189/Vintage_Input!Q189,""))</f>
        <v/>
      </c>
      <c r="J239" s="120">
        <f>IF($B239=1,$H$28,IF(N(Vintage_Input!R189)&gt;0,Vintage_Input!J189/Vintage_Input!R189,""))</f>
        <v/>
      </c>
      <c r="K239" s="120">
        <f>IF($B239=1,$I$28,IF(N(Vintage_Input!S189)&gt;0,Vintage_Input!K189/Vintage_Input!S189,""))</f>
        <v/>
      </c>
      <c r="L239" s="120">
        <f>IF($B239=1,$B$29,IF(N(Vintage_Input!L189)&gt;0,Vintage_Input!T189/Vintage_Input!L189,""))</f>
        <v/>
      </c>
      <c r="M239" s="120">
        <f>IF($B239=1,$C$29,IF(N(Vintage_Input!M189)&gt;0,Vintage_Input!U189/Vintage_Input!M189,""))</f>
        <v/>
      </c>
      <c r="N239" s="120">
        <f>IF($B239=1,$D$29,IF(N(Vintage_Input!N189)&gt;0,Vintage_Input!V189/Vintage_Input!N189,""))</f>
        <v/>
      </c>
      <c r="O239" s="120">
        <f>IF($B239=1,$E$29,IF(N(Vintage_Input!O189)&gt;0,Vintage_Input!W189/Vintage_Input!O189,""))</f>
        <v/>
      </c>
      <c r="P239" s="120">
        <f>IF($B239=1,$F$29,IF(N(Vintage_Input!P189)&gt;0,Vintage_Input!X189/Vintage_Input!P189,""))</f>
        <v/>
      </c>
      <c r="Q239" s="120">
        <f>IF($B239=1,$G$29,IF(N(Vintage_Input!Q189)&gt;0,Vintage_Input!Y189/Vintage_Input!Q189,""))</f>
        <v/>
      </c>
      <c r="R239" s="120">
        <f>IF($B239=1,$H$29,IF(N(Vintage_Input!R189)&gt;0,Vintage_Input!Z189/Vintage_Input!R189,""))</f>
        <v/>
      </c>
      <c r="S239" s="120">
        <f>IF($B239=1,$I$29,IF(N(Vintage_Input!S189)&gt;0,Vintage_Input!AA189/Vintage_Input!S189,""))</f>
        <v/>
      </c>
      <c r="T239" s="120">
        <f>IF($B239=1,$B$30,IF(N(Vintage_Input!L189)&gt;0,Vintage_Input!AB189/Vintage_Input!L189,""))</f>
        <v/>
      </c>
      <c r="U239" s="120">
        <f>IF($B239=1,$C$30,IF(N(Vintage_Input!M189)&gt;0,Vintage_Input!AC189/Vintage_Input!M189,""))</f>
        <v/>
      </c>
      <c r="V239" s="120">
        <f>IF($B239=1,$D$30,IF(N(Vintage_Input!N189)&gt;0,Vintage_Input!AD189/Vintage_Input!N189,""))</f>
        <v/>
      </c>
      <c r="W239" s="120">
        <f>IF($B239=1,$E$30,IF(N(Vintage_Input!O189)&gt;0,Vintage_Input!AE189/Vintage_Input!O189,""))</f>
        <v/>
      </c>
      <c r="X239" s="120">
        <f>IF($B239=1,$F$30,IF(N(Vintage_Input!P189)&gt;0,Vintage_Input!AF189/Vintage_Input!P189,""))</f>
        <v/>
      </c>
      <c r="Y239" s="120">
        <f>IF($B239=1,$G$30,IF(N(Vintage_Input!Q189)&gt;0,Vintage_Input!AG189/Vintage_Input!Q189,""))</f>
        <v/>
      </c>
      <c r="Z239" s="120">
        <f>IF($B239=1,$H$30,IF(N(Vintage_Input!R189)&gt;0,Vintage_Input!AH189/Vintage_Input!R189,""))</f>
        <v/>
      </c>
      <c r="AA239" s="120">
        <f>IF($B239=1,$I$30,IF(N(Vintage_Input!S189)&gt;0,Vintage_Input!AI189/Vintage_Input!S189,""))</f>
        <v/>
      </c>
      <c r="AB239" s="120">
        <f>IF($B239=1,$B$31,IF(N(Vintage_Input!L189)&gt;0,Vintage_Input!AJ189/Vintage_Input!L189,""))</f>
        <v/>
      </c>
      <c r="AC239" s="120">
        <f>IF($B239=1,$C$31,IF(N(Vintage_Input!M189)&gt;0,Vintage_Input!AK189/Vintage_Input!M189,""))</f>
        <v/>
      </c>
      <c r="AD239" s="120">
        <f>IF($B239=1,$D$31,IF(N(Vintage_Input!N189)&gt;0,Vintage_Input!AL189/Vintage_Input!N189,""))</f>
        <v/>
      </c>
      <c r="AE239" s="120">
        <f>IF($B239=1,$E$31,IF(N(Vintage_Input!O189)&gt;0,Vintage_Input!AM189/Vintage_Input!O189,""))</f>
        <v/>
      </c>
      <c r="AF239" s="120">
        <f>IF($B239=1,$F$31,IF(N(Vintage_Input!P189)&gt;0,Vintage_Input!AN189/Vintage_Input!P189,""))</f>
        <v/>
      </c>
      <c r="AG239" s="120">
        <f>IF($B239=1,$G$31,IF(N(Vintage_Input!Q189)&gt;0,Vintage_Input!AO189/Vintage_Input!Q189,""))</f>
        <v/>
      </c>
      <c r="AH239" s="120">
        <f>IF($B239=1,$H$31,IF(N(Vintage_Input!R189)&gt;0,Vintage_Input!AP189/Vintage_Input!R189,""))</f>
        <v/>
      </c>
      <c r="AI239" s="120">
        <f>IF($B239=1,$I$31,IF(N(Vintage_Input!S189)&gt;0,Vintage_Input!AQ189/Vintage_Input!S189,""))</f>
        <v/>
      </c>
      <c r="AJ239" s="120">
        <f>IF($B239=1,$B$32,IF(N(Vintage_Input!L189)&gt;0,IFERROR(Vintage_Input!AR189/Vintage_Input!AJ189,""),""))</f>
        <v/>
      </c>
      <c r="AK239" s="120">
        <f>IF($B239=1,$C$32,IF(N(Vintage_Input!M189)&gt;0,IFERROR(Vintage_Input!AS189/Vintage_Input!AK189,""),""))</f>
        <v/>
      </c>
      <c r="AL239" s="120">
        <f>IF($B239=1,$D$32,IF(N(Vintage_Input!N189)&gt;0,IFERROR(Vintage_Input!AT189/Vintage_Input!AL189,""),""))</f>
        <v/>
      </c>
      <c r="AM239" s="120">
        <f>IF($B239=1,$E$32,IF(N(Vintage_Input!O189)&gt;0,IFERROR(Vintage_Input!AU189/Vintage_Input!AM189,""),""))</f>
        <v/>
      </c>
      <c r="AN239" s="120">
        <f>IF($B239=1,$F$32,IF(N(Vintage_Input!P189)&gt;0,IFERROR(Vintage_Input!AV189/Vintage_Input!AN189,""),""))</f>
        <v/>
      </c>
      <c r="AO239" s="120">
        <f>IF($B239=1,$G$32,IF(N(Vintage_Input!Q189)&gt;0,IFERROR(Vintage_Input!AW189/Vintage_Input!AO189,""),""))</f>
        <v/>
      </c>
      <c r="AP239" s="120">
        <f>IF($B239=1,$H$32,IF(N(Vintage_Input!R189)&gt;0,IFERROR(Vintage_Input!AX189/Vintage_Input!AP189,""),""))</f>
        <v/>
      </c>
      <c r="AQ239" s="120">
        <f>IF($B239=1,$I$32,IF(N(Vintage_Input!S189)&gt;0,IFERROR(Vintage_Input!AY189/Vintage_Input!AQ189,""),""))</f>
        <v/>
      </c>
      <c r="AR239" s="120">
        <f>IF($B239=1,$B$33,IF(N(Vintage_Input!L189)&gt;0,IFERROR(Vintage_Input!AZ189/$C239,""),""))</f>
        <v/>
      </c>
      <c r="AS239" s="120">
        <f>IF($B239=1,$C$33,IF(N(Vintage_Input!M189)&gt;0,IFERROR(Vintage_Input!BA189/$C239,""),""))</f>
        <v/>
      </c>
      <c r="AT239" s="120">
        <f>IF($B239=1,$D$33,IF(N(Vintage_Input!N189)&gt;0,IFERROR(Vintage_Input!BB189/$C239,""),""))</f>
        <v/>
      </c>
      <c r="AU239" s="120">
        <f>IF($B239=1,$E$33,IF(N(Vintage_Input!O189)&gt;0,IFERROR(Vintage_Input!BC189/$C239,""),""))</f>
        <v/>
      </c>
      <c r="AV239" s="120">
        <f>IF($B239=1,$F$33,IF(N(Vintage_Input!P189)&gt;0,IFERROR(Vintage_Input!BD189/$C239,""),""))</f>
        <v/>
      </c>
      <c r="AW239" s="120">
        <f>IF($B239=1,$G$33,IF(N(Vintage_Input!Q189)&gt;0,IFERROR(Vintage_Input!BE189/$C239,""),""))</f>
        <v/>
      </c>
      <c r="AX239" s="120">
        <f>IF($B239=1,$H$33,IF(N(Vintage_Input!R189)&gt;0,IFERROR(Vintage_Input!BF189/$C239,""),""))</f>
        <v/>
      </c>
      <c r="AY239" s="120">
        <f>IF($B239=1,$I$33,IF(N(Vintage_Input!S189)&gt;0,IFERROR(Vintage_Input!BG189/$C239,""),""))</f>
        <v/>
      </c>
      <c r="AZ239" s="121">
        <f>IF($B239=1,$B$34,IF(N(Vintage_Input!L189)&gt;0,IFERROR((Vintage_Input!D189+Vintage_Input!AR189)/$C239+Products!$E$14-(Products!$E$43+Products!$E$19+Products!$E$43*Products!$E$22+Products!$E$44),""),""))</f>
        <v/>
      </c>
      <c r="BA239" s="121">
        <f>IF($B239=1,$C$34,IF(N(Vintage_Input!M189)&gt;0,IFERROR((Vintage_Input!E189+Vintage_Input!AS189)/$C239+Products!$E$14-(Products!$E$43+Products!$E$19+Products!$E$43*Products!$E$22+Products!$E$44),""),""))</f>
        <v/>
      </c>
      <c r="BB239" s="121">
        <f>IF($B239=1,$D$34,IF(N(Vintage_Input!N189)&gt;0,IFERROR((Vintage_Input!F189+Vintage_Input!AT189)/$C239+Products!$E$14-(Products!$E$43+Products!$E$19+Products!$E$43*Products!$E$22+Products!$E$44),""),""))</f>
        <v/>
      </c>
      <c r="BC239" s="121">
        <f>IF($B239=1,$E$34,IF(N(Vintage_Input!O189)&gt;0,IFERROR((Vintage_Input!G189+Vintage_Input!AU189)/$C239+Products!$E$14-(Products!$E$43+Products!$E$19+Products!$E$43*Products!$E$22+Products!$E$44),""),""))</f>
        <v/>
      </c>
      <c r="BD239" s="121">
        <f>IF($B239=1,$F$34,IF(N(Vintage_Input!P189)&gt;0,IFERROR((Vintage_Input!H189+Vintage_Input!AV189)/$C239+Products!$E$14-(Products!$E$43+Products!$E$19+Products!$E$43*Products!$E$22+Products!$E$44),""),""))</f>
        <v/>
      </c>
      <c r="BE239" s="121">
        <f>IF($B239=1,$G$34,IF(N(Vintage_Input!Q189)&gt;0,IFERROR((Vintage_Input!I189+Vintage_Input!AW189)/$C239+Products!$E$14-(Products!$E$43+Products!$E$19+Products!$E$43*Products!$E$22+Products!$E$44),""),""))</f>
        <v/>
      </c>
      <c r="BF239" s="121">
        <f>IF($B239=1,$H$34,IF(N(Vintage_Input!R189)&gt;0,IFERROR((Vintage_Input!J189+Vintage_Input!AX189)/$C239+Products!$E$14-(Products!$E$43+Products!$E$19+Products!$E$43*Products!$E$22+Products!$E$44),""),""))</f>
        <v/>
      </c>
      <c r="BG239" s="121">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0">
        <f>IF($B240=1,$B$28,IF(N(Vintage_Input!L190)&gt;0,Vintage_Input!D190/Vintage_Input!L190,""))</f>
        <v/>
      </c>
      <c r="E240" s="120">
        <f>IF($B240=1,$C$28,IF(N(Vintage_Input!M190)&gt;0,Vintage_Input!E190/Vintage_Input!M190,""))</f>
        <v/>
      </c>
      <c r="F240" s="120">
        <f>IF($B240=1,$D$28,IF(N(Vintage_Input!N190)&gt;0,Vintage_Input!F190/Vintage_Input!N190,""))</f>
        <v/>
      </c>
      <c r="G240" s="120">
        <f>IF($B240=1,$E$28,IF(N(Vintage_Input!O190)&gt;0,Vintage_Input!G190/Vintage_Input!O190,""))</f>
        <v/>
      </c>
      <c r="H240" s="120">
        <f>IF($B240=1,$F$28,IF(N(Vintage_Input!P190)&gt;0,Vintage_Input!H190/Vintage_Input!P190,""))</f>
        <v/>
      </c>
      <c r="I240" s="120">
        <f>IF($B240=1,$G$28,IF(N(Vintage_Input!Q190)&gt;0,Vintage_Input!I190/Vintage_Input!Q190,""))</f>
        <v/>
      </c>
      <c r="J240" s="120">
        <f>IF($B240=1,$H$28,IF(N(Vintage_Input!R190)&gt;0,Vintage_Input!J190/Vintage_Input!R190,""))</f>
        <v/>
      </c>
      <c r="K240" s="120">
        <f>IF($B240=1,$I$28,IF(N(Vintage_Input!S190)&gt;0,Vintage_Input!K190/Vintage_Input!S190,""))</f>
        <v/>
      </c>
      <c r="L240" s="120">
        <f>IF($B240=1,$B$29,IF(N(Vintage_Input!L190)&gt;0,Vintage_Input!T190/Vintage_Input!L190,""))</f>
        <v/>
      </c>
      <c r="M240" s="120">
        <f>IF($B240=1,$C$29,IF(N(Vintage_Input!M190)&gt;0,Vintage_Input!U190/Vintage_Input!M190,""))</f>
        <v/>
      </c>
      <c r="N240" s="120">
        <f>IF($B240=1,$D$29,IF(N(Vintage_Input!N190)&gt;0,Vintage_Input!V190/Vintage_Input!N190,""))</f>
        <v/>
      </c>
      <c r="O240" s="120">
        <f>IF($B240=1,$E$29,IF(N(Vintage_Input!O190)&gt;0,Vintage_Input!W190/Vintage_Input!O190,""))</f>
        <v/>
      </c>
      <c r="P240" s="120">
        <f>IF($B240=1,$F$29,IF(N(Vintage_Input!P190)&gt;0,Vintage_Input!X190/Vintage_Input!P190,""))</f>
        <v/>
      </c>
      <c r="Q240" s="120">
        <f>IF($B240=1,$G$29,IF(N(Vintage_Input!Q190)&gt;0,Vintage_Input!Y190/Vintage_Input!Q190,""))</f>
        <v/>
      </c>
      <c r="R240" s="120">
        <f>IF($B240=1,$H$29,IF(N(Vintage_Input!R190)&gt;0,Vintage_Input!Z190/Vintage_Input!R190,""))</f>
        <v/>
      </c>
      <c r="S240" s="120">
        <f>IF($B240=1,$I$29,IF(N(Vintage_Input!S190)&gt;0,Vintage_Input!AA190/Vintage_Input!S190,""))</f>
        <v/>
      </c>
      <c r="T240" s="120">
        <f>IF($B240=1,$B$30,IF(N(Vintage_Input!L190)&gt;0,Vintage_Input!AB190/Vintage_Input!L190,""))</f>
        <v/>
      </c>
      <c r="U240" s="120">
        <f>IF($B240=1,$C$30,IF(N(Vintage_Input!M190)&gt;0,Vintage_Input!AC190/Vintage_Input!M190,""))</f>
        <v/>
      </c>
      <c r="V240" s="120">
        <f>IF($B240=1,$D$30,IF(N(Vintage_Input!N190)&gt;0,Vintage_Input!AD190/Vintage_Input!N190,""))</f>
        <v/>
      </c>
      <c r="W240" s="120">
        <f>IF($B240=1,$E$30,IF(N(Vintage_Input!O190)&gt;0,Vintage_Input!AE190/Vintage_Input!O190,""))</f>
        <v/>
      </c>
      <c r="X240" s="120">
        <f>IF($B240=1,$F$30,IF(N(Vintage_Input!P190)&gt;0,Vintage_Input!AF190/Vintage_Input!P190,""))</f>
        <v/>
      </c>
      <c r="Y240" s="120">
        <f>IF($B240=1,$G$30,IF(N(Vintage_Input!Q190)&gt;0,Vintage_Input!AG190/Vintage_Input!Q190,""))</f>
        <v/>
      </c>
      <c r="Z240" s="120">
        <f>IF($B240=1,$H$30,IF(N(Vintage_Input!R190)&gt;0,Vintage_Input!AH190/Vintage_Input!R190,""))</f>
        <v/>
      </c>
      <c r="AA240" s="120">
        <f>IF($B240=1,$I$30,IF(N(Vintage_Input!S190)&gt;0,Vintage_Input!AI190/Vintage_Input!S190,""))</f>
        <v/>
      </c>
      <c r="AB240" s="120">
        <f>IF($B240=1,$B$31,IF(N(Vintage_Input!L190)&gt;0,Vintage_Input!AJ190/Vintage_Input!L190,""))</f>
        <v/>
      </c>
      <c r="AC240" s="120">
        <f>IF($B240=1,$C$31,IF(N(Vintage_Input!M190)&gt;0,Vintage_Input!AK190/Vintage_Input!M190,""))</f>
        <v/>
      </c>
      <c r="AD240" s="120">
        <f>IF($B240=1,$D$31,IF(N(Vintage_Input!N190)&gt;0,Vintage_Input!AL190/Vintage_Input!N190,""))</f>
        <v/>
      </c>
      <c r="AE240" s="120">
        <f>IF($B240=1,$E$31,IF(N(Vintage_Input!O190)&gt;0,Vintage_Input!AM190/Vintage_Input!O190,""))</f>
        <v/>
      </c>
      <c r="AF240" s="120">
        <f>IF($B240=1,$F$31,IF(N(Vintage_Input!P190)&gt;0,Vintage_Input!AN190/Vintage_Input!P190,""))</f>
        <v/>
      </c>
      <c r="AG240" s="120">
        <f>IF($B240=1,$G$31,IF(N(Vintage_Input!Q190)&gt;0,Vintage_Input!AO190/Vintage_Input!Q190,""))</f>
        <v/>
      </c>
      <c r="AH240" s="120">
        <f>IF($B240=1,$H$31,IF(N(Vintage_Input!R190)&gt;0,Vintage_Input!AP190/Vintage_Input!R190,""))</f>
        <v/>
      </c>
      <c r="AI240" s="120">
        <f>IF($B240=1,$I$31,IF(N(Vintage_Input!S190)&gt;0,Vintage_Input!AQ190/Vintage_Input!S190,""))</f>
        <v/>
      </c>
      <c r="AJ240" s="120">
        <f>IF($B240=1,$B$32,IF(N(Vintage_Input!L190)&gt;0,IFERROR(Vintage_Input!AR190/Vintage_Input!AJ190,""),""))</f>
        <v/>
      </c>
      <c r="AK240" s="120">
        <f>IF($B240=1,$C$32,IF(N(Vintage_Input!M190)&gt;0,IFERROR(Vintage_Input!AS190/Vintage_Input!AK190,""),""))</f>
        <v/>
      </c>
      <c r="AL240" s="120">
        <f>IF($B240=1,$D$32,IF(N(Vintage_Input!N190)&gt;0,IFERROR(Vintage_Input!AT190/Vintage_Input!AL190,""),""))</f>
        <v/>
      </c>
      <c r="AM240" s="120">
        <f>IF($B240=1,$E$32,IF(N(Vintage_Input!O190)&gt;0,IFERROR(Vintage_Input!AU190/Vintage_Input!AM190,""),""))</f>
        <v/>
      </c>
      <c r="AN240" s="120">
        <f>IF($B240=1,$F$32,IF(N(Vintage_Input!P190)&gt;0,IFERROR(Vintage_Input!AV190/Vintage_Input!AN190,""),""))</f>
        <v/>
      </c>
      <c r="AO240" s="120">
        <f>IF($B240=1,$G$32,IF(N(Vintage_Input!Q190)&gt;0,IFERROR(Vintage_Input!AW190/Vintage_Input!AO190,""),""))</f>
        <v/>
      </c>
      <c r="AP240" s="120">
        <f>IF($B240=1,$H$32,IF(N(Vintage_Input!R190)&gt;0,IFERROR(Vintage_Input!AX190/Vintage_Input!AP190,""),""))</f>
        <v/>
      </c>
      <c r="AQ240" s="120">
        <f>IF($B240=1,$I$32,IF(N(Vintage_Input!S190)&gt;0,IFERROR(Vintage_Input!AY190/Vintage_Input!AQ190,""),""))</f>
        <v/>
      </c>
      <c r="AR240" s="120">
        <f>IF($B240=1,$B$33,IF(N(Vintage_Input!L190)&gt;0,IFERROR(Vintage_Input!AZ190/$C240,""),""))</f>
        <v/>
      </c>
      <c r="AS240" s="120">
        <f>IF($B240=1,$C$33,IF(N(Vintage_Input!M190)&gt;0,IFERROR(Vintage_Input!BA190/$C240,""),""))</f>
        <v/>
      </c>
      <c r="AT240" s="120">
        <f>IF($B240=1,$D$33,IF(N(Vintage_Input!N190)&gt;0,IFERROR(Vintage_Input!BB190/$C240,""),""))</f>
        <v/>
      </c>
      <c r="AU240" s="120">
        <f>IF($B240=1,$E$33,IF(N(Vintage_Input!O190)&gt;0,IFERROR(Vintage_Input!BC190/$C240,""),""))</f>
        <v/>
      </c>
      <c r="AV240" s="120">
        <f>IF($B240=1,$F$33,IF(N(Vintage_Input!P190)&gt;0,IFERROR(Vintage_Input!BD190/$C240,""),""))</f>
        <v/>
      </c>
      <c r="AW240" s="120">
        <f>IF($B240=1,$G$33,IF(N(Vintage_Input!Q190)&gt;0,IFERROR(Vintage_Input!BE190/$C240,""),""))</f>
        <v/>
      </c>
      <c r="AX240" s="120">
        <f>IF($B240=1,$H$33,IF(N(Vintage_Input!R190)&gt;0,IFERROR(Vintage_Input!BF190/$C240,""),""))</f>
        <v/>
      </c>
      <c r="AY240" s="120">
        <f>IF($B240=1,$I$33,IF(N(Vintage_Input!S190)&gt;0,IFERROR(Vintage_Input!BG190/$C240,""),""))</f>
        <v/>
      </c>
      <c r="AZ240" s="121">
        <f>IF($B240=1,$B$34,IF(N(Vintage_Input!L190)&gt;0,IFERROR((Vintage_Input!D190+Vintage_Input!AR190)/$C240+Products!$E$14-(Products!$E$43+Products!$E$19+Products!$E$43*Products!$E$22+Products!$E$44),""),""))</f>
        <v/>
      </c>
      <c r="BA240" s="121">
        <f>IF($B240=1,$C$34,IF(N(Vintage_Input!M190)&gt;0,IFERROR((Vintage_Input!E190+Vintage_Input!AS190)/$C240+Products!$E$14-(Products!$E$43+Products!$E$19+Products!$E$43*Products!$E$22+Products!$E$44),""),""))</f>
        <v/>
      </c>
      <c r="BB240" s="121">
        <f>IF($B240=1,$D$34,IF(N(Vintage_Input!N190)&gt;0,IFERROR((Vintage_Input!F190+Vintage_Input!AT190)/$C240+Products!$E$14-(Products!$E$43+Products!$E$19+Products!$E$43*Products!$E$22+Products!$E$44),""),""))</f>
        <v/>
      </c>
      <c r="BC240" s="121">
        <f>IF($B240=1,$E$34,IF(N(Vintage_Input!O190)&gt;0,IFERROR((Vintage_Input!G190+Vintage_Input!AU190)/$C240+Products!$E$14-(Products!$E$43+Products!$E$19+Products!$E$43*Products!$E$22+Products!$E$44),""),""))</f>
        <v/>
      </c>
      <c r="BD240" s="121">
        <f>IF($B240=1,$F$34,IF(N(Vintage_Input!P190)&gt;0,IFERROR((Vintage_Input!H190+Vintage_Input!AV190)/$C240+Products!$E$14-(Products!$E$43+Products!$E$19+Products!$E$43*Products!$E$22+Products!$E$44),""),""))</f>
        <v/>
      </c>
      <c r="BE240" s="121">
        <f>IF($B240=1,$G$34,IF(N(Vintage_Input!Q190)&gt;0,IFERROR((Vintage_Input!I190+Vintage_Input!AW190)/$C240+Products!$E$14-(Products!$E$43+Products!$E$19+Products!$E$43*Products!$E$22+Products!$E$44),""),""))</f>
        <v/>
      </c>
      <c r="BF240" s="121">
        <f>IF($B240=1,$H$34,IF(N(Vintage_Input!R190)&gt;0,IFERROR((Vintage_Input!J190+Vintage_Input!AX190)/$C240+Products!$E$14-(Products!$E$43+Products!$E$19+Products!$E$43*Products!$E$22+Products!$E$44),""),""))</f>
        <v/>
      </c>
      <c r="BG240" s="121">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0">
        <f>IF($B241=1,$B$28,IF(N(Vintage_Input!L191)&gt;0,Vintage_Input!D191/Vintage_Input!L191,""))</f>
        <v/>
      </c>
      <c r="E241" s="120">
        <f>IF($B241=1,$C$28,IF(N(Vintage_Input!M191)&gt;0,Vintage_Input!E191/Vintage_Input!M191,""))</f>
        <v/>
      </c>
      <c r="F241" s="120">
        <f>IF($B241=1,$D$28,IF(N(Vintage_Input!N191)&gt;0,Vintage_Input!F191/Vintage_Input!N191,""))</f>
        <v/>
      </c>
      <c r="G241" s="120">
        <f>IF($B241=1,$E$28,IF(N(Vintage_Input!O191)&gt;0,Vintage_Input!G191/Vintage_Input!O191,""))</f>
        <v/>
      </c>
      <c r="H241" s="120">
        <f>IF($B241=1,$F$28,IF(N(Vintage_Input!P191)&gt;0,Vintage_Input!H191/Vintage_Input!P191,""))</f>
        <v/>
      </c>
      <c r="I241" s="120">
        <f>IF($B241=1,$G$28,IF(N(Vintage_Input!Q191)&gt;0,Vintage_Input!I191/Vintage_Input!Q191,""))</f>
        <v/>
      </c>
      <c r="J241" s="120">
        <f>IF($B241=1,$H$28,IF(N(Vintage_Input!R191)&gt;0,Vintage_Input!J191/Vintage_Input!R191,""))</f>
        <v/>
      </c>
      <c r="K241" s="120">
        <f>IF($B241=1,$I$28,IF(N(Vintage_Input!S191)&gt;0,Vintage_Input!K191/Vintage_Input!S191,""))</f>
        <v/>
      </c>
      <c r="L241" s="120">
        <f>IF($B241=1,$B$29,IF(N(Vintage_Input!L191)&gt;0,Vintage_Input!T191/Vintage_Input!L191,""))</f>
        <v/>
      </c>
      <c r="M241" s="120">
        <f>IF($B241=1,$C$29,IF(N(Vintage_Input!M191)&gt;0,Vintage_Input!U191/Vintage_Input!M191,""))</f>
        <v/>
      </c>
      <c r="N241" s="120">
        <f>IF($B241=1,$D$29,IF(N(Vintage_Input!N191)&gt;0,Vintage_Input!V191/Vintage_Input!N191,""))</f>
        <v/>
      </c>
      <c r="O241" s="120">
        <f>IF($B241=1,$E$29,IF(N(Vintage_Input!O191)&gt;0,Vintage_Input!W191/Vintage_Input!O191,""))</f>
        <v/>
      </c>
      <c r="P241" s="120">
        <f>IF($B241=1,$F$29,IF(N(Vintage_Input!P191)&gt;0,Vintage_Input!X191/Vintage_Input!P191,""))</f>
        <v/>
      </c>
      <c r="Q241" s="120">
        <f>IF($B241=1,$G$29,IF(N(Vintage_Input!Q191)&gt;0,Vintage_Input!Y191/Vintage_Input!Q191,""))</f>
        <v/>
      </c>
      <c r="R241" s="120">
        <f>IF($B241=1,$H$29,IF(N(Vintage_Input!R191)&gt;0,Vintage_Input!Z191/Vintage_Input!R191,""))</f>
        <v/>
      </c>
      <c r="S241" s="120">
        <f>IF($B241=1,$I$29,IF(N(Vintage_Input!S191)&gt;0,Vintage_Input!AA191/Vintage_Input!S191,""))</f>
        <v/>
      </c>
      <c r="T241" s="120">
        <f>IF($B241=1,$B$30,IF(N(Vintage_Input!L191)&gt;0,Vintage_Input!AB191/Vintage_Input!L191,""))</f>
        <v/>
      </c>
      <c r="U241" s="120">
        <f>IF($B241=1,$C$30,IF(N(Vintage_Input!M191)&gt;0,Vintage_Input!AC191/Vintage_Input!M191,""))</f>
        <v/>
      </c>
      <c r="V241" s="120">
        <f>IF($B241=1,$D$30,IF(N(Vintage_Input!N191)&gt;0,Vintage_Input!AD191/Vintage_Input!N191,""))</f>
        <v/>
      </c>
      <c r="W241" s="120">
        <f>IF($B241=1,$E$30,IF(N(Vintage_Input!O191)&gt;0,Vintage_Input!AE191/Vintage_Input!O191,""))</f>
        <v/>
      </c>
      <c r="X241" s="120">
        <f>IF($B241=1,$F$30,IF(N(Vintage_Input!P191)&gt;0,Vintage_Input!AF191/Vintage_Input!P191,""))</f>
        <v/>
      </c>
      <c r="Y241" s="120">
        <f>IF($B241=1,$G$30,IF(N(Vintage_Input!Q191)&gt;0,Vintage_Input!AG191/Vintage_Input!Q191,""))</f>
        <v/>
      </c>
      <c r="Z241" s="120">
        <f>IF($B241=1,$H$30,IF(N(Vintage_Input!R191)&gt;0,Vintage_Input!AH191/Vintage_Input!R191,""))</f>
        <v/>
      </c>
      <c r="AA241" s="120">
        <f>IF($B241=1,$I$30,IF(N(Vintage_Input!S191)&gt;0,Vintage_Input!AI191/Vintage_Input!S191,""))</f>
        <v/>
      </c>
      <c r="AB241" s="120">
        <f>IF($B241=1,$B$31,IF(N(Vintage_Input!L191)&gt;0,Vintage_Input!AJ191/Vintage_Input!L191,""))</f>
        <v/>
      </c>
      <c r="AC241" s="120">
        <f>IF($B241=1,$C$31,IF(N(Vintage_Input!M191)&gt;0,Vintage_Input!AK191/Vintage_Input!M191,""))</f>
        <v/>
      </c>
      <c r="AD241" s="120">
        <f>IF($B241=1,$D$31,IF(N(Vintage_Input!N191)&gt;0,Vintage_Input!AL191/Vintage_Input!N191,""))</f>
        <v/>
      </c>
      <c r="AE241" s="120">
        <f>IF($B241=1,$E$31,IF(N(Vintage_Input!O191)&gt;0,Vintage_Input!AM191/Vintage_Input!O191,""))</f>
        <v/>
      </c>
      <c r="AF241" s="120">
        <f>IF($B241=1,$F$31,IF(N(Vintage_Input!P191)&gt;0,Vintage_Input!AN191/Vintage_Input!P191,""))</f>
        <v/>
      </c>
      <c r="AG241" s="120">
        <f>IF($B241=1,$G$31,IF(N(Vintage_Input!Q191)&gt;0,Vintage_Input!AO191/Vintage_Input!Q191,""))</f>
        <v/>
      </c>
      <c r="AH241" s="120">
        <f>IF($B241=1,$H$31,IF(N(Vintage_Input!R191)&gt;0,Vintage_Input!AP191/Vintage_Input!R191,""))</f>
        <v/>
      </c>
      <c r="AI241" s="120">
        <f>IF($B241=1,$I$31,IF(N(Vintage_Input!S191)&gt;0,Vintage_Input!AQ191/Vintage_Input!S191,""))</f>
        <v/>
      </c>
      <c r="AJ241" s="120">
        <f>IF($B241=1,$B$32,IF(N(Vintage_Input!L191)&gt;0,IFERROR(Vintage_Input!AR191/Vintage_Input!AJ191,""),""))</f>
        <v/>
      </c>
      <c r="AK241" s="120">
        <f>IF($B241=1,$C$32,IF(N(Vintage_Input!M191)&gt;0,IFERROR(Vintage_Input!AS191/Vintage_Input!AK191,""),""))</f>
        <v/>
      </c>
      <c r="AL241" s="120">
        <f>IF($B241=1,$D$32,IF(N(Vintage_Input!N191)&gt;0,IFERROR(Vintage_Input!AT191/Vintage_Input!AL191,""),""))</f>
        <v/>
      </c>
      <c r="AM241" s="120">
        <f>IF($B241=1,$E$32,IF(N(Vintage_Input!O191)&gt;0,IFERROR(Vintage_Input!AU191/Vintage_Input!AM191,""),""))</f>
        <v/>
      </c>
      <c r="AN241" s="120">
        <f>IF($B241=1,$F$32,IF(N(Vintage_Input!P191)&gt;0,IFERROR(Vintage_Input!AV191/Vintage_Input!AN191,""),""))</f>
        <v/>
      </c>
      <c r="AO241" s="120">
        <f>IF($B241=1,$G$32,IF(N(Vintage_Input!Q191)&gt;0,IFERROR(Vintage_Input!AW191/Vintage_Input!AO191,""),""))</f>
        <v/>
      </c>
      <c r="AP241" s="120">
        <f>IF($B241=1,$H$32,IF(N(Vintage_Input!R191)&gt;0,IFERROR(Vintage_Input!AX191/Vintage_Input!AP191,""),""))</f>
        <v/>
      </c>
      <c r="AQ241" s="120">
        <f>IF($B241=1,$I$32,IF(N(Vintage_Input!S191)&gt;0,IFERROR(Vintage_Input!AY191/Vintage_Input!AQ191,""),""))</f>
        <v/>
      </c>
      <c r="AR241" s="120">
        <f>IF($B241=1,$B$33,IF(N(Vintage_Input!L191)&gt;0,IFERROR(Vintage_Input!AZ191/$C241,""),""))</f>
        <v/>
      </c>
      <c r="AS241" s="120">
        <f>IF($B241=1,$C$33,IF(N(Vintage_Input!M191)&gt;0,IFERROR(Vintage_Input!BA191/$C241,""),""))</f>
        <v/>
      </c>
      <c r="AT241" s="120">
        <f>IF($B241=1,$D$33,IF(N(Vintage_Input!N191)&gt;0,IFERROR(Vintage_Input!BB191/$C241,""),""))</f>
        <v/>
      </c>
      <c r="AU241" s="120">
        <f>IF($B241=1,$E$33,IF(N(Vintage_Input!O191)&gt;0,IFERROR(Vintage_Input!BC191/$C241,""),""))</f>
        <v/>
      </c>
      <c r="AV241" s="120">
        <f>IF($B241=1,$F$33,IF(N(Vintage_Input!P191)&gt;0,IFERROR(Vintage_Input!BD191/$C241,""),""))</f>
        <v/>
      </c>
      <c r="AW241" s="120">
        <f>IF($B241=1,$G$33,IF(N(Vintage_Input!Q191)&gt;0,IFERROR(Vintage_Input!BE191/$C241,""),""))</f>
        <v/>
      </c>
      <c r="AX241" s="120">
        <f>IF($B241=1,$H$33,IF(N(Vintage_Input!R191)&gt;0,IFERROR(Vintage_Input!BF191/$C241,""),""))</f>
        <v/>
      </c>
      <c r="AY241" s="120">
        <f>IF($B241=1,$I$33,IF(N(Vintage_Input!S191)&gt;0,IFERROR(Vintage_Input!BG191/$C241,""),""))</f>
        <v/>
      </c>
      <c r="AZ241" s="121">
        <f>IF($B241=1,$B$34,IF(N(Vintage_Input!L191)&gt;0,IFERROR((Vintage_Input!D191+Vintage_Input!AR191)/$C241+Products!$E$14-(Products!$E$43+Products!$E$19+Products!$E$43*Products!$E$22+Products!$E$44),""),""))</f>
        <v/>
      </c>
      <c r="BA241" s="121">
        <f>IF($B241=1,$C$34,IF(N(Vintage_Input!M191)&gt;0,IFERROR((Vintage_Input!E191+Vintage_Input!AS191)/$C241+Products!$E$14-(Products!$E$43+Products!$E$19+Products!$E$43*Products!$E$22+Products!$E$44),""),""))</f>
        <v/>
      </c>
      <c r="BB241" s="121">
        <f>IF($B241=1,$D$34,IF(N(Vintage_Input!N191)&gt;0,IFERROR((Vintage_Input!F191+Vintage_Input!AT191)/$C241+Products!$E$14-(Products!$E$43+Products!$E$19+Products!$E$43*Products!$E$22+Products!$E$44),""),""))</f>
        <v/>
      </c>
      <c r="BC241" s="121">
        <f>IF($B241=1,$E$34,IF(N(Vintage_Input!O191)&gt;0,IFERROR((Vintage_Input!G191+Vintage_Input!AU191)/$C241+Products!$E$14-(Products!$E$43+Products!$E$19+Products!$E$43*Products!$E$22+Products!$E$44),""),""))</f>
        <v/>
      </c>
      <c r="BD241" s="121">
        <f>IF($B241=1,$F$34,IF(N(Vintage_Input!P191)&gt;0,IFERROR((Vintage_Input!H191+Vintage_Input!AV191)/$C241+Products!$E$14-(Products!$E$43+Products!$E$19+Products!$E$43*Products!$E$22+Products!$E$44),""),""))</f>
        <v/>
      </c>
      <c r="BE241" s="121">
        <f>IF($B241=1,$G$34,IF(N(Vintage_Input!Q191)&gt;0,IFERROR((Vintage_Input!I191+Vintage_Input!AW191)/$C241+Products!$E$14-(Products!$E$43+Products!$E$19+Products!$E$43*Products!$E$22+Products!$E$44),""),""))</f>
        <v/>
      </c>
      <c r="BF241" s="121">
        <f>IF($B241=1,$H$34,IF(N(Vintage_Input!R191)&gt;0,IFERROR((Vintage_Input!J191+Vintage_Input!AX191)/$C241+Products!$E$14-(Products!$E$43+Products!$E$19+Products!$E$43*Products!$E$22+Products!$E$44),""),""))</f>
        <v/>
      </c>
      <c r="BG241" s="121">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0">
        <f>IF($B242=1,$B$28,IF(N(Vintage_Input!L192)&gt;0,Vintage_Input!D192/Vintage_Input!L192,""))</f>
        <v/>
      </c>
      <c r="E242" s="120">
        <f>IF($B242=1,$C$28,IF(N(Vintage_Input!M192)&gt;0,Vintage_Input!E192/Vintage_Input!M192,""))</f>
        <v/>
      </c>
      <c r="F242" s="120">
        <f>IF($B242=1,$D$28,IF(N(Vintage_Input!N192)&gt;0,Vintage_Input!F192/Vintage_Input!N192,""))</f>
        <v/>
      </c>
      <c r="G242" s="120">
        <f>IF($B242=1,$E$28,IF(N(Vintage_Input!O192)&gt;0,Vintage_Input!G192/Vintage_Input!O192,""))</f>
        <v/>
      </c>
      <c r="H242" s="120">
        <f>IF($B242=1,$F$28,IF(N(Vintage_Input!P192)&gt;0,Vintage_Input!H192/Vintage_Input!P192,""))</f>
        <v/>
      </c>
      <c r="I242" s="120">
        <f>IF($B242=1,$G$28,IF(N(Vintage_Input!Q192)&gt;0,Vintage_Input!I192/Vintage_Input!Q192,""))</f>
        <v/>
      </c>
      <c r="J242" s="120">
        <f>IF($B242=1,$H$28,IF(N(Vintage_Input!R192)&gt;0,Vintage_Input!J192/Vintage_Input!R192,""))</f>
        <v/>
      </c>
      <c r="K242" s="120">
        <f>IF($B242=1,$I$28,IF(N(Vintage_Input!S192)&gt;0,Vintage_Input!K192/Vintage_Input!S192,""))</f>
        <v/>
      </c>
      <c r="L242" s="120">
        <f>IF($B242=1,$B$29,IF(N(Vintage_Input!L192)&gt;0,Vintage_Input!T192/Vintage_Input!L192,""))</f>
        <v/>
      </c>
      <c r="M242" s="120">
        <f>IF($B242=1,$C$29,IF(N(Vintage_Input!M192)&gt;0,Vintage_Input!U192/Vintage_Input!M192,""))</f>
        <v/>
      </c>
      <c r="N242" s="120">
        <f>IF($B242=1,$D$29,IF(N(Vintage_Input!N192)&gt;0,Vintage_Input!V192/Vintage_Input!N192,""))</f>
        <v/>
      </c>
      <c r="O242" s="120">
        <f>IF($B242=1,$E$29,IF(N(Vintage_Input!O192)&gt;0,Vintage_Input!W192/Vintage_Input!O192,""))</f>
        <v/>
      </c>
      <c r="P242" s="120">
        <f>IF($B242=1,$F$29,IF(N(Vintage_Input!P192)&gt;0,Vintage_Input!X192/Vintage_Input!P192,""))</f>
        <v/>
      </c>
      <c r="Q242" s="120">
        <f>IF($B242=1,$G$29,IF(N(Vintage_Input!Q192)&gt;0,Vintage_Input!Y192/Vintage_Input!Q192,""))</f>
        <v/>
      </c>
      <c r="R242" s="120">
        <f>IF($B242=1,$H$29,IF(N(Vintage_Input!R192)&gt;0,Vintage_Input!Z192/Vintage_Input!R192,""))</f>
        <v/>
      </c>
      <c r="S242" s="120">
        <f>IF($B242=1,$I$29,IF(N(Vintage_Input!S192)&gt;0,Vintage_Input!AA192/Vintage_Input!S192,""))</f>
        <v/>
      </c>
      <c r="T242" s="120">
        <f>IF($B242=1,$B$30,IF(N(Vintage_Input!L192)&gt;0,Vintage_Input!AB192/Vintage_Input!L192,""))</f>
        <v/>
      </c>
      <c r="U242" s="120">
        <f>IF($B242=1,$C$30,IF(N(Vintage_Input!M192)&gt;0,Vintage_Input!AC192/Vintage_Input!M192,""))</f>
        <v/>
      </c>
      <c r="V242" s="120">
        <f>IF($B242=1,$D$30,IF(N(Vintage_Input!N192)&gt;0,Vintage_Input!AD192/Vintage_Input!N192,""))</f>
        <v/>
      </c>
      <c r="W242" s="120">
        <f>IF($B242=1,$E$30,IF(N(Vintage_Input!O192)&gt;0,Vintage_Input!AE192/Vintage_Input!O192,""))</f>
        <v/>
      </c>
      <c r="X242" s="120">
        <f>IF($B242=1,$F$30,IF(N(Vintage_Input!P192)&gt;0,Vintage_Input!AF192/Vintage_Input!P192,""))</f>
        <v/>
      </c>
      <c r="Y242" s="120">
        <f>IF($B242=1,$G$30,IF(N(Vintage_Input!Q192)&gt;0,Vintage_Input!AG192/Vintage_Input!Q192,""))</f>
        <v/>
      </c>
      <c r="Z242" s="120">
        <f>IF($B242=1,$H$30,IF(N(Vintage_Input!R192)&gt;0,Vintage_Input!AH192/Vintage_Input!R192,""))</f>
        <v/>
      </c>
      <c r="AA242" s="120">
        <f>IF($B242=1,$I$30,IF(N(Vintage_Input!S192)&gt;0,Vintage_Input!AI192/Vintage_Input!S192,""))</f>
        <v/>
      </c>
      <c r="AB242" s="120">
        <f>IF($B242=1,$B$31,IF(N(Vintage_Input!L192)&gt;0,Vintage_Input!AJ192/Vintage_Input!L192,""))</f>
        <v/>
      </c>
      <c r="AC242" s="120">
        <f>IF($B242=1,$C$31,IF(N(Vintage_Input!M192)&gt;0,Vintage_Input!AK192/Vintage_Input!M192,""))</f>
        <v/>
      </c>
      <c r="AD242" s="120">
        <f>IF($B242=1,$D$31,IF(N(Vintage_Input!N192)&gt;0,Vintage_Input!AL192/Vintage_Input!N192,""))</f>
        <v/>
      </c>
      <c r="AE242" s="120">
        <f>IF($B242=1,$E$31,IF(N(Vintage_Input!O192)&gt;0,Vintage_Input!AM192/Vintage_Input!O192,""))</f>
        <v/>
      </c>
      <c r="AF242" s="120">
        <f>IF($B242=1,$F$31,IF(N(Vintage_Input!P192)&gt;0,Vintage_Input!AN192/Vintage_Input!P192,""))</f>
        <v/>
      </c>
      <c r="AG242" s="120">
        <f>IF($B242=1,$G$31,IF(N(Vintage_Input!Q192)&gt;0,Vintage_Input!AO192/Vintage_Input!Q192,""))</f>
        <v/>
      </c>
      <c r="AH242" s="120">
        <f>IF($B242=1,$H$31,IF(N(Vintage_Input!R192)&gt;0,Vintage_Input!AP192/Vintage_Input!R192,""))</f>
        <v/>
      </c>
      <c r="AI242" s="120">
        <f>IF($B242=1,$I$31,IF(N(Vintage_Input!S192)&gt;0,Vintage_Input!AQ192/Vintage_Input!S192,""))</f>
        <v/>
      </c>
      <c r="AJ242" s="120">
        <f>IF($B242=1,$B$32,IF(N(Vintage_Input!L192)&gt;0,IFERROR(Vintage_Input!AR192/Vintage_Input!AJ192,""),""))</f>
        <v/>
      </c>
      <c r="AK242" s="120">
        <f>IF($B242=1,$C$32,IF(N(Vintage_Input!M192)&gt;0,IFERROR(Vintage_Input!AS192/Vintage_Input!AK192,""),""))</f>
        <v/>
      </c>
      <c r="AL242" s="120">
        <f>IF($B242=1,$D$32,IF(N(Vintage_Input!N192)&gt;0,IFERROR(Vintage_Input!AT192/Vintage_Input!AL192,""),""))</f>
        <v/>
      </c>
      <c r="AM242" s="120">
        <f>IF($B242=1,$E$32,IF(N(Vintage_Input!O192)&gt;0,IFERROR(Vintage_Input!AU192/Vintage_Input!AM192,""),""))</f>
        <v/>
      </c>
      <c r="AN242" s="120">
        <f>IF($B242=1,$F$32,IF(N(Vintage_Input!P192)&gt;0,IFERROR(Vintage_Input!AV192/Vintage_Input!AN192,""),""))</f>
        <v/>
      </c>
      <c r="AO242" s="120">
        <f>IF($B242=1,$G$32,IF(N(Vintage_Input!Q192)&gt;0,IFERROR(Vintage_Input!AW192/Vintage_Input!AO192,""),""))</f>
        <v/>
      </c>
      <c r="AP242" s="120">
        <f>IF($B242=1,$H$32,IF(N(Vintage_Input!R192)&gt;0,IFERROR(Vintage_Input!AX192/Vintage_Input!AP192,""),""))</f>
        <v/>
      </c>
      <c r="AQ242" s="120">
        <f>IF($B242=1,$I$32,IF(N(Vintage_Input!S192)&gt;0,IFERROR(Vintage_Input!AY192/Vintage_Input!AQ192,""),""))</f>
        <v/>
      </c>
      <c r="AR242" s="120">
        <f>IF($B242=1,$B$33,IF(N(Vintage_Input!L192)&gt;0,IFERROR(Vintage_Input!AZ192/$C242,""),""))</f>
        <v/>
      </c>
      <c r="AS242" s="120">
        <f>IF($B242=1,$C$33,IF(N(Vintage_Input!M192)&gt;0,IFERROR(Vintage_Input!BA192/$C242,""),""))</f>
        <v/>
      </c>
      <c r="AT242" s="120">
        <f>IF($B242=1,$D$33,IF(N(Vintage_Input!N192)&gt;0,IFERROR(Vintage_Input!BB192/$C242,""),""))</f>
        <v/>
      </c>
      <c r="AU242" s="120">
        <f>IF($B242=1,$E$33,IF(N(Vintage_Input!O192)&gt;0,IFERROR(Vintage_Input!BC192/$C242,""),""))</f>
        <v/>
      </c>
      <c r="AV242" s="120">
        <f>IF($B242=1,$F$33,IF(N(Vintage_Input!P192)&gt;0,IFERROR(Vintage_Input!BD192/$C242,""),""))</f>
        <v/>
      </c>
      <c r="AW242" s="120">
        <f>IF($B242=1,$G$33,IF(N(Vintage_Input!Q192)&gt;0,IFERROR(Vintage_Input!BE192/$C242,""),""))</f>
        <v/>
      </c>
      <c r="AX242" s="120">
        <f>IF($B242=1,$H$33,IF(N(Vintage_Input!R192)&gt;0,IFERROR(Vintage_Input!BF192/$C242,""),""))</f>
        <v/>
      </c>
      <c r="AY242" s="120">
        <f>IF($B242=1,$I$33,IF(N(Vintage_Input!S192)&gt;0,IFERROR(Vintage_Input!BG192/$C242,""),""))</f>
        <v/>
      </c>
      <c r="AZ242" s="121">
        <f>IF($B242=1,$B$34,IF(N(Vintage_Input!L192)&gt;0,IFERROR((Vintage_Input!D192+Vintage_Input!AR192)/$C242+Products!$E$14-(Products!$E$43+Products!$E$19+Products!$E$43*Products!$E$22+Products!$E$44),""),""))</f>
        <v/>
      </c>
      <c r="BA242" s="121">
        <f>IF($B242=1,$C$34,IF(N(Vintage_Input!M192)&gt;0,IFERROR((Vintage_Input!E192+Vintage_Input!AS192)/$C242+Products!$E$14-(Products!$E$43+Products!$E$19+Products!$E$43*Products!$E$22+Products!$E$44),""),""))</f>
        <v/>
      </c>
      <c r="BB242" s="121">
        <f>IF($B242=1,$D$34,IF(N(Vintage_Input!N192)&gt;0,IFERROR((Vintage_Input!F192+Vintage_Input!AT192)/$C242+Products!$E$14-(Products!$E$43+Products!$E$19+Products!$E$43*Products!$E$22+Products!$E$44),""),""))</f>
        <v/>
      </c>
      <c r="BC242" s="121">
        <f>IF($B242=1,$E$34,IF(N(Vintage_Input!O192)&gt;0,IFERROR((Vintage_Input!G192+Vintage_Input!AU192)/$C242+Products!$E$14-(Products!$E$43+Products!$E$19+Products!$E$43*Products!$E$22+Products!$E$44),""),""))</f>
        <v/>
      </c>
      <c r="BD242" s="121">
        <f>IF($B242=1,$F$34,IF(N(Vintage_Input!P192)&gt;0,IFERROR((Vintage_Input!H192+Vintage_Input!AV192)/$C242+Products!$E$14-(Products!$E$43+Products!$E$19+Products!$E$43*Products!$E$22+Products!$E$44),""),""))</f>
        <v/>
      </c>
      <c r="BE242" s="121">
        <f>IF($B242=1,$G$34,IF(N(Vintage_Input!Q192)&gt;0,IFERROR((Vintage_Input!I192+Vintage_Input!AW192)/$C242+Products!$E$14-(Products!$E$43+Products!$E$19+Products!$E$43*Products!$E$22+Products!$E$44),""),""))</f>
        <v/>
      </c>
      <c r="BF242" s="121">
        <f>IF($B242=1,$H$34,IF(N(Vintage_Input!R192)&gt;0,IFERROR((Vintage_Input!J192+Vintage_Input!AX192)/$C242+Products!$E$14-(Products!$E$43+Products!$E$19+Products!$E$43*Products!$E$22+Products!$E$44),""),""))</f>
        <v/>
      </c>
      <c r="BG242" s="121">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0">
        <f>IF($B243=1,$B$28,IF(N(Vintage_Input!L193)&gt;0,Vintage_Input!D193/Vintage_Input!L193,""))</f>
        <v/>
      </c>
      <c r="E243" s="120">
        <f>IF($B243=1,$C$28,IF(N(Vintage_Input!M193)&gt;0,Vintage_Input!E193/Vintage_Input!M193,""))</f>
        <v/>
      </c>
      <c r="F243" s="120">
        <f>IF($B243=1,$D$28,IF(N(Vintage_Input!N193)&gt;0,Vintage_Input!F193/Vintage_Input!N193,""))</f>
        <v/>
      </c>
      <c r="G243" s="120">
        <f>IF($B243=1,$E$28,IF(N(Vintage_Input!O193)&gt;0,Vintage_Input!G193/Vintage_Input!O193,""))</f>
        <v/>
      </c>
      <c r="H243" s="120">
        <f>IF($B243=1,$F$28,IF(N(Vintage_Input!P193)&gt;0,Vintage_Input!H193/Vintage_Input!P193,""))</f>
        <v/>
      </c>
      <c r="I243" s="120">
        <f>IF($B243=1,$G$28,IF(N(Vintage_Input!Q193)&gt;0,Vintage_Input!I193/Vintage_Input!Q193,""))</f>
        <v/>
      </c>
      <c r="J243" s="120">
        <f>IF($B243=1,$H$28,IF(N(Vintage_Input!R193)&gt;0,Vintage_Input!J193/Vintage_Input!R193,""))</f>
        <v/>
      </c>
      <c r="K243" s="120">
        <f>IF($B243=1,$I$28,IF(N(Vintage_Input!S193)&gt;0,Vintage_Input!K193/Vintage_Input!S193,""))</f>
        <v/>
      </c>
      <c r="L243" s="120">
        <f>IF($B243=1,$B$29,IF(N(Vintage_Input!L193)&gt;0,Vintage_Input!T193/Vintage_Input!L193,""))</f>
        <v/>
      </c>
      <c r="M243" s="120">
        <f>IF($B243=1,$C$29,IF(N(Vintage_Input!M193)&gt;0,Vintage_Input!U193/Vintage_Input!M193,""))</f>
        <v/>
      </c>
      <c r="N243" s="120">
        <f>IF($B243=1,$D$29,IF(N(Vintage_Input!N193)&gt;0,Vintage_Input!V193/Vintage_Input!N193,""))</f>
        <v/>
      </c>
      <c r="O243" s="120">
        <f>IF($B243=1,$E$29,IF(N(Vintage_Input!O193)&gt;0,Vintage_Input!W193/Vintage_Input!O193,""))</f>
        <v/>
      </c>
      <c r="P243" s="120">
        <f>IF($B243=1,$F$29,IF(N(Vintage_Input!P193)&gt;0,Vintage_Input!X193/Vintage_Input!P193,""))</f>
        <v/>
      </c>
      <c r="Q243" s="120">
        <f>IF($B243=1,$G$29,IF(N(Vintage_Input!Q193)&gt;0,Vintage_Input!Y193/Vintage_Input!Q193,""))</f>
        <v/>
      </c>
      <c r="R243" s="120">
        <f>IF($B243=1,$H$29,IF(N(Vintage_Input!R193)&gt;0,Vintage_Input!Z193/Vintage_Input!R193,""))</f>
        <v/>
      </c>
      <c r="S243" s="120">
        <f>IF($B243=1,$I$29,IF(N(Vintage_Input!S193)&gt;0,Vintage_Input!AA193/Vintage_Input!S193,""))</f>
        <v/>
      </c>
      <c r="T243" s="120">
        <f>IF($B243=1,$B$30,IF(N(Vintage_Input!L193)&gt;0,Vintage_Input!AB193/Vintage_Input!L193,""))</f>
        <v/>
      </c>
      <c r="U243" s="120">
        <f>IF($B243=1,$C$30,IF(N(Vintage_Input!M193)&gt;0,Vintage_Input!AC193/Vintage_Input!M193,""))</f>
        <v/>
      </c>
      <c r="V243" s="120">
        <f>IF($B243=1,$D$30,IF(N(Vintage_Input!N193)&gt;0,Vintage_Input!AD193/Vintage_Input!N193,""))</f>
        <v/>
      </c>
      <c r="W243" s="120">
        <f>IF($B243=1,$E$30,IF(N(Vintage_Input!O193)&gt;0,Vintage_Input!AE193/Vintage_Input!O193,""))</f>
        <v/>
      </c>
      <c r="X243" s="120">
        <f>IF($B243=1,$F$30,IF(N(Vintage_Input!P193)&gt;0,Vintage_Input!AF193/Vintage_Input!P193,""))</f>
        <v/>
      </c>
      <c r="Y243" s="120">
        <f>IF($B243=1,$G$30,IF(N(Vintage_Input!Q193)&gt;0,Vintage_Input!AG193/Vintage_Input!Q193,""))</f>
        <v/>
      </c>
      <c r="Z243" s="120">
        <f>IF($B243=1,$H$30,IF(N(Vintage_Input!R193)&gt;0,Vintage_Input!AH193/Vintage_Input!R193,""))</f>
        <v/>
      </c>
      <c r="AA243" s="120">
        <f>IF($B243=1,$I$30,IF(N(Vintage_Input!S193)&gt;0,Vintage_Input!AI193/Vintage_Input!S193,""))</f>
        <v/>
      </c>
      <c r="AB243" s="120">
        <f>IF($B243=1,$B$31,IF(N(Vintage_Input!L193)&gt;0,Vintage_Input!AJ193/Vintage_Input!L193,""))</f>
        <v/>
      </c>
      <c r="AC243" s="120">
        <f>IF($B243=1,$C$31,IF(N(Vintage_Input!M193)&gt;0,Vintage_Input!AK193/Vintage_Input!M193,""))</f>
        <v/>
      </c>
      <c r="AD243" s="120">
        <f>IF($B243=1,$D$31,IF(N(Vintage_Input!N193)&gt;0,Vintage_Input!AL193/Vintage_Input!N193,""))</f>
        <v/>
      </c>
      <c r="AE243" s="120">
        <f>IF($B243=1,$E$31,IF(N(Vintage_Input!O193)&gt;0,Vintage_Input!AM193/Vintage_Input!O193,""))</f>
        <v/>
      </c>
      <c r="AF243" s="120">
        <f>IF($B243=1,$F$31,IF(N(Vintage_Input!P193)&gt;0,Vintage_Input!AN193/Vintage_Input!P193,""))</f>
        <v/>
      </c>
      <c r="AG243" s="120">
        <f>IF($B243=1,$G$31,IF(N(Vintage_Input!Q193)&gt;0,Vintage_Input!AO193/Vintage_Input!Q193,""))</f>
        <v/>
      </c>
      <c r="AH243" s="120">
        <f>IF($B243=1,$H$31,IF(N(Vintage_Input!R193)&gt;0,Vintage_Input!AP193/Vintage_Input!R193,""))</f>
        <v/>
      </c>
      <c r="AI243" s="120">
        <f>IF($B243=1,$I$31,IF(N(Vintage_Input!S193)&gt;0,Vintage_Input!AQ193/Vintage_Input!S193,""))</f>
        <v/>
      </c>
      <c r="AJ243" s="120">
        <f>IF($B243=1,$B$32,IF(N(Vintage_Input!L193)&gt;0,IFERROR(Vintage_Input!AR193/Vintage_Input!AJ193,""),""))</f>
        <v/>
      </c>
      <c r="AK243" s="120">
        <f>IF($B243=1,$C$32,IF(N(Vintage_Input!M193)&gt;0,IFERROR(Vintage_Input!AS193/Vintage_Input!AK193,""),""))</f>
        <v/>
      </c>
      <c r="AL243" s="120">
        <f>IF($B243=1,$D$32,IF(N(Vintage_Input!N193)&gt;0,IFERROR(Vintage_Input!AT193/Vintage_Input!AL193,""),""))</f>
        <v/>
      </c>
      <c r="AM243" s="120">
        <f>IF($B243=1,$E$32,IF(N(Vintage_Input!O193)&gt;0,IFERROR(Vintage_Input!AU193/Vintage_Input!AM193,""),""))</f>
        <v/>
      </c>
      <c r="AN243" s="120">
        <f>IF($B243=1,$F$32,IF(N(Vintage_Input!P193)&gt;0,IFERROR(Vintage_Input!AV193/Vintage_Input!AN193,""),""))</f>
        <v/>
      </c>
      <c r="AO243" s="120">
        <f>IF($B243=1,$G$32,IF(N(Vintage_Input!Q193)&gt;0,IFERROR(Vintage_Input!AW193/Vintage_Input!AO193,""),""))</f>
        <v/>
      </c>
      <c r="AP243" s="120">
        <f>IF($B243=1,$H$32,IF(N(Vintage_Input!R193)&gt;0,IFERROR(Vintage_Input!AX193/Vintage_Input!AP193,""),""))</f>
        <v/>
      </c>
      <c r="AQ243" s="120">
        <f>IF($B243=1,$I$32,IF(N(Vintage_Input!S193)&gt;0,IFERROR(Vintage_Input!AY193/Vintage_Input!AQ193,""),""))</f>
        <v/>
      </c>
      <c r="AR243" s="120">
        <f>IF($B243=1,$B$33,IF(N(Vintage_Input!L193)&gt;0,IFERROR(Vintage_Input!AZ193/$C243,""),""))</f>
        <v/>
      </c>
      <c r="AS243" s="120">
        <f>IF($B243=1,$C$33,IF(N(Vintage_Input!M193)&gt;0,IFERROR(Vintage_Input!BA193/$C243,""),""))</f>
        <v/>
      </c>
      <c r="AT243" s="120">
        <f>IF($B243=1,$D$33,IF(N(Vintage_Input!N193)&gt;0,IFERROR(Vintage_Input!BB193/$C243,""),""))</f>
        <v/>
      </c>
      <c r="AU243" s="120">
        <f>IF($B243=1,$E$33,IF(N(Vintage_Input!O193)&gt;0,IFERROR(Vintage_Input!BC193/$C243,""),""))</f>
        <v/>
      </c>
      <c r="AV243" s="120">
        <f>IF($B243=1,$F$33,IF(N(Vintage_Input!P193)&gt;0,IFERROR(Vintage_Input!BD193/$C243,""),""))</f>
        <v/>
      </c>
      <c r="AW243" s="120">
        <f>IF($B243=1,$G$33,IF(N(Vintage_Input!Q193)&gt;0,IFERROR(Vintage_Input!BE193/$C243,""),""))</f>
        <v/>
      </c>
      <c r="AX243" s="120">
        <f>IF($B243=1,$H$33,IF(N(Vintage_Input!R193)&gt;0,IFERROR(Vintage_Input!BF193/$C243,""),""))</f>
        <v/>
      </c>
      <c r="AY243" s="120">
        <f>IF($B243=1,$I$33,IF(N(Vintage_Input!S193)&gt;0,IFERROR(Vintage_Input!BG193/$C243,""),""))</f>
        <v/>
      </c>
      <c r="AZ243" s="121">
        <f>IF($B243=1,$B$34,IF(N(Vintage_Input!L193)&gt;0,IFERROR((Vintage_Input!D193+Vintage_Input!AR193)/$C243+Products!$E$14-(Products!$E$43+Products!$E$19+Products!$E$43*Products!$E$22+Products!$E$44),""),""))</f>
        <v/>
      </c>
      <c r="BA243" s="121">
        <f>IF($B243=1,$C$34,IF(N(Vintage_Input!M193)&gt;0,IFERROR((Vintage_Input!E193+Vintage_Input!AS193)/$C243+Products!$E$14-(Products!$E$43+Products!$E$19+Products!$E$43*Products!$E$22+Products!$E$44),""),""))</f>
        <v/>
      </c>
      <c r="BB243" s="121">
        <f>IF($B243=1,$D$34,IF(N(Vintage_Input!N193)&gt;0,IFERROR((Vintage_Input!F193+Vintage_Input!AT193)/$C243+Products!$E$14-(Products!$E$43+Products!$E$19+Products!$E$43*Products!$E$22+Products!$E$44),""),""))</f>
        <v/>
      </c>
      <c r="BC243" s="121">
        <f>IF($B243=1,$E$34,IF(N(Vintage_Input!O193)&gt;0,IFERROR((Vintage_Input!G193+Vintage_Input!AU193)/$C243+Products!$E$14-(Products!$E$43+Products!$E$19+Products!$E$43*Products!$E$22+Products!$E$44),""),""))</f>
        <v/>
      </c>
      <c r="BD243" s="121">
        <f>IF($B243=1,$F$34,IF(N(Vintage_Input!P193)&gt;0,IFERROR((Vintage_Input!H193+Vintage_Input!AV193)/$C243+Products!$E$14-(Products!$E$43+Products!$E$19+Products!$E$43*Products!$E$22+Products!$E$44),""),""))</f>
        <v/>
      </c>
      <c r="BE243" s="121">
        <f>IF($B243=1,$G$34,IF(N(Vintage_Input!Q193)&gt;0,IFERROR((Vintage_Input!I193+Vintage_Input!AW193)/$C243+Products!$E$14-(Products!$E$43+Products!$E$19+Products!$E$43*Products!$E$22+Products!$E$44),""),""))</f>
        <v/>
      </c>
      <c r="BF243" s="121">
        <f>IF($B243=1,$H$34,IF(N(Vintage_Input!R193)&gt;0,IFERROR((Vintage_Input!J193+Vintage_Input!AX193)/$C243+Products!$E$14-(Products!$E$43+Products!$E$19+Products!$E$43*Products!$E$22+Products!$E$44),""),""))</f>
        <v/>
      </c>
      <c r="BG243" s="121">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0">
        <f>IF($B244=1,$B$28,IF(N(Vintage_Input!L194)&gt;0,Vintage_Input!D194/Vintage_Input!L194,""))</f>
        <v/>
      </c>
      <c r="E244" s="120">
        <f>IF($B244=1,$C$28,IF(N(Vintage_Input!M194)&gt;0,Vintage_Input!E194/Vintage_Input!M194,""))</f>
        <v/>
      </c>
      <c r="F244" s="120">
        <f>IF($B244=1,$D$28,IF(N(Vintage_Input!N194)&gt;0,Vintage_Input!F194/Vintage_Input!N194,""))</f>
        <v/>
      </c>
      <c r="G244" s="120">
        <f>IF($B244=1,$E$28,IF(N(Vintage_Input!O194)&gt;0,Vintage_Input!G194/Vintage_Input!O194,""))</f>
        <v/>
      </c>
      <c r="H244" s="120">
        <f>IF($B244=1,$F$28,IF(N(Vintage_Input!P194)&gt;0,Vintage_Input!H194/Vintage_Input!P194,""))</f>
        <v/>
      </c>
      <c r="I244" s="120">
        <f>IF($B244=1,$G$28,IF(N(Vintage_Input!Q194)&gt;0,Vintage_Input!I194/Vintage_Input!Q194,""))</f>
        <v/>
      </c>
      <c r="J244" s="120">
        <f>IF($B244=1,$H$28,IF(N(Vintage_Input!R194)&gt;0,Vintage_Input!J194/Vintage_Input!R194,""))</f>
        <v/>
      </c>
      <c r="K244" s="120">
        <f>IF($B244=1,$I$28,IF(N(Vintage_Input!S194)&gt;0,Vintage_Input!K194/Vintage_Input!S194,""))</f>
        <v/>
      </c>
      <c r="L244" s="120">
        <f>IF($B244=1,$B$29,IF(N(Vintage_Input!L194)&gt;0,Vintage_Input!T194/Vintage_Input!L194,""))</f>
        <v/>
      </c>
      <c r="M244" s="120">
        <f>IF($B244=1,$C$29,IF(N(Vintage_Input!M194)&gt;0,Vintage_Input!U194/Vintage_Input!M194,""))</f>
        <v/>
      </c>
      <c r="N244" s="120">
        <f>IF($B244=1,$D$29,IF(N(Vintage_Input!N194)&gt;0,Vintage_Input!V194/Vintage_Input!N194,""))</f>
        <v/>
      </c>
      <c r="O244" s="120">
        <f>IF($B244=1,$E$29,IF(N(Vintage_Input!O194)&gt;0,Vintage_Input!W194/Vintage_Input!O194,""))</f>
        <v/>
      </c>
      <c r="P244" s="120">
        <f>IF($B244=1,$F$29,IF(N(Vintage_Input!P194)&gt;0,Vintage_Input!X194/Vintage_Input!P194,""))</f>
        <v/>
      </c>
      <c r="Q244" s="120">
        <f>IF($B244=1,$G$29,IF(N(Vintage_Input!Q194)&gt;0,Vintage_Input!Y194/Vintage_Input!Q194,""))</f>
        <v/>
      </c>
      <c r="R244" s="120">
        <f>IF($B244=1,$H$29,IF(N(Vintage_Input!R194)&gt;0,Vintage_Input!Z194/Vintage_Input!R194,""))</f>
        <v/>
      </c>
      <c r="S244" s="120">
        <f>IF($B244=1,$I$29,IF(N(Vintage_Input!S194)&gt;0,Vintage_Input!AA194/Vintage_Input!S194,""))</f>
        <v/>
      </c>
      <c r="T244" s="120">
        <f>IF($B244=1,$B$30,IF(N(Vintage_Input!L194)&gt;0,Vintage_Input!AB194/Vintage_Input!L194,""))</f>
        <v/>
      </c>
      <c r="U244" s="120">
        <f>IF($B244=1,$C$30,IF(N(Vintage_Input!M194)&gt;0,Vintage_Input!AC194/Vintage_Input!M194,""))</f>
        <v/>
      </c>
      <c r="V244" s="120">
        <f>IF($B244=1,$D$30,IF(N(Vintage_Input!N194)&gt;0,Vintage_Input!AD194/Vintage_Input!N194,""))</f>
        <v/>
      </c>
      <c r="W244" s="120">
        <f>IF($B244=1,$E$30,IF(N(Vintage_Input!O194)&gt;0,Vintage_Input!AE194/Vintage_Input!O194,""))</f>
        <v/>
      </c>
      <c r="X244" s="120">
        <f>IF($B244=1,$F$30,IF(N(Vintage_Input!P194)&gt;0,Vintage_Input!AF194/Vintage_Input!P194,""))</f>
        <v/>
      </c>
      <c r="Y244" s="120">
        <f>IF($B244=1,$G$30,IF(N(Vintage_Input!Q194)&gt;0,Vintage_Input!AG194/Vintage_Input!Q194,""))</f>
        <v/>
      </c>
      <c r="Z244" s="120">
        <f>IF($B244=1,$H$30,IF(N(Vintage_Input!R194)&gt;0,Vintage_Input!AH194/Vintage_Input!R194,""))</f>
        <v/>
      </c>
      <c r="AA244" s="120">
        <f>IF($B244=1,$I$30,IF(N(Vintage_Input!S194)&gt;0,Vintage_Input!AI194/Vintage_Input!S194,""))</f>
        <v/>
      </c>
      <c r="AB244" s="120">
        <f>IF($B244=1,$B$31,IF(N(Vintage_Input!L194)&gt;0,Vintage_Input!AJ194/Vintage_Input!L194,""))</f>
        <v/>
      </c>
      <c r="AC244" s="120">
        <f>IF($B244=1,$C$31,IF(N(Vintage_Input!M194)&gt;0,Vintage_Input!AK194/Vintage_Input!M194,""))</f>
        <v/>
      </c>
      <c r="AD244" s="120">
        <f>IF($B244=1,$D$31,IF(N(Vintage_Input!N194)&gt;0,Vintage_Input!AL194/Vintage_Input!N194,""))</f>
        <v/>
      </c>
      <c r="AE244" s="120">
        <f>IF($B244=1,$E$31,IF(N(Vintage_Input!O194)&gt;0,Vintage_Input!AM194/Vintage_Input!O194,""))</f>
        <v/>
      </c>
      <c r="AF244" s="120">
        <f>IF($B244=1,$F$31,IF(N(Vintage_Input!P194)&gt;0,Vintage_Input!AN194/Vintage_Input!P194,""))</f>
        <v/>
      </c>
      <c r="AG244" s="120">
        <f>IF($B244=1,$G$31,IF(N(Vintage_Input!Q194)&gt;0,Vintage_Input!AO194/Vintage_Input!Q194,""))</f>
        <v/>
      </c>
      <c r="AH244" s="120">
        <f>IF($B244=1,$H$31,IF(N(Vintage_Input!R194)&gt;0,Vintage_Input!AP194/Vintage_Input!R194,""))</f>
        <v/>
      </c>
      <c r="AI244" s="120">
        <f>IF($B244=1,$I$31,IF(N(Vintage_Input!S194)&gt;0,Vintage_Input!AQ194/Vintage_Input!S194,""))</f>
        <v/>
      </c>
      <c r="AJ244" s="120">
        <f>IF($B244=1,$B$32,IF(N(Vintage_Input!L194)&gt;0,IFERROR(Vintage_Input!AR194/Vintage_Input!AJ194,""),""))</f>
        <v/>
      </c>
      <c r="AK244" s="120">
        <f>IF($B244=1,$C$32,IF(N(Vintage_Input!M194)&gt;0,IFERROR(Vintage_Input!AS194/Vintage_Input!AK194,""),""))</f>
        <v/>
      </c>
      <c r="AL244" s="120">
        <f>IF($B244=1,$D$32,IF(N(Vintage_Input!N194)&gt;0,IFERROR(Vintage_Input!AT194/Vintage_Input!AL194,""),""))</f>
        <v/>
      </c>
      <c r="AM244" s="120">
        <f>IF($B244=1,$E$32,IF(N(Vintage_Input!O194)&gt;0,IFERROR(Vintage_Input!AU194/Vintage_Input!AM194,""),""))</f>
        <v/>
      </c>
      <c r="AN244" s="120">
        <f>IF($B244=1,$F$32,IF(N(Vintage_Input!P194)&gt;0,IFERROR(Vintage_Input!AV194/Vintage_Input!AN194,""),""))</f>
        <v/>
      </c>
      <c r="AO244" s="120">
        <f>IF($B244=1,$G$32,IF(N(Vintage_Input!Q194)&gt;0,IFERROR(Vintage_Input!AW194/Vintage_Input!AO194,""),""))</f>
        <v/>
      </c>
      <c r="AP244" s="120">
        <f>IF($B244=1,$H$32,IF(N(Vintage_Input!R194)&gt;0,IFERROR(Vintage_Input!AX194/Vintage_Input!AP194,""),""))</f>
        <v/>
      </c>
      <c r="AQ244" s="120">
        <f>IF($B244=1,$I$32,IF(N(Vintage_Input!S194)&gt;0,IFERROR(Vintage_Input!AY194/Vintage_Input!AQ194,""),""))</f>
        <v/>
      </c>
      <c r="AR244" s="120">
        <f>IF($B244=1,$B$33,IF(N(Vintage_Input!L194)&gt;0,IFERROR(Vintage_Input!AZ194/$C244,""),""))</f>
        <v/>
      </c>
      <c r="AS244" s="120">
        <f>IF($B244=1,$C$33,IF(N(Vintage_Input!M194)&gt;0,IFERROR(Vintage_Input!BA194/$C244,""),""))</f>
        <v/>
      </c>
      <c r="AT244" s="120">
        <f>IF($B244=1,$D$33,IF(N(Vintage_Input!N194)&gt;0,IFERROR(Vintage_Input!BB194/$C244,""),""))</f>
        <v/>
      </c>
      <c r="AU244" s="120">
        <f>IF($B244=1,$E$33,IF(N(Vintage_Input!O194)&gt;0,IFERROR(Vintage_Input!BC194/$C244,""),""))</f>
        <v/>
      </c>
      <c r="AV244" s="120">
        <f>IF($B244=1,$F$33,IF(N(Vintage_Input!P194)&gt;0,IFERROR(Vintage_Input!BD194/$C244,""),""))</f>
        <v/>
      </c>
      <c r="AW244" s="120">
        <f>IF($B244=1,$G$33,IF(N(Vintage_Input!Q194)&gt;0,IFERROR(Vintage_Input!BE194/$C244,""),""))</f>
        <v/>
      </c>
      <c r="AX244" s="120">
        <f>IF($B244=1,$H$33,IF(N(Vintage_Input!R194)&gt;0,IFERROR(Vintage_Input!BF194/$C244,""),""))</f>
        <v/>
      </c>
      <c r="AY244" s="120">
        <f>IF($B244=1,$I$33,IF(N(Vintage_Input!S194)&gt;0,IFERROR(Vintage_Input!BG194/$C244,""),""))</f>
        <v/>
      </c>
      <c r="AZ244" s="121">
        <f>IF($B244=1,$B$34,IF(N(Vintage_Input!L194)&gt;0,IFERROR((Vintage_Input!D194+Vintage_Input!AR194)/$C244+Products!$E$14-(Products!$E$43+Products!$E$19+Products!$E$43*Products!$E$22+Products!$E$44),""),""))</f>
        <v/>
      </c>
      <c r="BA244" s="121">
        <f>IF($B244=1,$C$34,IF(N(Vintage_Input!M194)&gt;0,IFERROR((Vintage_Input!E194+Vintage_Input!AS194)/$C244+Products!$E$14-(Products!$E$43+Products!$E$19+Products!$E$43*Products!$E$22+Products!$E$44),""),""))</f>
        <v/>
      </c>
      <c r="BB244" s="121">
        <f>IF($B244=1,$D$34,IF(N(Vintage_Input!N194)&gt;0,IFERROR((Vintage_Input!F194+Vintage_Input!AT194)/$C244+Products!$E$14-(Products!$E$43+Products!$E$19+Products!$E$43*Products!$E$22+Products!$E$44),""),""))</f>
        <v/>
      </c>
      <c r="BC244" s="121">
        <f>IF($B244=1,$E$34,IF(N(Vintage_Input!O194)&gt;0,IFERROR((Vintage_Input!G194+Vintage_Input!AU194)/$C244+Products!$E$14-(Products!$E$43+Products!$E$19+Products!$E$43*Products!$E$22+Products!$E$44),""),""))</f>
        <v/>
      </c>
      <c r="BD244" s="121">
        <f>IF($B244=1,$F$34,IF(N(Vintage_Input!P194)&gt;0,IFERROR((Vintage_Input!H194+Vintage_Input!AV194)/$C244+Products!$E$14-(Products!$E$43+Products!$E$19+Products!$E$43*Products!$E$22+Products!$E$44),""),""))</f>
        <v/>
      </c>
      <c r="BE244" s="121">
        <f>IF($B244=1,$G$34,IF(N(Vintage_Input!Q194)&gt;0,IFERROR((Vintage_Input!I194+Vintage_Input!AW194)/$C244+Products!$E$14-(Products!$E$43+Products!$E$19+Products!$E$43*Products!$E$22+Products!$E$44),""),""))</f>
        <v/>
      </c>
      <c r="BF244" s="121">
        <f>IF($B244=1,$H$34,IF(N(Vintage_Input!R194)&gt;0,IFERROR((Vintage_Input!J194+Vintage_Input!AX194)/$C244+Products!$E$14-(Products!$E$43+Products!$E$19+Products!$E$43*Products!$E$22+Products!$E$44),""),""))</f>
        <v/>
      </c>
      <c r="BG244" s="121">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0">
        <f>IF($B245=1,$B$28,IF(N(Vintage_Input!L195)&gt;0,Vintage_Input!D195/Vintage_Input!L195,""))</f>
        <v/>
      </c>
      <c r="E245" s="120">
        <f>IF($B245=1,$C$28,IF(N(Vintage_Input!M195)&gt;0,Vintage_Input!E195/Vintage_Input!M195,""))</f>
        <v/>
      </c>
      <c r="F245" s="120">
        <f>IF($B245=1,$D$28,IF(N(Vintage_Input!N195)&gt;0,Vintage_Input!F195/Vintage_Input!N195,""))</f>
        <v/>
      </c>
      <c r="G245" s="120">
        <f>IF($B245=1,$E$28,IF(N(Vintage_Input!O195)&gt;0,Vintage_Input!G195/Vintage_Input!O195,""))</f>
        <v/>
      </c>
      <c r="H245" s="120">
        <f>IF($B245=1,$F$28,IF(N(Vintage_Input!P195)&gt;0,Vintage_Input!H195/Vintage_Input!P195,""))</f>
        <v/>
      </c>
      <c r="I245" s="120">
        <f>IF($B245=1,$G$28,IF(N(Vintage_Input!Q195)&gt;0,Vintage_Input!I195/Vintage_Input!Q195,""))</f>
        <v/>
      </c>
      <c r="J245" s="120">
        <f>IF($B245=1,$H$28,IF(N(Vintage_Input!R195)&gt;0,Vintage_Input!J195/Vintage_Input!R195,""))</f>
        <v/>
      </c>
      <c r="K245" s="120">
        <f>IF($B245=1,$I$28,IF(N(Vintage_Input!S195)&gt;0,Vintage_Input!K195/Vintage_Input!S195,""))</f>
        <v/>
      </c>
      <c r="L245" s="120">
        <f>IF($B245=1,$B$29,IF(N(Vintage_Input!L195)&gt;0,Vintage_Input!T195/Vintage_Input!L195,""))</f>
        <v/>
      </c>
      <c r="M245" s="120">
        <f>IF($B245=1,$C$29,IF(N(Vintage_Input!M195)&gt;0,Vintage_Input!U195/Vintage_Input!M195,""))</f>
        <v/>
      </c>
      <c r="N245" s="120">
        <f>IF($B245=1,$D$29,IF(N(Vintage_Input!N195)&gt;0,Vintage_Input!V195/Vintage_Input!N195,""))</f>
        <v/>
      </c>
      <c r="O245" s="120">
        <f>IF($B245=1,$E$29,IF(N(Vintage_Input!O195)&gt;0,Vintage_Input!W195/Vintage_Input!O195,""))</f>
        <v/>
      </c>
      <c r="P245" s="120">
        <f>IF($B245=1,$F$29,IF(N(Vintage_Input!P195)&gt;0,Vintage_Input!X195/Vintage_Input!P195,""))</f>
        <v/>
      </c>
      <c r="Q245" s="120">
        <f>IF($B245=1,$G$29,IF(N(Vintage_Input!Q195)&gt;0,Vintage_Input!Y195/Vintage_Input!Q195,""))</f>
        <v/>
      </c>
      <c r="R245" s="120">
        <f>IF($B245=1,$H$29,IF(N(Vintage_Input!R195)&gt;0,Vintage_Input!Z195/Vintage_Input!R195,""))</f>
        <v/>
      </c>
      <c r="S245" s="120">
        <f>IF($B245=1,$I$29,IF(N(Vintage_Input!S195)&gt;0,Vintage_Input!AA195/Vintage_Input!S195,""))</f>
        <v/>
      </c>
      <c r="T245" s="120">
        <f>IF($B245=1,$B$30,IF(N(Vintage_Input!L195)&gt;0,Vintage_Input!AB195/Vintage_Input!L195,""))</f>
        <v/>
      </c>
      <c r="U245" s="120">
        <f>IF($B245=1,$C$30,IF(N(Vintage_Input!M195)&gt;0,Vintage_Input!AC195/Vintage_Input!M195,""))</f>
        <v/>
      </c>
      <c r="V245" s="120">
        <f>IF($B245=1,$D$30,IF(N(Vintage_Input!N195)&gt;0,Vintage_Input!AD195/Vintage_Input!N195,""))</f>
        <v/>
      </c>
      <c r="W245" s="120">
        <f>IF($B245=1,$E$30,IF(N(Vintage_Input!O195)&gt;0,Vintage_Input!AE195/Vintage_Input!O195,""))</f>
        <v/>
      </c>
      <c r="X245" s="120">
        <f>IF($B245=1,$F$30,IF(N(Vintage_Input!P195)&gt;0,Vintage_Input!AF195/Vintage_Input!P195,""))</f>
        <v/>
      </c>
      <c r="Y245" s="120">
        <f>IF($B245=1,$G$30,IF(N(Vintage_Input!Q195)&gt;0,Vintage_Input!AG195/Vintage_Input!Q195,""))</f>
        <v/>
      </c>
      <c r="Z245" s="120">
        <f>IF($B245=1,$H$30,IF(N(Vintage_Input!R195)&gt;0,Vintage_Input!AH195/Vintage_Input!R195,""))</f>
        <v/>
      </c>
      <c r="AA245" s="120">
        <f>IF($B245=1,$I$30,IF(N(Vintage_Input!S195)&gt;0,Vintage_Input!AI195/Vintage_Input!S195,""))</f>
        <v/>
      </c>
      <c r="AB245" s="120">
        <f>IF($B245=1,$B$31,IF(N(Vintage_Input!L195)&gt;0,Vintage_Input!AJ195/Vintage_Input!L195,""))</f>
        <v/>
      </c>
      <c r="AC245" s="120">
        <f>IF($B245=1,$C$31,IF(N(Vintage_Input!M195)&gt;0,Vintage_Input!AK195/Vintage_Input!M195,""))</f>
        <v/>
      </c>
      <c r="AD245" s="120">
        <f>IF($B245=1,$D$31,IF(N(Vintage_Input!N195)&gt;0,Vintage_Input!AL195/Vintage_Input!N195,""))</f>
        <v/>
      </c>
      <c r="AE245" s="120">
        <f>IF($B245=1,$E$31,IF(N(Vintage_Input!O195)&gt;0,Vintage_Input!AM195/Vintage_Input!O195,""))</f>
        <v/>
      </c>
      <c r="AF245" s="120">
        <f>IF($B245=1,$F$31,IF(N(Vintage_Input!P195)&gt;0,Vintage_Input!AN195/Vintage_Input!P195,""))</f>
        <v/>
      </c>
      <c r="AG245" s="120">
        <f>IF($B245=1,$G$31,IF(N(Vintage_Input!Q195)&gt;0,Vintage_Input!AO195/Vintage_Input!Q195,""))</f>
        <v/>
      </c>
      <c r="AH245" s="120">
        <f>IF($B245=1,$H$31,IF(N(Vintage_Input!R195)&gt;0,Vintage_Input!AP195/Vintage_Input!R195,""))</f>
        <v/>
      </c>
      <c r="AI245" s="120">
        <f>IF($B245=1,$I$31,IF(N(Vintage_Input!S195)&gt;0,Vintage_Input!AQ195/Vintage_Input!S195,""))</f>
        <v/>
      </c>
      <c r="AJ245" s="120">
        <f>IF($B245=1,$B$32,IF(N(Vintage_Input!L195)&gt;0,IFERROR(Vintage_Input!AR195/Vintage_Input!AJ195,""),""))</f>
        <v/>
      </c>
      <c r="AK245" s="120">
        <f>IF($B245=1,$C$32,IF(N(Vintage_Input!M195)&gt;0,IFERROR(Vintage_Input!AS195/Vintage_Input!AK195,""),""))</f>
        <v/>
      </c>
      <c r="AL245" s="120">
        <f>IF($B245=1,$D$32,IF(N(Vintage_Input!N195)&gt;0,IFERROR(Vintage_Input!AT195/Vintage_Input!AL195,""),""))</f>
        <v/>
      </c>
      <c r="AM245" s="120">
        <f>IF($B245=1,$E$32,IF(N(Vintage_Input!O195)&gt;0,IFERROR(Vintage_Input!AU195/Vintage_Input!AM195,""),""))</f>
        <v/>
      </c>
      <c r="AN245" s="120">
        <f>IF($B245=1,$F$32,IF(N(Vintage_Input!P195)&gt;0,IFERROR(Vintage_Input!AV195/Vintage_Input!AN195,""),""))</f>
        <v/>
      </c>
      <c r="AO245" s="120">
        <f>IF($B245=1,$G$32,IF(N(Vintage_Input!Q195)&gt;0,IFERROR(Vintage_Input!AW195/Vintage_Input!AO195,""),""))</f>
        <v/>
      </c>
      <c r="AP245" s="120">
        <f>IF($B245=1,$H$32,IF(N(Vintage_Input!R195)&gt;0,IFERROR(Vintage_Input!AX195/Vintage_Input!AP195,""),""))</f>
        <v/>
      </c>
      <c r="AQ245" s="120">
        <f>IF($B245=1,$I$32,IF(N(Vintage_Input!S195)&gt;0,IFERROR(Vintage_Input!AY195/Vintage_Input!AQ195,""),""))</f>
        <v/>
      </c>
      <c r="AR245" s="120">
        <f>IF($B245=1,$B$33,IF(N(Vintage_Input!L195)&gt;0,IFERROR(Vintage_Input!AZ195/$C245,""),""))</f>
        <v/>
      </c>
      <c r="AS245" s="120">
        <f>IF($B245=1,$C$33,IF(N(Vintage_Input!M195)&gt;0,IFERROR(Vintage_Input!BA195/$C245,""),""))</f>
        <v/>
      </c>
      <c r="AT245" s="120">
        <f>IF($B245=1,$D$33,IF(N(Vintage_Input!N195)&gt;0,IFERROR(Vintage_Input!BB195/$C245,""),""))</f>
        <v/>
      </c>
      <c r="AU245" s="120">
        <f>IF($B245=1,$E$33,IF(N(Vintage_Input!O195)&gt;0,IFERROR(Vintage_Input!BC195/$C245,""),""))</f>
        <v/>
      </c>
      <c r="AV245" s="120">
        <f>IF($B245=1,$F$33,IF(N(Vintage_Input!P195)&gt;0,IFERROR(Vintage_Input!BD195/$C245,""),""))</f>
        <v/>
      </c>
      <c r="AW245" s="120">
        <f>IF($B245=1,$G$33,IF(N(Vintage_Input!Q195)&gt;0,IFERROR(Vintage_Input!BE195/$C245,""),""))</f>
        <v/>
      </c>
      <c r="AX245" s="120">
        <f>IF($B245=1,$H$33,IF(N(Vintage_Input!R195)&gt;0,IFERROR(Vintage_Input!BF195/$C245,""),""))</f>
        <v/>
      </c>
      <c r="AY245" s="120">
        <f>IF($B245=1,$I$33,IF(N(Vintage_Input!S195)&gt;0,IFERROR(Vintage_Input!BG195/$C245,""),""))</f>
        <v/>
      </c>
      <c r="AZ245" s="121">
        <f>IF($B245=1,$B$34,IF(N(Vintage_Input!L195)&gt;0,IFERROR((Vintage_Input!D195+Vintage_Input!AR195)/$C245+Products!$E$14-(Products!$E$43+Products!$E$19+Products!$E$43*Products!$E$22+Products!$E$44),""),""))</f>
        <v/>
      </c>
      <c r="BA245" s="121">
        <f>IF($B245=1,$C$34,IF(N(Vintage_Input!M195)&gt;0,IFERROR((Vintage_Input!E195+Vintage_Input!AS195)/$C245+Products!$E$14-(Products!$E$43+Products!$E$19+Products!$E$43*Products!$E$22+Products!$E$44),""),""))</f>
        <v/>
      </c>
      <c r="BB245" s="121">
        <f>IF($B245=1,$D$34,IF(N(Vintage_Input!N195)&gt;0,IFERROR((Vintage_Input!F195+Vintage_Input!AT195)/$C245+Products!$E$14-(Products!$E$43+Products!$E$19+Products!$E$43*Products!$E$22+Products!$E$44),""),""))</f>
        <v/>
      </c>
      <c r="BC245" s="121">
        <f>IF($B245=1,$E$34,IF(N(Vintage_Input!O195)&gt;0,IFERROR((Vintage_Input!G195+Vintage_Input!AU195)/$C245+Products!$E$14-(Products!$E$43+Products!$E$19+Products!$E$43*Products!$E$22+Products!$E$44),""),""))</f>
        <v/>
      </c>
      <c r="BD245" s="121">
        <f>IF($B245=1,$F$34,IF(N(Vintage_Input!P195)&gt;0,IFERROR((Vintage_Input!H195+Vintage_Input!AV195)/$C245+Products!$E$14-(Products!$E$43+Products!$E$19+Products!$E$43*Products!$E$22+Products!$E$44),""),""))</f>
        <v/>
      </c>
      <c r="BE245" s="121">
        <f>IF($B245=1,$G$34,IF(N(Vintage_Input!Q195)&gt;0,IFERROR((Vintage_Input!I195+Vintage_Input!AW195)/$C245+Products!$E$14-(Products!$E$43+Products!$E$19+Products!$E$43*Products!$E$22+Products!$E$44),""),""))</f>
        <v/>
      </c>
      <c r="BF245" s="121">
        <f>IF($B245=1,$H$34,IF(N(Vintage_Input!R195)&gt;0,IFERROR((Vintage_Input!J195+Vintage_Input!AX195)/$C245+Products!$E$14-(Products!$E$43+Products!$E$19+Products!$E$43*Products!$E$22+Products!$E$44),""),""))</f>
        <v/>
      </c>
      <c r="BG245" s="121">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0">
        <f>IF($B246=1,$B$28,IF(N(Vintage_Input!L196)&gt;0,Vintage_Input!D196/Vintage_Input!L196,""))</f>
        <v/>
      </c>
      <c r="E246" s="120">
        <f>IF($B246=1,$C$28,IF(N(Vintage_Input!M196)&gt;0,Vintage_Input!E196/Vintage_Input!M196,""))</f>
        <v/>
      </c>
      <c r="F246" s="120">
        <f>IF($B246=1,$D$28,IF(N(Vintage_Input!N196)&gt;0,Vintage_Input!F196/Vintage_Input!N196,""))</f>
        <v/>
      </c>
      <c r="G246" s="120">
        <f>IF($B246=1,$E$28,IF(N(Vintage_Input!O196)&gt;0,Vintage_Input!G196/Vintage_Input!O196,""))</f>
        <v/>
      </c>
      <c r="H246" s="120">
        <f>IF($B246=1,$F$28,IF(N(Vintage_Input!P196)&gt;0,Vintage_Input!H196/Vintage_Input!P196,""))</f>
        <v/>
      </c>
      <c r="I246" s="120">
        <f>IF($B246=1,$G$28,IF(N(Vintage_Input!Q196)&gt;0,Vintage_Input!I196/Vintage_Input!Q196,""))</f>
        <v/>
      </c>
      <c r="J246" s="120">
        <f>IF($B246=1,$H$28,IF(N(Vintage_Input!R196)&gt;0,Vintage_Input!J196/Vintage_Input!R196,""))</f>
        <v/>
      </c>
      <c r="K246" s="120">
        <f>IF($B246=1,$I$28,IF(N(Vintage_Input!S196)&gt;0,Vintage_Input!K196/Vintage_Input!S196,""))</f>
        <v/>
      </c>
      <c r="L246" s="120">
        <f>IF($B246=1,$B$29,IF(N(Vintage_Input!L196)&gt;0,Vintage_Input!T196/Vintage_Input!L196,""))</f>
        <v/>
      </c>
      <c r="M246" s="120">
        <f>IF($B246=1,$C$29,IF(N(Vintage_Input!M196)&gt;0,Vintage_Input!U196/Vintage_Input!M196,""))</f>
        <v/>
      </c>
      <c r="N246" s="120">
        <f>IF($B246=1,$D$29,IF(N(Vintage_Input!N196)&gt;0,Vintage_Input!V196/Vintage_Input!N196,""))</f>
        <v/>
      </c>
      <c r="O246" s="120">
        <f>IF($B246=1,$E$29,IF(N(Vintage_Input!O196)&gt;0,Vintage_Input!W196/Vintage_Input!O196,""))</f>
        <v/>
      </c>
      <c r="P246" s="120">
        <f>IF($B246=1,$F$29,IF(N(Vintage_Input!P196)&gt;0,Vintage_Input!X196/Vintage_Input!P196,""))</f>
        <v/>
      </c>
      <c r="Q246" s="120">
        <f>IF($B246=1,$G$29,IF(N(Vintage_Input!Q196)&gt;0,Vintage_Input!Y196/Vintage_Input!Q196,""))</f>
        <v/>
      </c>
      <c r="R246" s="120">
        <f>IF($B246=1,$H$29,IF(N(Vintage_Input!R196)&gt;0,Vintage_Input!Z196/Vintage_Input!R196,""))</f>
        <v/>
      </c>
      <c r="S246" s="120">
        <f>IF($B246=1,$I$29,IF(N(Vintage_Input!S196)&gt;0,Vintage_Input!AA196/Vintage_Input!S196,""))</f>
        <v/>
      </c>
      <c r="T246" s="120">
        <f>IF($B246=1,$B$30,IF(N(Vintage_Input!L196)&gt;0,Vintage_Input!AB196/Vintage_Input!L196,""))</f>
        <v/>
      </c>
      <c r="U246" s="120">
        <f>IF($B246=1,$C$30,IF(N(Vintage_Input!M196)&gt;0,Vintage_Input!AC196/Vintage_Input!M196,""))</f>
        <v/>
      </c>
      <c r="V246" s="120">
        <f>IF($B246=1,$D$30,IF(N(Vintage_Input!N196)&gt;0,Vintage_Input!AD196/Vintage_Input!N196,""))</f>
        <v/>
      </c>
      <c r="W246" s="120">
        <f>IF($B246=1,$E$30,IF(N(Vintage_Input!O196)&gt;0,Vintage_Input!AE196/Vintage_Input!O196,""))</f>
        <v/>
      </c>
      <c r="X246" s="120">
        <f>IF($B246=1,$F$30,IF(N(Vintage_Input!P196)&gt;0,Vintage_Input!AF196/Vintage_Input!P196,""))</f>
        <v/>
      </c>
      <c r="Y246" s="120">
        <f>IF($B246=1,$G$30,IF(N(Vintage_Input!Q196)&gt;0,Vintage_Input!AG196/Vintage_Input!Q196,""))</f>
        <v/>
      </c>
      <c r="Z246" s="120">
        <f>IF($B246=1,$H$30,IF(N(Vintage_Input!R196)&gt;0,Vintage_Input!AH196/Vintage_Input!R196,""))</f>
        <v/>
      </c>
      <c r="AA246" s="120">
        <f>IF($B246=1,$I$30,IF(N(Vintage_Input!S196)&gt;0,Vintage_Input!AI196/Vintage_Input!S196,""))</f>
        <v/>
      </c>
      <c r="AB246" s="120">
        <f>IF($B246=1,$B$31,IF(N(Vintage_Input!L196)&gt;0,Vintage_Input!AJ196/Vintage_Input!L196,""))</f>
        <v/>
      </c>
      <c r="AC246" s="120">
        <f>IF($B246=1,$C$31,IF(N(Vintage_Input!M196)&gt;0,Vintage_Input!AK196/Vintage_Input!M196,""))</f>
        <v/>
      </c>
      <c r="AD246" s="120">
        <f>IF($B246=1,$D$31,IF(N(Vintage_Input!N196)&gt;0,Vintage_Input!AL196/Vintage_Input!N196,""))</f>
        <v/>
      </c>
      <c r="AE246" s="120">
        <f>IF($B246=1,$E$31,IF(N(Vintage_Input!O196)&gt;0,Vintage_Input!AM196/Vintage_Input!O196,""))</f>
        <v/>
      </c>
      <c r="AF246" s="120">
        <f>IF($B246=1,$F$31,IF(N(Vintage_Input!P196)&gt;0,Vintage_Input!AN196/Vintage_Input!P196,""))</f>
        <v/>
      </c>
      <c r="AG246" s="120">
        <f>IF($B246=1,$G$31,IF(N(Vintage_Input!Q196)&gt;0,Vintage_Input!AO196/Vintage_Input!Q196,""))</f>
        <v/>
      </c>
      <c r="AH246" s="120">
        <f>IF($B246=1,$H$31,IF(N(Vintage_Input!R196)&gt;0,Vintage_Input!AP196/Vintage_Input!R196,""))</f>
        <v/>
      </c>
      <c r="AI246" s="120">
        <f>IF($B246=1,$I$31,IF(N(Vintage_Input!S196)&gt;0,Vintage_Input!AQ196/Vintage_Input!S196,""))</f>
        <v/>
      </c>
      <c r="AJ246" s="120">
        <f>IF($B246=1,$B$32,IF(N(Vintage_Input!L196)&gt;0,IFERROR(Vintage_Input!AR196/Vintage_Input!AJ196,""),""))</f>
        <v/>
      </c>
      <c r="AK246" s="120">
        <f>IF($B246=1,$C$32,IF(N(Vintage_Input!M196)&gt;0,IFERROR(Vintage_Input!AS196/Vintage_Input!AK196,""),""))</f>
        <v/>
      </c>
      <c r="AL246" s="120">
        <f>IF($B246=1,$D$32,IF(N(Vintage_Input!N196)&gt;0,IFERROR(Vintage_Input!AT196/Vintage_Input!AL196,""),""))</f>
        <v/>
      </c>
      <c r="AM246" s="120">
        <f>IF($B246=1,$E$32,IF(N(Vintage_Input!O196)&gt;0,IFERROR(Vintage_Input!AU196/Vintage_Input!AM196,""),""))</f>
        <v/>
      </c>
      <c r="AN246" s="120">
        <f>IF($B246=1,$F$32,IF(N(Vintage_Input!P196)&gt;0,IFERROR(Vintage_Input!AV196/Vintage_Input!AN196,""),""))</f>
        <v/>
      </c>
      <c r="AO246" s="120">
        <f>IF($B246=1,$G$32,IF(N(Vintage_Input!Q196)&gt;0,IFERROR(Vintage_Input!AW196/Vintage_Input!AO196,""),""))</f>
        <v/>
      </c>
      <c r="AP246" s="120">
        <f>IF($B246=1,$H$32,IF(N(Vintage_Input!R196)&gt;0,IFERROR(Vintage_Input!AX196/Vintage_Input!AP196,""),""))</f>
        <v/>
      </c>
      <c r="AQ246" s="120">
        <f>IF($B246=1,$I$32,IF(N(Vintage_Input!S196)&gt;0,IFERROR(Vintage_Input!AY196/Vintage_Input!AQ196,""),""))</f>
        <v/>
      </c>
      <c r="AR246" s="120">
        <f>IF($B246=1,$B$33,IF(N(Vintage_Input!L196)&gt;0,IFERROR(Vintage_Input!AZ196/$C246,""),""))</f>
        <v/>
      </c>
      <c r="AS246" s="120">
        <f>IF($B246=1,$C$33,IF(N(Vintage_Input!M196)&gt;0,IFERROR(Vintage_Input!BA196/$C246,""),""))</f>
        <v/>
      </c>
      <c r="AT246" s="120">
        <f>IF($B246=1,$D$33,IF(N(Vintage_Input!N196)&gt;0,IFERROR(Vintage_Input!BB196/$C246,""),""))</f>
        <v/>
      </c>
      <c r="AU246" s="120">
        <f>IF($B246=1,$E$33,IF(N(Vintage_Input!O196)&gt;0,IFERROR(Vintage_Input!BC196/$C246,""),""))</f>
        <v/>
      </c>
      <c r="AV246" s="120">
        <f>IF($B246=1,$F$33,IF(N(Vintage_Input!P196)&gt;0,IFERROR(Vintage_Input!BD196/$C246,""),""))</f>
        <v/>
      </c>
      <c r="AW246" s="120">
        <f>IF($B246=1,$G$33,IF(N(Vintage_Input!Q196)&gt;0,IFERROR(Vintage_Input!BE196/$C246,""),""))</f>
        <v/>
      </c>
      <c r="AX246" s="120">
        <f>IF($B246=1,$H$33,IF(N(Vintage_Input!R196)&gt;0,IFERROR(Vintage_Input!BF196/$C246,""),""))</f>
        <v/>
      </c>
      <c r="AY246" s="120">
        <f>IF($B246=1,$I$33,IF(N(Vintage_Input!S196)&gt;0,IFERROR(Vintage_Input!BG196/$C246,""),""))</f>
        <v/>
      </c>
      <c r="AZ246" s="121">
        <f>IF($B246=1,$B$34,IF(N(Vintage_Input!L196)&gt;0,IFERROR((Vintage_Input!D196+Vintage_Input!AR196)/$C246+Products!$E$14-(Products!$E$43+Products!$E$19+Products!$E$43*Products!$E$22+Products!$E$44),""),""))</f>
        <v/>
      </c>
      <c r="BA246" s="121">
        <f>IF($B246=1,$C$34,IF(N(Vintage_Input!M196)&gt;0,IFERROR((Vintage_Input!E196+Vintage_Input!AS196)/$C246+Products!$E$14-(Products!$E$43+Products!$E$19+Products!$E$43*Products!$E$22+Products!$E$44),""),""))</f>
        <v/>
      </c>
      <c r="BB246" s="121">
        <f>IF($B246=1,$D$34,IF(N(Vintage_Input!N196)&gt;0,IFERROR((Vintage_Input!F196+Vintage_Input!AT196)/$C246+Products!$E$14-(Products!$E$43+Products!$E$19+Products!$E$43*Products!$E$22+Products!$E$44),""),""))</f>
        <v/>
      </c>
      <c r="BC246" s="121">
        <f>IF($B246=1,$E$34,IF(N(Vintage_Input!O196)&gt;0,IFERROR((Vintage_Input!G196+Vintage_Input!AU196)/$C246+Products!$E$14-(Products!$E$43+Products!$E$19+Products!$E$43*Products!$E$22+Products!$E$44),""),""))</f>
        <v/>
      </c>
      <c r="BD246" s="121">
        <f>IF($B246=1,$F$34,IF(N(Vintage_Input!P196)&gt;0,IFERROR((Vintage_Input!H196+Vintage_Input!AV196)/$C246+Products!$E$14-(Products!$E$43+Products!$E$19+Products!$E$43*Products!$E$22+Products!$E$44),""),""))</f>
        <v/>
      </c>
      <c r="BE246" s="121">
        <f>IF($B246=1,$G$34,IF(N(Vintage_Input!Q196)&gt;0,IFERROR((Vintage_Input!I196+Vintage_Input!AW196)/$C246+Products!$E$14-(Products!$E$43+Products!$E$19+Products!$E$43*Products!$E$22+Products!$E$44),""),""))</f>
        <v/>
      </c>
      <c r="BF246" s="121">
        <f>IF($B246=1,$H$34,IF(N(Vintage_Input!R196)&gt;0,IFERROR((Vintage_Input!J196+Vintage_Input!AX196)/$C246+Products!$E$14-(Products!$E$43+Products!$E$19+Products!$E$43*Products!$E$22+Products!$E$44),""),""))</f>
        <v/>
      </c>
      <c r="BG246" s="121">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0">
        <f>IF($B247=1,$B$28,IF(N(Vintage_Input!L197)&gt;0,Vintage_Input!D197/Vintage_Input!L197,""))</f>
        <v/>
      </c>
      <c r="E247" s="120">
        <f>IF($B247=1,$C$28,IF(N(Vintage_Input!M197)&gt;0,Vintage_Input!E197/Vintage_Input!M197,""))</f>
        <v/>
      </c>
      <c r="F247" s="120">
        <f>IF($B247=1,$D$28,IF(N(Vintage_Input!N197)&gt;0,Vintage_Input!F197/Vintage_Input!N197,""))</f>
        <v/>
      </c>
      <c r="G247" s="120">
        <f>IF($B247=1,$E$28,IF(N(Vintage_Input!O197)&gt;0,Vintage_Input!G197/Vintage_Input!O197,""))</f>
        <v/>
      </c>
      <c r="H247" s="120">
        <f>IF($B247=1,$F$28,IF(N(Vintage_Input!P197)&gt;0,Vintage_Input!H197/Vintage_Input!P197,""))</f>
        <v/>
      </c>
      <c r="I247" s="120">
        <f>IF($B247=1,$G$28,IF(N(Vintage_Input!Q197)&gt;0,Vintage_Input!I197/Vintage_Input!Q197,""))</f>
        <v/>
      </c>
      <c r="J247" s="120">
        <f>IF($B247=1,$H$28,IF(N(Vintage_Input!R197)&gt;0,Vintage_Input!J197/Vintage_Input!R197,""))</f>
        <v/>
      </c>
      <c r="K247" s="120">
        <f>IF($B247=1,$I$28,IF(N(Vintage_Input!S197)&gt;0,Vintage_Input!K197/Vintage_Input!S197,""))</f>
        <v/>
      </c>
      <c r="L247" s="120">
        <f>IF($B247=1,$B$29,IF(N(Vintage_Input!L197)&gt;0,Vintage_Input!T197/Vintage_Input!L197,""))</f>
        <v/>
      </c>
      <c r="M247" s="120">
        <f>IF($B247=1,$C$29,IF(N(Vintage_Input!M197)&gt;0,Vintage_Input!U197/Vintage_Input!M197,""))</f>
        <v/>
      </c>
      <c r="N247" s="120">
        <f>IF($B247=1,$D$29,IF(N(Vintage_Input!N197)&gt;0,Vintage_Input!V197/Vintage_Input!N197,""))</f>
        <v/>
      </c>
      <c r="O247" s="120">
        <f>IF($B247=1,$E$29,IF(N(Vintage_Input!O197)&gt;0,Vintage_Input!W197/Vintage_Input!O197,""))</f>
        <v/>
      </c>
      <c r="P247" s="120">
        <f>IF($B247=1,$F$29,IF(N(Vintage_Input!P197)&gt;0,Vintage_Input!X197/Vintage_Input!P197,""))</f>
        <v/>
      </c>
      <c r="Q247" s="120">
        <f>IF($B247=1,$G$29,IF(N(Vintage_Input!Q197)&gt;0,Vintage_Input!Y197/Vintage_Input!Q197,""))</f>
        <v/>
      </c>
      <c r="R247" s="120">
        <f>IF($B247=1,$H$29,IF(N(Vintage_Input!R197)&gt;0,Vintage_Input!Z197/Vintage_Input!R197,""))</f>
        <v/>
      </c>
      <c r="S247" s="120">
        <f>IF($B247=1,$I$29,IF(N(Vintage_Input!S197)&gt;0,Vintage_Input!AA197/Vintage_Input!S197,""))</f>
        <v/>
      </c>
      <c r="T247" s="120">
        <f>IF($B247=1,$B$30,IF(N(Vintage_Input!L197)&gt;0,Vintage_Input!AB197/Vintage_Input!L197,""))</f>
        <v/>
      </c>
      <c r="U247" s="120">
        <f>IF($B247=1,$C$30,IF(N(Vintage_Input!M197)&gt;0,Vintage_Input!AC197/Vintage_Input!M197,""))</f>
        <v/>
      </c>
      <c r="V247" s="120">
        <f>IF($B247=1,$D$30,IF(N(Vintage_Input!N197)&gt;0,Vintage_Input!AD197/Vintage_Input!N197,""))</f>
        <v/>
      </c>
      <c r="W247" s="120">
        <f>IF($B247=1,$E$30,IF(N(Vintage_Input!O197)&gt;0,Vintage_Input!AE197/Vintage_Input!O197,""))</f>
        <v/>
      </c>
      <c r="X247" s="120">
        <f>IF($B247=1,$F$30,IF(N(Vintage_Input!P197)&gt;0,Vintage_Input!AF197/Vintage_Input!P197,""))</f>
        <v/>
      </c>
      <c r="Y247" s="120">
        <f>IF($B247=1,$G$30,IF(N(Vintage_Input!Q197)&gt;0,Vintage_Input!AG197/Vintage_Input!Q197,""))</f>
        <v/>
      </c>
      <c r="Z247" s="120">
        <f>IF($B247=1,$H$30,IF(N(Vintage_Input!R197)&gt;0,Vintage_Input!AH197/Vintage_Input!R197,""))</f>
        <v/>
      </c>
      <c r="AA247" s="120">
        <f>IF($B247=1,$I$30,IF(N(Vintage_Input!S197)&gt;0,Vintage_Input!AI197/Vintage_Input!S197,""))</f>
        <v/>
      </c>
      <c r="AB247" s="120">
        <f>IF($B247=1,$B$31,IF(N(Vintage_Input!L197)&gt;0,Vintage_Input!AJ197/Vintage_Input!L197,""))</f>
        <v/>
      </c>
      <c r="AC247" s="120">
        <f>IF($B247=1,$C$31,IF(N(Vintage_Input!M197)&gt;0,Vintage_Input!AK197/Vintage_Input!M197,""))</f>
        <v/>
      </c>
      <c r="AD247" s="120">
        <f>IF($B247=1,$D$31,IF(N(Vintage_Input!N197)&gt;0,Vintage_Input!AL197/Vintage_Input!N197,""))</f>
        <v/>
      </c>
      <c r="AE247" s="120">
        <f>IF($B247=1,$E$31,IF(N(Vintage_Input!O197)&gt;0,Vintage_Input!AM197/Vintage_Input!O197,""))</f>
        <v/>
      </c>
      <c r="AF247" s="120">
        <f>IF($B247=1,$F$31,IF(N(Vintage_Input!P197)&gt;0,Vintage_Input!AN197/Vintage_Input!P197,""))</f>
        <v/>
      </c>
      <c r="AG247" s="120">
        <f>IF($B247=1,$G$31,IF(N(Vintage_Input!Q197)&gt;0,Vintage_Input!AO197/Vintage_Input!Q197,""))</f>
        <v/>
      </c>
      <c r="AH247" s="120">
        <f>IF($B247=1,$H$31,IF(N(Vintage_Input!R197)&gt;0,Vintage_Input!AP197/Vintage_Input!R197,""))</f>
        <v/>
      </c>
      <c r="AI247" s="120">
        <f>IF($B247=1,$I$31,IF(N(Vintage_Input!S197)&gt;0,Vintage_Input!AQ197/Vintage_Input!S197,""))</f>
        <v/>
      </c>
      <c r="AJ247" s="120">
        <f>IF($B247=1,$B$32,IF(N(Vintage_Input!L197)&gt;0,IFERROR(Vintage_Input!AR197/Vintage_Input!AJ197,""),""))</f>
        <v/>
      </c>
      <c r="AK247" s="120">
        <f>IF($B247=1,$C$32,IF(N(Vintage_Input!M197)&gt;0,IFERROR(Vintage_Input!AS197/Vintage_Input!AK197,""),""))</f>
        <v/>
      </c>
      <c r="AL247" s="120">
        <f>IF($B247=1,$D$32,IF(N(Vintage_Input!N197)&gt;0,IFERROR(Vintage_Input!AT197/Vintage_Input!AL197,""),""))</f>
        <v/>
      </c>
      <c r="AM247" s="120">
        <f>IF($B247=1,$E$32,IF(N(Vintage_Input!O197)&gt;0,IFERROR(Vintage_Input!AU197/Vintage_Input!AM197,""),""))</f>
        <v/>
      </c>
      <c r="AN247" s="120">
        <f>IF($B247=1,$F$32,IF(N(Vintage_Input!P197)&gt;0,IFERROR(Vintage_Input!AV197/Vintage_Input!AN197,""),""))</f>
        <v/>
      </c>
      <c r="AO247" s="120">
        <f>IF($B247=1,$G$32,IF(N(Vintage_Input!Q197)&gt;0,IFERROR(Vintage_Input!AW197/Vintage_Input!AO197,""),""))</f>
        <v/>
      </c>
      <c r="AP247" s="120">
        <f>IF($B247=1,$H$32,IF(N(Vintage_Input!R197)&gt;0,IFERROR(Vintage_Input!AX197/Vintage_Input!AP197,""),""))</f>
        <v/>
      </c>
      <c r="AQ247" s="120">
        <f>IF($B247=1,$I$32,IF(N(Vintage_Input!S197)&gt;0,IFERROR(Vintage_Input!AY197/Vintage_Input!AQ197,""),""))</f>
        <v/>
      </c>
      <c r="AR247" s="120">
        <f>IF($B247=1,$B$33,IF(N(Vintage_Input!L197)&gt;0,IFERROR(Vintage_Input!AZ197/$C247,""),""))</f>
        <v/>
      </c>
      <c r="AS247" s="120">
        <f>IF($B247=1,$C$33,IF(N(Vintage_Input!M197)&gt;0,IFERROR(Vintage_Input!BA197/$C247,""),""))</f>
        <v/>
      </c>
      <c r="AT247" s="120">
        <f>IF($B247=1,$D$33,IF(N(Vintage_Input!N197)&gt;0,IFERROR(Vintage_Input!BB197/$C247,""),""))</f>
        <v/>
      </c>
      <c r="AU247" s="120">
        <f>IF($B247=1,$E$33,IF(N(Vintage_Input!O197)&gt;0,IFERROR(Vintage_Input!BC197/$C247,""),""))</f>
        <v/>
      </c>
      <c r="AV247" s="120">
        <f>IF($B247=1,$F$33,IF(N(Vintage_Input!P197)&gt;0,IFERROR(Vintage_Input!BD197/$C247,""),""))</f>
        <v/>
      </c>
      <c r="AW247" s="120">
        <f>IF($B247=1,$G$33,IF(N(Vintage_Input!Q197)&gt;0,IFERROR(Vintage_Input!BE197/$C247,""),""))</f>
        <v/>
      </c>
      <c r="AX247" s="120">
        <f>IF($B247=1,$H$33,IF(N(Vintage_Input!R197)&gt;0,IFERROR(Vintage_Input!BF197/$C247,""),""))</f>
        <v/>
      </c>
      <c r="AY247" s="120">
        <f>IF($B247=1,$I$33,IF(N(Vintage_Input!S197)&gt;0,IFERROR(Vintage_Input!BG197/$C247,""),""))</f>
        <v/>
      </c>
      <c r="AZ247" s="121">
        <f>IF($B247=1,$B$34,IF(N(Vintage_Input!L197)&gt;0,IFERROR((Vintage_Input!D197+Vintage_Input!AR197)/$C247+Products!$E$14-(Products!$E$43+Products!$E$19+Products!$E$43*Products!$E$22+Products!$E$44),""),""))</f>
        <v/>
      </c>
      <c r="BA247" s="121">
        <f>IF($B247=1,$C$34,IF(N(Vintage_Input!M197)&gt;0,IFERROR((Vintage_Input!E197+Vintage_Input!AS197)/$C247+Products!$E$14-(Products!$E$43+Products!$E$19+Products!$E$43*Products!$E$22+Products!$E$44),""),""))</f>
        <v/>
      </c>
      <c r="BB247" s="121">
        <f>IF($B247=1,$D$34,IF(N(Vintage_Input!N197)&gt;0,IFERROR((Vintage_Input!F197+Vintage_Input!AT197)/$C247+Products!$E$14-(Products!$E$43+Products!$E$19+Products!$E$43*Products!$E$22+Products!$E$44),""),""))</f>
        <v/>
      </c>
      <c r="BC247" s="121">
        <f>IF($B247=1,$E$34,IF(N(Vintage_Input!O197)&gt;0,IFERROR((Vintage_Input!G197+Vintage_Input!AU197)/$C247+Products!$E$14-(Products!$E$43+Products!$E$19+Products!$E$43*Products!$E$22+Products!$E$44),""),""))</f>
        <v/>
      </c>
      <c r="BD247" s="121">
        <f>IF($B247=1,$F$34,IF(N(Vintage_Input!P197)&gt;0,IFERROR((Vintage_Input!H197+Vintage_Input!AV197)/$C247+Products!$E$14-(Products!$E$43+Products!$E$19+Products!$E$43*Products!$E$22+Products!$E$44),""),""))</f>
        <v/>
      </c>
      <c r="BE247" s="121">
        <f>IF($B247=1,$G$34,IF(N(Vintage_Input!Q197)&gt;0,IFERROR((Vintage_Input!I197+Vintage_Input!AW197)/$C247+Products!$E$14-(Products!$E$43+Products!$E$19+Products!$E$43*Products!$E$22+Products!$E$44),""),""))</f>
        <v/>
      </c>
      <c r="BF247" s="121">
        <f>IF($B247=1,$H$34,IF(N(Vintage_Input!R197)&gt;0,IFERROR((Vintage_Input!J197+Vintage_Input!AX197)/$C247+Products!$E$14-(Products!$E$43+Products!$E$19+Products!$E$43*Products!$E$22+Products!$E$44),""),""))</f>
        <v/>
      </c>
      <c r="BG247" s="121">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0">
        <f>IF($B248=1,$B$28,IF(N(Vintage_Input!L198)&gt;0,Vintage_Input!D198/Vintage_Input!L198,""))</f>
        <v/>
      </c>
      <c r="E248" s="120">
        <f>IF($B248=1,$C$28,IF(N(Vintage_Input!M198)&gt;0,Vintage_Input!E198/Vintage_Input!M198,""))</f>
        <v/>
      </c>
      <c r="F248" s="120">
        <f>IF($B248=1,$D$28,IF(N(Vintage_Input!N198)&gt;0,Vintage_Input!F198/Vintage_Input!N198,""))</f>
        <v/>
      </c>
      <c r="G248" s="120">
        <f>IF($B248=1,$E$28,IF(N(Vintage_Input!O198)&gt;0,Vintage_Input!G198/Vintage_Input!O198,""))</f>
        <v/>
      </c>
      <c r="H248" s="120">
        <f>IF($B248=1,$F$28,IF(N(Vintage_Input!P198)&gt;0,Vintage_Input!H198/Vintage_Input!P198,""))</f>
        <v/>
      </c>
      <c r="I248" s="120">
        <f>IF($B248=1,$G$28,IF(N(Vintage_Input!Q198)&gt;0,Vintage_Input!I198/Vintage_Input!Q198,""))</f>
        <v/>
      </c>
      <c r="J248" s="120">
        <f>IF($B248=1,$H$28,IF(N(Vintage_Input!R198)&gt;0,Vintage_Input!J198/Vintage_Input!R198,""))</f>
        <v/>
      </c>
      <c r="K248" s="120">
        <f>IF($B248=1,$I$28,IF(N(Vintage_Input!S198)&gt;0,Vintage_Input!K198/Vintage_Input!S198,""))</f>
        <v/>
      </c>
      <c r="L248" s="120">
        <f>IF($B248=1,$B$29,IF(N(Vintage_Input!L198)&gt;0,Vintage_Input!T198/Vintage_Input!L198,""))</f>
        <v/>
      </c>
      <c r="M248" s="120">
        <f>IF($B248=1,$C$29,IF(N(Vintage_Input!M198)&gt;0,Vintage_Input!U198/Vintage_Input!M198,""))</f>
        <v/>
      </c>
      <c r="N248" s="120">
        <f>IF($B248=1,$D$29,IF(N(Vintage_Input!N198)&gt;0,Vintage_Input!V198/Vintage_Input!N198,""))</f>
        <v/>
      </c>
      <c r="O248" s="120">
        <f>IF($B248=1,$E$29,IF(N(Vintage_Input!O198)&gt;0,Vintage_Input!W198/Vintage_Input!O198,""))</f>
        <v/>
      </c>
      <c r="P248" s="120">
        <f>IF($B248=1,$F$29,IF(N(Vintage_Input!P198)&gt;0,Vintage_Input!X198/Vintage_Input!P198,""))</f>
        <v/>
      </c>
      <c r="Q248" s="120">
        <f>IF($B248=1,$G$29,IF(N(Vintage_Input!Q198)&gt;0,Vintage_Input!Y198/Vintage_Input!Q198,""))</f>
        <v/>
      </c>
      <c r="R248" s="120">
        <f>IF($B248=1,$H$29,IF(N(Vintage_Input!R198)&gt;0,Vintage_Input!Z198/Vintage_Input!R198,""))</f>
        <v/>
      </c>
      <c r="S248" s="120">
        <f>IF($B248=1,$I$29,IF(N(Vintage_Input!S198)&gt;0,Vintage_Input!AA198/Vintage_Input!S198,""))</f>
        <v/>
      </c>
      <c r="T248" s="120">
        <f>IF($B248=1,$B$30,IF(N(Vintage_Input!L198)&gt;0,Vintage_Input!AB198/Vintage_Input!L198,""))</f>
        <v/>
      </c>
      <c r="U248" s="120">
        <f>IF($B248=1,$C$30,IF(N(Vintage_Input!M198)&gt;0,Vintage_Input!AC198/Vintage_Input!M198,""))</f>
        <v/>
      </c>
      <c r="V248" s="120">
        <f>IF($B248=1,$D$30,IF(N(Vintage_Input!N198)&gt;0,Vintage_Input!AD198/Vintage_Input!N198,""))</f>
        <v/>
      </c>
      <c r="W248" s="120">
        <f>IF($B248=1,$E$30,IF(N(Vintage_Input!O198)&gt;0,Vintage_Input!AE198/Vintage_Input!O198,""))</f>
        <v/>
      </c>
      <c r="X248" s="120">
        <f>IF($B248=1,$F$30,IF(N(Vintage_Input!P198)&gt;0,Vintage_Input!AF198/Vintage_Input!P198,""))</f>
        <v/>
      </c>
      <c r="Y248" s="120">
        <f>IF($B248=1,$G$30,IF(N(Vintage_Input!Q198)&gt;0,Vintage_Input!AG198/Vintage_Input!Q198,""))</f>
        <v/>
      </c>
      <c r="Z248" s="120">
        <f>IF($B248=1,$H$30,IF(N(Vintage_Input!R198)&gt;0,Vintage_Input!AH198/Vintage_Input!R198,""))</f>
        <v/>
      </c>
      <c r="AA248" s="120">
        <f>IF($B248=1,$I$30,IF(N(Vintage_Input!S198)&gt;0,Vintage_Input!AI198/Vintage_Input!S198,""))</f>
        <v/>
      </c>
      <c r="AB248" s="120">
        <f>IF($B248=1,$B$31,IF(N(Vintage_Input!L198)&gt;0,Vintage_Input!AJ198/Vintage_Input!L198,""))</f>
        <v/>
      </c>
      <c r="AC248" s="120">
        <f>IF($B248=1,$C$31,IF(N(Vintage_Input!M198)&gt;0,Vintage_Input!AK198/Vintage_Input!M198,""))</f>
        <v/>
      </c>
      <c r="AD248" s="120">
        <f>IF($B248=1,$D$31,IF(N(Vintage_Input!N198)&gt;0,Vintage_Input!AL198/Vintage_Input!N198,""))</f>
        <v/>
      </c>
      <c r="AE248" s="120">
        <f>IF($B248=1,$E$31,IF(N(Vintage_Input!O198)&gt;0,Vintage_Input!AM198/Vintage_Input!O198,""))</f>
        <v/>
      </c>
      <c r="AF248" s="120">
        <f>IF($B248=1,$F$31,IF(N(Vintage_Input!P198)&gt;0,Vintage_Input!AN198/Vintage_Input!P198,""))</f>
        <v/>
      </c>
      <c r="AG248" s="120">
        <f>IF($B248=1,$G$31,IF(N(Vintage_Input!Q198)&gt;0,Vintage_Input!AO198/Vintage_Input!Q198,""))</f>
        <v/>
      </c>
      <c r="AH248" s="120">
        <f>IF($B248=1,$H$31,IF(N(Vintage_Input!R198)&gt;0,Vintage_Input!AP198/Vintage_Input!R198,""))</f>
        <v/>
      </c>
      <c r="AI248" s="120">
        <f>IF($B248=1,$I$31,IF(N(Vintage_Input!S198)&gt;0,Vintage_Input!AQ198/Vintage_Input!S198,""))</f>
        <v/>
      </c>
      <c r="AJ248" s="120">
        <f>IF($B248=1,$B$32,IF(N(Vintage_Input!L198)&gt;0,IFERROR(Vintage_Input!AR198/Vintage_Input!AJ198,""),""))</f>
        <v/>
      </c>
      <c r="AK248" s="120">
        <f>IF($B248=1,$C$32,IF(N(Vintage_Input!M198)&gt;0,IFERROR(Vintage_Input!AS198/Vintage_Input!AK198,""),""))</f>
        <v/>
      </c>
      <c r="AL248" s="120">
        <f>IF($B248=1,$D$32,IF(N(Vintage_Input!N198)&gt;0,IFERROR(Vintage_Input!AT198/Vintage_Input!AL198,""),""))</f>
        <v/>
      </c>
      <c r="AM248" s="120">
        <f>IF($B248=1,$E$32,IF(N(Vintage_Input!O198)&gt;0,IFERROR(Vintage_Input!AU198/Vintage_Input!AM198,""),""))</f>
        <v/>
      </c>
      <c r="AN248" s="120">
        <f>IF($B248=1,$F$32,IF(N(Vintage_Input!P198)&gt;0,IFERROR(Vintage_Input!AV198/Vintage_Input!AN198,""),""))</f>
        <v/>
      </c>
      <c r="AO248" s="120">
        <f>IF($B248=1,$G$32,IF(N(Vintage_Input!Q198)&gt;0,IFERROR(Vintage_Input!AW198/Vintage_Input!AO198,""),""))</f>
        <v/>
      </c>
      <c r="AP248" s="120">
        <f>IF($B248=1,$H$32,IF(N(Vintage_Input!R198)&gt;0,IFERROR(Vintage_Input!AX198/Vintage_Input!AP198,""),""))</f>
        <v/>
      </c>
      <c r="AQ248" s="120">
        <f>IF($B248=1,$I$32,IF(N(Vintage_Input!S198)&gt;0,IFERROR(Vintage_Input!AY198/Vintage_Input!AQ198,""),""))</f>
        <v/>
      </c>
      <c r="AR248" s="120">
        <f>IF($B248=1,$B$33,IF(N(Vintage_Input!L198)&gt;0,IFERROR(Vintage_Input!AZ198/$C248,""),""))</f>
        <v/>
      </c>
      <c r="AS248" s="120">
        <f>IF($B248=1,$C$33,IF(N(Vintage_Input!M198)&gt;0,IFERROR(Vintage_Input!BA198/$C248,""),""))</f>
        <v/>
      </c>
      <c r="AT248" s="120">
        <f>IF($B248=1,$D$33,IF(N(Vintage_Input!N198)&gt;0,IFERROR(Vintage_Input!BB198/$C248,""),""))</f>
        <v/>
      </c>
      <c r="AU248" s="120">
        <f>IF($B248=1,$E$33,IF(N(Vintage_Input!O198)&gt;0,IFERROR(Vintage_Input!BC198/$C248,""),""))</f>
        <v/>
      </c>
      <c r="AV248" s="120">
        <f>IF($B248=1,$F$33,IF(N(Vintage_Input!P198)&gt;0,IFERROR(Vintage_Input!BD198/$C248,""),""))</f>
        <v/>
      </c>
      <c r="AW248" s="120">
        <f>IF($B248=1,$G$33,IF(N(Vintage_Input!Q198)&gt;0,IFERROR(Vintage_Input!BE198/$C248,""),""))</f>
        <v/>
      </c>
      <c r="AX248" s="120">
        <f>IF($B248=1,$H$33,IF(N(Vintage_Input!R198)&gt;0,IFERROR(Vintage_Input!BF198/$C248,""),""))</f>
        <v/>
      </c>
      <c r="AY248" s="120">
        <f>IF($B248=1,$I$33,IF(N(Vintage_Input!S198)&gt;0,IFERROR(Vintage_Input!BG198/$C248,""),""))</f>
        <v/>
      </c>
      <c r="AZ248" s="121">
        <f>IF($B248=1,$B$34,IF(N(Vintage_Input!L198)&gt;0,IFERROR((Vintage_Input!D198+Vintage_Input!AR198)/$C248+Products!$E$14-(Products!$E$43+Products!$E$19+Products!$E$43*Products!$E$22+Products!$E$44),""),""))</f>
        <v/>
      </c>
      <c r="BA248" s="121">
        <f>IF($B248=1,$C$34,IF(N(Vintage_Input!M198)&gt;0,IFERROR((Vintage_Input!E198+Vintage_Input!AS198)/$C248+Products!$E$14-(Products!$E$43+Products!$E$19+Products!$E$43*Products!$E$22+Products!$E$44),""),""))</f>
        <v/>
      </c>
      <c r="BB248" s="121">
        <f>IF($B248=1,$D$34,IF(N(Vintage_Input!N198)&gt;0,IFERROR((Vintage_Input!F198+Vintage_Input!AT198)/$C248+Products!$E$14-(Products!$E$43+Products!$E$19+Products!$E$43*Products!$E$22+Products!$E$44),""),""))</f>
        <v/>
      </c>
      <c r="BC248" s="121">
        <f>IF($B248=1,$E$34,IF(N(Vintage_Input!O198)&gt;0,IFERROR((Vintage_Input!G198+Vintage_Input!AU198)/$C248+Products!$E$14-(Products!$E$43+Products!$E$19+Products!$E$43*Products!$E$22+Products!$E$44),""),""))</f>
        <v/>
      </c>
      <c r="BD248" s="121">
        <f>IF($B248=1,$F$34,IF(N(Vintage_Input!P198)&gt;0,IFERROR((Vintage_Input!H198+Vintage_Input!AV198)/$C248+Products!$E$14-(Products!$E$43+Products!$E$19+Products!$E$43*Products!$E$22+Products!$E$44),""),""))</f>
        <v/>
      </c>
      <c r="BE248" s="121">
        <f>IF($B248=1,$G$34,IF(N(Vintage_Input!Q198)&gt;0,IFERROR((Vintage_Input!I198+Vintage_Input!AW198)/$C248+Products!$E$14-(Products!$E$43+Products!$E$19+Products!$E$43*Products!$E$22+Products!$E$44),""),""))</f>
        <v/>
      </c>
      <c r="BF248" s="121">
        <f>IF($B248=1,$H$34,IF(N(Vintage_Input!R198)&gt;0,IFERROR((Vintage_Input!J198+Vintage_Input!AX198)/$C248+Products!$E$14-(Products!$E$43+Products!$E$19+Products!$E$43*Products!$E$22+Products!$E$44),""),""))</f>
        <v/>
      </c>
      <c r="BG248" s="121">
        <f>IF($B248=1,$I$34,IF(N(Vintage_Input!S198)&gt;0,IFERROR((Vintage_Input!K198+Vintage_Input!AY198)/$C248+Products!$E$14-(Products!$E$43+Products!$E$19+Products!$E$43*Products!$E$22+Products!$E$44),""),""))</f>
        <v/>
      </c>
      <c r="BH248" s="61">
        <f>IF($B248=1,0,IF(Vintage_Input!$BH$198="","",Vintage_Input!$BH$198))</f>
        <v/>
      </c>
    </row>
    <row r="249"/>
    <row r="250">
      <c r="A250" s="118" t="inlineStr">
        <is>
          <t>Tier 4: Solar inverter + lithium (~1.2 kWp / 5 kWh)</t>
        </is>
      </c>
    </row>
    <row r="251">
      <c r="D251" s="119" t="inlineStr">
        <is>
          <t>Repayment rate</t>
        </is>
      </c>
      <c r="L251" s="119" t="inlineStr">
        <is>
          <t>30+ DPD exposure / due</t>
        </is>
      </c>
      <c r="T251" s="119" t="inlineStr">
        <is>
          <t>90+ DPD exposure / due</t>
        </is>
      </c>
      <c r="AB251" s="119" t="inlineStr">
        <is>
          <t>180+ default exposure / due</t>
        </is>
      </c>
      <c r="AJ251" s="119" t="inlineStr">
        <is>
          <t>Recovery / default</t>
        </is>
      </c>
      <c r="AR251" s="119" t="inlineStr">
        <is>
          <t>Active account share</t>
        </is>
      </c>
      <c r="AZ251" s="119"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0">
        <f>IF($B253=1,$B$38,IF(N(Vintage_Input!L204)&gt;0,Vintage_Input!D204/Vintage_Input!L204,""))</f>
        <v/>
      </c>
      <c r="E253" s="120">
        <f>IF($B253=1,$C$38,IF(N(Vintage_Input!M204)&gt;0,Vintage_Input!E204/Vintage_Input!M204,""))</f>
        <v/>
      </c>
      <c r="F253" s="120">
        <f>IF($B253=1,$D$38,IF(N(Vintage_Input!N204)&gt;0,Vintage_Input!F204/Vintage_Input!N204,""))</f>
        <v/>
      </c>
      <c r="G253" s="120">
        <f>IF($B253=1,$E$38,IF(N(Vintage_Input!O204)&gt;0,Vintage_Input!G204/Vintage_Input!O204,""))</f>
        <v/>
      </c>
      <c r="H253" s="120">
        <f>IF($B253=1,$F$38,IF(N(Vintage_Input!P204)&gt;0,Vintage_Input!H204/Vintage_Input!P204,""))</f>
        <v/>
      </c>
      <c r="I253" s="120">
        <f>IF($B253=1,$G$38,IF(N(Vintage_Input!Q204)&gt;0,Vintage_Input!I204/Vintage_Input!Q204,""))</f>
        <v/>
      </c>
      <c r="J253" s="120">
        <f>IF($B253=1,$H$38,IF(N(Vintage_Input!R204)&gt;0,Vintage_Input!J204/Vintage_Input!R204,""))</f>
        <v/>
      </c>
      <c r="K253" s="120">
        <f>IF($B253=1,$I$38,IF(N(Vintage_Input!S204)&gt;0,Vintage_Input!K204/Vintage_Input!S204,""))</f>
        <v/>
      </c>
      <c r="L253" s="120">
        <f>IF($B253=1,$B$39,IF(N(Vintage_Input!L204)&gt;0,Vintage_Input!T204/Vintage_Input!L204,""))</f>
        <v/>
      </c>
      <c r="M253" s="120">
        <f>IF($B253=1,$C$39,IF(N(Vintage_Input!M204)&gt;0,Vintage_Input!U204/Vintage_Input!M204,""))</f>
        <v/>
      </c>
      <c r="N253" s="120">
        <f>IF($B253=1,$D$39,IF(N(Vintage_Input!N204)&gt;0,Vintage_Input!V204/Vintage_Input!N204,""))</f>
        <v/>
      </c>
      <c r="O253" s="120">
        <f>IF($B253=1,$E$39,IF(N(Vintage_Input!O204)&gt;0,Vintage_Input!W204/Vintage_Input!O204,""))</f>
        <v/>
      </c>
      <c r="P253" s="120">
        <f>IF($B253=1,$F$39,IF(N(Vintage_Input!P204)&gt;0,Vintage_Input!X204/Vintage_Input!P204,""))</f>
        <v/>
      </c>
      <c r="Q253" s="120">
        <f>IF($B253=1,$G$39,IF(N(Vintage_Input!Q204)&gt;0,Vintage_Input!Y204/Vintage_Input!Q204,""))</f>
        <v/>
      </c>
      <c r="R253" s="120">
        <f>IF($B253=1,$H$39,IF(N(Vintage_Input!R204)&gt;0,Vintage_Input!Z204/Vintage_Input!R204,""))</f>
        <v/>
      </c>
      <c r="S253" s="120">
        <f>IF($B253=1,$I$39,IF(N(Vintage_Input!S204)&gt;0,Vintage_Input!AA204/Vintage_Input!S204,""))</f>
        <v/>
      </c>
      <c r="T253" s="120">
        <f>IF($B253=1,$B$40,IF(N(Vintage_Input!L204)&gt;0,Vintage_Input!AB204/Vintage_Input!L204,""))</f>
        <v/>
      </c>
      <c r="U253" s="120">
        <f>IF($B253=1,$C$40,IF(N(Vintage_Input!M204)&gt;0,Vintage_Input!AC204/Vintage_Input!M204,""))</f>
        <v/>
      </c>
      <c r="V253" s="120">
        <f>IF($B253=1,$D$40,IF(N(Vintage_Input!N204)&gt;0,Vintage_Input!AD204/Vintage_Input!N204,""))</f>
        <v/>
      </c>
      <c r="W253" s="120">
        <f>IF($B253=1,$E$40,IF(N(Vintage_Input!O204)&gt;0,Vintage_Input!AE204/Vintage_Input!O204,""))</f>
        <v/>
      </c>
      <c r="X253" s="120">
        <f>IF($B253=1,$F$40,IF(N(Vintage_Input!P204)&gt;0,Vintage_Input!AF204/Vintage_Input!P204,""))</f>
        <v/>
      </c>
      <c r="Y253" s="120">
        <f>IF($B253=1,$G$40,IF(N(Vintage_Input!Q204)&gt;0,Vintage_Input!AG204/Vintage_Input!Q204,""))</f>
        <v/>
      </c>
      <c r="Z253" s="120">
        <f>IF($B253=1,$H$40,IF(N(Vintage_Input!R204)&gt;0,Vintage_Input!AH204/Vintage_Input!R204,""))</f>
        <v/>
      </c>
      <c r="AA253" s="120">
        <f>IF($B253=1,$I$40,IF(N(Vintage_Input!S204)&gt;0,Vintage_Input!AI204/Vintage_Input!S204,""))</f>
        <v/>
      </c>
      <c r="AB253" s="120">
        <f>IF($B253=1,$B$41,IF(N(Vintage_Input!L204)&gt;0,Vintage_Input!AJ204/Vintage_Input!L204,""))</f>
        <v/>
      </c>
      <c r="AC253" s="120">
        <f>IF($B253=1,$C$41,IF(N(Vintage_Input!M204)&gt;0,Vintage_Input!AK204/Vintage_Input!M204,""))</f>
        <v/>
      </c>
      <c r="AD253" s="120">
        <f>IF($B253=1,$D$41,IF(N(Vintage_Input!N204)&gt;0,Vintage_Input!AL204/Vintage_Input!N204,""))</f>
        <v/>
      </c>
      <c r="AE253" s="120">
        <f>IF($B253=1,$E$41,IF(N(Vintage_Input!O204)&gt;0,Vintage_Input!AM204/Vintage_Input!O204,""))</f>
        <v/>
      </c>
      <c r="AF253" s="120">
        <f>IF($B253=1,$F$41,IF(N(Vintage_Input!P204)&gt;0,Vintage_Input!AN204/Vintage_Input!P204,""))</f>
        <v/>
      </c>
      <c r="AG253" s="120">
        <f>IF($B253=1,$G$41,IF(N(Vintage_Input!Q204)&gt;0,Vintage_Input!AO204/Vintage_Input!Q204,""))</f>
        <v/>
      </c>
      <c r="AH253" s="120">
        <f>IF($B253=1,$H$41,IF(N(Vintage_Input!R204)&gt;0,Vintage_Input!AP204/Vintage_Input!R204,""))</f>
        <v/>
      </c>
      <c r="AI253" s="120">
        <f>IF($B253=1,$I$41,IF(N(Vintage_Input!S204)&gt;0,Vintage_Input!AQ204/Vintage_Input!S204,""))</f>
        <v/>
      </c>
      <c r="AJ253" s="120">
        <f>IF($B253=1,$B$42,IF(N(Vintage_Input!L204)&gt;0,IFERROR(Vintage_Input!AR204/Vintage_Input!AJ204,""),""))</f>
        <v/>
      </c>
      <c r="AK253" s="120">
        <f>IF($B253=1,$C$42,IF(N(Vintage_Input!M204)&gt;0,IFERROR(Vintage_Input!AS204/Vintage_Input!AK204,""),""))</f>
        <v/>
      </c>
      <c r="AL253" s="120">
        <f>IF($B253=1,$D$42,IF(N(Vintage_Input!N204)&gt;0,IFERROR(Vintage_Input!AT204/Vintage_Input!AL204,""),""))</f>
        <v/>
      </c>
      <c r="AM253" s="120">
        <f>IF($B253=1,$E$42,IF(N(Vintage_Input!O204)&gt;0,IFERROR(Vintage_Input!AU204/Vintage_Input!AM204,""),""))</f>
        <v/>
      </c>
      <c r="AN253" s="120">
        <f>IF($B253=1,$F$42,IF(N(Vintage_Input!P204)&gt;0,IFERROR(Vintage_Input!AV204/Vintage_Input!AN204,""),""))</f>
        <v/>
      </c>
      <c r="AO253" s="120">
        <f>IF($B253=1,$G$42,IF(N(Vintage_Input!Q204)&gt;0,IFERROR(Vintage_Input!AW204/Vintage_Input!AO204,""),""))</f>
        <v/>
      </c>
      <c r="AP253" s="120">
        <f>IF($B253=1,$H$42,IF(N(Vintage_Input!R204)&gt;0,IFERROR(Vintage_Input!AX204/Vintage_Input!AP204,""),""))</f>
        <v/>
      </c>
      <c r="AQ253" s="120">
        <f>IF($B253=1,$I$42,IF(N(Vintage_Input!S204)&gt;0,IFERROR(Vintage_Input!AY204/Vintage_Input!AQ204,""),""))</f>
        <v/>
      </c>
      <c r="AR253" s="120">
        <f>IF($B253=1,$B$43,IF(N(Vintage_Input!L204)&gt;0,IFERROR(Vintage_Input!AZ204/$C253,""),""))</f>
        <v/>
      </c>
      <c r="AS253" s="120">
        <f>IF($B253=1,$C$43,IF(N(Vintage_Input!M204)&gt;0,IFERROR(Vintage_Input!BA204/$C253,""),""))</f>
        <v/>
      </c>
      <c r="AT253" s="120">
        <f>IF($B253=1,$D$43,IF(N(Vintage_Input!N204)&gt;0,IFERROR(Vintage_Input!BB204/$C253,""),""))</f>
        <v/>
      </c>
      <c r="AU253" s="120">
        <f>IF($B253=1,$E$43,IF(N(Vintage_Input!O204)&gt;0,IFERROR(Vintage_Input!BC204/$C253,""),""))</f>
        <v/>
      </c>
      <c r="AV253" s="120">
        <f>IF($B253=1,$F$43,IF(N(Vintage_Input!P204)&gt;0,IFERROR(Vintage_Input!BD204/$C253,""),""))</f>
        <v/>
      </c>
      <c r="AW253" s="120">
        <f>IF($B253=1,$G$43,IF(N(Vintage_Input!Q204)&gt;0,IFERROR(Vintage_Input!BE204/$C253,""),""))</f>
        <v/>
      </c>
      <c r="AX253" s="120">
        <f>IF($B253=1,$H$43,IF(N(Vintage_Input!R204)&gt;0,IFERROR(Vintage_Input!BF204/$C253,""),""))</f>
        <v/>
      </c>
      <c r="AY253" s="120">
        <f>IF($B253=1,$I$43,IF(N(Vintage_Input!S204)&gt;0,IFERROR(Vintage_Input!BG204/$C253,""),""))</f>
        <v/>
      </c>
      <c r="AZ253" s="121">
        <f>IF($B253=1,$B$44,IF(N(Vintage_Input!L204)&gt;0,IFERROR((Vintage_Input!D204+Vintage_Input!AR204)/$C253+Products!$F$14-(Products!$F$43+Products!$F$19+Products!$F$43*Products!$F$22+Products!$F$44),""),""))</f>
        <v/>
      </c>
      <c r="BA253" s="121">
        <f>IF($B253=1,$C$44,IF(N(Vintage_Input!M204)&gt;0,IFERROR((Vintage_Input!E204+Vintage_Input!AS204)/$C253+Products!$F$14-(Products!$F$43+Products!$F$19+Products!$F$43*Products!$F$22+Products!$F$44),""),""))</f>
        <v/>
      </c>
      <c r="BB253" s="121">
        <f>IF($B253=1,$D$44,IF(N(Vintage_Input!N204)&gt;0,IFERROR((Vintage_Input!F204+Vintage_Input!AT204)/$C253+Products!$F$14-(Products!$F$43+Products!$F$19+Products!$F$43*Products!$F$22+Products!$F$44),""),""))</f>
        <v/>
      </c>
      <c r="BC253" s="121">
        <f>IF($B253=1,$E$44,IF(N(Vintage_Input!O204)&gt;0,IFERROR((Vintage_Input!G204+Vintage_Input!AU204)/$C253+Products!$F$14-(Products!$F$43+Products!$F$19+Products!$F$43*Products!$F$22+Products!$F$44),""),""))</f>
        <v/>
      </c>
      <c r="BD253" s="121">
        <f>IF($B253=1,$F$44,IF(N(Vintage_Input!P204)&gt;0,IFERROR((Vintage_Input!H204+Vintage_Input!AV204)/$C253+Products!$F$14-(Products!$F$43+Products!$F$19+Products!$F$43*Products!$F$22+Products!$F$44),""),""))</f>
        <v/>
      </c>
      <c r="BE253" s="121">
        <f>IF($B253=1,$G$44,IF(N(Vintage_Input!Q204)&gt;0,IFERROR((Vintage_Input!I204+Vintage_Input!AW204)/$C253+Products!$F$14-(Products!$F$43+Products!$F$19+Products!$F$43*Products!$F$22+Products!$F$44),""),""))</f>
        <v/>
      </c>
      <c r="BF253" s="121">
        <f>IF($B253=1,$H$44,IF(N(Vintage_Input!R204)&gt;0,IFERROR((Vintage_Input!J204+Vintage_Input!AX204)/$C253+Products!$F$14-(Products!$F$43+Products!$F$19+Products!$F$43*Products!$F$22+Products!$F$44),""),""))</f>
        <v/>
      </c>
      <c r="BG253" s="121">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0">
        <f>IF($B254=1,$B$38,IF(N(Vintage_Input!L205)&gt;0,Vintage_Input!D205/Vintage_Input!L205,""))</f>
        <v/>
      </c>
      <c r="E254" s="120">
        <f>IF($B254=1,$C$38,IF(N(Vintage_Input!M205)&gt;0,Vintage_Input!E205/Vintage_Input!M205,""))</f>
        <v/>
      </c>
      <c r="F254" s="120">
        <f>IF($B254=1,$D$38,IF(N(Vintage_Input!N205)&gt;0,Vintage_Input!F205/Vintage_Input!N205,""))</f>
        <v/>
      </c>
      <c r="G254" s="120">
        <f>IF($B254=1,$E$38,IF(N(Vintage_Input!O205)&gt;0,Vintage_Input!G205/Vintage_Input!O205,""))</f>
        <v/>
      </c>
      <c r="H254" s="120">
        <f>IF($B254=1,$F$38,IF(N(Vintage_Input!P205)&gt;0,Vintage_Input!H205/Vintage_Input!P205,""))</f>
        <v/>
      </c>
      <c r="I254" s="120">
        <f>IF($B254=1,$G$38,IF(N(Vintage_Input!Q205)&gt;0,Vintage_Input!I205/Vintage_Input!Q205,""))</f>
        <v/>
      </c>
      <c r="J254" s="120">
        <f>IF($B254=1,$H$38,IF(N(Vintage_Input!R205)&gt;0,Vintage_Input!J205/Vintage_Input!R205,""))</f>
        <v/>
      </c>
      <c r="K254" s="120">
        <f>IF($B254=1,$I$38,IF(N(Vintage_Input!S205)&gt;0,Vintage_Input!K205/Vintage_Input!S205,""))</f>
        <v/>
      </c>
      <c r="L254" s="120">
        <f>IF($B254=1,$B$39,IF(N(Vintage_Input!L205)&gt;0,Vintage_Input!T205/Vintage_Input!L205,""))</f>
        <v/>
      </c>
      <c r="M254" s="120">
        <f>IF($B254=1,$C$39,IF(N(Vintage_Input!M205)&gt;0,Vintage_Input!U205/Vintage_Input!M205,""))</f>
        <v/>
      </c>
      <c r="N254" s="120">
        <f>IF($B254=1,$D$39,IF(N(Vintage_Input!N205)&gt;0,Vintage_Input!V205/Vintage_Input!N205,""))</f>
        <v/>
      </c>
      <c r="O254" s="120">
        <f>IF($B254=1,$E$39,IF(N(Vintage_Input!O205)&gt;0,Vintage_Input!W205/Vintage_Input!O205,""))</f>
        <v/>
      </c>
      <c r="P254" s="120">
        <f>IF($B254=1,$F$39,IF(N(Vintage_Input!P205)&gt;0,Vintage_Input!X205/Vintage_Input!P205,""))</f>
        <v/>
      </c>
      <c r="Q254" s="120">
        <f>IF($B254=1,$G$39,IF(N(Vintage_Input!Q205)&gt;0,Vintage_Input!Y205/Vintage_Input!Q205,""))</f>
        <v/>
      </c>
      <c r="R254" s="120">
        <f>IF($B254=1,$H$39,IF(N(Vintage_Input!R205)&gt;0,Vintage_Input!Z205/Vintage_Input!R205,""))</f>
        <v/>
      </c>
      <c r="S254" s="120">
        <f>IF($B254=1,$I$39,IF(N(Vintage_Input!S205)&gt;0,Vintage_Input!AA205/Vintage_Input!S205,""))</f>
        <v/>
      </c>
      <c r="T254" s="120">
        <f>IF($B254=1,$B$40,IF(N(Vintage_Input!L205)&gt;0,Vintage_Input!AB205/Vintage_Input!L205,""))</f>
        <v/>
      </c>
      <c r="U254" s="120">
        <f>IF($B254=1,$C$40,IF(N(Vintage_Input!M205)&gt;0,Vintage_Input!AC205/Vintage_Input!M205,""))</f>
        <v/>
      </c>
      <c r="V254" s="120">
        <f>IF($B254=1,$D$40,IF(N(Vintage_Input!N205)&gt;0,Vintage_Input!AD205/Vintage_Input!N205,""))</f>
        <v/>
      </c>
      <c r="W254" s="120">
        <f>IF($B254=1,$E$40,IF(N(Vintage_Input!O205)&gt;0,Vintage_Input!AE205/Vintage_Input!O205,""))</f>
        <v/>
      </c>
      <c r="X254" s="120">
        <f>IF($B254=1,$F$40,IF(N(Vintage_Input!P205)&gt;0,Vintage_Input!AF205/Vintage_Input!P205,""))</f>
        <v/>
      </c>
      <c r="Y254" s="120">
        <f>IF($B254=1,$G$40,IF(N(Vintage_Input!Q205)&gt;0,Vintage_Input!AG205/Vintage_Input!Q205,""))</f>
        <v/>
      </c>
      <c r="Z254" s="120">
        <f>IF($B254=1,$H$40,IF(N(Vintage_Input!R205)&gt;0,Vintage_Input!AH205/Vintage_Input!R205,""))</f>
        <v/>
      </c>
      <c r="AA254" s="120">
        <f>IF($B254=1,$I$40,IF(N(Vintage_Input!S205)&gt;0,Vintage_Input!AI205/Vintage_Input!S205,""))</f>
        <v/>
      </c>
      <c r="AB254" s="120">
        <f>IF($B254=1,$B$41,IF(N(Vintage_Input!L205)&gt;0,Vintage_Input!AJ205/Vintage_Input!L205,""))</f>
        <v/>
      </c>
      <c r="AC254" s="120">
        <f>IF($B254=1,$C$41,IF(N(Vintage_Input!M205)&gt;0,Vintage_Input!AK205/Vintage_Input!M205,""))</f>
        <v/>
      </c>
      <c r="AD254" s="120">
        <f>IF($B254=1,$D$41,IF(N(Vintage_Input!N205)&gt;0,Vintage_Input!AL205/Vintage_Input!N205,""))</f>
        <v/>
      </c>
      <c r="AE254" s="120">
        <f>IF($B254=1,$E$41,IF(N(Vintage_Input!O205)&gt;0,Vintage_Input!AM205/Vintage_Input!O205,""))</f>
        <v/>
      </c>
      <c r="AF254" s="120">
        <f>IF($B254=1,$F$41,IF(N(Vintage_Input!P205)&gt;0,Vintage_Input!AN205/Vintage_Input!P205,""))</f>
        <v/>
      </c>
      <c r="AG254" s="120">
        <f>IF($B254=1,$G$41,IF(N(Vintage_Input!Q205)&gt;0,Vintage_Input!AO205/Vintage_Input!Q205,""))</f>
        <v/>
      </c>
      <c r="AH254" s="120">
        <f>IF($B254=1,$H$41,IF(N(Vintage_Input!R205)&gt;0,Vintage_Input!AP205/Vintage_Input!R205,""))</f>
        <v/>
      </c>
      <c r="AI254" s="120">
        <f>IF($B254=1,$I$41,IF(N(Vintage_Input!S205)&gt;0,Vintage_Input!AQ205/Vintage_Input!S205,""))</f>
        <v/>
      </c>
      <c r="AJ254" s="120">
        <f>IF($B254=1,$B$42,IF(N(Vintage_Input!L205)&gt;0,IFERROR(Vintage_Input!AR205/Vintage_Input!AJ205,""),""))</f>
        <v/>
      </c>
      <c r="AK254" s="120">
        <f>IF($B254=1,$C$42,IF(N(Vintage_Input!M205)&gt;0,IFERROR(Vintage_Input!AS205/Vintage_Input!AK205,""),""))</f>
        <v/>
      </c>
      <c r="AL254" s="120">
        <f>IF($B254=1,$D$42,IF(N(Vintage_Input!N205)&gt;0,IFERROR(Vintage_Input!AT205/Vintage_Input!AL205,""),""))</f>
        <v/>
      </c>
      <c r="AM254" s="120">
        <f>IF($B254=1,$E$42,IF(N(Vintage_Input!O205)&gt;0,IFERROR(Vintage_Input!AU205/Vintage_Input!AM205,""),""))</f>
        <v/>
      </c>
      <c r="AN254" s="120">
        <f>IF($B254=1,$F$42,IF(N(Vintage_Input!P205)&gt;0,IFERROR(Vintage_Input!AV205/Vintage_Input!AN205,""),""))</f>
        <v/>
      </c>
      <c r="AO254" s="120">
        <f>IF($B254=1,$G$42,IF(N(Vintage_Input!Q205)&gt;0,IFERROR(Vintage_Input!AW205/Vintage_Input!AO205,""),""))</f>
        <v/>
      </c>
      <c r="AP254" s="120">
        <f>IF($B254=1,$H$42,IF(N(Vintage_Input!R205)&gt;0,IFERROR(Vintage_Input!AX205/Vintage_Input!AP205,""),""))</f>
        <v/>
      </c>
      <c r="AQ254" s="120">
        <f>IF($B254=1,$I$42,IF(N(Vintage_Input!S205)&gt;0,IFERROR(Vintage_Input!AY205/Vintage_Input!AQ205,""),""))</f>
        <v/>
      </c>
      <c r="AR254" s="120">
        <f>IF($B254=1,$B$43,IF(N(Vintage_Input!L205)&gt;0,IFERROR(Vintage_Input!AZ205/$C254,""),""))</f>
        <v/>
      </c>
      <c r="AS254" s="120">
        <f>IF($B254=1,$C$43,IF(N(Vintage_Input!M205)&gt;0,IFERROR(Vintage_Input!BA205/$C254,""),""))</f>
        <v/>
      </c>
      <c r="AT254" s="120">
        <f>IF($B254=1,$D$43,IF(N(Vintage_Input!N205)&gt;0,IFERROR(Vintage_Input!BB205/$C254,""),""))</f>
        <v/>
      </c>
      <c r="AU254" s="120">
        <f>IF($B254=1,$E$43,IF(N(Vintage_Input!O205)&gt;0,IFERROR(Vintage_Input!BC205/$C254,""),""))</f>
        <v/>
      </c>
      <c r="AV254" s="120">
        <f>IF($B254=1,$F$43,IF(N(Vintage_Input!P205)&gt;0,IFERROR(Vintage_Input!BD205/$C254,""),""))</f>
        <v/>
      </c>
      <c r="AW254" s="120">
        <f>IF($B254=1,$G$43,IF(N(Vintage_Input!Q205)&gt;0,IFERROR(Vintage_Input!BE205/$C254,""),""))</f>
        <v/>
      </c>
      <c r="AX254" s="120">
        <f>IF($B254=1,$H$43,IF(N(Vintage_Input!R205)&gt;0,IFERROR(Vintage_Input!BF205/$C254,""),""))</f>
        <v/>
      </c>
      <c r="AY254" s="120">
        <f>IF($B254=1,$I$43,IF(N(Vintage_Input!S205)&gt;0,IFERROR(Vintage_Input!BG205/$C254,""),""))</f>
        <v/>
      </c>
      <c r="AZ254" s="121">
        <f>IF($B254=1,$B$44,IF(N(Vintage_Input!L205)&gt;0,IFERROR((Vintage_Input!D205+Vintage_Input!AR205)/$C254+Products!$F$14-(Products!$F$43+Products!$F$19+Products!$F$43*Products!$F$22+Products!$F$44),""),""))</f>
        <v/>
      </c>
      <c r="BA254" s="121">
        <f>IF($B254=1,$C$44,IF(N(Vintage_Input!M205)&gt;0,IFERROR((Vintage_Input!E205+Vintage_Input!AS205)/$C254+Products!$F$14-(Products!$F$43+Products!$F$19+Products!$F$43*Products!$F$22+Products!$F$44),""),""))</f>
        <v/>
      </c>
      <c r="BB254" s="121">
        <f>IF($B254=1,$D$44,IF(N(Vintage_Input!N205)&gt;0,IFERROR((Vintage_Input!F205+Vintage_Input!AT205)/$C254+Products!$F$14-(Products!$F$43+Products!$F$19+Products!$F$43*Products!$F$22+Products!$F$44),""),""))</f>
        <v/>
      </c>
      <c r="BC254" s="121">
        <f>IF($B254=1,$E$44,IF(N(Vintage_Input!O205)&gt;0,IFERROR((Vintage_Input!G205+Vintage_Input!AU205)/$C254+Products!$F$14-(Products!$F$43+Products!$F$19+Products!$F$43*Products!$F$22+Products!$F$44),""),""))</f>
        <v/>
      </c>
      <c r="BD254" s="121">
        <f>IF($B254=1,$F$44,IF(N(Vintage_Input!P205)&gt;0,IFERROR((Vintage_Input!H205+Vintage_Input!AV205)/$C254+Products!$F$14-(Products!$F$43+Products!$F$19+Products!$F$43*Products!$F$22+Products!$F$44),""),""))</f>
        <v/>
      </c>
      <c r="BE254" s="121">
        <f>IF($B254=1,$G$44,IF(N(Vintage_Input!Q205)&gt;0,IFERROR((Vintage_Input!I205+Vintage_Input!AW205)/$C254+Products!$F$14-(Products!$F$43+Products!$F$19+Products!$F$43*Products!$F$22+Products!$F$44),""),""))</f>
        <v/>
      </c>
      <c r="BF254" s="121">
        <f>IF($B254=1,$H$44,IF(N(Vintage_Input!R205)&gt;0,IFERROR((Vintage_Input!J205+Vintage_Input!AX205)/$C254+Products!$F$14-(Products!$F$43+Products!$F$19+Products!$F$43*Products!$F$22+Products!$F$44),""),""))</f>
        <v/>
      </c>
      <c r="BG254" s="121">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0">
        <f>IF($B255=1,$B$38,IF(N(Vintage_Input!L206)&gt;0,Vintage_Input!D206/Vintage_Input!L206,""))</f>
        <v/>
      </c>
      <c r="E255" s="120">
        <f>IF($B255=1,$C$38,IF(N(Vintage_Input!M206)&gt;0,Vintage_Input!E206/Vintage_Input!M206,""))</f>
        <v/>
      </c>
      <c r="F255" s="120">
        <f>IF($B255=1,$D$38,IF(N(Vintage_Input!N206)&gt;0,Vintage_Input!F206/Vintage_Input!N206,""))</f>
        <v/>
      </c>
      <c r="G255" s="120">
        <f>IF($B255=1,$E$38,IF(N(Vintage_Input!O206)&gt;0,Vintage_Input!G206/Vintage_Input!O206,""))</f>
        <v/>
      </c>
      <c r="H255" s="120">
        <f>IF($B255=1,$F$38,IF(N(Vintage_Input!P206)&gt;0,Vintage_Input!H206/Vintage_Input!P206,""))</f>
        <v/>
      </c>
      <c r="I255" s="120">
        <f>IF($B255=1,$G$38,IF(N(Vintage_Input!Q206)&gt;0,Vintage_Input!I206/Vintage_Input!Q206,""))</f>
        <v/>
      </c>
      <c r="J255" s="120">
        <f>IF($B255=1,$H$38,IF(N(Vintage_Input!R206)&gt;0,Vintage_Input!J206/Vintage_Input!R206,""))</f>
        <v/>
      </c>
      <c r="K255" s="120">
        <f>IF($B255=1,$I$38,IF(N(Vintage_Input!S206)&gt;0,Vintage_Input!K206/Vintage_Input!S206,""))</f>
        <v/>
      </c>
      <c r="L255" s="120">
        <f>IF($B255=1,$B$39,IF(N(Vintage_Input!L206)&gt;0,Vintage_Input!T206/Vintage_Input!L206,""))</f>
        <v/>
      </c>
      <c r="M255" s="120">
        <f>IF($B255=1,$C$39,IF(N(Vintage_Input!M206)&gt;0,Vintage_Input!U206/Vintage_Input!M206,""))</f>
        <v/>
      </c>
      <c r="N255" s="120">
        <f>IF($B255=1,$D$39,IF(N(Vintage_Input!N206)&gt;0,Vintage_Input!V206/Vintage_Input!N206,""))</f>
        <v/>
      </c>
      <c r="O255" s="120">
        <f>IF($B255=1,$E$39,IF(N(Vintage_Input!O206)&gt;0,Vintage_Input!W206/Vintage_Input!O206,""))</f>
        <v/>
      </c>
      <c r="P255" s="120">
        <f>IF($B255=1,$F$39,IF(N(Vintage_Input!P206)&gt;0,Vintage_Input!X206/Vintage_Input!P206,""))</f>
        <v/>
      </c>
      <c r="Q255" s="120">
        <f>IF($B255=1,$G$39,IF(N(Vintage_Input!Q206)&gt;0,Vintage_Input!Y206/Vintage_Input!Q206,""))</f>
        <v/>
      </c>
      <c r="R255" s="120">
        <f>IF($B255=1,$H$39,IF(N(Vintage_Input!R206)&gt;0,Vintage_Input!Z206/Vintage_Input!R206,""))</f>
        <v/>
      </c>
      <c r="S255" s="120">
        <f>IF($B255=1,$I$39,IF(N(Vintage_Input!S206)&gt;0,Vintage_Input!AA206/Vintage_Input!S206,""))</f>
        <v/>
      </c>
      <c r="T255" s="120">
        <f>IF($B255=1,$B$40,IF(N(Vintage_Input!L206)&gt;0,Vintage_Input!AB206/Vintage_Input!L206,""))</f>
        <v/>
      </c>
      <c r="U255" s="120">
        <f>IF($B255=1,$C$40,IF(N(Vintage_Input!M206)&gt;0,Vintage_Input!AC206/Vintage_Input!M206,""))</f>
        <v/>
      </c>
      <c r="V255" s="120">
        <f>IF($B255=1,$D$40,IF(N(Vintage_Input!N206)&gt;0,Vintage_Input!AD206/Vintage_Input!N206,""))</f>
        <v/>
      </c>
      <c r="W255" s="120">
        <f>IF($B255=1,$E$40,IF(N(Vintage_Input!O206)&gt;0,Vintage_Input!AE206/Vintage_Input!O206,""))</f>
        <v/>
      </c>
      <c r="X255" s="120">
        <f>IF($B255=1,$F$40,IF(N(Vintage_Input!P206)&gt;0,Vintage_Input!AF206/Vintage_Input!P206,""))</f>
        <v/>
      </c>
      <c r="Y255" s="120">
        <f>IF($B255=1,$G$40,IF(N(Vintage_Input!Q206)&gt;0,Vintage_Input!AG206/Vintage_Input!Q206,""))</f>
        <v/>
      </c>
      <c r="Z255" s="120">
        <f>IF($B255=1,$H$40,IF(N(Vintage_Input!R206)&gt;0,Vintage_Input!AH206/Vintage_Input!R206,""))</f>
        <v/>
      </c>
      <c r="AA255" s="120">
        <f>IF($B255=1,$I$40,IF(N(Vintage_Input!S206)&gt;0,Vintage_Input!AI206/Vintage_Input!S206,""))</f>
        <v/>
      </c>
      <c r="AB255" s="120">
        <f>IF($B255=1,$B$41,IF(N(Vintage_Input!L206)&gt;0,Vintage_Input!AJ206/Vintage_Input!L206,""))</f>
        <v/>
      </c>
      <c r="AC255" s="120">
        <f>IF($B255=1,$C$41,IF(N(Vintage_Input!M206)&gt;0,Vintage_Input!AK206/Vintage_Input!M206,""))</f>
        <v/>
      </c>
      <c r="AD255" s="120">
        <f>IF($B255=1,$D$41,IF(N(Vintage_Input!N206)&gt;0,Vintage_Input!AL206/Vintage_Input!N206,""))</f>
        <v/>
      </c>
      <c r="AE255" s="120">
        <f>IF($B255=1,$E$41,IF(N(Vintage_Input!O206)&gt;0,Vintage_Input!AM206/Vintage_Input!O206,""))</f>
        <v/>
      </c>
      <c r="AF255" s="120">
        <f>IF($B255=1,$F$41,IF(N(Vintage_Input!P206)&gt;0,Vintage_Input!AN206/Vintage_Input!P206,""))</f>
        <v/>
      </c>
      <c r="AG255" s="120">
        <f>IF($B255=1,$G$41,IF(N(Vintage_Input!Q206)&gt;0,Vintage_Input!AO206/Vintage_Input!Q206,""))</f>
        <v/>
      </c>
      <c r="AH255" s="120">
        <f>IF($B255=1,$H$41,IF(N(Vintage_Input!R206)&gt;0,Vintage_Input!AP206/Vintage_Input!R206,""))</f>
        <v/>
      </c>
      <c r="AI255" s="120">
        <f>IF($B255=1,$I$41,IF(N(Vintage_Input!S206)&gt;0,Vintage_Input!AQ206/Vintage_Input!S206,""))</f>
        <v/>
      </c>
      <c r="AJ255" s="120">
        <f>IF($B255=1,$B$42,IF(N(Vintage_Input!L206)&gt;0,IFERROR(Vintage_Input!AR206/Vintage_Input!AJ206,""),""))</f>
        <v/>
      </c>
      <c r="AK255" s="120">
        <f>IF($B255=1,$C$42,IF(N(Vintage_Input!M206)&gt;0,IFERROR(Vintage_Input!AS206/Vintage_Input!AK206,""),""))</f>
        <v/>
      </c>
      <c r="AL255" s="120">
        <f>IF($B255=1,$D$42,IF(N(Vintage_Input!N206)&gt;0,IFERROR(Vintage_Input!AT206/Vintage_Input!AL206,""),""))</f>
        <v/>
      </c>
      <c r="AM255" s="120">
        <f>IF($B255=1,$E$42,IF(N(Vintage_Input!O206)&gt;0,IFERROR(Vintage_Input!AU206/Vintage_Input!AM206,""),""))</f>
        <v/>
      </c>
      <c r="AN255" s="120">
        <f>IF($B255=1,$F$42,IF(N(Vintage_Input!P206)&gt;0,IFERROR(Vintage_Input!AV206/Vintage_Input!AN206,""),""))</f>
        <v/>
      </c>
      <c r="AO255" s="120">
        <f>IF($B255=1,$G$42,IF(N(Vintage_Input!Q206)&gt;0,IFERROR(Vintage_Input!AW206/Vintage_Input!AO206,""),""))</f>
        <v/>
      </c>
      <c r="AP255" s="120">
        <f>IF($B255=1,$H$42,IF(N(Vintage_Input!R206)&gt;0,IFERROR(Vintage_Input!AX206/Vintage_Input!AP206,""),""))</f>
        <v/>
      </c>
      <c r="AQ255" s="120">
        <f>IF($B255=1,$I$42,IF(N(Vintage_Input!S206)&gt;0,IFERROR(Vintage_Input!AY206/Vintage_Input!AQ206,""),""))</f>
        <v/>
      </c>
      <c r="AR255" s="120">
        <f>IF($B255=1,$B$43,IF(N(Vintage_Input!L206)&gt;0,IFERROR(Vintage_Input!AZ206/$C255,""),""))</f>
        <v/>
      </c>
      <c r="AS255" s="120">
        <f>IF($B255=1,$C$43,IF(N(Vintage_Input!M206)&gt;0,IFERROR(Vintage_Input!BA206/$C255,""),""))</f>
        <v/>
      </c>
      <c r="AT255" s="120">
        <f>IF($B255=1,$D$43,IF(N(Vintage_Input!N206)&gt;0,IFERROR(Vintage_Input!BB206/$C255,""),""))</f>
        <v/>
      </c>
      <c r="AU255" s="120">
        <f>IF($B255=1,$E$43,IF(N(Vintage_Input!O206)&gt;0,IFERROR(Vintage_Input!BC206/$C255,""),""))</f>
        <v/>
      </c>
      <c r="AV255" s="120">
        <f>IF($B255=1,$F$43,IF(N(Vintage_Input!P206)&gt;0,IFERROR(Vintage_Input!BD206/$C255,""),""))</f>
        <v/>
      </c>
      <c r="AW255" s="120">
        <f>IF($B255=1,$G$43,IF(N(Vintage_Input!Q206)&gt;0,IFERROR(Vintage_Input!BE206/$C255,""),""))</f>
        <v/>
      </c>
      <c r="AX255" s="120">
        <f>IF($B255=1,$H$43,IF(N(Vintage_Input!R206)&gt;0,IFERROR(Vintage_Input!BF206/$C255,""),""))</f>
        <v/>
      </c>
      <c r="AY255" s="120">
        <f>IF($B255=1,$I$43,IF(N(Vintage_Input!S206)&gt;0,IFERROR(Vintage_Input!BG206/$C255,""),""))</f>
        <v/>
      </c>
      <c r="AZ255" s="121">
        <f>IF($B255=1,$B$44,IF(N(Vintage_Input!L206)&gt;0,IFERROR((Vintage_Input!D206+Vintage_Input!AR206)/$C255+Products!$F$14-(Products!$F$43+Products!$F$19+Products!$F$43*Products!$F$22+Products!$F$44),""),""))</f>
        <v/>
      </c>
      <c r="BA255" s="121">
        <f>IF($B255=1,$C$44,IF(N(Vintage_Input!M206)&gt;0,IFERROR((Vintage_Input!E206+Vintage_Input!AS206)/$C255+Products!$F$14-(Products!$F$43+Products!$F$19+Products!$F$43*Products!$F$22+Products!$F$44),""),""))</f>
        <v/>
      </c>
      <c r="BB255" s="121">
        <f>IF($B255=1,$D$44,IF(N(Vintage_Input!N206)&gt;0,IFERROR((Vintage_Input!F206+Vintage_Input!AT206)/$C255+Products!$F$14-(Products!$F$43+Products!$F$19+Products!$F$43*Products!$F$22+Products!$F$44),""),""))</f>
        <v/>
      </c>
      <c r="BC255" s="121">
        <f>IF($B255=1,$E$44,IF(N(Vintage_Input!O206)&gt;0,IFERROR((Vintage_Input!G206+Vintage_Input!AU206)/$C255+Products!$F$14-(Products!$F$43+Products!$F$19+Products!$F$43*Products!$F$22+Products!$F$44),""),""))</f>
        <v/>
      </c>
      <c r="BD255" s="121">
        <f>IF($B255=1,$F$44,IF(N(Vintage_Input!P206)&gt;0,IFERROR((Vintage_Input!H206+Vintage_Input!AV206)/$C255+Products!$F$14-(Products!$F$43+Products!$F$19+Products!$F$43*Products!$F$22+Products!$F$44),""),""))</f>
        <v/>
      </c>
      <c r="BE255" s="121">
        <f>IF($B255=1,$G$44,IF(N(Vintage_Input!Q206)&gt;0,IFERROR((Vintage_Input!I206+Vintage_Input!AW206)/$C255+Products!$F$14-(Products!$F$43+Products!$F$19+Products!$F$43*Products!$F$22+Products!$F$44),""),""))</f>
        <v/>
      </c>
      <c r="BF255" s="121">
        <f>IF($B255=1,$H$44,IF(N(Vintage_Input!R206)&gt;0,IFERROR((Vintage_Input!J206+Vintage_Input!AX206)/$C255+Products!$F$14-(Products!$F$43+Products!$F$19+Products!$F$43*Products!$F$22+Products!$F$44),""),""))</f>
        <v/>
      </c>
      <c r="BG255" s="121">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0">
        <f>IF($B256=1,$B$38,IF(N(Vintage_Input!L207)&gt;0,Vintage_Input!D207/Vintage_Input!L207,""))</f>
        <v/>
      </c>
      <c r="E256" s="120">
        <f>IF($B256=1,$C$38,IF(N(Vintage_Input!M207)&gt;0,Vintage_Input!E207/Vintage_Input!M207,""))</f>
        <v/>
      </c>
      <c r="F256" s="120">
        <f>IF($B256=1,$D$38,IF(N(Vintage_Input!N207)&gt;0,Vintage_Input!F207/Vintage_Input!N207,""))</f>
        <v/>
      </c>
      <c r="G256" s="120">
        <f>IF($B256=1,$E$38,IF(N(Vintage_Input!O207)&gt;0,Vintage_Input!G207/Vintage_Input!O207,""))</f>
        <v/>
      </c>
      <c r="H256" s="120">
        <f>IF($B256=1,$F$38,IF(N(Vintage_Input!P207)&gt;0,Vintage_Input!H207/Vintage_Input!P207,""))</f>
        <v/>
      </c>
      <c r="I256" s="120">
        <f>IF($B256=1,$G$38,IF(N(Vintage_Input!Q207)&gt;0,Vintage_Input!I207/Vintage_Input!Q207,""))</f>
        <v/>
      </c>
      <c r="J256" s="120">
        <f>IF($B256=1,$H$38,IF(N(Vintage_Input!R207)&gt;0,Vintage_Input!J207/Vintage_Input!R207,""))</f>
        <v/>
      </c>
      <c r="K256" s="120">
        <f>IF($B256=1,$I$38,IF(N(Vintage_Input!S207)&gt;0,Vintage_Input!K207/Vintage_Input!S207,""))</f>
        <v/>
      </c>
      <c r="L256" s="120">
        <f>IF($B256=1,$B$39,IF(N(Vintage_Input!L207)&gt;0,Vintage_Input!T207/Vintage_Input!L207,""))</f>
        <v/>
      </c>
      <c r="M256" s="120">
        <f>IF($B256=1,$C$39,IF(N(Vintage_Input!M207)&gt;0,Vintage_Input!U207/Vintage_Input!M207,""))</f>
        <v/>
      </c>
      <c r="N256" s="120">
        <f>IF($B256=1,$D$39,IF(N(Vintage_Input!N207)&gt;0,Vintage_Input!V207/Vintage_Input!N207,""))</f>
        <v/>
      </c>
      <c r="O256" s="120">
        <f>IF($B256=1,$E$39,IF(N(Vintage_Input!O207)&gt;0,Vintage_Input!W207/Vintage_Input!O207,""))</f>
        <v/>
      </c>
      <c r="P256" s="120">
        <f>IF($B256=1,$F$39,IF(N(Vintage_Input!P207)&gt;0,Vintage_Input!X207/Vintage_Input!P207,""))</f>
        <v/>
      </c>
      <c r="Q256" s="120">
        <f>IF($B256=1,$G$39,IF(N(Vintage_Input!Q207)&gt;0,Vintage_Input!Y207/Vintage_Input!Q207,""))</f>
        <v/>
      </c>
      <c r="R256" s="120">
        <f>IF($B256=1,$H$39,IF(N(Vintage_Input!R207)&gt;0,Vintage_Input!Z207/Vintage_Input!R207,""))</f>
        <v/>
      </c>
      <c r="S256" s="120">
        <f>IF($B256=1,$I$39,IF(N(Vintage_Input!S207)&gt;0,Vintage_Input!AA207/Vintage_Input!S207,""))</f>
        <v/>
      </c>
      <c r="T256" s="120">
        <f>IF($B256=1,$B$40,IF(N(Vintage_Input!L207)&gt;0,Vintage_Input!AB207/Vintage_Input!L207,""))</f>
        <v/>
      </c>
      <c r="U256" s="120">
        <f>IF($B256=1,$C$40,IF(N(Vintage_Input!M207)&gt;0,Vintage_Input!AC207/Vintage_Input!M207,""))</f>
        <v/>
      </c>
      <c r="V256" s="120">
        <f>IF($B256=1,$D$40,IF(N(Vintage_Input!N207)&gt;0,Vintage_Input!AD207/Vintage_Input!N207,""))</f>
        <v/>
      </c>
      <c r="W256" s="120">
        <f>IF($B256=1,$E$40,IF(N(Vintage_Input!O207)&gt;0,Vintage_Input!AE207/Vintage_Input!O207,""))</f>
        <v/>
      </c>
      <c r="X256" s="120">
        <f>IF($B256=1,$F$40,IF(N(Vintage_Input!P207)&gt;0,Vintage_Input!AF207/Vintage_Input!P207,""))</f>
        <v/>
      </c>
      <c r="Y256" s="120">
        <f>IF($B256=1,$G$40,IF(N(Vintage_Input!Q207)&gt;0,Vintage_Input!AG207/Vintage_Input!Q207,""))</f>
        <v/>
      </c>
      <c r="Z256" s="120">
        <f>IF($B256=1,$H$40,IF(N(Vintage_Input!R207)&gt;0,Vintage_Input!AH207/Vintage_Input!R207,""))</f>
        <v/>
      </c>
      <c r="AA256" s="120">
        <f>IF($B256=1,$I$40,IF(N(Vintage_Input!S207)&gt;0,Vintage_Input!AI207/Vintage_Input!S207,""))</f>
        <v/>
      </c>
      <c r="AB256" s="120">
        <f>IF($B256=1,$B$41,IF(N(Vintage_Input!L207)&gt;0,Vintage_Input!AJ207/Vintage_Input!L207,""))</f>
        <v/>
      </c>
      <c r="AC256" s="120">
        <f>IF($B256=1,$C$41,IF(N(Vintage_Input!M207)&gt;0,Vintage_Input!AK207/Vintage_Input!M207,""))</f>
        <v/>
      </c>
      <c r="AD256" s="120">
        <f>IF($B256=1,$D$41,IF(N(Vintage_Input!N207)&gt;0,Vintage_Input!AL207/Vintage_Input!N207,""))</f>
        <v/>
      </c>
      <c r="AE256" s="120">
        <f>IF($B256=1,$E$41,IF(N(Vintage_Input!O207)&gt;0,Vintage_Input!AM207/Vintage_Input!O207,""))</f>
        <v/>
      </c>
      <c r="AF256" s="120">
        <f>IF($B256=1,$F$41,IF(N(Vintage_Input!P207)&gt;0,Vintage_Input!AN207/Vintage_Input!P207,""))</f>
        <v/>
      </c>
      <c r="AG256" s="120">
        <f>IF($B256=1,$G$41,IF(N(Vintage_Input!Q207)&gt;0,Vintage_Input!AO207/Vintage_Input!Q207,""))</f>
        <v/>
      </c>
      <c r="AH256" s="120">
        <f>IF($B256=1,$H$41,IF(N(Vintage_Input!R207)&gt;0,Vintage_Input!AP207/Vintage_Input!R207,""))</f>
        <v/>
      </c>
      <c r="AI256" s="120">
        <f>IF($B256=1,$I$41,IF(N(Vintage_Input!S207)&gt;0,Vintage_Input!AQ207/Vintage_Input!S207,""))</f>
        <v/>
      </c>
      <c r="AJ256" s="120">
        <f>IF($B256=1,$B$42,IF(N(Vintage_Input!L207)&gt;0,IFERROR(Vintage_Input!AR207/Vintage_Input!AJ207,""),""))</f>
        <v/>
      </c>
      <c r="AK256" s="120">
        <f>IF($B256=1,$C$42,IF(N(Vintage_Input!M207)&gt;0,IFERROR(Vintage_Input!AS207/Vintage_Input!AK207,""),""))</f>
        <v/>
      </c>
      <c r="AL256" s="120">
        <f>IF($B256=1,$D$42,IF(N(Vintage_Input!N207)&gt;0,IFERROR(Vintage_Input!AT207/Vintage_Input!AL207,""),""))</f>
        <v/>
      </c>
      <c r="AM256" s="120">
        <f>IF($B256=1,$E$42,IF(N(Vintage_Input!O207)&gt;0,IFERROR(Vintage_Input!AU207/Vintage_Input!AM207,""),""))</f>
        <v/>
      </c>
      <c r="AN256" s="120">
        <f>IF($B256=1,$F$42,IF(N(Vintage_Input!P207)&gt;0,IFERROR(Vintage_Input!AV207/Vintage_Input!AN207,""),""))</f>
        <v/>
      </c>
      <c r="AO256" s="120">
        <f>IF($B256=1,$G$42,IF(N(Vintage_Input!Q207)&gt;0,IFERROR(Vintage_Input!AW207/Vintage_Input!AO207,""),""))</f>
        <v/>
      </c>
      <c r="AP256" s="120">
        <f>IF($B256=1,$H$42,IF(N(Vintage_Input!R207)&gt;0,IFERROR(Vintage_Input!AX207/Vintage_Input!AP207,""),""))</f>
        <v/>
      </c>
      <c r="AQ256" s="120">
        <f>IF($B256=1,$I$42,IF(N(Vintage_Input!S207)&gt;0,IFERROR(Vintage_Input!AY207/Vintage_Input!AQ207,""),""))</f>
        <v/>
      </c>
      <c r="AR256" s="120">
        <f>IF($B256=1,$B$43,IF(N(Vintage_Input!L207)&gt;0,IFERROR(Vintage_Input!AZ207/$C256,""),""))</f>
        <v/>
      </c>
      <c r="AS256" s="120">
        <f>IF($B256=1,$C$43,IF(N(Vintage_Input!M207)&gt;0,IFERROR(Vintage_Input!BA207/$C256,""),""))</f>
        <v/>
      </c>
      <c r="AT256" s="120">
        <f>IF($B256=1,$D$43,IF(N(Vintage_Input!N207)&gt;0,IFERROR(Vintage_Input!BB207/$C256,""),""))</f>
        <v/>
      </c>
      <c r="AU256" s="120">
        <f>IF($B256=1,$E$43,IF(N(Vintage_Input!O207)&gt;0,IFERROR(Vintage_Input!BC207/$C256,""),""))</f>
        <v/>
      </c>
      <c r="AV256" s="120">
        <f>IF($B256=1,$F$43,IF(N(Vintage_Input!P207)&gt;0,IFERROR(Vintage_Input!BD207/$C256,""),""))</f>
        <v/>
      </c>
      <c r="AW256" s="120">
        <f>IF($B256=1,$G$43,IF(N(Vintage_Input!Q207)&gt;0,IFERROR(Vintage_Input!BE207/$C256,""),""))</f>
        <v/>
      </c>
      <c r="AX256" s="120">
        <f>IF($B256=1,$H$43,IF(N(Vintage_Input!R207)&gt;0,IFERROR(Vintage_Input!BF207/$C256,""),""))</f>
        <v/>
      </c>
      <c r="AY256" s="120">
        <f>IF($B256=1,$I$43,IF(N(Vintage_Input!S207)&gt;0,IFERROR(Vintage_Input!BG207/$C256,""),""))</f>
        <v/>
      </c>
      <c r="AZ256" s="121">
        <f>IF($B256=1,$B$44,IF(N(Vintage_Input!L207)&gt;0,IFERROR((Vintage_Input!D207+Vintage_Input!AR207)/$C256+Products!$F$14-(Products!$F$43+Products!$F$19+Products!$F$43*Products!$F$22+Products!$F$44),""),""))</f>
        <v/>
      </c>
      <c r="BA256" s="121">
        <f>IF($B256=1,$C$44,IF(N(Vintage_Input!M207)&gt;0,IFERROR((Vintage_Input!E207+Vintage_Input!AS207)/$C256+Products!$F$14-(Products!$F$43+Products!$F$19+Products!$F$43*Products!$F$22+Products!$F$44),""),""))</f>
        <v/>
      </c>
      <c r="BB256" s="121">
        <f>IF($B256=1,$D$44,IF(N(Vintage_Input!N207)&gt;0,IFERROR((Vintage_Input!F207+Vintage_Input!AT207)/$C256+Products!$F$14-(Products!$F$43+Products!$F$19+Products!$F$43*Products!$F$22+Products!$F$44),""),""))</f>
        <v/>
      </c>
      <c r="BC256" s="121">
        <f>IF($B256=1,$E$44,IF(N(Vintage_Input!O207)&gt;0,IFERROR((Vintage_Input!G207+Vintage_Input!AU207)/$C256+Products!$F$14-(Products!$F$43+Products!$F$19+Products!$F$43*Products!$F$22+Products!$F$44),""),""))</f>
        <v/>
      </c>
      <c r="BD256" s="121">
        <f>IF($B256=1,$F$44,IF(N(Vintage_Input!P207)&gt;0,IFERROR((Vintage_Input!H207+Vintage_Input!AV207)/$C256+Products!$F$14-(Products!$F$43+Products!$F$19+Products!$F$43*Products!$F$22+Products!$F$44),""),""))</f>
        <v/>
      </c>
      <c r="BE256" s="121">
        <f>IF($B256=1,$G$44,IF(N(Vintage_Input!Q207)&gt;0,IFERROR((Vintage_Input!I207+Vintage_Input!AW207)/$C256+Products!$F$14-(Products!$F$43+Products!$F$19+Products!$F$43*Products!$F$22+Products!$F$44),""),""))</f>
        <v/>
      </c>
      <c r="BF256" s="121">
        <f>IF($B256=1,$H$44,IF(N(Vintage_Input!R207)&gt;0,IFERROR((Vintage_Input!J207+Vintage_Input!AX207)/$C256+Products!$F$14-(Products!$F$43+Products!$F$19+Products!$F$43*Products!$F$22+Products!$F$44),""),""))</f>
        <v/>
      </c>
      <c r="BG256" s="121">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0">
        <f>IF($B257=1,$B$38,IF(N(Vintage_Input!L208)&gt;0,Vintage_Input!D208/Vintage_Input!L208,""))</f>
        <v/>
      </c>
      <c r="E257" s="120">
        <f>IF($B257=1,$C$38,IF(N(Vintage_Input!M208)&gt;0,Vintage_Input!E208/Vintage_Input!M208,""))</f>
        <v/>
      </c>
      <c r="F257" s="120">
        <f>IF($B257=1,$D$38,IF(N(Vintage_Input!N208)&gt;0,Vintage_Input!F208/Vintage_Input!N208,""))</f>
        <v/>
      </c>
      <c r="G257" s="120">
        <f>IF($B257=1,$E$38,IF(N(Vintage_Input!O208)&gt;0,Vintage_Input!G208/Vintage_Input!O208,""))</f>
        <v/>
      </c>
      <c r="H257" s="120">
        <f>IF($B257=1,$F$38,IF(N(Vintage_Input!P208)&gt;0,Vintage_Input!H208/Vintage_Input!P208,""))</f>
        <v/>
      </c>
      <c r="I257" s="120">
        <f>IF($B257=1,$G$38,IF(N(Vintage_Input!Q208)&gt;0,Vintage_Input!I208/Vintage_Input!Q208,""))</f>
        <v/>
      </c>
      <c r="J257" s="120">
        <f>IF($B257=1,$H$38,IF(N(Vintage_Input!R208)&gt;0,Vintage_Input!J208/Vintage_Input!R208,""))</f>
        <v/>
      </c>
      <c r="K257" s="120">
        <f>IF($B257=1,$I$38,IF(N(Vintage_Input!S208)&gt;0,Vintage_Input!K208/Vintage_Input!S208,""))</f>
        <v/>
      </c>
      <c r="L257" s="120">
        <f>IF($B257=1,$B$39,IF(N(Vintage_Input!L208)&gt;0,Vintage_Input!T208/Vintage_Input!L208,""))</f>
        <v/>
      </c>
      <c r="M257" s="120">
        <f>IF($B257=1,$C$39,IF(N(Vintage_Input!M208)&gt;0,Vintage_Input!U208/Vintage_Input!M208,""))</f>
        <v/>
      </c>
      <c r="N257" s="120">
        <f>IF($B257=1,$D$39,IF(N(Vintage_Input!N208)&gt;0,Vintage_Input!V208/Vintage_Input!N208,""))</f>
        <v/>
      </c>
      <c r="O257" s="120">
        <f>IF($B257=1,$E$39,IF(N(Vintage_Input!O208)&gt;0,Vintage_Input!W208/Vintage_Input!O208,""))</f>
        <v/>
      </c>
      <c r="P257" s="120">
        <f>IF($B257=1,$F$39,IF(N(Vintage_Input!P208)&gt;0,Vintage_Input!X208/Vintage_Input!P208,""))</f>
        <v/>
      </c>
      <c r="Q257" s="120">
        <f>IF($B257=1,$G$39,IF(N(Vintage_Input!Q208)&gt;0,Vintage_Input!Y208/Vintage_Input!Q208,""))</f>
        <v/>
      </c>
      <c r="R257" s="120">
        <f>IF($B257=1,$H$39,IF(N(Vintage_Input!R208)&gt;0,Vintage_Input!Z208/Vintage_Input!R208,""))</f>
        <v/>
      </c>
      <c r="S257" s="120">
        <f>IF($B257=1,$I$39,IF(N(Vintage_Input!S208)&gt;0,Vintage_Input!AA208/Vintage_Input!S208,""))</f>
        <v/>
      </c>
      <c r="T257" s="120">
        <f>IF($B257=1,$B$40,IF(N(Vintage_Input!L208)&gt;0,Vintage_Input!AB208/Vintage_Input!L208,""))</f>
        <v/>
      </c>
      <c r="U257" s="120">
        <f>IF($B257=1,$C$40,IF(N(Vintage_Input!M208)&gt;0,Vintage_Input!AC208/Vintage_Input!M208,""))</f>
        <v/>
      </c>
      <c r="V257" s="120">
        <f>IF($B257=1,$D$40,IF(N(Vintage_Input!N208)&gt;0,Vintage_Input!AD208/Vintage_Input!N208,""))</f>
        <v/>
      </c>
      <c r="W257" s="120">
        <f>IF($B257=1,$E$40,IF(N(Vintage_Input!O208)&gt;0,Vintage_Input!AE208/Vintage_Input!O208,""))</f>
        <v/>
      </c>
      <c r="X257" s="120">
        <f>IF($B257=1,$F$40,IF(N(Vintage_Input!P208)&gt;0,Vintage_Input!AF208/Vintage_Input!P208,""))</f>
        <v/>
      </c>
      <c r="Y257" s="120">
        <f>IF($B257=1,$G$40,IF(N(Vintage_Input!Q208)&gt;0,Vintage_Input!AG208/Vintage_Input!Q208,""))</f>
        <v/>
      </c>
      <c r="Z257" s="120">
        <f>IF($B257=1,$H$40,IF(N(Vintage_Input!R208)&gt;0,Vintage_Input!AH208/Vintage_Input!R208,""))</f>
        <v/>
      </c>
      <c r="AA257" s="120">
        <f>IF($B257=1,$I$40,IF(N(Vintage_Input!S208)&gt;0,Vintage_Input!AI208/Vintage_Input!S208,""))</f>
        <v/>
      </c>
      <c r="AB257" s="120">
        <f>IF($B257=1,$B$41,IF(N(Vintage_Input!L208)&gt;0,Vintage_Input!AJ208/Vintage_Input!L208,""))</f>
        <v/>
      </c>
      <c r="AC257" s="120">
        <f>IF($B257=1,$C$41,IF(N(Vintage_Input!M208)&gt;0,Vintage_Input!AK208/Vintage_Input!M208,""))</f>
        <v/>
      </c>
      <c r="AD257" s="120">
        <f>IF($B257=1,$D$41,IF(N(Vintage_Input!N208)&gt;0,Vintage_Input!AL208/Vintage_Input!N208,""))</f>
        <v/>
      </c>
      <c r="AE257" s="120">
        <f>IF($B257=1,$E$41,IF(N(Vintage_Input!O208)&gt;0,Vintage_Input!AM208/Vintage_Input!O208,""))</f>
        <v/>
      </c>
      <c r="AF257" s="120">
        <f>IF($B257=1,$F$41,IF(N(Vintage_Input!P208)&gt;0,Vintage_Input!AN208/Vintage_Input!P208,""))</f>
        <v/>
      </c>
      <c r="AG257" s="120">
        <f>IF($B257=1,$G$41,IF(N(Vintage_Input!Q208)&gt;0,Vintage_Input!AO208/Vintage_Input!Q208,""))</f>
        <v/>
      </c>
      <c r="AH257" s="120">
        <f>IF($B257=1,$H$41,IF(N(Vintage_Input!R208)&gt;0,Vintage_Input!AP208/Vintage_Input!R208,""))</f>
        <v/>
      </c>
      <c r="AI257" s="120">
        <f>IF($B257=1,$I$41,IF(N(Vintage_Input!S208)&gt;0,Vintage_Input!AQ208/Vintage_Input!S208,""))</f>
        <v/>
      </c>
      <c r="AJ257" s="120">
        <f>IF($B257=1,$B$42,IF(N(Vintage_Input!L208)&gt;0,IFERROR(Vintage_Input!AR208/Vintage_Input!AJ208,""),""))</f>
        <v/>
      </c>
      <c r="AK257" s="120">
        <f>IF($B257=1,$C$42,IF(N(Vintage_Input!M208)&gt;0,IFERROR(Vintage_Input!AS208/Vintage_Input!AK208,""),""))</f>
        <v/>
      </c>
      <c r="AL257" s="120">
        <f>IF($B257=1,$D$42,IF(N(Vintage_Input!N208)&gt;0,IFERROR(Vintage_Input!AT208/Vintage_Input!AL208,""),""))</f>
        <v/>
      </c>
      <c r="AM257" s="120">
        <f>IF($B257=1,$E$42,IF(N(Vintage_Input!O208)&gt;0,IFERROR(Vintage_Input!AU208/Vintage_Input!AM208,""),""))</f>
        <v/>
      </c>
      <c r="AN257" s="120">
        <f>IF($B257=1,$F$42,IF(N(Vintage_Input!P208)&gt;0,IFERROR(Vintage_Input!AV208/Vintage_Input!AN208,""),""))</f>
        <v/>
      </c>
      <c r="AO257" s="120">
        <f>IF($B257=1,$G$42,IF(N(Vintage_Input!Q208)&gt;0,IFERROR(Vintage_Input!AW208/Vintage_Input!AO208,""),""))</f>
        <v/>
      </c>
      <c r="AP257" s="120">
        <f>IF($B257=1,$H$42,IF(N(Vintage_Input!R208)&gt;0,IFERROR(Vintage_Input!AX208/Vintage_Input!AP208,""),""))</f>
        <v/>
      </c>
      <c r="AQ257" s="120">
        <f>IF($B257=1,$I$42,IF(N(Vintage_Input!S208)&gt;0,IFERROR(Vintage_Input!AY208/Vintage_Input!AQ208,""),""))</f>
        <v/>
      </c>
      <c r="AR257" s="120">
        <f>IF($B257=1,$B$43,IF(N(Vintage_Input!L208)&gt;0,IFERROR(Vintage_Input!AZ208/$C257,""),""))</f>
        <v/>
      </c>
      <c r="AS257" s="120">
        <f>IF($B257=1,$C$43,IF(N(Vintage_Input!M208)&gt;0,IFERROR(Vintage_Input!BA208/$C257,""),""))</f>
        <v/>
      </c>
      <c r="AT257" s="120">
        <f>IF($B257=1,$D$43,IF(N(Vintage_Input!N208)&gt;0,IFERROR(Vintage_Input!BB208/$C257,""),""))</f>
        <v/>
      </c>
      <c r="AU257" s="120">
        <f>IF($B257=1,$E$43,IF(N(Vintage_Input!O208)&gt;0,IFERROR(Vintage_Input!BC208/$C257,""),""))</f>
        <v/>
      </c>
      <c r="AV257" s="120">
        <f>IF($B257=1,$F$43,IF(N(Vintage_Input!P208)&gt;0,IFERROR(Vintage_Input!BD208/$C257,""),""))</f>
        <v/>
      </c>
      <c r="AW257" s="120">
        <f>IF($B257=1,$G$43,IF(N(Vintage_Input!Q208)&gt;0,IFERROR(Vintage_Input!BE208/$C257,""),""))</f>
        <v/>
      </c>
      <c r="AX257" s="120">
        <f>IF($B257=1,$H$43,IF(N(Vintage_Input!R208)&gt;0,IFERROR(Vintage_Input!BF208/$C257,""),""))</f>
        <v/>
      </c>
      <c r="AY257" s="120">
        <f>IF($B257=1,$I$43,IF(N(Vintage_Input!S208)&gt;0,IFERROR(Vintage_Input!BG208/$C257,""),""))</f>
        <v/>
      </c>
      <c r="AZ257" s="121">
        <f>IF($B257=1,$B$44,IF(N(Vintage_Input!L208)&gt;0,IFERROR((Vintage_Input!D208+Vintage_Input!AR208)/$C257+Products!$F$14-(Products!$F$43+Products!$F$19+Products!$F$43*Products!$F$22+Products!$F$44),""),""))</f>
        <v/>
      </c>
      <c r="BA257" s="121">
        <f>IF($B257=1,$C$44,IF(N(Vintage_Input!M208)&gt;0,IFERROR((Vintage_Input!E208+Vintage_Input!AS208)/$C257+Products!$F$14-(Products!$F$43+Products!$F$19+Products!$F$43*Products!$F$22+Products!$F$44),""),""))</f>
        <v/>
      </c>
      <c r="BB257" s="121">
        <f>IF($B257=1,$D$44,IF(N(Vintage_Input!N208)&gt;0,IFERROR((Vintage_Input!F208+Vintage_Input!AT208)/$C257+Products!$F$14-(Products!$F$43+Products!$F$19+Products!$F$43*Products!$F$22+Products!$F$44),""),""))</f>
        <v/>
      </c>
      <c r="BC257" s="121">
        <f>IF($B257=1,$E$44,IF(N(Vintage_Input!O208)&gt;0,IFERROR((Vintage_Input!G208+Vintage_Input!AU208)/$C257+Products!$F$14-(Products!$F$43+Products!$F$19+Products!$F$43*Products!$F$22+Products!$F$44),""),""))</f>
        <v/>
      </c>
      <c r="BD257" s="121">
        <f>IF($B257=1,$F$44,IF(N(Vintage_Input!P208)&gt;0,IFERROR((Vintage_Input!H208+Vintage_Input!AV208)/$C257+Products!$F$14-(Products!$F$43+Products!$F$19+Products!$F$43*Products!$F$22+Products!$F$44),""),""))</f>
        <v/>
      </c>
      <c r="BE257" s="121">
        <f>IF($B257=1,$G$44,IF(N(Vintage_Input!Q208)&gt;0,IFERROR((Vintage_Input!I208+Vintage_Input!AW208)/$C257+Products!$F$14-(Products!$F$43+Products!$F$19+Products!$F$43*Products!$F$22+Products!$F$44),""),""))</f>
        <v/>
      </c>
      <c r="BF257" s="121">
        <f>IF($B257=1,$H$44,IF(N(Vintage_Input!R208)&gt;0,IFERROR((Vintage_Input!J208+Vintage_Input!AX208)/$C257+Products!$F$14-(Products!$F$43+Products!$F$19+Products!$F$43*Products!$F$22+Products!$F$44),""),""))</f>
        <v/>
      </c>
      <c r="BG257" s="121">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0">
        <f>IF($B258=1,$B$38,IF(N(Vintage_Input!L209)&gt;0,Vintage_Input!D209/Vintage_Input!L209,""))</f>
        <v/>
      </c>
      <c r="E258" s="120">
        <f>IF($B258=1,$C$38,IF(N(Vintage_Input!M209)&gt;0,Vintage_Input!E209/Vintage_Input!M209,""))</f>
        <v/>
      </c>
      <c r="F258" s="120">
        <f>IF($B258=1,$D$38,IF(N(Vintage_Input!N209)&gt;0,Vintage_Input!F209/Vintage_Input!N209,""))</f>
        <v/>
      </c>
      <c r="G258" s="120">
        <f>IF($B258=1,$E$38,IF(N(Vintage_Input!O209)&gt;0,Vintage_Input!G209/Vintage_Input!O209,""))</f>
        <v/>
      </c>
      <c r="H258" s="120">
        <f>IF($B258=1,$F$38,IF(N(Vintage_Input!P209)&gt;0,Vintage_Input!H209/Vintage_Input!P209,""))</f>
        <v/>
      </c>
      <c r="I258" s="120">
        <f>IF($B258=1,$G$38,IF(N(Vintage_Input!Q209)&gt;0,Vintage_Input!I209/Vintage_Input!Q209,""))</f>
        <v/>
      </c>
      <c r="J258" s="120">
        <f>IF($B258=1,$H$38,IF(N(Vintage_Input!R209)&gt;0,Vintage_Input!J209/Vintage_Input!R209,""))</f>
        <v/>
      </c>
      <c r="K258" s="120">
        <f>IF($B258=1,$I$38,IF(N(Vintage_Input!S209)&gt;0,Vintage_Input!K209/Vintage_Input!S209,""))</f>
        <v/>
      </c>
      <c r="L258" s="120">
        <f>IF($B258=1,$B$39,IF(N(Vintage_Input!L209)&gt;0,Vintage_Input!T209/Vintage_Input!L209,""))</f>
        <v/>
      </c>
      <c r="M258" s="120">
        <f>IF($B258=1,$C$39,IF(N(Vintage_Input!M209)&gt;0,Vintage_Input!U209/Vintage_Input!M209,""))</f>
        <v/>
      </c>
      <c r="N258" s="120">
        <f>IF($B258=1,$D$39,IF(N(Vintage_Input!N209)&gt;0,Vintage_Input!V209/Vintage_Input!N209,""))</f>
        <v/>
      </c>
      <c r="O258" s="120">
        <f>IF($B258=1,$E$39,IF(N(Vintage_Input!O209)&gt;0,Vintage_Input!W209/Vintage_Input!O209,""))</f>
        <v/>
      </c>
      <c r="P258" s="120">
        <f>IF($B258=1,$F$39,IF(N(Vintage_Input!P209)&gt;0,Vintage_Input!X209/Vintage_Input!P209,""))</f>
        <v/>
      </c>
      <c r="Q258" s="120">
        <f>IF($B258=1,$G$39,IF(N(Vintage_Input!Q209)&gt;0,Vintage_Input!Y209/Vintage_Input!Q209,""))</f>
        <v/>
      </c>
      <c r="R258" s="120">
        <f>IF($B258=1,$H$39,IF(N(Vintage_Input!R209)&gt;0,Vintage_Input!Z209/Vintage_Input!R209,""))</f>
        <v/>
      </c>
      <c r="S258" s="120">
        <f>IF($B258=1,$I$39,IF(N(Vintage_Input!S209)&gt;0,Vintage_Input!AA209/Vintage_Input!S209,""))</f>
        <v/>
      </c>
      <c r="T258" s="120">
        <f>IF($B258=1,$B$40,IF(N(Vintage_Input!L209)&gt;0,Vintage_Input!AB209/Vintage_Input!L209,""))</f>
        <v/>
      </c>
      <c r="U258" s="120">
        <f>IF($B258=1,$C$40,IF(N(Vintage_Input!M209)&gt;0,Vintage_Input!AC209/Vintage_Input!M209,""))</f>
        <v/>
      </c>
      <c r="V258" s="120">
        <f>IF($B258=1,$D$40,IF(N(Vintage_Input!N209)&gt;0,Vintage_Input!AD209/Vintage_Input!N209,""))</f>
        <v/>
      </c>
      <c r="W258" s="120">
        <f>IF($B258=1,$E$40,IF(N(Vintage_Input!O209)&gt;0,Vintage_Input!AE209/Vintage_Input!O209,""))</f>
        <v/>
      </c>
      <c r="X258" s="120">
        <f>IF($B258=1,$F$40,IF(N(Vintage_Input!P209)&gt;0,Vintage_Input!AF209/Vintage_Input!P209,""))</f>
        <v/>
      </c>
      <c r="Y258" s="120">
        <f>IF($B258=1,$G$40,IF(N(Vintage_Input!Q209)&gt;0,Vintage_Input!AG209/Vintage_Input!Q209,""))</f>
        <v/>
      </c>
      <c r="Z258" s="120">
        <f>IF($B258=1,$H$40,IF(N(Vintage_Input!R209)&gt;0,Vintage_Input!AH209/Vintage_Input!R209,""))</f>
        <v/>
      </c>
      <c r="AA258" s="120">
        <f>IF($B258=1,$I$40,IF(N(Vintage_Input!S209)&gt;0,Vintage_Input!AI209/Vintage_Input!S209,""))</f>
        <v/>
      </c>
      <c r="AB258" s="120">
        <f>IF($B258=1,$B$41,IF(N(Vintage_Input!L209)&gt;0,Vintage_Input!AJ209/Vintage_Input!L209,""))</f>
        <v/>
      </c>
      <c r="AC258" s="120">
        <f>IF($B258=1,$C$41,IF(N(Vintage_Input!M209)&gt;0,Vintage_Input!AK209/Vintage_Input!M209,""))</f>
        <v/>
      </c>
      <c r="AD258" s="120">
        <f>IF($B258=1,$D$41,IF(N(Vintage_Input!N209)&gt;0,Vintage_Input!AL209/Vintage_Input!N209,""))</f>
        <v/>
      </c>
      <c r="AE258" s="120">
        <f>IF($B258=1,$E$41,IF(N(Vintage_Input!O209)&gt;0,Vintage_Input!AM209/Vintage_Input!O209,""))</f>
        <v/>
      </c>
      <c r="AF258" s="120">
        <f>IF($B258=1,$F$41,IF(N(Vintage_Input!P209)&gt;0,Vintage_Input!AN209/Vintage_Input!P209,""))</f>
        <v/>
      </c>
      <c r="AG258" s="120">
        <f>IF($B258=1,$G$41,IF(N(Vintage_Input!Q209)&gt;0,Vintage_Input!AO209/Vintage_Input!Q209,""))</f>
        <v/>
      </c>
      <c r="AH258" s="120">
        <f>IF($B258=1,$H$41,IF(N(Vintage_Input!R209)&gt;0,Vintage_Input!AP209/Vintage_Input!R209,""))</f>
        <v/>
      </c>
      <c r="AI258" s="120">
        <f>IF($B258=1,$I$41,IF(N(Vintage_Input!S209)&gt;0,Vintage_Input!AQ209/Vintage_Input!S209,""))</f>
        <v/>
      </c>
      <c r="AJ258" s="120">
        <f>IF($B258=1,$B$42,IF(N(Vintage_Input!L209)&gt;0,IFERROR(Vintage_Input!AR209/Vintage_Input!AJ209,""),""))</f>
        <v/>
      </c>
      <c r="AK258" s="120">
        <f>IF($B258=1,$C$42,IF(N(Vintage_Input!M209)&gt;0,IFERROR(Vintage_Input!AS209/Vintage_Input!AK209,""),""))</f>
        <v/>
      </c>
      <c r="AL258" s="120">
        <f>IF($B258=1,$D$42,IF(N(Vintage_Input!N209)&gt;0,IFERROR(Vintage_Input!AT209/Vintage_Input!AL209,""),""))</f>
        <v/>
      </c>
      <c r="AM258" s="120">
        <f>IF($B258=1,$E$42,IF(N(Vintage_Input!O209)&gt;0,IFERROR(Vintage_Input!AU209/Vintage_Input!AM209,""),""))</f>
        <v/>
      </c>
      <c r="AN258" s="120">
        <f>IF($B258=1,$F$42,IF(N(Vintage_Input!P209)&gt;0,IFERROR(Vintage_Input!AV209/Vintage_Input!AN209,""),""))</f>
        <v/>
      </c>
      <c r="AO258" s="120">
        <f>IF($B258=1,$G$42,IF(N(Vintage_Input!Q209)&gt;0,IFERROR(Vintage_Input!AW209/Vintage_Input!AO209,""),""))</f>
        <v/>
      </c>
      <c r="AP258" s="120">
        <f>IF($B258=1,$H$42,IF(N(Vintage_Input!R209)&gt;0,IFERROR(Vintage_Input!AX209/Vintage_Input!AP209,""),""))</f>
        <v/>
      </c>
      <c r="AQ258" s="120">
        <f>IF($B258=1,$I$42,IF(N(Vintage_Input!S209)&gt;0,IFERROR(Vintage_Input!AY209/Vintage_Input!AQ209,""),""))</f>
        <v/>
      </c>
      <c r="AR258" s="120">
        <f>IF($B258=1,$B$43,IF(N(Vintage_Input!L209)&gt;0,IFERROR(Vintage_Input!AZ209/$C258,""),""))</f>
        <v/>
      </c>
      <c r="AS258" s="120">
        <f>IF($B258=1,$C$43,IF(N(Vintage_Input!M209)&gt;0,IFERROR(Vintage_Input!BA209/$C258,""),""))</f>
        <v/>
      </c>
      <c r="AT258" s="120">
        <f>IF($B258=1,$D$43,IF(N(Vintage_Input!N209)&gt;0,IFERROR(Vintage_Input!BB209/$C258,""),""))</f>
        <v/>
      </c>
      <c r="AU258" s="120">
        <f>IF($B258=1,$E$43,IF(N(Vintage_Input!O209)&gt;0,IFERROR(Vintage_Input!BC209/$C258,""),""))</f>
        <v/>
      </c>
      <c r="AV258" s="120">
        <f>IF($B258=1,$F$43,IF(N(Vintage_Input!P209)&gt;0,IFERROR(Vintage_Input!BD209/$C258,""),""))</f>
        <v/>
      </c>
      <c r="AW258" s="120">
        <f>IF($B258=1,$G$43,IF(N(Vintage_Input!Q209)&gt;0,IFERROR(Vintage_Input!BE209/$C258,""),""))</f>
        <v/>
      </c>
      <c r="AX258" s="120">
        <f>IF($B258=1,$H$43,IF(N(Vintage_Input!R209)&gt;0,IFERROR(Vintage_Input!BF209/$C258,""),""))</f>
        <v/>
      </c>
      <c r="AY258" s="120">
        <f>IF($B258=1,$I$43,IF(N(Vintage_Input!S209)&gt;0,IFERROR(Vintage_Input!BG209/$C258,""),""))</f>
        <v/>
      </c>
      <c r="AZ258" s="121">
        <f>IF($B258=1,$B$44,IF(N(Vintage_Input!L209)&gt;0,IFERROR((Vintage_Input!D209+Vintage_Input!AR209)/$C258+Products!$F$14-(Products!$F$43+Products!$F$19+Products!$F$43*Products!$F$22+Products!$F$44),""),""))</f>
        <v/>
      </c>
      <c r="BA258" s="121">
        <f>IF($B258=1,$C$44,IF(N(Vintage_Input!M209)&gt;0,IFERROR((Vintage_Input!E209+Vintage_Input!AS209)/$C258+Products!$F$14-(Products!$F$43+Products!$F$19+Products!$F$43*Products!$F$22+Products!$F$44),""),""))</f>
        <v/>
      </c>
      <c r="BB258" s="121">
        <f>IF($B258=1,$D$44,IF(N(Vintage_Input!N209)&gt;0,IFERROR((Vintage_Input!F209+Vintage_Input!AT209)/$C258+Products!$F$14-(Products!$F$43+Products!$F$19+Products!$F$43*Products!$F$22+Products!$F$44),""),""))</f>
        <v/>
      </c>
      <c r="BC258" s="121">
        <f>IF($B258=1,$E$44,IF(N(Vintage_Input!O209)&gt;0,IFERROR((Vintage_Input!G209+Vintage_Input!AU209)/$C258+Products!$F$14-(Products!$F$43+Products!$F$19+Products!$F$43*Products!$F$22+Products!$F$44),""),""))</f>
        <v/>
      </c>
      <c r="BD258" s="121">
        <f>IF($B258=1,$F$44,IF(N(Vintage_Input!P209)&gt;0,IFERROR((Vintage_Input!H209+Vintage_Input!AV209)/$C258+Products!$F$14-(Products!$F$43+Products!$F$19+Products!$F$43*Products!$F$22+Products!$F$44),""),""))</f>
        <v/>
      </c>
      <c r="BE258" s="121">
        <f>IF($B258=1,$G$44,IF(N(Vintage_Input!Q209)&gt;0,IFERROR((Vintage_Input!I209+Vintage_Input!AW209)/$C258+Products!$F$14-(Products!$F$43+Products!$F$19+Products!$F$43*Products!$F$22+Products!$F$44),""),""))</f>
        <v/>
      </c>
      <c r="BF258" s="121">
        <f>IF($B258=1,$H$44,IF(N(Vintage_Input!R209)&gt;0,IFERROR((Vintage_Input!J209+Vintage_Input!AX209)/$C258+Products!$F$14-(Products!$F$43+Products!$F$19+Products!$F$43*Products!$F$22+Products!$F$44),""),""))</f>
        <v/>
      </c>
      <c r="BG258" s="121">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0">
        <f>IF($B259=1,$B$38,IF(N(Vintage_Input!L210)&gt;0,Vintage_Input!D210/Vintage_Input!L210,""))</f>
        <v/>
      </c>
      <c r="E259" s="120">
        <f>IF($B259=1,$C$38,IF(N(Vintage_Input!M210)&gt;0,Vintage_Input!E210/Vintage_Input!M210,""))</f>
        <v/>
      </c>
      <c r="F259" s="120">
        <f>IF($B259=1,$D$38,IF(N(Vintage_Input!N210)&gt;0,Vintage_Input!F210/Vintage_Input!N210,""))</f>
        <v/>
      </c>
      <c r="G259" s="120">
        <f>IF($B259=1,$E$38,IF(N(Vintage_Input!O210)&gt;0,Vintage_Input!G210/Vintage_Input!O210,""))</f>
        <v/>
      </c>
      <c r="H259" s="120">
        <f>IF($B259=1,$F$38,IF(N(Vintage_Input!P210)&gt;0,Vintage_Input!H210/Vintage_Input!P210,""))</f>
        <v/>
      </c>
      <c r="I259" s="120">
        <f>IF($B259=1,$G$38,IF(N(Vintage_Input!Q210)&gt;0,Vintage_Input!I210/Vintage_Input!Q210,""))</f>
        <v/>
      </c>
      <c r="J259" s="120">
        <f>IF($B259=1,$H$38,IF(N(Vintage_Input!R210)&gt;0,Vintage_Input!J210/Vintage_Input!R210,""))</f>
        <v/>
      </c>
      <c r="K259" s="120">
        <f>IF($B259=1,$I$38,IF(N(Vintage_Input!S210)&gt;0,Vintage_Input!K210/Vintage_Input!S210,""))</f>
        <v/>
      </c>
      <c r="L259" s="120">
        <f>IF($B259=1,$B$39,IF(N(Vintage_Input!L210)&gt;0,Vintage_Input!T210/Vintage_Input!L210,""))</f>
        <v/>
      </c>
      <c r="M259" s="120">
        <f>IF($B259=1,$C$39,IF(N(Vintage_Input!M210)&gt;0,Vintage_Input!U210/Vintage_Input!M210,""))</f>
        <v/>
      </c>
      <c r="N259" s="120">
        <f>IF($B259=1,$D$39,IF(N(Vintage_Input!N210)&gt;0,Vintage_Input!V210/Vintage_Input!N210,""))</f>
        <v/>
      </c>
      <c r="O259" s="120">
        <f>IF($B259=1,$E$39,IF(N(Vintage_Input!O210)&gt;0,Vintage_Input!W210/Vintage_Input!O210,""))</f>
        <v/>
      </c>
      <c r="P259" s="120">
        <f>IF($B259=1,$F$39,IF(N(Vintage_Input!P210)&gt;0,Vintage_Input!X210/Vintage_Input!P210,""))</f>
        <v/>
      </c>
      <c r="Q259" s="120">
        <f>IF($B259=1,$G$39,IF(N(Vintage_Input!Q210)&gt;0,Vintage_Input!Y210/Vintage_Input!Q210,""))</f>
        <v/>
      </c>
      <c r="R259" s="120">
        <f>IF($B259=1,$H$39,IF(N(Vintage_Input!R210)&gt;0,Vintage_Input!Z210/Vintage_Input!R210,""))</f>
        <v/>
      </c>
      <c r="S259" s="120">
        <f>IF($B259=1,$I$39,IF(N(Vintage_Input!S210)&gt;0,Vintage_Input!AA210/Vintage_Input!S210,""))</f>
        <v/>
      </c>
      <c r="T259" s="120">
        <f>IF($B259=1,$B$40,IF(N(Vintage_Input!L210)&gt;0,Vintage_Input!AB210/Vintage_Input!L210,""))</f>
        <v/>
      </c>
      <c r="U259" s="120">
        <f>IF($B259=1,$C$40,IF(N(Vintage_Input!M210)&gt;0,Vintage_Input!AC210/Vintage_Input!M210,""))</f>
        <v/>
      </c>
      <c r="V259" s="120">
        <f>IF($B259=1,$D$40,IF(N(Vintage_Input!N210)&gt;0,Vintage_Input!AD210/Vintage_Input!N210,""))</f>
        <v/>
      </c>
      <c r="W259" s="120">
        <f>IF($B259=1,$E$40,IF(N(Vintage_Input!O210)&gt;0,Vintage_Input!AE210/Vintage_Input!O210,""))</f>
        <v/>
      </c>
      <c r="X259" s="120">
        <f>IF($B259=1,$F$40,IF(N(Vintage_Input!P210)&gt;0,Vintage_Input!AF210/Vintage_Input!P210,""))</f>
        <v/>
      </c>
      <c r="Y259" s="120">
        <f>IF($B259=1,$G$40,IF(N(Vintage_Input!Q210)&gt;0,Vintage_Input!AG210/Vintage_Input!Q210,""))</f>
        <v/>
      </c>
      <c r="Z259" s="120">
        <f>IF($B259=1,$H$40,IF(N(Vintage_Input!R210)&gt;0,Vintage_Input!AH210/Vintage_Input!R210,""))</f>
        <v/>
      </c>
      <c r="AA259" s="120">
        <f>IF($B259=1,$I$40,IF(N(Vintage_Input!S210)&gt;0,Vintage_Input!AI210/Vintage_Input!S210,""))</f>
        <v/>
      </c>
      <c r="AB259" s="120">
        <f>IF($B259=1,$B$41,IF(N(Vintage_Input!L210)&gt;0,Vintage_Input!AJ210/Vintage_Input!L210,""))</f>
        <v/>
      </c>
      <c r="AC259" s="120">
        <f>IF($B259=1,$C$41,IF(N(Vintage_Input!M210)&gt;0,Vintage_Input!AK210/Vintage_Input!M210,""))</f>
        <v/>
      </c>
      <c r="AD259" s="120">
        <f>IF($B259=1,$D$41,IF(N(Vintage_Input!N210)&gt;0,Vintage_Input!AL210/Vintage_Input!N210,""))</f>
        <v/>
      </c>
      <c r="AE259" s="120">
        <f>IF($B259=1,$E$41,IF(N(Vintage_Input!O210)&gt;0,Vintage_Input!AM210/Vintage_Input!O210,""))</f>
        <v/>
      </c>
      <c r="AF259" s="120">
        <f>IF($B259=1,$F$41,IF(N(Vintage_Input!P210)&gt;0,Vintage_Input!AN210/Vintage_Input!P210,""))</f>
        <v/>
      </c>
      <c r="AG259" s="120">
        <f>IF($B259=1,$G$41,IF(N(Vintage_Input!Q210)&gt;0,Vintage_Input!AO210/Vintage_Input!Q210,""))</f>
        <v/>
      </c>
      <c r="AH259" s="120">
        <f>IF($B259=1,$H$41,IF(N(Vintage_Input!R210)&gt;0,Vintage_Input!AP210/Vintage_Input!R210,""))</f>
        <v/>
      </c>
      <c r="AI259" s="120">
        <f>IF($B259=1,$I$41,IF(N(Vintage_Input!S210)&gt;0,Vintage_Input!AQ210/Vintage_Input!S210,""))</f>
        <v/>
      </c>
      <c r="AJ259" s="120">
        <f>IF($B259=1,$B$42,IF(N(Vintage_Input!L210)&gt;0,IFERROR(Vintage_Input!AR210/Vintage_Input!AJ210,""),""))</f>
        <v/>
      </c>
      <c r="AK259" s="120">
        <f>IF($B259=1,$C$42,IF(N(Vintage_Input!M210)&gt;0,IFERROR(Vintage_Input!AS210/Vintage_Input!AK210,""),""))</f>
        <v/>
      </c>
      <c r="AL259" s="120">
        <f>IF($B259=1,$D$42,IF(N(Vintage_Input!N210)&gt;0,IFERROR(Vintage_Input!AT210/Vintage_Input!AL210,""),""))</f>
        <v/>
      </c>
      <c r="AM259" s="120">
        <f>IF($B259=1,$E$42,IF(N(Vintage_Input!O210)&gt;0,IFERROR(Vintage_Input!AU210/Vintage_Input!AM210,""),""))</f>
        <v/>
      </c>
      <c r="AN259" s="120">
        <f>IF($B259=1,$F$42,IF(N(Vintage_Input!P210)&gt;0,IFERROR(Vintage_Input!AV210/Vintage_Input!AN210,""),""))</f>
        <v/>
      </c>
      <c r="AO259" s="120">
        <f>IF($B259=1,$G$42,IF(N(Vintage_Input!Q210)&gt;0,IFERROR(Vintage_Input!AW210/Vintage_Input!AO210,""),""))</f>
        <v/>
      </c>
      <c r="AP259" s="120">
        <f>IF($B259=1,$H$42,IF(N(Vintage_Input!R210)&gt;0,IFERROR(Vintage_Input!AX210/Vintage_Input!AP210,""),""))</f>
        <v/>
      </c>
      <c r="AQ259" s="120">
        <f>IF($B259=1,$I$42,IF(N(Vintage_Input!S210)&gt;0,IFERROR(Vintage_Input!AY210/Vintage_Input!AQ210,""),""))</f>
        <v/>
      </c>
      <c r="AR259" s="120">
        <f>IF($B259=1,$B$43,IF(N(Vintage_Input!L210)&gt;0,IFERROR(Vintage_Input!AZ210/$C259,""),""))</f>
        <v/>
      </c>
      <c r="AS259" s="120">
        <f>IF($B259=1,$C$43,IF(N(Vintage_Input!M210)&gt;0,IFERROR(Vintage_Input!BA210/$C259,""),""))</f>
        <v/>
      </c>
      <c r="AT259" s="120">
        <f>IF($B259=1,$D$43,IF(N(Vintage_Input!N210)&gt;0,IFERROR(Vintage_Input!BB210/$C259,""),""))</f>
        <v/>
      </c>
      <c r="AU259" s="120">
        <f>IF($B259=1,$E$43,IF(N(Vintage_Input!O210)&gt;0,IFERROR(Vintage_Input!BC210/$C259,""),""))</f>
        <v/>
      </c>
      <c r="AV259" s="120">
        <f>IF($B259=1,$F$43,IF(N(Vintage_Input!P210)&gt;0,IFERROR(Vintage_Input!BD210/$C259,""),""))</f>
        <v/>
      </c>
      <c r="AW259" s="120">
        <f>IF($B259=1,$G$43,IF(N(Vintage_Input!Q210)&gt;0,IFERROR(Vintage_Input!BE210/$C259,""),""))</f>
        <v/>
      </c>
      <c r="AX259" s="120">
        <f>IF($B259=1,$H$43,IF(N(Vintage_Input!R210)&gt;0,IFERROR(Vintage_Input!BF210/$C259,""),""))</f>
        <v/>
      </c>
      <c r="AY259" s="120">
        <f>IF($B259=1,$I$43,IF(N(Vintage_Input!S210)&gt;0,IFERROR(Vintage_Input!BG210/$C259,""),""))</f>
        <v/>
      </c>
      <c r="AZ259" s="121">
        <f>IF($B259=1,$B$44,IF(N(Vintage_Input!L210)&gt;0,IFERROR((Vintage_Input!D210+Vintage_Input!AR210)/$C259+Products!$F$14-(Products!$F$43+Products!$F$19+Products!$F$43*Products!$F$22+Products!$F$44),""),""))</f>
        <v/>
      </c>
      <c r="BA259" s="121">
        <f>IF($B259=1,$C$44,IF(N(Vintage_Input!M210)&gt;0,IFERROR((Vintage_Input!E210+Vintage_Input!AS210)/$C259+Products!$F$14-(Products!$F$43+Products!$F$19+Products!$F$43*Products!$F$22+Products!$F$44),""),""))</f>
        <v/>
      </c>
      <c r="BB259" s="121">
        <f>IF($B259=1,$D$44,IF(N(Vintage_Input!N210)&gt;0,IFERROR((Vintage_Input!F210+Vintage_Input!AT210)/$C259+Products!$F$14-(Products!$F$43+Products!$F$19+Products!$F$43*Products!$F$22+Products!$F$44),""),""))</f>
        <v/>
      </c>
      <c r="BC259" s="121">
        <f>IF($B259=1,$E$44,IF(N(Vintage_Input!O210)&gt;0,IFERROR((Vintage_Input!G210+Vintage_Input!AU210)/$C259+Products!$F$14-(Products!$F$43+Products!$F$19+Products!$F$43*Products!$F$22+Products!$F$44),""),""))</f>
        <v/>
      </c>
      <c r="BD259" s="121">
        <f>IF($B259=1,$F$44,IF(N(Vintage_Input!P210)&gt;0,IFERROR((Vintage_Input!H210+Vintage_Input!AV210)/$C259+Products!$F$14-(Products!$F$43+Products!$F$19+Products!$F$43*Products!$F$22+Products!$F$44),""),""))</f>
        <v/>
      </c>
      <c r="BE259" s="121">
        <f>IF($B259=1,$G$44,IF(N(Vintage_Input!Q210)&gt;0,IFERROR((Vintage_Input!I210+Vintage_Input!AW210)/$C259+Products!$F$14-(Products!$F$43+Products!$F$19+Products!$F$43*Products!$F$22+Products!$F$44),""),""))</f>
        <v/>
      </c>
      <c r="BF259" s="121">
        <f>IF($B259=1,$H$44,IF(N(Vintage_Input!R210)&gt;0,IFERROR((Vintage_Input!J210+Vintage_Input!AX210)/$C259+Products!$F$14-(Products!$F$43+Products!$F$19+Products!$F$43*Products!$F$22+Products!$F$44),""),""))</f>
        <v/>
      </c>
      <c r="BG259" s="121">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0">
        <f>IF($B260=1,$B$38,IF(N(Vintage_Input!L211)&gt;0,Vintage_Input!D211/Vintage_Input!L211,""))</f>
        <v/>
      </c>
      <c r="E260" s="120">
        <f>IF($B260=1,$C$38,IF(N(Vintage_Input!M211)&gt;0,Vintage_Input!E211/Vintage_Input!M211,""))</f>
        <v/>
      </c>
      <c r="F260" s="120">
        <f>IF($B260=1,$D$38,IF(N(Vintage_Input!N211)&gt;0,Vintage_Input!F211/Vintage_Input!N211,""))</f>
        <v/>
      </c>
      <c r="G260" s="120">
        <f>IF($B260=1,$E$38,IF(N(Vintage_Input!O211)&gt;0,Vintage_Input!G211/Vintage_Input!O211,""))</f>
        <v/>
      </c>
      <c r="H260" s="120">
        <f>IF($B260=1,$F$38,IF(N(Vintage_Input!P211)&gt;0,Vintage_Input!H211/Vintage_Input!P211,""))</f>
        <v/>
      </c>
      <c r="I260" s="120">
        <f>IF($B260=1,$G$38,IF(N(Vintage_Input!Q211)&gt;0,Vintage_Input!I211/Vintage_Input!Q211,""))</f>
        <v/>
      </c>
      <c r="J260" s="120">
        <f>IF($B260=1,$H$38,IF(N(Vintage_Input!R211)&gt;0,Vintage_Input!J211/Vintage_Input!R211,""))</f>
        <v/>
      </c>
      <c r="K260" s="120">
        <f>IF($B260=1,$I$38,IF(N(Vintage_Input!S211)&gt;0,Vintage_Input!K211/Vintage_Input!S211,""))</f>
        <v/>
      </c>
      <c r="L260" s="120">
        <f>IF($B260=1,$B$39,IF(N(Vintage_Input!L211)&gt;0,Vintage_Input!T211/Vintage_Input!L211,""))</f>
        <v/>
      </c>
      <c r="M260" s="120">
        <f>IF($B260=1,$C$39,IF(N(Vintage_Input!M211)&gt;0,Vintage_Input!U211/Vintage_Input!M211,""))</f>
        <v/>
      </c>
      <c r="N260" s="120">
        <f>IF($B260=1,$D$39,IF(N(Vintage_Input!N211)&gt;0,Vintage_Input!V211/Vintage_Input!N211,""))</f>
        <v/>
      </c>
      <c r="O260" s="120">
        <f>IF($B260=1,$E$39,IF(N(Vintage_Input!O211)&gt;0,Vintage_Input!W211/Vintage_Input!O211,""))</f>
        <v/>
      </c>
      <c r="P260" s="120">
        <f>IF($B260=1,$F$39,IF(N(Vintage_Input!P211)&gt;0,Vintage_Input!X211/Vintage_Input!P211,""))</f>
        <v/>
      </c>
      <c r="Q260" s="120">
        <f>IF($B260=1,$G$39,IF(N(Vintage_Input!Q211)&gt;0,Vintage_Input!Y211/Vintage_Input!Q211,""))</f>
        <v/>
      </c>
      <c r="R260" s="120">
        <f>IF($B260=1,$H$39,IF(N(Vintage_Input!R211)&gt;0,Vintage_Input!Z211/Vintage_Input!R211,""))</f>
        <v/>
      </c>
      <c r="S260" s="120">
        <f>IF($B260=1,$I$39,IF(N(Vintage_Input!S211)&gt;0,Vintage_Input!AA211/Vintage_Input!S211,""))</f>
        <v/>
      </c>
      <c r="T260" s="120">
        <f>IF($B260=1,$B$40,IF(N(Vintage_Input!L211)&gt;0,Vintage_Input!AB211/Vintage_Input!L211,""))</f>
        <v/>
      </c>
      <c r="U260" s="120">
        <f>IF($B260=1,$C$40,IF(N(Vintage_Input!M211)&gt;0,Vintage_Input!AC211/Vintage_Input!M211,""))</f>
        <v/>
      </c>
      <c r="V260" s="120">
        <f>IF($B260=1,$D$40,IF(N(Vintage_Input!N211)&gt;0,Vintage_Input!AD211/Vintage_Input!N211,""))</f>
        <v/>
      </c>
      <c r="W260" s="120">
        <f>IF($B260=1,$E$40,IF(N(Vintage_Input!O211)&gt;0,Vintage_Input!AE211/Vintage_Input!O211,""))</f>
        <v/>
      </c>
      <c r="X260" s="120">
        <f>IF($B260=1,$F$40,IF(N(Vintage_Input!P211)&gt;0,Vintage_Input!AF211/Vintage_Input!P211,""))</f>
        <v/>
      </c>
      <c r="Y260" s="120">
        <f>IF($B260=1,$G$40,IF(N(Vintage_Input!Q211)&gt;0,Vintage_Input!AG211/Vintage_Input!Q211,""))</f>
        <v/>
      </c>
      <c r="Z260" s="120">
        <f>IF($B260=1,$H$40,IF(N(Vintage_Input!R211)&gt;0,Vintage_Input!AH211/Vintage_Input!R211,""))</f>
        <v/>
      </c>
      <c r="AA260" s="120">
        <f>IF($B260=1,$I$40,IF(N(Vintage_Input!S211)&gt;0,Vintage_Input!AI211/Vintage_Input!S211,""))</f>
        <v/>
      </c>
      <c r="AB260" s="120">
        <f>IF($B260=1,$B$41,IF(N(Vintage_Input!L211)&gt;0,Vintage_Input!AJ211/Vintage_Input!L211,""))</f>
        <v/>
      </c>
      <c r="AC260" s="120">
        <f>IF($B260=1,$C$41,IF(N(Vintage_Input!M211)&gt;0,Vintage_Input!AK211/Vintage_Input!M211,""))</f>
        <v/>
      </c>
      <c r="AD260" s="120">
        <f>IF($B260=1,$D$41,IF(N(Vintage_Input!N211)&gt;0,Vintage_Input!AL211/Vintage_Input!N211,""))</f>
        <v/>
      </c>
      <c r="AE260" s="120">
        <f>IF($B260=1,$E$41,IF(N(Vintage_Input!O211)&gt;0,Vintage_Input!AM211/Vintage_Input!O211,""))</f>
        <v/>
      </c>
      <c r="AF260" s="120">
        <f>IF($B260=1,$F$41,IF(N(Vintage_Input!P211)&gt;0,Vintage_Input!AN211/Vintage_Input!P211,""))</f>
        <v/>
      </c>
      <c r="AG260" s="120">
        <f>IF($B260=1,$G$41,IF(N(Vintage_Input!Q211)&gt;0,Vintage_Input!AO211/Vintage_Input!Q211,""))</f>
        <v/>
      </c>
      <c r="AH260" s="120">
        <f>IF($B260=1,$H$41,IF(N(Vintage_Input!R211)&gt;0,Vintage_Input!AP211/Vintage_Input!R211,""))</f>
        <v/>
      </c>
      <c r="AI260" s="120">
        <f>IF($B260=1,$I$41,IF(N(Vintage_Input!S211)&gt;0,Vintage_Input!AQ211/Vintage_Input!S211,""))</f>
        <v/>
      </c>
      <c r="AJ260" s="120">
        <f>IF($B260=1,$B$42,IF(N(Vintage_Input!L211)&gt;0,IFERROR(Vintage_Input!AR211/Vintage_Input!AJ211,""),""))</f>
        <v/>
      </c>
      <c r="AK260" s="120">
        <f>IF($B260=1,$C$42,IF(N(Vintage_Input!M211)&gt;0,IFERROR(Vintage_Input!AS211/Vintage_Input!AK211,""),""))</f>
        <v/>
      </c>
      <c r="AL260" s="120">
        <f>IF($B260=1,$D$42,IF(N(Vintage_Input!N211)&gt;0,IFERROR(Vintage_Input!AT211/Vintage_Input!AL211,""),""))</f>
        <v/>
      </c>
      <c r="AM260" s="120">
        <f>IF($B260=1,$E$42,IF(N(Vintage_Input!O211)&gt;0,IFERROR(Vintage_Input!AU211/Vintage_Input!AM211,""),""))</f>
        <v/>
      </c>
      <c r="AN260" s="120">
        <f>IF($B260=1,$F$42,IF(N(Vintage_Input!P211)&gt;0,IFERROR(Vintage_Input!AV211/Vintage_Input!AN211,""),""))</f>
        <v/>
      </c>
      <c r="AO260" s="120">
        <f>IF($B260=1,$G$42,IF(N(Vintage_Input!Q211)&gt;0,IFERROR(Vintage_Input!AW211/Vintage_Input!AO211,""),""))</f>
        <v/>
      </c>
      <c r="AP260" s="120">
        <f>IF($B260=1,$H$42,IF(N(Vintage_Input!R211)&gt;0,IFERROR(Vintage_Input!AX211/Vintage_Input!AP211,""),""))</f>
        <v/>
      </c>
      <c r="AQ260" s="120">
        <f>IF($B260=1,$I$42,IF(N(Vintage_Input!S211)&gt;0,IFERROR(Vintage_Input!AY211/Vintage_Input!AQ211,""),""))</f>
        <v/>
      </c>
      <c r="AR260" s="120">
        <f>IF($B260=1,$B$43,IF(N(Vintage_Input!L211)&gt;0,IFERROR(Vintage_Input!AZ211/$C260,""),""))</f>
        <v/>
      </c>
      <c r="AS260" s="120">
        <f>IF($B260=1,$C$43,IF(N(Vintage_Input!M211)&gt;0,IFERROR(Vintage_Input!BA211/$C260,""),""))</f>
        <v/>
      </c>
      <c r="AT260" s="120">
        <f>IF($B260=1,$D$43,IF(N(Vintage_Input!N211)&gt;0,IFERROR(Vintage_Input!BB211/$C260,""),""))</f>
        <v/>
      </c>
      <c r="AU260" s="120">
        <f>IF($B260=1,$E$43,IF(N(Vintage_Input!O211)&gt;0,IFERROR(Vintage_Input!BC211/$C260,""),""))</f>
        <v/>
      </c>
      <c r="AV260" s="120">
        <f>IF($B260=1,$F$43,IF(N(Vintage_Input!P211)&gt;0,IFERROR(Vintage_Input!BD211/$C260,""),""))</f>
        <v/>
      </c>
      <c r="AW260" s="120">
        <f>IF($B260=1,$G$43,IF(N(Vintage_Input!Q211)&gt;0,IFERROR(Vintage_Input!BE211/$C260,""),""))</f>
        <v/>
      </c>
      <c r="AX260" s="120">
        <f>IF($B260=1,$H$43,IF(N(Vintage_Input!R211)&gt;0,IFERROR(Vintage_Input!BF211/$C260,""),""))</f>
        <v/>
      </c>
      <c r="AY260" s="120">
        <f>IF($B260=1,$I$43,IF(N(Vintage_Input!S211)&gt;0,IFERROR(Vintage_Input!BG211/$C260,""),""))</f>
        <v/>
      </c>
      <c r="AZ260" s="121">
        <f>IF($B260=1,$B$44,IF(N(Vintage_Input!L211)&gt;0,IFERROR((Vintage_Input!D211+Vintage_Input!AR211)/$C260+Products!$F$14-(Products!$F$43+Products!$F$19+Products!$F$43*Products!$F$22+Products!$F$44),""),""))</f>
        <v/>
      </c>
      <c r="BA260" s="121">
        <f>IF($B260=1,$C$44,IF(N(Vintage_Input!M211)&gt;0,IFERROR((Vintage_Input!E211+Vintage_Input!AS211)/$C260+Products!$F$14-(Products!$F$43+Products!$F$19+Products!$F$43*Products!$F$22+Products!$F$44),""),""))</f>
        <v/>
      </c>
      <c r="BB260" s="121">
        <f>IF($B260=1,$D$44,IF(N(Vintage_Input!N211)&gt;0,IFERROR((Vintage_Input!F211+Vintage_Input!AT211)/$C260+Products!$F$14-(Products!$F$43+Products!$F$19+Products!$F$43*Products!$F$22+Products!$F$44),""),""))</f>
        <v/>
      </c>
      <c r="BC260" s="121">
        <f>IF($B260=1,$E$44,IF(N(Vintage_Input!O211)&gt;0,IFERROR((Vintage_Input!G211+Vintage_Input!AU211)/$C260+Products!$F$14-(Products!$F$43+Products!$F$19+Products!$F$43*Products!$F$22+Products!$F$44),""),""))</f>
        <v/>
      </c>
      <c r="BD260" s="121">
        <f>IF($B260=1,$F$44,IF(N(Vintage_Input!P211)&gt;0,IFERROR((Vintage_Input!H211+Vintage_Input!AV211)/$C260+Products!$F$14-(Products!$F$43+Products!$F$19+Products!$F$43*Products!$F$22+Products!$F$44),""),""))</f>
        <v/>
      </c>
      <c r="BE260" s="121">
        <f>IF($B260=1,$G$44,IF(N(Vintage_Input!Q211)&gt;0,IFERROR((Vintage_Input!I211+Vintage_Input!AW211)/$C260+Products!$F$14-(Products!$F$43+Products!$F$19+Products!$F$43*Products!$F$22+Products!$F$44),""),""))</f>
        <v/>
      </c>
      <c r="BF260" s="121">
        <f>IF($B260=1,$H$44,IF(N(Vintage_Input!R211)&gt;0,IFERROR((Vintage_Input!J211+Vintage_Input!AX211)/$C260+Products!$F$14-(Products!$F$43+Products!$F$19+Products!$F$43*Products!$F$22+Products!$F$44),""),""))</f>
        <v/>
      </c>
      <c r="BG260" s="121">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0">
        <f>IF($B261=1,$B$38,IF(N(Vintage_Input!L212)&gt;0,Vintage_Input!D212/Vintage_Input!L212,""))</f>
        <v/>
      </c>
      <c r="E261" s="120">
        <f>IF($B261=1,$C$38,IF(N(Vintage_Input!M212)&gt;0,Vintage_Input!E212/Vintage_Input!M212,""))</f>
        <v/>
      </c>
      <c r="F261" s="120">
        <f>IF($B261=1,$D$38,IF(N(Vintage_Input!N212)&gt;0,Vintage_Input!F212/Vintage_Input!N212,""))</f>
        <v/>
      </c>
      <c r="G261" s="120">
        <f>IF($B261=1,$E$38,IF(N(Vintage_Input!O212)&gt;0,Vintage_Input!G212/Vintage_Input!O212,""))</f>
        <v/>
      </c>
      <c r="H261" s="120">
        <f>IF($B261=1,$F$38,IF(N(Vintage_Input!P212)&gt;0,Vintage_Input!H212/Vintage_Input!P212,""))</f>
        <v/>
      </c>
      <c r="I261" s="120">
        <f>IF($B261=1,$G$38,IF(N(Vintage_Input!Q212)&gt;0,Vintage_Input!I212/Vintage_Input!Q212,""))</f>
        <v/>
      </c>
      <c r="J261" s="120">
        <f>IF($B261=1,$H$38,IF(N(Vintage_Input!R212)&gt;0,Vintage_Input!J212/Vintage_Input!R212,""))</f>
        <v/>
      </c>
      <c r="K261" s="120">
        <f>IF($B261=1,$I$38,IF(N(Vintage_Input!S212)&gt;0,Vintage_Input!K212/Vintage_Input!S212,""))</f>
        <v/>
      </c>
      <c r="L261" s="120">
        <f>IF($B261=1,$B$39,IF(N(Vintage_Input!L212)&gt;0,Vintage_Input!T212/Vintage_Input!L212,""))</f>
        <v/>
      </c>
      <c r="M261" s="120">
        <f>IF($B261=1,$C$39,IF(N(Vintage_Input!M212)&gt;0,Vintage_Input!U212/Vintage_Input!M212,""))</f>
        <v/>
      </c>
      <c r="N261" s="120">
        <f>IF($B261=1,$D$39,IF(N(Vintage_Input!N212)&gt;0,Vintage_Input!V212/Vintage_Input!N212,""))</f>
        <v/>
      </c>
      <c r="O261" s="120">
        <f>IF($B261=1,$E$39,IF(N(Vintage_Input!O212)&gt;0,Vintage_Input!W212/Vintage_Input!O212,""))</f>
        <v/>
      </c>
      <c r="P261" s="120">
        <f>IF($B261=1,$F$39,IF(N(Vintage_Input!P212)&gt;0,Vintage_Input!X212/Vintage_Input!P212,""))</f>
        <v/>
      </c>
      <c r="Q261" s="120">
        <f>IF($B261=1,$G$39,IF(N(Vintage_Input!Q212)&gt;0,Vintage_Input!Y212/Vintage_Input!Q212,""))</f>
        <v/>
      </c>
      <c r="R261" s="120">
        <f>IF($B261=1,$H$39,IF(N(Vintage_Input!R212)&gt;0,Vintage_Input!Z212/Vintage_Input!R212,""))</f>
        <v/>
      </c>
      <c r="S261" s="120">
        <f>IF($B261=1,$I$39,IF(N(Vintage_Input!S212)&gt;0,Vintage_Input!AA212/Vintage_Input!S212,""))</f>
        <v/>
      </c>
      <c r="T261" s="120">
        <f>IF($B261=1,$B$40,IF(N(Vintage_Input!L212)&gt;0,Vintage_Input!AB212/Vintage_Input!L212,""))</f>
        <v/>
      </c>
      <c r="U261" s="120">
        <f>IF($B261=1,$C$40,IF(N(Vintage_Input!M212)&gt;0,Vintage_Input!AC212/Vintage_Input!M212,""))</f>
        <v/>
      </c>
      <c r="V261" s="120">
        <f>IF($B261=1,$D$40,IF(N(Vintage_Input!N212)&gt;0,Vintage_Input!AD212/Vintage_Input!N212,""))</f>
        <v/>
      </c>
      <c r="W261" s="120">
        <f>IF($B261=1,$E$40,IF(N(Vintage_Input!O212)&gt;0,Vintage_Input!AE212/Vintage_Input!O212,""))</f>
        <v/>
      </c>
      <c r="X261" s="120">
        <f>IF($B261=1,$F$40,IF(N(Vintage_Input!P212)&gt;0,Vintage_Input!AF212/Vintage_Input!P212,""))</f>
        <v/>
      </c>
      <c r="Y261" s="120">
        <f>IF($B261=1,$G$40,IF(N(Vintage_Input!Q212)&gt;0,Vintage_Input!AG212/Vintage_Input!Q212,""))</f>
        <v/>
      </c>
      <c r="Z261" s="120">
        <f>IF($B261=1,$H$40,IF(N(Vintage_Input!R212)&gt;0,Vintage_Input!AH212/Vintage_Input!R212,""))</f>
        <v/>
      </c>
      <c r="AA261" s="120">
        <f>IF($B261=1,$I$40,IF(N(Vintage_Input!S212)&gt;0,Vintage_Input!AI212/Vintage_Input!S212,""))</f>
        <v/>
      </c>
      <c r="AB261" s="120">
        <f>IF($B261=1,$B$41,IF(N(Vintage_Input!L212)&gt;0,Vintage_Input!AJ212/Vintage_Input!L212,""))</f>
        <v/>
      </c>
      <c r="AC261" s="120">
        <f>IF($B261=1,$C$41,IF(N(Vintage_Input!M212)&gt;0,Vintage_Input!AK212/Vintage_Input!M212,""))</f>
        <v/>
      </c>
      <c r="AD261" s="120">
        <f>IF($B261=1,$D$41,IF(N(Vintage_Input!N212)&gt;0,Vintage_Input!AL212/Vintage_Input!N212,""))</f>
        <v/>
      </c>
      <c r="AE261" s="120">
        <f>IF($B261=1,$E$41,IF(N(Vintage_Input!O212)&gt;0,Vintage_Input!AM212/Vintage_Input!O212,""))</f>
        <v/>
      </c>
      <c r="AF261" s="120">
        <f>IF($B261=1,$F$41,IF(N(Vintage_Input!P212)&gt;0,Vintage_Input!AN212/Vintage_Input!P212,""))</f>
        <v/>
      </c>
      <c r="AG261" s="120">
        <f>IF($B261=1,$G$41,IF(N(Vintage_Input!Q212)&gt;0,Vintage_Input!AO212/Vintage_Input!Q212,""))</f>
        <v/>
      </c>
      <c r="AH261" s="120">
        <f>IF($B261=1,$H$41,IF(N(Vintage_Input!R212)&gt;0,Vintage_Input!AP212/Vintage_Input!R212,""))</f>
        <v/>
      </c>
      <c r="AI261" s="120">
        <f>IF($B261=1,$I$41,IF(N(Vintage_Input!S212)&gt;0,Vintage_Input!AQ212/Vintage_Input!S212,""))</f>
        <v/>
      </c>
      <c r="AJ261" s="120">
        <f>IF($B261=1,$B$42,IF(N(Vintage_Input!L212)&gt;0,IFERROR(Vintage_Input!AR212/Vintage_Input!AJ212,""),""))</f>
        <v/>
      </c>
      <c r="AK261" s="120">
        <f>IF($B261=1,$C$42,IF(N(Vintage_Input!M212)&gt;0,IFERROR(Vintage_Input!AS212/Vintage_Input!AK212,""),""))</f>
        <v/>
      </c>
      <c r="AL261" s="120">
        <f>IF($B261=1,$D$42,IF(N(Vintage_Input!N212)&gt;0,IFERROR(Vintage_Input!AT212/Vintage_Input!AL212,""),""))</f>
        <v/>
      </c>
      <c r="AM261" s="120">
        <f>IF($B261=1,$E$42,IF(N(Vintage_Input!O212)&gt;0,IFERROR(Vintage_Input!AU212/Vintage_Input!AM212,""),""))</f>
        <v/>
      </c>
      <c r="AN261" s="120">
        <f>IF($B261=1,$F$42,IF(N(Vintage_Input!P212)&gt;0,IFERROR(Vintage_Input!AV212/Vintage_Input!AN212,""),""))</f>
        <v/>
      </c>
      <c r="AO261" s="120">
        <f>IF($B261=1,$G$42,IF(N(Vintage_Input!Q212)&gt;0,IFERROR(Vintage_Input!AW212/Vintage_Input!AO212,""),""))</f>
        <v/>
      </c>
      <c r="AP261" s="120">
        <f>IF($B261=1,$H$42,IF(N(Vintage_Input!R212)&gt;0,IFERROR(Vintage_Input!AX212/Vintage_Input!AP212,""),""))</f>
        <v/>
      </c>
      <c r="AQ261" s="120">
        <f>IF($B261=1,$I$42,IF(N(Vintage_Input!S212)&gt;0,IFERROR(Vintage_Input!AY212/Vintage_Input!AQ212,""),""))</f>
        <v/>
      </c>
      <c r="AR261" s="120">
        <f>IF($B261=1,$B$43,IF(N(Vintage_Input!L212)&gt;0,IFERROR(Vintage_Input!AZ212/$C261,""),""))</f>
        <v/>
      </c>
      <c r="AS261" s="120">
        <f>IF($B261=1,$C$43,IF(N(Vintage_Input!M212)&gt;0,IFERROR(Vintage_Input!BA212/$C261,""),""))</f>
        <v/>
      </c>
      <c r="AT261" s="120">
        <f>IF($B261=1,$D$43,IF(N(Vintage_Input!N212)&gt;0,IFERROR(Vintage_Input!BB212/$C261,""),""))</f>
        <v/>
      </c>
      <c r="AU261" s="120">
        <f>IF($B261=1,$E$43,IF(N(Vintage_Input!O212)&gt;0,IFERROR(Vintage_Input!BC212/$C261,""),""))</f>
        <v/>
      </c>
      <c r="AV261" s="120">
        <f>IF($B261=1,$F$43,IF(N(Vintage_Input!P212)&gt;0,IFERROR(Vintage_Input!BD212/$C261,""),""))</f>
        <v/>
      </c>
      <c r="AW261" s="120">
        <f>IF($B261=1,$G$43,IF(N(Vintage_Input!Q212)&gt;0,IFERROR(Vintage_Input!BE212/$C261,""),""))</f>
        <v/>
      </c>
      <c r="AX261" s="120">
        <f>IF($B261=1,$H$43,IF(N(Vintage_Input!R212)&gt;0,IFERROR(Vintage_Input!BF212/$C261,""),""))</f>
        <v/>
      </c>
      <c r="AY261" s="120">
        <f>IF($B261=1,$I$43,IF(N(Vintage_Input!S212)&gt;0,IFERROR(Vintage_Input!BG212/$C261,""),""))</f>
        <v/>
      </c>
      <c r="AZ261" s="121">
        <f>IF($B261=1,$B$44,IF(N(Vintage_Input!L212)&gt;0,IFERROR((Vintage_Input!D212+Vintage_Input!AR212)/$C261+Products!$F$14-(Products!$F$43+Products!$F$19+Products!$F$43*Products!$F$22+Products!$F$44),""),""))</f>
        <v/>
      </c>
      <c r="BA261" s="121">
        <f>IF($B261=1,$C$44,IF(N(Vintage_Input!M212)&gt;0,IFERROR((Vintage_Input!E212+Vintage_Input!AS212)/$C261+Products!$F$14-(Products!$F$43+Products!$F$19+Products!$F$43*Products!$F$22+Products!$F$44),""),""))</f>
        <v/>
      </c>
      <c r="BB261" s="121">
        <f>IF($B261=1,$D$44,IF(N(Vintage_Input!N212)&gt;0,IFERROR((Vintage_Input!F212+Vintage_Input!AT212)/$C261+Products!$F$14-(Products!$F$43+Products!$F$19+Products!$F$43*Products!$F$22+Products!$F$44),""),""))</f>
        <v/>
      </c>
      <c r="BC261" s="121">
        <f>IF($B261=1,$E$44,IF(N(Vintage_Input!O212)&gt;0,IFERROR((Vintage_Input!G212+Vintage_Input!AU212)/$C261+Products!$F$14-(Products!$F$43+Products!$F$19+Products!$F$43*Products!$F$22+Products!$F$44),""),""))</f>
        <v/>
      </c>
      <c r="BD261" s="121">
        <f>IF($B261=1,$F$44,IF(N(Vintage_Input!P212)&gt;0,IFERROR((Vintage_Input!H212+Vintage_Input!AV212)/$C261+Products!$F$14-(Products!$F$43+Products!$F$19+Products!$F$43*Products!$F$22+Products!$F$44),""),""))</f>
        <v/>
      </c>
      <c r="BE261" s="121">
        <f>IF($B261=1,$G$44,IF(N(Vintage_Input!Q212)&gt;0,IFERROR((Vintage_Input!I212+Vintage_Input!AW212)/$C261+Products!$F$14-(Products!$F$43+Products!$F$19+Products!$F$43*Products!$F$22+Products!$F$44),""),""))</f>
        <v/>
      </c>
      <c r="BF261" s="121">
        <f>IF($B261=1,$H$44,IF(N(Vintage_Input!R212)&gt;0,IFERROR((Vintage_Input!J212+Vintage_Input!AX212)/$C261+Products!$F$14-(Products!$F$43+Products!$F$19+Products!$F$43*Products!$F$22+Products!$F$44),""),""))</f>
        <v/>
      </c>
      <c r="BG261" s="121">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0">
        <f>IF($B262=1,$B$38,IF(N(Vintage_Input!L213)&gt;0,Vintage_Input!D213/Vintage_Input!L213,""))</f>
        <v/>
      </c>
      <c r="E262" s="120">
        <f>IF($B262=1,$C$38,IF(N(Vintage_Input!M213)&gt;0,Vintage_Input!E213/Vintage_Input!M213,""))</f>
        <v/>
      </c>
      <c r="F262" s="120">
        <f>IF($B262=1,$D$38,IF(N(Vintage_Input!N213)&gt;0,Vintage_Input!F213/Vintage_Input!N213,""))</f>
        <v/>
      </c>
      <c r="G262" s="120">
        <f>IF($B262=1,$E$38,IF(N(Vintage_Input!O213)&gt;0,Vintage_Input!G213/Vintage_Input!O213,""))</f>
        <v/>
      </c>
      <c r="H262" s="120">
        <f>IF($B262=1,$F$38,IF(N(Vintage_Input!P213)&gt;0,Vintage_Input!H213/Vintage_Input!P213,""))</f>
        <v/>
      </c>
      <c r="I262" s="120">
        <f>IF($B262=1,$G$38,IF(N(Vintage_Input!Q213)&gt;0,Vintage_Input!I213/Vintage_Input!Q213,""))</f>
        <v/>
      </c>
      <c r="J262" s="120">
        <f>IF($B262=1,$H$38,IF(N(Vintage_Input!R213)&gt;0,Vintage_Input!J213/Vintage_Input!R213,""))</f>
        <v/>
      </c>
      <c r="K262" s="120">
        <f>IF($B262=1,$I$38,IF(N(Vintage_Input!S213)&gt;0,Vintage_Input!K213/Vintage_Input!S213,""))</f>
        <v/>
      </c>
      <c r="L262" s="120">
        <f>IF($B262=1,$B$39,IF(N(Vintage_Input!L213)&gt;0,Vintage_Input!T213/Vintage_Input!L213,""))</f>
        <v/>
      </c>
      <c r="M262" s="120">
        <f>IF($B262=1,$C$39,IF(N(Vintage_Input!M213)&gt;0,Vintage_Input!U213/Vintage_Input!M213,""))</f>
        <v/>
      </c>
      <c r="N262" s="120">
        <f>IF($B262=1,$D$39,IF(N(Vintage_Input!N213)&gt;0,Vintage_Input!V213/Vintage_Input!N213,""))</f>
        <v/>
      </c>
      <c r="O262" s="120">
        <f>IF($B262=1,$E$39,IF(N(Vintage_Input!O213)&gt;0,Vintage_Input!W213/Vintage_Input!O213,""))</f>
        <v/>
      </c>
      <c r="P262" s="120">
        <f>IF($B262=1,$F$39,IF(N(Vintage_Input!P213)&gt;0,Vintage_Input!X213/Vintage_Input!P213,""))</f>
        <v/>
      </c>
      <c r="Q262" s="120">
        <f>IF($B262=1,$G$39,IF(N(Vintage_Input!Q213)&gt;0,Vintage_Input!Y213/Vintage_Input!Q213,""))</f>
        <v/>
      </c>
      <c r="R262" s="120">
        <f>IF($B262=1,$H$39,IF(N(Vintage_Input!R213)&gt;0,Vintage_Input!Z213/Vintage_Input!R213,""))</f>
        <v/>
      </c>
      <c r="S262" s="120">
        <f>IF($B262=1,$I$39,IF(N(Vintage_Input!S213)&gt;0,Vintage_Input!AA213/Vintage_Input!S213,""))</f>
        <v/>
      </c>
      <c r="T262" s="120">
        <f>IF($B262=1,$B$40,IF(N(Vintage_Input!L213)&gt;0,Vintage_Input!AB213/Vintage_Input!L213,""))</f>
        <v/>
      </c>
      <c r="U262" s="120">
        <f>IF($B262=1,$C$40,IF(N(Vintage_Input!M213)&gt;0,Vintage_Input!AC213/Vintage_Input!M213,""))</f>
        <v/>
      </c>
      <c r="V262" s="120">
        <f>IF($B262=1,$D$40,IF(N(Vintage_Input!N213)&gt;0,Vintage_Input!AD213/Vintage_Input!N213,""))</f>
        <v/>
      </c>
      <c r="W262" s="120">
        <f>IF($B262=1,$E$40,IF(N(Vintage_Input!O213)&gt;0,Vintage_Input!AE213/Vintage_Input!O213,""))</f>
        <v/>
      </c>
      <c r="X262" s="120">
        <f>IF($B262=1,$F$40,IF(N(Vintage_Input!P213)&gt;0,Vintage_Input!AF213/Vintage_Input!P213,""))</f>
        <v/>
      </c>
      <c r="Y262" s="120">
        <f>IF($B262=1,$G$40,IF(N(Vintage_Input!Q213)&gt;0,Vintage_Input!AG213/Vintage_Input!Q213,""))</f>
        <v/>
      </c>
      <c r="Z262" s="120">
        <f>IF($B262=1,$H$40,IF(N(Vintage_Input!R213)&gt;0,Vintage_Input!AH213/Vintage_Input!R213,""))</f>
        <v/>
      </c>
      <c r="AA262" s="120">
        <f>IF($B262=1,$I$40,IF(N(Vintage_Input!S213)&gt;0,Vintage_Input!AI213/Vintage_Input!S213,""))</f>
        <v/>
      </c>
      <c r="AB262" s="120">
        <f>IF($B262=1,$B$41,IF(N(Vintage_Input!L213)&gt;0,Vintage_Input!AJ213/Vintage_Input!L213,""))</f>
        <v/>
      </c>
      <c r="AC262" s="120">
        <f>IF($B262=1,$C$41,IF(N(Vintage_Input!M213)&gt;0,Vintage_Input!AK213/Vintage_Input!M213,""))</f>
        <v/>
      </c>
      <c r="AD262" s="120">
        <f>IF($B262=1,$D$41,IF(N(Vintage_Input!N213)&gt;0,Vintage_Input!AL213/Vintage_Input!N213,""))</f>
        <v/>
      </c>
      <c r="AE262" s="120">
        <f>IF($B262=1,$E$41,IF(N(Vintage_Input!O213)&gt;0,Vintage_Input!AM213/Vintage_Input!O213,""))</f>
        <v/>
      </c>
      <c r="AF262" s="120">
        <f>IF($B262=1,$F$41,IF(N(Vintage_Input!P213)&gt;0,Vintage_Input!AN213/Vintage_Input!P213,""))</f>
        <v/>
      </c>
      <c r="AG262" s="120">
        <f>IF($B262=1,$G$41,IF(N(Vintage_Input!Q213)&gt;0,Vintage_Input!AO213/Vintage_Input!Q213,""))</f>
        <v/>
      </c>
      <c r="AH262" s="120">
        <f>IF($B262=1,$H$41,IF(N(Vintage_Input!R213)&gt;0,Vintage_Input!AP213/Vintage_Input!R213,""))</f>
        <v/>
      </c>
      <c r="AI262" s="120">
        <f>IF($B262=1,$I$41,IF(N(Vintage_Input!S213)&gt;0,Vintage_Input!AQ213/Vintage_Input!S213,""))</f>
        <v/>
      </c>
      <c r="AJ262" s="120">
        <f>IF($B262=1,$B$42,IF(N(Vintage_Input!L213)&gt;0,IFERROR(Vintage_Input!AR213/Vintage_Input!AJ213,""),""))</f>
        <v/>
      </c>
      <c r="AK262" s="120">
        <f>IF($B262=1,$C$42,IF(N(Vintage_Input!M213)&gt;0,IFERROR(Vintage_Input!AS213/Vintage_Input!AK213,""),""))</f>
        <v/>
      </c>
      <c r="AL262" s="120">
        <f>IF($B262=1,$D$42,IF(N(Vintage_Input!N213)&gt;0,IFERROR(Vintage_Input!AT213/Vintage_Input!AL213,""),""))</f>
        <v/>
      </c>
      <c r="AM262" s="120">
        <f>IF($B262=1,$E$42,IF(N(Vintage_Input!O213)&gt;0,IFERROR(Vintage_Input!AU213/Vintage_Input!AM213,""),""))</f>
        <v/>
      </c>
      <c r="AN262" s="120">
        <f>IF($B262=1,$F$42,IF(N(Vintage_Input!P213)&gt;0,IFERROR(Vintage_Input!AV213/Vintage_Input!AN213,""),""))</f>
        <v/>
      </c>
      <c r="AO262" s="120">
        <f>IF($B262=1,$G$42,IF(N(Vintage_Input!Q213)&gt;0,IFERROR(Vintage_Input!AW213/Vintage_Input!AO213,""),""))</f>
        <v/>
      </c>
      <c r="AP262" s="120">
        <f>IF($B262=1,$H$42,IF(N(Vintage_Input!R213)&gt;0,IFERROR(Vintage_Input!AX213/Vintage_Input!AP213,""),""))</f>
        <v/>
      </c>
      <c r="AQ262" s="120">
        <f>IF($B262=1,$I$42,IF(N(Vintage_Input!S213)&gt;0,IFERROR(Vintage_Input!AY213/Vintage_Input!AQ213,""),""))</f>
        <v/>
      </c>
      <c r="AR262" s="120">
        <f>IF($B262=1,$B$43,IF(N(Vintage_Input!L213)&gt;0,IFERROR(Vintage_Input!AZ213/$C262,""),""))</f>
        <v/>
      </c>
      <c r="AS262" s="120">
        <f>IF($B262=1,$C$43,IF(N(Vintage_Input!M213)&gt;0,IFERROR(Vintage_Input!BA213/$C262,""),""))</f>
        <v/>
      </c>
      <c r="AT262" s="120">
        <f>IF($B262=1,$D$43,IF(N(Vintage_Input!N213)&gt;0,IFERROR(Vintage_Input!BB213/$C262,""),""))</f>
        <v/>
      </c>
      <c r="AU262" s="120">
        <f>IF($B262=1,$E$43,IF(N(Vintage_Input!O213)&gt;0,IFERROR(Vintage_Input!BC213/$C262,""),""))</f>
        <v/>
      </c>
      <c r="AV262" s="120">
        <f>IF($B262=1,$F$43,IF(N(Vintage_Input!P213)&gt;0,IFERROR(Vintage_Input!BD213/$C262,""),""))</f>
        <v/>
      </c>
      <c r="AW262" s="120">
        <f>IF($B262=1,$G$43,IF(N(Vintage_Input!Q213)&gt;0,IFERROR(Vintage_Input!BE213/$C262,""),""))</f>
        <v/>
      </c>
      <c r="AX262" s="120">
        <f>IF($B262=1,$H$43,IF(N(Vintage_Input!R213)&gt;0,IFERROR(Vintage_Input!BF213/$C262,""),""))</f>
        <v/>
      </c>
      <c r="AY262" s="120">
        <f>IF($B262=1,$I$43,IF(N(Vintage_Input!S213)&gt;0,IFERROR(Vintage_Input!BG213/$C262,""),""))</f>
        <v/>
      </c>
      <c r="AZ262" s="121">
        <f>IF($B262=1,$B$44,IF(N(Vintage_Input!L213)&gt;0,IFERROR((Vintage_Input!D213+Vintage_Input!AR213)/$C262+Products!$F$14-(Products!$F$43+Products!$F$19+Products!$F$43*Products!$F$22+Products!$F$44),""),""))</f>
        <v/>
      </c>
      <c r="BA262" s="121">
        <f>IF($B262=1,$C$44,IF(N(Vintage_Input!M213)&gt;0,IFERROR((Vintage_Input!E213+Vintage_Input!AS213)/$C262+Products!$F$14-(Products!$F$43+Products!$F$19+Products!$F$43*Products!$F$22+Products!$F$44),""),""))</f>
        <v/>
      </c>
      <c r="BB262" s="121">
        <f>IF($B262=1,$D$44,IF(N(Vintage_Input!N213)&gt;0,IFERROR((Vintage_Input!F213+Vintage_Input!AT213)/$C262+Products!$F$14-(Products!$F$43+Products!$F$19+Products!$F$43*Products!$F$22+Products!$F$44),""),""))</f>
        <v/>
      </c>
      <c r="BC262" s="121">
        <f>IF($B262=1,$E$44,IF(N(Vintage_Input!O213)&gt;0,IFERROR((Vintage_Input!G213+Vintage_Input!AU213)/$C262+Products!$F$14-(Products!$F$43+Products!$F$19+Products!$F$43*Products!$F$22+Products!$F$44),""),""))</f>
        <v/>
      </c>
      <c r="BD262" s="121">
        <f>IF($B262=1,$F$44,IF(N(Vintage_Input!P213)&gt;0,IFERROR((Vintage_Input!H213+Vintage_Input!AV213)/$C262+Products!$F$14-(Products!$F$43+Products!$F$19+Products!$F$43*Products!$F$22+Products!$F$44),""),""))</f>
        <v/>
      </c>
      <c r="BE262" s="121">
        <f>IF($B262=1,$G$44,IF(N(Vintage_Input!Q213)&gt;0,IFERROR((Vintage_Input!I213+Vintage_Input!AW213)/$C262+Products!$F$14-(Products!$F$43+Products!$F$19+Products!$F$43*Products!$F$22+Products!$F$44),""),""))</f>
        <v/>
      </c>
      <c r="BF262" s="121">
        <f>IF($B262=1,$H$44,IF(N(Vintage_Input!R213)&gt;0,IFERROR((Vintage_Input!J213+Vintage_Input!AX213)/$C262+Products!$F$14-(Products!$F$43+Products!$F$19+Products!$F$43*Products!$F$22+Products!$F$44),""),""))</f>
        <v/>
      </c>
      <c r="BG262" s="121">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0">
        <f>IF($B263=1,$B$38,IF(N(Vintage_Input!L214)&gt;0,Vintage_Input!D214/Vintage_Input!L214,""))</f>
        <v/>
      </c>
      <c r="E263" s="120">
        <f>IF($B263=1,$C$38,IF(N(Vintage_Input!M214)&gt;0,Vintage_Input!E214/Vintage_Input!M214,""))</f>
        <v/>
      </c>
      <c r="F263" s="120">
        <f>IF($B263=1,$D$38,IF(N(Vintage_Input!N214)&gt;0,Vintage_Input!F214/Vintage_Input!N214,""))</f>
        <v/>
      </c>
      <c r="G263" s="120">
        <f>IF($B263=1,$E$38,IF(N(Vintage_Input!O214)&gt;0,Vintage_Input!G214/Vintage_Input!O214,""))</f>
        <v/>
      </c>
      <c r="H263" s="120">
        <f>IF($B263=1,$F$38,IF(N(Vintage_Input!P214)&gt;0,Vintage_Input!H214/Vintage_Input!P214,""))</f>
        <v/>
      </c>
      <c r="I263" s="120">
        <f>IF($B263=1,$G$38,IF(N(Vintage_Input!Q214)&gt;0,Vintage_Input!I214/Vintage_Input!Q214,""))</f>
        <v/>
      </c>
      <c r="J263" s="120">
        <f>IF($B263=1,$H$38,IF(N(Vintage_Input!R214)&gt;0,Vintage_Input!J214/Vintage_Input!R214,""))</f>
        <v/>
      </c>
      <c r="K263" s="120">
        <f>IF($B263=1,$I$38,IF(N(Vintage_Input!S214)&gt;0,Vintage_Input!K214/Vintage_Input!S214,""))</f>
        <v/>
      </c>
      <c r="L263" s="120">
        <f>IF($B263=1,$B$39,IF(N(Vintage_Input!L214)&gt;0,Vintage_Input!T214/Vintage_Input!L214,""))</f>
        <v/>
      </c>
      <c r="M263" s="120">
        <f>IF($B263=1,$C$39,IF(N(Vintage_Input!M214)&gt;0,Vintage_Input!U214/Vintage_Input!M214,""))</f>
        <v/>
      </c>
      <c r="N263" s="120">
        <f>IF($B263=1,$D$39,IF(N(Vintage_Input!N214)&gt;0,Vintage_Input!V214/Vintage_Input!N214,""))</f>
        <v/>
      </c>
      <c r="O263" s="120">
        <f>IF($B263=1,$E$39,IF(N(Vintage_Input!O214)&gt;0,Vintage_Input!W214/Vintage_Input!O214,""))</f>
        <v/>
      </c>
      <c r="P263" s="120">
        <f>IF($B263=1,$F$39,IF(N(Vintage_Input!P214)&gt;0,Vintage_Input!X214/Vintage_Input!P214,""))</f>
        <v/>
      </c>
      <c r="Q263" s="120">
        <f>IF($B263=1,$G$39,IF(N(Vintage_Input!Q214)&gt;0,Vintage_Input!Y214/Vintage_Input!Q214,""))</f>
        <v/>
      </c>
      <c r="R263" s="120">
        <f>IF($B263=1,$H$39,IF(N(Vintage_Input!R214)&gt;0,Vintage_Input!Z214/Vintage_Input!R214,""))</f>
        <v/>
      </c>
      <c r="S263" s="120">
        <f>IF($B263=1,$I$39,IF(N(Vintage_Input!S214)&gt;0,Vintage_Input!AA214/Vintage_Input!S214,""))</f>
        <v/>
      </c>
      <c r="T263" s="120">
        <f>IF($B263=1,$B$40,IF(N(Vintage_Input!L214)&gt;0,Vintage_Input!AB214/Vintage_Input!L214,""))</f>
        <v/>
      </c>
      <c r="U263" s="120">
        <f>IF($B263=1,$C$40,IF(N(Vintage_Input!M214)&gt;0,Vintage_Input!AC214/Vintage_Input!M214,""))</f>
        <v/>
      </c>
      <c r="V263" s="120">
        <f>IF($B263=1,$D$40,IF(N(Vintage_Input!N214)&gt;0,Vintage_Input!AD214/Vintage_Input!N214,""))</f>
        <v/>
      </c>
      <c r="W263" s="120">
        <f>IF($B263=1,$E$40,IF(N(Vintage_Input!O214)&gt;0,Vintage_Input!AE214/Vintage_Input!O214,""))</f>
        <v/>
      </c>
      <c r="X263" s="120">
        <f>IF($B263=1,$F$40,IF(N(Vintage_Input!P214)&gt;0,Vintage_Input!AF214/Vintage_Input!P214,""))</f>
        <v/>
      </c>
      <c r="Y263" s="120">
        <f>IF($B263=1,$G$40,IF(N(Vintage_Input!Q214)&gt;0,Vintage_Input!AG214/Vintage_Input!Q214,""))</f>
        <v/>
      </c>
      <c r="Z263" s="120">
        <f>IF($B263=1,$H$40,IF(N(Vintage_Input!R214)&gt;0,Vintage_Input!AH214/Vintage_Input!R214,""))</f>
        <v/>
      </c>
      <c r="AA263" s="120">
        <f>IF($B263=1,$I$40,IF(N(Vintage_Input!S214)&gt;0,Vintage_Input!AI214/Vintage_Input!S214,""))</f>
        <v/>
      </c>
      <c r="AB263" s="120">
        <f>IF($B263=1,$B$41,IF(N(Vintage_Input!L214)&gt;0,Vintage_Input!AJ214/Vintage_Input!L214,""))</f>
        <v/>
      </c>
      <c r="AC263" s="120">
        <f>IF($B263=1,$C$41,IF(N(Vintage_Input!M214)&gt;0,Vintage_Input!AK214/Vintage_Input!M214,""))</f>
        <v/>
      </c>
      <c r="AD263" s="120">
        <f>IF($B263=1,$D$41,IF(N(Vintage_Input!N214)&gt;0,Vintage_Input!AL214/Vintage_Input!N214,""))</f>
        <v/>
      </c>
      <c r="AE263" s="120">
        <f>IF($B263=1,$E$41,IF(N(Vintage_Input!O214)&gt;0,Vintage_Input!AM214/Vintage_Input!O214,""))</f>
        <v/>
      </c>
      <c r="AF263" s="120">
        <f>IF($B263=1,$F$41,IF(N(Vintage_Input!P214)&gt;0,Vintage_Input!AN214/Vintage_Input!P214,""))</f>
        <v/>
      </c>
      <c r="AG263" s="120">
        <f>IF($B263=1,$G$41,IF(N(Vintage_Input!Q214)&gt;0,Vintage_Input!AO214/Vintage_Input!Q214,""))</f>
        <v/>
      </c>
      <c r="AH263" s="120">
        <f>IF($B263=1,$H$41,IF(N(Vintage_Input!R214)&gt;0,Vintage_Input!AP214/Vintage_Input!R214,""))</f>
        <v/>
      </c>
      <c r="AI263" s="120">
        <f>IF($B263=1,$I$41,IF(N(Vintage_Input!S214)&gt;0,Vintage_Input!AQ214/Vintage_Input!S214,""))</f>
        <v/>
      </c>
      <c r="AJ263" s="120">
        <f>IF($B263=1,$B$42,IF(N(Vintage_Input!L214)&gt;0,IFERROR(Vintage_Input!AR214/Vintage_Input!AJ214,""),""))</f>
        <v/>
      </c>
      <c r="AK263" s="120">
        <f>IF($B263=1,$C$42,IF(N(Vintage_Input!M214)&gt;0,IFERROR(Vintage_Input!AS214/Vintage_Input!AK214,""),""))</f>
        <v/>
      </c>
      <c r="AL263" s="120">
        <f>IF($B263=1,$D$42,IF(N(Vintage_Input!N214)&gt;0,IFERROR(Vintage_Input!AT214/Vintage_Input!AL214,""),""))</f>
        <v/>
      </c>
      <c r="AM263" s="120">
        <f>IF($B263=1,$E$42,IF(N(Vintage_Input!O214)&gt;0,IFERROR(Vintage_Input!AU214/Vintage_Input!AM214,""),""))</f>
        <v/>
      </c>
      <c r="AN263" s="120">
        <f>IF($B263=1,$F$42,IF(N(Vintage_Input!P214)&gt;0,IFERROR(Vintage_Input!AV214/Vintage_Input!AN214,""),""))</f>
        <v/>
      </c>
      <c r="AO263" s="120">
        <f>IF($B263=1,$G$42,IF(N(Vintage_Input!Q214)&gt;0,IFERROR(Vintage_Input!AW214/Vintage_Input!AO214,""),""))</f>
        <v/>
      </c>
      <c r="AP263" s="120">
        <f>IF($B263=1,$H$42,IF(N(Vintage_Input!R214)&gt;0,IFERROR(Vintage_Input!AX214/Vintage_Input!AP214,""),""))</f>
        <v/>
      </c>
      <c r="AQ263" s="120">
        <f>IF($B263=1,$I$42,IF(N(Vintage_Input!S214)&gt;0,IFERROR(Vintage_Input!AY214/Vintage_Input!AQ214,""),""))</f>
        <v/>
      </c>
      <c r="AR263" s="120">
        <f>IF($B263=1,$B$43,IF(N(Vintage_Input!L214)&gt;0,IFERROR(Vintage_Input!AZ214/$C263,""),""))</f>
        <v/>
      </c>
      <c r="AS263" s="120">
        <f>IF($B263=1,$C$43,IF(N(Vintage_Input!M214)&gt;0,IFERROR(Vintage_Input!BA214/$C263,""),""))</f>
        <v/>
      </c>
      <c r="AT263" s="120">
        <f>IF($B263=1,$D$43,IF(N(Vintage_Input!N214)&gt;0,IFERROR(Vintage_Input!BB214/$C263,""),""))</f>
        <v/>
      </c>
      <c r="AU263" s="120">
        <f>IF($B263=1,$E$43,IF(N(Vintage_Input!O214)&gt;0,IFERROR(Vintage_Input!BC214/$C263,""),""))</f>
        <v/>
      </c>
      <c r="AV263" s="120">
        <f>IF($B263=1,$F$43,IF(N(Vintage_Input!P214)&gt;0,IFERROR(Vintage_Input!BD214/$C263,""),""))</f>
        <v/>
      </c>
      <c r="AW263" s="120">
        <f>IF($B263=1,$G$43,IF(N(Vintage_Input!Q214)&gt;0,IFERROR(Vintage_Input!BE214/$C263,""),""))</f>
        <v/>
      </c>
      <c r="AX263" s="120">
        <f>IF($B263=1,$H$43,IF(N(Vintage_Input!R214)&gt;0,IFERROR(Vintage_Input!BF214/$C263,""),""))</f>
        <v/>
      </c>
      <c r="AY263" s="120">
        <f>IF($B263=1,$I$43,IF(N(Vintage_Input!S214)&gt;0,IFERROR(Vintage_Input!BG214/$C263,""),""))</f>
        <v/>
      </c>
      <c r="AZ263" s="121">
        <f>IF($B263=1,$B$44,IF(N(Vintage_Input!L214)&gt;0,IFERROR((Vintage_Input!D214+Vintage_Input!AR214)/$C263+Products!$F$14-(Products!$F$43+Products!$F$19+Products!$F$43*Products!$F$22+Products!$F$44),""),""))</f>
        <v/>
      </c>
      <c r="BA263" s="121">
        <f>IF($B263=1,$C$44,IF(N(Vintage_Input!M214)&gt;0,IFERROR((Vintage_Input!E214+Vintage_Input!AS214)/$C263+Products!$F$14-(Products!$F$43+Products!$F$19+Products!$F$43*Products!$F$22+Products!$F$44),""),""))</f>
        <v/>
      </c>
      <c r="BB263" s="121">
        <f>IF($B263=1,$D$44,IF(N(Vintage_Input!N214)&gt;0,IFERROR((Vintage_Input!F214+Vintage_Input!AT214)/$C263+Products!$F$14-(Products!$F$43+Products!$F$19+Products!$F$43*Products!$F$22+Products!$F$44),""),""))</f>
        <v/>
      </c>
      <c r="BC263" s="121">
        <f>IF($B263=1,$E$44,IF(N(Vintage_Input!O214)&gt;0,IFERROR((Vintage_Input!G214+Vintage_Input!AU214)/$C263+Products!$F$14-(Products!$F$43+Products!$F$19+Products!$F$43*Products!$F$22+Products!$F$44),""),""))</f>
        <v/>
      </c>
      <c r="BD263" s="121">
        <f>IF($B263=1,$F$44,IF(N(Vintage_Input!P214)&gt;0,IFERROR((Vintage_Input!H214+Vintage_Input!AV214)/$C263+Products!$F$14-(Products!$F$43+Products!$F$19+Products!$F$43*Products!$F$22+Products!$F$44),""),""))</f>
        <v/>
      </c>
      <c r="BE263" s="121">
        <f>IF($B263=1,$G$44,IF(N(Vintage_Input!Q214)&gt;0,IFERROR((Vintage_Input!I214+Vintage_Input!AW214)/$C263+Products!$F$14-(Products!$F$43+Products!$F$19+Products!$F$43*Products!$F$22+Products!$F$44),""),""))</f>
        <v/>
      </c>
      <c r="BF263" s="121">
        <f>IF($B263=1,$H$44,IF(N(Vintage_Input!R214)&gt;0,IFERROR((Vintage_Input!J214+Vintage_Input!AX214)/$C263+Products!$F$14-(Products!$F$43+Products!$F$19+Products!$F$43*Products!$F$22+Products!$F$44),""),""))</f>
        <v/>
      </c>
      <c r="BG263" s="121">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0">
        <f>IF($B264=1,$B$38,IF(N(Vintage_Input!L215)&gt;0,Vintage_Input!D215/Vintage_Input!L215,""))</f>
        <v/>
      </c>
      <c r="E264" s="120">
        <f>IF($B264=1,$C$38,IF(N(Vintage_Input!M215)&gt;0,Vintage_Input!E215/Vintage_Input!M215,""))</f>
        <v/>
      </c>
      <c r="F264" s="120">
        <f>IF($B264=1,$D$38,IF(N(Vintage_Input!N215)&gt;0,Vintage_Input!F215/Vintage_Input!N215,""))</f>
        <v/>
      </c>
      <c r="G264" s="120">
        <f>IF($B264=1,$E$38,IF(N(Vintage_Input!O215)&gt;0,Vintage_Input!G215/Vintage_Input!O215,""))</f>
        <v/>
      </c>
      <c r="H264" s="120">
        <f>IF($B264=1,$F$38,IF(N(Vintage_Input!P215)&gt;0,Vintage_Input!H215/Vintage_Input!P215,""))</f>
        <v/>
      </c>
      <c r="I264" s="120">
        <f>IF($B264=1,$G$38,IF(N(Vintage_Input!Q215)&gt;0,Vintage_Input!I215/Vintage_Input!Q215,""))</f>
        <v/>
      </c>
      <c r="J264" s="120">
        <f>IF($B264=1,$H$38,IF(N(Vintage_Input!R215)&gt;0,Vintage_Input!J215/Vintage_Input!R215,""))</f>
        <v/>
      </c>
      <c r="K264" s="120">
        <f>IF($B264=1,$I$38,IF(N(Vintage_Input!S215)&gt;0,Vintage_Input!K215/Vintage_Input!S215,""))</f>
        <v/>
      </c>
      <c r="L264" s="120">
        <f>IF($B264=1,$B$39,IF(N(Vintage_Input!L215)&gt;0,Vintage_Input!T215/Vintage_Input!L215,""))</f>
        <v/>
      </c>
      <c r="M264" s="120">
        <f>IF($B264=1,$C$39,IF(N(Vintage_Input!M215)&gt;0,Vintage_Input!U215/Vintage_Input!M215,""))</f>
        <v/>
      </c>
      <c r="N264" s="120">
        <f>IF($B264=1,$D$39,IF(N(Vintage_Input!N215)&gt;0,Vintage_Input!V215/Vintage_Input!N215,""))</f>
        <v/>
      </c>
      <c r="O264" s="120">
        <f>IF($B264=1,$E$39,IF(N(Vintage_Input!O215)&gt;0,Vintage_Input!W215/Vintage_Input!O215,""))</f>
        <v/>
      </c>
      <c r="P264" s="120">
        <f>IF($B264=1,$F$39,IF(N(Vintage_Input!P215)&gt;0,Vintage_Input!X215/Vintage_Input!P215,""))</f>
        <v/>
      </c>
      <c r="Q264" s="120">
        <f>IF($B264=1,$G$39,IF(N(Vintage_Input!Q215)&gt;0,Vintage_Input!Y215/Vintage_Input!Q215,""))</f>
        <v/>
      </c>
      <c r="R264" s="120">
        <f>IF($B264=1,$H$39,IF(N(Vintage_Input!R215)&gt;0,Vintage_Input!Z215/Vintage_Input!R215,""))</f>
        <v/>
      </c>
      <c r="S264" s="120">
        <f>IF($B264=1,$I$39,IF(N(Vintage_Input!S215)&gt;0,Vintage_Input!AA215/Vintage_Input!S215,""))</f>
        <v/>
      </c>
      <c r="T264" s="120">
        <f>IF($B264=1,$B$40,IF(N(Vintage_Input!L215)&gt;0,Vintage_Input!AB215/Vintage_Input!L215,""))</f>
        <v/>
      </c>
      <c r="U264" s="120">
        <f>IF($B264=1,$C$40,IF(N(Vintage_Input!M215)&gt;0,Vintage_Input!AC215/Vintage_Input!M215,""))</f>
        <v/>
      </c>
      <c r="V264" s="120">
        <f>IF($B264=1,$D$40,IF(N(Vintage_Input!N215)&gt;0,Vintage_Input!AD215/Vintage_Input!N215,""))</f>
        <v/>
      </c>
      <c r="W264" s="120">
        <f>IF($B264=1,$E$40,IF(N(Vintage_Input!O215)&gt;0,Vintage_Input!AE215/Vintage_Input!O215,""))</f>
        <v/>
      </c>
      <c r="X264" s="120">
        <f>IF($B264=1,$F$40,IF(N(Vintage_Input!P215)&gt;0,Vintage_Input!AF215/Vintage_Input!P215,""))</f>
        <v/>
      </c>
      <c r="Y264" s="120">
        <f>IF($B264=1,$G$40,IF(N(Vintage_Input!Q215)&gt;0,Vintage_Input!AG215/Vintage_Input!Q215,""))</f>
        <v/>
      </c>
      <c r="Z264" s="120">
        <f>IF($B264=1,$H$40,IF(N(Vintage_Input!R215)&gt;0,Vintage_Input!AH215/Vintage_Input!R215,""))</f>
        <v/>
      </c>
      <c r="AA264" s="120">
        <f>IF($B264=1,$I$40,IF(N(Vintage_Input!S215)&gt;0,Vintage_Input!AI215/Vintage_Input!S215,""))</f>
        <v/>
      </c>
      <c r="AB264" s="120">
        <f>IF($B264=1,$B$41,IF(N(Vintage_Input!L215)&gt;0,Vintage_Input!AJ215/Vintage_Input!L215,""))</f>
        <v/>
      </c>
      <c r="AC264" s="120">
        <f>IF($B264=1,$C$41,IF(N(Vintage_Input!M215)&gt;0,Vintage_Input!AK215/Vintage_Input!M215,""))</f>
        <v/>
      </c>
      <c r="AD264" s="120">
        <f>IF($B264=1,$D$41,IF(N(Vintage_Input!N215)&gt;0,Vintage_Input!AL215/Vintage_Input!N215,""))</f>
        <v/>
      </c>
      <c r="AE264" s="120">
        <f>IF($B264=1,$E$41,IF(N(Vintage_Input!O215)&gt;0,Vintage_Input!AM215/Vintage_Input!O215,""))</f>
        <v/>
      </c>
      <c r="AF264" s="120">
        <f>IF($B264=1,$F$41,IF(N(Vintage_Input!P215)&gt;0,Vintage_Input!AN215/Vintage_Input!P215,""))</f>
        <v/>
      </c>
      <c r="AG264" s="120">
        <f>IF($B264=1,$G$41,IF(N(Vintage_Input!Q215)&gt;0,Vintage_Input!AO215/Vintage_Input!Q215,""))</f>
        <v/>
      </c>
      <c r="AH264" s="120">
        <f>IF($B264=1,$H$41,IF(N(Vintage_Input!R215)&gt;0,Vintage_Input!AP215/Vintage_Input!R215,""))</f>
        <v/>
      </c>
      <c r="AI264" s="120">
        <f>IF($B264=1,$I$41,IF(N(Vintage_Input!S215)&gt;0,Vintage_Input!AQ215/Vintage_Input!S215,""))</f>
        <v/>
      </c>
      <c r="AJ264" s="120">
        <f>IF($B264=1,$B$42,IF(N(Vintage_Input!L215)&gt;0,IFERROR(Vintage_Input!AR215/Vintage_Input!AJ215,""),""))</f>
        <v/>
      </c>
      <c r="AK264" s="120">
        <f>IF($B264=1,$C$42,IF(N(Vintage_Input!M215)&gt;0,IFERROR(Vintage_Input!AS215/Vintage_Input!AK215,""),""))</f>
        <v/>
      </c>
      <c r="AL264" s="120">
        <f>IF($B264=1,$D$42,IF(N(Vintage_Input!N215)&gt;0,IFERROR(Vintage_Input!AT215/Vintage_Input!AL215,""),""))</f>
        <v/>
      </c>
      <c r="AM264" s="120">
        <f>IF($B264=1,$E$42,IF(N(Vintage_Input!O215)&gt;0,IFERROR(Vintage_Input!AU215/Vintage_Input!AM215,""),""))</f>
        <v/>
      </c>
      <c r="AN264" s="120">
        <f>IF($B264=1,$F$42,IF(N(Vintage_Input!P215)&gt;0,IFERROR(Vintage_Input!AV215/Vintage_Input!AN215,""),""))</f>
        <v/>
      </c>
      <c r="AO264" s="120">
        <f>IF($B264=1,$G$42,IF(N(Vintage_Input!Q215)&gt;0,IFERROR(Vintage_Input!AW215/Vintage_Input!AO215,""),""))</f>
        <v/>
      </c>
      <c r="AP264" s="120">
        <f>IF($B264=1,$H$42,IF(N(Vintage_Input!R215)&gt;0,IFERROR(Vintage_Input!AX215/Vintage_Input!AP215,""),""))</f>
        <v/>
      </c>
      <c r="AQ264" s="120">
        <f>IF($B264=1,$I$42,IF(N(Vintage_Input!S215)&gt;0,IFERROR(Vintage_Input!AY215/Vintage_Input!AQ215,""),""))</f>
        <v/>
      </c>
      <c r="AR264" s="120">
        <f>IF($B264=1,$B$43,IF(N(Vintage_Input!L215)&gt;0,IFERROR(Vintage_Input!AZ215/$C264,""),""))</f>
        <v/>
      </c>
      <c r="AS264" s="120">
        <f>IF($B264=1,$C$43,IF(N(Vintage_Input!M215)&gt;0,IFERROR(Vintage_Input!BA215/$C264,""),""))</f>
        <v/>
      </c>
      <c r="AT264" s="120">
        <f>IF($B264=1,$D$43,IF(N(Vintage_Input!N215)&gt;0,IFERROR(Vintage_Input!BB215/$C264,""),""))</f>
        <v/>
      </c>
      <c r="AU264" s="120">
        <f>IF($B264=1,$E$43,IF(N(Vintage_Input!O215)&gt;0,IFERROR(Vintage_Input!BC215/$C264,""),""))</f>
        <v/>
      </c>
      <c r="AV264" s="120">
        <f>IF($B264=1,$F$43,IF(N(Vintage_Input!P215)&gt;0,IFERROR(Vintage_Input!BD215/$C264,""),""))</f>
        <v/>
      </c>
      <c r="AW264" s="120">
        <f>IF($B264=1,$G$43,IF(N(Vintage_Input!Q215)&gt;0,IFERROR(Vintage_Input!BE215/$C264,""),""))</f>
        <v/>
      </c>
      <c r="AX264" s="120">
        <f>IF($B264=1,$H$43,IF(N(Vintage_Input!R215)&gt;0,IFERROR(Vintage_Input!BF215/$C264,""),""))</f>
        <v/>
      </c>
      <c r="AY264" s="120">
        <f>IF($B264=1,$I$43,IF(N(Vintage_Input!S215)&gt;0,IFERROR(Vintage_Input!BG215/$C264,""),""))</f>
        <v/>
      </c>
      <c r="AZ264" s="121">
        <f>IF($B264=1,$B$44,IF(N(Vintage_Input!L215)&gt;0,IFERROR((Vintage_Input!D215+Vintage_Input!AR215)/$C264+Products!$F$14-(Products!$F$43+Products!$F$19+Products!$F$43*Products!$F$22+Products!$F$44),""),""))</f>
        <v/>
      </c>
      <c r="BA264" s="121">
        <f>IF($B264=1,$C$44,IF(N(Vintage_Input!M215)&gt;0,IFERROR((Vintage_Input!E215+Vintage_Input!AS215)/$C264+Products!$F$14-(Products!$F$43+Products!$F$19+Products!$F$43*Products!$F$22+Products!$F$44),""),""))</f>
        <v/>
      </c>
      <c r="BB264" s="121">
        <f>IF($B264=1,$D$44,IF(N(Vintage_Input!N215)&gt;0,IFERROR((Vintage_Input!F215+Vintage_Input!AT215)/$C264+Products!$F$14-(Products!$F$43+Products!$F$19+Products!$F$43*Products!$F$22+Products!$F$44),""),""))</f>
        <v/>
      </c>
      <c r="BC264" s="121">
        <f>IF($B264=1,$E$44,IF(N(Vintage_Input!O215)&gt;0,IFERROR((Vintage_Input!G215+Vintage_Input!AU215)/$C264+Products!$F$14-(Products!$F$43+Products!$F$19+Products!$F$43*Products!$F$22+Products!$F$44),""),""))</f>
        <v/>
      </c>
      <c r="BD264" s="121">
        <f>IF($B264=1,$F$44,IF(N(Vintage_Input!P215)&gt;0,IFERROR((Vintage_Input!H215+Vintage_Input!AV215)/$C264+Products!$F$14-(Products!$F$43+Products!$F$19+Products!$F$43*Products!$F$22+Products!$F$44),""),""))</f>
        <v/>
      </c>
      <c r="BE264" s="121">
        <f>IF($B264=1,$G$44,IF(N(Vintage_Input!Q215)&gt;0,IFERROR((Vintage_Input!I215+Vintage_Input!AW215)/$C264+Products!$F$14-(Products!$F$43+Products!$F$19+Products!$F$43*Products!$F$22+Products!$F$44),""),""))</f>
        <v/>
      </c>
      <c r="BF264" s="121">
        <f>IF($B264=1,$H$44,IF(N(Vintage_Input!R215)&gt;0,IFERROR((Vintage_Input!J215+Vintage_Input!AX215)/$C264+Products!$F$14-(Products!$F$43+Products!$F$19+Products!$F$43*Products!$F$22+Products!$F$44),""),""))</f>
        <v/>
      </c>
      <c r="BG264" s="121">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0">
        <f>IF($B265=1,$B$38,IF(N(Vintage_Input!L216)&gt;0,Vintage_Input!D216/Vintage_Input!L216,""))</f>
        <v/>
      </c>
      <c r="E265" s="120">
        <f>IF($B265=1,$C$38,IF(N(Vintage_Input!M216)&gt;0,Vintage_Input!E216/Vintage_Input!M216,""))</f>
        <v/>
      </c>
      <c r="F265" s="120">
        <f>IF($B265=1,$D$38,IF(N(Vintage_Input!N216)&gt;0,Vintage_Input!F216/Vintage_Input!N216,""))</f>
        <v/>
      </c>
      <c r="G265" s="120">
        <f>IF($B265=1,$E$38,IF(N(Vintage_Input!O216)&gt;0,Vintage_Input!G216/Vintage_Input!O216,""))</f>
        <v/>
      </c>
      <c r="H265" s="120">
        <f>IF($B265=1,$F$38,IF(N(Vintage_Input!P216)&gt;0,Vintage_Input!H216/Vintage_Input!P216,""))</f>
        <v/>
      </c>
      <c r="I265" s="120">
        <f>IF($B265=1,$G$38,IF(N(Vintage_Input!Q216)&gt;0,Vintage_Input!I216/Vintage_Input!Q216,""))</f>
        <v/>
      </c>
      <c r="J265" s="120">
        <f>IF($B265=1,$H$38,IF(N(Vintage_Input!R216)&gt;0,Vintage_Input!J216/Vintage_Input!R216,""))</f>
        <v/>
      </c>
      <c r="K265" s="120">
        <f>IF($B265=1,$I$38,IF(N(Vintage_Input!S216)&gt;0,Vintage_Input!K216/Vintage_Input!S216,""))</f>
        <v/>
      </c>
      <c r="L265" s="120">
        <f>IF($B265=1,$B$39,IF(N(Vintage_Input!L216)&gt;0,Vintage_Input!T216/Vintage_Input!L216,""))</f>
        <v/>
      </c>
      <c r="M265" s="120">
        <f>IF($B265=1,$C$39,IF(N(Vintage_Input!M216)&gt;0,Vintage_Input!U216/Vintage_Input!M216,""))</f>
        <v/>
      </c>
      <c r="N265" s="120">
        <f>IF($B265=1,$D$39,IF(N(Vintage_Input!N216)&gt;0,Vintage_Input!V216/Vintage_Input!N216,""))</f>
        <v/>
      </c>
      <c r="O265" s="120">
        <f>IF($B265=1,$E$39,IF(N(Vintage_Input!O216)&gt;0,Vintage_Input!W216/Vintage_Input!O216,""))</f>
        <v/>
      </c>
      <c r="P265" s="120">
        <f>IF($B265=1,$F$39,IF(N(Vintage_Input!P216)&gt;0,Vintage_Input!X216/Vintage_Input!P216,""))</f>
        <v/>
      </c>
      <c r="Q265" s="120">
        <f>IF($B265=1,$G$39,IF(N(Vintage_Input!Q216)&gt;0,Vintage_Input!Y216/Vintage_Input!Q216,""))</f>
        <v/>
      </c>
      <c r="R265" s="120">
        <f>IF($B265=1,$H$39,IF(N(Vintage_Input!R216)&gt;0,Vintage_Input!Z216/Vintage_Input!R216,""))</f>
        <v/>
      </c>
      <c r="S265" s="120">
        <f>IF($B265=1,$I$39,IF(N(Vintage_Input!S216)&gt;0,Vintage_Input!AA216/Vintage_Input!S216,""))</f>
        <v/>
      </c>
      <c r="T265" s="120">
        <f>IF($B265=1,$B$40,IF(N(Vintage_Input!L216)&gt;0,Vintage_Input!AB216/Vintage_Input!L216,""))</f>
        <v/>
      </c>
      <c r="U265" s="120">
        <f>IF($B265=1,$C$40,IF(N(Vintage_Input!M216)&gt;0,Vintage_Input!AC216/Vintage_Input!M216,""))</f>
        <v/>
      </c>
      <c r="V265" s="120">
        <f>IF($B265=1,$D$40,IF(N(Vintage_Input!N216)&gt;0,Vintage_Input!AD216/Vintage_Input!N216,""))</f>
        <v/>
      </c>
      <c r="W265" s="120">
        <f>IF($B265=1,$E$40,IF(N(Vintage_Input!O216)&gt;0,Vintage_Input!AE216/Vintage_Input!O216,""))</f>
        <v/>
      </c>
      <c r="X265" s="120">
        <f>IF($B265=1,$F$40,IF(N(Vintage_Input!P216)&gt;0,Vintage_Input!AF216/Vintage_Input!P216,""))</f>
        <v/>
      </c>
      <c r="Y265" s="120">
        <f>IF($B265=1,$G$40,IF(N(Vintage_Input!Q216)&gt;0,Vintage_Input!AG216/Vintage_Input!Q216,""))</f>
        <v/>
      </c>
      <c r="Z265" s="120">
        <f>IF($B265=1,$H$40,IF(N(Vintage_Input!R216)&gt;0,Vintage_Input!AH216/Vintage_Input!R216,""))</f>
        <v/>
      </c>
      <c r="AA265" s="120">
        <f>IF($B265=1,$I$40,IF(N(Vintage_Input!S216)&gt;0,Vintage_Input!AI216/Vintage_Input!S216,""))</f>
        <v/>
      </c>
      <c r="AB265" s="120">
        <f>IF($B265=1,$B$41,IF(N(Vintage_Input!L216)&gt;0,Vintage_Input!AJ216/Vintage_Input!L216,""))</f>
        <v/>
      </c>
      <c r="AC265" s="120">
        <f>IF($B265=1,$C$41,IF(N(Vintage_Input!M216)&gt;0,Vintage_Input!AK216/Vintage_Input!M216,""))</f>
        <v/>
      </c>
      <c r="AD265" s="120">
        <f>IF($B265=1,$D$41,IF(N(Vintage_Input!N216)&gt;0,Vintage_Input!AL216/Vintage_Input!N216,""))</f>
        <v/>
      </c>
      <c r="AE265" s="120">
        <f>IF($B265=1,$E$41,IF(N(Vintage_Input!O216)&gt;0,Vintage_Input!AM216/Vintage_Input!O216,""))</f>
        <v/>
      </c>
      <c r="AF265" s="120">
        <f>IF($B265=1,$F$41,IF(N(Vintage_Input!P216)&gt;0,Vintage_Input!AN216/Vintage_Input!P216,""))</f>
        <v/>
      </c>
      <c r="AG265" s="120">
        <f>IF($B265=1,$G$41,IF(N(Vintage_Input!Q216)&gt;0,Vintage_Input!AO216/Vintage_Input!Q216,""))</f>
        <v/>
      </c>
      <c r="AH265" s="120">
        <f>IF($B265=1,$H$41,IF(N(Vintage_Input!R216)&gt;0,Vintage_Input!AP216/Vintage_Input!R216,""))</f>
        <v/>
      </c>
      <c r="AI265" s="120">
        <f>IF($B265=1,$I$41,IF(N(Vintage_Input!S216)&gt;0,Vintage_Input!AQ216/Vintage_Input!S216,""))</f>
        <v/>
      </c>
      <c r="AJ265" s="120">
        <f>IF($B265=1,$B$42,IF(N(Vintage_Input!L216)&gt;0,IFERROR(Vintage_Input!AR216/Vintage_Input!AJ216,""),""))</f>
        <v/>
      </c>
      <c r="AK265" s="120">
        <f>IF($B265=1,$C$42,IF(N(Vintage_Input!M216)&gt;0,IFERROR(Vintage_Input!AS216/Vintage_Input!AK216,""),""))</f>
        <v/>
      </c>
      <c r="AL265" s="120">
        <f>IF($B265=1,$D$42,IF(N(Vintage_Input!N216)&gt;0,IFERROR(Vintage_Input!AT216/Vintage_Input!AL216,""),""))</f>
        <v/>
      </c>
      <c r="AM265" s="120">
        <f>IF($B265=1,$E$42,IF(N(Vintage_Input!O216)&gt;0,IFERROR(Vintage_Input!AU216/Vintage_Input!AM216,""),""))</f>
        <v/>
      </c>
      <c r="AN265" s="120">
        <f>IF($B265=1,$F$42,IF(N(Vintage_Input!P216)&gt;0,IFERROR(Vintage_Input!AV216/Vintage_Input!AN216,""),""))</f>
        <v/>
      </c>
      <c r="AO265" s="120">
        <f>IF($B265=1,$G$42,IF(N(Vintage_Input!Q216)&gt;0,IFERROR(Vintage_Input!AW216/Vintage_Input!AO216,""),""))</f>
        <v/>
      </c>
      <c r="AP265" s="120">
        <f>IF($B265=1,$H$42,IF(N(Vintage_Input!R216)&gt;0,IFERROR(Vintage_Input!AX216/Vintage_Input!AP216,""),""))</f>
        <v/>
      </c>
      <c r="AQ265" s="120">
        <f>IF($B265=1,$I$42,IF(N(Vintage_Input!S216)&gt;0,IFERROR(Vintage_Input!AY216/Vintage_Input!AQ216,""),""))</f>
        <v/>
      </c>
      <c r="AR265" s="120">
        <f>IF($B265=1,$B$43,IF(N(Vintage_Input!L216)&gt;0,IFERROR(Vintage_Input!AZ216/$C265,""),""))</f>
        <v/>
      </c>
      <c r="AS265" s="120">
        <f>IF($B265=1,$C$43,IF(N(Vintage_Input!M216)&gt;0,IFERROR(Vintage_Input!BA216/$C265,""),""))</f>
        <v/>
      </c>
      <c r="AT265" s="120">
        <f>IF($B265=1,$D$43,IF(N(Vintage_Input!N216)&gt;0,IFERROR(Vintage_Input!BB216/$C265,""),""))</f>
        <v/>
      </c>
      <c r="AU265" s="120">
        <f>IF($B265=1,$E$43,IF(N(Vintage_Input!O216)&gt;0,IFERROR(Vintage_Input!BC216/$C265,""),""))</f>
        <v/>
      </c>
      <c r="AV265" s="120">
        <f>IF($B265=1,$F$43,IF(N(Vintage_Input!P216)&gt;0,IFERROR(Vintage_Input!BD216/$C265,""),""))</f>
        <v/>
      </c>
      <c r="AW265" s="120">
        <f>IF($B265=1,$G$43,IF(N(Vintage_Input!Q216)&gt;0,IFERROR(Vintage_Input!BE216/$C265,""),""))</f>
        <v/>
      </c>
      <c r="AX265" s="120">
        <f>IF($B265=1,$H$43,IF(N(Vintage_Input!R216)&gt;0,IFERROR(Vintage_Input!BF216/$C265,""),""))</f>
        <v/>
      </c>
      <c r="AY265" s="120">
        <f>IF($B265=1,$I$43,IF(N(Vintage_Input!S216)&gt;0,IFERROR(Vintage_Input!BG216/$C265,""),""))</f>
        <v/>
      </c>
      <c r="AZ265" s="121">
        <f>IF($B265=1,$B$44,IF(N(Vintage_Input!L216)&gt;0,IFERROR((Vintage_Input!D216+Vintage_Input!AR216)/$C265+Products!$F$14-(Products!$F$43+Products!$F$19+Products!$F$43*Products!$F$22+Products!$F$44),""),""))</f>
        <v/>
      </c>
      <c r="BA265" s="121">
        <f>IF($B265=1,$C$44,IF(N(Vintage_Input!M216)&gt;0,IFERROR((Vintage_Input!E216+Vintage_Input!AS216)/$C265+Products!$F$14-(Products!$F$43+Products!$F$19+Products!$F$43*Products!$F$22+Products!$F$44),""),""))</f>
        <v/>
      </c>
      <c r="BB265" s="121">
        <f>IF($B265=1,$D$44,IF(N(Vintage_Input!N216)&gt;0,IFERROR((Vintage_Input!F216+Vintage_Input!AT216)/$C265+Products!$F$14-(Products!$F$43+Products!$F$19+Products!$F$43*Products!$F$22+Products!$F$44),""),""))</f>
        <v/>
      </c>
      <c r="BC265" s="121">
        <f>IF($B265=1,$E$44,IF(N(Vintage_Input!O216)&gt;0,IFERROR((Vintage_Input!G216+Vintage_Input!AU216)/$C265+Products!$F$14-(Products!$F$43+Products!$F$19+Products!$F$43*Products!$F$22+Products!$F$44),""),""))</f>
        <v/>
      </c>
      <c r="BD265" s="121">
        <f>IF($B265=1,$F$44,IF(N(Vintage_Input!P216)&gt;0,IFERROR((Vintage_Input!H216+Vintage_Input!AV216)/$C265+Products!$F$14-(Products!$F$43+Products!$F$19+Products!$F$43*Products!$F$22+Products!$F$44),""),""))</f>
        <v/>
      </c>
      <c r="BE265" s="121">
        <f>IF($B265=1,$G$44,IF(N(Vintage_Input!Q216)&gt;0,IFERROR((Vintage_Input!I216+Vintage_Input!AW216)/$C265+Products!$F$14-(Products!$F$43+Products!$F$19+Products!$F$43*Products!$F$22+Products!$F$44),""),""))</f>
        <v/>
      </c>
      <c r="BF265" s="121">
        <f>IF($B265=1,$H$44,IF(N(Vintage_Input!R216)&gt;0,IFERROR((Vintage_Input!J216+Vintage_Input!AX216)/$C265+Products!$F$14-(Products!$F$43+Products!$F$19+Products!$F$43*Products!$F$22+Products!$F$44),""),""))</f>
        <v/>
      </c>
      <c r="BG265" s="121">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0">
        <f>IF($B266=1,$B$38,IF(N(Vintage_Input!L217)&gt;0,Vintage_Input!D217/Vintage_Input!L217,""))</f>
        <v/>
      </c>
      <c r="E266" s="120">
        <f>IF($B266=1,$C$38,IF(N(Vintage_Input!M217)&gt;0,Vintage_Input!E217/Vintage_Input!M217,""))</f>
        <v/>
      </c>
      <c r="F266" s="120">
        <f>IF($B266=1,$D$38,IF(N(Vintage_Input!N217)&gt;0,Vintage_Input!F217/Vintage_Input!N217,""))</f>
        <v/>
      </c>
      <c r="G266" s="120">
        <f>IF($B266=1,$E$38,IF(N(Vintage_Input!O217)&gt;0,Vintage_Input!G217/Vintage_Input!O217,""))</f>
        <v/>
      </c>
      <c r="H266" s="120">
        <f>IF($B266=1,$F$38,IF(N(Vintage_Input!P217)&gt;0,Vintage_Input!H217/Vintage_Input!P217,""))</f>
        <v/>
      </c>
      <c r="I266" s="120">
        <f>IF($B266=1,$G$38,IF(N(Vintage_Input!Q217)&gt;0,Vintage_Input!I217/Vintage_Input!Q217,""))</f>
        <v/>
      </c>
      <c r="J266" s="120">
        <f>IF($B266=1,$H$38,IF(N(Vintage_Input!R217)&gt;0,Vintage_Input!J217/Vintage_Input!R217,""))</f>
        <v/>
      </c>
      <c r="K266" s="120">
        <f>IF($B266=1,$I$38,IF(N(Vintage_Input!S217)&gt;0,Vintage_Input!K217/Vintage_Input!S217,""))</f>
        <v/>
      </c>
      <c r="L266" s="120">
        <f>IF($B266=1,$B$39,IF(N(Vintage_Input!L217)&gt;0,Vintage_Input!T217/Vintage_Input!L217,""))</f>
        <v/>
      </c>
      <c r="M266" s="120">
        <f>IF($B266=1,$C$39,IF(N(Vintage_Input!M217)&gt;0,Vintage_Input!U217/Vintage_Input!M217,""))</f>
        <v/>
      </c>
      <c r="N266" s="120">
        <f>IF($B266=1,$D$39,IF(N(Vintage_Input!N217)&gt;0,Vintage_Input!V217/Vintage_Input!N217,""))</f>
        <v/>
      </c>
      <c r="O266" s="120">
        <f>IF($B266=1,$E$39,IF(N(Vintage_Input!O217)&gt;0,Vintage_Input!W217/Vintage_Input!O217,""))</f>
        <v/>
      </c>
      <c r="P266" s="120">
        <f>IF($B266=1,$F$39,IF(N(Vintage_Input!P217)&gt;0,Vintage_Input!X217/Vintage_Input!P217,""))</f>
        <v/>
      </c>
      <c r="Q266" s="120">
        <f>IF($B266=1,$G$39,IF(N(Vintage_Input!Q217)&gt;0,Vintage_Input!Y217/Vintage_Input!Q217,""))</f>
        <v/>
      </c>
      <c r="R266" s="120">
        <f>IF($B266=1,$H$39,IF(N(Vintage_Input!R217)&gt;0,Vintage_Input!Z217/Vintage_Input!R217,""))</f>
        <v/>
      </c>
      <c r="S266" s="120">
        <f>IF($B266=1,$I$39,IF(N(Vintage_Input!S217)&gt;0,Vintage_Input!AA217/Vintage_Input!S217,""))</f>
        <v/>
      </c>
      <c r="T266" s="120">
        <f>IF($B266=1,$B$40,IF(N(Vintage_Input!L217)&gt;0,Vintage_Input!AB217/Vintage_Input!L217,""))</f>
        <v/>
      </c>
      <c r="U266" s="120">
        <f>IF($B266=1,$C$40,IF(N(Vintage_Input!M217)&gt;0,Vintage_Input!AC217/Vintage_Input!M217,""))</f>
        <v/>
      </c>
      <c r="V266" s="120">
        <f>IF($B266=1,$D$40,IF(N(Vintage_Input!N217)&gt;0,Vintage_Input!AD217/Vintage_Input!N217,""))</f>
        <v/>
      </c>
      <c r="W266" s="120">
        <f>IF($B266=1,$E$40,IF(N(Vintage_Input!O217)&gt;0,Vintage_Input!AE217/Vintage_Input!O217,""))</f>
        <v/>
      </c>
      <c r="X266" s="120">
        <f>IF($B266=1,$F$40,IF(N(Vintage_Input!P217)&gt;0,Vintage_Input!AF217/Vintage_Input!P217,""))</f>
        <v/>
      </c>
      <c r="Y266" s="120">
        <f>IF($B266=1,$G$40,IF(N(Vintage_Input!Q217)&gt;0,Vintage_Input!AG217/Vintage_Input!Q217,""))</f>
        <v/>
      </c>
      <c r="Z266" s="120">
        <f>IF($B266=1,$H$40,IF(N(Vintage_Input!R217)&gt;0,Vintage_Input!AH217/Vintage_Input!R217,""))</f>
        <v/>
      </c>
      <c r="AA266" s="120">
        <f>IF($B266=1,$I$40,IF(N(Vintage_Input!S217)&gt;0,Vintage_Input!AI217/Vintage_Input!S217,""))</f>
        <v/>
      </c>
      <c r="AB266" s="120">
        <f>IF($B266=1,$B$41,IF(N(Vintage_Input!L217)&gt;0,Vintage_Input!AJ217/Vintage_Input!L217,""))</f>
        <v/>
      </c>
      <c r="AC266" s="120">
        <f>IF($B266=1,$C$41,IF(N(Vintage_Input!M217)&gt;0,Vintage_Input!AK217/Vintage_Input!M217,""))</f>
        <v/>
      </c>
      <c r="AD266" s="120">
        <f>IF($B266=1,$D$41,IF(N(Vintage_Input!N217)&gt;0,Vintage_Input!AL217/Vintage_Input!N217,""))</f>
        <v/>
      </c>
      <c r="AE266" s="120">
        <f>IF($B266=1,$E$41,IF(N(Vintage_Input!O217)&gt;0,Vintage_Input!AM217/Vintage_Input!O217,""))</f>
        <v/>
      </c>
      <c r="AF266" s="120">
        <f>IF($B266=1,$F$41,IF(N(Vintage_Input!P217)&gt;0,Vintage_Input!AN217/Vintage_Input!P217,""))</f>
        <v/>
      </c>
      <c r="AG266" s="120">
        <f>IF($B266=1,$G$41,IF(N(Vintage_Input!Q217)&gt;0,Vintage_Input!AO217/Vintage_Input!Q217,""))</f>
        <v/>
      </c>
      <c r="AH266" s="120">
        <f>IF($B266=1,$H$41,IF(N(Vintage_Input!R217)&gt;0,Vintage_Input!AP217/Vintage_Input!R217,""))</f>
        <v/>
      </c>
      <c r="AI266" s="120">
        <f>IF($B266=1,$I$41,IF(N(Vintage_Input!S217)&gt;0,Vintage_Input!AQ217/Vintage_Input!S217,""))</f>
        <v/>
      </c>
      <c r="AJ266" s="120">
        <f>IF($B266=1,$B$42,IF(N(Vintage_Input!L217)&gt;0,IFERROR(Vintage_Input!AR217/Vintage_Input!AJ217,""),""))</f>
        <v/>
      </c>
      <c r="AK266" s="120">
        <f>IF($B266=1,$C$42,IF(N(Vintage_Input!M217)&gt;0,IFERROR(Vintage_Input!AS217/Vintage_Input!AK217,""),""))</f>
        <v/>
      </c>
      <c r="AL266" s="120">
        <f>IF($B266=1,$D$42,IF(N(Vintage_Input!N217)&gt;0,IFERROR(Vintage_Input!AT217/Vintage_Input!AL217,""),""))</f>
        <v/>
      </c>
      <c r="AM266" s="120">
        <f>IF($B266=1,$E$42,IF(N(Vintage_Input!O217)&gt;0,IFERROR(Vintage_Input!AU217/Vintage_Input!AM217,""),""))</f>
        <v/>
      </c>
      <c r="AN266" s="120">
        <f>IF($B266=1,$F$42,IF(N(Vintage_Input!P217)&gt;0,IFERROR(Vintage_Input!AV217/Vintage_Input!AN217,""),""))</f>
        <v/>
      </c>
      <c r="AO266" s="120">
        <f>IF($B266=1,$G$42,IF(N(Vintage_Input!Q217)&gt;0,IFERROR(Vintage_Input!AW217/Vintage_Input!AO217,""),""))</f>
        <v/>
      </c>
      <c r="AP266" s="120">
        <f>IF($B266=1,$H$42,IF(N(Vintage_Input!R217)&gt;0,IFERROR(Vintage_Input!AX217/Vintage_Input!AP217,""),""))</f>
        <v/>
      </c>
      <c r="AQ266" s="120">
        <f>IF($B266=1,$I$42,IF(N(Vintage_Input!S217)&gt;0,IFERROR(Vintage_Input!AY217/Vintage_Input!AQ217,""),""))</f>
        <v/>
      </c>
      <c r="AR266" s="120">
        <f>IF($B266=1,$B$43,IF(N(Vintage_Input!L217)&gt;0,IFERROR(Vintage_Input!AZ217/$C266,""),""))</f>
        <v/>
      </c>
      <c r="AS266" s="120">
        <f>IF($B266=1,$C$43,IF(N(Vintage_Input!M217)&gt;0,IFERROR(Vintage_Input!BA217/$C266,""),""))</f>
        <v/>
      </c>
      <c r="AT266" s="120">
        <f>IF($B266=1,$D$43,IF(N(Vintage_Input!N217)&gt;0,IFERROR(Vintage_Input!BB217/$C266,""),""))</f>
        <v/>
      </c>
      <c r="AU266" s="120">
        <f>IF($B266=1,$E$43,IF(N(Vintage_Input!O217)&gt;0,IFERROR(Vintage_Input!BC217/$C266,""),""))</f>
        <v/>
      </c>
      <c r="AV266" s="120">
        <f>IF($B266=1,$F$43,IF(N(Vintage_Input!P217)&gt;0,IFERROR(Vintage_Input!BD217/$C266,""),""))</f>
        <v/>
      </c>
      <c r="AW266" s="120">
        <f>IF($B266=1,$G$43,IF(N(Vintage_Input!Q217)&gt;0,IFERROR(Vintage_Input!BE217/$C266,""),""))</f>
        <v/>
      </c>
      <c r="AX266" s="120">
        <f>IF($B266=1,$H$43,IF(N(Vintage_Input!R217)&gt;0,IFERROR(Vintage_Input!BF217/$C266,""),""))</f>
        <v/>
      </c>
      <c r="AY266" s="120">
        <f>IF($B266=1,$I$43,IF(N(Vintage_Input!S217)&gt;0,IFERROR(Vintage_Input!BG217/$C266,""),""))</f>
        <v/>
      </c>
      <c r="AZ266" s="121">
        <f>IF($B266=1,$B$44,IF(N(Vintage_Input!L217)&gt;0,IFERROR((Vintage_Input!D217+Vintage_Input!AR217)/$C266+Products!$F$14-(Products!$F$43+Products!$F$19+Products!$F$43*Products!$F$22+Products!$F$44),""),""))</f>
        <v/>
      </c>
      <c r="BA266" s="121">
        <f>IF($B266=1,$C$44,IF(N(Vintage_Input!M217)&gt;0,IFERROR((Vintage_Input!E217+Vintage_Input!AS217)/$C266+Products!$F$14-(Products!$F$43+Products!$F$19+Products!$F$43*Products!$F$22+Products!$F$44),""),""))</f>
        <v/>
      </c>
      <c r="BB266" s="121">
        <f>IF($B266=1,$D$44,IF(N(Vintage_Input!N217)&gt;0,IFERROR((Vintage_Input!F217+Vintage_Input!AT217)/$C266+Products!$F$14-(Products!$F$43+Products!$F$19+Products!$F$43*Products!$F$22+Products!$F$44),""),""))</f>
        <v/>
      </c>
      <c r="BC266" s="121">
        <f>IF($B266=1,$E$44,IF(N(Vintage_Input!O217)&gt;0,IFERROR((Vintage_Input!G217+Vintage_Input!AU217)/$C266+Products!$F$14-(Products!$F$43+Products!$F$19+Products!$F$43*Products!$F$22+Products!$F$44),""),""))</f>
        <v/>
      </c>
      <c r="BD266" s="121">
        <f>IF($B266=1,$F$44,IF(N(Vintage_Input!P217)&gt;0,IFERROR((Vintage_Input!H217+Vintage_Input!AV217)/$C266+Products!$F$14-(Products!$F$43+Products!$F$19+Products!$F$43*Products!$F$22+Products!$F$44),""),""))</f>
        <v/>
      </c>
      <c r="BE266" s="121">
        <f>IF($B266=1,$G$44,IF(N(Vintage_Input!Q217)&gt;0,IFERROR((Vintage_Input!I217+Vintage_Input!AW217)/$C266+Products!$F$14-(Products!$F$43+Products!$F$19+Products!$F$43*Products!$F$22+Products!$F$44),""),""))</f>
        <v/>
      </c>
      <c r="BF266" s="121">
        <f>IF($B266=1,$H$44,IF(N(Vintage_Input!R217)&gt;0,IFERROR((Vintage_Input!J217+Vintage_Input!AX217)/$C266+Products!$F$14-(Products!$F$43+Products!$F$19+Products!$F$43*Products!$F$22+Products!$F$44),""),""))</f>
        <v/>
      </c>
      <c r="BG266" s="121">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0">
        <f>IF($B267=1,$B$38,IF(N(Vintage_Input!L218)&gt;0,Vintage_Input!D218/Vintage_Input!L218,""))</f>
        <v/>
      </c>
      <c r="E267" s="120">
        <f>IF($B267=1,$C$38,IF(N(Vintage_Input!M218)&gt;0,Vintage_Input!E218/Vintage_Input!M218,""))</f>
        <v/>
      </c>
      <c r="F267" s="120">
        <f>IF($B267=1,$D$38,IF(N(Vintage_Input!N218)&gt;0,Vintage_Input!F218/Vintage_Input!N218,""))</f>
        <v/>
      </c>
      <c r="G267" s="120">
        <f>IF($B267=1,$E$38,IF(N(Vintage_Input!O218)&gt;0,Vintage_Input!G218/Vintage_Input!O218,""))</f>
        <v/>
      </c>
      <c r="H267" s="120">
        <f>IF($B267=1,$F$38,IF(N(Vintage_Input!P218)&gt;0,Vintage_Input!H218/Vintage_Input!P218,""))</f>
        <v/>
      </c>
      <c r="I267" s="120">
        <f>IF($B267=1,$G$38,IF(N(Vintage_Input!Q218)&gt;0,Vintage_Input!I218/Vintage_Input!Q218,""))</f>
        <v/>
      </c>
      <c r="J267" s="120">
        <f>IF($B267=1,$H$38,IF(N(Vintage_Input!R218)&gt;0,Vintage_Input!J218/Vintage_Input!R218,""))</f>
        <v/>
      </c>
      <c r="K267" s="120">
        <f>IF($B267=1,$I$38,IF(N(Vintage_Input!S218)&gt;0,Vintage_Input!K218/Vintage_Input!S218,""))</f>
        <v/>
      </c>
      <c r="L267" s="120">
        <f>IF($B267=1,$B$39,IF(N(Vintage_Input!L218)&gt;0,Vintage_Input!T218/Vintage_Input!L218,""))</f>
        <v/>
      </c>
      <c r="M267" s="120">
        <f>IF($B267=1,$C$39,IF(N(Vintage_Input!M218)&gt;0,Vintage_Input!U218/Vintage_Input!M218,""))</f>
        <v/>
      </c>
      <c r="N267" s="120">
        <f>IF($B267=1,$D$39,IF(N(Vintage_Input!N218)&gt;0,Vintage_Input!V218/Vintage_Input!N218,""))</f>
        <v/>
      </c>
      <c r="O267" s="120">
        <f>IF($B267=1,$E$39,IF(N(Vintage_Input!O218)&gt;0,Vintage_Input!W218/Vintage_Input!O218,""))</f>
        <v/>
      </c>
      <c r="P267" s="120">
        <f>IF($B267=1,$F$39,IF(N(Vintage_Input!P218)&gt;0,Vintage_Input!X218/Vintage_Input!P218,""))</f>
        <v/>
      </c>
      <c r="Q267" s="120">
        <f>IF($B267=1,$G$39,IF(N(Vintage_Input!Q218)&gt;0,Vintage_Input!Y218/Vintage_Input!Q218,""))</f>
        <v/>
      </c>
      <c r="R267" s="120">
        <f>IF($B267=1,$H$39,IF(N(Vintage_Input!R218)&gt;0,Vintage_Input!Z218/Vintage_Input!R218,""))</f>
        <v/>
      </c>
      <c r="S267" s="120">
        <f>IF($B267=1,$I$39,IF(N(Vintage_Input!S218)&gt;0,Vintage_Input!AA218/Vintage_Input!S218,""))</f>
        <v/>
      </c>
      <c r="T267" s="120">
        <f>IF($B267=1,$B$40,IF(N(Vintage_Input!L218)&gt;0,Vintage_Input!AB218/Vintage_Input!L218,""))</f>
        <v/>
      </c>
      <c r="U267" s="120">
        <f>IF($B267=1,$C$40,IF(N(Vintage_Input!M218)&gt;0,Vintage_Input!AC218/Vintage_Input!M218,""))</f>
        <v/>
      </c>
      <c r="V267" s="120">
        <f>IF($B267=1,$D$40,IF(N(Vintage_Input!N218)&gt;0,Vintage_Input!AD218/Vintage_Input!N218,""))</f>
        <v/>
      </c>
      <c r="W267" s="120">
        <f>IF($B267=1,$E$40,IF(N(Vintage_Input!O218)&gt;0,Vintage_Input!AE218/Vintage_Input!O218,""))</f>
        <v/>
      </c>
      <c r="X267" s="120">
        <f>IF($B267=1,$F$40,IF(N(Vintage_Input!P218)&gt;0,Vintage_Input!AF218/Vintage_Input!P218,""))</f>
        <v/>
      </c>
      <c r="Y267" s="120">
        <f>IF($B267=1,$G$40,IF(N(Vintage_Input!Q218)&gt;0,Vintage_Input!AG218/Vintage_Input!Q218,""))</f>
        <v/>
      </c>
      <c r="Z267" s="120">
        <f>IF($B267=1,$H$40,IF(N(Vintage_Input!R218)&gt;0,Vintage_Input!AH218/Vintage_Input!R218,""))</f>
        <v/>
      </c>
      <c r="AA267" s="120">
        <f>IF($B267=1,$I$40,IF(N(Vintage_Input!S218)&gt;0,Vintage_Input!AI218/Vintage_Input!S218,""))</f>
        <v/>
      </c>
      <c r="AB267" s="120">
        <f>IF($B267=1,$B$41,IF(N(Vintage_Input!L218)&gt;0,Vintage_Input!AJ218/Vintage_Input!L218,""))</f>
        <v/>
      </c>
      <c r="AC267" s="120">
        <f>IF($B267=1,$C$41,IF(N(Vintage_Input!M218)&gt;0,Vintage_Input!AK218/Vintage_Input!M218,""))</f>
        <v/>
      </c>
      <c r="AD267" s="120">
        <f>IF($B267=1,$D$41,IF(N(Vintage_Input!N218)&gt;0,Vintage_Input!AL218/Vintage_Input!N218,""))</f>
        <v/>
      </c>
      <c r="AE267" s="120">
        <f>IF($B267=1,$E$41,IF(N(Vintage_Input!O218)&gt;0,Vintage_Input!AM218/Vintage_Input!O218,""))</f>
        <v/>
      </c>
      <c r="AF267" s="120">
        <f>IF($B267=1,$F$41,IF(N(Vintage_Input!P218)&gt;0,Vintage_Input!AN218/Vintage_Input!P218,""))</f>
        <v/>
      </c>
      <c r="AG267" s="120">
        <f>IF($B267=1,$G$41,IF(N(Vintage_Input!Q218)&gt;0,Vintage_Input!AO218/Vintage_Input!Q218,""))</f>
        <v/>
      </c>
      <c r="AH267" s="120">
        <f>IF($B267=1,$H$41,IF(N(Vintage_Input!R218)&gt;0,Vintage_Input!AP218/Vintage_Input!R218,""))</f>
        <v/>
      </c>
      <c r="AI267" s="120">
        <f>IF($B267=1,$I$41,IF(N(Vintage_Input!S218)&gt;0,Vintage_Input!AQ218/Vintage_Input!S218,""))</f>
        <v/>
      </c>
      <c r="AJ267" s="120">
        <f>IF($B267=1,$B$42,IF(N(Vintage_Input!L218)&gt;0,IFERROR(Vintage_Input!AR218/Vintage_Input!AJ218,""),""))</f>
        <v/>
      </c>
      <c r="AK267" s="120">
        <f>IF($B267=1,$C$42,IF(N(Vintage_Input!M218)&gt;0,IFERROR(Vintage_Input!AS218/Vintage_Input!AK218,""),""))</f>
        <v/>
      </c>
      <c r="AL267" s="120">
        <f>IF($B267=1,$D$42,IF(N(Vintage_Input!N218)&gt;0,IFERROR(Vintage_Input!AT218/Vintage_Input!AL218,""),""))</f>
        <v/>
      </c>
      <c r="AM267" s="120">
        <f>IF($B267=1,$E$42,IF(N(Vintage_Input!O218)&gt;0,IFERROR(Vintage_Input!AU218/Vintage_Input!AM218,""),""))</f>
        <v/>
      </c>
      <c r="AN267" s="120">
        <f>IF($B267=1,$F$42,IF(N(Vintage_Input!P218)&gt;0,IFERROR(Vintage_Input!AV218/Vintage_Input!AN218,""),""))</f>
        <v/>
      </c>
      <c r="AO267" s="120">
        <f>IF($B267=1,$G$42,IF(N(Vintage_Input!Q218)&gt;0,IFERROR(Vintage_Input!AW218/Vintage_Input!AO218,""),""))</f>
        <v/>
      </c>
      <c r="AP267" s="120">
        <f>IF($B267=1,$H$42,IF(N(Vintage_Input!R218)&gt;0,IFERROR(Vintage_Input!AX218/Vintage_Input!AP218,""),""))</f>
        <v/>
      </c>
      <c r="AQ267" s="120">
        <f>IF($B267=1,$I$42,IF(N(Vintage_Input!S218)&gt;0,IFERROR(Vintage_Input!AY218/Vintage_Input!AQ218,""),""))</f>
        <v/>
      </c>
      <c r="AR267" s="120">
        <f>IF($B267=1,$B$43,IF(N(Vintage_Input!L218)&gt;0,IFERROR(Vintage_Input!AZ218/$C267,""),""))</f>
        <v/>
      </c>
      <c r="AS267" s="120">
        <f>IF($B267=1,$C$43,IF(N(Vintage_Input!M218)&gt;0,IFERROR(Vintage_Input!BA218/$C267,""),""))</f>
        <v/>
      </c>
      <c r="AT267" s="120">
        <f>IF($B267=1,$D$43,IF(N(Vintage_Input!N218)&gt;0,IFERROR(Vintage_Input!BB218/$C267,""),""))</f>
        <v/>
      </c>
      <c r="AU267" s="120">
        <f>IF($B267=1,$E$43,IF(N(Vintage_Input!O218)&gt;0,IFERROR(Vintage_Input!BC218/$C267,""),""))</f>
        <v/>
      </c>
      <c r="AV267" s="120">
        <f>IF($B267=1,$F$43,IF(N(Vintage_Input!P218)&gt;0,IFERROR(Vintage_Input!BD218/$C267,""),""))</f>
        <v/>
      </c>
      <c r="AW267" s="120">
        <f>IF($B267=1,$G$43,IF(N(Vintage_Input!Q218)&gt;0,IFERROR(Vintage_Input!BE218/$C267,""),""))</f>
        <v/>
      </c>
      <c r="AX267" s="120">
        <f>IF($B267=1,$H$43,IF(N(Vintage_Input!R218)&gt;0,IFERROR(Vintage_Input!BF218/$C267,""),""))</f>
        <v/>
      </c>
      <c r="AY267" s="120">
        <f>IF($B267=1,$I$43,IF(N(Vintage_Input!S218)&gt;0,IFERROR(Vintage_Input!BG218/$C267,""),""))</f>
        <v/>
      </c>
      <c r="AZ267" s="121">
        <f>IF($B267=1,$B$44,IF(N(Vintage_Input!L218)&gt;0,IFERROR((Vintage_Input!D218+Vintage_Input!AR218)/$C267+Products!$F$14-(Products!$F$43+Products!$F$19+Products!$F$43*Products!$F$22+Products!$F$44),""),""))</f>
        <v/>
      </c>
      <c r="BA267" s="121">
        <f>IF($B267=1,$C$44,IF(N(Vintage_Input!M218)&gt;0,IFERROR((Vintage_Input!E218+Vintage_Input!AS218)/$C267+Products!$F$14-(Products!$F$43+Products!$F$19+Products!$F$43*Products!$F$22+Products!$F$44),""),""))</f>
        <v/>
      </c>
      <c r="BB267" s="121">
        <f>IF($B267=1,$D$44,IF(N(Vintage_Input!N218)&gt;0,IFERROR((Vintage_Input!F218+Vintage_Input!AT218)/$C267+Products!$F$14-(Products!$F$43+Products!$F$19+Products!$F$43*Products!$F$22+Products!$F$44),""),""))</f>
        <v/>
      </c>
      <c r="BC267" s="121">
        <f>IF($B267=1,$E$44,IF(N(Vintage_Input!O218)&gt;0,IFERROR((Vintage_Input!G218+Vintage_Input!AU218)/$C267+Products!$F$14-(Products!$F$43+Products!$F$19+Products!$F$43*Products!$F$22+Products!$F$44),""),""))</f>
        <v/>
      </c>
      <c r="BD267" s="121">
        <f>IF($B267=1,$F$44,IF(N(Vintage_Input!P218)&gt;0,IFERROR((Vintage_Input!H218+Vintage_Input!AV218)/$C267+Products!$F$14-(Products!$F$43+Products!$F$19+Products!$F$43*Products!$F$22+Products!$F$44),""),""))</f>
        <v/>
      </c>
      <c r="BE267" s="121">
        <f>IF($B267=1,$G$44,IF(N(Vintage_Input!Q218)&gt;0,IFERROR((Vintage_Input!I218+Vintage_Input!AW218)/$C267+Products!$F$14-(Products!$F$43+Products!$F$19+Products!$F$43*Products!$F$22+Products!$F$44),""),""))</f>
        <v/>
      </c>
      <c r="BF267" s="121">
        <f>IF($B267=1,$H$44,IF(N(Vintage_Input!R218)&gt;0,IFERROR((Vintage_Input!J218+Vintage_Input!AX218)/$C267+Products!$F$14-(Products!$F$43+Products!$F$19+Products!$F$43*Products!$F$22+Products!$F$44),""),""))</f>
        <v/>
      </c>
      <c r="BG267" s="121">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0">
        <f>IF($B268=1,$B$38,IF(N(Vintage_Input!L219)&gt;0,Vintage_Input!D219/Vintage_Input!L219,""))</f>
        <v/>
      </c>
      <c r="E268" s="120">
        <f>IF($B268=1,$C$38,IF(N(Vintage_Input!M219)&gt;0,Vintage_Input!E219/Vintage_Input!M219,""))</f>
        <v/>
      </c>
      <c r="F268" s="120">
        <f>IF($B268=1,$D$38,IF(N(Vintage_Input!N219)&gt;0,Vintage_Input!F219/Vintage_Input!N219,""))</f>
        <v/>
      </c>
      <c r="G268" s="120">
        <f>IF($B268=1,$E$38,IF(N(Vintage_Input!O219)&gt;0,Vintage_Input!G219/Vintage_Input!O219,""))</f>
        <v/>
      </c>
      <c r="H268" s="120">
        <f>IF($B268=1,$F$38,IF(N(Vintage_Input!P219)&gt;0,Vintage_Input!H219/Vintage_Input!P219,""))</f>
        <v/>
      </c>
      <c r="I268" s="120">
        <f>IF($B268=1,$G$38,IF(N(Vintage_Input!Q219)&gt;0,Vintage_Input!I219/Vintage_Input!Q219,""))</f>
        <v/>
      </c>
      <c r="J268" s="120">
        <f>IF($B268=1,$H$38,IF(N(Vintage_Input!R219)&gt;0,Vintage_Input!J219/Vintage_Input!R219,""))</f>
        <v/>
      </c>
      <c r="K268" s="120">
        <f>IF($B268=1,$I$38,IF(N(Vintage_Input!S219)&gt;0,Vintage_Input!K219/Vintage_Input!S219,""))</f>
        <v/>
      </c>
      <c r="L268" s="120">
        <f>IF($B268=1,$B$39,IF(N(Vintage_Input!L219)&gt;0,Vintage_Input!T219/Vintage_Input!L219,""))</f>
        <v/>
      </c>
      <c r="M268" s="120">
        <f>IF($B268=1,$C$39,IF(N(Vintage_Input!M219)&gt;0,Vintage_Input!U219/Vintage_Input!M219,""))</f>
        <v/>
      </c>
      <c r="N268" s="120">
        <f>IF($B268=1,$D$39,IF(N(Vintage_Input!N219)&gt;0,Vintage_Input!V219/Vintage_Input!N219,""))</f>
        <v/>
      </c>
      <c r="O268" s="120">
        <f>IF($B268=1,$E$39,IF(N(Vintage_Input!O219)&gt;0,Vintage_Input!W219/Vintage_Input!O219,""))</f>
        <v/>
      </c>
      <c r="P268" s="120">
        <f>IF($B268=1,$F$39,IF(N(Vintage_Input!P219)&gt;0,Vintage_Input!X219/Vintage_Input!P219,""))</f>
        <v/>
      </c>
      <c r="Q268" s="120">
        <f>IF($B268=1,$G$39,IF(N(Vintage_Input!Q219)&gt;0,Vintage_Input!Y219/Vintage_Input!Q219,""))</f>
        <v/>
      </c>
      <c r="R268" s="120">
        <f>IF($B268=1,$H$39,IF(N(Vintage_Input!R219)&gt;0,Vintage_Input!Z219/Vintage_Input!R219,""))</f>
        <v/>
      </c>
      <c r="S268" s="120">
        <f>IF($B268=1,$I$39,IF(N(Vintage_Input!S219)&gt;0,Vintage_Input!AA219/Vintage_Input!S219,""))</f>
        <v/>
      </c>
      <c r="T268" s="120">
        <f>IF($B268=1,$B$40,IF(N(Vintage_Input!L219)&gt;0,Vintage_Input!AB219/Vintage_Input!L219,""))</f>
        <v/>
      </c>
      <c r="U268" s="120">
        <f>IF($B268=1,$C$40,IF(N(Vintage_Input!M219)&gt;0,Vintage_Input!AC219/Vintage_Input!M219,""))</f>
        <v/>
      </c>
      <c r="V268" s="120">
        <f>IF($B268=1,$D$40,IF(N(Vintage_Input!N219)&gt;0,Vintage_Input!AD219/Vintage_Input!N219,""))</f>
        <v/>
      </c>
      <c r="W268" s="120">
        <f>IF($B268=1,$E$40,IF(N(Vintage_Input!O219)&gt;0,Vintage_Input!AE219/Vintage_Input!O219,""))</f>
        <v/>
      </c>
      <c r="X268" s="120">
        <f>IF($B268=1,$F$40,IF(N(Vintage_Input!P219)&gt;0,Vintage_Input!AF219/Vintage_Input!P219,""))</f>
        <v/>
      </c>
      <c r="Y268" s="120">
        <f>IF($B268=1,$G$40,IF(N(Vintage_Input!Q219)&gt;0,Vintage_Input!AG219/Vintage_Input!Q219,""))</f>
        <v/>
      </c>
      <c r="Z268" s="120">
        <f>IF($B268=1,$H$40,IF(N(Vintage_Input!R219)&gt;0,Vintage_Input!AH219/Vintage_Input!R219,""))</f>
        <v/>
      </c>
      <c r="AA268" s="120">
        <f>IF($B268=1,$I$40,IF(N(Vintage_Input!S219)&gt;0,Vintage_Input!AI219/Vintage_Input!S219,""))</f>
        <v/>
      </c>
      <c r="AB268" s="120">
        <f>IF($B268=1,$B$41,IF(N(Vintage_Input!L219)&gt;0,Vintage_Input!AJ219/Vintage_Input!L219,""))</f>
        <v/>
      </c>
      <c r="AC268" s="120">
        <f>IF($B268=1,$C$41,IF(N(Vintage_Input!M219)&gt;0,Vintage_Input!AK219/Vintage_Input!M219,""))</f>
        <v/>
      </c>
      <c r="AD268" s="120">
        <f>IF($B268=1,$D$41,IF(N(Vintage_Input!N219)&gt;0,Vintage_Input!AL219/Vintage_Input!N219,""))</f>
        <v/>
      </c>
      <c r="AE268" s="120">
        <f>IF($B268=1,$E$41,IF(N(Vintage_Input!O219)&gt;0,Vintage_Input!AM219/Vintage_Input!O219,""))</f>
        <v/>
      </c>
      <c r="AF268" s="120">
        <f>IF($B268=1,$F$41,IF(N(Vintage_Input!P219)&gt;0,Vintage_Input!AN219/Vintage_Input!P219,""))</f>
        <v/>
      </c>
      <c r="AG268" s="120">
        <f>IF($B268=1,$G$41,IF(N(Vintage_Input!Q219)&gt;0,Vintage_Input!AO219/Vintage_Input!Q219,""))</f>
        <v/>
      </c>
      <c r="AH268" s="120">
        <f>IF($B268=1,$H$41,IF(N(Vintage_Input!R219)&gt;0,Vintage_Input!AP219/Vintage_Input!R219,""))</f>
        <v/>
      </c>
      <c r="AI268" s="120">
        <f>IF($B268=1,$I$41,IF(N(Vintage_Input!S219)&gt;0,Vintage_Input!AQ219/Vintage_Input!S219,""))</f>
        <v/>
      </c>
      <c r="AJ268" s="120">
        <f>IF($B268=1,$B$42,IF(N(Vintage_Input!L219)&gt;0,IFERROR(Vintage_Input!AR219/Vintage_Input!AJ219,""),""))</f>
        <v/>
      </c>
      <c r="AK268" s="120">
        <f>IF($B268=1,$C$42,IF(N(Vintage_Input!M219)&gt;0,IFERROR(Vintage_Input!AS219/Vintage_Input!AK219,""),""))</f>
        <v/>
      </c>
      <c r="AL268" s="120">
        <f>IF($B268=1,$D$42,IF(N(Vintage_Input!N219)&gt;0,IFERROR(Vintage_Input!AT219/Vintage_Input!AL219,""),""))</f>
        <v/>
      </c>
      <c r="AM268" s="120">
        <f>IF($B268=1,$E$42,IF(N(Vintage_Input!O219)&gt;0,IFERROR(Vintage_Input!AU219/Vintage_Input!AM219,""),""))</f>
        <v/>
      </c>
      <c r="AN268" s="120">
        <f>IF($B268=1,$F$42,IF(N(Vintage_Input!P219)&gt;0,IFERROR(Vintage_Input!AV219/Vintage_Input!AN219,""),""))</f>
        <v/>
      </c>
      <c r="AO268" s="120">
        <f>IF($B268=1,$G$42,IF(N(Vintage_Input!Q219)&gt;0,IFERROR(Vintage_Input!AW219/Vintage_Input!AO219,""),""))</f>
        <v/>
      </c>
      <c r="AP268" s="120">
        <f>IF($B268=1,$H$42,IF(N(Vintage_Input!R219)&gt;0,IFERROR(Vintage_Input!AX219/Vintage_Input!AP219,""),""))</f>
        <v/>
      </c>
      <c r="AQ268" s="120">
        <f>IF($B268=1,$I$42,IF(N(Vintage_Input!S219)&gt;0,IFERROR(Vintage_Input!AY219/Vintage_Input!AQ219,""),""))</f>
        <v/>
      </c>
      <c r="AR268" s="120">
        <f>IF($B268=1,$B$43,IF(N(Vintage_Input!L219)&gt;0,IFERROR(Vintage_Input!AZ219/$C268,""),""))</f>
        <v/>
      </c>
      <c r="AS268" s="120">
        <f>IF($B268=1,$C$43,IF(N(Vintage_Input!M219)&gt;0,IFERROR(Vintage_Input!BA219/$C268,""),""))</f>
        <v/>
      </c>
      <c r="AT268" s="120">
        <f>IF($B268=1,$D$43,IF(N(Vintage_Input!N219)&gt;0,IFERROR(Vintage_Input!BB219/$C268,""),""))</f>
        <v/>
      </c>
      <c r="AU268" s="120">
        <f>IF($B268=1,$E$43,IF(N(Vintage_Input!O219)&gt;0,IFERROR(Vintage_Input!BC219/$C268,""),""))</f>
        <v/>
      </c>
      <c r="AV268" s="120">
        <f>IF($B268=1,$F$43,IF(N(Vintage_Input!P219)&gt;0,IFERROR(Vintage_Input!BD219/$C268,""),""))</f>
        <v/>
      </c>
      <c r="AW268" s="120">
        <f>IF($B268=1,$G$43,IF(N(Vintage_Input!Q219)&gt;0,IFERROR(Vintage_Input!BE219/$C268,""),""))</f>
        <v/>
      </c>
      <c r="AX268" s="120">
        <f>IF($B268=1,$H$43,IF(N(Vintage_Input!R219)&gt;0,IFERROR(Vintage_Input!BF219/$C268,""),""))</f>
        <v/>
      </c>
      <c r="AY268" s="120">
        <f>IF($B268=1,$I$43,IF(N(Vintage_Input!S219)&gt;0,IFERROR(Vintage_Input!BG219/$C268,""),""))</f>
        <v/>
      </c>
      <c r="AZ268" s="121">
        <f>IF($B268=1,$B$44,IF(N(Vintage_Input!L219)&gt;0,IFERROR((Vintage_Input!D219+Vintage_Input!AR219)/$C268+Products!$F$14-(Products!$F$43+Products!$F$19+Products!$F$43*Products!$F$22+Products!$F$44),""),""))</f>
        <v/>
      </c>
      <c r="BA268" s="121">
        <f>IF($B268=1,$C$44,IF(N(Vintage_Input!M219)&gt;0,IFERROR((Vintage_Input!E219+Vintage_Input!AS219)/$C268+Products!$F$14-(Products!$F$43+Products!$F$19+Products!$F$43*Products!$F$22+Products!$F$44),""),""))</f>
        <v/>
      </c>
      <c r="BB268" s="121">
        <f>IF($B268=1,$D$44,IF(N(Vintage_Input!N219)&gt;0,IFERROR((Vintage_Input!F219+Vintage_Input!AT219)/$C268+Products!$F$14-(Products!$F$43+Products!$F$19+Products!$F$43*Products!$F$22+Products!$F$44),""),""))</f>
        <v/>
      </c>
      <c r="BC268" s="121">
        <f>IF($B268=1,$E$44,IF(N(Vintage_Input!O219)&gt;0,IFERROR((Vintage_Input!G219+Vintage_Input!AU219)/$C268+Products!$F$14-(Products!$F$43+Products!$F$19+Products!$F$43*Products!$F$22+Products!$F$44),""),""))</f>
        <v/>
      </c>
      <c r="BD268" s="121">
        <f>IF($B268=1,$F$44,IF(N(Vintage_Input!P219)&gt;0,IFERROR((Vintage_Input!H219+Vintage_Input!AV219)/$C268+Products!$F$14-(Products!$F$43+Products!$F$19+Products!$F$43*Products!$F$22+Products!$F$44),""),""))</f>
        <v/>
      </c>
      <c r="BE268" s="121">
        <f>IF($B268=1,$G$44,IF(N(Vintage_Input!Q219)&gt;0,IFERROR((Vintage_Input!I219+Vintage_Input!AW219)/$C268+Products!$F$14-(Products!$F$43+Products!$F$19+Products!$F$43*Products!$F$22+Products!$F$44),""),""))</f>
        <v/>
      </c>
      <c r="BF268" s="121">
        <f>IF($B268=1,$H$44,IF(N(Vintage_Input!R219)&gt;0,IFERROR((Vintage_Input!J219+Vintage_Input!AX219)/$C268+Products!$F$14-(Products!$F$43+Products!$F$19+Products!$F$43*Products!$F$22+Products!$F$44),""),""))</f>
        <v/>
      </c>
      <c r="BG268" s="121">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0">
        <f>IF($B269=1,$B$38,IF(N(Vintage_Input!L220)&gt;0,Vintage_Input!D220/Vintage_Input!L220,""))</f>
        <v/>
      </c>
      <c r="E269" s="120">
        <f>IF($B269=1,$C$38,IF(N(Vintage_Input!M220)&gt;0,Vintage_Input!E220/Vintage_Input!M220,""))</f>
        <v/>
      </c>
      <c r="F269" s="120">
        <f>IF($B269=1,$D$38,IF(N(Vintage_Input!N220)&gt;0,Vintage_Input!F220/Vintage_Input!N220,""))</f>
        <v/>
      </c>
      <c r="G269" s="120">
        <f>IF($B269=1,$E$38,IF(N(Vintage_Input!O220)&gt;0,Vintage_Input!G220/Vintage_Input!O220,""))</f>
        <v/>
      </c>
      <c r="H269" s="120">
        <f>IF($B269=1,$F$38,IF(N(Vintage_Input!P220)&gt;0,Vintage_Input!H220/Vintage_Input!P220,""))</f>
        <v/>
      </c>
      <c r="I269" s="120">
        <f>IF($B269=1,$G$38,IF(N(Vintage_Input!Q220)&gt;0,Vintage_Input!I220/Vintage_Input!Q220,""))</f>
        <v/>
      </c>
      <c r="J269" s="120">
        <f>IF($B269=1,$H$38,IF(N(Vintage_Input!R220)&gt;0,Vintage_Input!J220/Vintage_Input!R220,""))</f>
        <v/>
      </c>
      <c r="K269" s="120">
        <f>IF($B269=1,$I$38,IF(N(Vintage_Input!S220)&gt;0,Vintage_Input!K220/Vintage_Input!S220,""))</f>
        <v/>
      </c>
      <c r="L269" s="120">
        <f>IF($B269=1,$B$39,IF(N(Vintage_Input!L220)&gt;0,Vintage_Input!T220/Vintage_Input!L220,""))</f>
        <v/>
      </c>
      <c r="M269" s="120">
        <f>IF($B269=1,$C$39,IF(N(Vintage_Input!M220)&gt;0,Vintage_Input!U220/Vintage_Input!M220,""))</f>
        <v/>
      </c>
      <c r="N269" s="120">
        <f>IF($B269=1,$D$39,IF(N(Vintage_Input!N220)&gt;0,Vintage_Input!V220/Vintage_Input!N220,""))</f>
        <v/>
      </c>
      <c r="O269" s="120">
        <f>IF($B269=1,$E$39,IF(N(Vintage_Input!O220)&gt;0,Vintage_Input!W220/Vintage_Input!O220,""))</f>
        <v/>
      </c>
      <c r="P269" s="120">
        <f>IF($B269=1,$F$39,IF(N(Vintage_Input!P220)&gt;0,Vintage_Input!X220/Vintage_Input!P220,""))</f>
        <v/>
      </c>
      <c r="Q269" s="120">
        <f>IF($B269=1,$G$39,IF(N(Vintage_Input!Q220)&gt;0,Vintage_Input!Y220/Vintage_Input!Q220,""))</f>
        <v/>
      </c>
      <c r="R269" s="120">
        <f>IF($B269=1,$H$39,IF(N(Vintage_Input!R220)&gt;0,Vintage_Input!Z220/Vintage_Input!R220,""))</f>
        <v/>
      </c>
      <c r="S269" s="120">
        <f>IF($B269=1,$I$39,IF(N(Vintage_Input!S220)&gt;0,Vintage_Input!AA220/Vintage_Input!S220,""))</f>
        <v/>
      </c>
      <c r="T269" s="120">
        <f>IF($B269=1,$B$40,IF(N(Vintage_Input!L220)&gt;0,Vintage_Input!AB220/Vintage_Input!L220,""))</f>
        <v/>
      </c>
      <c r="U269" s="120">
        <f>IF($B269=1,$C$40,IF(N(Vintage_Input!M220)&gt;0,Vintage_Input!AC220/Vintage_Input!M220,""))</f>
        <v/>
      </c>
      <c r="V269" s="120">
        <f>IF($B269=1,$D$40,IF(N(Vintage_Input!N220)&gt;0,Vintage_Input!AD220/Vintage_Input!N220,""))</f>
        <v/>
      </c>
      <c r="W269" s="120">
        <f>IF($B269=1,$E$40,IF(N(Vintage_Input!O220)&gt;0,Vintage_Input!AE220/Vintage_Input!O220,""))</f>
        <v/>
      </c>
      <c r="X269" s="120">
        <f>IF($B269=1,$F$40,IF(N(Vintage_Input!P220)&gt;0,Vintage_Input!AF220/Vintage_Input!P220,""))</f>
        <v/>
      </c>
      <c r="Y269" s="120">
        <f>IF($B269=1,$G$40,IF(N(Vintage_Input!Q220)&gt;0,Vintage_Input!AG220/Vintage_Input!Q220,""))</f>
        <v/>
      </c>
      <c r="Z269" s="120">
        <f>IF($B269=1,$H$40,IF(N(Vintage_Input!R220)&gt;0,Vintage_Input!AH220/Vintage_Input!R220,""))</f>
        <v/>
      </c>
      <c r="AA269" s="120">
        <f>IF($B269=1,$I$40,IF(N(Vintage_Input!S220)&gt;0,Vintage_Input!AI220/Vintage_Input!S220,""))</f>
        <v/>
      </c>
      <c r="AB269" s="120">
        <f>IF($B269=1,$B$41,IF(N(Vintage_Input!L220)&gt;0,Vintage_Input!AJ220/Vintage_Input!L220,""))</f>
        <v/>
      </c>
      <c r="AC269" s="120">
        <f>IF($B269=1,$C$41,IF(N(Vintage_Input!M220)&gt;0,Vintage_Input!AK220/Vintage_Input!M220,""))</f>
        <v/>
      </c>
      <c r="AD269" s="120">
        <f>IF($B269=1,$D$41,IF(N(Vintage_Input!N220)&gt;0,Vintage_Input!AL220/Vintage_Input!N220,""))</f>
        <v/>
      </c>
      <c r="AE269" s="120">
        <f>IF($B269=1,$E$41,IF(N(Vintage_Input!O220)&gt;0,Vintage_Input!AM220/Vintage_Input!O220,""))</f>
        <v/>
      </c>
      <c r="AF269" s="120">
        <f>IF($B269=1,$F$41,IF(N(Vintage_Input!P220)&gt;0,Vintage_Input!AN220/Vintage_Input!P220,""))</f>
        <v/>
      </c>
      <c r="AG269" s="120">
        <f>IF($B269=1,$G$41,IF(N(Vintage_Input!Q220)&gt;0,Vintage_Input!AO220/Vintage_Input!Q220,""))</f>
        <v/>
      </c>
      <c r="AH269" s="120">
        <f>IF($B269=1,$H$41,IF(N(Vintage_Input!R220)&gt;0,Vintage_Input!AP220/Vintage_Input!R220,""))</f>
        <v/>
      </c>
      <c r="AI269" s="120">
        <f>IF($B269=1,$I$41,IF(N(Vintage_Input!S220)&gt;0,Vintage_Input!AQ220/Vintage_Input!S220,""))</f>
        <v/>
      </c>
      <c r="AJ269" s="120">
        <f>IF($B269=1,$B$42,IF(N(Vintage_Input!L220)&gt;0,IFERROR(Vintage_Input!AR220/Vintage_Input!AJ220,""),""))</f>
        <v/>
      </c>
      <c r="AK269" s="120">
        <f>IF($B269=1,$C$42,IF(N(Vintage_Input!M220)&gt;0,IFERROR(Vintage_Input!AS220/Vintage_Input!AK220,""),""))</f>
        <v/>
      </c>
      <c r="AL269" s="120">
        <f>IF($B269=1,$D$42,IF(N(Vintage_Input!N220)&gt;0,IFERROR(Vintage_Input!AT220/Vintage_Input!AL220,""),""))</f>
        <v/>
      </c>
      <c r="AM269" s="120">
        <f>IF($B269=1,$E$42,IF(N(Vintage_Input!O220)&gt;0,IFERROR(Vintage_Input!AU220/Vintage_Input!AM220,""),""))</f>
        <v/>
      </c>
      <c r="AN269" s="120">
        <f>IF($B269=1,$F$42,IF(N(Vintage_Input!P220)&gt;0,IFERROR(Vintage_Input!AV220/Vintage_Input!AN220,""),""))</f>
        <v/>
      </c>
      <c r="AO269" s="120">
        <f>IF($B269=1,$G$42,IF(N(Vintage_Input!Q220)&gt;0,IFERROR(Vintage_Input!AW220/Vintage_Input!AO220,""),""))</f>
        <v/>
      </c>
      <c r="AP269" s="120">
        <f>IF($B269=1,$H$42,IF(N(Vintage_Input!R220)&gt;0,IFERROR(Vintage_Input!AX220/Vintage_Input!AP220,""),""))</f>
        <v/>
      </c>
      <c r="AQ269" s="120">
        <f>IF($B269=1,$I$42,IF(N(Vintage_Input!S220)&gt;0,IFERROR(Vintage_Input!AY220/Vintage_Input!AQ220,""),""))</f>
        <v/>
      </c>
      <c r="AR269" s="120">
        <f>IF($B269=1,$B$43,IF(N(Vintage_Input!L220)&gt;0,IFERROR(Vintage_Input!AZ220/$C269,""),""))</f>
        <v/>
      </c>
      <c r="AS269" s="120">
        <f>IF($B269=1,$C$43,IF(N(Vintage_Input!M220)&gt;0,IFERROR(Vintage_Input!BA220/$C269,""),""))</f>
        <v/>
      </c>
      <c r="AT269" s="120">
        <f>IF($B269=1,$D$43,IF(N(Vintage_Input!N220)&gt;0,IFERROR(Vintage_Input!BB220/$C269,""),""))</f>
        <v/>
      </c>
      <c r="AU269" s="120">
        <f>IF($B269=1,$E$43,IF(N(Vintage_Input!O220)&gt;0,IFERROR(Vintage_Input!BC220/$C269,""),""))</f>
        <v/>
      </c>
      <c r="AV269" s="120">
        <f>IF($B269=1,$F$43,IF(N(Vintage_Input!P220)&gt;0,IFERROR(Vintage_Input!BD220/$C269,""),""))</f>
        <v/>
      </c>
      <c r="AW269" s="120">
        <f>IF($B269=1,$G$43,IF(N(Vintage_Input!Q220)&gt;0,IFERROR(Vintage_Input!BE220/$C269,""),""))</f>
        <v/>
      </c>
      <c r="AX269" s="120">
        <f>IF($B269=1,$H$43,IF(N(Vintage_Input!R220)&gt;0,IFERROR(Vintage_Input!BF220/$C269,""),""))</f>
        <v/>
      </c>
      <c r="AY269" s="120">
        <f>IF($B269=1,$I$43,IF(N(Vintage_Input!S220)&gt;0,IFERROR(Vintage_Input!BG220/$C269,""),""))</f>
        <v/>
      </c>
      <c r="AZ269" s="121">
        <f>IF($B269=1,$B$44,IF(N(Vintage_Input!L220)&gt;0,IFERROR((Vintage_Input!D220+Vintage_Input!AR220)/$C269+Products!$F$14-(Products!$F$43+Products!$F$19+Products!$F$43*Products!$F$22+Products!$F$44),""),""))</f>
        <v/>
      </c>
      <c r="BA269" s="121">
        <f>IF($B269=1,$C$44,IF(N(Vintage_Input!M220)&gt;0,IFERROR((Vintage_Input!E220+Vintage_Input!AS220)/$C269+Products!$F$14-(Products!$F$43+Products!$F$19+Products!$F$43*Products!$F$22+Products!$F$44),""),""))</f>
        <v/>
      </c>
      <c r="BB269" s="121">
        <f>IF($B269=1,$D$44,IF(N(Vintage_Input!N220)&gt;0,IFERROR((Vintage_Input!F220+Vintage_Input!AT220)/$C269+Products!$F$14-(Products!$F$43+Products!$F$19+Products!$F$43*Products!$F$22+Products!$F$44),""),""))</f>
        <v/>
      </c>
      <c r="BC269" s="121">
        <f>IF($B269=1,$E$44,IF(N(Vintage_Input!O220)&gt;0,IFERROR((Vintage_Input!G220+Vintage_Input!AU220)/$C269+Products!$F$14-(Products!$F$43+Products!$F$19+Products!$F$43*Products!$F$22+Products!$F$44),""),""))</f>
        <v/>
      </c>
      <c r="BD269" s="121">
        <f>IF($B269=1,$F$44,IF(N(Vintage_Input!P220)&gt;0,IFERROR((Vintage_Input!H220+Vintage_Input!AV220)/$C269+Products!$F$14-(Products!$F$43+Products!$F$19+Products!$F$43*Products!$F$22+Products!$F$44),""),""))</f>
        <v/>
      </c>
      <c r="BE269" s="121">
        <f>IF($B269=1,$G$44,IF(N(Vintage_Input!Q220)&gt;0,IFERROR((Vintage_Input!I220+Vintage_Input!AW220)/$C269+Products!$F$14-(Products!$F$43+Products!$F$19+Products!$F$43*Products!$F$22+Products!$F$44),""),""))</f>
        <v/>
      </c>
      <c r="BF269" s="121">
        <f>IF($B269=1,$H$44,IF(N(Vintage_Input!R220)&gt;0,IFERROR((Vintage_Input!J220+Vintage_Input!AX220)/$C269+Products!$F$14-(Products!$F$43+Products!$F$19+Products!$F$43*Products!$F$22+Products!$F$44),""),""))</f>
        <v/>
      </c>
      <c r="BG269" s="121">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0">
        <f>IF($B270=1,$B$38,IF(N(Vintage_Input!L221)&gt;0,Vintage_Input!D221/Vintage_Input!L221,""))</f>
        <v/>
      </c>
      <c r="E270" s="120">
        <f>IF($B270=1,$C$38,IF(N(Vintage_Input!M221)&gt;0,Vintage_Input!E221/Vintage_Input!M221,""))</f>
        <v/>
      </c>
      <c r="F270" s="120">
        <f>IF($B270=1,$D$38,IF(N(Vintage_Input!N221)&gt;0,Vintage_Input!F221/Vintage_Input!N221,""))</f>
        <v/>
      </c>
      <c r="G270" s="120">
        <f>IF($B270=1,$E$38,IF(N(Vintage_Input!O221)&gt;0,Vintage_Input!G221/Vintage_Input!O221,""))</f>
        <v/>
      </c>
      <c r="H270" s="120">
        <f>IF($B270=1,$F$38,IF(N(Vintage_Input!P221)&gt;0,Vintage_Input!H221/Vintage_Input!P221,""))</f>
        <v/>
      </c>
      <c r="I270" s="120">
        <f>IF($B270=1,$G$38,IF(N(Vintage_Input!Q221)&gt;0,Vintage_Input!I221/Vintage_Input!Q221,""))</f>
        <v/>
      </c>
      <c r="J270" s="120">
        <f>IF($B270=1,$H$38,IF(N(Vintage_Input!R221)&gt;0,Vintage_Input!J221/Vintage_Input!R221,""))</f>
        <v/>
      </c>
      <c r="K270" s="120">
        <f>IF($B270=1,$I$38,IF(N(Vintage_Input!S221)&gt;0,Vintage_Input!K221/Vintage_Input!S221,""))</f>
        <v/>
      </c>
      <c r="L270" s="120">
        <f>IF($B270=1,$B$39,IF(N(Vintage_Input!L221)&gt;0,Vintage_Input!T221/Vintage_Input!L221,""))</f>
        <v/>
      </c>
      <c r="M270" s="120">
        <f>IF($B270=1,$C$39,IF(N(Vintage_Input!M221)&gt;0,Vintage_Input!U221/Vintage_Input!M221,""))</f>
        <v/>
      </c>
      <c r="N270" s="120">
        <f>IF($B270=1,$D$39,IF(N(Vintage_Input!N221)&gt;0,Vintage_Input!V221/Vintage_Input!N221,""))</f>
        <v/>
      </c>
      <c r="O270" s="120">
        <f>IF($B270=1,$E$39,IF(N(Vintage_Input!O221)&gt;0,Vintage_Input!W221/Vintage_Input!O221,""))</f>
        <v/>
      </c>
      <c r="P270" s="120">
        <f>IF($B270=1,$F$39,IF(N(Vintage_Input!P221)&gt;0,Vintage_Input!X221/Vintage_Input!P221,""))</f>
        <v/>
      </c>
      <c r="Q270" s="120">
        <f>IF($B270=1,$G$39,IF(N(Vintage_Input!Q221)&gt;0,Vintage_Input!Y221/Vintage_Input!Q221,""))</f>
        <v/>
      </c>
      <c r="R270" s="120">
        <f>IF($B270=1,$H$39,IF(N(Vintage_Input!R221)&gt;0,Vintage_Input!Z221/Vintage_Input!R221,""))</f>
        <v/>
      </c>
      <c r="S270" s="120">
        <f>IF($B270=1,$I$39,IF(N(Vintage_Input!S221)&gt;0,Vintage_Input!AA221/Vintage_Input!S221,""))</f>
        <v/>
      </c>
      <c r="T270" s="120">
        <f>IF($B270=1,$B$40,IF(N(Vintage_Input!L221)&gt;0,Vintage_Input!AB221/Vintage_Input!L221,""))</f>
        <v/>
      </c>
      <c r="U270" s="120">
        <f>IF($B270=1,$C$40,IF(N(Vintage_Input!M221)&gt;0,Vintage_Input!AC221/Vintage_Input!M221,""))</f>
        <v/>
      </c>
      <c r="V270" s="120">
        <f>IF($B270=1,$D$40,IF(N(Vintage_Input!N221)&gt;0,Vintage_Input!AD221/Vintage_Input!N221,""))</f>
        <v/>
      </c>
      <c r="W270" s="120">
        <f>IF($B270=1,$E$40,IF(N(Vintage_Input!O221)&gt;0,Vintage_Input!AE221/Vintage_Input!O221,""))</f>
        <v/>
      </c>
      <c r="X270" s="120">
        <f>IF($B270=1,$F$40,IF(N(Vintage_Input!P221)&gt;0,Vintage_Input!AF221/Vintage_Input!P221,""))</f>
        <v/>
      </c>
      <c r="Y270" s="120">
        <f>IF($B270=1,$G$40,IF(N(Vintage_Input!Q221)&gt;0,Vintage_Input!AG221/Vintage_Input!Q221,""))</f>
        <v/>
      </c>
      <c r="Z270" s="120">
        <f>IF($B270=1,$H$40,IF(N(Vintage_Input!R221)&gt;0,Vintage_Input!AH221/Vintage_Input!R221,""))</f>
        <v/>
      </c>
      <c r="AA270" s="120">
        <f>IF($B270=1,$I$40,IF(N(Vintage_Input!S221)&gt;0,Vintage_Input!AI221/Vintage_Input!S221,""))</f>
        <v/>
      </c>
      <c r="AB270" s="120">
        <f>IF($B270=1,$B$41,IF(N(Vintage_Input!L221)&gt;0,Vintage_Input!AJ221/Vintage_Input!L221,""))</f>
        <v/>
      </c>
      <c r="AC270" s="120">
        <f>IF($B270=1,$C$41,IF(N(Vintage_Input!M221)&gt;0,Vintage_Input!AK221/Vintage_Input!M221,""))</f>
        <v/>
      </c>
      <c r="AD270" s="120">
        <f>IF($B270=1,$D$41,IF(N(Vintage_Input!N221)&gt;0,Vintage_Input!AL221/Vintage_Input!N221,""))</f>
        <v/>
      </c>
      <c r="AE270" s="120">
        <f>IF($B270=1,$E$41,IF(N(Vintage_Input!O221)&gt;0,Vintage_Input!AM221/Vintage_Input!O221,""))</f>
        <v/>
      </c>
      <c r="AF270" s="120">
        <f>IF($B270=1,$F$41,IF(N(Vintage_Input!P221)&gt;0,Vintage_Input!AN221/Vintage_Input!P221,""))</f>
        <v/>
      </c>
      <c r="AG270" s="120">
        <f>IF($B270=1,$G$41,IF(N(Vintage_Input!Q221)&gt;0,Vintage_Input!AO221/Vintage_Input!Q221,""))</f>
        <v/>
      </c>
      <c r="AH270" s="120">
        <f>IF($B270=1,$H$41,IF(N(Vintage_Input!R221)&gt;0,Vintage_Input!AP221/Vintage_Input!R221,""))</f>
        <v/>
      </c>
      <c r="AI270" s="120">
        <f>IF($B270=1,$I$41,IF(N(Vintage_Input!S221)&gt;0,Vintage_Input!AQ221/Vintage_Input!S221,""))</f>
        <v/>
      </c>
      <c r="AJ270" s="120">
        <f>IF($B270=1,$B$42,IF(N(Vintage_Input!L221)&gt;0,IFERROR(Vintage_Input!AR221/Vintage_Input!AJ221,""),""))</f>
        <v/>
      </c>
      <c r="AK270" s="120">
        <f>IF($B270=1,$C$42,IF(N(Vintage_Input!M221)&gt;0,IFERROR(Vintage_Input!AS221/Vintage_Input!AK221,""),""))</f>
        <v/>
      </c>
      <c r="AL270" s="120">
        <f>IF($B270=1,$D$42,IF(N(Vintage_Input!N221)&gt;0,IFERROR(Vintage_Input!AT221/Vintage_Input!AL221,""),""))</f>
        <v/>
      </c>
      <c r="AM270" s="120">
        <f>IF($B270=1,$E$42,IF(N(Vintage_Input!O221)&gt;0,IFERROR(Vintage_Input!AU221/Vintage_Input!AM221,""),""))</f>
        <v/>
      </c>
      <c r="AN270" s="120">
        <f>IF($B270=1,$F$42,IF(N(Vintage_Input!P221)&gt;0,IFERROR(Vintage_Input!AV221/Vintage_Input!AN221,""),""))</f>
        <v/>
      </c>
      <c r="AO270" s="120">
        <f>IF($B270=1,$G$42,IF(N(Vintage_Input!Q221)&gt;0,IFERROR(Vintage_Input!AW221/Vintage_Input!AO221,""),""))</f>
        <v/>
      </c>
      <c r="AP270" s="120">
        <f>IF($B270=1,$H$42,IF(N(Vintage_Input!R221)&gt;0,IFERROR(Vintage_Input!AX221/Vintage_Input!AP221,""),""))</f>
        <v/>
      </c>
      <c r="AQ270" s="120">
        <f>IF($B270=1,$I$42,IF(N(Vintage_Input!S221)&gt;0,IFERROR(Vintage_Input!AY221/Vintage_Input!AQ221,""),""))</f>
        <v/>
      </c>
      <c r="AR270" s="120">
        <f>IF($B270=1,$B$43,IF(N(Vintage_Input!L221)&gt;0,IFERROR(Vintage_Input!AZ221/$C270,""),""))</f>
        <v/>
      </c>
      <c r="AS270" s="120">
        <f>IF($B270=1,$C$43,IF(N(Vintage_Input!M221)&gt;0,IFERROR(Vintage_Input!BA221/$C270,""),""))</f>
        <v/>
      </c>
      <c r="AT270" s="120">
        <f>IF($B270=1,$D$43,IF(N(Vintage_Input!N221)&gt;0,IFERROR(Vintage_Input!BB221/$C270,""),""))</f>
        <v/>
      </c>
      <c r="AU270" s="120">
        <f>IF($B270=1,$E$43,IF(N(Vintage_Input!O221)&gt;0,IFERROR(Vintage_Input!BC221/$C270,""),""))</f>
        <v/>
      </c>
      <c r="AV270" s="120">
        <f>IF($B270=1,$F$43,IF(N(Vintage_Input!P221)&gt;0,IFERROR(Vintage_Input!BD221/$C270,""),""))</f>
        <v/>
      </c>
      <c r="AW270" s="120">
        <f>IF($B270=1,$G$43,IF(N(Vintage_Input!Q221)&gt;0,IFERROR(Vintage_Input!BE221/$C270,""),""))</f>
        <v/>
      </c>
      <c r="AX270" s="120">
        <f>IF($B270=1,$H$43,IF(N(Vintage_Input!R221)&gt;0,IFERROR(Vintage_Input!BF221/$C270,""),""))</f>
        <v/>
      </c>
      <c r="AY270" s="120">
        <f>IF($B270=1,$I$43,IF(N(Vintage_Input!S221)&gt;0,IFERROR(Vintage_Input!BG221/$C270,""),""))</f>
        <v/>
      </c>
      <c r="AZ270" s="121">
        <f>IF($B270=1,$B$44,IF(N(Vintage_Input!L221)&gt;0,IFERROR((Vintage_Input!D221+Vintage_Input!AR221)/$C270+Products!$F$14-(Products!$F$43+Products!$F$19+Products!$F$43*Products!$F$22+Products!$F$44),""),""))</f>
        <v/>
      </c>
      <c r="BA270" s="121">
        <f>IF($B270=1,$C$44,IF(N(Vintage_Input!M221)&gt;0,IFERROR((Vintage_Input!E221+Vintage_Input!AS221)/$C270+Products!$F$14-(Products!$F$43+Products!$F$19+Products!$F$43*Products!$F$22+Products!$F$44),""),""))</f>
        <v/>
      </c>
      <c r="BB270" s="121">
        <f>IF($B270=1,$D$44,IF(N(Vintage_Input!N221)&gt;0,IFERROR((Vintage_Input!F221+Vintage_Input!AT221)/$C270+Products!$F$14-(Products!$F$43+Products!$F$19+Products!$F$43*Products!$F$22+Products!$F$44),""),""))</f>
        <v/>
      </c>
      <c r="BC270" s="121">
        <f>IF($B270=1,$E$44,IF(N(Vintage_Input!O221)&gt;0,IFERROR((Vintage_Input!G221+Vintage_Input!AU221)/$C270+Products!$F$14-(Products!$F$43+Products!$F$19+Products!$F$43*Products!$F$22+Products!$F$44),""),""))</f>
        <v/>
      </c>
      <c r="BD270" s="121">
        <f>IF($B270=1,$F$44,IF(N(Vintage_Input!P221)&gt;0,IFERROR((Vintage_Input!H221+Vintage_Input!AV221)/$C270+Products!$F$14-(Products!$F$43+Products!$F$19+Products!$F$43*Products!$F$22+Products!$F$44),""),""))</f>
        <v/>
      </c>
      <c r="BE270" s="121">
        <f>IF($B270=1,$G$44,IF(N(Vintage_Input!Q221)&gt;0,IFERROR((Vintage_Input!I221+Vintage_Input!AW221)/$C270+Products!$F$14-(Products!$F$43+Products!$F$19+Products!$F$43*Products!$F$22+Products!$F$44),""),""))</f>
        <v/>
      </c>
      <c r="BF270" s="121">
        <f>IF($B270=1,$H$44,IF(N(Vintage_Input!R221)&gt;0,IFERROR((Vintage_Input!J221+Vintage_Input!AX221)/$C270+Products!$F$14-(Products!$F$43+Products!$F$19+Products!$F$43*Products!$F$22+Products!$F$44),""),""))</f>
        <v/>
      </c>
      <c r="BG270" s="121">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0">
        <f>IF($B271=1,$B$38,IF(N(Vintage_Input!L222)&gt;0,Vintage_Input!D222/Vintage_Input!L222,""))</f>
        <v/>
      </c>
      <c r="E271" s="120">
        <f>IF($B271=1,$C$38,IF(N(Vintage_Input!M222)&gt;0,Vintage_Input!E222/Vintage_Input!M222,""))</f>
        <v/>
      </c>
      <c r="F271" s="120">
        <f>IF($B271=1,$D$38,IF(N(Vintage_Input!N222)&gt;0,Vintage_Input!F222/Vintage_Input!N222,""))</f>
        <v/>
      </c>
      <c r="G271" s="120">
        <f>IF($B271=1,$E$38,IF(N(Vintage_Input!O222)&gt;0,Vintage_Input!G222/Vintage_Input!O222,""))</f>
        <v/>
      </c>
      <c r="H271" s="120">
        <f>IF($B271=1,$F$38,IF(N(Vintage_Input!P222)&gt;0,Vintage_Input!H222/Vintage_Input!P222,""))</f>
        <v/>
      </c>
      <c r="I271" s="120">
        <f>IF($B271=1,$G$38,IF(N(Vintage_Input!Q222)&gt;0,Vintage_Input!I222/Vintage_Input!Q222,""))</f>
        <v/>
      </c>
      <c r="J271" s="120">
        <f>IF($B271=1,$H$38,IF(N(Vintage_Input!R222)&gt;0,Vintage_Input!J222/Vintage_Input!R222,""))</f>
        <v/>
      </c>
      <c r="K271" s="120">
        <f>IF($B271=1,$I$38,IF(N(Vintage_Input!S222)&gt;0,Vintage_Input!K222/Vintage_Input!S222,""))</f>
        <v/>
      </c>
      <c r="L271" s="120">
        <f>IF($B271=1,$B$39,IF(N(Vintage_Input!L222)&gt;0,Vintage_Input!T222/Vintage_Input!L222,""))</f>
        <v/>
      </c>
      <c r="M271" s="120">
        <f>IF($B271=1,$C$39,IF(N(Vintage_Input!M222)&gt;0,Vintage_Input!U222/Vintage_Input!M222,""))</f>
        <v/>
      </c>
      <c r="N271" s="120">
        <f>IF($B271=1,$D$39,IF(N(Vintage_Input!N222)&gt;0,Vintage_Input!V222/Vintage_Input!N222,""))</f>
        <v/>
      </c>
      <c r="O271" s="120">
        <f>IF($B271=1,$E$39,IF(N(Vintage_Input!O222)&gt;0,Vintage_Input!W222/Vintage_Input!O222,""))</f>
        <v/>
      </c>
      <c r="P271" s="120">
        <f>IF($B271=1,$F$39,IF(N(Vintage_Input!P222)&gt;0,Vintage_Input!X222/Vintage_Input!P222,""))</f>
        <v/>
      </c>
      <c r="Q271" s="120">
        <f>IF($B271=1,$G$39,IF(N(Vintage_Input!Q222)&gt;0,Vintage_Input!Y222/Vintage_Input!Q222,""))</f>
        <v/>
      </c>
      <c r="R271" s="120">
        <f>IF($B271=1,$H$39,IF(N(Vintage_Input!R222)&gt;0,Vintage_Input!Z222/Vintage_Input!R222,""))</f>
        <v/>
      </c>
      <c r="S271" s="120">
        <f>IF($B271=1,$I$39,IF(N(Vintage_Input!S222)&gt;0,Vintage_Input!AA222/Vintage_Input!S222,""))</f>
        <v/>
      </c>
      <c r="T271" s="120">
        <f>IF($B271=1,$B$40,IF(N(Vintage_Input!L222)&gt;0,Vintage_Input!AB222/Vintage_Input!L222,""))</f>
        <v/>
      </c>
      <c r="U271" s="120">
        <f>IF($B271=1,$C$40,IF(N(Vintage_Input!M222)&gt;0,Vintage_Input!AC222/Vintage_Input!M222,""))</f>
        <v/>
      </c>
      <c r="V271" s="120">
        <f>IF($B271=1,$D$40,IF(N(Vintage_Input!N222)&gt;0,Vintage_Input!AD222/Vintage_Input!N222,""))</f>
        <v/>
      </c>
      <c r="W271" s="120">
        <f>IF($B271=1,$E$40,IF(N(Vintage_Input!O222)&gt;0,Vintage_Input!AE222/Vintage_Input!O222,""))</f>
        <v/>
      </c>
      <c r="X271" s="120">
        <f>IF($B271=1,$F$40,IF(N(Vintage_Input!P222)&gt;0,Vintage_Input!AF222/Vintage_Input!P222,""))</f>
        <v/>
      </c>
      <c r="Y271" s="120">
        <f>IF($B271=1,$G$40,IF(N(Vintage_Input!Q222)&gt;0,Vintage_Input!AG222/Vintage_Input!Q222,""))</f>
        <v/>
      </c>
      <c r="Z271" s="120">
        <f>IF($B271=1,$H$40,IF(N(Vintage_Input!R222)&gt;0,Vintage_Input!AH222/Vintage_Input!R222,""))</f>
        <v/>
      </c>
      <c r="AA271" s="120">
        <f>IF($B271=1,$I$40,IF(N(Vintage_Input!S222)&gt;0,Vintage_Input!AI222/Vintage_Input!S222,""))</f>
        <v/>
      </c>
      <c r="AB271" s="120">
        <f>IF($B271=1,$B$41,IF(N(Vintage_Input!L222)&gt;0,Vintage_Input!AJ222/Vintage_Input!L222,""))</f>
        <v/>
      </c>
      <c r="AC271" s="120">
        <f>IF($B271=1,$C$41,IF(N(Vintage_Input!M222)&gt;0,Vintage_Input!AK222/Vintage_Input!M222,""))</f>
        <v/>
      </c>
      <c r="AD271" s="120">
        <f>IF($B271=1,$D$41,IF(N(Vintage_Input!N222)&gt;0,Vintage_Input!AL222/Vintage_Input!N222,""))</f>
        <v/>
      </c>
      <c r="AE271" s="120">
        <f>IF($B271=1,$E$41,IF(N(Vintage_Input!O222)&gt;0,Vintage_Input!AM222/Vintage_Input!O222,""))</f>
        <v/>
      </c>
      <c r="AF271" s="120">
        <f>IF($B271=1,$F$41,IF(N(Vintage_Input!P222)&gt;0,Vintage_Input!AN222/Vintage_Input!P222,""))</f>
        <v/>
      </c>
      <c r="AG271" s="120">
        <f>IF($B271=1,$G$41,IF(N(Vintage_Input!Q222)&gt;0,Vintage_Input!AO222/Vintage_Input!Q222,""))</f>
        <v/>
      </c>
      <c r="AH271" s="120">
        <f>IF($B271=1,$H$41,IF(N(Vintage_Input!R222)&gt;0,Vintage_Input!AP222/Vintage_Input!R222,""))</f>
        <v/>
      </c>
      <c r="AI271" s="120">
        <f>IF($B271=1,$I$41,IF(N(Vintage_Input!S222)&gt;0,Vintage_Input!AQ222/Vintage_Input!S222,""))</f>
        <v/>
      </c>
      <c r="AJ271" s="120">
        <f>IF($B271=1,$B$42,IF(N(Vintage_Input!L222)&gt;0,IFERROR(Vintage_Input!AR222/Vintage_Input!AJ222,""),""))</f>
        <v/>
      </c>
      <c r="AK271" s="120">
        <f>IF($B271=1,$C$42,IF(N(Vintage_Input!M222)&gt;0,IFERROR(Vintage_Input!AS222/Vintage_Input!AK222,""),""))</f>
        <v/>
      </c>
      <c r="AL271" s="120">
        <f>IF($B271=1,$D$42,IF(N(Vintage_Input!N222)&gt;0,IFERROR(Vintage_Input!AT222/Vintage_Input!AL222,""),""))</f>
        <v/>
      </c>
      <c r="AM271" s="120">
        <f>IF($B271=1,$E$42,IF(N(Vintage_Input!O222)&gt;0,IFERROR(Vintage_Input!AU222/Vintage_Input!AM222,""),""))</f>
        <v/>
      </c>
      <c r="AN271" s="120">
        <f>IF($B271=1,$F$42,IF(N(Vintage_Input!P222)&gt;0,IFERROR(Vintage_Input!AV222/Vintage_Input!AN222,""),""))</f>
        <v/>
      </c>
      <c r="AO271" s="120">
        <f>IF($B271=1,$G$42,IF(N(Vintage_Input!Q222)&gt;0,IFERROR(Vintage_Input!AW222/Vintage_Input!AO222,""),""))</f>
        <v/>
      </c>
      <c r="AP271" s="120">
        <f>IF($B271=1,$H$42,IF(N(Vintage_Input!R222)&gt;0,IFERROR(Vintage_Input!AX222/Vintage_Input!AP222,""),""))</f>
        <v/>
      </c>
      <c r="AQ271" s="120">
        <f>IF($B271=1,$I$42,IF(N(Vintage_Input!S222)&gt;0,IFERROR(Vintage_Input!AY222/Vintage_Input!AQ222,""),""))</f>
        <v/>
      </c>
      <c r="AR271" s="120">
        <f>IF($B271=1,$B$43,IF(N(Vintage_Input!L222)&gt;0,IFERROR(Vintage_Input!AZ222/$C271,""),""))</f>
        <v/>
      </c>
      <c r="AS271" s="120">
        <f>IF($B271=1,$C$43,IF(N(Vintage_Input!M222)&gt;0,IFERROR(Vintage_Input!BA222/$C271,""),""))</f>
        <v/>
      </c>
      <c r="AT271" s="120">
        <f>IF($B271=1,$D$43,IF(N(Vintage_Input!N222)&gt;0,IFERROR(Vintage_Input!BB222/$C271,""),""))</f>
        <v/>
      </c>
      <c r="AU271" s="120">
        <f>IF($B271=1,$E$43,IF(N(Vintage_Input!O222)&gt;0,IFERROR(Vintage_Input!BC222/$C271,""),""))</f>
        <v/>
      </c>
      <c r="AV271" s="120">
        <f>IF($B271=1,$F$43,IF(N(Vintage_Input!P222)&gt;0,IFERROR(Vintage_Input!BD222/$C271,""),""))</f>
        <v/>
      </c>
      <c r="AW271" s="120">
        <f>IF($B271=1,$G$43,IF(N(Vintage_Input!Q222)&gt;0,IFERROR(Vintage_Input!BE222/$C271,""),""))</f>
        <v/>
      </c>
      <c r="AX271" s="120">
        <f>IF($B271=1,$H$43,IF(N(Vintage_Input!R222)&gt;0,IFERROR(Vintage_Input!BF222/$C271,""),""))</f>
        <v/>
      </c>
      <c r="AY271" s="120">
        <f>IF($B271=1,$I$43,IF(N(Vintage_Input!S222)&gt;0,IFERROR(Vintage_Input!BG222/$C271,""),""))</f>
        <v/>
      </c>
      <c r="AZ271" s="121">
        <f>IF($B271=1,$B$44,IF(N(Vintage_Input!L222)&gt;0,IFERROR((Vintage_Input!D222+Vintage_Input!AR222)/$C271+Products!$F$14-(Products!$F$43+Products!$F$19+Products!$F$43*Products!$F$22+Products!$F$44),""),""))</f>
        <v/>
      </c>
      <c r="BA271" s="121">
        <f>IF($B271=1,$C$44,IF(N(Vintage_Input!M222)&gt;0,IFERROR((Vintage_Input!E222+Vintage_Input!AS222)/$C271+Products!$F$14-(Products!$F$43+Products!$F$19+Products!$F$43*Products!$F$22+Products!$F$44),""),""))</f>
        <v/>
      </c>
      <c r="BB271" s="121">
        <f>IF($B271=1,$D$44,IF(N(Vintage_Input!N222)&gt;0,IFERROR((Vintage_Input!F222+Vintage_Input!AT222)/$C271+Products!$F$14-(Products!$F$43+Products!$F$19+Products!$F$43*Products!$F$22+Products!$F$44),""),""))</f>
        <v/>
      </c>
      <c r="BC271" s="121">
        <f>IF($B271=1,$E$44,IF(N(Vintage_Input!O222)&gt;0,IFERROR((Vintage_Input!G222+Vintage_Input!AU222)/$C271+Products!$F$14-(Products!$F$43+Products!$F$19+Products!$F$43*Products!$F$22+Products!$F$44),""),""))</f>
        <v/>
      </c>
      <c r="BD271" s="121">
        <f>IF($B271=1,$F$44,IF(N(Vintage_Input!P222)&gt;0,IFERROR((Vintage_Input!H222+Vintage_Input!AV222)/$C271+Products!$F$14-(Products!$F$43+Products!$F$19+Products!$F$43*Products!$F$22+Products!$F$44),""),""))</f>
        <v/>
      </c>
      <c r="BE271" s="121">
        <f>IF($B271=1,$G$44,IF(N(Vintage_Input!Q222)&gt;0,IFERROR((Vintage_Input!I222+Vintage_Input!AW222)/$C271+Products!$F$14-(Products!$F$43+Products!$F$19+Products!$F$43*Products!$F$22+Products!$F$44),""),""))</f>
        <v/>
      </c>
      <c r="BF271" s="121">
        <f>IF($B271=1,$H$44,IF(N(Vintage_Input!R222)&gt;0,IFERROR((Vintage_Input!J222+Vintage_Input!AX222)/$C271+Products!$F$14-(Products!$F$43+Products!$F$19+Products!$F$43*Products!$F$22+Products!$F$44),""),""))</f>
        <v/>
      </c>
      <c r="BG271" s="121">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0">
        <f>IF($B272=1,$B$38,IF(N(Vintage_Input!L223)&gt;0,Vintage_Input!D223/Vintage_Input!L223,""))</f>
        <v/>
      </c>
      <c r="E272" s="120">
        <f>IF($B272=1,$C$38,IF(N(Vintage_Input!M223)&gt;0,Vintage_Input!E223/Vintage_Input!M223,""))</f>
        <v/>
      </c>
      <c r="F272" s="120">
        <f>IF($B272=1,$D$38,IF(N(Vintage_Input!N223)&gt;0,Vintage_Input!F223/Vintage_Input!N223,""))</f>
        <v/>
      </c>
      <c r="G272" s="120">
        <f>IF($B272=1,$E$38,IF(N(Vintage_Input!O223)&gt;0,Vintage_Input!G223/Vintage_Input!O223,""))</f>
        <v/>
      </c>
      <c r="H272" s="120">
        <f>IF($B272=1,$F$38,IF(N(Vintage_Input!P223)&gt;0,Vintage_Input!H223/Vintage_Input!P223,""))</f>
        <v/>
      </c>
      <c r="I272" s="120">
        <f>IF($B272=1,$G$38,IF(N(Vintage_Input!Q223)&gt;0,Vintage_Input!I223/Vintage_Input!Q223,""))</f>
        <v/>
      </c>
      <c r="J272" s="120">
        <f>IF($B272=1,$H$38,IF(N(Vintage_Input!R223)&gt;0,Vintage_Input!J223/Vintage_Input!R223,""))</f>
        <v/>
      </c>
      <c r="K272" s="120">
        <f>IF($B272=1,$I$38,IF(N(Vintage_Input!S223)&gt;0,Vintage_Input!K223/Vintage_Input!S223,""))</f>
        <v/>
      </c>
      <c r="L272" s="120">
        <f>IF($B272=1,$B$39,IF(N(Vintage_Input!L223)&gt;0,Vintage_Input!T223/Vintage_Input!L223,""))</f>
        <v/>
      </c>
      <c r="M272" s="120">
        <f>IF($B272=1,$C$39,IF(N(Vintage_Input!M223)&gt;0,Vintage_Input!U223/Vintage_Input!M223,""))</f>
        <v/>
      </c>
      <c r="N272" s="120">
        <f>IF($B272=1,$D$39,IF(N(Vintage_Input!N223)&gt;0,Vintage_Input!V223/Vintage_Input!N223,""))</f>
        <v/>
      </c>
      <c r="O272" s="120">
        <f>IF($B272=1,$E$39,IF(N(Vintage_Input!O223)&gt;0,Vintage_Input!W223/Vintage_Input!O223,""))</f>
        <v/>
      </c>
      <c r="P272" s="120">
        <f>IF($B272=1,$F$39,IF(N(Vintage_Input!P223)&gt;0,Vintage_Input!X223/Vintage_Input!P223,""))</f>
        <v/>
      </c>
      <c r="Q272" s="120">
        <f>IF($B272=1,$G$39,IF(N(Vintage_Input!Q223)&gt;0,Vintage_Input!Y223/Vintage_Input!Q223,""))</f>
        <v/>
      </c>
      <c r="R272" s="120">
        <f>IF($B272=1,$H$39,IF(N(Vintage_Input!R223)&gt;0,Vintage_Input!Z223/Vintage_Input!R223,""))</f>
        <v/>
      </c>
      <c r="S272" s="120">
        <f>IF($B272=1,$I$39,IF(N(Vintage_Input!S223)&gt;0,Vintage_Input!AA223/Vintage_Input!S223,""))</f>
        <v/>
      </c>
      <c r="T272" s="120">
        <f>IF($B272=1,$B$40,IF(N(Vintage_Input!L223)&gt;0,Vintage_Input!AB223/Vintage_Input!L223,""))</f>
        <v/>
      </c>
      <c r="U272" s="120">
        <f>IF($B272=1,$C$40,IF(N(Vintage_Input!M223)&gt;0,Vintage_Input!AC223/Vintage_Input!M223,""))</f>
        <v/>
      </c>
      <c r="V272" s="120">
        <f>IF($B272=1,$D$40,IF(N(Vintage_Input!N223)&gt;0,Vintage_Input!AD223/Vintage_Input!N223,""))</f>
        <v/>
      </c>
      <c r="W272" s="120">
        <f>IF($B272=1,$E$40,IF(N(Vintage_Input!O223)&gt;0,Vintage_Input!AE223/Vintage_Input!O223,""))</f>
        <v/>
      </c>
      <c r="X272" s="120">
        <f>IF($B272=1,$F$40,IF(N(Vintage_Input!P223)&gt;0,Vintage_Input!AF223/Vintage_Input!P223,""))</f>
        <v/>
      </c>
      <c r="Y272" s="120">
        <f>IF($B272=1,$G$40,IF(N(Vintage_Input!Q223)&gt;0,Vintage_Input!AG223/Vintage_Input!Q223,""))</f>
        <v/>
      </c>
      <c r="Z272" s="120">
        <f>IF($B272=1,$H$40,IF(N(Vintage_Input!R223)&gt;0,Vintage_Input!AH223/Vintage_Input!R223,""))</f>
        <v/>
      </c>
      <c r="AA272" s="120">
        <f>IF($B272=1,$I$40,IF(N(Vintage_Input!S223)&gt;0,Vintage_Input!AI223/Vintage_Input!S223,""))</f>
        <v/>
      </c>
      <c r="AB272" s="120">
        <f>IF($B272=1,$B$41,IF(N(Vintage_Input!L223)&gt;0,Vintage_Input!AJ223/Vintage_Input!L223,""))</f>
        <v/>
      </c>
      <c r="AC272" s="120">
        <f>IF($B272=1,$C$41,IF(N(Vintage_Input!M223)&gt;0,Vintage_Input!AK223/Vintage_Input!M223,""))</f>
        <v/>
      </c>
      <c r="AD272" s="120">
        <f>IF($B272=1,$D$41,IF(N(Vintage_Input!N223)&gt;0,Vintage_Input!AL223/Vintage_Input!N223,""))</f>
        <v/>
      </c>
      <c r="AE272" s="120">
        <f>IF($B272=1,$E$41,IF(N(Vintage_Input!O223)&gt;0,Vintage_Input!AM223/Vintage_Input!O223,""))</f>
        <v/>
      </c>
      <c r="AF272" s="120">
        <f>IF($B272=1,$F$41,IF(N(Vintage_Input!P223)&gt;0,Vintage_Input!AN223/Vintage_Input!P223,""))</f>
        <v/>
      </c>
      <c r="AG272" s="120">
        <f>IF($B272=1,$G$41,IF(N(Vintage_Input!Q223)&gt;0,Vintage_Input!AO223/Vintage_Input!Q223,""))</f>
        <v/>
      </c>
      <c r="AH272" s="120">
        <f>IF($B272=1,$H$41,IF(N(Vintage_Input!R223)&gt;0,Vintage_Input!AP223/Vintage_Input!R223,""))</f>
        <v/>
      </c>
      <c r="AI272" s="120">
        <f>IF($B272=1,$I$41,IF(N(Vintage_Input!S223)&gt;0,Vintage_Input!AQ223/Vintage_Input!S223,""))</f>
        <v/>
      </c>
      <c r="AJ272" s="120">
        <f>IF($B272=1,$B$42,IF(N(Vintage_Input!L223)&gt;0,IFERROR(Vintage_Input!AR223/Vintage_Input!AJ223,""),""))</f>
        <v/>
      </c>
      <c r="AK272" s="120">
        <f>IF($B272=1,$C$42,IF(N(Vintage_Input!M223)&gt;0,IFERROR(Vintage_Input!AS223/Vintage_Input!AK223,""),""))</f>
        <v/>
      </c>
      <c r="AL272" s="120">
        <f>IF($B272=1,$D$42,IF(N(Vintage_Input!N223)&gt;0,IFERROR(Vintage_Input!AT223/Vintage_Input!AL223,""),""))</f>
        <v/>
      </c>
      <c r="AM272" s="120">
        <f>IF($B272=1,$E$42,IF(N(Vintage_Input!O223)&gt;0,IFERROR(Vintage_Input!AU223/Vintage_Input!AM223,""),""))</f>
        <v/>
      </c>
      <c r="AN272" s="120">
        <f>IF($B272=1,$F$42,IF(N(Vintage_Input!P223)&gt;0,IFERROR(Vintage_Input!AV223/Vintage_Input!AN223,""),""))</f>
        <v/>
      </c>
      <c r="AO272" s="120">
        <f>IF($B272=1,$G$42,IF(N(Vintage_Input!Q223)&gt;0,IFERROR(Vintage_Input!AW223/Vintage_Input!AO223,""),""))</f>
        <v/>
      </c>
      <c r="AP272" s="120">
        <f>IF($B272=1,$H$42,IF(N(Vintage_Input!R223)&gt;0,IFERROR(Vintage_Input!AX223/Vintage_Input!AP223,""),""))</f>
        <v/>
      </c>
      <c r="AQ272" s="120">
        <f>IF($B272=1,$I$42,IF(N(Vintage_Input!S223)&gt;0,IFERROR(Vintage_Input!AY223/Vintage_Input!AQ223,""),""))</f>
        <v/>
      </c>
      <c r="AR272" s="120">
        <f>IF($B272=1,$B$43,IF(N(Vintage_Input!L223)&gt;0,IFERROR(Vintage_Input!AZ223/$C272,""),""))</f>
        <v/>
      </c>
      <c r="AS272" s="120">
        <f>IF($B272=1,$C$43,IF(N(Vintage_Input!M223)&gt;0,IFERROR(Vintage_Input!BA223/$C272,""),""))</f>
        <v/>
      </c>
      <c r="AT272" s="120">
        <f>IF($B272=1,$D$43,IF(N(Vintage_Input!N223)&gt;0,IFERROR(Vintage_Input!BB223/$C272,""),""))</f>
        <v/>
      </c>
      <c r="AU272" s="120">
        <f>IF($B272=1,$E$43,IF(N(Vintage_Input!O223)&gt;0,IFERROR(Vintage_Input!BC223/$C272,""),""))</f>
        <v/>
      </c>
      <c r="AV272" s="120">
        <f>IF($B272=1,$F$43,IF(N(Vintage_Input!P223)&gt;0,IFERROR(Vintage_Input!BD223/$C272,""),""))</f>
        <v/>
      </c>
      <c r="AW272" s="120">
        <f>IF($B272=1,$G$43,IF(N(Vintage_Input!Q223)&gt;0,IFERROR(Vintage_Input!BE223/$C272,""),""))</f>
        <v/>
      </c>
      <c r="AX272" s="120">
        <f>IF($B272=1,$H$43,IF(N(Vintage_Input!R223)&gt;0,IFERROR(Vintage_Input!BF223/$C272,""),""))</f>
        <v/>
      </c>
      <c r="AY272" s="120">
        <f>IF($B272=1,$I$43,IF(N(Vintage_Input!S223)&gt;0,IFERROR(Vintage_Input!BG223/$C272,""),""))</f>
        <v/>
      </c>
      <c r="AZ272" s="121">
        <f>IF($B272=1,$B$44,IF(N(Vintage_Input!L223)&gt;0,IFERROR((Vintage_Input!D223+Vintage_Input!AR223)/$C272+Products!$F$14-(Products!$F$43+Products!$F$19+Products!$F$43*Products!$F$22+Products!$F$44),""),""))</f>
        <v/>
      </c>
      <c r="BA272" s="121">
        <f>IF($B272=1,$C$44,IF(N(Vintage_Input!M223)&gt;0,IFERROR((Vintage_Input!E223+Vintage_Input!AS223)/$C272+Products!$F$14-(Products!$F$43+Products!$F$19+Products!$F$43*Products!$F$22+Products!$F$44),""),""))</f>
        <v/>
      </c>
      <c r="BB272" s="121">
        <f>IF($B272=1,$D$44,IF(N(Vintage_Input!N223)&gt;0,IFERROR((Vintage_Input!F223+Vintage_Input!AT223)/$C272+Products!$F$14-(Products!$F$43+Products!$F$19+Products!$F$43*Products!$F$22+Products!$F$44),""),""))</f>
        <v/>
      </c>
      <c r="BC272" s="121">
        <f>IF($B272=1,$E$44,IF(N(Vintage_Input!O223)&gt;0,IFERROR((Vintage_Input!G223+Vintage_Input!AU223)/$C272+Products!$F$14-(Products!$F$43+Products!$F$19+Products!$F$43*Products!$F$22+Products!$F$44),""),""))</f>
        <v/>
      </c>
      <c r="BD272" s="121">
        <f>IF($B272=1,$F$44,IF(N(Vintage_Input!P223)&gt;0,IFERROR((Vintage_Input!H223+Vintage_Input!AV223)/$C272+Products!$F$14-(Products!$F$43+Products!$F$19+Products!$F$43*Products!$F$22+Products!$F$44),""),""))</f>
        <v/>
      </c>
      <c r="BE272" s="121">
        <f>IF($B272=1,$G$44,IF(N(Vintage_Input!Q223)&gt;0,IFERROR((Vintage_Input!I223+Vintage_Input!AW223)/$C272+Products!$F$14-(Products!$F$43+Products!$F$19+Products!$F$43*Products!$F$22+Products!$F$44),""),""))</f>
        <v/>
      </c>
      <c r="BF272" s="121">
        <f>IF($B272=1,$H$44,IF(N(Vintage_Input!R223)&gt;0,IFERROR((Vintage_Input!J223+Vintage_Input!AX223)/$C272+Products!$F$14-(Products!$F$43+Products!$F$19+Products!$F$43*Products!$F$22+Products!$F$44),""),""))</f>
        <v/>
      </c>
      <c r="BG272" s="121">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0">
        <f>IF($B273=1,$B$38,IF(N(Vintage_Input!L224)&gt;0,Vintage_Input!D224/Vintage_Input!L224,""))</f>
        <v/>
      </c>
      <c r="E273" s="120">
        <f>IF($B273=1,$C$38,IF(N(Vintage_Input!M224)&gt;0,Vintage_Input!E224/Vintage_Input!M224,""))</f>
        <v/>
      </c>
      <c r="F273" s="120">
        <f>IF($B273=1,$D$38,IF(N(Vintage_Input!N224)&gt;0,Vintage_Input!F224/Vintage_Input!N224,""))</f>
        <v/>
      </c>
      <c r="G273" s="120">
        <f>IF($B273=1,$E$38,IF(N(Vintage_Input!O224)&gt;0,Vintage_Input!G224/Vintage_Input!O224,""))</f>
        <v/>
      </c>
      <c r="H273" s="120">
        <f>IF($B273=1,$F$38,IF(N(Vintage_Input!P224)&gt;0,Vintage_Input!H224/Vintage_Input!P224,""))</f>
        <v/>
      </c>
      <c r="I273" s="120">
        <f>IF($B273=1,$G$38,IF(N(Vintage_Input!Q224)&gt;0,Vintage_Input!I224/Vintage_Input!Q224,""))</f>
        <v/>
      </c>
      <c r="J273" s="120">
        <f>IF($B273=1,$H$38,IF(N(Vintage_Input!R224)&gt;0,Vintage_Input!J224/Vintage_Input!R224,""))</f>
        <v/>
      </c>
      <c r="K273" s="120">
        <f>IF($B273=1,$I$38,IF(N(Vintage_Input!S224)&gt;0,Vintage_Input!K224/Vintage_Input!S224,""))</f>
        <v/>
      </c>
      <c r="L273" s="120">
        <f>IF($B273=1,$B$39,IF(N(Vintage_Input!L224)&gt;0,Vintage_Input!T224/Vintage_Input!L224,""))</f>
        <v/>
      </c>
      <c r="M273" s="120">
        <f>IF($B273=1,$C$39,IF(N(Vintage_Input!M224)&gt;0,Vintage_Input!U224/Vintage_Input!M224,""))</f>
        <v/>
      </c>
      <c r="N273" s="120">
        <f>IF($B273=1,$D$39,IF(N(Vintage_Input!N224)&gt;0,Vintage_Input!V224/Vintage_Input!N224,""))</f>
        <v/>
      </c>
      <c r="O273" s="120">
        <f>IF($B273=1,$E$39,IF(N(Vintage_Input!O224)&gt;0,Vintage_Input!W224/Vintage_Input!O224,""))</f>
        <v/>
      </c>
      <c r="P273" s="120">
        <f>IF($B273=1,$F$39,IF(N(Vintage_Input!P224)&gt;0,Vintage_Input!X224/Vintage_Input!P224,""))</f>
        <v/>
      </c>
      <c r="Q273" s="120">
        <f>IF($B273=1,$G$39,IF(N(Vintage_Input!Q224)&gt;0,Vintage_Input!Y224/Vintage_Input!Q224,""))</f>
        <v/>
      </c>
      <c r="R273" s="120">
        <f>IF($B273=1,$H$39,IF(N(Vintage_Input!R224)&gt;0,Vintage_Input!Z224/Vintage_Input!R224,""))</f>
        <v/>
      </c>
      <c r="S273" s="120">
        <f>IF($B273=1,$I$39,IF(N(Vintage_Input!S224)&gt;0,Vintage_Input!AA224/Vintage_Input!S224,""))</f>
        <v/>
      </c>
      <c r="T273" s="120">
        <f>IF($B273=1,$B$40,IF(N(Vintage_Input!L224)&gt;0,Vintage_Input!AB224/Vintage_Input!L224,""))</f>
        <v/>
      </c>
      <c r="U273" s="120">
        <f>IF($B273=1,$C$40,IF(N(Vintage_Input!M224)&gt;0,Vintage_Input!AC224/Vintage_Input!M224,""))</f>
        <v/>
      </c>
      <c r="V273" s="120">
        <f>IF($B273=1,$D$40,IF(N(Vintage_Input!N224)&gt;0,Vintage_Input!AD224/Vintage_Input!N224,""))</f>
        <v/>
      </c>
      <c r="W273" s="120">
        <f>IF($B273=1,$E$40,IF(N(Vintage_Input!O224)&gt;0,Vintage_Input!AE224/Vintage_Input!O224,""))</f>
        <v/>
      </c>
      <c r="X273" s="120">
        <f>IF($B273=1,$F$40,IF(N(Vintage_Input!P224)&gt;0,Vintage_Input!AF224/Vintage_Input!P224,""))</f>
        <v/>
      </c>
      <c r="Y273" s="120">
        <f>IF($B273=1,$G$40,IF(N(Vintage_Input!Q224)&gt;0,Vintage_Input!AG224/Vintage_Input!Q224,""))</f>
        <v/>
      </c>
      <c r="Z273" s="120">
        <f>IF($B273=1,$H$40,IF(N(Vintage_Input!R224)&gt;0,Vintage_Input!AH224/Vintage_Input!R224,""))</f>
        <v/>
      </c>
      <c r="AA273" s="120">
        <f>IF($B273=1,$I$40,IF(N(Vintage_Input!S224)&gt;0,Vintage_Input!AI224/Vintage_Input!S224,""))</f>
        <v/>
      </c>
      <c r="AB273" s="120">
        <f>IF($B273=1,$B$41,IF(N(Vintage_Input!L224)&gt;0,Vintage_Input!AJ224/Vintage_Input!L224,""))</f>
        <v/>
      </c>
      <c r="AC273" s="120">
        <f>IF($B273=1,$C$41,IF(N(Vintage_Input!M224)&gt;0,Vintage_Input!AK224/Vintage_Input!M224,""))</f>
        <v/>
      </c>
      <c r="AD273" s="120">
        <f>IF($B273=1,$D$41,IF(N(Vintage_Input!N224)&gt;0,Vintage_Input!AL224/Vintage_Input!N224,""))</f>
        <v/>
      </c>
      <c r="AE273" s="120">
        <f>IF($B273=1,$E$41,IF(N(Vintage_Input!O224)&gt;0,Vintage_Input!AM224/Vintage_Input!O224,""))</f>
        <v/>
      </c>
      <c r="AF273" s="120">
        <f>IF($B273=1,$F$41,IF(N(Vintage_Input!P224)&gt;0,Vintage_Input!AN224/Vintage_Input!P224,""))</f>
        <v/>
      </c>
      <c r="AG273" s="120">
        <f>IF($B273=1,$G$41,IF(N(Vintage_Input!Q224)&gt;0,Vintage_Input!AO224/Vintage_Input!Q224,""))</f>
        <v/>
      </c>
      <c r="AH273" s="120">
        <f>IF($B273=1,$H$41,IF(N(Vintage_Input!R224)&gt;0,Vintage_Input!AP224/Vintage_Input!R224,""))</f>
        <v/>
      </c>
      <c r="AI273" s="120">
        <f>IF($B273=1,$I$41,IF(N(Vintage_Input!S224)&gt;0,Vintage_Input!AQ224/Vintage_Input!S224,""))</f>
        <v/>
      </c>
      <c r="AJ273" s="120">
        <f>IF($B273=1,$B$42,IF(N(Vintage_Input!L224)&gt;0,IFERROR(Vintage_Input!AR224/Vintage_Input!AJ224,""),""))</f>
        <v/>
      </c>
      <c r="AK273" s="120">
        <f>IF($B273=1,$C$42,IF(N(Vintage_Input!M224)&gt;0,IFERROR(Vintage_Input!AS224/Vintage_Input!AK224,""),""))</f>
        <v/>
      </c>
      <c r="AL273" s="120">
        <f>IF($B273=1,$D$42,IF(N(Vintage_Input!N224)&gt;0,IFERROR(Vintage_Input!AT224/Vintage_Input!AL224,""),""))</f>
        <v/>
      </c>
      <c r="AM273" s="120">
        <f>IF($B273=1,$E$42,IF(N(Vintage_Input!O224)&gt;0,IFERROR(Vintage_Input!AU224/Vintage_Input!AM224,""),""))</f>
        <v/>
      </c>
      <c r="AN273" s="120">
        <f>IF($B273=1,$F$42,IF(N(Vintage_Input!P224)&gt;0,IFERROR(Vintage_Input!AV224/Vintage_Input!AN224,""),""))</f>
        <v/>
      </c>
      <c r="AO273" s="120">
        <f>IF($B273=1,$G$42,IF(N(Vintage_Input!Q224)&gt;0,IFERROR(Vintage_Input!AW224/Vintage_Input!AO224,""),""))</f>
        <v/>
      </c>
      <c r="AP273" s="120">
        <f>IF($B273=1,$H$42,IF(N(Vintage_Input!R224)&gt;0,IFERROR(Vintage_Input!AX224/Vintage_Input!AP224,""),""))</f>
        <v/>
      </c>
      <c r="AQ273" s="120">
        <f>IF($B273=1,$I$42,IF(N(Vintage_Input!S224)&gt;0,IFERROR(Vintage_Input!AY224/Vintage_Input!AQ224,""),""))</f>
        <v/>
      </c>
      <c r="AR273" s="120">
        <f>IF($B273=1,$B$43,IF(N(Vintage_Input!L224)&gt;0,IFERROR(Vintage_Input!AZ224/$C273,""),""))</f>
        <v/>
      </c>
      <c r="AS273" s="120">
        <f>IF($B273=1,$C$43,IF(N(Vintage_Input!M224)&gt;0,IFERROR(Vintage_Input!BA224/$C273,""),""))</f>
        <v/>
      </c>
      <c r="AT273" s="120">
        <f>IF($B273=1,$D$43,IF(N(Vintage_Input!N224)&gt;0,IFERROR(Vintage_Input!BB224/$C273,""),""))</f>
        <v/>
      </c>
      <c r="AU273" s="120">
        <f>IF($B273=1,$E$43,IF(N(Vintage_Input!O224)&gt;0,IFERROR(Vintage_Input!BC224/$C273,""),""))</f>
        <v/>
      </c>
      <c r="AV273" s="120">
        <f>IF($B273=1,$F$43,IF(N(Vintage_Input!P224)&gt;0,IFERROR(Vintage_Input!BD224/$C273,""),""))</f>
        <v/>
      </c>
      <c r="AW273" s="120">
        <f>IF($B273=1,$G$43,IF(N(Vintage_Input!Q224)&gt;0,IFERROR(Vintage_Input!BE224/$C273,""),""))</f>
        <v/>
      </c>
      <c r="AX273" s="120">
        <f>IF($B273=1,$H$43,IF(N(Vintage_Input!R224)&gt;0,IFERROR(Vintage_Input!BF224/$C273,""),""))</f>
        <v/>
      </c>
      <c r="AY273" s="120">
        <f>IF($B273=1,$I$43,IF(N(Vintage_Input!S224)&gt;0,IFERROR(Vintage_Input!BG224/$C273,""),""))</f>
        <v/>
      </c>
      <c r="AZ273" s="121">
        <f>IF($B273=1,$B$44,IF(N(Vintage_Input!L224)&gt;0,IFERROR((Vintage_Input!D224+Vintage_Input!AR224)/$C273+Products!$F$14-(Products!$F$43+Products!$F$19+Products!$F$43*Products!$F$22+Products!$F$44),""),""))</f>
        <v/>
      </c>
      <c r="BA273" s="121">
        <f>IF($B273=1,$C$44,IF(N(Vintage_Input!M224)&gt;0,IFERROR((Vintage_Input!E224+Vintage_Input!AS224)/$C273+Products!$F$14-(Products!$F$43+Products!$F$19+Products!$F$43*Products!$F$22+Products!$F$44),""),""))</f>
        <v/>
      </c>
      <c r="BB273" s="121">
        <f>IF($B273=1,$D$44,IF(N(Vintage_Input!N224)&gt;0,IFERROR((Vintage_Input!F224+Vintage_Input!AT224)/$C273+Products!$F$14-(Products!$F$43+Products!$F$19+Products!$F$43*Products!$F$22+Products!$F$44),""),""))</f>
        <v/>
      </c>
      <c r="BC273" s="121">
        <f>IF($B273=1,$E$44,IF(N(Vintage_Input!O224)&gt;0,IFERROR((Vintage_Input!G224+Vintage_Input!AU224)/$C273+Products!$F$14-(Products!$F$43+Products!$F$19+Products!$F$43*Products!$F$22+Products!$F$44),""),""))</f>
        <v/>
      </c>
      <c r="BD273" s="121">
        <f>IF($B273=1,$F$44,IF(N(Vintage_Input!P224)&gt;0,IFERROR((Vintage_Input!H224+Vintage_Input!AV224)/$C273+Products!$F$14-(Products!$F$43+Products!$F$19+Products!$F$43*Products!$F$22+Products!$F$44),""),""))</f>
        <v/>
      </c>
      <c r="BE273" s="121">
        <f>IF($B273=1,$G$44,IF(N(Vintage_Input!Q224)&gt;0,IFERROR((Vintage_Input!I224+Vintage_Input!AW224)/$C273+Products!$F$14-(Products!$F$43+Products!$F$19+Products!$F$43*Products!$F$22+Products!$F$44),""),""))</f>
        <v/>
      </c>
      <c r="BF273" s="121">
        <f>IF($B273=1,$H$44,IF(N(Vintage_Input!R224)&gt;0,IFERROR((Vintage_Input!J224+Vintage_Input!AX224)/$C273+Products!$F$14-(Products!$F$43+Products!$F$19+Products!$F$43*Products!$F$22+Products!$F$44),""),""))</f>
        <v/>
      </c>
      <c r="BG273" s="121">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0">
        <f>IF($B274=1,$B$38,IF(N(Vintage_Input!L225)&gt;0,Vintage_Input!D225/Vintage_Input!L225,""))</f>
        <v/>
      </c>
      <c r="E274" s="120">
        <f>IF($B274=1,$C$38,IF(N(Vintage_Input!M225)&gt;0,Vintage_Input!E225/Vintage_Input!M225,""))</f>
        <v/>
      </c>
      <c r="F274" s="120">
        <f>IF($B274=1,$D$38,IF(N(Vintage_Input!N225)&gt;0,Vintage_Input!F225/Vintage_Input!N225,""))</f>
        <v/>
      </c>
      <c r="G274" s="120">
        <f>IF($B274=1,$E$38,IF(N(Vintage_Input!O225)&gt;0,Vintage_Input!G225/Vintage_Input!O225,""))</f>
        <v/>
      </c>
      <c r="H274" s="120">
        <f>IF($B274=1,$F$38,IF(N(Vintage_Input!P225)&gt;0,Vintage_Input!H225/Vintage_Input!P225,""))</f>
        <v/>
      </c>
      <c r="I274" s="120">
        <f>IF($B274=1,$G$38,IF(N(Vintage_Input!Q225)&gt;0,Vintage_Input!I225/Vintage_Input!Q225,""))</f>
        <v/>
      </c>
      <c r="J274" s="120">
        <f>IF($B274=1,$H$38,IF(N(Vintage_Input!R225)&gt;0,Vintage_Input!J225/Vintage_Input!R225,""))</f>
        <v/>
      </c>
      <c r="K274" s="120">
        <f>IF($B274=1,$I$38,IF(N(Vintage_Input!S225)&gt;0,Vintage_Input!K225/Vintage_Input!S225,""))</f>
        <v/>
      </c>
      <c r="L274" s="120">
        <f>IF($B274=1,$B$39,IF(N(Vintage_Input!L225)&gt;0,Vintage_Input!T225/Vintage_Input!L225,""))</f>
        <v/>
      </c>
      <c r="M274" s="120">
        <f>IF($B274=1,$C$39,IF(N(Vintage_Input!M225)&gt;0,Vintage_Input!U225/Vintage_Input!M225,""))</f>
        <v/>
      </c>
      <c r="N274" s="120">
        <f>IF($B274=1,$D$39,IF(N(Vintage_Input!N225)&gt;0,Vintage_Input!V225/Vintage_Input!N225,""))</f>
        <v/>
      </c>
      <c r="O274" s="120">
        <f>IF($B274=1,$E$39,IF(N(Vintage_Input!O225)&gt;0,Vintage_Input!W225/Vintage_Input!O225,""))</f>
        <v/>
      </c>
      <c r="P274" s="120">
        <f>IF($B274=1,$F$39,IF(N(Vintage_Input!P225)&gt;0,Vintage_Input!X225/Vintage_Input!P225,""))</f>
        <v/>
      </c>
      <c r="Q274" s="120">
        <f>IF($B274=1,$G$39,IF(N(Vintage_Input!Q225)&gt;0,Vintage_Input!Y225/Vintage_Input!Q225,""))</f>
        <v/>
      </c>
      <c r="R274" s="120">
        <f>IF($B274=1,$H$39,IF(N(Vintage_Input!R225)&gt;0,Vintage_Input!Z225/Vintage_Input!R225,""))</f>
        <v/>
      </c>
      <c r="S274" s="120">
        <f>IF($B274=1,$I$39,IF(N(Vintage_Input!S225)&gt;0,Vintage_Input!AA225/Vintage_Input!S225,""))</f>
        <v/>
      </c>
      <c r="T274" s="120">
        <f>IF($B274=1,$B$40,IF(N(Vintage_Input!L225)&gt;0,Vintage_Input!AB225/Vintage_Input!L225,""))</f>
        <v/>
      </c>
      <c r="U274" s="120">
        <f>IF($B274=1,$C$40,IF(N(Vintage_Input!M225)&gt;0,Vintage_Input!AC225/Vintage_Input!M225,""))</f>
        <v/>
      </c>
      <c r="V274" s="120">
        <f>IF($B274=1,$D$40,IF(N(Vintage_Input!N225)&gt;0,Vintage_Input!AD225/Vintage_Input!N225,""))</f>
        <v/>
      </c>
      <c r="W274" s="120">
        <f>IF($B274=1,$E$40,IF(N(Vintage_Input!O225)&gt;0,Vintage_Input!AE225/Vintage_Input!O225,""))</f>
        <v/>
      </c>
      <c r="X274" s="120">
        <f>IF($B274=1,$F$40,IF(N(Vintage_Input!P225)&gt;0,Vintage_Input!AF225/Vintage_Input!P225,""))</f>
        <v/>
      </c>
      <c r="Y274" s="120">
        <f>IF($B274=1,$G$40,IF(N(Vintage_Input!Q225)&gt;0,Vintage_Input!AG225/Vintage_Input!Q225,""))</f>
        <v/>
      </c>
      <c r="Z274" s="120">
        <f>IF($B274=1,$H$40,IF(N(Vintage_Input!R225)&gt;0,Vintage_Input!AH225/Vintage_Input!R225,""))</f>
        <v/>
      </c>
      <c r="AA274" s="120">
        <f>IF($B274=1,$I$40,IF(N(Vintage_Input!S225)&gt;0,Vintage_Input!AI225/Vintage_Input!S225,""))</f>
        <v/>
      </c>
      <c r="AB274" s="120">
        <f>IF($B274=1,$B$41,IF(N(Vintage_Input!L225)&gt;0,Vintage_Input!AJ225/Vintage_Input!L225,""))</f>
        <v/>
      </c>
      <c r="AC274" s="120">
        <f>IF($B274=1,$C$41,IF(N(Vintage_Input!M225)&gt;0,Vintage_Input!AK225/Vintage_Input!M225,""))</f>
        <v/>
      </c>
      <c r="AD274" s="120">
        <f>IF($B274=1,$D$41,IF(N(Vintage_Input!N225)&gt;0,Vintage_Input!AL225/Vintage_Input!N225,""))</f>
        <v/>
      </c>
      <c r="AE274" s="120">
        <f>IF($B274=1,$E$41,IF(N(Vintage_Input!O225)&gt;0,Vintage_Input!AM225/Vintage_Input!O225,""))</f>
        <v/>
      </c>
      <c r="AF274" s="120">
        <f>IF($B274=1,$F$41,IF(N(Vintage_Input!P225)&gt;0,Vintage_Input!AN225/Vintage_Input!P225,""))</f>
        <v/>
      </c>
      <c r="AG274" s="120">
        <f>IF($B274=1,$G$41,IF(N(Vintage_Input!Q225)&gt;0,Vintage_Input!AO225/Vintage_Input!Q225,""))</f>
        <v/>
      </c>
      <c r="AH274" s="120">
        <f>IF($B274=1,$H$41,IF(N(Vintage_Input!R225)&gt;0,Vintage_Input!AP225/Vintage_Input!R225,""))</f>
        <v/>
      </c>
      <c r="AI274" s="120">
        <f>IF($B274=1,$I$41,IF(N(Vintage_Input!S225)&gt;0,Vintage_Input!AQ225/Vintage_Input!S225,""))</f>
        <v/>
      </c>
      <c r="AJ274" s="120">
        <f>IF($B274=1,$B$42,IF(N(Vintage_Input!L225)&gt;0,IFERROR(Vintage_Input!AR225/Vintage_Input!AJ225,""),""))</f>
        <v/>
      </c>
      <c r="AK274" s="120">
        <f>IF($B274=1,$C$42,IF(N(Vintage_Input!M225)&gt;0,IFERROR(Vintage_Input!AS225/Vintage_Input!AK225,""),""))</f>
        <v/>
      </c>
      <c r="AL274" s="120">
        <f>IF($B274=1,$D$42,IF(N(Vintage_Input!N225)&gt;0,IFERROR(Vintage_Input!AT225/Vintage_Input!AL225,""),""))</f>
        <v/>
      </c>
      <c r="AM274" s="120">
        <f>IF($B274=1,$E$42,IF(N(Vintage_Input!O225)&gt;0,IFERROR(Vintage_Input!AU225/Vintage_Input!AM225,""),""))</f>
        <v/>
      </c>
      <c r="AN274" s="120">
        <f>IF($B274=1,$F$42,IF(N(Vintage_Input!P225)&gt;0,IFERROR(Vintage_Input!AV225/Vintage_Input!AN225,""),""))</f>
        <v/>
      </c>
      <c r="AO274" s="120">
        <f>IF($B274=1,$G$42,IF(N(Vintage_Input!Q225)&gt;0,IFERROR(Vintage_Input!AW225/Vintage_Input!AO225,""),""))</f>
        <v/>
      </c>
      <c r="AP274" s="120">
        <f>IF($B274=1,$H$42,IF(N(Vintage_Input!R225)&gt;0,IFERROR(Vintage_Input!AX225/Vintage_Input!AP225,""),""))</f>
        <v/>
      </c>
      <c r="AQ274" s="120">
        <f>IF($B274=1,$I$42,IF(N(Vintage_Input!S225)&gt;0,IFERROR(Vintage_Input!AY225/Vintage_Input!AQ225,""),""))</f>
        <v/>
      </c>
      <c r="AR274" s="120">
        <f>IF($B274=1,$B$43,IF(N(Vintage_Input!L225)&gt;0,IFERROR(Vintage_Input!AZ225/$C274,""),""))</f>
        <v/>
      </c>
      <c r="AS274" s="120">
        <f>IF($B274=1,$C$43,IF(N(Vintage_Input!M225)&gt;0,IFERROR(Vintage_Input!BA225/$C274,""),""))</f>
        <v/>
      </c>
      <c r="AT274" s="120">
        <f>IF($B274=1,$D$43,IF(N(Vintage_Input!N225)&gt;0,IFERROR(Vintage_Input!BB225/$C274,""),""))</f>
        <v/>
      </c>
      <c r="AU274" s="120">
        <f>IF($B274=1,$E$43,IF(N(Vintage_Input!O225)&gt;0,IFERROR(Vintage_Input!BC225/$C274,""),""))</f>
        <v/>
      </c>
      <c r="AV274" s="120">
        <f>IF($B274=1,$F$43,IF(N(Vintage_Input!P225)&gt;0,IFERROR(Vintage_Input!BD225/$C274,""),""))</f>
        <v/>
      </c>
      <c r="AW274" s="120">
        <f>IF($B274=1,$G$43,IF(N(Vintage_Input!Q225)&gt;0,IFERROR(Vintage_Input!BE225/$C274,""),""))</f>
        <v/>
      </c>
      <c r="AX274" s="120">
        <f>IF($B274=1,$H$43,IF(N(Vintage_Input!R225)&gt;0,IFERROR(Vintage_Input!BF225/$C274,""),""))</f>
        <v/>
      </c>
      <c r="AY274" s="120">
        <f>IF($B274=1,$I$43,IF(N(Vintage_Input!S225)&gt;0,IFERROR(Vintage_Input!BG225/$C274,""),""))</f>
        <v/>
      </c>
      <c r="AZ274" s="121">
        <f>IF($B274=1,$B$44,IF(N(Vintage_Input!L225)&gt;0,IFERROR((Vintage_Input!D225+Vintage_Input!AR225)/$C274+Products!$F$14-(Products!$F$43+Products!$F$19+Products!$F$43*Products!$F$22+Products!$F$44),""),""))</f>
        <v/>
      </c>
      <c r="BA274" s="121">
        <f>IF($B274=1,$C$44,IF(N(Vintage_Input!M225)&gt;0,IFERROR((Vintage_Input!E225+Vintage_Input!AS225)/$C274+Products!$F$14-(Products!$F$43+Products!$F$19+Products!$F$43*Products!$F$22+Products!$F$44),""),""))</f>
        <v/>
      </c>
      <c r="BB274" s="121">
        <f>IF($B274=1,$D$44,IF(N(Vintage_Input!N225)&gt;0,IFERROR((Vintage_Input!F225+Vintage_Input!AT225)/$C274+Products!$F$14-(Products!$F$43+Products!$F$19+Products!$F$43*Products!$F$22+Products!$F$44),""),""))</f>
        <v/>
      </c>
      <c r="BC274" s="121">
        <f>IF($B274=1,$E$44,IF(N(Vintage_Input!O225)&gt;0,IFERROR((Vintage_Input!G225+Vintage_Input!AU225)/$C274+Products!$F$14-(Products!$F$43+Products!$F$19+Products!$F$43*Products!$F$22+Products!$F$44),""),""))</f>
        <v/>
      </c>
      <c r="BD274" s="121">
        <f>IF($B274=1,$F$44,IF(N(Vintage_Input!P225)&gt;0,IFERROR((Vintage_Input!H225+Vintage_Input!AV225)/$C274+Products!$F$14-(Products!$F$43+Products!$F$19+Products!$F$43*Products!$F$22+Products!$F$44),""),""))</f>
        <v/>
      </c>
      <c r="BE274" s="121">
        <f>IF($B274=1,$G$44,IF(N(Vintage_Input!Q225)&gt;0,IFERROR((Vintage_Input!I225+Vintage_Input!AW225)/$C274+Products!$F$14-(Products!$F$43+Products!$F$19+Products!$F$43*Products!$F$22+Products!$F$44),""),""))</f>
        <v/>
      </c>
      <c r="BF274" s="121">
        <f>IF($B274=1,$H$44,IF(N(Vintage_Input!R225)&gt;0,IFERROR((Vintage_Input!J225+Vintage_Input!AX225)/$C274+Products!$F$14-(Products!$F$43+Products!$F$19+Products!$F$43*Products!$F$22+Products!$F$44),""),""))</f>
        <v/>
      </c>
      <c r="BG274" s="121">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0">
        <f>IF($B275=1,$B$38,IF(N(Vintage_Input!L226)&gt;0,Vintage_Input!D226/Vintage_Input!L226,""))</f>
        <v/>
      </c>
      <c r="E275" s="120">
        <f>IF($B275=1,$C$38,IF(N(Vintage_Input!M226)&gt;0,Vintage_Input!E226/Vintage_Input!M226,""))</f>
        <v/>
      </c>
      <c r="F275" s="120">
        <f>IF($B275=1,$D$38,IF(N(Vintage_Input!N226)&gt;0,Vintage_Input!F226/Vintage_Input!N226,""))</f>
        <v/>
      </c>
      <c r="G275" s="120">
        <f>IF($B275=1,$E$38,IF(N(Vintage_Input!O226)&gt;0,Vintage_Input!G226/Vintage_Input!O226,""))</f>
        <v/>
      </c>
      <c r="H275" s="120">
        <f>IF($B275=1,$F$38,IF(N(Vintage_Input!P226)&gt;0,Vintage_Input!H226/Vintage_Input!P226,""))</f>
        <v/>
      </c>
      <c r="I275" s="120">
        <f>IF($B275=1,$G$38,IF(N(Vintage_Input!Q226)&gt;0,Vintage_Input!I226/Vintage_Input!Q226,""))</f>
        <v/>
      </c>
      <c r="J275" s="120">
        <f>IF($B275=1,$H$38,IF(N(Vintage_Input!R226)&gt;0,Vintage_Input!J226/Vintage_Input!R226,""))</f>
        <v/>
      </c>
      <c r="K275" s="120">
        <f>IF($B275=1,$I$38,IF(N(Vintage_Input!S226)&gt;0,Vintage_Input!K226/Vintage_Input!S226,""))</f>
        <v/>
      </c>
      <c r="L275" s="120">
        <f>IF($B275=1,$B$39,IF(N(Vintage_Input!L226)&gt;0,Vintage_Input!T226/Vintage_Input!L226,""))</f>
        <v/>
      </c>
      <c r="M275" s="120">
        <f>IF($B275=1,$C$39,IF(N(Vintage_Input!M226)&gt;0,Vintage_Input!U226/Vintage_Input!M226,""))</f>
        <v/>
      </c>
      <c r="N275" s="120">
        <f>IF($B275=1,$D$39,IF(N(Vintage_Input!N226)&gt;0,Vintage_Input!V226/Vintage_Input!N226,""))</f>
        <v/>
      </c>
      <c r="O275" s="120">
        <f>IF($B275=1,$E$39,IF(N(Vintage_Input!O226)&gt;0,Vintage_Input!W226/Vintage_Input!O226,""))</f>
        <v/>
      </c>
      <c r="P275" s="120">
        <f>IF($B275=1,$F$39,IF(N(Vintage_Input!P226)&gt;0,Vintage_Input!X226/Vintage_Input!P226,""))</f>
        <v/>
      </c>
      <c r="Q275" s="120">
        <f>IF($B275=1,$G$39,IF(N(Vintage_Input!Q226)&gt;0,Vintage_Input!Y226/Vintage_Input!Q226,""))</f>
        <v/>
      </c>
      <c r="R275" s="120">
        <f>IF($B275=1,$H$39,IF(N(Vintage_Input!R226)&gt;0,Vintage_Input!Z226/Vintage_Input!R226,""))</f>
        <v/>
      </c>
      <c r="S275" s="120">
        <f>IF($B275=1,$I$39,IF(N(Vintage_Input!S226)&gt;0,Vintage_Input!AA226/Vintage_Input!S226,""))</f>
        <v/>
      </c>
      <c r="T275" s="120">
        <f>IF($B275=1,$B$40,IF(N(Vintage_Input!L226)&gt;0,Vintage_Input!AB226/Vintage_Input!L226,""))</f>
        <v/>
      </c>
      <c r="U275" s="120">
        <f>IF($B275=1,$C$40,IF(N(Vintage_Input!M226)&gt;0,Vintage_Input!AC226/Vintage_Input!M226,""))</f>
        <v/>
      </c>
      <c r="V275" s="120">
        <f>IF($B275=1,$D$40,IF(N(Vintage_Input!N226)&gt;0,Vintage_Input!AD226/Vintage_Input!N226,""))</f>
        <v/>
      </c>
      <c r="W275" s="120">
        <f>IF($B275=1,$E$40,IF(N(Vintage_Input!O226)&gt;0,Vintage_Input!AE226/Vintage_Input!O226,""))</f>
        <v/>
      </c>
      <c r="X275" s="120">
        <f>IF($B275=1,$F$40,IF(N(Vintage_Input!P226)&gt;0,Vintage_Input!AF226/Vintage_Input!P226,""))</f>
        <v/>
      </c>
      <c r="Y275" s="120">
        <f>IF($B275=1,$G$40,IF(N(Vintage_Input!Q226)&gt;0,Vintage_Input!AG226/Vintage_Input!Q226,""))</f>
        <v/>
      </c>
      <c r="Z275" s="120">
        <f>IF($B275=1,$H$40,IF(N(Vintage_Input!R226)&gt;0,Vintage_Input!AH226/Vintage_Input!R226,""))</f>
        <v/>
      </c>
      <c r="AA275" s="120">
        <f>IF($B275=1,$I$40,IF(N(Vintage_Input!S226)&gt;0,Vintage_Input!AI226/Vintage_Input!S226,""))</f>
        <v/>
      </c>
      <c r="AB275" s="120">
        <f>IF($B275=1,$B$41,IF(N(Vintage_Input!L226)&gt;0,Vintage_Input!AJ226/Vintage_Input!L226,""))</f>
        <v/>
      </c>
      <c r="AC275" s="120">
        <f>IF($B275=1,$C$41,IF(N(Vintage_Input!M226)&gt;0,Vintage_Input!AK226/Vintage_Input!M226,""))</f>
        <v/>
      </c>
      <c r="AD275" s="120">
        <f>IF($B275=1,$D$41,IF(N(Vintage_Input!N226)&gt;0,Vintage_Input!AL226/Vintage_Input!N226,""))</f>
        <v/>
      </c>
      <c r="AE275" s="120">
        <f>IF($B275=1,$E$41,IF(N(Vintage_Input!O226)&gt;0,Vintage_Input!AM226/Vintage_Input!O226,""))</f>
        <v/>
      </c>
      <c r="AF275" s="120">
        <f>IF($B275=1,$F$41,IF(N(Vintage_Input!P226)&gt;0,Vintage_Input!AN226/Vintage_Input!P226,""))</f>
        <v/>
      </c>
      <c r="AG275" s="120">
        <f>IF($B275=1,$G$41,IF(N(Vintage_Input!Q226)&gt;0,Vintage_Input!AO226/Vintage_Input!Q226,""))</f>
        <v/>
      </c>
      <c r="AH275" s="120">
        <f>IF($B275=1,$H$41,IF(N(Vintage_Input!R226)&gt;0,Vintage_Input!AP226/Vintage_Input!R226,""))</f>
        <v/>
      </c>
      <c r="AI275" s="120">
        <f>IF($B275=1,$I$41,IF(N(Vintage_Input!S226)&gt;0,Vintage_Input!AQ226/Vintage_Input!S226,""))</f>
        <v/>
      </c>
      <c r="AJ275" s="120">
        <f>IF($B275=1,$B$42,IF(N(Vintage_Input!L226)&gt;0,IFERROR(Vintage_Input!AR226/Vintage_Input!AJ226,""),""))</f>
        <v/>
      </c>
      <c r="AK275" s="120">
        <f>IF($B275=1,$C$42,IF(N(Vintage_Input!M226)&gt;0,IFERROR(Vintage_Input!AS226/Vintage_Input!AK226,""),""))</f>
        <v/>
      </c>
      <c r="AL275" s="120">
        <f>IF($B275=1,$D$42,IF(N(Vintage_Input!N226)&gt;0,IFERROR(Vintage_Input!AT226/Vintage_Input!AL226,""),""))</f>
        <v/>
      </c>
      <c r="AM275" s="120">
        <f>IF($B275=1,$E$42,IF(N(Vintage_Input!O226)&gt;0,IFERROR(Vintage_Input!AU226/Vintage_Input!AM226,""),""))</f>
        <v/>
      </c>
      <c r="AN275" s="120">
        <f>IF($B275=1,$F$42,IF(N(Vintage_Input!P226)&gt;0,IFERROR(Vintage_Input!AV226/Vintage_Input!AN226,""),""))</f>
        <v/>
      </c>
      <c r="AO275" s="120">
        <f>IF($B275=1,$G$42,IF(N(Vintage_Input!Q226)&gt;0,IFERROR(Vintage_Input!AW226/Vintage_Input!AO226,""),""))</f>
        <v/>
      </c>
      <c r="AP275" s="120">
        <f>IF($B275=1,$H$42,IF(N(Vintage_Input!R226)&gt;0,IFERROR(Vintage_Input!AX226/Vintage_Input!AP226,""),""))</f>
        <v/>
      </c>
      <c r="AQ275" s="120">
        <f>IF($B275=1,$I$42,IF(N(Vintage_Input!S226)&gt;0,IFERROR(Vintage_Input!AY226/Vintage_Input!AQ226,""),""))</f>
        <v/>
      </c>
      <c r="AR275" s="120">
        <f>IF($B275=1,$B$43,IF(N(Vintage_Input!L226)&gt;0,IFERROR(Vintage_Input!AZ226/$C275,""),""))</f>
        <v/>
      </c>
      <c r="AS275" s="120">
        <f>IF($B275=1,$C$43,IF(N(Vintage_Input!M226)&gt;0,IFERROR(Vintage_Input!BA226/$C275,""),""))</f>
        <v/>
      </c>
      <c r="AT275" s="120">
        <f>IF($B275=1,$D$43,IF(N(Vintage_Input!N226)&gt;0,IFERROR(Vintage_Input!BB226/$C275,""),""))</f>
        <v/>
      </c>
      <c r="AU275" s="120">
        <f>IF($B275=1,$E$43,IF(N(Vintage_Input!O226)&gt;0,IFERROR(Vintage_Input!BC226/$C275,""),""))</f>
        <v/>
      </c>
      <c r="AV275" s="120">
        <f>IF($B275=1,$F$43,IF(N(Vintage_Input!P226)&gt;0,IFERROR(Vintage_Input!BD226/$C275,""),""))</f>
        <v/>
      </c>
      <c r="AW275" s="120">
        <f>IF($B275=1,$G$43,IF(N(Vintage_Input!Q226)&gt;0,IFERROR(Vintage_Input!BE226/$C275,""),""))</f>
        <v/>
      </c>
      <c r="AX275" s="120">
        <f>IF($B275=1,$H$43,IF(N(Vintage_Input!R226)&gt;0,IFERROR(Vintage_Input!BF226/$C275,""),""))</f>
        <v/>
      </c>
      <c r="AY275" s="120">
        <f>IF($B275=1,$I$43,IF(N(Vintage_Input!S226)&gt;0,IFERROR(Vintage_Input!BG226/$C275,""),""))</f>
        <v/>
      </c>
      <c r="AZ275" s="121">
        <f>IF($B275=1,$B$44,IF(N(Vintage_Input!L226)&gt;0,IFERROR((Vintage_Input!D226+Vintage_Input!AR226)/$C275+Products!$F$14-(Products!$F$43+Products!$F$19+Products!$F$43*Products!$F$22+Products!$F$44),""),""))</f>
        <v/>
      </c>
      <c r="BA275" s="121">
        <f>IF($B275=1,$C$44,IF(N(Vintage_Input!M226)&gt;0,IFERROR((Vintage_Input!E226+Vintage_Input!AS226)/$C275+Products!$F$14-(Products!$F$43+Products!$F$19+Products!$F$43*Products!$F$22+Products!$F$44),""),""))</f>
        <v/>
      </c>
      <c r="BB275" s="121">
        <f>IF($B275=1,$D$44,IF(N(Vintage_Input!N226)&gt;0,IFERROR((Vintage_Input!F226+Vintage_Input!AT226)/$C275+Products!$F$14-(Products!$F$43+Products!$F$19+Products!$F$43*Products!$F$22+Products!$F$44),""),""))</f>
        <v/>
      </c>
      <c r="BC275" s="121">
        <f>IF($B275=1,$E$44,IF(N(Vintage_Input!O226)&gt;0,IFERROR((Vintage_Input!G226+Vintage_Input!AU226)/$C275+Products!$F$14-(Products!$F$43+Products!$F$19+Products!$F$43*Products!$F$22+Products!$F$44),""),""))</f>
        <v/>
      </c>
      <c r="BD275" s="121">
        <f>IF($B275=1,$F$44,IF(N(Vintage_Input!P226)&gt;0,IFERROR((Vintage_Input!H226+Vintage_Input!AV226)/$C275+Products!$F$14-(Products!$F$43+Products!$F$19+Products!$F$43*Products!$F$22+Products!$F$44),""),""))</f>
        <v/>
      </c>
      <c r="BE275" s="121">
        <f>IF($B275=1,$G$44,IF(N(Vintage_Input!Q226)&gt;0,IFERROR((Vintage_Input!I226+Vintage_Input!AW226)/$C275+Products!$F$14-(Products!$F$43+Products!$F$19+Products!$F$43*Products!$F$22+Products!$F$44),""),""))</f>
        <v/>
      </c>
      <c r="BF275" s="121">
        <f>IF($B275=1,$H$44,IF(N(Vintage_Input!R226)&gt;0,IFERROR((Vintage_Input!J226+Vintage_Input!AX226)/$C275+Products!$F$14-(Products!$F$43+Products!$F$19+Products!$F$43*Products!$F$22+Products!$F$44),""),""))</f>
        <v/>
      </c>
      <c r="BG275" s="121">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0">
        <f>IF($B276=1,$B$38,IF(N(Vintage_Input!L227)&gt;0,Vintage_Input!D227/Vintage_Input!L227,""))</f>
        <v/>
      </c>
      <c r="E276" s="120">
        <f>IF($B276=1,$C$38,IF(N(Vintage_Input!M227)&gt;0,Vintage_Input!E227/Vintage_Input!M227,""))</f>
        <v/>
      </c>
      <c r="F276" s="120">
        <f>IF($B276=1,$D$38,IF(N(Vintage_Input!N227)&gt;0,Vintage_Input!F227/Vintage_Input!N227,""))</f>
        <v/>
      </c>
      <c r="G276" s="120">
        <f>IF($B276=1,$E$38,IF(N(Vintage_Input!O227)&gt;0,Vintage_Input!G227/Vintage_Input!O227,""))</f>
        <v/>
      </c>
      <c r="H276" s="120">
        <f>IF($B276=1,$F$38,IF(N(Vintage_Input!P227)&gt;0,Vintage_Input!H227/Vintage_Input!P227,""))</f>
        <v/>
      </c>
      <c r="I276" s="120">
        <f>IF($B276=1,$G$38,IF(N(Vintage_Input!Q227)&gt;0,Vintage_Input!I227/Vintage_Input!Q227,""))</f>
        <v/>
      </c>
      <c r="J276" s="120">
        <f>IF($B276=1,$H$38,IF(N(Vintage_Input!R227)&gt;0,Vintage_Input!J227/Vintage_Input!R227,""))</f>
        <v/>
      </c>
      <c r="K276" s="120">
        <f>IF($B276=1,$I$38,IF(N(Vintage_Input!S227)&gt;0,Vintage_Input!K227/Vintage_Input!S227,""))</f>
        <v/>
      </c>
      <c r="L276" s="120">
        <f>IF($B276=1,$B$39,IF(N(Vintage_Input!L227)&gt;0,Vintage_Input!T227/Vintage_Input!L227,""))</f>
        <v/>
      </c>
      <c r="M276" s="120">
        <f>IF($B276=1,$C$39,IF(N(Vintage_Input!M227)&gt;0,Vintage_Input!U227/Vintage_Input!M227,""))</f>
        <v/>
      </c>
      <c r="N276" s="120">
        <f>IF($B276=1,$D$39,IF(N(Vintage_Input!N227)&gt;0,Vintage_Input!V227/Vintage_Input!N227,""))</f>
        <v/>
      </c>
      <c r="O276" s="120">
        <f>IF($B276=1,$E$39,IF(N(Vintage_Input!O227)&gt;0,Vintage_Input!W227/Vintage_Input!O227,""))</f>
        <v/>
      </c>
      <c r="P276" s="120">
        <f>IF($B276=1,$F$39,IF(N(Vintage_Input!P227)&gt;0,Vintage_Input!X227/Vintage_Input!P227,""))</f>
        <v/>
      </c>
      <c r="Q276" s="120">
        <f>IF($B276=1,$G$39,IF(N(Vintage_Input!Q227)&gt;0,Vintage_Input!Y227/Vintage_Input!Q227,""))</f>
        <v/>
      </c>
      <c r="R276" s="120">
        <f>IF($B276=1,$H$39,IF(N(Vintage_Input!R227)&gt;0,Vintage_Input!Z227/Vintage_Input!R227,""))</f>
        <v/>
      </c>
      <c r="S276" s="120">
        <f>IF($B276=1,$I$39,IF(N(Vintage_Input!S227)&gt;0,Vintage_Input!AA227/Vintage_Input!S227,""))</f>
        <v/>
      </c>
      <c r="T276" s="120">
        <f>IF($B276=1,$B$40,IF(N(Vintage_Input!L227)&gt;0,Vintage_Input!AB227/Vintage_Input!L227,""))</f>
        <v/>
      </c>
      <c r="U276" s="120">
        <f>IF($B276=1,$C$40,IF(N(Vintage_Input!M227)&gt;0,Vintage_Input!AC227/Vintage_Input!M227,""))</f>
        <v/>
      </c>
      <c r="V276" s="120">
        <f>IF($B276=1,$D$40,IF(N(Vintage_Input!N227)&gt;0,Vintage_Input!AD227/Vintage_Input!N227,""))</f>
        <v/>
      </c>
      <c r="W276" s="120">
        <f>IF($B276=1,$E$40,IF(N(Vintage_Input!O227)&gt;0,Vintage_Input!AE227/Vintage_Input!O227,""))</f>
        <v/>
      </c>
      <c r="X276" s="120">
        <f>IF($B276=1,$F$40,IF(N(Vintage_Input!P227)&gt;0,Vintage_Input!AF227/Vintage_Input!P227,""))</f>
        <v/>
      </c>
      <c r="Y276" s="120">
        <f>IF($B276=1,$G$40,IF(N(Vintage_Input!Q227)&gt;0,Vintage_Input!AG227/Vintage_Input!Q227,""))</f>
        <v/>
      </c>
      <c r="Z276" s="120">
        <f>IF($B276=1,$H$40,IF(N(Vintage_Input!R227)&gt;0,Vintage_Input!AH227/Vintage_Input!R227,""))</f>
        <v/>
      </c>
      <c r="AA276" s="120">
        <f>IF($B276=1,$I$40,IF(N(Vintage_Input!S227)&gt;0,Vintage_Input!AI227/Vintage_Input!S227,""))</f>
        <v/>
      </c>
      <c r="AB276" s="120">
        <f>IF($B276=1,$B$41,IF(N(Vintage_Input!L227)&gt;0,Vintage_Input!AJ227/Vintage_Input!L227,""))</f>
        <v/>
      </c>
      <c r="AC276" s="120">
        <f>IF($B276=1,$C$41,IF(N(Vintage_Input!M227)&gt;0,Vintage_Input!AK227/Vintage_Input!M227,""))</f>
        <v/>
      </c>
      <c r="AD276" s="120">
        <f>IF($B276=1,$D$41,IF(N(Vintage_Input!N227)&gt;0,Vintage_Input!AL227/Vintage_Input!N227,""))</f>
        <v/>
      </c>
      <c r="AE276" s="120">
        <f>IF($B276=1,$E$41,IF(N(Vintage_Input!O227)&gt;0,Vintage_Input!AM227/Vintage_Input!O227,""))</f>
        <v/>
      </c>
      <c r="AF276" s="120">
        <f>IF($B276=1,$F$41,IF(N(Vintage_Input!P227)&gt;0,Vintage_Input!AN227/Vintage_Input!P227,""))</f>
        <v/>
      </c>
      <c r="AG276" s="120">
        <f>IF($B276=1,$G$41,IF(N(Vintage_Input!Q227)&gt;0,Vintage_Input!AO227/Vintage_Input!Q227,""))</f>
        <v/>
      </c>
      <c r="AH276" s="120">
        <f>IF($B276=1,$H$41,IF(N(Vintage_Input!R227)&gt;0,Vintage_Input!AP227/Vintage_Input!R227,""))</f>
        <v/>
      </c>
      <c r="AI276" s="120">
        <f>IF($B276=1,$I$41,IF(N(Vintage_Input!S227)&gt;0,Vintage_Input!AQ227/Vintage_Input!S227,""))</f>
        <v/>
      </c>
      <c r="AJ276" s="120">
        <f>IF($B276=1,$B$42,IF(N(Vintage_Input!L227)&gt;0,IFERROR(Vintage_Input!AR227/Vintage_Input!AJ227,""),""))</f>
        <v/>
      </c>
      <c r="AK276" s="120">
        <f>IF($B276=1,$C$42,IF(N(Vintage_Input!M227)&gt;0,IFERROR(Vintage_Input!AS227/Vintage_Input!AK227,""),""))</f>
        <v/>
      </c>
      <c r="AL276" s="120">
        <f>IF($B276=1,$D$42,IF(N(Vintage_Input!N227)&gt;0,IFERROR(Vintage_Input!AT227/Vintage_Input!AL227,""),""))</f>
        <v/>
      </c>
      <c r="AM276" s="120">
        <f>IF($B276=1,$E$42,IF(N(Vintage_Input!O227)&gt;0,IFERROR(Vintage_Input!AU227/Vintage_Input!AM227,""),""))</f>
        <v/>
      </c>
      <c r="AN276" s="120">
        <f>IF($B276=1,$F$42,IF(N(Vintage_Input!P227)&gt;0,IFERROR(Vintage_Input!AV227/Vintage_Input!AN227,""),""))</f>
        <v/>
      </c>
      <c r="AO276" s="120">
        <f>IF($B276=1,$G$42,IF(N(Vintage_Input!Q227)&gt;0,IFERROR(Vintage_Input!AW227/Vintage_Input!AO227,""),""))</f>
        <v/>
      </c>
      <c r="AP276" s="120">
        <f>IF($B276=1,$H$42,IF(N(Vintage_Input!R227)&gt;0,IFERROR(Vintage_Input!AX227/Vintage_Input!AP227,""),""))</f>
        <v/>
      </c>
      <c r="AQ276" s="120">
        <f>IF($B276=1,$I$42,IF(N(Vintage_Input!S227)&gt;0,IFERROR(Vintage_Input!AY227/Vintage_Input!AQ227,""),""))</f>
        <v/>
      </c>
      <c r="AR276" s="120">
        <f>IF($B276=1,$B$43,IF(N(Vintage_Input!L227)&gt;0,IFERROR(Vintage_Input!AZ227/$C276,""),""))</f>
        <v/>
      </c>
      <c r="AS276" s="120">
        <f>IF($B276=1,$C$43,IF(N(Vintage_Input!M227)&gt;0,IFERROR(Vintage_Input!BA227/$C276,""),""))</f>
        <v/>
      </c>
      <c r="AT276" s="120">
        <f>IF($B276=1,$D$43,IF(N(Vintage_Input!N227)&gt;0,IFERROR(Vintage_Input!BB227/$C276,""),""))</f>
        <v/>
      </c>
      <c r="AU276" s="120">
        <f>IF($B276=1,$E$43,IF(N(Vintage_Input!O227)&gt;0,IFERROR(Vintage_Input!BC227/$C276,""),""))</f>
        <v/>
      </c>
      <c r="AV276" s="120">
        <f>IF($B276=1,$F$43,IF(N(Vintage_Input!P227)&gt;0,IFERROR(Vintage_Input!BD227/$C276,""),""))</f>
        <v/>
      </c>
      <c r="AW276" s="120">
        <f>IF($B276=1,$G$43,IF(N(Vintage_Input!Q227)&gt;0,IFERROR(Vintage_Input!BE227/$C276,""),""))</f>
        <v/>
      </c>
      <c r="AX276" s="120">
        <f>IF($B276=1,$H$43,IF(N(Vintage_Input!R227)&gt;0,IFERROR(Vintage_Input!BF227/$C276,""),""))</f>
        <v/>
      </c>
      <c r="AY276" s="120">
        <f>IF($B276=1,$I$43,IF(N(Vintage_Input!S227)&gt;0,IFERROR(Vintage_Input!BG227/$C276,""),""))</f>
        <v/>
      </c>
      <c r="AZ276" s="121">
        <f>IF($B276=1,$B$44,IF(N(Vintage_Input!L227)&gt;0,IFERROR((Vintage_Input!D227+Vintage_Input!AR227)/$C276+Products!$F$14-(Products!$F$43+Products!$F$19+Products!$F$43*Products!$F$22+Products!$F$44),""),""))</f>
        <v/>
      </c>
      <c r="BA276" s="121">
        <f>IF($B276=1,$C$44,IF(N(Vintage_Input!M227)&gt;0,IFERROR((Vintage_Input!E227+Vintage_Input!AS227)/$C276+Products!$F$14-(Products!$F$43+Products!$F$19+Products!$F$43*Products!$F$22+Products!$F$44),""),""))</f>
        <v/>
      </c>
      <c r="BB276" s="121">
        <f>IF($B276=1,$D$44,IF(N(Vintage_Input!N227)&gt;0,IFERROR((Vintage_Input!F227+Vintage_Input!AT227)/$C276+Products!$F$14-(Products!$F$43+Products!$F$19+Products!$F$43*Products!$F$22+Products!$F$44),""),""))</f>
        <v/>
      </c>
      <c r="BC276" s="121">
        <f>IF($B276=1,$E$44,IF(N(Vintage_Input!O227)&gt;0,IFERROR((Vintage_Input!G227+Vintage_Input!AU227)/$C276+Products!$F$14-(Products!$F$43+Products!$F$19+Products!$F$43*Products!$F$22+Products!$F$44),""),""))</f>
        <v/>
      </c>
      <c r="BD276" s="121">
        <f>IF($B276=1,$F$44,IF(N(Vintage_Input!P227)&gt;0,IFERROR((Vintage_Input!H227+Vintage_Input!AV227)/$C276+Products!$F$14-(Products!$F$43+Products!$F$19+Products!$F$43*Products!$F$22+Products!$F$44),""),""))</f>
        <v/>
      </c>
      <c r="BE276" s="121">
        <f>IF($B276=1,$G$44,IF(N(Vintage_Input!Q227)&gt;0,IFERROR((Vintage_Input!I227+Vintage_Input!AW227)/$C276+Products!$F$14-(Products!$F$43+Products!$F$19+Products!$F$43*Products!$F$22+Products!$F$44),""),""))</f>
        <v/>
      </c>
      <c r="BF276" s="121">
        <f>IF($B276=1,$H$44,IF(N(Vintage_Input!R227)&gt;0,IFERROR((Vintage_Input!J227+Vintage_Input!AX227)/$C276+Products!$F$14-(Products!$F$43+Products!$F$19+Products!$F$43*Products!$F$22+Products!$F$44),""),""))</f>
        <v/>
      </c>
      <c r="BG276" s="121">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0">
        <f>IF($B277=1,$B$38,IF(N(Vintage_Input!L228)&gt;0,Vintage_Input!D228/Vintage_Input!L228,""))</f>
        <v/>
      </c>
      <c r="E277" s="120">
        <f>IF($B277=1,$C$38,IF(N(Vintage_Input!M228)&gt;0,Vintage_Input!E228/Vintage_Input!M228,""))</f>
        <v/>
      </c>
      <c r="F277" s="120">
        <f>IF($B277=1,$D$38,IF(N(Vintage_Input!N228)&gt;0,Vintage_Input!F228/Vintage_Input!N228,""))</f>
        <v/>
      </c>
      <c r="G277" s="120">
        <f>IF($B277=1,$E$38,IF(N(Vintage_Input!O228)&gt;0,Vintage_Input!G228/Vintage_Input!O228,""))</f>
        <v/>
      </c>
      <c r="H277" s="120">
        <f>IF($B277=1,$F$38,IF(N(Vintage_Input!P228)&gt;0,Vintage_Input!H228/Vintage_Input!P228,""))</f>
        <v/>
      </c>
      <c r="I277" s="120">
        <f>IF($B277=1,$G$38,IF(N(Vintage_Input!Q228)&gt;0,Vintage_Input!I228/Vintage_Input!Q228,""))</f>
        <v/>
      </c>
      <c r="J277" s="120">
        <f>IF($B277=1,$H$38,IF(N(Vintage_Input!R228)&gt;0,Vintage_Input!J228/Vintage_Input!R228,""))</f>
        <v/>
      </c>
      <c r="K277" s="120">
        <f>IF($B277=1,$I$38,IF(N(Vintage_Input!S228)&gt;0,Vintage_Input!K228/Vintage_Input!S228,""))</f>
        <v/>
      </c>
      <c r="L277" s="120">
        <f>IF($B277=1,$B$39,IF(N(Vintage_Input!L228)&gt;0,Vintage_Input!T228/Vintage_Input!L228,""))</f>
        <v/>
      </c>
      <c r="M277" s="120">
        <f>IF($B277=1,$C$39,IF(N(Vintage_Input!M228)&gt;0,Vintage_Input!U228/Vintage_Input!M228,""))</f>
        <v/>
      </c>
      <c r="N277" s="120">
        <f>IF($B277=1,$D$39,IF(N(Vintage_Input!N228)&gt;0,Vintage_Input!V228/Vintage_Input!N228,""))</f>
        <v/>
      </c>
      <c r="O277" s="120">
        <f>IF($B277=1,$E$39,IF(N(Vintage_Input!O228)&gt;0,Vintage_Input!W228/Vintage_Input!O228,""))</f>
        <v/>
      </c>
      <c r="P277" s="120">
        <f>IF($B277=1,$F$39,IF(N(Vintage_Input!P228)&gt;0,Vintage_Input!X228/Vintage_Input!P228,""))</f>
        <v/>
      </c>
      <c r="Q277" s="120">
        <f>IF($B277=1,$G$39,IF(N(Vintage_Input!Q228)&gt;0,Vintage_Input!Y228/Vintage_Input!Q228,""))</f>
        <v/>
      </c>
      <c r="R277" s="120">
        <f>IF($B277=1,$H$39,IF(N(Vintage_Input!R228)&gt;0,Vintage_Input!Z228/Vintage_Input!R228,""))</f>
        <v/>
      </c>
      <c r="S277" s="120">
        <f>IF($B277=1,$I$39,IF(N(Vintage_Input!S228)&gt;0,Vintage_Input!AA228/Vintage_Input!S228,""))</f>
        <v/>
      </c>
      <c r="T277" s="120">
        <f>IF($B277=1,$B$40,IF(N(Vintage_Input!L228)&gt;0,Vintage_Input!AB228/Vintage_Input!L228,""))</f>
        <v/>
      </c>
      <c r="U277" s="120">
        <f>IF($B277=1,$C$40,IF(N(Vintage_Input!M228)&gt;0,Vintage_Input!AC228/Vintage_Input!M228,""))</f>
        <v/>
      </c>
      <c r="V277" s="120">
        <f>IF($B277=1,$D$40,IF(N(Vintage_Input!N228)&gt;0,Vintage_Input!AD228/Vintage_Input!N228,""))</f>
        <v/>
      </c>
      <c r="W277" s="120">
        <f>IF($B277=1,$E$40,IF(N(Vintage_Input!O228)&gt;0,Vintage_Input!AE228/Vintage_Input!O228,""))</f>
        <v/>
      </c>
      <c r="X277" s="120">
        <f>IF($B277=1,$F$40,IF(N(Vintage_Input!P228)&gt;0,Vintage_Input!AF228/Vintage_Input!P228,""))</f>
        <v/>
      </c>
      <c r="Y277" s="120">
        <f>IF($B277=1,$G$40,IF(N(Vintage_Input!Q228)&gt;0,Vintage_Input!AG228/Vintage_Input!Q228,""))</f>
        <v/>
      </c>
      <c r="Z277" s="120">
        <f>IF($B277=1,$H$40,IF(N(Vintage_Input!R228)&gt;0,Vintage_Input!AH228/Vintage_Input!R228,""))</f>
        <v/>
      </c>
      <c r="AA277" s="120">
        <f>IF($B277=1,$I$40,IF(N(Vintage_Input!S228)&gt;0,Vintage_Input!AI228/Vintage_Input!S228,""))</f>
        <v/>
      </c>
      <c r="AB277" s="120">
        <f>IF($B277=1,$B$41,IF(N(Vintage_Input!L228)&gt;0,Vintage_Input!AJ228/Vintage_Input!L228,""))</f>
        <v/>
      </c>
      <c r="AC277" s="120">
        <f>IF($B277=1,$C$41,IF(N(Vintage_Input!M228)&gt;0,Vintage_Input!AK228/Vintage_Input!M228,""))</f>
        <v/>
      </c>
      <c r="AD277" s="120">
        <f>IF($B277=1,$D$41,IF(N(Vintage_Input!N228)&gt;0,Vintage_Input!AL228/Vintage_Input!N228,""))</f>
        <v/>
      </c>
      <c r="AE277" s="120">
        <f>IF($B277=1,$E$41,IF(N(Vintage_Input!O228)&gt;0,Vintage_Input!AM228/Vintage_Input!O228,""))</f>
        <v/>
      </c>
      <c r="AF277" s="120">
        <f>IF($B277=1,$F$41,IF(N(Vintage_Input!P228)&gt;0,Vintage_Input!AN228/Vintage_Input!P228,""))</f>
        <v/>
      </c>
      <c r="AG277" s="120">
        <f>IF($B277=1,$G$41,IF(N(Vintage_Input!Q228)&gt;0,Vintage_Input!AO228/Vintage_Input!Q228,""))</f>
        <v/>
      </c>
      <c r="AH277" s="120">
        <f>IF($B277=1,$H$41,IF(N(Vintage_Input!R228)&gt;0,Vintage_Input!AP228/Vintage_Input!R228,""))</f>
        <v/>
      </c>
      <c r="AI277" s="120">
        <f>IF($B277=1,$I$41,IF(N(Vintage_Input!S228)&gt;0,Vintage_Input!AQ228/Vintage_Input!S228,""))</f>
        <v/>
      </c>
      <c r="AJ277" s="120">
        <f>IF($B277=1,$B$42,IF(N(Vintage_Input!L228)&gt;0,IFERROR(Vintage_Input!AR228/Vintage_Input!AJ228,""),""))</f>
        <v/>
      </c>
      <c r="AK277" s="120">
        <f>IF($B277=1,$C$42,IF(N(Vintage_Input!M228)&gt;0,IFERROR(Vintage_Input!AS228/Vintage_Input!AK228,""),""))</f>
        <v/>
      </c>
      <c r="AL277" s="120">
        <f>IF($B277=1,$D$42,IF(N(Vintage_Input!N228)&gt;0,IFERROR(Vintage_Input!AT228/Vintage_Input!AL228,""),""))</f>
        <v/>
      </c>
      <c r="AM277" s="120">
        <f>IF($B277=1,$E$42,IF(N(Vintage_Input!O228)&gt;0,IFERROR(Vintage_Input!AU228/Vintage_Input!AM228,""),""))</f>
        <v/>
      </c>
      <c r="AN277" s="120">
        <f>IF($B277=1,$F$42,IF(N(Vintage_Input!P228)&gt;0,IFERROR(Vintage_Input!AV228/Vintage_Input!AN228,""),""))</f>
        <v/>
      </c>
      <c r="AO277" s="120">
        <f>IF($B277=1,$G$42,IF(N(Vintage_Input!Q228)&gt;0,IFERROR(Vintage_Input!AW228/Vintage_Input!AO228,""),""))</f>
        <v/>
      </c>
      <c r="AP277" s="120">
        <f>IF($B277=1,$H$42,IF(N(Vintage_Input!R228)&gt;0,IFERROR(Vintage_Input!AX228/Vintage_Input!AP228,""),""))</f>
        <v/>
      </c>
      <c r="AQ277" s="120">
        <f>IF($B277=1,$I$42,IF(N(Vintage_Input!S228)&gt;0,IFERROR(Vintage_Input!AY228/Vintage_Input!AQ228,""),""))</f>
        <v/>
      </c>
      <c r="AR277" s="120">
        <f>IF($B277=1,$B$43,IF(N(Vintage_Input!L228)&gt;0,IFERROR(Vintage_Input!AZ228/$C277,""),""))</f>
        <v/>
      </c>
      <c r="AS277" s="120">
        <f>IF($B277=1,$C$43,IF(N(Vintage_Input!M228)&gt;0,IFERROR(Vintage_Input!BA228/$C277,""),""))</f>
        <v/>
      </c>
      <c r="AT277" s="120">
        <f>IF($B277=1,$D$43,IF(N(Vintage_Input!N228)&gt;0,IFERROR(Vintage_Input!BB228/$C277,""),""))</f>
        <v/>
      </c>
      <c r="AU277" s="120">
        <f>IF($B277=1,$E$43,IF(N(Vintage_Input!O228)&gt;0,IFERROR(Vintage_Input!BC228/$C277,""),""))</f>
        <v/>
      </c>
      <c r="AV277" s="120">
        <f>IF($B277=1,$F$43,IF(N(Vintage_Input!P228)&gt;0,IFERROR(Vintage_Input!BD228/$C277,""),""))</f>
        <v/>
      </c>
      <c r="AW277" s="120">
        <f>IF($B277=1,$G$43,IF(N(Vintage_Input!Q228)&gt;0,IFERROR(Vintage_Input!BE228/$C277,""),""))</f>
        <v/>
      </c>
      <c r="AX277" s="120">
        <f>IF($B277=1,$H$43,IF(N(Vintage_Input!R228)&gt;0,IFERROR(Vintage_Input!BF228/$C277,""),""))</f>
        <v/>
      </c>
      <c r="AY277" s="120">
        <f>IF($B277=1,$I$43,IF(N(Vintage_Input!S228)&gt;0,IFERROR(Vintage_Input!BG228/$C277,""),""))</f>
        <v/>
      </c>
      <c r="AZ277" s="121">
        <f>IF($B277=1,$B$44,IF(N(Vintage_Input!L228)&gt;0,IFERROR((Vintage_Input!D228+Vintage_Input!AR228)/$C277+Products!$F$14-(Products!$F$43+Products!$F$19+Products!$F$43*Products!$F$22+Products!$F$44),""),""))</f>
        <v/>
      </c>
      <c r="BA277" s="121">
        <f>IF($B277=1,$C$44,IF(N(Vintage_Input!M228)&gt;0,IFERROR((Vintage_Input!E228+Vintage_Input!AS228)/$C277+Products!$F$14-(Products!$F$43+Products!$F$19+Products!$F$43*Products!$F$22+Products!$F$44),""),""))</f>
        <v/>
      </c>
      <c r="BB277" s="121">
        <f>IF($B277=1,$D$44,IF(N(Vintage_Input!N228)&gt;0,IFERROR((Vintage_Input!F228+Vintage_Input!AT228)/$C277+Products!$F$14-(Products!$F$43+Products!$F$19+Products!$F$43*Products!$F$22+Products!$F$44),""),""))</f>
        <v/>
      </c>
      <c r="BC277" s="121">
        <f>IF($B277=1,$E$44,IF(N(Vintage_Input!O228)&gt;0,IFERROR((Vintage_Input!G228+Vintage_Input!AU228)/$C277+Products!$F$14-(Products!$F$43+Products!$F$19+Products!$F$43*Products!$F$22+Products!$F$44),""),""))</f>
        <v/>
      </c>
      <c r="BD277" s="121">
        <f>IF($B277=1,$F$44,IF(N(Vintage_Input!P228)&gt;0,IFERROR((Vintage_Input!H228+Vintage_Input!AV228)/$C277+Products!$F$14-(Products!$F$43+Products!$F$19+Products!$F$43*Products!$F$22+Products!$F$44),""),""))</f>
        <v/>
      </c>
      <c r="BE277" s="121">
        <f>IF($B277=1,$G$44,IF(N(Vintage_Input!Q228)&gt;0,IFERROR((Vintage_Input!I228+Vintage_Input!AW228)/$C277+Products!$F$14-(Products!$F$43+Products!$F$19+Products!$F$43*Products!$F$22+Products!$F$44),""),""))</f>
        <v/>
      </c>
      <c r="BF277" s="121">
        <f>IF($B277=1,$H$44,IF(N(Vintage_Input!R228)&gt;0,IFERROR((Vintage_Input!J228+Vintage_Input!AX228)/$C277+Products!$F$14-(Products!$F$43+Products!$F$19+Products!$F$43*Products!$F$22+Products!$F$44),""),""))</f>
        <v/>
      </c>
      <c r="BG277" s="121">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0">
        <f>IF($B278=1,$B$38,IF(N(Vintage_Input!L229)&gt;0,Vintage_Input!D229/Vintage_Input!L229,""))</f>
        <v/>
      </c>
      <c r="E278" s="120">
        <f>IF($B278=1,$C$38,IF(N(Vintage_Input!M229)&gt;0,Vintage_Input!E229/Vintage_Input!M229,""))</f>
        <v/>
      </c>
      <c r="F278" s="120">
        <f>IF($B278=1,$D$38,IF(N(Vintage_Input!N229)&gt;0,Vintage_Input!F229/Vintage_Input!N229,""))</f>
        <v/>
      </c>
      <c r="G278" s="120">
        <f>IF($B278=1,$E$38,IF(N(Vintage_Input!O229)&gt;0,Vintage_Input!G229/Vintage_Input!O229,""))</f>
        <v/>
      </c>
      <c r="H278" s="120">
        <f>IF($B278=1,$F$38,IF(N(Vintage_Input!P229)&gt;0,Vintage_Input!H229/Vintage_Input!P229,""))</f>
        <v/>
      </c>
      <c r="I278" s="120">
        <f>IF($B278=1,$G$38,IF(N(Vintage_Input!Q229)&gt;0,Vintage_Input!I229/Vintage_Input!Q229,""))</f>
        <v/>
      </c>
      <c r="J278" s="120">
        <f>IF($B278=1,$H$38,IF(N(Vintage_Input!R229)&gt;0,Vintage_Input!J229/Vintage_Input!R229,""))</f>
        <v/>
      </c>
      <c r="K278" s="120">
        <f>IF($B278=1,$I$38,IF(N(Vintage_Input!S229)&gt;0,Vintage_Input!K229/Vintage_Input!S229,""))</f>
        <v/>
      </c>
      <c r="L278" s="120">
        <f>IF($B278=1,$B$39,IF(N(Vintage_Input!L229)&gt;0,Vintage_Input!T229/Vintage_Input!L229,""))</f>
        <v/>
      </c>
      <c r="M278" s="120">
        <f>IF($B278=1,$C$39,IF(N(Vintage_Input!M229)&gt;0,Vintage_Input!U229/Vintage_Input!M229,""))</f>
        <v/>
      </c>
      <c r="N278" s="120">
        <f>IF($B278=1,$D$39,IF(N(Vintage_Input!N229)&gt;0,Vintage_Input!V229/Vintage_Input!N229,""))</f>
        <v/>
      </c>
      <c r="O278" s="120">
        <f>IF($B278=1,$E$39,IF(N(Vintage_Input!O229)&gt;0,Vintage_Input!W229/Vintage_Input!O229,""))</f>
        <v/>
      </c>
      <c r="P278" s="120">
        <f>IF($B278=1,$F$39,IF(N(Vintage_Input!P229)&gt;0,Vintage_Input!X229/Vintage_Input!P229,""))</f>
        <v/>
      </c>
      <c r="Q278" s="120">
        <f>IF($B278=1,$G$39,IF(N(Vintage_Input!Q229)&gt;0,Vintage_Input!Y229/Vintage_Input!Q229,""))</f>
        <v/>
      </c>
      <c r="R278" s="120">
        <f>IF($B278=1,$H$39,IF(N(Vintage_Input!R229)&gt;0,Vintage_Input!Z229/Vintage_Input!R229,""))</f>
        <v/>
      </c>
      <c r="S278" s="120">
        <f>IF($B278=1,$I$39,IF(N(Vintage_Input!S229)&gt;0,Vintage_Input!AA229/Vintage_Input!S229,""))</f>
        <v/>
      </c>
      <c r="T278" s="120">
        <f>IF($B278=1,$B$40,IF(N(Vintage_Input!L229)&gt;0,Vintage_Input!AB229/Vintage_Input!L229,""))</f>
        <v/>
      </c>
      <c r="U278" s="120">
        <f>IF($B278=1,$C$40,IF(N(Vintage_Input!M229)&gt;0,Vintage_Input!AC229/Vintage_Input!M229,""))</f>
        <v/>
      </c>
      <c r="V278" s="120">
        <f>IF($B278=1,$D$40,IF(N(Vintage_Input!N229)&gt;0,Vintage_Input!AD229/Vintage_Input!N229,""))</f>
        <v/>
      </c>
      <c r="W278" s="120">
        <f>IF($B278=1,$E$40,IF(N(Vintage_Input!O229)&gt;0,Vintage_Input!AE229/Vintage_Input!O229,""))</f>
        <v/>
      </c>
      <c r="X278" s="120">
        <f>IF($B278=1,$F$40,IF(N(Vintage_Input!P229)&gt;0,Vintage_Input!AF229/Vintage_Input!P229,""))</f>
        <v/>
      </c>
      <c r="Y278" s="120">
        <f>IF($B278=1,$G$40,IF(N(Vintage_Input!Q229)&gt;0,Vintage_Input!AG229/Vintage_Input!Q229,""))</f>
        <v/>
      </c>
      <c r="Z278" s="120">
        <f>IF($B278=1,$H$40,IF(N(Vintage_Input!R229)&gt;0,Vintage_Input!AH229/Vintage_Input!R229,""))</f>
        <v/>
      </c>
      <c r="AA278" s="120">
        <f>IF($B278=1,$I$40,IF(N(Vintage_Input!S229)&gt;0,Vintage_Input!AI229/Vintage_Input!S229,""))</f>
        <v/>
      </c>
      <c r="AB278" s="120">
        <f>IF($B278=1,$B$41,IF(N(Vintage_Input!L229)&gt;0,Vintage_Input!AJ229/Vintage_Input!L229,""))</f>
        <v/>
      </c>
      <c r="AC278" s="120">
        <f>IF($B278=1,$C$41,IF(N(Vintage_Input!M229)&gt;0,Vintage_Input!AK229/Vintage_Input!M229,""))</f>
        <v/>
      </c>
      <c r="AD278" s="120">
        <f>IF($B278=1,$D$41,IF(N(Vintage_Input!N229)&gt;0,Vintage_Input!AL229/Vintage_Input!N229,""))</f>
        <v/>
      </c>
      <c r="AE278" s="120">
        <f>IF($B278=1,$E$41,IF(N(Vintage_Input!O229)&gt;0,Vintage_Input!AM229/Vintage_Input!O229,""))</f>
        <v/>
      </c>
      <c r="AF278" s="120">
        <f>IF($B278=1,$F$41,IF(N(Vintage_Input!P229)&gt;0,Vintage_Input!AN229/Vintage_Input!P229,""))</f>
        <v/>
      </c>
      <c r="AG278" s="120">
        <f>IF($B278=1,$G$41,IF(N(Vintage_Input!Q229)&gt;0,Vintage_Input!AO229/Vintage_Input!Q229,""))</f>
        <v/>
      </c>
      <c r="AH278" s="120">
        <f>IF($B278=1,$H$41,IF(N(Vintage_Input!R229)&gt;0,Vintage_Input!AP229/Vintage_Input!R229,""))</f>
        <v/>
      </c>
      <c r="AI278" s="120">
        <f>IF($B278=1,$I$41,IF(N(Vintage_Input!S229)&gt;0,Vintage_Input!AQ229/Vintage_Input!S229,""))</f>
        <v/>
      </c>
      <c r="AJ278" s="120">
        <f>IF($B278=1,$B$42,IF(N(Vintage_Input!L229)&gt;0,IFERROR(Vintage_Input!AR229/Vintage_Input!AJ229,""),""))</f>
        <v/>
      </c>
      <c r="AK278" s="120">
        <f>IF($B278=1,$C$42,IF(N(Vintage_Input!M229)&gt;0,IFERROR(Vintage_Input!AS229/Vintage_Input!AK229,""),""))</f>
        <v/>
      </c>
      <c r="AL278" s="120">
        <f>IF($B278=1,$D$42,IF(N(Vintage_Input!N229)&gt;0,IFERROR(Vintage_Input!AT229/Vintage_Input!AL229,""),""))</f>
        <v/>
      </c>
      <c r="AM278" s="120">
        <f>IF($B278=1,$E$42,IF(N(Vintage_Input!O229)&gt;0,IFERROR(Vintage_Input!AU229/Vintage_Input!AM229,""),""))</f>
        <v/>
      </c>
      <c r="AN278" s="120">
        <f>IF($B278=1,$F$42,IF(N(Vintage_Input!P229)&gt;0,IFERROR(Vintage_Input!AV229/Vintage_Input!AN229,""),""))</f>
        <v/>
      </c>
      <c r="AO278" s="120">
        <f>IF($B278=1,$G$42,IF(N(Vintage_Input!Q229)&gt;0,IFERROR(Vintage_Input!AW229/Vintage_Input!AO229,""),""))</f>
        <v/>
      </c>
      <c r="AP278" s="120">
        <f>IF($B278=1,$H$42,IF(N(Vintage_Input!R229)&gt;0,IFERROR(Vintage_Input!AX229/Vintage_Input!AP229,""),""))</f>
        <v/>
      </c>
      <c r="AQ278" s="120">
        <f>IF($B278=1,$I$42,IF(N(Vintage_Input!S229)&gt;0,IFERROR(Vintage_Input!AY229/Vintage_Input!AQ229,""),""))</f>
        <v/>
      </c>
      <c r="AR278" s="120">
        <f>IF($B278=1,$B$43,IF(N(Vintage_Input!L229)&gt;0,IFERROR(Vintage_Input!AZ229/$C278,""),""))</f>
        <v/>
      </c>
      <c r="AS278" s="120">
        <f>IF($B278=1,$C$43,IF(N(Vintage_Input!M229)&gt;0,IFERROR(Vintage_Input!BA229/$C278,""),""))</f>
        <v/>
      </c>
      <c r="AT278" s="120">
        <f>IF($B278=1,$D$43,IF(N(Vintage_Input!N229)&gt;0,IFERROR(Vintage_Input!BB229/$C278,""),""))</f>
        <v/>
      </c>
      <c r="AU278" s="120">
        <f>IF($B278=1,$E$43,IF(N(Vintage_Input!O229)&gt;0,IFERROR(Vintage_Input!BC229/$C278,""),""))</f>
        <v/>
      </c>
      <c r="AV278" s="120">
        <f>IF($B278=1,$F$43,IF(N(Vintage_Input!P229)&gt;0,IFERROR(Vintage_Input!BD229/$C278,""),""))</f>
        <v/>
      </c>
      <c r="AW278" s="120">
        <f>IF($B278=1,$G$43,IF(N(Vintage_Input!Q229)&gt;0,IFERROR(Vintage_Input!BE229/$C278,""),""))</f>
        <v/>
      </c>
      <c r="AX278" s="120">
        <f>IF($B278=1,$H$43,IF(N(Vintage_Input!R229)&gt;0,IFERROR(Vintage_Input!BF229/$C278,""),""))</f>
        <v/>
      </c>
      <c r="AY278" s="120">
        <f>IF($B278=1,$I$43,IF(N(Vintage_Input!S229)&gt;0,IFERROR(Vintage_Input!BG229/$C278,""),""))</f>
        <v/>
      </c>
      <c r="AZ278" s="121">
        <f>IF($B278=1,$B$44,IF(N(Vintage_Input!L229)&gt;0,IFERROR((Vintage_Input!D229+Vintage_Input!AR229)/$C278+Products!$F$14-(Products!$F$43+Products!$F$19+Products!$F$43*Products!$F$22+Products!$F$44),""),""))</f>
        <v/>
      </c>
      <c r="BA278" s="121">
        <f>IF($B278=1,$C$44,IF(N(Vintage_Input!M229)&gt;0,IFERROR((Vintage_Input!E229+Vintage_Input!AS229)/$C278+Products!$F$14-(Products!$F$43+Products!$F$19+Products!$F$43*Products!$F$22+Products!$F$44),""),""))</f>
        <v/>
      </c>
      <c r="BB278" s="121">
        <f>IF($B278=1,$D$44,IF(N(Vintage_Input!N229)&gt;0,IFERROR((Vintage_Input!F229+Vintage_Input!AT229)/$C278+Products!$F$14-(Products!$F$43+Products!$F$19+Products!$F$43*Products!$F$22+Products!$F$44),""),""))</f>
        <v/>
      </c>
      <c r="BC278" s="121">
        <f>IF($B278=1,$E$44,IF(N(Vintage_Input!O229)&gt;0,IFERROR((Vintage_Input!G229+Vintage_Input!AU229)/$C278+Products!$F$14-(Products!$F$43+Products!$F$19+Products!$F$43*Products!$F$22+Products!$F$44),""),""))</f>
        <v/>
      </c>
      <c r="BD278" s="121">
        <f>IF($B278=1,$F$44,IF(N(Vintage_Input!P229)&gt;0,IFERROR((Vintage_Input!H229+Vintage_Input!AV229)/$C278+Products!$F$14-(Products!$F$43+Products!$F$19+Products!$F$43*Products!$F$22+Products!$F$44),""),""))</f>
        <v/>
      </c>
      <c r="BE278" s="121">
        <f>IF($B278=1,$G$44,IF(N(Vintage_Input!Q229)&gt;0,IFERROR((Vintage_Input!I229+Vintage_Input!AW229)/$C278+Products!$F$14-(Products!$F$43+Products!$F$19+Products!$F$43*Products!$F$22+Products!$F$44),""),""))</f>
        <v/>
      </c>
      <c r="BF278" s="121">
        <f>IF($B278=1,$H$44,IF(N(Vintage_Input!R229)&gt;0,IFERROR((Vintage_Input!J229+Vintage_Input!AX229)/$C278+Products!$F$14-(Products!$F$43+Products!$F$19+Products!$F$43*Products!$F$22+Products!$F$44),""),""))</f>
        <v/>
      </c>
      <c r="BG278" s="121">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0">
        <f>IF($B279=1,$B$38,IF(N(Vintage_Input!L230)&gt;0,Vintage_Input!D230/Vintage_Input!L230,""))</f>
        <v/>
      </c>
      <c r="E279" s="120">
        <f>IF($B279=1,$C$38,IF(N(Vintage_Input!M230)&gt;0,Vintage_Input!E230/Vintage_Input!M230,""))</f>
        <v/>
      </c>
      <c r="F279" s="120">
        <f>IF($B279=1,$D$38,IF(N(Vintage_Input!N230)&gt;0,Vintage_Input!F230/Vintage_Input!N230,""))</f>
        <v/>
      </c>
      <c r="G279" s="120">
        <f>IF($B279=1,$E$38,IF(N(Vintage_Input!O230)&gt;0,Vintage_Input!G230/Vintage_Input!O230,""))</f>
        <v/>
      </c>
      <c r="H279" s="120">
        <f>IF($B279=1,$F$38,IF(N(Vintage_Input!P230)&gt;0,Vintage_Input!H230/Vintage_Input!P230,""))</f>
        <v/>
      </c>
      <c r="I279" s="120">
        <f>IF($B279=1,$G$38,IF(N(Vintage_Input!Q230)&gt;0,Vintage_Input!I230/Vintage_Input!Q230,""))</f>
        <v/>
      </c>
      <c r="J279" s="120">
        <f>IF($B279=1,$H$38,IF(N(Vintage_Input!R230)&gt;0,Vintage_Input!J230/Vintage_Input!R230,""))</f>
        <v/>
      </c>
      <c r="K279" s="120">
        <f>IF($B279=1,$I$38,IF(N(Vintage_Input!S230)&gt;0,Vintage_Input!K230/Vintage_Input!S230,""))</f>
        <v/>
      </c>
      <c r="L279" s="120">
        <f>IF($B279=1,$B$39,IF(N(Vintage_Input!L230)&gt;0,Vintage_Input!T230/Vintage_Input!L230,""))</f>
        <v/>
      </c>
      <c r="M279" s="120">
        <f>IF($B279=1,$C$39,IF(N(Vintage_Input!M230)&gt;0,Vintage_Input!U230/Vintage_Input!M230,""))</f>
        <v/>
      </c>
      <c r="N279" s="120">
        <f>IF($B279=1,$D$39,IF(N(Vintage_Input!N230)&gt;0,Vintage_Input!V230/Vintage_Input!N230,""))</f>
        <v/>
      </c>
      <c r="O279" s="120">
        <f>IF($B279=1,$E$39,IF(N(Vintage_Input!O230)&gt;0,Vintage_Input!W230/Vintage_Input!O230,""))</f>
        <v/>
      </c>
      <c r="P279" s="120">
        <f>IF($B279=1,$F$39,IF(N(Vintage_Input!P230)&gt;0,Vintage_Input!X230/Vintage_Input!P230,""))</f>
        <v/>
      </c>
      <c r="Q279" s="120">
        <f>IF($B279=1,$G$39,IF(N(Vintage_Input!Q230)&gt;0,Vintage_Input!Y230/Vintage_Input!Q230,""))</f>
        <v/>
      </c>
      <c r="R279" s="120">
        <f>IF($B279=1,$H$39,IF(N(Vintage_Input!R230)&gt;0,Vintage_Input!Z230/Vintage_Input!R230,""))</f>
        <v/>
      </c>
      <c r="S279" s="120">
        <f>IF($B279=1,$I$39,IF(N(Vintage_Input!S230)&gt;0,Vintage_Input!AA230/Vintage_Input!S230,""))</f>
        <v/>
      </c>
      <c r="T279" s="120">
        <f>IF($B279=1,$B$40,IF(N(Vintage_Input!L230)&gt;0,Vintage_Input!AB230/Vintage_Input!L230,""))</f>
        <v/>
      </c>
      <c r="U279" s="120">
        <f>IF($B279=1,$C$40,IF(N(Vintage_Input!M230)&gt;0,Vintage_Input!AC230/Vintage_Input!M230,""))</f>
        <v/>
      </c>
      <c r="V279" s="120">
        <f>IF($B279=1,$D$40,IF(N(Vintage_Input!N230)&gt;0,Vintage_Input!AD230/Vintage_Input!N230,""))</f>
        <v/>
      </c>
      <c r="W279" s="120">
        <f>IF($B279=1,$E$40,IF(N(Vintage_Input!O230)&gt;0,Vintage_Input!AE230/Vintage_Input!O230,""))</f>
        <v/>
      </c>
      <c r="X279" s="120">
        <f>IF($B279=1,$F$40,IF(N(Vintage_Input!P230)&gt;0,Vintage_Input!AF230/Vintage_Input!P230,""))</f>
        <v/>
      </c>
      <c r="Y279" s="120">
        <f>IF($B279=1,$G$40,IF(N(Vintage_Input!Q230)&gt;0,Vintage_Input!AG230/Vintage_Input!Q230,""))</f>
        <v/>
      </c>
      <c r="Z279" s="120">
        <f>IF($B279=1,$H$40,IF(N(Vintage_Input!R230)&gt;0,Vintage_Input!AH230/Vintage_Input!R230,""))</f>
        <v/>
      </c>
      <c r="AA279" s="120">
        <f>IF($B279=1,$I$40,IF(N(Vintage_Input!S230)&gt;0,Vintage_Input!AI230/Vintage_Input!S230,""))</f>
        <v/>
      </c>
      <c r="AB279" s="120">
        <f>IF($B279=1,$B$41,IF(N(Vintage_Input!L230)&gt;0,Vintage_Input!AJ230/Vintage_Input!L230,""))</f>
        <v/>
      </c>
      <c r="AC279" s="120">
        <f>IF($B279=1,$C$41,IF(N(Vintage_Input!M230)&gt;0,Vintage_Input!AK230/Vintage_Input!M230,""))</f>
        <v/>
      </c>
      <c r="AD279" s="120">
        <f>IF($B279=1,$D$41,IF(N(Vintage_Input!N230)&gt;0,Vintage_Input!AL230/Vintage_Input!N230,""))</f>
        <v/>
      </c>
      <c r="AE279" s="120">
        <f>IF($B279=1,$E$41,IF(N(Vintage_Input!O230)&gt;0,Vintage_Input!AM230/Vintage_Input!O230,""))</f>
        <v/>
      </c>
      <c r="AF279" s="120">
        <f>IF($B279=1,$F$41,IF(N(Vintage_Input!P230)&gt;0,Vintage_Input!AN230/Vintage_Input!P230,""))</f>
        <v/>
      </c>
      <c r="AG279" s="120">
        <f>IF($B279=1,$G$41,IF(N(Vintage_Input!Q230)&gt;0,Vintage_Input!AO230/Vintage_Input!Q230,""))</f>
        <v/>
      </c>
      <c r="AH279" s="120">
        <f>IF($B279=1,$H$41,IF(N(Vintage_Input!R230)&gt;0,Vintage_Input!AP230/Vintage_Input!R230,""))</f>
        <v/>
      </c>
      <c r="AI279" s="120">
        <f>IF($B279=1,$I$41,IF(N(Vintage_Input!S230)&gt;0,Vintage_Input!AQ230/Vintage_Input!S230,""))</f>
        <v/>
      </c>
      <c r="AJ279" s="120">
        <f>IF($B279=1,$B$42,IF(N(Vintage_Input!L230)&gt;0,IFERROR(Vintage_Input!AR230/Vintage_Input!AJ230,""),""))</f>
        <v/>
      </c>
      <c r="AK279" s="120">
        <f>IF($B279=1,$C$42,IF(N(Vintage_Input!M230)&gt;0,IFERROR(Vintage_Input!AS230/Vintage_Input!AK230,""),""))</f>
        <v/>
      </c>
      <c r="AL279" s="120">
        <f>IF($B279=1,$D$42,IF(N(Vintage_Input!N230)&gt;0,IFERROR(Vintage_Input!AT230/Vintage_Input!AL230,""),""))</f>
        <v/>
      </c>
      <c r="AM279" s="120">
        <f>IF($B279=1,$E$42,IF(N(Vintage_Input!O230)&gt;0,IFERROR(Vintage_Input!AU230/Vintage_Input!AM230,""),""))</f>
        <v/>
      </c>
      <c r="AN279" s="120">
        <f>IF($B279=1,$F$42,IF(N(Vintage_Input!P230)&gt;0,IFERROR(Vintage_Input!AV230/Vintage_Input!AN230,""),""))</f>
        <v/>
      </c>
      <c r="AO279" s="120">
        <f>IF($B279=1,$G$42,IF(N(Vintage_Input!Q230)&gt;0,IFERROR(Vintage_Input!AW230/Vintage_Input!AO230,""),""))</f>
        <v/>
      </c>
      <c r="AP279" s="120">
        <f>IF($B279=1,$H$42,IF(N(Vintage_Input!R230)&gt;0,IFERROR(Vintage_Input!AX230/Vintage_Input!AP230,""),""))</f>
        <v/>
      </c>
      <c r="AQ279" s="120">
        <f>IF($B279=1,$I$42,IF(N(Vintage_Input!S230)&gt;0,IFERROR(Vintage_Input!AY230/Vintage_Input!AQ230,""),""))</f>
        <v/>
      </c>
      <c r="AR279" s="120">
        <f>IF($B279=1,$B$43,IF(N(Vintage_Input!L230)&gt;0,IFERROR(Vintage_Input!AZ230/$C279,""),""))</f>
        <v/>
      </c>
      <c r="AS279" s="120">
        <f>IF($B279=1,$C$43,IF(N(Vintage_Input!M230)&gt;0,IFERROR(Vintage_Input!BA230/$C279,""),""))</f>
        <v/>
      </c>
      <c r="AT279" s="120">
        <f>IF($B279=1,$D$43,IF(N(Vintage_Input!N230)&gt;0,IFERROR(Vintage_Input!BB230/$C279,""),""))</f>
        <v/>
      </c>
      <c r="AU279" s="120">
        <f>IF($B279=1,$E$43,IF(N(Vintage_Input!O230)&gt;0,IFERROR(Vintage_Input!BC230/$C279,""),""))</f>
        <v/>
      </c>
      <c r="AV279" s="120">
        <f>IF($B279=1,$F$43,IF(N(Vintage_Input!P230)&gt;0,IFERROR(Vintage_Input!BD230/$C279,""),""))</f>
        <v/>
      </c>
      <c r="AW279" s="120">
        <f>IF($B279=1,$G$43,IF(N(Vintage_Input!Q230)&gt;0,IFERROR(Vintage_Input!BE230/$C279,""),""))</f>
        <v/>
      </c>
      <c r="AX279" s="120">
        <f>IF($B279=1,$H$43,IF(N(Vintage_Input!R230)&gt;0,IFERROR(Vintage_Input!BF230/$C279,""),""))</f>
        <v/>
      </c>
      <c r="AY279" s="120">
        <f>IF($B279=1,$I$43,IF(N(Vintage_Input!S230)&gt;0,IFERROR(Vintage_Input!BG230/$C279,""),""))</f>
        <v/>
      </c>
      <c r="AZ279" s="121">
        <f>IF($B279=1,$B$44,IF(N(Vintage_Input!L230)&gt;0,IFERROR((Vintage_Input!D230+Vintage_Input!AR230)/$C279+Products!$F$14-(Products!$F$43+Products!$F$19+Products!$F$43*Products!$F$22+Products!$F$44),""),""))</f>
        <v/>
      </c>
      <c r="BA279" s="121">
        <f>IF($B279=1,$C$44,IF(N(Vintage_Input!M230)&gt;0,IFERROR((Vintage_Input!E230+Vintage_Input!AS230)/$C279+Products!$F$14-(Products!$F$43+Products!$F$19+Products!$F$43*Products!$F$22+Products!$F$44),""),""))</f>
        <v/>
      </c>
      <c r="BB279" s="121">
        <f>IF($B279=1,$D$44,IF(N(Vintage_Input!N230)&gt;0,IFERROR((Vintage_Input!F230+Vintage_Input!AT230)/$C279+Products!$F$14-(Products!$F$43+Products!$F$19+Products!$F$43*Products!$F$22+Products!$F$44),""),""))</f>
        <v/>
      </c>
      <c r="BC279" s="121">
        <f>IF($B279=1,$E$44,IF(N(Vintage_Input!O230)&gt;0,IFERROR((Vintage_Input!G230+Vintage_Input!AU230)/$C279+Products!$F$14-(Products!$F$43+Products!$F$19+Products!$F$43*Products!$F$22+Products!$F$44),""),""))</f>
        <v/>
      </c>
      <c r="BD279" s="121">
        <f>IF($B279=1,$F$44,IF(N(Vintage_Input!P230)&gt;0,IFERROR((Vintage_Input!H230+Vintage_Input!AV230)/$C279+Products!$F$14-(Products!$F$43+Products!$F$19+Products!$F$43*Products!$F$22+Products!$F$44),""),""))</f>
        <v/>
      </c>
      <c r="BE279" s="121">
        <f>IF($B279=1,$G$44,IF(N(Vintage_Input!Q230)&gt;0,IFERROR((Vintage_Input!I230+Vintage_Input!AW230)/$C279+Products!$F$14-(Products!$F$43+Products!$F$19+Products!$F$43*Products!$F$22+Products!$F$44),""),""))</f>
        <v/>
      </c>
      <c r="BF279" s="121">
        <f>IF($B279=1,$H$44,IF(N(Vintage_Input!R230)&gt;0,IFERROR((Vintage_Input!J230+Vintage_Input!AX230)/$C279+Products!$F$14-(Products!$F$43+Products!$F$19+Products!$F$43*Products!$F$22+Products!$F$44),""),""))</f>
        <v/>
      </c>
      <c r="BG279" s="121">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0">
        <f>IF($B280=1,$B$38,IF(N(Vintage_Input!L231)&gt;0,Vintage_Input!D231/Vintage_Input!L231,""))</f>
        <v/>
      </c>
      <c r="E280" s="120">
        <f>IF($B280=1,$C$38,IF(N(Vintage_Input!M231)&gt;0,Vintage_Input!E231/Vintage_Input!M231,""))</f>
        <v/>
      </c>
      <c r="F280" s="120">
        <f>IF($B280=1,$D$38,IF(N(Vintage_Input!N231)&gt;0,Vintage_Input!F231/Vintage_Input!N231,""))</f>
        <v/>
      </c>
      <c r="G280" s="120">
        <f>IF($B280=1,$E$38,IF(N(Vintage_Input!O231)&gt;0,Vintage_Input!G231/Vintage_Input!O231,""))</f>
        <v/>
      </c>
      <c r="H280" s="120">
        <f>IF($B280=1,$F$38,IF(N(Vintage_Input!P231)&gt;0,Vintage_Input!H231/Vintage_Input!P231,""))</f>
        <v/>
      </c>
      <c r="I280" s="120">
        <f>IF($B280=1,$G$38,IF(N(Vintage_Input!Q231)&gt;0,Vintage_Input!I231/Vintage_Input!Q231,""))</f>
        <v/>
      </c>
      <c r="J280" s="120">
        <f>IF($B280=1,$H$38,IF(N(Vintage_Input!R231)&gt;0,Vintage_Input!J231/Vintage_Input!R231,""))</f>
        <v/>
      </c>
      <c r="K280" s="120">
        <f>IF($B280=1,$I$38,IF(N(Vintage_Input!S231)&gt;0,Vintage_Input!K231/Vintage_Input!S231,""))</f>
        <v/>
      </c>
      <c r="L280" s="120">
        <f>IF($B280=1,$B$39,IF(N(Vintage_Input!L231)&gt;0,Vintage_Input!T231/Vintage_Input!L231,""))</f>
        <v/>
      </c>
      <c r="M280" s="120">
        <f>IF($B280=1,$C$39,IF(N(Vintage_Input!M231)&gt;0,Vintage_Input!U231/Vintage_Input!M231,""))</f>
        <v/>
      </c>
      <c r="N280" s="120">
        <f>IF($B280=1,$D$39,IF(N(Vintage_Input!N231)&gt;0,Vintage_Input!V231/Vintage_Input!N231,""))</f>
        <v/>
      </c>
      <c r="O280" s="120">
        <f>IF($B280=1,$E$39,IF(N(Vintage_Input!O231)&gt;0,Vintage_Input!W231/Vintage_Input!O231,""))</f>
        <v/>
      </c>
      <c r="P280" s="120">
        <f>IF($B280=1,$F$39,IF(N(Vintage_Input!P231)&gt;0,Vintage_Input!X231/Vintage_Input!P231,""))</f>
        <v/>
      </c>
      <c r="Q280" s="120">
        <f>IF($B280=1,$G$39,IF(N(Vintage_Input!Q231)&gt;0,Vintage_Input!Y231/Vintage_Input!Q231,""))</f>
        <v/>
      </c>
      <c r="R280" s="120">
        <f>IF($B280=1,$H$39,IF(N(Vintage_Input!R231)&gt;0,Vintage_Input!Z231/Vintage_Input!R231,""))</f>
        <v/>
      </c>
      <c r="S280" s="120">
        <f>IF($B280=1,$I$39,IF(N(Vintage_Input!S231)&gt;0,Vintage_Input!AA231/Vintage_Input!S231,""))</f>
        <v/>
      </c>
      <c r="T280" s="120">
        <f>IF($B280=1,$B$40,IF(N(Vintage_Input!L231)&gt;0,Vintage_Input!AB231/Vintage_Input!L231,""))</f>
        <v/>
      </c>
      <c r="U280" s="120">
        <f>IF($B280=1,$C$40,IF(N(Vintage_Input!M231)&gt;0,Vintage_Input!AC231/Vintage_Input!M231,""))</f>
        <v/>
      </c>
      <c r="V280" s="120">
        <f>IF($B280=1,$D$40,IF(N(Vintage_Input!N231)&gt;0,Vintage_Input!AD231/Vintage_Input!N231,""))</f>
        <v/>
      </c>
      <c r="W280" s="120">
        <f>IF($B280=1,$E$40,IF(N(Vintage_Input!O231)&gt;0,Vintage_Input!AE231/Vintage_Input!O231,""))</f>
        <v/>
      </c>
      <c r="X280" s="120">
        <f>IF($B280=1,$F$40,IF(N(Vintage_Input!P231)&gt;0,Vintage_Input!AF231/Vintage_Input!P231,""))</f>
        <v/>
      </c>
      <c r="Y280" s="120">
        <f>IF($B280=1,$G$40,IF(N(Vintage_Input!Q231)&gt;0,Vintage_Input!AG231/Vintage_Input!Q231,""))</f>
        <v/>
      </c>
      <c r="Z280" s="120">
        <f>IF($B280=1,$H$40,IF(N(Vintage_Input!R231)&gt;0,Vintage_Input!AH231/Vintage_Input!R231,""))</f>
        <v/>
      </c>
      <c r="AA280" s="120">
        <f>IF($B280=1,$I$40,IF(N(Vintage_Input!S231)&gt;0,Vintage_Input!AI231/Vintage_Input!S231,""))</f>
        <v/>
      </c>
      <c r="AB280" s="120">
        <f>IF($B280=1,$B$41,IF(N(Vintage_Input!L231)&gt;0,Vintage_Input!AJ231/Vintage_Input!L231,""))</f>
        <v/>
      </c>
      <c r="AC280" s="120">
        <f>IF($B280=1,$C$41,IF(N(Vintage_Input!M231)&gt;0,Vintage_Input!AK231/Vintage_Input!M231,""))</f>
        <v/>
      </c>
      <c r="AD280" s="120">
        <f>IF($B280=1,$D$41,IF(N(Vintage_Input!N231)&gt;0,Vintage_Input!AL231/Vintage_Input!N231,""))</f>
        <v/>
      </c>
      <c r="AE280" s="120">
        <f>IF($B280=1,$E$41,IF(N(Vintage_Input!O231)&gt;0,Vintage_Input!AM231/Vintage_Input!O231,""))</f>
        <v/>
      </c>
      <c r="AF280" s="120">
        <f>IF($B280=1,$F$41,IF(N(Vintage_Input!P231)&gt;0,Vintage_Input!AN231/Vintage_Input!P231,""))</f>
        <v/>
      </c>
      <c r="AG280" s="120">
        <f>IF($B280=1,$G$41,IF(N(Vintage_Input!Q231)&gt;0,Vintage_Input!AO231/Vintage_Input!Q231,""))</f>
        <v/>
      </c>
      <c r="AH280" s="120">
        <f>IF($B280=1,$H$41,IF(N(Vintage_Input!R231)&gt;0,Vintage_Input!AP231/Vintage_Input!R231,""))</f>
        <v/>
      </c>
      <c r="AI280" s="120">
        <f>IF($B280=1,$I$41,IF(N(Vintage_Input!S231)&gt;0,Vintage_Input!AQ231/Vintage_Input!S231,""))</f>
        <v/>
      </c>
      <c r="AJ280" s="120">
        <f>IF($B280=1,$B$42,IF(N(Vintage_Input!L231)&gt;0,IFERROR(Vintage_Input!AR231/Vintage_Input!AJ231,""),""))</f>
        <v/>
      </c>
      <c r="AK280" s="120">
        <f>IF($B280=1,$C$42,IF(N(Vintage_Input!M231)&gt;0,IFERROR(Vintage_Input!AS231/Vintage_Input!AK231,""),""))</f>
        <v/>
      </c>
      <c r="AL280" s="120">
        <f>IF($B280=1,$D$42,IF(N(Vintage_Input!N231)&gt;0,IFERROR(Vintage_Input!AT231/Vintage_Input!AL231,""),""))</f>
        <v/>
      </c>
      <c r="AM280" s="120">
        <f>IF($B280=1,$E$42,IF(N(Vintage_Input!O231)&gt;0,IFERROR(Vintage_Input!AU231/Vintage_Input!AM231,""),""))</f>
        <v/>
      </c>
      <c r="AN280" s="120">
        <f>IF($B280=1,$F$42,IF(N(Vintage_Input!P231)&gt;0,IFERROR(Vintage_Input!AV231/Vintage_Input!AN231,""),""))</f>
        <v/>
      </c>
      <c r="AO280" s="120">
        <f>IF($B280=1,$G$42,IF(N(Vintage_Input!Q231)&gt;0,IFERROR(Vintage_Input!AW231/Vintage_Input!AO231,""),""))</f>
        <v/>
      </c>
      <c r="AP280" s="120">
        <f>IF($B280=1,$H$42,IF(N(Vintage_Input!R231)&gt;0,IFERROR(Vintage_Input!AX231/Vintage_Input!AP231,""),""))</f>
        <v/>
      </c>
      <c r="AQ280" s="120">
        <f>IF($B280=1,$I$42,IF(N(Vintage_Input!S231)&gt;0,IFERROR(Vintage_Input!AY231/Vintage_Input!AQ231,""),""))</f>
        <v/>
      </c>
      <c r="AR280" s="120">
        <f>IF($B280=1,$B$43,IF(N(Vintage_Input!L231)&gt;0,IFERROR(Vintage_Input!AZ231/$C280,""),""))</f>
        <v/>
      </c>
      <c r="AS280" s="120">
        <f>IF($B280=1,$C$43,IF(N(Vintage_Input!M231)&gt;0,IFERROR(Vintage_Input!BA231/$C280,""),""))</f>
        <v/>
      </c>
      <c r="AT280" s="120">
        <f>IF($B280=1,$D$43,IF(N(Vintage_Input!N231)&gt;0,IFERROR(Vintage_Input!BB231/$C280,""),""))</f>
        <v/>
      </c>
      <c r="AU280" s="120">
        <f>IF($B280=1,$E$43,IF(N(Vintage_Input!O231)&gt;0,IFERROR(Vintage_Input!BC231/$C280,""),""))</f>
        <v/>
      </c>
      <c r="AV280" s="120">
        <f>IF($B280=1,$F$43,IF(N(Vintage_Input!P231)&gt;0,IFERROR(Vintage_Input!BD231/$C280,""),""))</f>
        <v/>
      </c>
      <c r="AW280" s="120">
        <f>IF($B280=1,$G$43,IF(N(Vintage_Input!Q231)&gt;0,IFERROR(Vintage_Input!BE231/$C280,""),""))</f>
        <v/>
      </c>
      <c r="AX280" s="120">
        <f>IF($B280=1,$H$43,IF(N(Vintage_Input!R231)&gt;0,IFERROR(Vintage_Input!BF231/$C280,""),""))</f>
        <v/>
      </c>
      <c r="AY280" s="120">
        <f>IF($B280=1,$I$43,IF(N(Vintage_Input!S231)&gt;0,IFERROR(Vintage_Input!BG231/$C280,""),""))</f>
        <v/>
      </c>
      <c r="AZ280" s="121">
        <f>IF($B280=1,$B$44,IF(N(Vintage_Input!L231)&gt;0,IFERROR((Vintage_Input!D231+Vintage_Input!AR231)/$C280+Products!$F$14-(Products!$F$43+Products!$F$19+Products!$F$43*Products!$F$22+Products!$F$44),""),""))</f>
        <v/>
      </c>
      <c r="BA280" s="121">
        <f>IF($B280=1,$C$44,IF(N(Vintage_Input!M231)&gt;0,IFERROR((Vintage_Input!E231+Vintage_Input!AS231)/$C280+Products!$F$14-(Products!$F$43+Products!$F$19+Products!$F$43*Products!$F$22+Products!$F$44),""),""))</f>
        <v/>
      </c>
      <c r="BB280" s="121">
        <f>IF($B280=1,$D$44,IF(N(Vintage_Input!N231)&gt;0,IFERROR((Vintage_Input!F231+Vintage_Input!AT231)/$C280+Products!$F$14-(Products!$F$43+Products!$F$19+Products!$F$43*Products!$F$22+Products!$F$44),""),""))</f>
        <v/>
      </c>
      <c r="BC280" s="121">
        <f>IF($B280=1,$E$44,IF(N(Vintage_Input!O231)&gt;0,IFERROR((Vintage_Input!G231+Vintage_Input!AU231)/$C280+Products!$F$14-(Products!$F$43+Products!$F$19+Products!$F$43*Products!$F$22+Products!$F$44),""),""))</f>
        <v/>
      </c>
      <c r="BD280" s="121">
        <f>IF($B280=1,$F$44,IF(N(Vintage_Input!P231)&gt;0,IFERROR((Vintage_Input!H231+Vintage_Input!AV231)/$C280+Products!$F$14-(Products!$F$43+Products!$F$19+Products!$F$43*Products!$F$22+Products!$F$44),""),""))</f>
        <v/>
      </c>
      <c r="BE280" s="121">
        <f>IF($B280=1,$G$44,IF(N(Vintage_Input!Q231)&gt;0,IFERROR((Vintage_Input!I231+Vintage_Input!AW231)/$C280+Products!$F$14-(Products!$F$43+Products!$F$19+Products!$F$43*Products!$F$22+Products!$F$44),""),""))</f>
        <v/>
      </c>
      <c r="BF280" s="121">
        <f>IF($B280=1,$H$44,IF(N(Vintage_Input!R231)&gt;0,IFERROR((Vintage_Input!J231+Vintage_Input!AX231)/$C280+Products!$F$14-(Products!$F$43+Products!$F$19+Products!$F$43*Products!$F$22+Products!$F$44),""),""))</f>
        <v/>
      </c>
      <c r="BG280" s="121">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0">
        <f>IF($B281=1,$B$38,IF(N(Vintage_Input!L232)&gt;0,Vintage_Input!D232/Vintage_Input!L232,""))</f>
        <v/>
      </c>
      <c r="E281" s="120">
        <f>IF($B281=1,$C$38,IF(N(Vintage_Input!M232)&gt;0,Vintage_Input!E232/Vintage_Input!M232,""))</f>
        <v/>
      </c>
      <c r="F281" s="120">
        <f>IF($B281=1,$D$38,IF(N(Vintage_Input!N232)&gt;0,Vintage_Input!F232/Vintage_Input!N232,""))</f>
        <v/>
      </c>
      <c r="G281" s="120">
        <f>IF($B281=1,$E$38,IF(N(Vintage_Input!O232)&gt;0,Vintage_Input!G232/Vintage_Input!O232,""))</f>
        <v/>
      </c>
      <c r="H281" s="120">
        <f>IF($B281=1,$F$38,IF(N(Vintage_Input!P232)&gt;0,Vintage_Input!H232/Vintage_Input!P232,""))</f>
        <v/>
      </c>
      <c r="I281" s="120">
        <f>IF($B281=1,$G$38,IF(N(Vintage_Input!Q232)&gt;0,Vintage_Input!I232/Vintage_Input!Q232,""))</f>
        <v/>
      </c>
      <c r="J281" s="120">
        <f>IF($B281=1,$H$38,IF(N(Vintage_Input!R232)&gt;0,Vintage_Input!J232/Vintage_Input!R232,""))</f>
        <v/>
      </c>
      <c r="K281" s="120">
        <f>IF($B281=1,$I$38,IF(N(Vintage_Input!S232)&gt;0,Vintage_Input!K232/Vintage_Input!S232,""))</f>
        <v/>
      </c>
      <c r="L281" s="120">
        <f>IF($B281=1,$B$39,IF(N(Vintage_Input!L232)&gt;0,Vintage_Input!T232/Vintage_Input!L232,""))</f>
        <v/>
      </c>
      <c r="M281" s="120">
        <f>IF($B281=1,$C$39,IF(N(Vintage_Input!M232)&gt;0,Vintage_Input!U232/Vintage_Input!M232,""))</f>
        <v/>
      </c>
      <c r="N281" s="120">
        <f>IF($B281=1,$D$39,IF(N(Vintage_Input!N232)&gt;0,Vintage_Input!V232/Vintage_Input!N232,""))</f>
        <v/>
      </c>
      <c r="O281" s="120">
        <f>IF($B281=1,$E$39,IF(N(Vintage_Input!O232)&gt;0,Vintage_Input!W232/Vintage_Input!O232,""))</f>
        <v/>
      </c>
      <c r="P281" s="120">
        <f>IF($B281=1,$F$39,IF(N(Vintage_Input!P232)&gt;0,Vintage_Input!X232/Vintage_Input!P232,""))</f>
        <v/>
      </c>
      <c r="Q281" s="120">
        <f>IF($B281=1,$G$39,IF(N(Vintage_Input!Q232)&gt;0,Vintage_Input!Y232/Vintage_Input!Q232,""))</f>
        <v/>
      </c>
      <c r="R281" s="120">
        <f>IF($B281=1,$H$39,IF(N(Vintage_Input!R232)&gt;0,Vintage_Input!Z232/Vintage_Input!R232,""))</f>
        <v/>
      </c>
      <c r="S281" s="120">
        <f>IF($B281=1,$I$39,IF(N(Vintage_Input!S232)&gt;0,Vintage_Input!AA232/Vintage_Input!S232,""))</f>
        <v/>
      </c>
      <c r="T281" s="120">
        <f>IF($B281=1,$B$40,IF(N(Vintage_Input!L232)&gt;0,Vintage_Input!AB232/Vintage_Input!L232,""))</f>
        <v/>
      </c>
      <c r="U281" s="120">
        <f>IF($B281=1,$C$40,IF(N(Vintage_Input!M232)&gt;0,Vintage_Input!AC232/Vintage_Input!M232,""))</f>
        <v/>
      </c>
      <c r="V281" s="120">
        <f>IF($B281=1,$D$40,IF(N(Vintage_Input!N232)&gt;0,Vintage_Input!AD232/Vintage_Input!N232,""))</f>
        <v/>
      </c>
      <c r="W281" s="120">
        <f>IF($B281=1,$E$40,IF(N(Vintage_Input!O232)&gt;0,Vintage_Input!AE232/Vintage_Input!O232,""))</f>
        <v/>
      </c>
      <c r="X281" s="120">
        <f>IF($B281=1,$F$40,IF(N(Vintage_Input!P232)&gt;0,Vintage_Input!AF232/Vintage_Input!P232,""))</f>
        <v/>
      </c>
      <c r="Y281" s="120">
        <f>IF($B281=1,$G$40,IF(N(Vintage_Input!Q232)&gt;0,Vintage_Input!AG232/Vintage_Input!Q232,""))</f>
        <v/>
      </c>
      <c r="Z281" s="120">
        <f>IF($B281=1,$H$40,IF(N(Vintage_Input!R232)&gt;0,Vintage_Input!AH232/Vintage_Input!R232,""))</f>
        <v/>
      </c>
      <c r="AA281" s="120">
        <f>IF($B281=1,$I$40,IF(N(Vintage_Input!S232)&gt;0,Vintage_Input!AI232/Vintage_Input!S232,""))</f>
        <v/>
      </c>
      <c r="AB281" s="120">
        <f>IF($B281=1,$B$41,IF(N(Vintage_Input!L232)&gt;0,Vintage_Input!AJ232/Vintage_Input!L232,""))</f>
        <v/>
      </c>
      <c r="AC281" s="120">
        <f>IF($B281=1,$C$41,IF(N(Vintage_Input!M232)&gt;0,Vintage_Input!AK232/Vintage_Input!M232,""))</f>
        <v/>
      </c>
      <c r="AD281" s="120">
        <f>IF($B281=1,$D$41,IF(N(Vintage_Input!N232)&gt;0,Vintage_Input!AL232/Vintage_Input!N232,""))</f>
        <v/>
      </c>
      <c r="AE281" s="120">
        <f>IF($B281=1,$E$41,IF(N(Vintage_Input!O232)&gt;0,Vintage_Input!AM232/Vintage_Input!O232,""))</f>
        <v/>
      </c>
      <c r="AF281" s="120">
        <f>IF($B281=1,$F$41,IF(N(Vintage_Input!P232)&gt;0,Vintage_Input!AN232/Vintage_Input!P232,""))</f>
        <v/>
      </c>
      <c r="AG281" s="120">
        <f>IF($B281=1,$G$41,IF(N(Vintage_Input!Q232)&gt;0,Vintage_Input!AO232/Vintage_Input!Q232,""))</f>
        <v/>
      </c>
      <c r="AH281" s="120">
        <f>IF($B281=1,$H$41,IF(N(Vintage_Input!R232)&gt;0,Vintage_Input!AP232/Vintage_Input!R232,""))</f>
        <v/>
      </c>
      <c r="AI281" s="120">
        <f>IF($B281=1,$I$41,IF(N(Vintage_Input!S232)&gt;0,Vintage_Input!AQ232/Vintage_Input!S232,""))</f>
        <v/>
      </c>
      <c r="AJ281" s="120">
        <f>IF($B281=1,$B$42,IF(N(Vintage_Input!L232)&gt;0,IFERROR(Vintage_Input!AR232/Vintage_Input!AJ232,""),""))</f>
        <v/>
      </c>
      <c r="AK281" s="120">
        <f>IF($B281=1,$C$42,IF(N(Vintage_Input!M232)&gt;0,IFERROR(Vintage_Input!AS232/Vintage_Input!AK232,""),""))</f>
        <v/>
      </c>
      <c r="AL281" s="120">
        <f>IF($B281=1,$D$42,IF(N(Vintage_Input!N232)&gt;0,IFERROR(Vintage_Input!AT232/Vintage_Input!AL232,""),""))</f>
        <v/>
      </c>
      <c r="AM281" s="120">
        <f>IF($B281=1,$E$42,IF(N(Vintage_Input!O232)&gt;0,IFERROR(Vintage_Input!AU232/Vintage_Input!AM232,""),""))</f>
        <v/>
      </c>
      <c r="AN281" s="120">
        <f>IF($B281=1,$F$42,IF(N(Vintage_Input!P232)&gt;0,IFERROR(Vintage_Input!AV232/Vintage_Input!AN232,""),""))</f>
        <v/>
      </c>
      <c r="AO281" s="120">
        <f>IF($B281=1,$G$42,IF(N(Vintage_Input!Q232)&gt;0,IFERROR(Vintage_Input!AW232/Vintage_Input!AO232,""),""))</f>
        <v/>
      </c>
      <c r="AP281" s="120">
        <f>IF($B281=1,$H$42,IF(N(Vintage_Input!R232)&gt;0,IFERROR(Vintage_Input!AX232/Vintage_Input!AP232,""),""))</f>
        <v/>
      </c>
      <c r="AQ281" s="120">
        <f>IF($B281=1,$I$42,IF(N(Vintage_Input!S232)&gt;0,IFERROR(Vintage_Input!AY232/Vintage_Input!AQ232,""),""))</f>
        <v/>
      </c>
      <c r="AR281" s="120">
        <f>IF($B281=1,$B$43,IF(N(Vintage_Input!L232)&gt;0,IFERROR(Vintage_Input!AZ232/$C281,""),""))</f>
        <v/>
      </c>
      <c r="AS281" s="120">
        <f>IF($B281=1,$C$43,IF(N(Vintage_Input!M232)&gt;0,IFERROR(Vintage_Input!BA232/$C281,""),""))</f>
        <v/>
      </c>
      <c r="AT281" s="120">
        <f>IF($B281=1,$D$43,IF(N(Vintage_Input!N232)&gt;0,IFERROR(Vintage_Input!BB232/$C281,""),""))</f>
        <v/>
      </c>
      <c r="AU281" s="120">
        <f>IF($B281=1,$E$43,IF(N(Vintage_Input!O232)&gt;0,IFERROR(Vintage_Input!BC232/$C281,""),""))</f>
        <v/>
      </c>
      <c r="AV281" s="120">
        <f>IF($B281=1,$F$43,IF(N(Vintage_Input!P232)&gt;0,IFERROR(Vintage_Input!BD232/$C281,""),""))</f>
        <v/>
      </c>
      <c r="AW281" s="120">
        <f>IF($B281=1,$G$43,IF(N(Vintage_Input!Q232)&gt;0,IFERROR(Vintage_Input!BE232/$C281,""),""))</f>
        <v/>
      </c>
      <c r="AX281" s="120">
        <f>IF($B281=1,$H$43,IF(N(Vintage_Input!R232)&gt;0,IFERROR(Vintage_Input!BF232/$C281,""),""))</f>
        <v/>
      </c>
      <c r="AY281" s="120">
        <f>IF($B281=1,$I$43,IF(N(Vintage_Input!S232)&gt;0,IFERROR(Vintage_Input!BG232/$C281,""),""))</f>
        <v/>
      </c>
      <c r="AZ281" s="121">
        <f>IF($B281=1,$B$44,IF(N(Vintage_Input!L232)&gt;0,IFERROR((Vintage_Input!D232+Vintage_Input!AR232)/$C281+Products!$F$14-(Products!$F$43+Products!$F$19+Products!$F$43*Products!$F$22+Products!$F$44),""),""))</f>
        <v/>
      </c>
      <c r="BA281" s="121">
        <f>IF($B281=1,$C$44,IF(N(Vintage_Input!M232)&gt;0,IFERROR((Vintage_Input!E232+Vintage_Input!AS232)/$C281+Products!$F$14-(Products!$F$43+Products!$F$19+Products!$F$43*Products!$F$22+Products!$F$44),""),""))</f>
        <v/>
      </c>
      <c r="BB281" s="121">
        <f>IF($B281=1,$D$44,IF(N(Vintage_Input!N232)&gt;0,IFERROR((Vintage_Input!F232+Vintage_Input!AT232)/$C281+Products!$F$14-(Products!$F$43+Products!$F$19+Products!$F$43*Products!$F$22+Products!$F$44),""),""))</f>
        <v/>
      </c>
      <c r="BC281" s="121">
        <f>IF($B281=1,$E$44,IF(N(Vintage_Input!O232)&gt;0,IFERROR((Vintage_Input!G232+Vintage_Input!AU232)/$C281+Products!$F$14-(Products!$F$43+Products!$F$19+Products!$F$43*Products!$F$22+Products!$F$44),""),""))</f>
        <v/>
      </c>
      <c r="BD281" s="121">
        <f>IF($B281=1,$F$44,IF(N(Vintage_Input!P232)&gt;0,IFERROR((Vintage_Input!H232+Vintage_Input!AV232)/$C281+Products!$F$14-(Products!$F$43+Products!$F$19+Products!$F$43*Products!$F$22+Products!$F$44),""),""))</f>
        <v/>
      </c>
      <c r="BE281" s="121">
        <f>IF($B281=1,$G$44,IF(N(Vintage_Input!Q232)&gt;0,IFERROR((Vintage_Input!I232+Vintage_Input!AW232)/$C281+Products!$F$14-(Products!$F$43+Products!$F$19+Products!$F$43*Products!$F$22+Products!$F$44),""),""))</f>
        <v/>
      </c>
      <c r="BF281" s="121">
        <f>IF($B281=1,$H$44,IF(N(Vintage_Input!R232)&gt;0,IFERROR((Vintage_Input!J232+Vintage_Input!AX232)/$C281+Products!$F$14-(Products!$F$43+Products!$F$19+Products!$F$43*Products!$F$22+Products!$F$44),""),""))</f>
        <v/>
      </c>
      <c r="BG281" s="121">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0">
        <f>IF($B282=1,$B$38,IF(N(Vintage_Input!L233)&gt;0,Vintage_Input!D233/Vintage_Input!L233,""))</f>
        <v/>
      </c>
      <c r="E282" s="120">
        <f>IF($B282=1,$C$38,IF(N(Vintage_Input!M233)&gt;0,Vintage_Input!E233/Vintage_Input!M233,""))</f>
        <v/>
      </c>
      <c r="F282" s="120">
        <f>IF($B282=1,$D$38,IF(N(Vintage_Input!N233)&gt;0,Vintage_Input!F233/Vintage_Input!N233,""))</f>
        <v/>
      </c>
      <c r="G282" s="120">
        <f>IF($B282=1,$E$38,IF(N(Vintage_Input!O233)&gt;0,Vintage_Input!G233/Vintage_Input!O233,""))</f>
        <v/>
      </c>
      <c r="H282" s="120">
        <f>IF($B282=1,$F$38,IF(N(Vintage_Input!P233)&gt;0,Vintage_Input!H233/Vintage_Input!P233,""))</f>
        <v/>
      </c>
      <c r="I282" s="120">
        <f>IF($B282=1,$G$38,IF(N(Vintage_Input!Q233)&gt;0,Vintage_Input!I233/Vintage_Input!Q233,""))</f>
        <v/>
      </c>
      <c r="J282" s="120">
        <f>IF($B282=1,$H$38,IF(N(Vintage_Input!R233)&gt;0,Vintage_Input!J233/Vintage_Input!R233,""))</f>
        <v/>
      </c>
      <c r="K282" s="120">
        <f>IF($B282=1,$I$38,IF(N(Vintage_Input!S233)&gt;0,Vintage_Input!K233/Vintage_Input!S233,""))</f>
        <v/>
      </c>
      <c r="L282" s="120">
        <f>IF($B282=1,$B$39,IF(N(Vintage_Input!L233)&gt;0,Vintage_Input!T233/Vintage_Input!L233,""))</f>
        <v/>
      </c>
      <c r="M282" s="120">
        <f>IF($B282=1,$C$39,IF(N(Vintage_Input!M233)&gt;0,Vintage_Input!U233/Vintage_Input!M233,""))</f>
        <v/>
      </c>
      <c r="N282" s="120">
        <f>IF($B282=1,$D$39,IF(N(Vintage_Input!N233)&gt;0,Vintage_Input!V233/Vintage_Input!N233,""))</f>
        <v/>
      </c>
      <c r="O282" s="120">
        <f>IF($B282=1,$E$39,IF(N(Vintage_Input!O233)&gt;0,Vintage_Input!W233/Vintage_Input!O233,""))</f>
        <v/>
      </c>
      <c r="P282" s="120">
        <f>IF($B282=1,$F$39,IF(N(Vintage_Input!P233)&gt;0,Vintage_Input!X233/Vintage_Input!P233,""))</f>
        <v/>
      </c>
      <c r="Q282" s="120">
        <f>IF($B282=1,$G$39,IF(N(Vintage_Input!Q233)&gt;0,Vintage_Input!Y233/Vintage_Input!Q233,""))</f>
        <v/>
      </c>
      <c r="R282" s="120">
        <f>IF($B282=1,$H$39,IF(N(Vintage_Input!R233)&gt;0,Vintage_Input!Z233/Vintage_Input!R233,""))</f>
        <v/>
      </c>
      <c r="S282" s="120">
        <f>IF($B282=1,$I$39,IF(N(Vintage_Input!S233)&gt;0,Vintage_Input!AA233/Vintage_Input!S233,""))</f>
        <v/>
      </c>
      <c r="T282" s="120">
        <f>IF($B282=1,$B$40,IF(N(Vintage_Input!L233)&gt;0,Vintage_Input!AB233/Vintage_Input!L233,""))</f>
        <v/>
      </c>
      <c r="U282" s="120">
        <f>IF($B282=1,$C$40,IF(N(Vintage_Input!M233)&gt;0,Vintage_Input!AC233/Vintage_Input!M233,""))</f>
        <v/>
      </c>
      <c r="V282" s="120">
        <f>IF($B282=1,$D$40,IF(N(Vintage_Input!N233)&gt;0,Vintage_Input!AD233/Vintage_Input!N233,""))</f>
        <v/>
      </c>
      <c r="W282" s="120">
        <f>IF($B282=1,$E$40,IF(N(Vintage_Input!O233)&gt;0,Vintage_Input!AE233/Vintage_Input!O233,""))</f>
        <v/>
      </c>
      <c r="X282" s="120">
        <f>IF($B282=1,$F$40,IF(N(Vintage_Input!P233)&gt;0,Vintage_Input!AF233/Vintage_Input!P233,""))</f>
        <v/>
      </c>
      <c r="Y282" s="120">
        <f>IF($B282=1,$G$40,IF(N(Vintage_Input!Q233)&gt;0,Vintage_Input!AG233/Vintage_Input!Q233,""))</f>
        <v/>
      </c>
      <c r="Z282" s="120">
        <f>IF($B282=1,$H$40,IF(N(Vintage_Input!R233)&gt;0,Vintage_Input!AH233/Vintage_Input!R233,""))</f>
        <v/>
      </c>
      <c r="AA282" s="120">
        <f>IF($B282=1,$I$40,IF(N(Vintage_Input!S233)&gt;0,Vintage_Input!AI233/Vintage_Input!S233,""))</f>
        <v/>
      </c>
      <c r="AB282" s="120">
        <f>IF($B282=1,$B$41,IF(N(Vintage_Input!L233)&gt;0,Vintage_Input!AJ233/Vintage_Input!L233,""))</f>
        <v/>
      </c>
      <c r="AC282" s="120">
        <f>IF($B282=1,$C$41,IF(N(Vintage_Input!M233)&gt;0,Vintage_Input!AK233/Vintage_Input!M233,""))</f>
        <v/>
      </c>
      <c r="AD282" s="120">
        <f>IF($B282=1,$D$41,IF(N(Vintage_Input!N233)&gt;0,Vintage_Input!AL233/Vintage_Input!N233,""))</f>
        <v/>
      </c>
      <c r="AE282" s="120">
        <f>IF($B282=1,$E$41,IF(N(Vintage_Input!O233)&gt;0,Vintage_Input!AM233/Vintage_Input!O233,""))</f>
        <v/>
      </c>
      <c r="AF282" s="120">
        <f>IF($B282=1,$F$41,IF(N(Vintage_Input!P233)&gt;0,Vintage_Input!AN233/Vintage_Input!P233,""))</f>
        <v/>
      </c>
      <c r="AG282" s="120">
        <f>IF($B282=1,$G$41,IF(N(Vintage_Input!Q233)&gt;0,Vintage_Input!AO233/Vintage_Input!Q233,""))</f>
        <v/>
      </c>
      <c r="AH282" s="120">
        <f>IF($B282=1,$H$41,IF(N(Vintage_Input!R233)&gt;0,Vintage_Input!AP233/Vintage_Input!R233,""))</f>
        <v/>
      </c>
      <c r="AI282" s="120">
        <f>IF($B282=1,$I$41,IF(N(Vintage_Input!S233)&gt;0,Vintage_Input!AQ233/Vintage_Input!S233,""))</f>
        <v/>
      </c>
      <c r="AJ282" s="120">
        <f>IF($B282=1,$B$42,IF(N(Vintage_Input!L233)&gt;0,IFERROR(Vintage_Input!AR233/Vintage_Input!AJ233,""),""))</f>
        <v/>
      </c>
      <c r="AK282" s="120">
        <f>IF($B282=1,$C$42,IF(N(Vintage_Input!M233)&gt;0,IFERROR(Vintage_Input!AS233/Vintage_Input!AK233,""),""))</f>
        <v/>
      </c>
      <c r="AL282" s="120">
        <f>IF($B282=1,$D$42,IF(N(Vintage_Input!N233)&gt;0,IFERROR(Vintage_Input!AT233/Vintage_Input!AL233,""),""))</f>
        <v/>
      </c>
      <c r="AM282" s="120">
        <f>IF($B282=1,$E$42,IF(N(Vintage_Input!O233)&gt;0,IFERROR(Vintage_Input!AU233/Vintage_Input!AM233,""),""))</f>
        <v/>
      </c>
      <c r="AN282" s="120">
        <f>IF($B282=1,$F$42,IF(N(Vintage_Input!P233)&gt;0,IFERROR(Vintage_Input!AV233/Vintage_Input!AN233,""),""))</f>
        <v/>
      </c>
      <c r="AO282" s="120">
        <f>IF($B282=1,$G$42,IF(N(Vintage_Input!Q233)&gt;0,IFERROR(Vintage_Input!AW233/Vintage_Input!AO233,""),""))</f>
        <v/>
      </c>
      <c r="AP282" s="120">
        <f>IF($B282=1,$H$42,IF(N(Vintage_Input!R233)&gt;0,IFERROR(Vintage_Input!AX233/Vintage_Input!AP233,""),""))</f>
        <v/>
      </c>
      <c r="AQ282" s="120">
        <f>IF($B282=1,$I$42,IF(N(Vintage_Input!S233)&gt;0,IFERROR(Vintage_Input!AY233/Vintage_Input!AQ233,""),""))</f>
        <v/>
      </c>
      <c r="AR282" s="120">
        <f>IF($B282=1,$B$43,IF(N(Vintage_Input!L233)&gt;0,IFERROR(Vintage_Input!AZ233/$C282,""),""))</f>
        <v/>
      </c>
      <c r="AS282" s="120">
        <f>IF($B282=1,$C$43,IF(N(Vintage_Input!M233)&gt;0,IFERROR(Vintage_Input!BA233/$C282,""),""))</f>
        <v/>
      </c>
      <c r="AT282" s="120">
        <f>IF($B282=1,$D$43,IF(N(Vintage_Input!N233)&gt;0,IFERROR(Vintage_Input!BB233/$C282,""),""))</f>
        <v/>
      </c>
      <c r="AU282" s="120">
        <f>IF($B282=1,$E$43,IF(N(Vintage_Input!O233)&gt;0,IFERROR(Vintage_Input!BC233/$C282,""),""))</f>
        <v/>
      </c>
      <c r="AV282" s="120">
        <f>IF($B282=1,$F$43,IF(N(Vintage_Input!P233)&gt;0,IFERROR(Vintage_Input!BD233/$C282,""),""))</f>
        <v/>
      </c>
      <c r="AW282" s="120">
        <f>IF($B282=1,$G$43,IF(N(Vintage_Input!Q233)&gt;0,IFERROR(Vintage_Input!BE233/$C282,""),""))</f>
        <v/>
      </c>
      <c r="AX282" s="120">
        <f>IF($B282=1,$H$43,IF(N(Vintage_Input!R233)&gt;0,IFERROR(Vintage_Input!BF233/$C282,""),""))</f>
        <v/>
      </c>
      <c r="AY282" s="120">
        <f>IF($B282=1,$I$43,IF(N(Vintage_Input!S233)&gt;0,IFERROR(Vintage_Input!BG233/$C282,""),""))</f>
        <v/>
      </c>
      <c r="AZ282" s="121">
        <f>IF($B282=1,$B$44,IF(N(Vintage_Input!L233)&gt;0,IFERROR((Vintage_Input!D233+Vintage_Input!AR233)/$C282+Products!$F$14-(Products!$F$43+Products!$F$19+Products!$F$43*Products!$F$22+Products!$F$44),""),""))</f>
        <v/>
      </c>
      <c r="BA282" s="121">
        <f>IF($B282=1,$C$44,IF(N(Vintage_Input!M233)&gt;0,IFERROR((Vintage_Input!E233+Vintage_Input!AS233)/$C282+Products!$F$14-(Products!$F$43+Products!$F$19+Products!$F$43*Products!$F$22+Products!$F$44),""),""))</f>
        <v/>
      </c>
      <c r="BB282" s="121">
        <f>IF($B282=1,$D$44,IF(N(Vintage_Input!N233)&gt;0,IFERROR((Vintage_Input!F233+Vintage_Input!AT233)/$C282+Products!$F$14-(Products!$F$43+Products!$F$19+Products!$F$43*Products!$F$22+Products!$F$44),""),""))</f>
        <v/>
      </c>
      <c r="BC282" s="121">
        <f>IF($B282=1,$E$44,IF(N(Vintage_Input!O233)&gt;0,IFERROR((Vintage_Input!G233+Vintage_Input!AU233)/$C282+Products!$F$14-(Products!$F$43+Products!$F$19+Products!$F$43*Products!$F$22+Products!$F$44),""),""))</f>
        <v/>
      </c>
      <c r="BD282" s="121">
        <f>IF($B282=1,$F$44,IF(N(Vintage_Input!P233)&gt;0,IFERROR((Vintage_Input!H233+Vintage_Input!AV233)/$C282+Products!$F$14-(Products!$F$43+Products!$F$19+Products!$F$43*Products!$F$22+Products!$F$44),""),""))</f>
        <v/>
      </c>
      <c r="BE282" s="121">
        <f>IF($B282=1,$G$44,IF(N(Vintage_Input!Q233)&gt;0,IFERROR((Vintage_Input!I233+Vintage_Input!AW233)/$C282+Products!$F$14-(Products!$F$43+Products!$F$19+Products!$F$43*Products!$F$22+Products!$F$44),""),""))</f>
        <v/>
      </c>
      <c r="BF282" s="121">
        <f>IF($B282=1,$H$44,IF(N(Vintage_Input!R233)&gt;0,IFERROR((Vintage_Input!J233+Vintage_Input!AX233)/$C282+Products!$F$14-(Products!$F$43+Products!$F$19+Products!$F$43*Products!$F$22+Products!$F$44),""),""))</f>
        <v/>
      </c>
      <c r="BG282" s="121">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0">
        <f>IF($B283=1,$B$38,IF(N(Vintage_Input!L234)&gt;0,Vintage_Input!D234/Vintage_Input!L234,""))</f>
        <v/>
      </c>
      <c r="E283" s="120">
        <f>IF($B283=1,$C$38,IF(N(Vintage_Input!M234)&gt;0,Vintage_Input!E234/Vintage_Input!M234,""))</f>
        <v/>
      </c>
      <c r="F283" s="120">
        <f>IF($B283=1,$D$38,IF(N(Vintage_Input!N234)&gt;0,Vintage_Input!F234/Vintage_Input!N234,""))</f>
        <v/>
      </c>
      <c r="G283" s="120">
        <f>IF($B283=1,$E$38,IF(N(Vintage_Input!O234)&gt;0,Vintage_Input!G234/Vintage_Input!O234,""))</f>
        <v/>
      </c>
      <c r="H283" s="120">
        <f>IF($B283=1,$F$38,IF(N(Vintage_Input!P234)&gt;0,Vintage_Input!H234/Vintage_Input!P234,""))</f>
        <v/>
      </c>
      <c r="I283" s="120">
        <f>IF($B283=1,$G$38,IF(N(Vintage_Input!Q234)&gt;0,Vintage_Input!I234/Vintage_Input!Q234,""))</f>
        <v/>
      </c>
      <c r="J283" s="120">
        <f>IF($B283=1,$H$38,IF(N(Vintage_Input!R234)&gt;0,Vintage_Input!J234/Vintage_Input!R234,""))</f>
        <v/>
      </c>
      <c r="K283" s="120">
        <f>IF($B283=1,$I$38,IF(N(Vintage_Input!S234)&gt;0,Vintage_Input!K234/Vintage_Input!S234,""))</f>
        <v/>
      </c>
      <c r="L283" s="120">
        <f>IF($B283=1,$B$39,IF(N(Vintage_Input!L234)&gt;0,Vintage_Input!T234/Vintage_Input!L234,""))</f>
        <v/>
      </c>
      <c r="M283" s="120">
        <f>IF($B283=1,$C$39,IF(N(Vintage_Input!M234)&gt;0,Vintage_Input!U234/Vintage_Input!M234,""))</f>
        <v/>
      </c>
      <c r="N283" s="120">
        <f>IF($B283=1,$D$39,IF(N(Vintage_Input!N234)&gt;0,Vintage_Input!V234/Vintage_Input!N234,""))</f>
        <v/>
      </c>
      <c r="O283" s="120">
        <f>IF($B283=1,$E$39,IF(N(Vintage_Input!O234)&gt;0,Vintage_Input!W234/Vintage_Input!O234,""))</f>
        <v/>
      </c>
      <c r="P283" s="120">
        <f>IF($B283=1,$F$39,IF(N(Vintage_Input!P234)&gt;0,Vintage_Input!X234/Vintage_Input!P234,""))</f>
        <v/>
      </c>
      <c r="Q283" s="120">
        <f>IF($B283=1,$G$39,IF(N(Vintage_Input!Q234)&gt;0,Vintage_Input!Y234/Vintage_Input!Q234,""))</f>
        <v/>
      </c>
      <c r="R283" s="120">
        <f>IF($B283=1,$H$39,IF(N(Vintage_Input!R234)&gt;0,Vintage_Input!Z234/Vintage_Input!R234,""))</f>
        <v/>
      </c>
      <c r="S283" s="120">
        <f>IF($B283=1,$I$39,IF(N(Vintage_Input!S234)&gt;0,Vintage_Input!AA234/Vintage_Input!S234,""))</f>
        <v/>
      </c>
      <c r="T283" s="120">
        <f>IF($B283=1,$B$40,IF(N(Vintage_Input!L234)&gt;0,Vintage_Input!AB234/Vintage_Input!L234,""))</f>
        <v/>
      </c>
      <c r="U283" s="120">
        <f>IF($B283=1,$C$40,IF(N(Vintage_Input!M234)&gt;0,Vintage_Input!AC234/Vintage_Input!M234,""))</f>
        <v/>
      </c>
      <c r="V283" s="120">
        <f>IF($B283=1,$D$40,IF(N(Vintage_Input!N234)&gt;0,Vintage_Input!AD234/Vintage_Input!N234,""))</f>
        <v/>
      </c>
      <c r="W283" s="120">
        <f>IF($B283=1,$E$40,IF(N(Vintage_Input!O234)&gt;0,Vintage_Input!AE234/Vintage_Input!O234,""))</f>
        <v/>
      </c>
      <c r="X283" s="120">
        <f>IF($B283=1,$F$40,IF(N(Vintage_Input!P234)&gt;0,Vintage_Input!AF234/Vintage_Input!P234,""))</f>
        <v/>
      </c>
      <c r="Y283" s="120">
        <f>IF($B283=1,$G$40,IF(N(Vintage_Input!Q234)&gt;0,Vintage_Input!AG234/Vintage_Input!Q234,""))</f>
        <v/>
      </c>
      <c r="Z283" s="120">
        <f>IF($B283=1,$H$40,IF(N(Vintage_Input!R234)&gt;0,Vintage_Input!AH234/Vintage_Input!R234,""))</f>
        <v/>
      </c>
      <c r="AA283" s="120">
        <f>IF($B283=1,$I$40,IF(N(Vintage_Input!S234)&gt;0,Vintage_Input!AI234/Vintage_Input!S234,""))</f>
        <v/>
      </c>
      <c r="AB283" s="120">
        <f>IF($B283=1,$B$41,IF(N(Vintage_Input!L234)&gt;0,Vintage_Input!AJ234/Vintage_Input!L234,""))</f>
        <v/>
      </c>
      <c r="AC283" s="120">
        <f>IF($B283=1,$C$41,IF(N(Vintage_Input!M234)&gt;0,Vintage_Input!AK234/Vintage_Input!M234,""))</f>
        <v/>
      </c>
      <c r="AD283" s="120">
        <f>IF($B283=1,$D$41,IF(N(Vintage_Input!N234)&gt;0,Vintage_Input!AL234/Vintage_Input!N234,""))</f>
        <v/>
      </c>
      <c r="AE283" s="120">
        <f>IF($B283=1,$E$41,IF(N(Vintage_Input!O234)&gt;0,Vintage_Input!AM234/Vintage_Input!O234,""))</f>
        <v/>
      </c>
      <c r="AF283" s="120">
        <f>IF($B283=1,$F$41,IF(N(Vintage_Input!P234)&gt;0,Vintage_Input!AN234/Vintage_Input!P234,""))</f>
        <v/>
      </c>
      <c r="AG283" s="120">
        <f>IF($B283=1,$G$41,IF(N(Vintage_Input!Q234)&gt;0,Vintage_Input!AO234/Vintage_Input!Q234,""))</f>
        <v/>
      </c>
      <c r="AH283" s="120">
        <f>IF($B283=1,$H$41,IF(N(Vintage_Input!R234)&gt;0,Vintage_Input!AP234/Vintage_Input!R234,""))</f>
        <v/>
      </c>
      <c r="AI283" s="120">
        <f>IF($B283=1,$I$41,IF(N(Vintage_Input!S234)&gt;0,Vintage_Input!AQ234/Vintage_Input!S234,""))</f>
        <v/>
      </c>
      <c r="AJ283" s="120">
        <f>IF($B283=1,$B$42,IF(N(Vintage_Input!L234)&gt;0,IFERROR(Vintage_Input!AR234/Vintage_Input!AJ234,""),""))</f>
        <v/>
      </c>
      <c r="AK283" s="120">
        <f>IF($B283=1,$C$42,IF(N(Vintage_Input!M234)&gt;0,IFERROR(Vintage_Input!AS234/Vintage_Input!AK234,""),""))</f>
        <v/>
      </c>
      <c r="AL283" s="120">
        <f>IF($B283=1,$D$42,IF(N(Vintage_Input!N234)&gt;0,IFERROR(Vintage_Input!AT234/Vintage_Input!AL234,""),""))</f>
        <v/>
      </c>
      <c r="AM283" s="120">
        <f>IF($B283=1,$E$42,IF(N(Vintage_Input!O234)&gt;0,IFERROR(Vintage_Input!AU234/Vintage_Input!AM234,""),""))</f>
        <v/>
      </c>
      <c r="AN283" s="120">
        <f>IF($B283=1,$F$42,IF(N(Vintage_Input!P234)&gt;0,IFERROR(Vintage_Input!AV234/Vintage_Input!AN234,""),""))</f>
        <v/>
      </c>
      <c r="AO283" s="120">
        <f>IF($B283=1,$G$42,IF(N(Vintage_Input!Q234)&gt;0,IFERROR(Vintage_Input!AW234/Vintage_Input!AO234,""),""))</f>
        <v/>
      </c>
      <c r="AP283" s="120">
        <f>IF($B283=1,$H$42,IF(N(Vintage_Input!R234)&gt;0,IFERROR(Vintage_Input!AX234/Vintage_Input!AP234,""),""))</f>
        <v/>
      </c>
      <c r="AQ283" s="120">
        <f>IF($B283=1,$I$42,IF(N(Vintage_Input!S234)&gt;0,IFERROR(Vintage_Input!AY234/Vintage_Input!AQ234,""),""))</f>
        <v/>
      </c>
      <c r="AR283" s="120">
        <f>IF($B283=1,$B$43,IF(N(Vintage_Input!L234)&gt;0,IFERROR(Vintage_Input!AZ234/$C283,""),""))</f>
        <v/>
      </c>
      <c r="AS283" s="120">
        <f>IF($B283=1,$C$43,IF(N(Vintage_Input!M234)&gt;0,IFERROR(Vintage_Input!BA234/$C283,""),""))</f>
        <v/>
      </c>
      <c r="AT283" s="120">
        <f>IF($B283=1,$D$43,IF(N(Vintage_Input!N234)&gt;0,IFERROR(Vintage_Input!BB234/$C283,""),""))</f>
        <v/>
      </c>
      <c r="AU283" s="120">
        <f>IF($B283=1,$E$43,IF(N(Vintage_Input!O234)&gt;0,IFERROR(Vintage_Input!BC234/$C283,""),""))</f>
        <v/>
      </c>
      <c r="AV283" s="120">
        <f>IF($B283=1,$F$43,IF(N(Vintage_Input!P234)&gt;0,IFERROR(Vintage_Input!BD234/$C283,""),""))</f>
        <v/>
      </c>
      <c r="AW283" s="120">
        <f>IF($B283=1,$G$43,IF(N(Vintage_Input!Q234)&gt;0,IFERROR(Vintage_Input!BE234/$C283,""),""))</f>
        <v/>
      </c>
      <c r="AX283" s="120">
        <f>IF($B283=1,$H$43,IF(N(Vintage_Input!R234)&gt;0,IFERROR(Vintage_Input!BF234/$C283,""),""))</f>
        <v/>
      </c>
      <c r="AY283" s="120">
        <f>IF($B283=1,$I$43,IF(N(Vintage_Input!S234)&gt;0,IFERROR(Vintage_Input!BG234/$C283,""),""))</f>
        <v/>
      </c>
      <c r="AZ283" s="121">
        <f>IF($B283=1,$B$44,IF(N(Vintage_Input!L234)&gt;0,IFERROR((Vintage_Input!D234+Vintage_Input!AR234)/$C283+Products!$F$14-(Products!$F$43+Products!$F$19+Products!$F$43*Products!$F$22+Products!$F$44),""),""))</f>
        <v/>
      </c>
      <c r="BA283" s="121">
        <f>IF($B283=1,$C$44,IF(N(Vintage_Input!M234)&gt;0,IFERROR((Vintage_Input!E234+Vintage_Input!AS234)/$C283+Products!$F$14-(Products!$F$43+Products!$F$19+Products!$F$43*Products!$F$22+Products!$F$44),""),""))</f>
        <v/>
      </c>
      <c r="BB283" s="121">
        <f>IF($B283=1,$D$44,IF(N(Vintage_Input!N234)&gt;0,IFERROR((Vintage_Input!F234+Vintage_Input!AT234)/$C283+Products!$F$14-(Products!$F$43+Products!$F$19+Products!$F$43*Products!$F$22+Products!$F$44),""),""))</f>
        <v/>
      </c>
      <c r="BC283" s="121">
        <f>IF($B283=1,$E$44,IF(N(Vintage_Input!O234)&gt;0,IFERROR((Vintage_Input!G234+Vintage_Input!AU234)/$C283+Products!$F$14-(Products!$F$43+Products!$F$19+Products!$F$43*Products!$F$22+Products!$F$44),""),""))</f>
        <v/>
      </c>
      <c r="BD283" s="121">
        <f>IF($B283=1,$F$44,IF(N(Vintage_Input!P234)&gt;0,IFERROR((Vintage_Input!H234+Vintage_Input!AV234)/$C283+Products!$F$14-(Products!$F$43+Products!$F$19+Products!$F$43*Products!$F$22+Products!$F$44),""),""))</f>
        <v/>
      </c>
      <c r="BE283" s="121">
        <f>IF($B283=1,$G$44,IF(N(Vintage_Input!Q234)&gt;0,IFERROR((Vintage_Input!I234+Vintage_Input!AW234)/$C283+Products!$F$14-(Products!$F$43+Products!$F$19+Products!$F$43*Products!$F$22+Products!$F$44),""),""))</f>
        <v/>
      </c>
      <c r="BF283" s="121">
        <f>IF($B283=1,$H$44,IF(N(Vintage_Input!R234)&gt;0,IFERROR((Vintage_Input!J234+Vintage_Input!AX234)/$C283+Products!$F$14-(Products!$F$43+Products!$F$19+Products!$F$43*Products!$F$22+Products!$F$44),""),""))</f>
        <v/>
      </c>
      <c r="BG283" s="121">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0">
        <f>IF($B284=1,$B$38,IF(N(Vintage_Input!L235)&gt;0,Vintage_Input!D235/Vintage_Input!L235,""))</f>
        <v/>
      </c>
      <c r="E284" s="120">
        <f>IF($B284=1,$C$38,IF(N(Vintage_Input!M235)&gt;0,Vintage_Input!E235/Vintage_Input!M235,""))</f>
        <v/>
      </c>
      <c r="F284" s="120">
        <f>IF($B284=1,$D$38,IF(N(Vintage_Input!N235)&gt;0,Vintage_Input!F235/Vintage_Input!N235,""))</f>
        <v/>
      </c>
      <c r="G284" s="120">
        <f>IF($B284=1,$E$38,IF(N(Vintage_Input!O235)&gt;0,Vintage_Input!G235/Vintage_Input!O235,""))</f>
        <v/>
      </c>
      <c r="H284" s="120">
        <f>IF($B284=1,$F$38,IF(N(Vintage_Input!P235)&gt;0,Vintage_Input!H235/Vintage_Input!P235,""))</f>
        <v/>
      </c>
      <c r="I284" s="120">
        <f>IF($B284=1,$G$38,IF(N(Vintage_Input!Q235)&gt;0,Vintage_Input!I235/Vintage_Input!Q235,""))</f>
        <v/>
      </c>
      <c r="J284" s="120">
        <f>IF($B284=1,$H$38,IF(N(Vintage_Input!R235)&gt;0,Vintage_Input!J235/Vintage_Input!R235,""))</f>
        <v/>
      </c>
      <c r="K284" s="120">
        <f>IF($B284=1,$I$38,IF(N(Vintage_Input!S235)&gt;0,Vintage_Input!K235/Vintage_Input!S235,""))</f>
        <v/>
      </c>
      <c r="L284" s="120">
        <f>IF($B284=1,$B$39,IF(N(Vintage_Input!L235)&gt;0,Vintage_Input!T235/Vintage_Input!L235,""))</f>
        <v/>
      </c>
      <c r="M284" s="120">
        <f>IF($B284=1,$C$39,IF(N(Vintage_Input!M235)&gt;0,Vintage_Input!U235/Vintage_Input!M235,""))</f>
        <v/>
      </c>
      <c r="N284" s="120">
        <f>IF($B284=1,$D$39,IF(N(Vintage_Input!N235)&gt;0,Vintage_Input!V235/Vintage_Input!N235,""))</f>
        <v/>
      </c>
      <c r="O284" s="120">
        <f>IF($B284=1,$E$39,IF(N(Vintage_Input!O235)&gt;0,Vintage_Input!W235/Vintage_Input!O235,""))</f>
        <v/>
      </c>
      <c r="P284" s="120">
        <f>IF($B284=1,$F$39,IF(N(Vintage_Input!P235)&gt;0,Vintage_Input!X235/Vintage_Input!P235,""))</f>
        <v/>
      </c>
      <c r="Q284" s="120">
        <f>IF($B284=1,$G$39,IF(N(Vintage_Input!Q235)&gt;0,Vintage_Input!Y235/Vintage_Input!Q235,""))</f>
        <v/>
      </c>
      <c r="R284" s="120">
        <f>IF($B284=1,$H$39,IF(N(Vintage_Input!R235)&gt;0,Vintage_Input!Z235/Vintage_Input!R235,""))</f>
        <v/>
      </c>
      <c r="S284" s="120">
        <f>IF($B284=1,$I$39,IF(N(Vintage_Input!S235)&gt;0,Vintage_Input!AA235/Vintage_Input!S235,""))</f>
        <v/>
      </c>
      <c r="T284" s="120">
        <f>IF($B284=1,$B$40,IF(N(Vintage_Input!L235)&gt;0,Vintage_Input!AB235/Vintage_Input!L235,""))</f>
        <v/>
      </c>
      <c r="U284" s="120">
        <f>IF($B284=1,$C$40,IF(N(Vintage_Input!M235)&gt;0,Vintage_Input!AC235/Vintage_Input!M235,""))</f>
        <v/>
      </c>
      <c r="V284" s="120">
        <f>IF($B284=1,$D$40,IF(N(Vintage_Input!N235)&gt;0,Vintage_Input!AD235/Vintage_Input!N235,""))</f>
        <v/>
      </c>
      <c r="W284" s="120">
        <f>IF($B284=1,$E$40,IF(N(Vintage_Input!O235)&gt;0,Vintage_Input!AE235/Vintage_Input!O235,""))</f>
        <v/>
      </c>
      <c r="X284" s="120">
        <f>IF($B284=1,$F$40,IF(N(Vintage_Input!P235)&gt;0,Vintage_Input!AF235/Vintage_Input!P235,""))</f>
        <v/>
      </c>
      <c r="Y284" s="120">
        <f>IF($B284=1,$G$40,IF(N(Vintage_Input!Q235)&gt;0,Vintage_Input!AG235/Vintage_Input!Q235,""))</f>
        <v/>
      </c>
      <c r="Z284" s="120">
        <f>IF($B284=1,$H$40,IF(N(Vintage_Input!R235)&gt;0,Vintage_Input!AH235/Vintage_Input!R235,""))</f>
        <v/>
      </c>
      <c r="AA284" s="120">
        <f>IF($B284=1,$I$40,IF(N(Vintage_Input!S235)&gt;0,Vintage_Input!AI235/Vintage_Input!S235,""))</f>
        <v/>
      </c>
      <c r="AB284" s="120">
        <f>IF($B284=1,$B$41,IF(N(Vintage_Input!L235)&gt;0,Vintage_Input!AJ235/Vintage_Input!L235,""))</f>
        <v/>
      </c>
      <c r="AC284" s="120">
        <f>IF($B284=1,$C$41,IF(N(Vintage_Input!M235)&gt;0,Vintage_Input!AK235/Vintage_Input!M235,""))</f>
        <v/>
      </c>
      <c r="AD284" s="120">
        <f>IF($B284=1,$D$41,IF(N(Vintage_Input!N235)&gt;0,Vintage_Input!AL235/Vintage_Input!N235,""))</f>
        <v/>
      </c>
      <c r="AE284" s="120">
        <f>IF($B284=1,$E$41,IF(N(Vintage_Input!O235)&gt;0,Vintage_Input!AM235/Vintage_Input!O235,""))</f>
        <v/>
      </c>
      <c r="AF284" s="120">
        <f>IF($B284=1,$F$41,IF(N(Vintage_Input!P235)&gt;0,Vintage_Input!AN235/Vintage_Input!P235,""))</f>
        <v/>
      </c>
      <c r="AG284" s="120">
        <f>IF($B284=1,$G$41,IF(N(Vintage_Input!Q235)&gt;0,Vintage_Input!AO235/Vintage_Input!Q235,""))</f>
        <v/>
      </c>
      <c r="AH284" s="120">
        <f>IF($B284=1,$H$41,IF(N(Vintage_Input!R235)&gt;0,Vintage_Input!AP235/Vintage_Input!R235,""))</f>
        <v/>
      </c>
      <c r="AI284" s="120">
        <f>IF($B284=1,$I$41,IF(N(Vintage_Input!S235)&gt;0,Vintage_Input!AQ235/Vintage_Input!S235,""))</f>
        <v/>
      </c>
      <c r="AJ284" s="120">
        <f>IF($B284=1,$B$42,IF(N(Vintage_Input!L235)&gt;0,IFERROR(Vintage_Input!AR235/Vintage_Input!AJ235,""),""))</f>
        <v/>
      </c>
      <c r="AK284" s="120">
        <f>IF($B284=1,$C$42,IF(N(Vintage_Input!M235)&gt;0,IFERROR(Vintage_Input!AS235/Vintage_Input!AK235,""),""))</f>
        <v/>
      </c>
      <c r="AL284" s="120">
        <f>IF($B284=1,$D$42,IF(N(Vintage_Input!N235)&gt;0,IFERROR(Vintage_Input!AT235/Vintage_Input!AL235,""),""))</f>
        <v/>
      </c>
      <c r="AM284" s="120">
        <f>IF($B284=1,$E$42,IF(N(Vintage_Input!O235)&gt;0,IFERROR(Vintage_Input!AU235/Vintage_Input!AM235,""),""))</f>
        <v/>
      </c>
      <c r="AN284" s="120">
        <f>IF($B284=1,$F$42,IF(N(Vintage_Input!P235)&gt;0,IFERROR(Vintage_Input!AV235/Vintage_Input!AN235,""),""))</f>
        <v/>
      </c>
      <c r="AO284" s="120">
        <f>IF($B284=1,$G$42,IF(N(Vintage_Input!Q235)&gt;0,IFERROR(Vintage_Input!AW235/Vintage_Input!AO235,""),""))</f>
        <v/>
      </c>
      <c r="AP284" s="120">
        <f>IF($B284=1,$H$42,IF(N(Vintage_Input!R235)&gt;0,IFERROR(Vintage_Input!AX235/Vintage_Input!AP235,""),""))</f>
        <v/>
      </c>
      <c r="AQ284" s="120">
        <f>IF($B284=1,$I$42,IF(N(Vintage_Input!S235)&gt;0,IFERROR(Vintage_Input!AY235/Vintage_Input!AQ235,""),""))</f>
        <v/>
      </c>
      <c r="AR284" s="120">
        <f>IF($B284=1,$B$43,IF(N(Vintage_Input!L235)&gt;0,IFERROR(Vintage_Input!AZ235/$C284,""),""))</f>
        <v/>
      </c>
      <c r="AS284" s="120">
        <f>IF($B284=1,$C$43,IF(N(Vintage_Input!M235)&gt;0,IFERROR(Vintage_Input!BA235/$C284,""),""))</f>
        <v/>
      </c>
      <c r="AT284" s="120">
        <f>IF($B284=1,$D$43,IF(N(Vintage_Input!N235)&gt;0,IFERROR(Vintage_Input!BB235/$C284,""),""))</f>
        <v/>
      </c>
      <c r="AU284" s="120">
        <f>IF($B284=1,$E$43,IF(N(Vintage_Input!O235)&gt;0,IFERROR(Vintage_Input!BC235/$C284,""),""))</f>
        <v/>
      </c>
      <c r="AV284" s="120">
        <f>IF($B284=1,$F$43,IF(N(Vintage_Input!P235)&gt;0,IFERROR(Vintage_Input!BD235/$C284,""),""))</f>
        <v/>
      </c>
      <c r="AW284" s="120">
        <f>IF($B284=1,$G$43,IF(N(Vintage_Input!Q235)&gt;0,IFERROR(Vintage_Input!BE235/$C284,""),""))</f>
        <v/>
      </c>
      <c r="AX284" s="120">
        <f>IF($B284=1,$H$43,IF(N(Vintage_Input!R235)&gt;0,IFERROR(Vintage_Input!BF235/$C284,""),""))</f>
        <v/>
      </c>
      <c r="AY284" s="120">
        <f>IF($B284=1,$I$43,IF(N(Vintage_Input!S235)&gt;0,IFERROR(Vintage_Input!BG235/$C284,""),""))</f>
        <v/>
      </c>
      <c r="AZ284" s="121">
        <f>IF($B284=1,$B$44,IF(N(Vintage_Input!L235)&gt;0,IFERROR((Vintage_Input!D235+Vintage_Input!AR235)/$C284+Products!$F$14-(Products!$F$43+Products!$F$19+Products!$F$43*Products!$F$22+Products!$F$44),""),""))</f>
        <v/>
      </c>
      <c r="BA284" s="121">
        <f>IF($B284=1,$C$44,IF(N(Vintage_Input!M235)&gt;0,IFERROR((Vintage_Input!E235+Vintage_Input!AS235)/$C284+Products!$F$14-(Products!$F$43+Products!$F$19+Products!$F$43*Products!$F$22+Products!$F$44),""),""))</f>
        <v/>
      </c>
      <c r="BB284" s="121">
        <f>IF($B284=1,$D$44,IF(N(Vintage_Input!N235)&gt;0,IFERROR((Vintage_Input!F235+Vintage_Input!AT235)/$C284+Products!$F$14-(Products!$F$43+Products!$F$19+Products!$F$43*Products!$F$22+Products!$F$44),""),""))</f>
        <v/>
      </c>
      <c r="BC284" s="121">
        <f>IF($B284=1,$E$44,IF(N(Vintage_Input!O235)&gt;0,IFERROR((Vintage_Input!G235+Vintage_Input!AU235)/$C284+Products!$F$14-(Products!$F$43+Products!$F$19+Products!$F$43*Products!$F$22+Products!$F$44),""),""))</f>
        <v/>
      </c>
      <c r="BD284" s="121">
        <f>IF($B284=1,$F$44,IF(N(Vintage_Input!P235)&gt;0,IFERROR((Vintage_Input!H235+Vintage_Input!AV235)/$C284+Products!$F$14-(Products!$F$43+Products!$F$19+Products!$F$43*Products!$F$22+Products!$F$44),""),""))</f>
        <v/>
      </c>
      <c r="BE284" s="121">
        <f>IF($B284=1,$G$44,IF(N(Vintage_Input!Q235)&gt;0,IFERROR((Vintage_Input!I235+Vintage_Input!AW235)/$C284+Products!$F$14-(Products!$F$43+Products!$F$19+Products!$F$43*Products!$F$22+Products!$F$44),""),""))</f>
        <v/>
      </c>
      <c r="BF284" s="121">
        <f>IF($B284=1,$H$44,IF(N(Vintage_Input!R235)&gt;0,IFERROR((Vintage_Input!J235+Vintage_Input!AX235)/$C284+Products!$F$14-(Products!$F$43+Products!$F$19+Products!$F$43*Products!$F$22+Products!$F$44),""),""))</f>
        <v/>
      </c>
      <c r="BG284" s="121">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0">
        <f>IF($B285=1,$B$38,IF(N(Vintage_Input!L236)&gt;0,Vintage_Input!D236/Vintage_Input!L236,""))</f>
        <v/>
      </c>
      <c r="E285" s="120">
        <f>IF($B285=1,$C$38,IF(N(Vintage_Input!M236)&gt;0,Vintage_Input!E236/Vintage_Input!M236,""))</f>
        <v/>
      </c>
      <c r="F285" s="120">
        <f>IF($B285=1,$D$38,IF(N(Vintage_Input!N236)&gt;0,Vintage_Input!F236/Vintage_Input!N236,""))</f>
        <v/>
      </c>
      <c r="G285" s="120">
        <f>IF($B285=1,$E$38,IF(N(Vintage_Input!O236)&gt;0,Vintage_Input!G236/Vintage_Input!O236,""))</f>
        <v/>
      </c>
      <c r="H285" s="120">
        <f>IF($B285=1,$F$38,IF(N(Vintage_Input!P236)&gt;0,Vintage_Input!H236/Vintage_Input!P236,""))</f>
        <v/>
      </c>
      <c r="I285" s="120">
        <f>IF($B285=1,$G$38,IF(N(Vintage_Input!Q236)&gt;0,Vintage_Input!I236/Vintage_Input!Q236,""))</f>
        <v/>
      </c>
      <c r="J285" s="120">
        <f>IF($B285=1,$H$38,IF(N(Vintage_Input!R236)&gt;0,Vintage_Input!J236/Vintage_Input!R236,""))</f>
        <v/>
      </c>
      <c r="K285" s="120">
        <f>IF($B285=1,$I$38,IF(N(Vintage_Input!S236)&gt;0,Vintage_Input!K236/Vintage_Input!S236,""))</f>
        <v/>
      </c>
      <c r="L285" s="120">
        <f>IF($B285=1,$B$39,IF(N(Vintage_Input!L236)&gt;0,Vintage_Input!T236/Vintage_Input!L236,""))</f>
        <v/>
      </c>
      <c r="M285" s="120">
        <f>IF($B285=1,$C$39,IF(N(Vintage_Input!M236)&gt;0,Vintage_Input!U236/Vintage_Input!M236,""))</f>
        <v/>
      </c>
      <c r="N285" s="120">
        <f>IF($B285=1,$D$39,IF(N(Vintage_Input!N236)&gt;0,Vintage_Input!V236/Vintage_Input!N236,""))</f>
        <v/>
      </c>
      <c r="O285" s="120">
        <f>IF($B285=1,$E$39,IF(N(Vintage_Input!O236)&gt;0,Vintage_Input!W236/Vintage_Input!O236,""))</f>
        <v/>
      </c>
      <c r="P285" s="120">
        <f>IF($B285=1,$F$39,IF(N(Vintage_Input!P236)&gt;0,Vintage_Input!X236/Vintage_Input!P236,""))</f>
        <v/>
      </c>
      <c r="Q285" s="120">
        <f>IF($B285=1,$G$39,IF(N(Vintage_Input!Q236)&gt;0,Vintage_Input!Y236/Vintage_Input!Q236,""))</f>
        <v/>
      </c>
      <c r="R285" s="120">
        <f>IF($B285=1,$H$39,IF(N(Vintage_Input!R236)&gt;0,Vintage_Input!Z236/Vintage_Input!R236,""))</f>
        <v/>
      </c>
      <c r="S285" s="120">
        <f>IF($B285=1,$I$39,IF(N(Vintage_Input!S236)&gt;0,Vintage_Input!AA236/Vintage_Input!S236,""))</f>
        <v/>
      </c>
      <c r="T285" s="120">
        <f>IF($B285=1,$B$40,IF(N(Vintage_Input!L236)&gt;0,Vintage_Input!AB236/Vintage_Input!L236,""))</f>
        <v/>
      </c>
      <c r="U285" s="120">
        <f>IF($B285=1,$C$40,IF(N(Vintage_Input!M236)&gt;0,Vintage_Input!AC236/Vintage_Input!M236,""))</f>
        <v/>
      </c>
      <c r="V285" s="120">
        <f>IF($B285=1,$D$40,IF(N(Vintage_Input!N236)&gt;0,Vintage_Input!AD236/Vintage_Input!N236,""))</f>
        <v/>
      </c>
      <c r="W285" s="120">
        <f>IF($B285=1,$E$40,IF(N(Vintage_Input!O236)&gt;0,Vintage_Input!AE236/Vintage_Input!O236,""))</f>
        <v/>
      </c>
      <c r="X285" s="120">
        <f>IF($B285=1,$F$40,IF(N(Vintage_Input!P236)&gt;0,Vintage_Input!AF236/Vintage_Input!P236,""))</f>
        <v/>
      </c>
      <c r="Y285" s="120">
        <f>IF($B285=1,$G$40,IF(N(Vintage_Input!Q236)&gt;0,Vintage_Input!AG236/Vintage_Input!Q236,""))</f>
        <v/>
      </c>
      <c r="Z285" s="120">
        <f>IF($B285=1,$H$40,IF(N(Vintage_Input!R236)&gt;0,Vintage_Input!AH236/Vintage_Input!R236,""))</f>
        <v/>
      </c>
      <c r="AA285" s="120">
        <f>IF($B285=1,$I$40,IF(N(Vintage_Input!S236)&gt;0,Vintage_Input!AI236/Vintage_Input!S236,""))</f>
        <v/>
      </c>
      <c r="AB285" s="120">
        <f>IF($B285=1,$B$41,IF(N(Vintage_Input!L236)&gt;0,Vintage_Input!AJ236/Vintage_Input!L236,""))</f>
        <v/>
      </c>
      <c r="AC285" s="120">
        <f>IF($B285=1,$C$41,IF(N(Vintage_Input!M236)&gt;0,Vintage_Input!AK236/Vintage_Input!M236,""))</f>
        <v/>
      </c>
      <c r="AD285" s="120">
        <f>IF($B285=1,$D$41,IF(N(Vintage_Input!N236)&gt;0,Vintage_Input!AL236/Vintage_Input!N236,""))</f>
        <v/>
      </c>
      <c r="AE285" s="120">
        <f>IF($B285=1,$E$41,IF(N(Vintage_Input!O236)&gt;0,Vintage_Input!AM236/Vintage_Input!O236,""))</f>
        <v/>
      </c>
      <c r="AF285" s="120">
        <f>IF($B285=1,$F$41,IF(N(Vintage_Input!P236)&gt;0,Vintage_Input!AN236/Vintage_Input!P236,""))</f>
        <v/>
      </c>
      <c r="AG285" s="120">
        <f>IF($B285=1,$G$41,IF(N(Vintage_Input!Q236)&gt;0,Vintage_Input!AO236/Vintage_Input!Q236,""))</f>
        <v/>
      </c>
      <c r="AH285" s="120">
        <f>IF($B285=1,$H$41,IF(N(Vintage_Input!R236)&gt;0,Vintage_Input!AP236/Vintage_Input!R236,""))</f>
        <v/>
      </c>
      <c r="AI285" s="120">
        <f>IF($B285=1,$I$41,IF(N(Vintage_Input!S236)&gt;0,Vintage_Input!AQ236/Vintage_Input!S236,""))</f>
        <v/>
      </c>
      <c r="AJ285" s="120">
        <f>IF($B285=1,$B$42,IF(N(Vintage_Input!L236)&gt;0,IFERROR(Vintage_Input!AR236/Vintage_Input!AJ236,""),""))</f>
        <v/>
      </c>
      <c r="AK285" s="120">
        <f>IF($B285=1,$C$42,IF(N(Vintage_Input!M236)&gt;0,IFERROR(Vintage_Input!AS236/Vintage_Input!AK236,""),""))</f>
        <v/>
      </c>
      <c r="AL285" s="120">
        <f>IF($B285=1,$D$42,IF(N(Vintage_Input!N236)&gt;0,IFERROR(Vintage_Input!AT236/Vintage_Input!AL236,""),""))</f>
        <v/>
      </c>
      <c r="AM285" s="120">
        <f>IF($B285=1,$E$42,IF(N(Vintage_Input!O236)&gt;0,IFERROR(Vintage_Input!AU236/Vintage_Input!AM236,""),""))</f>
        <v/>
      </c>
      <c r="AN285" s="120">
        <f>IF($B285=1,$F$42,IF(N(Vintage_Input!P236)&gt;0,IFERROR(Vintage_Input!AV236/Vintage_Input!AN236,""),""))</f>
        <v/>
      </c>
      <c r="AO285" s="120">
        <f>IF($B285=1,$G$42,IF(N(Vintage_Input!Q236)&gt;0,IFERROR(Vintage_Input!AW236/Vintage_Input!AO236,""),""))</f>
        <v/>
      </c>
      <c r="AP285" s="120">
        <f>IF($B285=1,$H$42,IF(N(Vintage_Input!R236)&gt;0,IFERROR(Vintage_Input!AX236/Vintage_Input!AP236,""),""))</f>
        <v/>
      </c>
      <c r="AQ285" s="120">
        <f>IF($B285=1,$I$42,IF(N(Vintage_Input!S236)&gt;0,IFERROR(Vintage_Input!AY236/Vintage_Input!AQ236,""),""))</f>
        <v/>
      </c>
      <c r="AR285" s="120">
        <f>IF($B285=1,$B$43,IF(N(Vintage_Input!L236)&gt;0,IFERROR(Vintage_Input!AZ236/$C285,""),""))</f>
        <v/>
      </c>
      <c r="AS285" s="120">
        <f>IF($B285=1,$C$43,IF(N(Vintage_Input!M236)&gt;0,IFERROR(Vintage_Input!BA236/$C285,""),""))</f>
        <v/>
      </c>
      <c r="AT285" s="120">
        <f>IF($B285=1,$D$43,IF(N(Vintage_Input!N236)&gt;0,IFERROR(Vintage_Input!BB236/$C285,""),""))</f>
        <v/>
      </c>
      <c r="AU285" s="120">
        <f>IF($B285=1,$E$43,IF(N(Vintage_Input!O236)&gt;0,IFERROR(Vintage_Input!BC236/$C285,""),""))</f>
        <v/>
      </c>
      <c r="AV285" s="120">
        <f>IF($B285=1,$F$43,IF(N(Vintage_Input!P236)&gt;0,IFERROR(Vintage_Input!BD236/$C285,""),""))</f>
        <v/>
      </c>
      <c r="AW285" s="120">
        <f>IF($B285=1,$G$43,IF(N(Vintage_Input!Q236)&gt;0,IFERROR(Vintage_Input!BE236/$C285,""),""))</f>
        <v/>
      </c>
      <c r="AX285" s="120">
        <f>IF($B285=1,$H$43,IF(N(Vintage_Input!R236)&gt;0,IFERROR(Vintage_Input!BF236/$C285,""),""))</f>
        <v/>
      </c>
      <c r="AY285" s="120">
        <f>IF($B285=1,$I$43,IF(N(Vintage_Input!S236)&gt;0,IFERROR(Vintage_Input!BG236/$C285,""),""))</f>
        <v/>
      </c>
      <c r="AZ285" s="121">
        <f>IF($B285=1,$B$44,IF(N(Vintage_Input!L236)&gt;0,IFERROR((Vintage_Input!D236+Vintage_Input!AR236)/$C285+Products!$F$14-(Products!$F$43+Products!$F$19+Products!$F$43*Products!$F$22+Products!$F$44),""),""))</f>
        <v/>
      </c>
      <c r="BA285" s="121">
        <f>IF($B285=1,$C$44,IF(N(Vintage_Input!M236)&gt;0,IFERROR((Vintage_Input!E236+Vintage_Input!AS236)/$C285+Products!$F$14-(Products!$F$43+Products!$F$19+Products!$F$43*Products!$F$22+Products!$F$44),""),""))</f>
        <v/>
      </c>
      <c r="BB285" s="121">
        <f>IF($B285=1,$D$44,IF(N(Vintage_Input!N236)&gt;0,IFERROR((Vintage_Input!F236+Vintage_Input!AT236)/$C285+Products!$F$14-(Products!$F$43+Products!$F$19+Products!$F$43*Products!$F$22+Products!$F$44),""),""))</f>
        <v/>
      </c>
      <c r="BC285" s="121">
        <f>IF($B285=1,$E$44,IF(N(Vintage_Input!O236)&gt;0,IFERROR((Vintage_Input!G236+Vintage_Input!AU236)/$C285+Products!$F$14-(Products!$F$43+Products!$F$19+Products!$F$43*Products!$F$22+Products!$F$44),""),""))</f>
        <v/>
      </c>
      <c r="BD285" s="121">
        <f>IF($B285=1,$F$44,IF(N(Vintage_Input!P236)&gt;0,IFERROR((Vintage_Input!H236+Vintage_Input!AV236)/$C285+Products!$F$14-(Products!$F$43+Products!$F$19+Products!$F$43*Products!$F$22+Products!$F$44),""),""))</f>
        <v/>
      </c>
      <c r="BE285" s="121">
        <f>IF($B285=1,$G$44,IF(N(Vintage_Input!Q236)&gt;0,IFERROR((Vintage_Input!I236+Vintage_Input!AW236)/$C285+Products!$F$14-(Products!$F$43+Products!$F$19+Products!$F$43*Products!$F$22+Products!$F$44),""),""))</f>
        <v/>
      </c>
      <c r="BF285" s="121">
        <f>IF($B285=1,$H$44,IF(N(Vintage_Input!R236)&gt;0,IFERROR((Vintage_Input!J236+Vintage_Input!AX236)/$C285+Products!$F$14-(Products!$F$43+Products!$F$19+Products!$F$43*Products!$F$22+Products!$F$44),""),""))</f>
        <v/>
      </c>
      <c r="BG285" s="121">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0">
        <f>IF($B286=1,$B$38,IF(N(Vintage_Input!L237)&gt;0,Vintage_Input!D237/Vintage_Input!L237,""))</f>
        <v/>
      </c>
      <c r="E286" s="120">
        <f>IF($B286=1,$C$38,IF(N(Vintage_Input!M237)&gt;0,Vintage_Input!E237/Vintage_Input!M237,""))</f>
        <v/>
      </c>
      <c r="F286" s="120">
        <f>IF($B286=1,$D$38,IF(N(Vintage_Input!N237)&gt;0,Vintage_Input!F237/Vintage_Input!N237,""))</f>
        <v/>
      </c>
      <c r="G286" s="120">
        <f>IF($B286=1,$E$38,IF(N(Vintage_Input!O237)&gt;0,Vintage_Input!G237/Vintage_Input!O237,""))</f>
        <v/>
      </c>
      <c r="H286" s="120">
        <f>IF($B286=1,$F$38,IF(N(Vintage_Input!P237)&gt;0,Vintage_Input!H237/Vintage_Input!P237,""))</f>
        <v/>
      </c>
      <c r="I286" s="120">
        <f>IF($B286=1,$G$38,IF(N(Vintage_Input!Q237)&gt;0,Vintage_Input!I237/Vintage_Input!Q237,""))</f>
        <v/>
      </c>
      <c r="J286" s="120">
        <f>IF($B286=1,$H$38,IF(N(Vintage_Input!R237)&gt;0,Vintage_Input!J237/Vintage_Input!R237,""))</f>
        <v/>
      </c>
      <c r="K286" s="120">
        <f>IF($B286=1,$I$38,IF(N(Vintage_Input!S237)&gt;0,Vintage_Input!K237/Vintage_Input!S237,""))</f>
        <v/>
      </c>
      <c r="L286" s="120">
        <f>IF($B286=1,$B$39,IF(N(Vintage_Input!L237)&gt;0,Vintage_Input!T237/Vintage_Input!L237,""))</f>
        <v/>
      </c>
      <c r="M286" s="120">
        <f>IF($B286=1,$C$39,IF(N(Vintage_Input!M237)&gt;0,Vintage_Input!U237/Vintage_Input!M237,""))</f>
        <v/>
      </c>
      <c r="N286" s="120">
        <f>IF($B286=1,$D$39,IF(N(Vintage_Input!N237)&gt;0,Vintage_Input!V237/Vintage_Input!N237,""))</f>
        <v/>
      </c>
      <c r="O286" s="120">
        <f>IF($B286=1,$E$39,IF(N(Vintage_Input!O237)&gt;0,Vintage_Input!W237/Vintage_Input!O237,""))</f>
        <v/>
      </c>
      <c r="P286" s="120">
        <f>IF($B286=1,$F$39,IF(N(Vintage_Input!P237)&gt;0,Vintage_Input!X237/Vintage_Input!P237,""))</f>
        <v/>
      </c>
      <c r="Q286" s="120">
        <f>IF($B286=1,$G$39,IF(N(Vintage_Input!Q237)&gt;0,Vintage_Input!Y237/Vintage_Input!Q237,""))</f>
        <v/>
      </c>
      <c r="R286" s="120">
        <f>IF($B286=1,$H$39,IF(N(Vintage_Input!R237)&gt;0,Vintage_Input!Z237/Vintage_Input!R237,""))</f>
        <v/>
      </c>
      <c r="S286" s="120">
        <f>IF($B286=1,$I$39,IF(N(Vintage_Input!S237)&gt;0,Vintage_Input!AA237/Vintage_Input!S237,""))</f>
        <v/>
      </c>
      <c r="T286" s="120">
        <f>IF($B286=1,$B$40,IF(N(Vintage_Input!L237)&gt;0,Vintage_Input!AB237/Vintage_Input!L237,""))</f>
        <v/>
      </c>
      <c r="U286" s="120">
        <f>IF($B286=1,$C$40,IF(N(Vintage_Input!M237)&gt;0,Vintage_Input!AC237/Vintage_Input!M237,""))</f>
        <v/>
      </c>
      <c r="V286" s="120">
        <f>IF($B286=1,$D$40,IF(N(Vintage_Input!N237)&gt;0,Vintage_Input!AD237/Vintage_Input!N237,""))</f>
        <v/>
      </c>
      <c r="W286" s="120">
        <f>IF($B286=1,$E$40,IF(N(Vintage_Input!O237)&gt;0,Vintage_Input!AE237/Vintage_Input!O237,""))</f>
        <v/>
      </c>
      <c r="X286" s="120">
        <f>IF($B286=1,$F$40,IF(N(Vintage_Input!P237)&gt;0,Vintage_Input!AF237/Vintage_Input!P237,""))</f>
        <v/>
      </c>
      <c r="Y286" s="120">
        <f>IF($B286=1,$G$40,IF(N(Vintage_Input!Q237)&gt;0,Vintage_Input!AG237/Vintage_Input!Q237,""))</f>
        <v/>
      </c>
      <c r="Z286" s="120">
        <f>IF($B286=1,$H$40,IF(N(Vintage_Input!R237)&gt;0,Vintage_Input!AH237/Vintage_Input!R237,""))</f>
        <v/>
      </c>
      <c r="AA286" s="120">
        <f>IF($B286=1,$I$40,IF(N(Vintage_Input!S237)&gt;0,Vintage_Input!AI237/Vintage_Input!S237,""))</f>
        <v/>
      </c>
      <c r="AB286" s="120">
        <f>IF($B286=1,$B$41,IF(N(Vintage_Input!L237)&gt;0,Vintage_Input!AJ237/Vintage_Input!L237,""))</f>
        <v/>
      </c>
      <c r="AC286" s="120">
        <f>IF($B286=1,$C$41,IF(N(Vintage_Input!M237)&gt;0,Vintage_Input!AK237/Vintage_Input!M237,""))</f>
        <v/>
      </c>
      <c r="AD286" s="120">
        <f>IF($B286=1,$D$41,IF(N(Vintage_Input!N237)&gt;0,Vintage_Input!AL237/Vintage_Input!N237,""))</f>
        <v/>
      </c>
      <c r="AE286" s="120">
        <f>IF($B286=1,$E$41,IF(N(Vintage_Input!O237)&gt;0,Vintage_Input!AM237/Vintage_Input!O237,""))</f>
        <v/>
      </c>
      <c r="AF286" s="120">
        <f>IF($B286=1,$F$41,IF(N(Vintage_Input!P237)&gt;0,Vintage_Input!AN237/Vintage_Input!P237,""))</f>
        <v/>
      </c>
      <c r="AG286" s="120">
        <f>IF($B286=1,$G$41,IF(N(Vintage_Input!Q237)&gt;0,Vintage_Input!AO237/Vintage_Input!Q237,""))</f>
        <v/>
      </c>
      <c r="AH286" s="120">
        <f>IF($B286=1,$H$41,IF(N(Vintage_Input!R237)&gt;0,Vintage_Input!AP237/Vintage_Input!R237,""))</f>
        <v/>
      </c>
      <c r="AI286" s="120">
        <f>IF($B286=1,$I$41,IF(N(Vintage_Input!S237)&gt;0,Vintage_Input!AQ237/Vintage_Input!S237,""))</f>
        <v/>
      </c>
      <c r="AJ286" s="120">
        <f>IF($B286=1,$B$42,IF(N(Vintage_Input!L237)&gt;0,IFERROR(Vintage_Input!AR237/Vintage_Input!AJ237,""),""))</f>
        <v/>
      </c>
      <c r="AK286" s="120">
        <f>IF($B286=1,$C$42,IF(N(Vintage_Input!M237)&gt;0,IFERROR(Vintage_Input!AS237/Vintage_Input!AK237,""),""))</f>
        <v/>
      </c>
      <c r="AL286" s="120">
        <f>IF($B286=1,$D$42,IF(N(Vintage_Input!N237)&gt;0,IFERROR(Vintage_Input!AT237/Vintage_Input!AL237,""),""))</f>
        <v/>
      </c>
      <c r="AM286" s="120">
        <f>IF($B286=1,$E$42,IF(N(Vintage_Input!O237)&gt;0,IFERROR(Vintage_Input!AU237/Vintage_Input!AM237,""),""))</f>
        <v/>
      </c>
      <c r="AN286" s="120">
        <f>IF($B286=1,$F$42,IF(N(Vintage_Input!P237)&gt;0,IFERROR(Vintage_Input!AV237/Vintage_Input!AN237,""),""))</f>
        <v/>
      </c>
      <c r="AO286" s="120">
        <f>IF($B286=1,$G$42,IF(N(Vintage_Input!Q237)&gt;0,IFERROR(Vintage_Input!AW237/Vintage_Input!AO237,""),""))</f>
        <v/>
      </c>
      <c r="AP286" s="120">
        <f>IF($B286=1,$H$42,IF(N(Vintage_Input!R237)&gt;0,IFERROR(Vintage_Input!AX237/Vintage_Input!AP237,""),""))</f>
        <v/>
      </c>
      <c r="AQ286" s="120">
        <f>IF($B286=1,$I$42,IF(N(Vintage_Input!S237)&gt;0,IFERROR(Vintage_Input!AY237/Vintage_Input!AQ237,""),""))</f>
        <v/>
      </c>
      <c r="AR286" s="120">
        <f>IF($B286=1,$B$43,IF(N(Vintage_Input!L237)&gt;0,IFERROR(Vintage_Input!AZ237/$C286,""),""))</f>
        <v/>
      </c>
      <c r="AS286" s="120">
        <f>IF($B286=1,$C$43,IF(N(Vintage_Input!M237)&gt;0,IFERROR(Vintage_Input!BA237/$C286,""),""))</f>
        <v/>
      </c>
      <c r="AT286" s="120">
        <f>IF($B286=1,$D$43,IF(N(Vintage_Input!N237)&gt;0,IFERROR(Vintage_Input!BB237/$C286,""),""))</f>
        <v/>
      </c>
      <c r="AU286" s="120">
        <f>IF($B286=1,$E$43,IF(N(Vintage_Input!O237)&gt;0,IFERROR(Vintage_Input!BC237/$C286,""),""))</f>
        <v/>
      </c>
      <c r="AV286" s="120">
        <f>IF($B286=1,$F$43,IF(N(Vintage_Input!P237)&gt;0,IFERROR(Vintage_Input!BD237/$C286,""),""))</f>
        <v/>
      </c>
      <c r="AW286" s="120">
        <f>IF($B286=1,$G$43,IF(N(Vintage_Input!Q237)&gt;0,IFERROR(Vintage_Input!BE237/$C286,""),""))</f>
        <v/>
      </c>
      <c r="AX286" s="120">
        <f>IF($B286=1,$H$43,IF(N(Vintage_Input!R237)&gt;0,IFERROR(Vintage_Input!BF237/$C286,""),""))</f>
        <v/>
      </c>
      <c r="AY286" s="120">
        <f>IF($B286=1,$I$43,IF(N(Vintage_Input!S237)&gt;0,IFERROR(Vintage_Input!BG237/$C286,""),""))</f>
        <v/>
      </c>
      <c r="AZ286" s="121">
        <f>IF($B286=1,$B$44,IF(N(Vintage_Input!L237)&gt;0,IFERROR((Vintage_Input!D237+Vintage_Input!AR237)/$C286+Products!$F$14-(Products!$F$43+Products!$F$19+Products!$F$43*Products!$F$22+Products!$F$44),""),""))</f>
        <v/>
      </c>
      <c r="BA286" s="121">
        <f>IF($B286=1,$C$44,IF(N(Vintage_Input!M237)&gt;0,IFERROR((Vintage_Input!E237+Vintage_Input!AS237)/$C286+Products!$F$14-(Products!$F$43+Products!$F$19+Products!$F$43*Products!$F$22+Products!$F$44),""),""))</f>
        <v/>
      </c>
      <c r="BB286" s="121">
        <f>IF($B286=1,$D$44,IF(N(Vintage_Input!N237)&gt;0,IFERROR((Vintage_Input!F237+Vintage_Input!AT237)/$C286+Products!$F$14-(Products!$F$43+Products!$F$19+Products!$F$43*Products!$F$22+Products!$F$44),""),""))</f>
        <v/>
      </c>
      <c r="BC286" s="121">
        <f>IF($B286=1,$E$44,IF(N(Vintage_Input!O237)&gt;0,IFERROR((Vintage_Input!G237+Vintage_Input!AU237)/$C286+Products!$F$14-(Products!$F$43+Products!$F$19+Products!$F$43*Products!$F$22+Products!$F$44),""),""))</f>
        <v/>
      </c>
      <c r="BD286" s="121">
        <f>IF($B286=1,$F$44,IF(N(Vintage_Input!P237)&gt;0,IFERROR((Vintage_Input!H237+Vintage_Input!AV237)/$C286+Products!$F$14-(Products!$F$43+Products!$F$19+Products!$F$43*Products!$F$22+Products!$F$44),""),""))</f>
        <v/>
      </c>
      <c r="BE286" s="121">
        <f>IF($B286=1,$G$44,IF(N(Vintage_Input!Q237)&gt;0,IFERROR((Vintage_Input!I237+Vintage_Input!AW237)/$C286+Products!$F$14-(Products!$F$43+Products!$F$19+Products!$F$43*Products!$F$22+Products!$F$44),""),""))</f>
        <v/>
      </c>
      <c r="BF286" s="121">
        <f>IF($B286=1,$H$44,IF(N(Vintage_Input!R237)&gt;0,IFERROR((Vintage_Input!J237+Vintage_Input!AX237)/$C286+Products!$F$14-(Products!$F$43+Products!$F$19+Products!$F$43*Products!$F$22+Products!$F$44),""),""))</f>
        <v/>
      </c>
      <c r="BG286" s="121">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0">
        <f>IF($B287=1,$B$38,IF(N(Vintage_Input!L238)&gt;0,Vintage_Input!D238/Vintage_Input!L238,""))</f>
        <v/>
      </c>
      <c r="E287" s="120">
        <f>IF($B287=1,$C$38,IF(N(Vintage_Input!M238)&gt;0,Vintage_Input!E238/Vintage_Input!M238,""))</f>
        <v/>
      </c>
      <c r="F287" s="120">
        <f>IF($B287=1,$D$38,IF(N(Vintage_Input!N238)&gt;0,Vintage_Input!F238/Vintage_Input!N238,""))</f>
        <v/>
      </c>
      <c r="G287" s="120">
        <f>IF($B287=1,$E$38,IF(N(Vintage_Input!O238)&gt;0,Vintage_Input!G238/Vintage_Input!O238,""))</f>
        <v/>
      </c>
      <c r="H287" s="120">
        <f>IF($B287=1,$F$38,IF(N(Vintage_Input!P238)&gt;0,Vintage_Input!H238/Vintage_Input!P238,""))</f>
        <v/>
      </c>
      <c r="I287" s="120">
        <f>IF($B287=1,$G$38,IF(N(Vintage_Input!Q238)&gt;0,Vintage_Input!I238/Vintage_Input!Q238,""))</f>
        <v/>
      </c>
      <c r="J287" s="120">
        <f>IF($B287=1,$H$38,IF(N(Vintage_Input!R238)&gt;0,Vintage_Input!J238/Vintage_Input!R238,""))</f>
        <v/>
      </c>
      <c r="K287" s="120">
        <f>IF($B287=1,$I$38,IF(N(Vintage_Input!S238)&gt;0,Vintage_Input!K238/Vintage_Input!S238,""))</f>
        <v/>
      </c>
      <c r="L287" s="120">
        <f>IF($B287=1,$B$39,IF(N(Vintage_Input!L238)&gt;0,Vintage_Input!T238/Vintage_Input!L238,""))</f>
        <v/>
      </c>
      <c r="M287" s="120">
        <f>IF($B287=1,$C$39,IF(N(Vintage_Input!M238)&gt;0,Vintage_Input!U238/Vintage_Input!M238,""))</f>
        <v/>
      </c>
      <c r="N287" s="120">
        <f>IF($B287=1,$D$39,IF(N(Vintage_Input!N238)&gt;0,Vintage_Input!V238/Vintage_Input!N238,""))</f>
        <v/>
      </c>
      <c r="O287" s="120">
        <f>IF($B287=1,$E$39,IF(N(Vintage_Input!O238)&gt;0,Vintage_Input!W238/Vintage_Input!O238,""))</f>
        <v/>
      </c>
      <c r="P287" s="120">
        <f>IF($B287=1,$F$39,IF(N(Vintage_Input!P238)&gt;0,Vintage_Input!X238/Vintage_Input!P238,""))</f>
        <v/>
      </c>
      <c r="Q287" s="120">
        <f>IF($B287=1,$G$39,IF(N(Vintage_Input!Q238)&gt;0,Vintage_Input!Y238/Vintage_Input!Q238,""))</f>
        <v/>
      </c>
      <c r="R287" s="120">
        <f>IF($B287=1,$H$39,IF(N(Vintage_Input!R238)&gt;0,Vintage_Input!Z238/Vintage_Input!R238,""))</f>
        <v/>
      </c>
      <c r="S287" s="120">
        <f>IF($B287=1,$I$39,IF(N(Vintage_Input!S238)&gt;0,Vintage_Input!AA238/Vintage_Input!S238,""))</f>
        <v/>
      </c>
      <c r="T287" s="120">
        <f>IF($B287=1,$B$40,IF(N(Vintage_Input!L238)&gt;0,Vintage_Input!AB238/Vintage_Input!L238,""))</f>
        <v/>
      </c>
      <c r="U287" s="120">
        <f>IF($B287=1,$C$40,IF(N(Vintage_Input!M238)&gt;0,Vintage_Input!AC238/Vintage_Input!M238,""))</f>
        <v/>
      </c>
      <c r="V287" s="120">
        <f>IF($B287=1,$D$40,IF(N(Vintage_Input!N238)&gt;0,Vintage_Input!AD238/Vintage_Input!N238,""))</f>
        <v/>
      </c>
      <c r="W287" s="120">
        <f>IF($B287=1,$E$40,IF(N(Vintage_Input!O238)&gt;0,Vintage_Input!AE238/Vintage_Input!O238,""))</f>
        <v/>
      </c>
      <c r="X287" s="120">
        <f>IF($B287=1,$F$40,IF(N(Vintage_Input!P238)&gt;0,Vintage_Input!AF238/Vintage_Input!P238,""))</f>
        <v/>
      </c>
      <c r="Y287" s="120">
        <f>IF($B287=1,$G$40,IF(N(Vintage_Input!Q238)&gt;0,Vintage_Input!AG238/Vintage_Input!Q238,""))</f>
        <v/>
      </c>
      <c r="Z287" s="120">
        <f>IF($B287=1,$H$40,IF(N(Vintage_Input!R238)&gt;0,Vintage_Input!AH238/Vintage_Input!R238,""))</f>
        <v/>
      </c>
      <c r="AA287" s="120">
        <f>IF($B287=1,$I$40,IF(N(Vintage_Input!S238)&gt;0,Vintage_Input!AI238/Vintage_Input!S238,""))</f>
        <v/>
      </c>
      <c r="AB287" s="120">
        <f>IF($B287=1,$B$41,IF(N(Vintage_Input!L238)&gt;0,Vintage_Input!AJ238/Vintage_Input!L238,""))</f>
        <v/>
      </c>
      <c r="AC287" s="120">
        <f>IF($B287=1,$C$41,IF(N(Vintage_Input!M238)&gt;0,Vintage_Input!AK238/Vintage_Input!M238,""))</f>
        <v/>
      </c>
      <c r="AD287" s="120">
        <f>IF($B287=1,$D$41,IF(N(Vintage_Input!N238)&gt;0,Vintage_Input!AL238/Vintage_Input!N238,""))</f>
        <v/>
      </c>
      <c r="AE287" s="120">
        <f>IF($B287=1,$E$41,IF(N(Vintage_Input!O238)&gt;0,Vintage_Input!AM238/Vintage_Input!O238,""))</f>
        <v/>
      </c>
      <c r="AF287" s="120">
        <f>IF($B287=1,$F$41,IF(N(Vintage_Input!P238)&gt;0,Vintage_Input!AN238/Vintage_Input!P238,""))</f>
        <v/>
      </c>
      <c r="AG287" s="120">
        <f>IF($B287=1,$G$41,IF(N(Vintage_Input!Q238)&gt;0,Vintage_Input!AO238/Vintage_Input!Q238,""))</f>
        <v/>
      </c>
      <c r="AH287" s="120">
        <f>IF($B287=1,$H$41,IF(N(Vintage_Input!R238)&gt;0,Vintage_Input!AP238/Vintage_Input!R238,""))</f>
        <v/>
      </c>
      <c r="AI287" s="120">
        <f>IF($B287=1,$I$41,IF(N(Vintage_Input!S238)&gt;0,Vintage_Input!AQ238/Vintage_Input!S238,""))</f>
        <v/>
      </c>
      <c r="AJ287" s="120">
        <f>IF($B287=1,$B$42,IF(N(Vintage_Input!L238)&gt;0,IFERROR(Vintage_Input!AR238/Vintage_Input!AJ238,""),""))</f>
        <v/>
      </c>
      <c r="AK287" s="120">
        <f>IF($B287=1,$C$42,IF(N(Vintage_Input!M238)&gt;0,IFERROR(Vintage_Input!AS238/Vintage_Input!AK238,""),""))</f>
        <v/>
      </c>
      <c r="AL287" s="120">
        <f>IF($B287=1,$D$42,IF(N(Vintage_Input!N238)&gt;0,IFERROR(Vintage_Input!AT238/Vintage_Input!AL238,""),""))</f>
        <v/>
      </c>
      <c r="AM287" s="120">
        <f>IF($B287=1,$E$42,IF(N(Vintage_Input!O238)&gt;0,IFERROR(Vintage_Input!AU238/Vintage_Input!AM238,""),""))</f>
        <v/>
      </c>
      <c r="AN287" s="120">
        <f>IF($B287=1,$F$42,IF(N(Vintage_Input!P238)&gt;0,IFERROR(Vintage_Input!AV238/Vintage_Input!AN238,""),""))</f>
        <v/>
      </c>
      <c r="AO287" s="120">
        <f>IF($B287=1,$G$42,IF(N(Vintage_Input!Q238)&gt;0,IFERROR(Vintage_Input!AW238/Vintage_Input!AO238,""),""))</f>
        <v/>
      </c>
      <c r="AP287" s="120">
        <f>IF($B287=1,$H$42,IF(N(Vintage_Input!R238)&gt;0,IFERROR(Vintage_Input!AX238/Vintage_Input!AP238,""),""))</f>
        <v/>
      </c>
      <c r="AQ287" s="120">
        <f>IF($B287=1,$I$42,IF(N(Vintage_Input!S238)&gt;0,IFERROR(Vintage_Input!AY238/Vintage_Input!AQ238,""),""))</f>
        <v/>
      </c>
      <c r="AR287" s="120">
        <f>IF($B287=1,$B$43,IF(N(Vintage_Input!L238)&gt;0,IFERROR(Vintage_Input!AZ238/$C287,""),""))</f>
        <v/>
      </c>
      <c r="AS287" s="120">
        <f>IF($B287=1,$C$43,IF(N(Vintage_Input!M238)&gt;0,IFERROR(Vintage_Input!BA238/$C287,""),""))</f>
        <v/>
      </c>
      <c r="AT287" s="120">
        <f>IF($B287=1,$D$43,IF(N(Vintage_Input!N238)&gt;0,IFERROR(Vintage_Input!BB238/$C287,""),""))</f>
        <v/>
      </c>
      <c r="AU287" s="120">
        <f>IF($B287=1,$E$43,IF(N(Vintage_Input!O238)&gt;0,IFERROR(Vintage_Input!BC238/$C287,""),""))</f>
        <v/>
      </c>
      <c r="AV287" s="120">
        <f>IF($B287=1,$F$43,IF(N(Vintage_Input!P238)&gt;0,IFERROR(Vintage_Input!BD238/$C287,""),""))</f>
        <v/>
      </c>
      <c r="AW287" s="120">
        <f>IF($B287=1,$G$43,IF(N(Vintage_Input!Q238)&gt;0,IFERROR(Vintage_Input!BE238/$C287,""),""))</f>
        <v/>
      </c>
      <c r="AX287" s="120">
        <f>IF($B287=1,$H$43,IF(N(Vintage_Input!R238)&gt;0,IFERROR(Vintage_Input!BF238/$C287,""),""))</f>
        <v/>
      </c>
      <c r="AY287" s="120">
        <f>IF($B287=1,$I$43,IF(N(Vintage_Input!S238)&gt;0,IFERROR(Vintage_Input!BG238/$C287,""),""))</f>
        <v/>
      </c>
      <c r="AZ287" s="121">
        <f>IF($B287=1,$B$44,IF(N(Vintage_Input!L238)&gt;0,IFERROR((Vintage_Input!D238+Vintage_Input!AR238)/$C287+Products!$F$14-(Products!$F$43+Products!$F$19+Products!$F$43*Products!$F$22+Products!$F$44),""),""))</f>
        <v/>
      </c>
      <c r="BA287" s="121">
        <f>IF($B287=1,$C$44,IF(N(Vintage_Input!M238)&gt;0,IFERROR((Vintage_Input!E238+Vintage_Input!AS238)/$C287+Products!$F$14-(Products!$F$43+Products!$F$19+Products!$F$43*Products!$F$22+Products!$F$44),""),""))</f>
        <v/>
      </c>
      <c r="BB287" s="121">
        <f>IF($B287=1,$D$44,IF(N(Vintage_Input!N238)&gt;0,IFERROR((Vintage_Input!F238+Vintage_Input!AT238)/$C287+Products!$F$14-(Products!$F$43+Products!$F$19+Products!$F$43*Products!$F$22+Products!$F$44),""),""))</f>
        <v/>
      </c>
      <c r="BC287" s="121">
        <f>IF($B287=1,$E$44,IF(N(Vintage_Input!O238)&gt;0,IFERROR((Vintage_Input!G238+Vintage_Input!AU238)/$C287+Products!$F$14-(Products!$F$43+Products!$F$19+Products!$F$43*Products!$F$22+Products!$F$44),""),""))</f>
        <v/>
      </c>
      <c r="BD287" s="121">
        <f>IF($B287=1,$F$44,IF(N(Vintage_Input!P238)&gt;0,IFERROR((Vintage_Input!H238+Vintage_Input!AV238)/$C287+Products!$F$14-(Products!$F$43+Products!$F$19+Products!$F$43*Products!$F$22+Products!$F$44),""),""))</f>
        <v/>
      </c>
      <c r="BE287" s="121">
        <f>IF($B287=1,$G$44,IF(N(Vintage_Input!Q238)&gt;0,IFERROR((Vintage_Input!I238+Vintage_Input!AW238)/$C287+Products!$F$14-(Products!$F$43+Products!$F$19+Products!$F$43*Products!$F$22+Products!$F$44),""),""))</f>
        <v/>
      </c>
      <c r="BF287" s="121">
        <f>IF($B287=1,$H$44,IF(N(Vintage_Input!R238)&gt;0,IFERROR((Vintage_Input!J238+Vintage_Input!AX238)/$C287+Products!$F$14-(Products!$F$43+Products!$F$19+Products!$F$43*Products!$F$22+Products!$F$44),""),""))</f>
        <v/>
      </c>
      <c r="BG287" s="121">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0">
        <f>IF($B288=1,$B$38,IF(N(Vintage_Input!L239)&gt;0,Vintage_Input!D239/Vintage_Input!L239,""))</f>
        <v/>
      </c>
      <c r="E288" s="120">
        <f>IF($B288=1,$C$38,IF(N(Vintage_Input!M239)&gt;0,Vintage_Input!E239/Vintage_Input!M239,""))</f>
        <v/>
      </c>
      <c r="F288" s="120">
        <f>IF($B288=1,$D$38,IF(N(Vintage_Input!N239)&gt;0,Vintage_Input!F239/Vintage_Input!N239,""))</f>
        <v/>
      </c>
      <c r="G288" s="120">
        <f>IF($B288=1,$E$38,IF(N(Vintage_Input!O239)&gt;0,Vintage_Input!G239/Vintage_Input!O239,""))</f>
        <v/>
      </c>
      <c r="H288" s="120">
        <f>IF($B288=1,$F$38,IF(N(Vintage_Input!P239)&gt;0,Vintage_Input!H239/Vintage_Input!P239,""))</f>
        <v/>
      </c>
      <c r="I288" s="120">
        <f>IF($B288=1,$G$38,IF(N(Vintage_Input!Q239)&gt;0,Vintage_Input!I239/Vintage_Input!Q239,""))</f>
        <v/>
      </c>
      <c r="J288" s="120">
        <f>IF($B288=1,$H$38,IF(N(Vintage_Input!R239)&gt;0,Vintage_Input!J239/Vintage_Input!R239,""))</f>
        <v/>
      </c>
      <c r="K288" s="120">
        <f>IF($B288=1,$I$38,IF(N(Vintage_Input!S239)&gt;0,Vintage_Input!K239/Vintage_Input!S239,""))</f>
        <v/>
      </c>
      <c r="L288" s="120">
        <f>IF($B288=1,$B$39,IF(N(Vintage_Input!L239)&gt;0,Vintage_Input!T239/Vintage_Input!L239,""))</f>
        <v/>
      </c>
      <c r="M288" s="120">
        <f>IF($B288=1,$C$39,IF(N(Vintage_Input!M239)&gt;0,Vintage_Input!U239/Vintage_Input!M239,""))</f>
        <v/>
      </c>
      <c r="N288" s="120">
        <f>IF($B288=1,$D$39,IF(N(Vintage_Input!N239)&gt;0,Vintage_Input!V239/Vintage_Input!N239,""))</f>
        <v/>
      </c>
      <c r="O288" s="120">
        <f>IF($B288=1,$E$39,IF(N(Vintage_Input!O239)&gt;0,Vintage_Input!W239/Vintage_Input!O239,""))</f>
        <v/>
      </c>
      <c r="P288" s="120">
        <f>IF($B288=1,$F$39,IF(N(Vintage_Input!P239)&gt;0,Vintage_Input!X239/Vintage_Input!P239,""))</f>
        <v/>
      </c>
      <c r="Q288" s="120">
        <f>IF($B288=1,$G$39,IF(N(Vintage_Input!Q239)&gt;0,Vintage_Input!Y239/Vintage_Input!Q239,""))</f>
        <v/>
      </c>
      <c r="R288" s="120">
        <f>IF($B288=1,$H$39,IF(N(Vintage_Input!R239)&gt;0,Vintage_Input!Z239/Vintage_Input!R239,""))</f>
        <v/>
      </c>
      <c r="S288" s="120">
        <f>IF($B288=1,$I$39,IF(N(Vintage_Input!S239)&gt;0,Vintage_Input!AA239/Vintage_Input!S239,""))</f>
        <v/>
      </c>
      <c r="T288" s="120">
        <f>IF($B288=1,$B$40,IF(N(Vintage_Input!L239)&gt;0,Vintage_Input!AB239/Vintage_Input!L239,""))</f>
        <v/>
      </c>
      <c r="U288" s="120">
        <f>IF($B288=1,$C$40,IF(N(Vintage_Input!M239)&gt;0,Vintage_Input!AC239/Vintage_Input!M239,""))</f>
        <v/>
      </c>
      <c r="V288" s="120">
        <f>IF($B288=1,$D$40,IF(N(Vintage_Input!N239)&gt;0,Vintage_Input!AD239/Vintage_Input!N239,""))</f>
        <v/>
      </c>
      <c r="W288" s="120">
        <f>IF($B288=1,$E$40,IF(N(Vintage_Input!O239)&gt;0,Vintage_Input!AE239/Vintage_Input!O239,""))</f>
        <v/>
      </c>
      <c r="X288" s="120">
        <f>IF($B288=1,$F$40,IF(N(Vintage_Input!P239)&gt;0,Vintage_Input!AF239/Vintage_Input!P239,""))</f>
        <v/>
      </c>
      <c r="Y288" s="120">
        <f>IF($B288=1,$G$40,IF(N(Vintage_Input!Q239)&gt;0,Vintage_Input!AG239/Vintage_Input!Q239,""))</f>
        <v/>
      </c>
      <c r="Z288" s="120">
        <f>IF($B288=1,$H$40,IF(N(Vintage_Input!R239)&gt;0,Vintage_Input!AH239/Vintage_Input!R239,""))</f>
        <v/>
      </c>
      <c r="AA288" s="120">
        <f>IF($B288=1,$I$40,IF(N(Vintage_Input!S239)&gt;0,Vintage_Input!AI239/Vintage_Input!S239,""))</f>
        <v/>
      </c>
      <c r="AB288" s="120">
        <f>IF($B288=1,$B$41,IF(N(Vintage_Input!L239)&gt;0,Vintage_Input!AJ239/Vintage_Input!L239,""))</f>
        <v/>
      </c>
      <c r="AC288" s="120">
        <f>IF($B288=1,$C$41,IF(N(Vintage_Input!M239)&gt;0,Vintage_Input!AK239/Vintage_Input!M239,""))</f>
        <v/>
      </c>
      <c r="AD288" s="120">
        <f>IF($B288=1,$D$41,IF(N(Vintage_Input!N239)&gt;0,Vintage_Input!AL239/Vintage_Input!N239,""))</f>
        <v/>
      </c>
      <c r="AE288" s="120">
        <f>IF($B288=1,$E$41,IF(N(Vintage_Input!O239)&gt;0,Vintage_Input!AM239/Vintage_Input!O239,""))</f>
        <v/>
      </c>
      <c r="AF288" s="120">
        <f>IF($B288=1,$F$41,IF(N(Vintage_Input!P239)&gt;0,Vintage_Input!AN239/Vintage_Input!P239,""))</f>
        <v/>
      </c>
      <c r="AG288" s="120">
        <f>IF($B288=1,$G$41,IF(N(Vintage_Input!Q239)&gt;0,Vintage_Input!AO239/Vintage_Input!Q239,""))</f>
        <v/>
      </c>
      <c r="AH288" s="120">
        <f>IF($B288=1,$H$41,IF(N(Vintage_Input!R239)&gt;0,Vintage_Input!AP239/Vintage_Input!R239,""))</f>
        <v/>
      </c>
      <c r="AI288" s="120">
        <f>IF($B288=1,$I$41,IF(N(Vintage_Input!S239)&gt;0,Vintage_Input!AQ239/Vintage_Input!S239,""))</f>
        <v/>
      </c>
      <c r="AJ288" s="120">
        <f>IF($B288=1,$B$42,IF(N(Vintage_Input!L239)&gt;0,IFERROR(Vintage_Input!AR239/Vintage_Input!AJ239,""),""))</f>
        <v/>
      </c>
      <c r="AK288" s="120">
        <f>IF($B288=1,$C$42,IF(N(Vintage_Input!M239)&gt;0,IFERROR(Vintage_Input!AS239/Vintage_Input!AK239,""),""))</f>
        <v/>
      </c>
      <c r="AL288" s="120">
        <f>IF($B288=1,$D$42,IF(N(Vintage_Input!N239)&gt;0,IFERROR(Vintage_Input!AT239/Vintage_Input!AL239,""),""))</f>
        <v/>
      </c>
      <c r="AM288" s="120">
        <f>IF($B288=1,$E$42,IF(N(Vintage_Input!O239)&gt;0,IFERROR(Vintage_Input!AU239/Vintage_Input!AM239,""),""))</f>
        <v/>
      </c>
      <c r="AN288" s="120">
        <f>IF($B288=1,$F$42,IF(N(Vintage_Input!P239)&gt;0,IFERROR(Vintage_Input!AV239/Vintage_Input!AN239,""),""))</f>
        <v/>
      </c>
      <c r="AO288" s="120">
        <f>IF($B288=1,$G$42,IF(N(Vintage_Input!Q239)&gt;0,IFERROR(Vintage_Input!AW239/Vintage_Input!AO239,""),""))</f>
        <v/>
      </c>
      <c r="AP288" s="120">
        <f>IF($B288=1,$H$42,IF(N(Vintage_Input!R239)&gt;0,IFERROR(Vintage_Input!AX239/Vintage_Input!AP239,""),""))</f>
        <v/>
      </c>
      <c r="AQ288" s="120">
        <f>IF($B288=1,$I$42,IF(N(Vintage_Input!S239)&gt;0,IFERROR(Vintage_Input!AY239/Vintage_Input!AQ239,""),""))</f>
        <v/>
      </c>
      <c r="AR288" s="120">
        <f>IF($B288=1,$B$43,IF(N(Vintage_Input!L239)&gt;0,IFERROR(Vintage_Input!AZ239/$C288,""),""))</f>
        <v/>
      </c>
      <c r="AS288" s="120">
        <f>IF($B288=1,$C$43,IF(N(Vintage_Input!M239)&gt;0,IFERROR(Vintage_Input!BA239/$C288,""),""))</f>
        <v/>
      </c>
      <c r="AT288" s="120">
        <f>IF($B288=1,$D$43,IF(N(Vintage_Input!N239)&gt;0,IFERROR(Vintage_Input!BB239/$C288,""),""))</f>
        <v/>
      </c>
      <c r="AU288" s="120">
        <f>IF($B288=1,$E$43,IF(N(Vintage_Input!O239)&gt;0,IFERROR(Vintage_Input!BC239/$C288,""),""))</f>
        <v/>
      </c>
      <c r="AV288" s="120">
        <f>IF($B288=1,$F$43,IF(N(Vintage_Input!P239)&gt;0,IFERROR(Vintage_Input!BD239/$C288,""),""))</f>
        <v/>
      </c>
      <c r="AW288" s="120">
        <f>IF($B288=1,$G$43,IF(N(Vintage_Input!Q239)&gt;0,IFERROR(Vintage_Input!BE239/$C288,""),""))</f>
        <v/>
      </c>
      <c r="AX288" s="120">
        <f>IF($B288=1,$H$43,IF(N(Vintage_Input!R239)&gt;0,IFERROR(Vintage_Input!BF239/$C288,""),""))</f>
        <v/>
      </c>
      <c r="AY288" s="120">
        <f>IF($B288=1,$I$43,IF(N(Vintage_Input!S239)&gt;0,IFERROR(Vintage_Input!BG239/$C288,""),""))</f>
        <v/>
      </c>
      <c r="AZ288" s="121">
        <f>IF($B288=1,$B$44,IF(N(Vintage_Input!L239)&gt;0,IFERROR((Vintage_Input!D239+Vintage_Input!AR239)/$C288+Products!$F$14-(Products!$F$43+Products!$F$19+Products!$F$43*Products!$F$22+Products!$F$44),""),""))</f>
        <v/>
      </c>
      <c r="BA288" s="121">
        <f>IF($B288=1,$C$44,IF(N(Vintage_Input!M239)&gt;0,IFERROR((Vintage_Input!E239+Vintage_Input!AS239)/$C288+Products!$F$14-(Products!$F$43+Products!$F$19+Products!$F$43*Products!$F$22+Products!$F$44),""),""))</f>
        <v/>
      </c>
      <c r="BB288" s="121">
        <f>IF($B288=1,$D$44,IF(N(Vintage_Input!N239)&gt;0,IFERROR((Vintage_Input!F239+Vintage_Input!AT239)/$C288+Products!$F$14-(Products!$F$43+Products!$F$19+Products!$F$43*Products!$F$22+Products!$F$44),""),""))</f>
        <v/>
      </c>
      <c r="BC288" s="121">
        <f>IF($B288=1,$E$44,IF(N(Vintage_Input!O239)&gt;0,IFERROR((Vintage_Input!G239+Vintage_Input!AU239)/$C288+Products!$F$14-(Products!$F$43+Products!$F$19+Products!$F$43*Products!$F$22+Products!$F$44),""),""))</f>
        <v/>
      </c>
      <c r="BD288" s="121">
        <f>IF($B288=1,$F$44,IF(N(Vintage_Input!P239)&gt;0,IFERROR((Vintage_Input!H239+Vintage_Input!AV239)/$C288+Products!$F$14-(Products!$F$43+Products!$F$19+Products!$F$43*Products!$F$22+Products!$F$44),""),""))</f>
        <v/>
      </c>
      <c r="BE288" s="121">
        <f>IF($B288=1,$G$44,IF(N(Vintage_Input!Q239)&gt;0,IFERROR((Vintage_Input!I239+Vintage_Input!AW239)/$C288+Products!$F$14-(Products!$F$43+Products!$F$19+Products!$F$43*Products!$F$22+Products!$F$44),""),""))</f>
        <v/>
      </c>
      <c r="BF288" s="121">
        <f>IF($B288=1,$H$44,IF(N(Vintage_Input!R239)&gt;0,IFERROR((Vintage_Input!J239+Vintage_Input!AX239)/$C288+Products!$F$14-(Products!$F$43+Products!$F$19+Products!$F$43*Products!$F$22+Products!$F$44),""),""))</f>
        <v/>
      </c>
      <c r="BG288" s="121">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0">
        <f>IF($B289=1,$B$38,IF(N(Vintage_Input!L240)&gt;0,Vintage_Input!D240/Vintage_Input!L240,""))</f>
        <v/>
      </c>
      <c r="E289" s="120">
        <f>IF($B289=1,$C$38,IF(N(Vintage_Input!M240)&gt;0,Vintage_Input!E240/Vintage_Input!M240,""))</f>
        <v/>
      </c>
      <c r="F289" s="120">
        <f>IF($B289=1,$D$38,IF(N(Vintage_Input!N240)&gt;0,Vintage_Input!F240/Vintage_Input!N240,""))</f>
        <v/>
      </c>
      <c r="G289" s="120">
        <f>IF($B289=1,$E$38,IF(N(Vintage_Input!O240)&gt;0,Vintage_Input!G240/Vintage_Input!O240,""))</f>
        <v/>
      </c>
      <c r="H289" s="120">
        <f>IF($B289=1,$F$38,IF(N(Vintage_Input!P240)&gt;0,Vintage_Input!H240/Vintage_Input!P240,""))</f>
        <v/>
      </c>
      <c r="I289" s="120">
        <f>IF($B289=1,$G$38,IF(N(Vintage_Input!Q240)&gt;0,Vintage_Input!I240/Vintage_Input!Q240,""))</f>
        <v/>
      </c>
      <c r="J289" s="120">
        <f>IF($B289=1,$H$38,IF(N(Vintage_Input!R240)&gt;0,Vintage_Input!J240/Vintage_Input!R240,""))</f>
        <v/>
      </c>
      <c r="K289" s="120">
        <f>IF($B289=1,$I$38,IF(N(Vintage_Input!S240)&gt;0,Vintage_Input!K240/Vintage_Input!S240,""))</f>
        <v/>
      </c>
      <c r="L289" s="120">
        <f>IF($B289=1,$B$39,IF(N(Vintage_Input!L240)&gt;0,Vintage_Input!T240/Vintage_Input!L240,""))</f>
        <v/>
      </c>
      <c r="M289" s="120">
        <f>IF($B289=1,$C$39,IF(N(Vintage_Input!M240)&gt;0,Vintage_Input!U240/Vintage_Input!M240,""))</f>
        <v/>
      </c>
      <c r="N289" s="120">
        <f>IF($B289=1,$D$39,IF(N(Vintage_Input!N240)&gt;0,Vintage_Input!V240/Vintage_Input!N240,""))</f>
        <v/>
      </c>
      <c r="O289" s="120">
        <f>IF($B289=1,$E$39,IF(N(Vintage_Input!O240)&gt;0,Vintage_Input!W240/Vintage_Input!O240,""))</f>
        <v/>
      </c>
      <c r="P289" s="120">
        <f>IF($B289=1,$F$39,IF(N(Vintage_Input!P240)&gt;0,Vintage_Input!X240/Vintage_Input!P240,""))</f>
        <v/>
      </c>
      <c r="Q289" s="120">
        <f>IF($B289=1,$G$39,IF(N(Vintage_Input!Q240)&gt;0,Vintage_Input!Y240/Vintage_Input!Q240,""))</f>
        <v/>
      </c>
      <c r="R289" s="120">
        <f>IF($B289=1,$H$39,IF(N(Vintage_Input!R240)&gt;0,Vintage_Input!Z240/Vintage_Input!R240,""))</f>
        <v/>
      </c>
      <c r="S289" s="120">
        <f>IF($B289=1,$I$39,IF(N(Vintage_Input!S240)&gt;0,Vintage_Input!AA240/Vintage_Input!S240,""))</f>
        <v/>
      </c>
      <c r="T289" s="120">
        <f>IF($B289=1,$B$40,IF(N(Vintage_Input!L240)&gt;0,Vintage_Input!AB240/Vintage_Input!L240,""))</f>
        <v/>
      </c>
      <c r="U289" s="120">
        <f>IF($B289=1,$C$40,IF(N(Vintage_Input!M240)&gt;0,Vintage_Input!AC240/Vintage_Input!M240,""))</f>
        <v/>
      </c>
      <c r="V289" s="120">
        <f>IF($B289=1,$D$40,IF(N(Vintage_Input!N240)&gt;0,Vintage_Input!AD240/Vintage_Input!N240,""))</f>
        <v/>
      </c>
      <c r="W289" s="120">
        <f>IF($B289=1,$E$40,IF(N(Vintage_Input!O240)&gt;0,Vintage_Input!AE240/Vintage_Input!O240,""))</f>
        <v/>
      </c>
      <c r="X289" s="120">
        <f>IF($B289=1,$F$40,IF(N(Vintage_Input!P240)&gt;0,Vintage_Input!AF240/Vintage_Input!P240,""))</f>
        <v/>
      </c>
      <c r="Y289" s="120">
        <f>IF($B289=1,$G$40,IF(N(Vintage_Input!Q240)&gt;0,Vintage_Input!AG240/Vintage_Input!Q240,""))</f>
        <v/>
      </c>
      <c r="Z289" s="120">
        <f>IF($B289=1,$H$40,IF(N(Vintage_Input!R240)&gt;0,Vintage_Input!AH240/Vintage_Input!R240,""))</f>
        <v/>
      </c>
      <c r="AA289" s="120">
        <f>IF($B289=1,$I$40,IF(N(Vintage_Input!S240)&gt;0,Vintage_Input!AI240/Vintage_Input!S240,""))</f>
        <v/>
      </c>
      <c r="AB289" s="120">
        <f>IF($B289=1,$B$41,IF(N(Vintage_Input!L240)&gt;0,Vintage_Input!AJ240/Vintage_Input!L240,""))</f>
        <v/>
      </c>
      <c r="AC289" s="120">
        <f>IF($B289=1,$C$41,IF(N(Vintage_Input!M240)&gt;0,Vintage_Input!AK240/Vintage_Input!M240,""))</f>
        <v/>
      </c>
      <c r="AD289" s="120">
        <f>IF($B289=1,$D$41,IF(N(Vintage_Input!N240)&gt;0,Vintage_Input!AL240/Vintage_Input!N240,""))</f>
        <v/>
      </c>
      <c r="AE289" s="120">
        <f>IF($B289=1,$E$41,IF(N(Vintage_Input!O240)&gt;0,Vintage_Input!AM240/Vintage_Input!O240,""))</f>
        <v/>
      </c>
      <c r="AF289" s="120">
        <f>IF($B289=1,$F$41,IF(N(Vintage_Input!P240)&gt;0,Vintage_Input!AN240/Vintage_Input!P240,""))</f>
        <v/>
      </c>
      <c r="AG289" s="120">
        <f>IF($B289=1,$G$41,IF(N(Vintage_Input!Q240)&gt;0,Vintage_Input!AO240/Vintage_Input!Q240,""))</f>
        <v/>
      </c>
      <c r="AH289" s="120">
        <f>IF($B289=1,$H$41,IF(N(Vintage_Input!R240)&gt;0,Vintage_Input!AP240/Vintage_Input!R240,""))</f>
        <v/>
      </c>
      <c r="AI289" s="120">
        <f>IF($B289=1,$I$41,IF(N(Vintage_Input!S240)&gt;0,Vintage_Input!AQ240/Vintage_Input!S240,""))</f>
        <v/>
      </c>
      <c r="AJ289" s="120">
        <f>IF($B289=1,$B$42,IF(N(Vintage_Input!L240)&gt;0,IFERROR(Vintage_Input!AR240/Vintage_Input!AJ240,""),""))</f>
        <v/>
      </c>
      <c r="AK289" s="120">
        <f>IF($B289=1,$C$42,IF(N(Vintage_Input!M240)&gt;0,IFERROR(Vintage_Input!AS240/Vintage_Input!AK240,""),""))</f>
        <v/>
      </c>
      <c r="AL289" s="120">
        <f>IF($B289=1,$D$42,IF(N(Vintage_Input!N240)&gt;0,IFERROR(Vintage_Input!AT240/Vintage_Input!AL240,""),""))</f>
        <v/>
      </c>
      <c r="AM289" s="120">
        <f>IF($B289=1,$E$42,IF(N(Vintage_Input!O240)&gt;0,IFERROR(Vintage_Input!AU240/Vintage_Input!AM240,""),""))</f>
        <v/>
      </c>
      <c r="AN289" s="120">
        <f>IF($B289=1,$F$42,IF(N(Vintage_Input!P240)&gt;0,IFERROR(Vintage_Input!AV240/Vintage_Input!AN240,""),""))</f>
        <v/>
      </c>
      <c r="AO289" s="120">
        <f>IF($B289=1,$G$42,IF(N(Vintage_Input!Q240)&gt;0,IFERROR(Vintage_Input!AW240/Vintage_Input!AO240,""),""))</f>
        <v/>
      </c>
      <c r="AP289" s="120">
        <f>IF($B289=1,$H$42,IF(N(Vintage_Input!R240)&gt;0,IFERROR(Vintage_Input!AX240/Vintage_Input!AP240,""),""))</f>
        <v/>
      </c>
      <c r="AQ289" s="120">
        <f>IF($B289=1,$I$42,IF(N(Vintage_Input!S240)&gt;0,IFERROR(Vintage_Input!AY240/Vintage_Input!AQ240,""),""))</f>
        <v/>
      </c>
      <c r="AR289" s="120">
        <f>IF($B289=1,$B$43,IF(N(Vintage_Input!L240)&gt;0,IFERROR(Vintage_Input!AZ240/$C289,""),""))</f>
        <v/>
      </c>
      <c r="AS289" s="120">
        <f>IF($B289=1,$C$43,IF(N(Vintage_Input!M240)&gt;0,IFERROR(Vintage_Input!BA240/$C289,""),""))</f>
        <v/>
      </c>
      <c r="AT289" s="120">
        <f>IF($B289=1,$D$43,IF(N(Vintage_Input!N240)&gt;0,IFERROR(Vintage_Input!BB240/$C289,""),""))</f>
        <v/>
      </c>
      <c r="AU289" s="120">
        <f>IF($B289=1,$E$43,IF(N(Vintage_Input!O240)&gt;0,IFERROR(Vintage_Input!BC240/$C289,""),""))</f>
        <v/>
      </c>
      <c r="AV289" s="120">
        <f>IF($B289=1,$F$43,IF(N(Vintage_Input!P240)&gt;0,IFERROR(Vintage_Input!BD240/$C289,""),""))</f>
        <v/>
      </c>
      <c r="AW289" s="120">
        <f>IF($B289=1,$G$43,IF(N(Vintage_Input!Q240)&gt;0,IFERROR(Vintage_Input!BE240/$C289,""),""))</f>
        <v/>
      </c>
      <c r="AX289" s="120">
        <f>IF($B289=1,$H$43,IF(N(Vintage_Input!R240)&gt;0,IFERROR(Vintage_Input!BF240/$C289,""),""))</f>
        <v/>
      </c>
      <c r="AY289" s="120">
        <f>IF($B289=1,$I$43,IF(N(Vintage_Input!S240)&gt;0,IFERROR(Vintage_Input!BG240/$C289,""),""))</f>
        <v/>
      </c>
      <c r="AZ289" s="121">
        <f>IF($B289=1,$B$44,IF(N(Vintage_Input!L240)&gt;0,IFERROR((Vintage_Input!D240+Vintage_Input!AR240)/$C289+Products!$F$14-(Products!$F$43+Products!$F$19+Products!$F$43*Products!$F$22+Products!$F$44),""),""))</f>
        <v/>
      </c>
      <c r="BA289" s="121">
        <f>IF($B289=1,$C$44,IF(N(Vintage_Input!M240)&gt;0,IFERROR((Vintage_Input!E240+Vintage_Input!AS240)/$C289+Products!$F$14-(Products!$F$43+Products!$F$19+Products!$F$43*Products!$F$22+Products!$F$44),""),""))</f>
        <v/>
      </c>
      <c r="BB289" s="121">
        <f>IF($B289=1,$D$44,IF(N(Vintage_Input!N240)&gt;0,IFERROR((Vintage_Input!F240+Vintage_Input!AT240)/$C289+Products!$F$14-(Products!$F$43+Products!$F$19+Products!$F$43*Products!$F$22+Products!$F$44),""),""))</f>
        <v/>
      </c>
      <c r="BC289" s="121">
        <f>IF($B289=1,$E$44,IF(N(Vintage_Input!O240)&gt;0,IFERROR((Vintage_Input!G240+Vintage_Input!AU240)/$C289+Products!$F$14-(Products!$F$43+Products!$F$19+Products!$F$43*Products!$F$22+Products!$F$44),""),""))</f>
        <v/>
      </c>
      <c r="BD289" s="121">
        <f>IF($B289=1,$F$44,IF(N(Vintage_Input!P240)&gt;0,IFERROR((Vintage_Input!H240+Vintage_Input!AV240)/$C289+Products!$F$14-(Products!$F$43+Products!$F$19+Products!$F$43*Products!$F$22+Products!$F$44),""),""))</f>
        <v/>
      </c>
      <c r="BE289" s="121">
        <f>IF($B289=1,$G$44,IF(N(Vintage_Input!Q240)&gt;0,IFERROR((Vintage_Input!I240+Vintage_Input!AW240)/$C289+Products!$F$14-(Products!$F$43+Products!$F$19+Products!$F$43*Products!$F$22+Products!$F$44),""),""))</f>
        <v/>
      </c>
      <c r="BF289" s="121">
        <f>IF($B289=1,$H$44,IF(N(Vintage_Input!R240)&gt;0,IFERROR((Vintage_Input!J240+Vintage_Input!AX240)/$C289+Products!$F$14-(Products!$F$43+Products!$F$19+Products!$F$43*Products!$F$22+Products!$F$44),""),""))</f>
        <v/>
      </c>
      <c r="BG289" s="121">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0">
        <f>IF($B290=1,$B$38,IF(N(Vintage_Input!L241)&gt;0,Vintage_Input!D241/Vintage_Input!L241,""))</f>
        <v/>
      </c>
      <c r="E290" s="120">
        <f>IF($B290=1,$C$38,IF(N(Vintage_Input!M241)&gt;0,Vintage_Input!E241/Vintage_Input!M241,""))</f>
        <v/>
      </c>
      <c r="F290" s="120">
        <f>IF($B290=1,$D$38,IF(N(Vintage_Input!N241)&gt;0,Vintage_Input!F241/Vintage_Input!N241,""))</f>
        <v/>
      </c>
      <c r="G290" s="120">
        <f>IF($B290=1,$E$38,IF(N(Vintage_Input!O241)&gt;0,Vintage_Input!G241/Vintage_Input!O241,""))</f>
        <v/>
      </c>
      <c r="H290" s="120">
        <f>IF($B290=1,$F$38,IF(N(Vintage_Input!P241)&gt;0,Vintage_Input!H241/Vintage_Input!P241,""))</f>
        <v/>
      </c>
      <c r="I290" s="120">
        <f>IF($B290=1,$G$38,IF(N(Vintage_Input!Q241)&gt;0,Vintage_Input!I241/Vintage_Input!Q241,""))</f>
        <v/>
      </c>
      <c r="J290" s="120">
        <f>IF($B290=1,$H$38,IF(N(Vintage_Input!R241)&gt;0,Vintage_Input!J241/Vintage_Input!R241,""))</f>
        <v/>
      </c>
      <c r="K290" s="120">
        <f>IF($B290=1,$I$38,IF(N(Vintage_Input!S241)&gt;0,Vintage_Input!K241/Vintage_Input!S241,""))</f>
        <v/>
      </c>
      <c r="L290" s="120">
        <f>IF($B290=1,$B$39,IF(N(Vintage_Input!L241)&gt;0,Vintage_Input!T241/Vintage_Input!L241,""))</f>
        <v/>
      </c>
      <c r="M290" s="120">
        <f>IF($B290=1,$C$39,IF(N(Vintage_Input!M241)&gt;0,Vintage_Input!U241/Vintage_Input!M241,""))</f>
        <v/>
      </c>
      <c r="N290" s="120">
        <f>IF($B290=1,$D$39,IF(N(Vintage_Input!N241)&gt;0,Vintage_Input!V241/Vintage_Input!N241,""))</f>
        <v/>
      </c>
      <c r="O290" s="120">
        <f>IF($B290=1,$E$39,IF(N(Vintage_Input!O241)&gt;0,Vintage_Input!W241/Vintage_Input!O241,""))</f>
        <v/>
      </c>
      <c r="P290" s="120">
        <f>IF($B290=1,$F$39,IF(N(Vintage_Input!P241)&gt;0,Vintage_Input!X241/Vintage_Input!P241,""))</f>
        <v/>
      </c>
      <c r="Q290" s="120">
        <f>IF($B290=1,$G$39,IF(N(Vintage_Input!Q241)&gt;0,Vintage_Input!Y241/Vintage_Input!Q241,""))</f>
        <v/>
      </c>
      <c r="R290" s="120">
        <f>IF($B290=1,$H$39,IF(N(Vintage_Input!R241)&gt;0,Vintage_Input!Z241/Vintage_Input!R241,""))</f>
        <v/>
      </c>
      <c r="S290" s="120">
        <f>IF($B290=1,$I$39,IF(N(Vintage_Input!S241)&gt;0,Vintage_Input!AA241/Vintage_Input!S241,""))</f>
        <v/>
      </c>
      <c r="T290" s="120">
        <f>IF($B290=1,$B$40,IF(N(Vintage_Input!L241)&gt;0,Vintage_Input!AB241/Vintage_Input!L241,""))</f>
        <v/>
      </c>
      <c r="U290" s="120">
        <f>IF($B290=1,$C$40,IF(N(Vintage_Input!M241)&gt;0,Vintage_Input!AC241/Vintage_Input!M241,""))</f>
        <v/>
      </c>
      <c r="V290" s="120">
        <f>IF($B290=1,$D$40,IF(N(Vintage_Input!N241)&gt;0,Vintage_Input!AD241/Vintage_Input!N241,""))</f>
        <v/>
      </c>
      <c r="W290" s="120">
        <f>IF($B290=1,$E$40,IF(N(Vintage_Input!O241)&gt;0,Vintage_Input!AE241/Vintage_Input!O241,""))</f>
        <v/>
      </c>
      <c r="X290" s="120">
        <f>IF($B290=1,$F$40,IF(N(Vintage_Input!P241)&gt;0,Vintage_Input!AF241/Vintage_Input!P241,""))</f>
        <v/>
      </c>
      <c r="Y290" s="120">
        <f>IF($B290=1,$G$40,IF(N(Vintage_Input!Q241)&gt;0,Vintage_Input!AG241/Vintage_Input!Q241,""))</f>
        <v/>
      </c>
      <c r="Z290" s="120">
        <f>IF($B290=1,$H$40,IF(N(Vintage_Input!R241)&gt;0,Vintage_Input!AH241/Vintage_Input!R241,""))</f>
        <v/>
      </c>
      <c r="AA290" s="120">
        <f>IF($B290=1,$I$40,IF(N(Vintage_Input!S241)&gt;0,Vintage_Input!AI241/Vintage_Input!S241,""))</f>
        <v/>
      </c>
      <c r="AB290" s="120">
        <f>IF($B290=1,$B$41,IF(N(Vintage_Input!L241)&gt;0,Vintage_Input!AJ241/Vintage_Input!L241,""))</f>
        <v/>
      </c>
      <c r="AC290" s="120">
        <f>IF($B290=1,$C$41,IF(N(Vintage_Input!M241)&gt;0,Vintage_Input!AK241/Vintage_Input!M241,""))</f>
        <v/>
      </c>
      <c r="AD290" s="120">
        <f>IF($B290=1,$D$41,IF(N(Vintage_Input!N241)&gt;0,Vintage_Input!AL241/Vintage_Input!N241,""))</f>
        <v/>
      </c>
      <c r="AE290" s="120">
        <f>IF($B290=1,$E$41,IF(N(Vintage_Input!O241)&gt;0,Vintage_Input!AM241/Vintage_Input!O241,""))</f>
        <v/>
      </c>
      <c r="AF290" s="120">
        <f>IF($B290=1,$F$41,IF(N(Vintage_Input!P241)&gt;0,Vintage_Input!AN241/Vintage_Input!P241,""))</f>
        <v/>
      </c>
      <c r="AG290" s="120">
        <f>IF($B290=1,$G$41,IF(N(Vintage_Input!Q241)&gt;0,Vintage_Input!AO241/Vintage_Input!Q241,""))</f>
        <v/>
      </c>
      <c r="AH290" s="120">
        <f>IF($B290=1,$H$41,IF(N(Vintage_Input!R241)&gt;0,Vintage_Input!AP241/Vintage_Input!R241,""))</f>
        <v/>
      </c>
      <c r="AI290" s="120">
        <f>IF($B290=1,$I$41,IF(N(Vintage_Input!S241)&gt;0,Vintage_Input!AQ241/Vintage_Input!S241,""))</f>
        <v/>
      </c>
      <c r="AJ290" s="120">
        <f>IF($B290=1,$B$42,IF(N(Vintage_Input!L241)&gt;0,IFERROR(Vintage_Input!AR241/Vintage_Input!AJ241,""),""))</f>
        <v/>
      </c>
      <c r="AK290" s="120">
        <f>IF($B290=1,$C$42,IF(N(Vintage_Input!M241)&gt;0,IFERROR(Vintage_Input!AS241/Vintage_Input!AK241,""),""))</f>
        <v/>
      </c>
      <c r="AL290" s="120">
        <f>IF($B290=1,$D$42,IF(N(Vintage_Input!N241)&gt;0,IFERROR(Vintage_Input!AT241/Vintage_Input!AL241,""),""))</f>
        <v/>
      </c>
      <c r="AM290" s="120">
        <f>IF($B290=1,$E$42,IF(N(Vintage_Input!O241)&gt;0,IFERROR(Vintage_Input!AU241/Vintage_Input!AM241,""),""))</f>
        <v/>
      </c>
      <c r="AN290" s="120">
        <f>IF($B290=1,$F$42,IF(N(Vintage_Input!P241)&gt;0,IFERROR(Vintage_Input!AV241/Vintage_Input!AN241,""),""))</f>
        <v/>
      </c>
      <c r="AO290" s="120">
        <f>IF($B290=1,$G$42,IF(N(Vintage_Input!Q241)&gt;0,IFERROR(Vintage_Input!AW241/Vintage_Input!AO241,""),""))</f>
        <v/>
      </c>
      <c r="AP290" s="120">
        <f>IF($B290=1,$H$42,IF(N(Vintage_Input!R241)&gt;0,IFERROR(Vintage_Input!AX241/Vintage_Input!AP241,""),""))</f>
        <v/>
      </c>
      <c r="AQ290" s="120">
        <f>IF($B290=1,$I$42,IF(N(Vintage_Input!S241)&gt;0,IFERROR(Vintage_Input!AY241/Vintage_Input!AQ241,""),""))</f>
        <v/>
      </c>
      <c r="AR290" s="120">
        <f>IF($B290=1,$B$43,IF(N(Vintage_Input!L241)&gt;0,IFERROR(Vintage_Input!AZ241/$C290,""),""))</f>
        <v/>
      </c>
      <c r="AS290" s="120">
        <f>IF($B290=1,$C$43,IF(N(Vintage_Input!M241)&gt;0,IFERROR(Vintage_Input!BA241/$C290,""),""))</f>
        <v/>
      </c>
      <c r="AT290" s="120">
        <f>IF($B290=1,$D$43,IF(N(Vintage_Input!N241)&gt;0,IFERROR(Vintage_Input!BB241/$C290,""),""))</f>
        <v/>
      </c>
      <c r="AU290" s="120">
        <f>IF($B290=1,$E$43,IF(N(Vintage_Input!O241)&gt;0,IFERROR(Vintage_Input!BC241/$C290,""),""))</f>
        <v/>
      </c>
      <c r="AV290" s="120">
        <f>IF($B290=1,$F$43,IF(N(Vintage_Input!P241)&gt;0,IFERROR(Vintage_Input!BD241/$C290,""),""))</f>
        <v/>
      </c>
      <c r="AW290" s="120">
        <f>IF($B290=1,$G$43,IF(N(Vintage_Input!Q241)&gt;0,IFERROR(Vintage_Input!BE241/$C290,""),""))</f>
        <v/>
      </c>
      <c r="AX290" s="120">
        <f>IF($B290=1,$H$43,IF(N(Vintage_Input!R241)&gt;0,IFERROR(Vintage_Input!BF241/$C290,""),""))</f>
        <v/>
      </c>
      <c r="AY290" s="120">
        <f>IF($B290=1,$I$43,IF(N(Vintage_Input!S241)&gt;0,IFERROR(Vintage_Input!BG241/$C290,""),""))</f>
        <v/>
      </c>
      <c r="AZ290" s="121">
        <f>IF($B290=1,$B$44,IF(N(Vintage_Input!L241)&gt;0,IFERROR((Vintage_Input!D241+Vintage_Input!AR241)/$C290+Products!$F$14-(Products!$F$43+Products!$F$19+Products!$F$43*Products!$F$22+Products!$F$44),""),""))</f>
        <v/>
      </c>
      <c r="BA290" s="121">
        <f>IF($B290=1,$C$44,IF(N(Vintage_Input!M241)&gt;0,IFERROR((Vintage_Input!E241+Vintage_Input!AS241)/$C290+Products!$F$14-(Products!$F$43+Products!$F$19+Products!$F$43*Products!$F$22+Products!$F$44),""),""))</f>
        <v/>
      </c>
      <c r="BB290" s="121">
        <f>IF($B290=1,$D$44,IF(N(Vintage_Input!N241)&gt;0,IFERROR((Vintage_Input!F241+Vintage_Input!AT241)/$C290+Products!$F$14-(Products!$F$43+Products!$F$19+Products!$F$43*Products!$F$22+Products!$F$44),""),""))</f>
        <v/>
      </c>
      <c r="BC290" s="121">
        <f>IF($B290=1,$E$44,IF(N(Vintage_Input!O241)&gt;0,IFERROR((Vintage_Input!G241+Vintage_Input!AU241)/$C290+Products!$F$14-(Products!$F$43+Products!$F$19+Products!$F$43*Products!$F$22+Products!$F$44),""),""))</f>
        <v/>
      </c>
      <c r="BD290" s="121">
        <f>IF($B290=1,$F$44,IF(N(Vintage_Input!P241)&gt;0,IFERROR((Vintage_Input!H241+Vintage_Input!AV241)/$C290+Products!$F$14-(Products!$F$43+Products!$F$19+Products!$F$43*Products!$F$22+Products!$F$44),""),""))</f>
        <v/>
      </c>
      <c r="BE290" s="121">
        <f>IF($B290=1,$G$44,IF(N(Vintage_Input!Q241)&gt;0,IFERROR((Vintage_Input!I241+Vintage_Input!AW241)/$C290+Products!$F$14-(Products!$F$43+Products!$F$19+Products!$F$43*Products!$F$22+Products!$F$44),""),""))</f>
        <v/>
      </c>
      <c r="BF290" s="121">
        <f>IF($B290=1,$H$44,IF(N(Vintage_Input!R241)&gt;0,IFERROR((Vintage_Input!J241+Vintage_Input!AX241)/$C290+Products!$F$14-(Products!$F$43+Products!$F$19+Products!$F$43*Products!$F$22+Products!$F$44),""),""))</f>
        <v/>
      </c>
      <c r="BG290" s="121">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0">
        <f>IF($B291=1,$B$38,IF(N(Vintage_Input!L242)&gt;0,Vintage_Input!D242/Vintage_Input!L242,""))</f>
        <v/>
      </c>
      <c r="E291" s="120">
        <f>IF($B291=1,$C$38,IF(N(Vintage_Input!M242)&gt;0,Vintage_Input!E242/Vintage_Input!M242,""))</f>
        <v/>
      </c>
      <c r="F291" s="120">
        <f>IF($B291=1,$D$38,IF(N(Vintage_Input!N242)&gt;0,Vintage_Input!F242/Vintage_Input!N242,""))</f>
        <v/>
      </c>
      <c r="G291" s="120">
        <f>IF($B291=1,$E$38,IF(N(Vintage_Input!O242)&gt;0,Vintage_Input!G242/Vintage_Input!O242,""))</f>
        <v/>
      </c>
      <c r="H291" s="120">
        <f>IF($B291=1,$F$38,IF(N(Vintage_Input!P242)&gt;0,Vintage_Input!H242/Vintage_Input!P242,""))</f>
        <v/>
      </c>
      <c r="I291" s="120">
        <f>IF($B291=1,$G$38,IF(N(Vintage_Input!Q242)&gt;0,Vintage_Input!I242/Vintage_Input!Q242,""))</f>
        <v/>
      </c>
      <c r="J291" s="120">
        <f>IF($B291=1,$H$38,IF(N(Vintage_Input!R242)&gt;0,Vintage_Input!J242/Vintage_Input!R242,""))</f>
        <v/>
      </c>
      <c r="K291" s="120">
        <f>IF($B291=1,$I$38,IF(N(Vintage_Input!S242)&gt;0,Vintage_Input!K242/Vintage_Input!S242,""))</f>
        <v/>
      </c>
      <c r="L291" s="120">
        <f>IF($B291=1,$B$39,IF(N(Vintage_Input!L242)&gt;0,Vintage_Input!T242/Vintage_Input!L242,""))</f>
        <v/>
      </c>
      <c r="M291" s="120">
        <f>IF($B291=1,$C$39,IF(N(Vintage_Input!M242)&gt;0,Vintage_Input!U242/Vintage_Input!M242,""))</f>
        <v/>
      </c>
      <c r="N291" s="120">
        <f>IF($B291=1,$D$39,IF(N(Vintage_Input!N242)&gt;0,Vintage_Input!V242/Vintage_Input!N242,""))</f>
        <v/>
      </c>
      <c r="O291" s="120">
        <f>IF($B291=1,$E$39,IF(N(Vintage_Input!O242)&gt;0,Vintage_Input!W242/Vintage_Input!O242,""))</f>
        <v/>
      </c>
      <c r="P291" s="120">
        <f>IF($B291=1,$F$39,IF(N(Vintage_Input!P242)&gt;0,Vintage_Input!X242/Vintage_Input!P242,""))</f>
        <v/>
      </c>
      <c r="Q291" s="120">
        <f>IF($B291=1,$G$39,IF(N(Vintage_Input!Q242)&gt;0,Vintage_Input!Y242/Vintage_Input!Q242,""))</f>
        <v/>
      </c>
      <c r="R291" s="120">
        <f>IF($B291=1,$H$39,IF(N(Vintage_Input!R242)&gt;0,Vintage_Input!Z242/Vintage_Input!R242,""))</f>
        <v/>
      </c>
      <c r="S291" s="120">
        <f>IF($B291=1,$I$39,IF(N(Vintage_Input!S242)&gt;0,Vintage_Input!AA242/Vintage_Input!S242,""))</f>
        <v/>
      </c>
      <c r="T291" s="120">
        <f>IF($B291=1,$B$40,IF(N(Vintage_Input!L242)&gt;0,Vintage_Input!AB242/Vintage_Input!L242,""))</f>
        <v/>
      </c>
      <c r="U291" s="120">
        <f>IF($B291=1,$C$40,IF(N(Vintage_Input!M242)&gt;0,Vintage_Input!AC242/Vintage_Input!M242,""))</f>
        <v/>
      </c>
      <c r="V291" s="120">
        <f>IF($B291=1,$D$40,IF(N(Vintage_Input!N242)&gt;0,Vintage_Input!AD242/Vintage_Input!N242,""))</f>
        <v/>
      </c>
      <c r="W291" s="120">
        <f>IF($B291=1,$E$40,IF(N(Vintage_Input!O242)&gt;0,Vintage_Input!AE242/Vintage_Input!O242,""))</f>
        <v/>
      </c>
      <c r="X291" s="120">
        <f>IF($B291=1,$F$40,IF(N(Vintage_Input!P242)&gt;0,Vintage_Input!AF242/Vintage_Input!P242,""))</f>
        <v/>
      </c>
      <c r="Y291" s="120">
        <f>IF($B291=1,$G$40,IF(N(Vintage_Input!Q242)&gt;0,Vintage_Input!AG242/Vintage_Input!Q242,""))</f>
        <v/>
      </c>
      <c r="Z291" s="120">
        <f>IF($B291=1,$H$40,IF(N(Vintage_Input!R242)&gt;0,Vintage_Input!AH242/Vintage_Input!R242,""))</f>
        <v/>
      </c>
      <c r="AA291" s="120">
        <f>IF($B291=1,$I$40,IF(N(Vintage_Input!S242)&gt;0,Vintage_Input!AI242/Vintage_Input!S242,""))</f>
        <v/>
      </c>
      <c r="AB291" s="120">
        <f>IF($B291=1,$B$41,IF(N(Vintage_Input!L242)&gt;0,Vintage_Input!AJ242/Vintage_Input!L242,""))</f>
        <v/>
      </c>
      <c r="AC291" s="120">
        <f>IF($B291=1,$C$41,IF(N(Vintage_Input!M242)&gt;0,Vintage_Input!AK242/Vintage_Input!M242,""))</f>
        <v/>
      </c>
      <c r="AD291" s="120">
        <f>IF($B291=1,$D$41,IF(N(Vintage_Input!N242)&gt;0,Vintage_Input!AL242/Vintage_Input!N242,""))</f>
        <v/>
      </c>
      <c r="AE291" s="120">
        <f>IF($B291=1,$E$41,IF(N(Vintage_Input!O242)&gt;0,Vintage_Input!AM242/Vintage_Input!O242,""))</f>
        <v/>
      </c>
      <c r="AF291" s="120">
        <f>IF($B291=1,$F$41,IF(N(Vintage_Input!P242)&gt;0,Vintage_Input!AN242/Vintage_Input!P242,""))</f>
        <v/>
      </c>
      <c r="AG291" s="120">
        <f>IF($B291=1,$G$41,IF(N(Vintage_Input!Q242)&gt;0,Vintage_Input!AO242/Vintage_Input!Q242,""))</f>
        <v/>
      </c>
      <c r="AH291" s="120">
        <f>IF($B291=1,$H$41,IF(N(Vintage_Input!R242)&gt;0,Vintage_Input!AP242/Vintage_Input!R242,""))</f>
        <v/>
      </c>
      <c r="AI291" s="120">
        <f>IF($B291=1,$I$41,IF(N(Vintage_Input!S242)&gt;0,Vintage_Input!AQ242/Vintage_Input!S242,""))</f>
        <v/>
      </c>
      <c r="AJ291" s="120">
        <f>IF($B291=1,$B$42,IF(N(Vintage_Input!L242)&gt;0,IFERROR(Vintage_Input!AR242/Vintage_Input!AJ242,""),""))</f>
        <v/>
      </c>
      <c r="AK291" s="120">
        <f>IF($B291=1,$C$42,IF(N(Vintage_Input!M242)&gt;0,IFERROR(Vintage_Input!AS242/Vintage_Input!AK242,""),""))</f>
        <v/>
      </c>
      <c r="AL291" s="120">
        <f>IF($B291=1,$D$42,IF(N(Vintage_Input!N242)&gt;0,IFERROR(Vintage_Input!AT242/Vintage_Input!AL242,""),""))</f>
        <v/>
      </c>
      <c r="AM291" s="120">
        <f>IF($B291=1,$E$42,IF(N(Vintage_Input!O242)&gt;0,IFERROR(Vintage_Input!AU242/Vintage_Input!AM242,""),""))</f>
        <v/>
      </c>
      <c r="AN291" s="120">
        <f>IF($B291=1,$F$42,IF(N(Vintage_Input!P242)&gt;0,IFERROR(Vintage_Input!AV242/Vintage_Input!AN242,""),""))</f>
        <v/>
      </c>
      <c r="AO291" s="120">
        <f>IF($B291=1,$G$42,IF(N(Vintage_Input!Q242)&gt;0,IFERROR(Vintage_Input!AW242/Vintage_Input!AO242,""),""))</f>
        <v/>
      </c>
      <c r="AP291" s="120">
        <f>IF($B291=1,$H$42,IF(N(Vintage_Input!R242)&gt;0,IFERROR(Vintage_Input!AX242/Vintage_Input!AP242,""),""))</f>
        <v/>
      </c>
      <c r="AQ291" s="120">
        <f>IF($B291=1,$I$42,IF(N(Vintage_Input!S242)&gt;0,IFERROR(Vintage_Input!AY242/Vintage_Input!AQ242,""),""))</f>
        <v/>
      </c>
      <c r="AR291" s="120">
        <f>IF($B291=1,$B$43,IF(N(Vintage_Input!L242)&gt;0,IFERROR(Vintage_Input!AZ242/$C291,""),""))</f>
        <v/>
      </c>
      <c r="AS291" s="120">
        <f>IF($B291=1,$C$43,IF(N(Vintage_Input!M242)&gt;0,IFERROR(Vintage_Input!BA242/$C291,""),""))</f>
        <v/>
      </c>
      <c r="AT291" s="120">
        <f>IF($B291=1,$D$43,IF(N(Vintage_Input!N242)&gt;0,IFERROR(Vintage_Input!BB242/$C291,""),""))</f>
        <v/>
      </c>
      <c r="AU291" s="120">
        <f>IF($B291=1,$E$43,IF(N(Vintage_Input!O242)&gt;0,IFERROR(Vintage_Input!BC242/$C291,""),""))</f>
        <v/>
      </c>
      <c r="AV291" s="120">
        <f>IF($B291=1,$F$43,IF(N(Vintage_Input!P242)&gt;0,IFERROR(Vintage_Input!BD242/$C291,""),""))</f>
        <v/>
      </c>
      <c r="AW291" s="120">
        <f>IF($B291=1,$G$43,IF(N(Vintage_Input!Q242)&gt;0,IFERROR(Vintage_Input!BE242/$C291,""),""))</f>
        <v/>
      </c>
      <c r="AX291" s="120">
        <f>IF($B291=1,$H$43,IF(N(Vintage_Input!R242)&gt;0,IFERROR(Vintage_Input!BF242/$C291,""),""))</f>
        <v/>
      </c>
      <c r="AY291" s="120">
        <f>IF($B291=1,$I$43,IF(N(Vintage_Input!S242)&gt;0,IFERROR(Vintage_Input!BG242/$C291,""),""))</f>
        <v/>
      </c>
      <c r="AZ291" s="121">
        <f>IF($B291=1,$B$44,IF(N(Vintage_Input!L242)&gt;0,IFERROR((Vintage_Input!D242+Vintage_Input!AR242)/$C291+Products!$F$14-(Products!$F$43+Products!$F$19+Products!$F$43*Products!$F$22+Products!$F$44),""),""))</f>
        <v/>
      </c>
      <c r="BA291" s="121">
        <f>IF($B291=1,$C$44,IF(N(Vintage_Input!M242)&gt;0,IFERROR((Vintage_Input!E242+Vintage_Input!AS242)/$C291+Products!$F$14-(Products!$F$43+Products!$F$19+Products!$F$43*Products!$F$22+Products!$F$44),""),""))</f>
        <v/>
      </c>
      <c r="BB291" s="121">
        <f>IF($B291=1,$D$44,IF(N(Vintage_Input!N242)&gt;0,IFERROR((Vintage_Input!F242+Vintage_Input!AT242)/$C291+Products!$F$14-(Products!$F$43+Products!$F$19+Products!$F$43*Products!$F$22+Products!$F$44),""),""))</f>
        <v/>
      </c>
      <c r="BC291" s="121">
        <f>IF($B291=1,$E$44,IF(N(Vintage_Input!O242)&gt;0,IFERROR((Vintage_Input!G242+Vintage_Input!AU242)/$C291+Products!$F$14-(Products!$F$43+Products!$F$19+Products!$F$43*Products!$F$22+Products!$F$44),""),""))</f>
        <v/>
      </c>
      <c r="BD291" s="121">
        <f>IF($B291=1,$F$44,IF(N(Vintage_Input!P242)&gt;0,IFERROR((Vintage_Input!H242+Vintage_Input!AV242)/$C291+Products!$F$14-(Products!$F$43+Products!$F$19+Products!$F$43*Products!$F$22+Products!$F$44),""),""))</f>
        <v/>
      </c>
      <c r="BE291" s="121">
        <f>IF($B291=1,$G$44,IF(N(Vintage_Input!Q242)&gt;0,IFERROR((Vintage_Input!I242+Vintage_Input!AW242)/$C291+Products!$F$14-(Products!$F$43+Products!$F$19+Products!$F$43*Products!$F$22+Products!$F$44),""),""))</f>
        <v/>
      </c>
      <c r="BF291" s="121">
        <f>IF($B291=1,$H$44,IF(N(Vintage_Input!R242)&gt;0,IFERROR((Vintage_Input!J242+Vintage_Input!AX242)/$C291+Products!$F$14-(Products!$F$43+Products!$F$19+Products!$F$43*Products!$F$22+Products!$F$44),""),""))</f>
        <v/>
      </c>
      <c r="BG291" s="121">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0">
        <f>IF($B292=1,$B$38,IF(N(Vintage_Input!L243)&gt;0,Vintage_Input!D243/Vintage_Input!L243,""))</f>
        <v/>
      </c>
      <c r="E292" s="120">
        <f>IF($B292=1,$C$38,IF(N(Vintage_Input!M243)&gt;0,Vintage_Input!E243/Vintage_Input!M243,""))</f>
        <v/>
      </c>
      <c r="F292" s="120">
        <f>IF($B292=1,$D$38,IF(N(Vintage_Input!N243)&gt;0,Vintage_Input!F243/Vintage_Input!N243,""))</f>
        <v/>
      </c>
      <c r="G292" s="120">
        <f>IF($B292=1,$E$38,IF(N(Vintage_Input!O243)&gt;0,Vintage_Input!G243/Vintage_Input!O243,""))</f>
        <v/>
      </c>
      <c r="H292" s="120">
        <f>IF($B292=1,$F$38,IF(N(Vintage_Input!P243)&gt;0,Vintage_Input!H243/Vintage_Input!P243,""))</f>
        <v/>
      </c>
      <c r="I292" s="120">
        <f>IF($B292=1,$G$38,IF(N(Vintage_Input!Q243)&gt;0,Vintage_Input!I243/Vintage_Input!Q243,""))</f>
        <v/>
      </c>
      <c r="J292" s="120">
        <f>IF($B292=1,$H$38,IF(N(Vintage_Input!R243)&gt;0,Vintage_Input!J243/Vintage_Input!R243,""))</f>
        <v/>
      </c>
      <c r="K292" s="120">
        <f>IF($B292=1,$I$38,IF(N(Vintage_Input!S243)&gt;0,Vintage_Input!K243/Vintage_Input!S243,""))</f>
        <v/>
      </c>
      <c r="L292" s="120">
        <f>IF($B292=1,$B$39,IF(N(Vintage_Input!L243)&gt;0,Vintage_Input!T243/Vintage_Input!L243,""))</f>
        <v/>
      </c>
      <c r="M292" s="120">
        <f>IF($B292=1,$C$39,IF(N(Vintage_Input!M243)&gt;0,Vintage_Input!U243/Vintage_Input!M243,""))</f>
        <v/>
      </c>
      <c r="N292" s="120">
        <f>IF($B292=1,$D$39,IF(N(Vintage_Input!N243)&gt;0,Vintage_Input!V243/Vintage_Input!N243,""))</f>
        <v/>
      </c>
      <c r="O292" s="120">
        <f>IF($B292=1,$E$39,IF(N(Vintage_Input!O243)&gt;0,Vintage_Input!W243/Vintage_Input!O243,""))</f>
        <v/>
      </c>
      <c r="P292" s="120">
        <f>IF($B292=1,$F$39,IF(N(Vintage_Input!P243)&gt;0,Vintage_Input!X243/Vintage_Input!P243,""))</f>
        <v/>
      </c>
      <c r="Q292" s="120">
        <f>IF($B292=1,$G$39,IF(N(Vintage_Input!Q243)&gt;0,Vintage_Input!Y243/Vintage_Input!Q243,""))</f>
        <v/>
      </c>
      <c r="R292" s="120">
        <f>IF($B292=1,$H$39,IF(N(Vintage_Input!R243)&gt;0,Vintage_Input!Z243/Vintage_Input!R243,""))</f>
        <v/>
      </c>
      <c r="S292" s="120">
        <f>IF($B292=1,$I$39,IF(N(Vintage_Input!S243)&gt;0,Vintage_Input!AA243/Vintage_Input!S243,""))</f>
        <v/>
      </c>
      <c r="T292" s="120">
        <f>IF($B292=1,$B$40,IF(N(Vintage_Input!L243)&gt;0,Vintage_Input!AB243/Vintage_Input!L243,""))</f>
        <v/>
      </c>
      <c r="U292" s="120">
        <f>IF($B292=1,$C$40,IF(N(Vintage_Input!M243)&gt;0,Vintage_Input!AC243/Vintage_Input!M243,""))</f>
        <v/>
      </c>
      <c r="V292" s="120">
        <f>IF($B292=1,$D$40,IF(N(Vintage_Input!N243)&gt;0,Vintage_Input!AD243/Vintage_Input!N243,""))</f>
        <v/>
      </c>
      <c r="W292" s="120">
        <f>IF($B292=1,$E$40,IF(N(Vintage_Input!O243)&gt;0,Vintage_Input!AE243/Vintage_Input!O243,""))</f>
        <v/>
      </c>
      <c r="X292" s="120">
        <f>IF($B292=1,$F$40,IF(N(Vintage_Input!P243)&gt;0,Vintage_Input!AF243/Vintage_Input!P243,""))</f>
        <v/>
      </c>
      <c r="Y292" s="120">
        <f>IF($B292=1,$G$40,IF(N(Vintage_Input!Q243)&gt;0,Vintage_Input!AG243/Vintage_Input!Q243,""))</f>
        <v/>
      </c>
      <c r="Z292" s="120">
        <f>IF($B292=1,$H$40,IF(N(Vintage_Input!R243)&gt;0,Vintage_Input!AH243/Vintage_Input!R243,""))</f>
        <v/>
      </c>
      <c r="AA292" s="120">
        <f>IF($B292=1,$I$40,IF(N(Vintage_Input!S243)&gt;0,Vintage_Input!AI243/Vintage_Input!S243,""))</f>
        <v/>
      </c>
      <c r="AB292" s="120">
        <f>IF($B292=1,$B$41,IF(N(Vintage_Input!L243)&gt;0,Vintage_Input!AJ243/Vintage_Input!L243,""))</f>
        <v/>
      </c>
      <c r="AC292" s="120">
        <f>IF($B292=1,$C$41,IF(N(Vintage_Input!M243)&gt;0,Vintage_Input!AK243/Vintage_Input!M243,""))</f>
        <v/>
      </c>
      <c r="AD292" s="120">
        <f>IF($B292=1,$D$41,IF(N(Vintage_Input!N243)&gt;0,Vintage_Input!AL243/Vintage_Input!N243,""))</f>
        <v/>
      </c>
      <c r="AE292" s="120">
        <f>IF($B292=1,$E$41,IF(N(Vintage_Input!O243)&gt;0,Vintage_Input!AM243/Vintage_Input!O243,""))</f>
        <v/>
      </c>
      <c r="AF292" s="120">
        <f>IF($B292=1,$F$41,IF(N(Vintage_Input!P243)&gt;0,Vintage_Input!AN243/Vintage_Input!P243,""))</f>
        <v/>
      </c>
      <c r="AG292" s="120">
        <f>IF($B292=1,$G$41,IF(N(Vintage_Input!Q243)&gt;0,Vintage_Input!AO243/Vintage_Input!Q243,""))</f>
        <v/>
      </c>
      <c r="AH292" s="120">
        <f>IF($B292=1,$H$41,IF(N(Vintage_Input!R243)&gt;0,Vintage_Input!AP243/Vintage_Input!R243,""))</f>
        <v/>
      </c>
      <c r="AI292" s="120">
        <f>IF($B292=1,$I$41,IF(N(Vintage_Input!S243)&gt;0,Vintage_Input!AQ243/Vintage_Input!S243,""))</f>
        <v/>
      </c>
      <c r="AJ292" s="120">
        <f>IF($B292=1,$B$42,IF(N(Vintage_Input!L243)&gt;0,IFERROR(Vintage_Input!AR243/Vintage_Input!AJ243,""),""))</f>
        <v/>
      </c>
      <c r="AK292" s="120">
        <f>IF($B292=1,$C$42,IF(N(Vintage_Input!M243)&gt;0,IFERROR(Vintage_Input!AS243/Vintage_Input!AK243,""),""))</f>
        <v/>
      </c>
      <c r="AL292" s="120">
        <f>IF($B292=1,$D$42,IF(N(Vintage_Input!N243)&gt;0,IFERROR(Vintage_Input!AT243/Vintage_Input!AL243,""),""))</f>
        <v/>
      </c>
      <c r="AM292" s="120">
        <f>IF($B292=1,$E$42,IF(N(Vintage_Input!O243)&gt;0,IFERROR(Vintage_Input!AU243/Vintage_Input!AM243,""),""))</f>
        <v/>
      </c>
      <c r="AN292" s="120">
        <f>IF($B292=1,$F$42,IF(N(Vintage_Input!P243)&gt;0,IFERROR(Vintage_Input!AV243/Vintage_Input!AN243,""),""))</f>
        <v/>
      </c>
      <c r="AO292" s="120">
        <f>IF($B292=1,$G$42,IF(N(Vintage_Input!Q243)&gt;0,IFERROR(Vintage_Input!AW243/Vintage_Input!AO243,""),""))</f>
        <v/>
      </c>
      <c r="AP292" s="120">
        <f>IF($B292=1,$H$42,IF(N(Vintage_Input!R243)&gt;0,IFERROR(Vintage_Input!AX243/Vintage_Input!AP243,""),""))</f>
        <v/>
      </c>
      <c r="AQ292" s="120">
        <f>IF($B292=1,$I$42,IF(N(Vintage_Input!S243)&gt;0,IFERROR(Vintage_Input!AY243/Vintage_Input!AQ243,""),""))</f>
        <v/>
      </c>
      <c r="AR292" s="120">
        <f>IF($B292=1,$B$43,IF(N(Vintage_Input!L243)&gt;0,IFERROR(Vintage_Input!AZ243/$C292,""),""))</f>
        <v/>
      </c>
      <c r="AS292" s="120">
        <f>IF($B292=1,$C$43,IF(N(Vintage_Input!M243)&gt;0,IFERROR(Vintage_Input!BA243/$C292,""),""))</f>
        <v/>
      </c>
      <c r="AT292" s="120">
        <f>IF($B292=1,$D$43,IF(N(Vintage_Input!N243)&gt;0,IFERROR(Vintage_Input!BB243/$C292,""),""))</f>
        <v/>
      </c>
      <c r="AU292" s="120">
        <f>IF($B292=1,$E$43,IF(N(Vintage_Input!O243)&gt;0,IFERROR(Vintage_Input!BC243/$C292,""),""))</f>
        <v/>
      </c>
      <c r="AV292" s="120">
        <f>IF($B292=1,$F$43,IF(N(Vintage_Input!P243)&gt;0,IFERROR(Vintage_Input!BD243/$C292,""),""))</f>
        <v/>
      </c>
      <c r="AW292" s="120">
        <f>IF($B292=1,$G$43,IF(N(Vintage_Input!Q243)&gt;0,IFERROR(Vintage_Input!BE243/$C292,""),""))</f>
        <v/>
      </c>
      <c r="AX292" s="120">
        <f>IF($B292=1,$H$43,IF(N(Vintage_Input!R243)&gt;0,IFERROR(Vintage_Input!BF243/$C292,""),""))</f>
        <v/>
      </c>
      <c r="AY292" s="120">
        <f>IF($B292=1,$I$43,IF(N(Vintage_Input!S243)&gt;0,IFERROR(Vintage_Input!BG243/$C292,""),""))</f>
        <v/>
      </c>
      <c r="AZ292" s="121">
        <f>IF($B292=1,$B$44,IF(N(Vintage_Input!L243)&gt;0,IFERROR((Vintage_Input!D243+Vintage_Input!AR243)/$C292+Products!$F$14-(Products!$F$43+Products!$F$19+Products!$F$43*Products!$F$22+Products!$F$44),""),""))</f>
        <v/>
      </c>
      <c r="BA292" s="121">
        <f>IF($B292=1,$C$44,IF(N(Vintage_Input!M243)&gt;0,IFERROR((Vintage_Input!E243+Vintage_Input!AS243)/$C292+Products!$F$14-(Products!$F$43+Products!$F$19+Products!$F$43*Products!$F$22+Products!$F$44),""),""))</f>
        <v/>
      </c>
      <c r="BB292" s="121">
        <f>IF($B292=1,$D$44,IF(N(Vintage_Input!N243)&gt;0,IFERROR((Vintage_Input!F243+Vintage_Input!AT243)/$C292+Products!$F$14-(Products!$F$43+Products!$F$19+Products!$F$43*Products!$F$22+Products!$F$44),""),""))</f>
        <v/>
      </c>
      <c r="BC292" s="121">
        <f>IF($B292=1,$E$44,IF(N(Vintage_Input!O243)&gt;0,IFERROR((Vintage_Input!G243+Vintage_Input!AU243)/$C292+Products!$F$14-(Products!$F$43+Products!$F$19+Products!$F$43*Products!$F$22+Products!$F$44),""),""))</f>
        <v/>
      </c>
      <c r="BD292" s="121">
        <f>IF($B292=1,$F$44,IF(N(Vintage_Input!P243)&gt;0,IFERROR((Vintage_Input!H243+Vintage_Input!AV243)/$C292+Products!$F$14-(Products!$F$43+Products!$F$19+Products!$F$43*Products!$F$22+Products!$F$44),""),""))</f>
        <v/>
      </c>
      <c r="BE292" s="121">
        <f>IF($B292=1,$G$44,IF(N(Vintage_Input!Q243)&gt;0,IFERROR((Vintage_Input!I243+Vintage_Input!AW243)/$C292+Products!$F$14-(Products!$F$43+Products!$F$19+Products!$F$43*Products!$F$22+Products!$F$44),""),""))</f>
        <v/>
      </c>
      <c r="BF292" s="121">
        <f>IF($B292=1,$H$44,IF(N(Vintage_Input!R243)&gt;0,IFERROR((Vintage_Input!J243+Vintage_Input!AX243)/$C292+Products!$F$14-(Products!$F$43+Products!$F$19+Products!$F$43*Products!$F$22+Products!$F$44),""),""))</f>
        <v/>
      </c>
      <c r="BG292" s="121">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0">
        <f>IF($B293=1,$B$38,IF(N(Vintage_Input!L244)&gt;0,Vintage_Input!D244/Vintage_Input!L244,""))</f>
        <v/>
      </c>
      <c r="E293" s="120">
        <f>IF($B293=1,$C$38,IF(N(Vintage_Input!M244)&gt;0,Vintage_Input!E244/Vintage_Input!M244,""))</f>
        <v/>
      </c>
      <c r="F293" s="120">
        <f>IF($B293=1,$D$38,IF(N(Vintage_Input!N244)&gt;0,Vintage_Input!F244/Vintage_Input!N244,""))</f>
        <v/>
      </c>
      <c r="G293" s="120">
        <f>IF($B293=1,$E$38,IF(N(Vintage_Input!O244)&gt;0,Vintage_Input!G244/Vintage_Input!O244,""))</f>
        <v/>
      </c>
      <c r="H293" s="120">
        <f>IF($B293=1,$F$38,IF(N(Vintage_Input!P244)&gt;0,Vintage_Input!H244/Vintage_Input!P244,""))</f>
        <v/>
      </c>
      <c r="I293" s="120">
        <f>IF($B293=1,$G$38,IF(N(Vintage_Input!Q244)&gt;0,Vintage_Input!I244/Vintage_Input!Q244,""))</f>
        <v/>
      </c>
      <c r="J293" s="120">
        <f>IF($B293=1,$H$38,IF(N(Vintage_Input!R244)&gt;0,Vintage_Input!J244/Vintage_Input!R244,""))</f>
        <v/>
      </c>
      <c r="K293" s="120">
        <f>IF($B293=1,$I$38,IF(N(Vintage_Input!S244)&gt;0,Vintage_Input!K244/Vintage_Input!S244,""))</f>
        <v/>
      </c>
      <c r="L293" s="120">
        <f>IF($B293=1,$B$39,IF(N(Vintage_Input!L244)&gt;0,Vintage_Input!T244/Vintage_Input!L244,""))</f>
        <v/>
      </c>
      <c r="M293" s="120">
        <f>IF($B293=1,$C$39,IF(N(Vintage_Input!M244)&gt;0,Vintage_Input!U244/Vintage_Input!M244,""))</f>
        <v/>
      </c>
      <c r="N293" s="120">
        <f>IF($B293=1,$D$39,IF(N(Vintage_Input!N244)&gt;0,Vintage_Input!V244/Vintage_Input!N244,""))</f>
        <v/>
      </c>
      <c r="O293" s="120">
        <f>IF($B293=1,$E$39,IF(N(Vintage_Input!O244)&gt;0,Vintage_Input!W244/Vintage_Input!O244,""))</f>
        <v/>
      </c>
      <c r="P293" s="120">
        <f>IF($B293=1,$F$39,IF(N(Vintage_Input!P244)&gt;0,Vintage_Input!X244/Vintage_Input!P244,""))</f>
        <v/>
      </c>
      <c r="Q293" s="120">
        <f>IF($B293=1,$G$39,IF(N(Vintage_Input!Q244)&gt;0,Vintage_Input!Y244/Vintage_Input!Q244,""))</f>
        <v/>
      </c>
      <c r="R293" s="120">
        <f>IF($B293=1,$H$39,IF(N(Vintage_Input!R244)&gt;0,Vintage_Input!Z244/Vintage_Input!R244,""))</f>
        <v/>
      </c>
      <c r="S293" s="120">
        <f>IF($B293=1,$I$39,IF(N(Vintage_Input!S244)&gt;0,Vintage_Input!AA244/Vintage_Input!S244,""))</f>
        <v/>
      </c>
      <c r="T293" s="120">
        <f>IF($B293=1,$B$40,IF(N(Vintage_Input!L244)&gt;0,Vintage_Input!AB244/Vintage_Input!L244,""))</f>
        <v/>
      </c>
      <c r="U293" s="120">
        <f>IF($B293=1,$C$40,IF(N(Vintage_Input!M244)&gt;0,Vintage_Input!AC244/Vintage_Input!M244,""))</f>
        <v/>
      </c>
      <c r="V293" s="120">
        <f>IF($B293=1,$D$40,IF(N(Vintage_Input!N244)&gt;0,Vintage_Input!AD244/Vintage_Input!N244,""))</f>
        <v/>
      </c>
      <c r="W293" s="120">
        <f>IF($B293=1,$E$40,IF(N(Vintage_Input!O244)&gt;0,Vintage_Input!AE244/Vintage_Input!O244,""))</f>
        <v/>
      </c>
      <c r="X293" s="120">
        <f>IF($B293=1,$F$40,IF(N(Vintage_Input!P244)&gt;0,Vintage_Input!AF244/Vintage_Input!P244,""))</f>
        <v/>
      </c>
      <c r="Y293" s="120">
        <f>IF($B293=1,$G$40,IF(N(Vintage_Input!Q244)&gt;0,Vintage_Input!AG244/Vintage_Input!Q244,""))</f>
        <v/>
      </c>
      <c r="Z293" s="120">
        <f>IF($B293=1,$H$40,IF(N(Vintage_Input!R244)&gt;0,Vintage_Input!AH244/Vintage_Input!R244,""))</f>
        <v/>
      </c>
      <c r="AA293" s="120">
        <f>IF($B293=1,$I$40,IF(N(Vintage_Input!S244)&gt;0,Vintage_Input!AI244/Vintage_Input!S244,""))</f>
        <v/>
      </c>
      <c r="AB293" s="120">
        <f>IF($B293=1,$B$41,IF(N(Vintage_Input!L244)&gt;0,Vintage_Input!AJ244/Vintage_Input!L244,""))</f>
        <v/>
      </c>
      <c r="AC293" s="120">
        <f>IF($B293=1,$C$41,IF(N(Vintage_Input!M244)&gt;0,Vintage_Input!AK244/Vintage_Input!M244,""))</f>
        <v/>
      </c>
      <c r="AD293" s="120">
        <f>IF($B293=1,$D$41,IF(N(Vintage_Input!N244)&gt;0,Vintage_Input!AL244/Vintage_Input!N244,""))</f>
        <v/>
      </c>
      <c r="AE293" s="120">
        <f>IF($B293=1,$E$41,IF(N(Vintage_Input!O244)&gt;0,Vintage_Input!AM244/Vintage_Input!O244,""))</f>
        <v/>
      </c>
      <c r="AF293" s="120">
        <f>IF($B293=1,$F$41,IF(N(Vintage_Input!P244)&gt;0,Vintage_Input!AN244/Vintage_Input!P244,""))</f>
        <v/>
      </c>
      <c r="AG293" s="120">
        <f>IF($B293=1,$G$41,IF(N(Vintage_Input!Q244)&gt;0,Vintage_Input!AO244/Vintage_Input!Q244,""))</f>
        <v/>
      </c>
      <c r="AH293" s="120">
        <f>IF($B293=1,$H$41,IF(N(Vintage_Input!R244)&gt;0,Vintage_Input!AP244/Vintage_Input!R244,""))</f>
        <v/>
      </c>
      <c r="AI293" s="120">
        <f>IF($B293=1,$I$41,IF(N(Vintage_Input!S244)&gt;0,Vintage_Input!AQ244/Vintage_Input!S244,""))</f>
        <v/>
      </c>
      <c r="AJ293" s="120">
        <f>IF($B293=1,$B$42,IF(N(Vintage_Input!L244)&gt;0,IFERROR(Vintage_Input!AR244/Vintage_Input!AJ244,""),""))</f>
        <v/>
      </c>
      <c r="AK293" s="120">
        <f>IF($B293=1,$C$42,IF(N(Vintage_Input!M244)&gt;0,IFERROR(Vintage_Input!AS244/Vintage_Input!AK244,""),""))</f>
        <v/>
      </c>
      <c r="AL293" s="120">
        <f>IF($B293=1,$D$42,IF(N(Vintage_Input!N244)&gt;0,IFERROR(Vintage_Input!AT244/Vintage_Input!AL244,""),""))</f>
        <v/>
      </c>
      <c r="AM293" s="120">
        <f>IF($B293=1,$E$42,IF(N(Vintage_Input!O244)&gt;0,IFERROR(Vintage_Input!AU244/Vintage_Input!AM244,""),""))</f>
        <v/>
      </c>
      <c r="AN293" s="120">
        <f>IF($B293=1,$F$42,IF(N(Vintage_Input!P244)&gt;0,IFERROR(Vintage_Input!AV244/Vintage_Input!AN244,""),""))</f>
        <v/>
      </c>
      <c r="AO293" s="120">
        <f>IF($B293=1,$G$42,IF(N(Vintage_Input!Q244)&gt;0,IFERROR(Vintage_Input!AW244/Vintage_Input!AO244,""),""))</f>
        <v/>
      </c>
      <c r="AP293" s="120">
        <f>IF($B293=1,$H$42,IF(N(Vintage_Input!R244)&gt;0,IFERROR(Vintage_Input!AX244/Vintage_Input!AP244,""),""))</f>
        <v/>
      </c>
      <c r="AQ293" s="120">
        <f>IF($B293=1,$I$42,IF(N(Vintage_Input!S244)&gt;0,IFERROR(Vintage_Input!AY244/Vintage_Input!AQ244,""),""))</f>
        <v/>
      </c>
      <c r="AR293" s="120">
        <f>IF($B293=1,$B$43,IF(N(Vintage_Input!L244)&gt;0,IFERROR(Vintage_Input!AZ244/$C293,""),""))</f>
        <v/>
      </c>
      <c r="AS293" s="120">
        <f>IF($B293=1,$C$43,IF(N(Vintage_Input!M244)&gt;0,IFERROR(Vintage_Input!BA244/$C293,""),""))</f>
        <v/>
      </c>
      <c r="AT293" s="120">
        <f>IF($B293=1,$D$43,IF(N(Vintage_Input!N244)&gt;0,IFERROR(Vintage_Input!BB244/$C293,""),""))</f>
        <v/>
      </c>
      <c r="AU293" s="120">
        <f>IF($B293=1,$E$43,IF(N(Vintage_Input!O244)&gt;0,IFERROR(Vintage_Input!BC244/$C293,""),""))</f>
        <v/>
      </c>
      <c r="AV293" s="120">
        <f>IF($B293=1,$F$43,IF(N(Vintage_Input!P244)&gt;0,IFERROR(Vintage_Input!BD244/$C293,""),""))</f>
        <v/>
      </c>
      <c r="AW293" s="120">
        <f>IF($B293=1,$G$43,IF(N(Vintage_Input!Q244)&gt;0,IFERROR(Vintage_Input!BE244/$C293,""),""))</f>
        <v/>
      </c>
      <c r="AX293" s="120">
        <f>IF($B293=1,$H$43,IF(N(Vintage_Input!R244)&gt;0,IFERROR(Vintage_Input!BF244/$C293,""),""))</f>
        <v/>
      </c>
      <c r="AY293" s="120">
        <f>IF($B293=1,$I$43,IF(N(Vintage_Input!S244)&gt;0,IFERROR(Vintage_Input!BG244/$C293,""),""))</f>
        <v/>
      </c>
      <c r="AZ293" s="121">
        <f>IF($B293=1,$B$44,IF(N(Vintage_Input!L244)&gt;0,IFERROR((Vintage_Input!D244+Vintage_Input!AR244)/$C293+Products!$F$14-(Products!$F$43+Products!$F$19+Products!$F$43*Products!$F$22+Products!$F$44),""),""))</f>
        <v/>
      </c>
      <c r="BA293" s="121">
        <f>IF($B293=1,$C$44,IF(N(Vintage_Input!M244)&gt;0,IFERROR((Vintage_Input!E244+Vintage_Input!AS244)/$C293+Products!$F$14-(Products!$F$43+Products!$F$19+Products!$F$43*Products!$F$22+Products!$F$44),""),""))</f>
        <v/>
      </c>
      <c r="BB293" s="121">
        <f>IF($B293=1,$D$44,IF(N(Vintage_Input!N244)&gt;0,IFERROR((Vintage_Input!F244+Vintage_Input!AT244)/$C293+Products!$F$14-(Products!$F$43+Products!$F$19+Products!$F$43*Products!$F$22+Products!$F$44),""),""))</f>
        <v/>
      </c>
      <c r="BC293" s="121">
        <f>IF($B293=1,$E$44,IF(N(Vintage_Input!O244)&gt;0,IFERROR((Vintage_Input!G244+Vintage_Input!AU244)/$C293+Products!$F$14-(Products!$F$43+Products!$F$19+Products!$F$43*Products!$F$22+Products!$F$44),""),""))</f>
        <v/>
      </c>
      <c r="BD293" s="121">
        <f>IF($B293=1,$F$44,IF(N(Vintage_Input!P244)&gt;0,IFERROR((Vintage_Input!H244+Vintage_Input!AV244)/$C293+Products!$F$14-(Products!$F$43+Products!$F$19+Products!$F$43*Products!$F$22+Products!$F$44),""),""))</f>
        <v/>
      </c>
      <c r="BE293" s="121">
        <f>IF($B293=1,$G$44,IF(N(Vintage_Input!Q244)&gt;0,IFERROR((Vintage_Input!I244+Vintage_Input!AW244)/$C293+Products!$F$14-(Products!$F$43+Products!$F$19+Products!$F$43*Products!$F$22+Products!$F$44),""),""))</f>
        <v/>
      </c>
      <c r="BF293" s="121">
        <f>IF($B293=1,$H$44,IF(N(Vintage_Input!R244)&gt;0,IFERROR((Vintage_Input!J244+Vintage_Input!AX244)/$C293+Products!$F$14-(Products!$F$43+Products!$F$19+Products!$F$43*Products!$F$22+Products!$F$44),""),""))</f>
        <v/>
      </c>
      <c r="BG293" s="121">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0">
        <f>IF($B294=1,$B$38,IF(N(Vintage_Input!L245)&gt;0,Vintage_Input!D245/Vintage_Input!L245,""))</f>
        <v/>
      </c>
      <c r="E294" s="120">
        <f>IF($B294=1,$C$38,IF(N(Vintage_Input!M245)&gt;0,Vintage_Input!E245/Vintage_Input!M245,""))</f>
        <v/>
      </c>
      <c r="F294" s="120">
        <f>IF($B294=1,$D$38,IF(N(Vintage_Input!N245)&gt;0,Vintage_Input!F245/Vintage_Input!N245,""))</f>
        <v/>
      </c>
      <c r="G294" s="120">
        <f>IF($B294=1,$E$38,IF(N(Vintage_Input!O245)&gt;0,Vintage_Input!G245/Vintage_Input!O245,""))</f>
        <v/>
      </c>
      <c r="H294" s="120">
        <f>IF($B294=1,$F$38,IF(N(Vintage_Input!P245)&gt;0,Vintage_Input!H245/Vintage_Input!P245,""))</f>
        <v/>
      </c>
      <c r="I294" s="120">
        <f>IF($B294=1,$G$38,IF(N(Vintage_Input!Q245)&gt;0,Vintage_Input!I245/Vintage_Input!Q245,""))</f>
        <v/>
      </c>
      <c r="J294" s="120">
        <f>IF($B294=1,$H$38,IF(N(Vintage_Input!R245)&gt;0,Vintage_Input!J245/Vintage_Input!R245,""))</f>
        <v/>
      </c>
      <c r="K294" s="120">
        <f>IF($B294=1,$I$38,IF(N(Vintage_Input!S245)&gt;0,Vintage_Input!K245/Vintage_Input!S245,""))</f>
        <v/>
      </c>
      <c r="L294" s="120">
        <f>IF($B294=1,$B$39,IF(N(Vintage_Input!L245)&gt;0,Vintage_Input!T245/Vintage_Input!L245,""))</f>
        <v/>
      </c>
      <c r="M294" s="120">
        <f>IF($B294=1,$C$39,IF(N(Vintage_Input!M245)&gt;0,Vintage_Input!U245/Vintage_Input!M245,""))</f>
        <v/>
      </c>
      <c r="N294" s="120">
        <f>IF($B294=1,$D$39,IF(N(Vintage_Input!N245)&gt;0,Vintage_Input!V245/Vintage_Input!N245,""))</f>
        <v/>
      </c>
      <c r="O294" s="120">
        <f>IF($B294=1,$E$39,IF(N(Vintage_Input!O245)&gt;0,Vintage_Input!W245/Vintage_Input!O245,""))</f>
        <v/>
      </c>
      <c r="P294" s="120">
        <f>IF($B294=1,$F$39,IF(N(Vintage_Input!P245)&gt;0,Vintage_Input!X245/Vintage_Input!P245,""))</f>
        <v/>
      </c>
      <c r="Q294" s="120">
        <f>IF($B294=1,$G$39,IF(N(Vintage_Input!Q245)&gt;0,Vintage_Input!Y245/Vintage_Input!Q245,""))</f>
        <v/>
      </c>
      <c r="R294" s="120">
        <f>IF($B294=1,$H$39,IF(N(Vintage_Input!R245)&gt;0,Vintage_Input!Z245/Vintage_Input!R245,""))</f>
        <v/>
      </c>
      <c r="S294" s="120">
        <f>IF($B294=1,$I$39,IF(N(Vintage_Input!S245)&gt;0,Vintage_Input!AA245/Vintage_Input!S245,""))</f>
        <v/>
      </c>
      <c r="T294" s="120">
        <f>IF($B294=1,$B$40,IF(N(Vintage_Input!L245)&gt;0,Vintage_Input!AB245/Vintage_Input!L245,""))</f>
        <v/>
      </c>
      <c r="U294" s="120">
        <f>IF($B294=1,$C$40,IF(N(Vintage_Input!M245)&gt;0,Vintage_Input!AC245/Vintage_Input!M245,""))</f>
        <v/>
      </c>
      <c r="V294" s="120">
        <f>IF($B294=1,$D$40,IF(N(Vintage_Input!N245)&gt;0,Vintage_Input!AD245/Vintage_Input!N245,""))</f>
        <v/>
      </c>
      <c r="W294" s="120">
        <f>IF($B294=1,$E$40,IF(N(Vintage_Input!O245)&gt;0,Vintage_Input!AE245/Vintage_Input!O245,""))</f>
        <v/>
      </c>
      <c r="X294" s="120">
        <f>IF($B294=1,$F$40,IF(N(Vintage_Input!P245)&gt;0,Vintage_Input!AF245/Vintage_Input!P245,""))</f>
        <v/>
      </c>
      <c r="Y294" s="120">
        <f>IF($B294=1,$G$40,IF(N(Vintage_Input!Q245)&gt;0,Vintage_Input!AG245/Vintage_Input!Q245,""))</f>
        <v/>
      </c>
      <c r="Z294" s="120">
        <f>IF($B294=1,$H$40,IF(N(Vintage_Input!R245)&gt;0,Vintage_Input!AH245/Vintage_Input!R245,""))</f>
        <v/>
      </c>
      <c r="AA294" s="120">
        <f>IF($B294=1,$I$40,IF(N(Vintage_Input!S245)&gt;0,Vintage_Input!AI245/Vintage_Input!S245,""))</f>
        <v/>
      </c>
      <c r="AB294" s="120">
        <f>IF($B294=1,$B$41,IF(N(Vintage_Input!L245)&gt;0,Vintage_Input!AJ245/Vintage_Input!L245,""))</f>
        <v/>
      </c>
      <c r="AC294" s="120">
        <f>IF($B294=1,$C$41,IF(N(Vintage_Input!M245)&gt;0,Vintage_Input!AK245/Vintage_Input!M245,""))</f>
        <v/>
      </c>
      <c r="AD294" s="120">
        <f>IF($B294=1,$D$41,IF(N(Vintage_Input!N245)&gt;0,Vintage_Input!AL245/Vintage_Input!N245,""))</f>
        <v/>
      </c>
      <c r="AE294" s="120">
        <f>IF($B294=1,$E$41,IF(N(Vintage_Input!O245)&gt;0,Vintage_Input!AM245/Vintage_Input!O245,""))</f>
        <v/>
      </c>
      <c r="AF294" s="120">
        <f>IF($B294=1,$F$41,IF(N(Vintage_Input!P245)&gt;0,Vintage_Input!AN245/Vintage_Input!P245,""))</f>
        <v/>
      </c>
      <c r="AG294" s="120">
        <f>IF($B294=1,$G$41,IF(N(Vintage_Input!Q245)&gt;0,Vintage_Input!AO245/Vintage_Input!Q245,""))</f>
        <v/>
      </c>
      <c r="AH294" s="120">
        <f>IF($B294=1,$H$41,IF(N(Vintage_Input!R245)&gt;0,Vintage_Input!AP245/Vintage_Input!R245,""))</f>
        <v/>
      </c>
      <c r="AI294" s="120">
        <f>IF($B294=1,$I$41,IF(N(Vintage_Input!S245)&gt;0,Vintage_Input!AQ245/Vintage_Input!S245,""))</f>
        <v/>
      </c>
      <c r="AJ294" s="120">
        <f>IF($B294=1,$B$42,IF(N(Vintage_Input!L245)&gt;0,IFERROR(Vintage_Input!AR245/Vintage_Input!AJ245,""),""))</f>
        <v/>
      </c>
      <c r="AK294" s="120">
        <f>IF($B294=1,$C$42,IF(N(Vintage_Input!M245)&gt;0,IFERROR(Vintage_Input!AS245/Vintage_Input!AK245,""),""))</f>
        <v/>
      </c>
      <c r="AL294" s="120">
        <f>IF($B294=1,$D$42,IF(N(Vintage_Input!N245)&gt;0,IFERROR(Vintage_Input!AT245/Vintage_Input!AL245,""),""))</f>
        <v/>
      </c>
      <c r="AM294" s="120">
        <f>IF($B294=1,$E$42,IF(N(Vintage_Input!O245)&gt;0,IFERROR(Vintage_Input!AU245/Vintage_Input!AM245,""),""))</f>
        <v/>
      </c>
      <c r="AN294" s="120">
        <f>IF($B294=1,$F$42,IF(N(Vintage_Input!P245)&gt;0,IFERROR(Vintage_Input!AV245/Vintage_Input!AN245,""),""))</f>
        <v/>
      </c>
      <c r="AO294" s="120">
        <f>IF($B294=1,$G$42,IF(N(Vintage_Input!Q245)&gt;0,IFERROR(Vintage_Input!AW245/Vintage_Input!AO245,""),""))</f>
        <v/>
      </c>
      <c r="AP294" s="120">
        <f>IF($B294=1,$H$42,IF(N(Vintage_Input!R245)&gt;0,IFERROR(Vintage_Input!AX245/Vintage_Input!AP245,""),""))</f>
        <v/>
      </c>
      <c r="AQ294" s="120">
        <f>IF($B294=1,$I$42,IF(N(Vintage_Input!S245)&gt;0,IFERROR(Vintage_Input!AY245/Vintage_Input!AQ245,""),""))</f>
        <v/>
      </c>
      <c r="AR294" s="120">
        <f>IF($B294=1,$B$43,IF(N(Vintage_Input!L245)&gt;0,IFERROR(Vintage_Input!AZ245/$C294,""),""))</f>
        <v/>
      </c>
      <c r="AS294" s="120">
        <f>IF($B294=1,$C$43,IF(N(Vintage_Input!M245)&gt;0,IFERROR(Vintage_Input!BA245/$C294,""),""))</f>
        <v/>
      </c>
      <c r="AT294" s="120">
        <f>IF($B294=1,$D$43,IF(N(Vintage_Input!N245)&gt;0,IFERROR(Vintage_Input!BB245/$C294,""),""))</f>
        <v/>
      </c>
      <c r="AU294" s="120">
        <f>IF($B294=1,$E$43,IF(N(Vintage_Input!O245)&gt;0,IFERROR(Vintage_Input!BC245/$C294,""),""))</f>
        <v/>
      </c>
      <c r="AV294" s="120">
        <f>IF($B294=1,$F$43,IF(N(Vintage_Input!P245)&gt;0,IFERROR(Vintage_Input!BD245/$C294,""),""))</f>
        <v/>
      </c>
      <c r="AW294" s="120">
        <f>IF($B294=1,$G$43,IF(N(Vintage_Input!Q245)&gt;0,IFERROR(Vintage_Input!BE245/$C294,""),""))</f>
        <v/>
      </c>
      <c r="AX294" s="120">
        <f>IF($B294=1,$H$43,IF(N(Vintage_Input!R245)&gt;0,IFERROR(Vintage_Input!BF245/$C294,""),""))</f>
        <v/>
      </c>
      <c r="AY294" s="120">
        <f>IF($B294=1,$I$43,IF(N(Vintage_Input!S245)&gt;0,IFERROR(Vintage_Input!BG245/$C294,""),""))</f>
        <v/>
      </c>
      <c r="AZ294" s="121">
        <f>IF($B294=1,$B$44,IF(N(Vintage_Input!L245)&gt;0,IFERROR((Vintage_Input!D245+Vintage_Input!AR245)/$C294+Products!$F$14-(Products!$F$43+Products!$F$19+Products!$F$43*Products!$F$22+Products!$F$44),""),""))</f>
        <v/>
      </c>
      <c r="BA294" s="121">
        <f>IF($B294=1,$C$44,IF(N(Vintage_Input!M245)&gt;0,IFERROR((Vintage_Input!E245+Vintage_Input!AS245)/$C294+Products!$F$14-(Products!$F$43+Products!$F$19+Products!$F$43*Products!$F$22+Products!$F$44),""),""))</f>
        <v/>
      </c>
      <c r="BB294" s="121">
        <f>IF($B294=1,$D$44,IF(N(Vintage_Input!N245)&gt;0,IFERROR((Vintage_Input!F245+Vintage_Input!AT245)/$C294+Products!$F$14-(Products!$F$43+Products!$F$19+Products!$F$43*Products!$F$22+Products!$F$44),""),""))</f>
        <v/>
      </c>
      <c r="BC294" s="121">
        <f>IF($B294=1,$E$44,IF(N(Vintage_Input!O245)&gt;0,IFERROR((Vintage_Input!G245+Vintage_Input!AU245)/$C294+Products!$F$14-(Products!$F$43+Products!$F$19+Products!$F$43*Products!$F$22+Products!$F$44),""),""))</f>
        <v/>
      </c>
      <c r="BD294" s="121">
        <f>IF($B294=1,$F$44,IF(N(Vintage_Input!P245)&gt;0,IFERROR((Vintage_Input!H245+Vintage_Input!AV245)/$C294+Products!$F$14-(Products!$F$43+Products!$F$19+Products!$F$43*Products!$F$22+Products!$F$44),""),""))</f>
        <v/>
      </c>
      <c r="BE294" s="121">
        <f>IF($B294=1,$G$44,IF(N(Vintage_Input!Q245)&gt;0,IFERROR((Vintage_Input!I245+Vintage_Input!AW245)/$C294+Products!$F$14-(Products!$F$43+Products!$F$19+Products!$F$43*Products!$F$22+Products!$F$44),""),""))</f>
        <v/>
      </c>
      <c r="BF294" s="121">
        <f>IF($B294=1,$H$44,IF(N(Vintage_Input!R245)&gt;0,IFERROR((Vintage_Input!J245+Vintage_Input!AX245)/$C294+Products!$F$14-(Products!$F$43+Products!$F$19+Products!$F$43*Products!$F$22+Products!$F$44),""),""))</f>
        <v/>
      </c>
      <c r="BG294" s="121">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0">
        <f>IF($B295=1,$B$38,IF(N(Vintage_Input!L246)&gt;0,Vintage_Input!D246/Vintage_Input!L246,""))</f>
        <v/>
      </c>
      <c r="E295" s="120">
        <f>IF($B295=1,$C$38,IF(N(Vintage_Input!M246)&gt;0,Vintage_Input!E246/Vintage_Input!M246,""))</f>
        <v/>
      </c>
      <c r="F295" s="120">
        <f>IF($B295=1,$D$38,IF(N(Vintage_Input!N246)&gt;0,Vintage_Input!F246/Vintage_Input!N246,""))</f>
        <v/>
      </c>
      <c r="G295" s="120">
        <f>IF($B295=1,$E$38,IF(N(Vintage_Input!O246)&gt;0,Vintage_Input!G246/Vintage_Input!O246,""))</f>
        <v/>
      </c>
      <c r="H295" s="120">
        <f>IF($B295=1,$F$38,IF(N(Vintage_Input!P246)&gt;0,Vintage_Input!H246/Vintage_Input!P246,""))</f>
        <v/>
      </c>
      <c r="I295" s="120">
        <f>IF($B295=1,$G$38,IF(N(Vintage_Input!Q246)&gt;0,Vintage_Input!I246/Vintage_Input!Q246,""))</f>
        <v/>
      </c>
      <c r="J295" s="120">
        <f>IF($B295=1,$H$38,IF(N(Vintage_Input!R246)&gt;0,Vintage_Input!J246/Vintage_Input!R246,""))</f>
        <v/>
      </c>
      <c r="K295" s="120">
        <f>IF($B295=1,$I$38,IF(N(Vintage_Input!S246)&gt;0,Vintage_Input!K246/Vintage_Input!S246,""))</f>
        <v/>
      </c>
      <c r="L295" s="120">
        <f>IF($B295=1,$B$39,IF(N(Vintage_Input!L246)&gt;0,Vintage_Input!T246/Vintage_Input!L246,""))</f>
        <v/>
      </c>
      <c r="M295" s="120">
        <f>IF($B295=1,$C$39,IF(N(Vintage_Input!M246)&gt;0,Vintage_Input!U246/Vintage_Input!M246,""))</f>
        <v/>
      </c>
      <c r="N295" s="120">
        <f>IF($B295=1,$D$39,IF(N(Vintage_Input!N246)&gt;0,Vintage_Input!V246/Vintage_Input!N246,""))</f>
        <v/>
      </c>
      <c r="O295" s="120">
        <f>IF($B295=1,$E$39,IF(N(Vintage_Input!O246)&gt;0,Vintage_Input!W246/Vintage_Input!O246,""))</f>
        <v/>
      </c>
      <c r="P295" s="120">
        <f>IF($B295=1,$F$39,IF(N(Vintage_Input!P246)&gt;0,Vintage_Input!X246/Vintage_Input!P246,""))</f>
        <v/>
      </c>
      <c r="Q295" s="120">
        <f>IF($B295=1,$G$39,IF(N(Vintage_Input!Q246)&gt;0,Vintage_Input!Y246/Vintage_Input!Q246,""))</f>
        <v/>
      </c>
      <c r="R295" s="120">
        <f>IF($B295=1,$H$39,IF(N(Vintage_Input!R246)&gt;0,Vintage_Input!Z246/Vintage_Input!R246,""))</f>
        <v/>
      </c>
      <c r="S295" s="120">
        <f>IF($B295=1,$I$39,IF(N(Vintage_Input!S246)&gt;0,Vintage_Input!AA246/Vintage_Input!S246,""))</f>
        <v/>
      </c>
      <c r="T295" s="120">
        <f>IF($B295=1,$B$40,IF(N(Vintage_Input!L246)&gt;0,Vintage_Input!AB246/Vintage_Input!L246,""))</f>
        <v/>
      </c>
      <c r="U295" s="120">
        <f>IF($B295=1,$C$40,IF(N(Vintage_Input!M246)&gt;0,Vintage_Input!AC246/Vintage_Input!M246,""))</f>
        <v/>
      </c>
      <c r="V295" s="120">
        <f>IF($B295=1,$D$40,IF(N(Vintage_Input!N246)&gt;0,Vintage_Input!AD246/Vintage_Input!N246,""))</f>
        <v/>
      </c>
      <c r="W295" s="120">
        <f>IF($B295=1,$E$40,IF(N(Vintage_Input!O246)&gt;0,Vintage_Input!AE246/Vintage_Input!O246,""))</f>
        <v/>
      </c>
      <c r="X295" s="120">
        <f>IF($B295=1,$F$40,IF(N(Vintage_Input!P246)&gt;0,Vintage_Input!AF246/Vintage_Input!P246,""))</f>
        <v/>
      </c>
      <c r="Y295" s="120">
        <f>IF($B295=1,$G$40,IF(N(Vintage_Input!Q246)&gt;0,Vintage_Input!AG246/Vintage_Input!Q246,""))</f>
        <v/>
      </c>
      <c r="Z295" s="120">
        <f>IF($B295=1,$H$40,IF(N(Vintage_Input!R246)&gt;0,Vintage_Input!AH246/Vintage_Input!R246,""))</f>
        <v/>
      </c>
      <c r="AA295" s="120">
        <f>IF($B295=1,$I$40,IF(N(Vintage_Input!S246)&gt;0,Vintage_Input!AI246/Vintage_Input!S246,""))</f>
        <v/>
      </c>
      <c r="AB295" s="120">
        <f>IF($B295=1,$B$41,IF(N(Vintage_Input!L246)&gt;0,Vintage_Input!AJ246/Vintage_Input!L246,""))</f>
        <v/>
      </c>
      <c r="AC295" s="120">
        <f>IF($B295=1,$C$41,IF(N(Vintage_Input!M246)&gt;0,Vintage_Input!AK246/Vintage_Input!M246,""))</f>
        <v/>
      </c>
      <c r="AD295" s="120">
        <f>IF($B295=1,$D$41,IF(N(Vintage_Input!N246)&gt;0,Vintage_Input!AL246/Vintage_Input!N246,""))</f>
        <v/>
      </c>
      <c r="AE295" s="120">
        <f>IF($B295=1,$E$41,IF(N(Vintage_Input!O246)&gt;0,Vintage_Input!AM246/Vintage_Input!O246,""))</f>
        <v/>
      </c>
      <c r="AF295" s="120">
        <f>IF($B295=1,$F$41,IF(N(Vintage_Input!P246)&gt;0,Vintage_Input!AN246/Vintage_Input!P246,""))</f>
        <v/>
      </c>
      <c r="AG295" s="120">
        <f>IF($B295=1,$G$41,IF(N(Vintage_Input!Q246)&gt;0,Vintage_Input!AO246/Vintage_Input!Q246,""))</f>
        <v/>
      </c>
      <c r="AH295" s="120">
        <f>IF($B295=1,$H$41,IF(N(Vintage_Input!R246)&gt;0,Vintage_Input!AP246/Vintage_Input!R246,""))</f>
        <v/>
      </c>
      <c r="AI295" s="120">
        <f>IF($B295=1,$I$41,IF(N(Vintage_Input!S246)&gt;0,Vintage_Input!AQ246/Vintage_Input!S246,""))</f>
        <v/>
      </c>
      <c r="AJ295" s="120">
        <f>IF($B295=1,$B$42,IF(N(Vintage_Input!L246)&gt;0,IFERROR(Vintage_Input!AR246/Vintage_Input!AJ246,""),""))</f>
        <v/>
      </c>
      <c r="AK295" s="120">
        <f>IF($B295=1,$C$42,IF(N(Vintage_Input!M246)&gt;0,IFERROR(Vintage_Input!AS246/Vintage_Input!AK246,""),""))</f>
        <v/>
      </c>
      <c r="AL295" s="120">
        <f>IF($B295=1,$D$42,IF(N(Vintage_Input!N246)&gt;0,IFERROR(Vintage_Input!AT246/Vintage_Input!AL246,""),""))</f>
        <v/>
      </c>
      <c r="AM295" s="120">
        <f>IF($B295=1,$E$42,IF(N(Vintage_Input!O246)&gt;0,IFERROR(Vintage_Input!AU246/Vintage_Input!AM246,""),""))</f>
        <v/>
      </c>
      <c r="AN295" s="120">
        <f>IF($B295=1,$F$42,IF(N(Vintage_Input!P246)&gt;0,IFERROR(Vintage_Input!AV246/Vintage_Input!AN246,""),""))</f>
        <v/>
      </c>
      <c r="AO295" s="120">
        <f>IF($B295=1,$G$42,IF(N(Vintage_Input!Q246)&gt;0,IFERROR(Vintage_Input!AW246/Vintage_Input!AO246,""),""))</f>
        <v/>
      </c>
      <c r="AP295" s="120">
        <f>IF($B295=1,$H$42,IF(N(Vintage_Input!R246)&gt;0,IFERROR(Vintage_Input!AX246/Vintage_Input!AP246,""),""))</f>
        <v/>
      </c>
      <c r="AQ295" s="120">
        <f>IF($B295=1,$I$42,IF(N(Vintage_Input!S246)&gt;0,IFERROR(Vintage_Input!AY246/Vintage_Input!AQ246,""),""))</f>
        <v/>
      </c>
      <c r="AR295" s="120">
        <f>IF($B295=1,$B$43,IF(N(Vintage_Input!L246)&gt;0,IFERROR(Vintage_Input!AZ246/$C295,""),""))</f>
        <v/>
      </c>
      <c r="AS295" s="120">
        <f>IF($B295=1,$C$43,IF(N(Vintage_Input!M246)&gt;0,IFERROR(Vintage_Input!BA246/$C295,""),""))</f>
        <v/>
      </c>
      <c r="AT295" s="120">
        <f>IF($B295=1,$D$43,IF(N(Vintage_Input!N246)&gt;0,IFERROR(Vintage_Input!BB246/$C295,""),""))</f>
        <v/>
      </c>
      <c r="AU295" s="120">
        <f>IF($B295=1,$E$43,IF(N(Vintage_Input!O246)&gt;0,IFERROR(Vintage_Input!BC246/$C295,""),""))</f>
        <v/>
      </c>
      <c r="AV295" s="120">
        <f>IF($B295=1,$F$43,IF(N(Vintage_Input!P246)&gt;0,IFERROR(Vintage_Input!BD246/$C295,""),""))</f>
        <v/>
      </c>
      <c r="AW295" s="120">
        <f>IF($B295=1,$G$43,IF(N(Vintage_Input!Q246)&gt;0,IFERROR(Vintage_Input!BE246/$C295,""),""))</f>
        <v/>
      </c>
      <c r="AX295" s="120">
        <f>IF($B295=1,$H$43,IF(N(Vintage_Input!R246)&gt;0,IFERROR(Vintage_Input!BF246/$C295,""),""))</f>
        <v/>
      </c>
      <c r="AY295" s="120">
        <f>IF($B295=1,$I$43,IF(N(Vintage_Input!S246)&gt;0,IFERROR(Vintage_Input!BG246/$C295,""),""))</f>
        <v/>
      </c>
      <c r="AZ295" s="121">
        <f>IF($B295=1,$B$44,IF(N(Vintage_Input!L246)&gt;0,IFERROR((Vintage_Input!D246+Vintage_Input!AR246)/$C295+Products!$F$14-(Products!$F$43+Products!$F$19+Products!$F$43*Products!$F$22+Products!$F$44),""),""))</f>
        <v/>
      </c>
      <c r="BA295" s="121">
        <f>IF($B295=1,$C$44,IF(N(Vintage_Input!M246)&gt;0,IFERROR((Vintage_Input!E246+Vintage_Input!AS246)/$C295+Products!$F$14-(Products!$F$43+Products!$F$19+Products!$F$43*Products!$F$22+Products!$F$44),""),""))</f>
        <v/>
      </c>
      <c r="BB295" s="121">
        <f>IF($B295=1,$D$44,IF(N(Vintage_Input!N246)&gt;0,IFERROR((Vintage_Input!F246+Vintage_Input!AT246)/$C295+Products!$F$14-(Products!$F$43+Products!$F$19+Products!$F$43*Products!$F$22+Products!$F$44),""),""))</f>
        <v/>
      </c>
      <c r="BC295" s="121">
        <f>IF($B295=1,$E$44,IF(N(Vintage_Input!O246)&gt;0,IFERROR((Vintage_Input!G246+Vintage_Input!AU246)/$C295+Products!$F$14-(Products!$F$43+Products!$F$19+Products!$F$43*Products!$F$22+Products!$F$44),""),""))</f>
        <v/>
      </c>
      <c r="BD295" s="121">
        <f>IF($B295=1,$F$44,IF(N(Vintage_Input!P246)&gt;0,IFERROR((Vintage_Input!H246+Vintage_Input!AV246)/$C295+Products!$F$14-(Products!$F$43+Products!$F$19+Products!$F$43*Products!$F$22+Products!$F$44),""),""))</f>
        <v/>
      </c>
      <c r="BE295" s="121">
        <f>IF($B295=1,$G$44,IF(N(Vintage_Input!Q246)&gt;0,IFERROR((Vintage_Input!I246+Vintage_Input!AW246)/$C295+Products!$F$14-(Products!$F$43+Products!$F$19+Products!$F$43*Products!$F$22+Products!$F$44),""),""))</f>
        <v/>
      </c>
      <c r="BF295" s="121">
        <f>IF($B295=1,$H$44,IF(N(Vintage_Input!R246)&gt;0,IFERROR((Vintage_Input!J246+Vintage_Input!AX246)/$C295+Products!$F$14-(Products!$F$43+Products!$F$19+Products!$F$43*Products!$F$22+Products!$F$44),""),""))</f>
        <v/>
      </c>
      <c r="BG295" s="121">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0">
        <f>IF($B296=1,$B$38,IF(N(Vintage_Input!L247)&gt;0,Vintage_Input!D247/Vintage_Input!L247,""))</f>
        <v/>
      </c>
      <c r="E296" s="120">
        <f>IF($B296=1,$C$38,IF(N(Vintage_Input!M247)&gt;0,Vintage_Input!E247/Vintage_Input!M247,""))</f>
        <v/>
      </c>
      <c r="F296" s="120">
        <f>IF($B296=1,$D$38,IF(N(Vintage_Input!N247)&gt;0,Vintage_Input!F247/Vintage_Input!N247,""))</f>
        <v/>
      </c>
      <c r="G296" s="120">
        <f>IF($B296=1,$E$38,IF(N(Vintage_Input!O247)&gt;0,Vintage_Input!G247/Vintage_Input!O247,""))</f>
        <v/>
      </c>
      <c r="H296" s="120">
        <f>IF($B296=1,$F$38,IF(N(Vintage_Input!P247)&gt;0,Vintage_Input!H247/Vintage_Input!P247,""))</f>
        <v/>
      </c>
      <c r="I296" s="120">
        <f>IF($B296=1,$G$38,IF(N(Vintage_Input!Q247)&gt;0,Vintage_Input!I247/Vintage_Input!Q247,""))</f>
        <v/>
      </c>
      <c r="J296" s="120">
        <f>IF($B296=1,$H$38,IF(N(Vintage_Input!R247)&gt;0,Vintage_Input!J247/Vintage_Input!R247,""))</f>
        <v/>
      </c>
      <c r="K296" s="120">
        <f>IF($B296=1,$I$38,IF(N(Vintage_Input!S247)&gt;0,Vintage_Input!K247/Vintage_Input!S247,""))</f>
        <v/>
      </c>
      <c r="L296" s="120">
        <f>IF($B296=1,$B$39,IF(N(Vintage_Input!L247)&gt;0,Vintage_Input!T247/Vintage_Input!L247,""))</f>
        <v/>
      </c>
      <c r="M296" s="120">
        <f>IF($B296=1,$C$39,IF(N(Vintage_Input!M247)&gt;0,Vintage_Input!U247/Vintage_Input!M247,""))</f>
        <v/>
      </c>
      <c r="N296" s="120">
        <f>IF($B296=1,$D$39,IF(N(Vintage_Input!N247)&gt;0,Vintage_Input!V247/Vintage_Input!N247,""))</f>
        <v/>
      </c>
      <c r="O296" s="120">
        <f>IF($B296=1,$E$39,IF(N(Vintage_Input!O247)&gt;0,Vintage_Input!W247/Vintage_Input!O247,""))</f>
        <v/>
      </c>
      <c r="P296" s="120">
        <f>IF($B296=1,$F$39,IF(N(Vintage_Input!P247)&gt;0,Vintage_Input!X247/Vintage_Input!P247,""))</f>
        <v/>
      </c>
      <c r="Q296" s="120">
        <f>IF($B296=1,$G$39,IF(N(Vintage_Input!Q247)&gt;0,Vintage_Input!Y247/Vintage_Input!Q247,""))</f>
        <v/>
      </c>
      <c r="R296" s="120">
        <f>IF($B296=1,$H$39,IF(N(Vintage_Input!R247)&gt;0,Vintage_Input!Z247/Vintage_Input!R247,""))</f>
        <v/>
      </c>
      <c r="S296" s="120">
        <f>IF($B296=1,$I$39,IF(N(Vintage_Input!S247)&gt;0,Vintage_Input!AA247/Vintage_Input!S247,""))</f>
        <v/>
      </c>
      <c r="T296" s="120">
        <f>IF($B296=1,$B$40,IF(N(Vintage_Input!L247)&gt;0,Vintage_Input!AB247/Vintage_Input!L247,""))</f>
        <v/>
      </c>
      <c r="U296" s="120">
        <f>IF($B296=1,$C$40,IF(N(Vintage_Input!M247)&gt;0,Vintage_Input!AC247/Vintage_Input!M247,""))</f>
        <v/>
      </c>
      <c r="V296" s="120">
        <f>IF($B296=1,$D$40,IF(N(Vintage_Input!N247)&gt;0,Vintage_Input!AD247/Vintage_Input!N247,""))</f>
        <v/>
      </c>
      <c r="W296" s="120">
        <f>IF($B296=1,$E$40,IF(N(Vintage_Input!O247)&gt;0,Vintage_Input!AE247/Vintage_Input!O247,""))</f>
        <v/>
      </c>
      <c r="X296" s="120">
        <f>IF($B296=1,$F$40,IF(N(Vintage_Input!P247)&gt;0,Vintage_Input!AF247/Vintage_Input!P247,""))</f>
        <v/>
      </c>
      <c r="Y296" s="120">
        <f>IF($B296=1,$G$40,IF(N(Vintage_Input!Q247)&gt;0,Vintage_Input!AG247/Vintage_Input!Q247,""))</f>
        <v/>
      </c>
      <c r="Z296" s="120">
        <f>IF($B296=1,$H$40,IF(N(Vintage_Input!R247)&gt;0,Vintage_Input!AH247/Vintage_Input!R247,""))</f>
        <v/>
      </c>
      <c r="AA296" s="120">
        <f>IF($B296=1,$I$40,IF(N(Vintage_Input!S247)&gt;0,Vintage_Input!AI247/Vintage_Input!S247,""))</f>
        <v/>
      </c>
      <c r="AB296" s="120">
        <f>IF($B296=1,$B$41,IF(N(Vintage_Input!L247)&gt;0,Vintage_Input!AJ247/Vintage_Input!L247,""))</f>
        <v/>
      </c>
      <c r="AC296" s="120">
        <f>IF($B296=1,$C$41,IF(N(Vintage_Input!M247)&gt;0,Vintage_Input!AK247/Vintage_Input!M247,""))</f>
        <v/>
      </c>
      <c r="AD296" s="120">
        <f>IF($B296=1,$D$41,IF(N(Vintage_Input!N247)&gt;0,Vintage_Input!AL247/Vintage_Input!N247,""))</f>
        <v/>
      </c>
      <c r="AE296" s="120">
        <f>IF($B296=1,$E$41,IF(N(Vintage_Input!O247)&gt;0,Vintage_Input!AM247/Vintage_Input!O247,""))</f>
        <v/>
      </c>
      <c r="AF296" s="120">
        <f>IF($B296=1,$F$41,IF(N(Vintage_Input!P247)&gt;0,Vintage_Input!AN247/Vintage_Input!P247,""))</f>
        <v/>
      </c>
      <c r="AG296" s="120">
        <f>IF($B296=1,$G$41,IF(N(Vintage_Input!Q247)&gt;0,Vintage_Input!AO247/Vintage_Input!Q247,""))</f>
        <v/>
      </c>
      <c r="AH296" s="120">
        <f>IF($B296=1,$H$41,IF(N(Vintage_Input!R247)&gt;0,Vintage_Input!AP247/Vintage_Input!R247,""))</f>
        <v/>
      </c>
      <c r="AI296" s="120">
        <f>IF($B296=1,$I$41,IF(N(Vintage_Input!S247)&gt;0,Vintage_Input!AQ247/Vintage_Input!S247,""))</f>
        <v/>
      </c>
      <c r="AJ296" s="120">
        <f>IF($B296=1,$B$42,IF(N(Vintage_Input!L247)&gt;0,IFERROR(Vintage_Input!AR247/Vintage_Input!AJ247,""),""))</f>
        <v/>
      </c>
      <c r="AK296" s="120">
        <f>IF($B296=1,$C$42,IF(N(Vintage_Input!M247)&gt;0,IFERROR(Vintage_Input!AS247/Vintage_Input!AK247,""),""))</f>
        <v/>
      </c>
      <c r="AL296" s="120">
        <f>IF($B296=1,$D$42,IF(N(Vintage_Input!N247)&gt;0,IFERROR(Vintage_Input!AT247/Vintage_Input!AL247,""),""))</f>
        <v/>
      </c>
      <c r="AM296" s="120">
        <f>IF($B296=1,$E$42,IF(N(Vintage_Input!O247)&gt;0,IFERROR(Vintage_Input!AU247/Vintage_Input!AM247,""),""))</f>
        <v/>
      </c>
      <c r="AN296" s="120">
        <f>IF($B296=1,$F$42,IF(N(Vintage_Input!P247)&gt;0,IFERROR(Vintage_Input!AV247/Vintage_Input!AN247,""),""))</f>
        <v/>
      </c>
      <c r="AO296" s="120">
        <f>IF($B296=1,$G$42,IF(N(Vintage_Input!Q247)&gt;0,IFERROR(Vintage_Input!AW247/Vintage_Input!AO247,""),""))</f>
        <v/>
      </c>
      <c r="AP296" s="120">
        <f>IF($B296=1,$H$42,IF(N(Vintage_Input!R247)&gt;0,IFERROR(Vintage_Input!AX247/Vintage_Input!AP247,""),""))</f>
        <v/>
      </c>
      <c r="AQ296" s="120">
        <f>IF($B296=1,$I$42,IF(N(Vintage_Input!S247)&gt;0,IFERROR(Vintage_Input!AY247/Vintage_Input!AQ247,""),""))</f>
        <v/>
      </c>
      <c r="AR296" s="120">
        <f>IF($B296=1,$B$43,IF(N(Vintage_Input!L247)&gt;0,IFERROR(Vintage_Input!AZ247/$C296,""),""))</f>
        <v/>
      </c>
      <c r="AS296" s="120">
        <f>IF($B296=1,$C$43,IF(N(Vintage_Input!M247)&gt;0,IFERROR(Vintage_Input!BA247/$C296,""),""))</f>
        <v/>
      </c>
      <c r="AT296" s="120">
        <f>IF($B296=1,$D$43,IF(N(Vintage_Input!N247)&gt;0,IFERROR(Vintage_Input!BB247/$C296,""),""))</f>
        <v/>
      </c>
      <c r="AU296" s="120">
        <f>IF($B296=1,$E$43,IF(N(Vintage_Input!O247)&gt;0,IFERROR(Vintage_Input!BC247/$C296,""),""))</f>
        <v/>
      </c>
      <c r="AV296" s="120">
        <f>IF($B296=1,$F$43,IF(N(Vintage_Input!P247)&gt;0,IFERROR(Vintage_Input!BD247/$C296,""),""))</f>
        <v/>
      </c>
      <c r="AW296" s="120">
        <f>IF($B296=1,$G$43,IF(N(Vintage_Input!Q247)&gt;0,IFERROR(Vintage_Input!BE247/$C296,""),""))</f>
        <v/>
      </c>
      <c r="AX296" s="120">
        <f>IF($B296=1,$H$43,IF(N(Vintage_Input!R247)&gt;0,IFERROR(Vintage_Input!BF247/$C296,""),""))</f>
        <v/>
      </c>
      <c r="AY296" s="120">
        <f>IF($B296=1,$I$43,IF(N(Vintage_Input!S247)&gt;0,IFERROR(Vintage_Input!BG247/$C296,""),""))</f>
        <v/>
      </c>
      <c r="AZ296" s="121">
        <f>IF($B296=1,$B$44,IF(N(Vintage_Input!L247)&gt;0,IFERROR((Vintage_Input!D247+Vintage_Input!AR247)/$C296+Products!$F$14-(Products!$F$43+Products!$F$19+Products!$F$43*Products!$F$22+Products!$F$44),""),""))</f>
        <v/>
      </c>
      <c r="BA296" s="121">
        <f>IF($B296=1,$C$44,IF(N(Vintage_Input!M247)&gt;0,IFERROR((Vintage_Input!E247+Vintage_Input!AS247)/$C296+Products!$F$14-(Products!$F$43+Products!$F$19+Products!$F$43*Products!$F$22+Products!$F$44),""),""))</f>
        <v/>
      </c>
      <c r="BB296" s="121">
        <f>IF($B296=1,$D$44,IF(N(Vintage_Input!N247)&gt;0,IFERROR((Vintage_Input!F247+Vintage_Input!AT247)/$C296+Products!$F$14-(Products!$F$43+Products!$F$19+Products!$F$43*Products!$F$22+Products!$F$44),""),""))</f>
        <v/>
      </c>
      <c r="BC296" s="121">
        <f>IF($B296=1,$E$44,IF(N(Vintage_Input!O247)&gt;0,IFERROR((Vintage_Input!G247+Vintage_Input!AU247)/$C296+Products!$F$14-(Products!$F$43+Products!$F$19+Products!$F$43*Products!$F$22+Products!$F$44),""),""))</f>
        <v/>
      </c>
      <c r="BD296" s="121">
        <f>IF($B296=1,$F$44,IF(N(Vintage_Input!P247)&gt;0,IFERROR((Vintage_Input!H247+Vintage_Input!AV247)/$C296+Products!$F$14-(Products!$F$43+Products!$F$19+Products!$F$43*Products!$F$22+Products!$F$44),""),""))</f>
        <v/>
      </c>
      <c r="BE296" s="121">
        <f>IF($B296=1,$G$44,IF(N(Vintage_Input!Q247)&gt;0,IFERROR((Vintage_Input!I247+Vintage_Input!AW247)/$C296+Products!$F$14-(Products!$F$43+Products!$F$19+Products!$F$43*Products!$F$22+Products!$F$44),""),""))</f>
        <v/>
      </c>
      <c r="BF296" s="121">
        <f>IF($B296=1,$H$44,IF(N(Vintage_Input!R247)&gt;0,IFERROR((Vintage_Input!J247+Vintage_Input!AX247)/$C296+Products!$F$14-(Products!$F$43+Products!$F$19+Products!$F$43*Products!$F$22+Products!$F$44),""),""))</f>
        <v/>
      </c>
      <c r="BG296" s="121">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0">
        <f>IF($B297=1,$B$38,IF(N(Vintage_Input!L248)&gt;0,Vintage_Input!D248/Vintage_Input!L248,""))</f>
        <v/>
      </c>
      <c r="E297" s="120">
        <f>IF($B297=1,$C$38,IF(N(Vintage_Input!M248)&gt;0,Vintage_Input!E248/Vintage_Input!M248,""))</f>
        <v/>
      </c>
      <c r="F297" s="120">
        <f>IF($B297=1,$D$38,IF(N(Vintage_Input!N248)&gt;0,Vintage_Input!F248/Vintage_Input!N248,""))</f>
        <v/>
      </c>
      <c r="G297" s="120">
        <f>IF($B297=1,$E$38,IF(N(Vintage_Input!O248)&gt;0,Vintage_Input!G248/Vintage_Input!O248,""))</f>
        <v/>
      </c>
      <c r="H297" s="120">
        <f>IF($B297=1,$F$38,IF(N(Vintage_Input!P248)&gt;0,Vintage_Input!H248/Vintage_Input!P248,""))</f>
        <v/>
      </c>
      <c r="I297" s="120">
        <f>IF($B297=1,$G$38,IF(N(Vintage_Input!Q248)&gt;0,Vintage_Input!I248/Vintage_Input!Q248,""))</f>
        <v/>
      </c>
      <c r="J297" s="120">
        <f>IF($B297=1,$H$38,IF(N(Vintage_Input!R248)&gt;0,Vintage_Input!J248/Vintage_Input!R248,""))</f>
        <v/>
      </c>
      <c r="K297" s="120">
        <f>IF($B297=1,$I$38,IF(N(Vintage_Input!S248)&gt;0,Vintage_Input!K248/Vintage_Input!S248,""))</f>
        <v/>
      </c>
      <c r="L297" s="120">
        <f>IF($B297=1,$B$39,IF(N(Vintage_Input!L248)&gt;0,Vintage_Input!T248/Vintage_Input!L248,""))</f>
        <v/>
      </c>
      <c r="M297" s="120">
        <f>IF($B297=1,$C$39,IF(N(Vintage_Input!M248)&gt;0,Vintage_Input!U248/Vintage_Input!M248,""))</f>
        <v/>
      </c>
      <c r="N297" s="120">
        <f>IF($B297=1,$D$39,IF(N(Vintage_Input!N248)&gt;0,Vintage_Input!V248/Vintage_Input!N248,""))</f>
        <v/>
      </c>
      <c r="O297" s="120">
        <f>IF($B297=1,$E$39,IF(N(Vintage_Input!O248)&gt;0,Vintage_Input!W248/Vintage_Input!O248,""))</f>
        <v/>
      </c>
      <c r="P297" s="120">
        <f>IF($B297=1,$F$39,IF(N(Vintage_Input!P248)&gt;0,Vintage_Input!X248/Vintage_Input!P248,""))</f>
        <v/>
      </c>
      <c r="Q297" s="120">
        <f>IF($B297=1,$G$39,IF(N(Vintage_Input!Q248)&gt;0,Vintage_Input!Y248/Vintage_Input!Q248,""))</f>
        <v/>
      </c>
      <c r="R297" s="120">
        <f>IF($B297=1,$H$39,IF(N(Vintage_Input!R248)&gt;0,Vintage_Input!Z248/Vintage_Input!R248,""))</f>
        <v/>
      </c>
      <c r="S297" s="120">
        <f>IF($B297=1,$I$39,IF(N(Vintage_Input!S248)&gt;0,Vintage_Input!AA248/Vintage_Input!S248,""))</f>
        <v/>
      </c>
      <c r="T297" s="120">
        <f>IF($B297=1,$B$40,IF(N(Vintage_Input!L248)&gt;0,Vintage_Input!AB248/Vintage_Input!L248,""))</f>
        <v/>
      </c>
      <c r="U297" s="120">
        <f>IF($B297=1,$C$40,IF(N(Vintage_Input!M248)&gt;0,Vintage_Input!AC248/Vintage_Input!M248,""))</f>
        <v/>
      </c>
      <c r="V297" s="120">
        <f>IF($B297=1,$D$40,IF(N(Vintage_Input!N248)&gt;0,Vintage_Input!AD248/Vintage_Input!N248,""))</f>
        <v/>
      </c>
      <c r="W297" s="120">
        <f>IF($B297=1,$E$40,IF(N(Vintage_Input!O248)&gt;0,Vintage_Input!AE248/Vintage_Input!O248,""))</f>
        <v/>
      </c>
      <c r="X297" s="120">
        <f>IF($B297=1,$F$40,IF(N(Vintage_Input!P248)&gt;0,Vintage_Input!AF248/Vintage_Input!P248,""))</f>
        <v/>
      </c>
      <c r="Y297" s="120">
        <f>IF($B297=1,$G$40,IF(N(Vintage_Input!Q248)&gt;0,Vintage_Input!AG248/Vintage_Input!Q248,""))</f>
        <v/>
      </c>
      <c r="Z297" s="120">
        <f>IF($B297=1,$H$40,IF(N(Vintage_Input!R248)&gt;0,Vintage_Input!AH248/Vintage_Input!R248,""))</f>
        <v/>
      </c>
      <c r="AA297" s="120">
        <f>IF($B297=1,$I$40,IF(N(Vintage_Input!S248)&gt;0,Vintage_Input!AI248/Vintage_Input!S248,""))</f>
        <v/>
      </c>
      <c r="AB297" s="120">
        <f>IF($B297=1,$B$41,IF(N(Vintage_Input!L248)&gt;0,Vintage_Input!AJ248/Vintage_Input!L248,""))</f>
        <v/>
      </c>
      <c r="AC297" s="120">
        <f>IF($B297=1,$C$41,IF(N(Vintage_Input!M248)&gt;0,Vintage_Input!AK248/Vintage_Input!M248,""))</f>
        <v/>
      </c>
      <c r="AD297" s="120">
        <f>IF($B297=1,$D$41,IF(N(Vintage_Input!N248)&gt;0,Vintage_Input!AL248/Vintage_Input!N248,""))</f>
        <v/>
      </c>
      <c r="AE297" s="120">
        <f>IF($B297=1,$E$41,IF(N(Vintage_Input!O248)&gt;0,Vintage_Input!AM248/Vintage_Input!O248,""))</f>
        <v/>
      </c>
      <c r="AF297" s="120">
        <f>IF($B297=1,$F$41,IF(N(Vintage_Input!P248)&gt;0,Vintage_Input!AN248/Vintage_Input!P248,""))</f>
        <v/>
      </c>
      <c r="AG297" s="120">
        <f>IF($B297=1,$G$41,IF(N(Vintage_Input!Q248)&gt;0,Vintage_Input!AO248/Vintage_Input!Q248,""))</f>
        <v/>
      </c>
      <c r="AH297" s="120">
        <f>IF($B297=1,$H$41,IF(N(Vintage_Input!R248)&gt;0,Vintage_Input!AP248/Vintage_Input!R248,""))</f>
        <v/>
      </c>
      <c r="AI297" s="120">
        <f>IF($B297=1,$I$41,IF(N(Vintage_Input!S248)&gt;0,Vintage_Input!AQ248/Vintage_Input!S248,""))</f>
        <v/>
      </c>
      <c r="AJ297" s="120">
        <f>IF($B297=1,$B$42,IF(N(Vintage_Input!L248)&gt;0,IFERROR(Vintage_Input!AR248/Vintage_Input!AJ248,""),""))</f>
        <v/>
      </c>
      <c r="AK297" s="120">
        <f>IF($B297=1,$C$42,IF(N(Vintage_Input!M248)&gt;0,IFERROR(Vintage_Input!AS248/Vintage_Input!AK248,""),""))</f>
        <v/>
      </c>
      <c r="AL297" s="120">
        <f>IF($B297=1,$D$42,IF(N(Vintage_Input!N248)&gt;0,IFERROR(Vintage_Input!AT248/Vintage_Input!AL248,""),""))</f>
        <v/>
      </c>
      <c r="AM297" s="120">
        <f>IF($B297=1,$E$42,IF(N(Vintage_Input!O248)&gt;0,IFERROR(Vintage_Input!AU248/Vintage_Input!AM248,""),""))</f>
        <v/>
      </c>
      <c r="AN297" s="120">
        <f>IF($B297=1,$F$42,IF(N(Vintage_Input!P248)&gt;0,IFERROR(Vintage_Input!AV248/Vintage_Input!AN248,""),""))</f>
        <v/>
      </c>
      <c r="AO297" s="120">
        <f>IF($B297=1,$G$42,IF(N(Vintage_Input!Q248)&gt;0,IFERROR(Vintage_Input!AW248/Vintage_Input!AO248,""),""))</f>
        <v/>
      </c>
      <c r="AP297" s="120">
        <f>IF($B297=1,$H$42,IF(N(Vintage_Input!R248)&gt;0,IFERROR(Vintage_Input!AX248/Vintage_Input!AP248,""),""))</f>
        <v/>
      </c>
      <c r="AQ297" s="120">
        <f>IF($B297=1,$I$42,IF(N(Vintage_Input!S248)&gt;0,IFERROR(Vintage_Input!AY248/Vintage_Input!AQ248,""),""))</f>
        <v/>
      </c>
      <c r="AR297" s="120">
        <f>IF($B297=1,$B$43,IF(N(Vintage_Input!L248)&gt;0,IFERROR(Vintage_Input!AZ248/$C297,""),""))</f>
        <v/>
      </c>
      <c r="AS297" s="120">
        <f>IF($B297=1,$C$43,IF(N(Vintage_Input!M248)&gt;0,IFERROR(Vintage_Input!BA248/$C297,""),""))</f>
        <v/>
      </c>
      <c r="AT297" s="120">
        <f>IF($B297=1,$D$43,IF(N(Vintage_Input!N248)&gt;0,IFERROR(Vintage_Input!BB248/$C297,""),""))</f>
        <v/>
      </c>
      <c r="AU297" s="120">
        <f>IF($B297=1,$E$43,IF(N(Vintage_Input!O248)&gt;0,IFERROR(Vintage_Input!BC248/$C297,""),""))</f>
        <v/>
      </c>
      <c r="AV297" s="120">
        <f>IF($B297=1,$F$43,IF(N(Vintage_Input!P248)&gt;0,IFERROR(Vintage_Input!BD248/$C297,""),""))</f>
        <v/>
      </c>
      <c r="AW297" s="120">
        <f>IF($B297=1,$G$43,IF(N(Vintage_Input!Q248)&gt;0,IFERROR(Vintage_Input!BE248/$C297,""),""))</f>
        <v/>
      </c>
      <c r="AX297" s="120">
        <f>IF($B297=1,$H$43,IF(N(Vintage_Input!R248)&gt;0,IFERROR(Vintage_Input!BF248/$C297,""),""))</f>
        <v/>
      </c>
      <c r="AY297" s="120">
        <f>IF($B297=1,$I$43,IF(N(Vintage_Input!S248)&gt;0,IFERROR(Vintage_Input!BG248/$C297,""),""))</f>
        <v/>
      </c>
      <c r="AZ297" s="121">
        <f>IF($B297=1,$B$44,IF(N(Vintage_Input!L248)&gt;0,IFERROR((Vintage_Input!D248+Vintage_Input!AR248)/$C297+Products!$F$14-(Products!$F$43+Products!$F$19+Products!$F$43*Products!$F$22+Products!$F$44),""),""))</f>
        <v/>
      </c>
      <c r="BA297" s="121">
        <f>IF($B297=1,$C$44,IF(N(Vintage_Input!M248)&gt;0,IFERROR((Vintage_Input!E248+Vintage_Input!AS248)/$C297+Products!$F$14-(Products!$F$43+Products!$F$19+Products!$F$43*Products!$F$22+Products!$F$44),""),""))</f>
        <v/>
      </c>
      <c r="BB297" s="121">
        <f>IF($B297=1,$D$44,IF(N(Vintage_Input!N248)&gt;0,IFERROR((Vintage_Input!F248+Vintage_Input!AT248)/$C297+Products!$F$14-(Products!$F$43+Products!$F$19+Products!$F$43*Products!$F$22+Products!$F$44),""),""))</f>
        <v/>
      </c>
      <c r="BC297" s="121">
        <f>IF($B297=1,$E$44,IF(N(Vintage_Input!O248)&gt;0,IFERROR((Vintage_Input!G248+Vintage_Input!AU248)/$C297+Products!$F$14-(Products!$F$43+Products!$F$19+Products!$F$43*Products!$F$22+Products!$F$44),""),""))</f>
        <v/>
      </c>
      <c r="BD297" s="121">
        <f>IF($B297=1,$F$44,IF(N(Vintage_Input!P248)&gt;0,IFERROR((Vintage_Input!H248+Vintage_Input!AV248)/$C297+Products!$F$14-(Products!$F$43+Products!$F$19+Products!$F$43*Products!$F$22+Products!$F$44),""),""))</f>
        <v/>
      </c>
      <c r="BE297" s="121">
        <f>IF($B297=1,$G$44,IF(N(Vintage_Input!Q248)&gt;0,IFERROR((Vintage_Input!I248+Vintage_Input!AW248)/$C297+Products!$F$14-(Products!$F$43+Products!$F$19+Products!$F$43*Products!$F$22+Products!$F$44),""),""))</f>
        <v/>
      </c>
      <c r="BF297" s="121">
        <f>IF($B297=1,$H$44,IF(N(Vintage_Input!R248)&gt;0,IFERROR((Vintage_Input!J248+Vintage_Input!AX248)/$C297+Products!$F$14-(Products!$F$43+Products!$F$19+Products!$F$43*Products!$F$22+Products!$F$44),""),""))</f>
        <v/>
      </c>
      <c r="BG297" s="121">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0">
        <f>IF($B298=1,$B$38,IF(N(Vintage_Input!L249)&gt;0,Vintage_Input!D249/Vintage_Input!L249,""))</f>
        <v/>
      </c>
      <c r="E298" s="120">
        <f>IF($B298=1,$C$38,IF(N(Vintage_Input!M249)&gt;0,Vintage_Input!E249/Vintage_Input!M249,""))</f>
        <v/>
      </c>
      <c r="F298" s="120">
        <f>IF($B298=1,$D$38,IF(N(Vintage_Input!N249)&gt;0,Vintage_Input!F249/Vintage_Input!N249,""))</f>
        <v/>
      </c>
      <c r="G298" s="120">
        <f>IF($B298=1,$E$38,IF(N(Vintage_Input!O249)&gt;0,Vintage_Input!G249/Vintage_Input!O249,""))</f>
        <v/>
      </c>
      <c r="H298" s="120">
        <f>IF($B298=1,$F$38,IF(N(Vintage_Input!P249)&gt;0,Vintage_Input!H249/Vintage_Input!P249,""))</f>
        <v/>
      </c>
      <c r="I298" s="120">
        <f>IF($B298=1,$G$38,IF(N(Vintage_Input!Q249)&gt;0,Vintage_Input!I249/Vintage_Input!Q249,""))</f>
        <v/>
      </c>
      <c r="J298" s="120">
        <f>IF($B298=1,$H$38,IF(N(Vintage_Input!R249)&gt;0,Vintage_Input!J249/Vintage_Input!R249,""))</f>
        <v/>
      </c>
      <c r="K298" s="120">
        <f>IF($B298=1,$I$38,IF(N(Vintage_Input!S249)&gt;0,Vintage_Input!K249/Vintage_Input!S249,""))</f>
        <v/>
      </c>
      <c r="L298" s="120">
        <f>IF($B298=1,$B$39,IF(N(Vintage_Input!L249)&gt;0,Vintage_Input!T249/Vintage_Input!L249,""))</f>
        <v/>
      </c>
      <c r="M298" s="120">
        <f>IF($B298=1,$C$39,IF(N(Vintage_Input!M249)&gt;0,Vintage_Input!U249/Vintage_Input!M249,""))</f>
        <v/>
      </c>
      <c r="N298" s="120">
        <f>IF($B298=1,$D$39,IF(N(Vintage_Input!N249)&gt;0,Vintage_Input!V249/Vintage_Input!N249,""))</f>
        <v/>
      </c>
      <c r="O298" s="120">
        <f>IF($B298=1,$E$39,IF(N(Vintage_Input!O249)&gt;0,Vintage_Input!W249/Vintage_Input!O249,""))</f>
        <v/>
      </c>
      <c r="P298" s="120">
        <f>IF($B298=1,$F$39,IF(N(Vintage_Input!P249)&gt;0,Vintage_Input!X249/Vintage_Input!P249,""))</f>
        <v/>
      </c>
      <c r="Q298" s="120">
        <f>IF($B298=1,$G$39,IF(N(Vintage_Input!Q249)&gt;0,Vintage_Input!Y249/Vintage_Input!Q249,""))</f>
        <v/>
      </c>
      <c r="R298" s="120">
        <f>IF($B298=1,$H$39,IF(N(Vintage_Input!R249)&gt;0,Vintage_Input!Z249/Vintage_Input!R249,""))</f>
        <v/>
      </c>
      <c r="S298" s="120">
        <f>IF($B298=1,$I$39,IF(N(Vintage_Input!S249)&gt;0,Vintage_Input!AA249/Vintage_Input!S249,""))</f>
        <v/>
      </c>
      <c r="T298" s="120">
        <f>IF($B298=1,$B$40,IF(N(Vintage_Input!L249)&gt;0,Vintage_Input!AB249/Vintage_Input!L249,""))</f>
        <v/>
      </c>
      <c r="U298" s="120">
        <f>IF($B298=1,$C$40,IF(N(Vintage_Input!M249)&gt;0,Vintage_Input!AC249/Vintage_Input!M249,""))</f>
        <v/>
      </c>
      <c r="V298" s="120">
        <f>IF($B298=1,$D$40,IF(N(Vintage_Input!N249)&gt;0,Vintage_Input!AD249/Vintage_Input!N249,""))</f>
        <v/>
      </c>
      <c r="W298" s="120">
        <f>IF($B298=1,$E$40,IF(N(Vintage_Input!O249)&gt;0,Vintage_Input!AE249/Vintage_Input!O249,""))</f>
        <v/>
      </c>
      <c r="X298" s="120">
        <f>IF($B298=1,$F$40,IF(N(Vintage_Input!P249)&gt;0,Vintage_Input!AF249/Vintage_Input!P249,""))</f>
        <v/>
      </c>
      <c r="Y298" s="120">
        <f>IF($B298=1,$G$40,IF(N(Vintage_Input!Q249)&gt;0,Vintage_Input!AG249/Vintage_Input!Q249,""))</f>
        <v/>
      </c>
      <c r="Z298" s="120">
        <f>IF($B298=1,$H$40,IF(N(Vintage_Input!R249)&gt;0,Vintage_Input!AH249/Vintage_Input!R249,""))</f>
        <v/>
      </c>
      <c r="AA298" s="120">
        <f>IF($B298=1,$I$40,IF(N(Vintage_Input!S249)&gt;0,Vintage_Input!AI249/Vintage_Input!S249,""))</f>
        <v/>
      </c>
      <c r="AB298" s="120">
        <f>IF($B298=1,$B$41,IF(N(Vintage_Input!L249)&gt;0,Vintage_Input!AJ249/Vintage_Input!L249,""))</f>
        <v/>
      </c>
      <c r="AC298" s="120">
        <f>IF($B298=1,$C$41,IF(N(Vintage_Input!M249)&gt;0,Vintage_Input!AK249/Vintage_Input!M249,""))</f>
        <v/>
      </c>
      <c r="AD298" s="120">
        <f>IF($B298=1,$D$41,IF(N(Vintage_Input!N249)&gt;0,Vintage_Input!AL249/Vintage_Input!N249,""))</f>
        <v/>
      </c>
      <c r="AE298" s="120">
        <f>IF($B298=1,$E$41,IF(N(Vintage_Input!O249)&gt;0,Vintage_Input!AM249/Vintage_Input!O249,""))</f>
        <v/>
      </c>
      <c r="AF298" s="120">
        <f>IF($B298=1,$F$41,IF(N(Vintage_Input!P249)&gt;0,Vintage_Input!AN249/Vintage_Input!P249,""))</f>
        <v/>
      </c>
      <c r="AG298" s="120">
        <f>IF($B298=1,$G$41,IF(N(Vintage_Input!Q249)&gt;0,Vintage_Input!AO249/Vintage_Input!Q249,""))</f>
        <v/>
      </c>
      <c r="AH298" s="120">
        <f>IF($B298=1,$H$41,IF(N(Vintage_Input!R249)&gt;0,Vintage_Input!AP249/Vintage_Input!R249,""))</f>
        <v/>
      </c>
      <c r="AI298" s="120">
        <f>IF($B298=1,$I$41,IF(N(Vintage_Input!S249)&gt;0,Vintage_Input!AQ249/Vintage_Input!S249,""))</f>
        <v/>
      </c>
      <c r="AJ298" s="120">
        <f>IF($B298=1,$B$42,IF(N(Vintage_Input!L249)&gt;0,IFERROR(Vintage_Input!AR249/Vintage_Input!AJ249,""),""))</f>
        <v/>
      </c>
      <c r="AK298" s="120">
        <f>IF($B298=1,$C$42,IF(N(Vintage_Input!M249)&gt;0,IFERROR(Vintage_Input!AS249/Vintage_Input!AK249,""),""))</f>
        <v/>
      </c>
      <c r="AL298" s="120">
        <f>IF($B298=1,$D$42,IF(N(Vintage_Input!N249)&gt;0,IFERROR(Vintage_Input!AT249/Vintage_Input!AL249,""),""))</f>
        <v/>
      </c>
      <c r="AM298" s="120">
        <f>IF($B298=1,$E$42,IF(N(Vintage_Input!O249)&gt;0,IFERROR(Vintage_Input!AU249/Vintage_Input!AM249,""),""))</f>
        <v/>
      </c>
      <c r="AN298" s="120">
        <f>IF($B298=1,$F$42,IF(N(Vintage_Input!P249)&gt;0,IFERROR(Vintage_Input!AV249/Vintage_Input!AN249,""),""))</f>
        <v/>
      </c>
      <c r="AO298" s="120">
        <f>IF($B298=1,$G$42,IF(N(Vintage_Input!Q249)&gt;0,IFERROR(Vintage_Input!AW249/Vintage_Input!AO249,""),""))</f>
        <v/>
      </c>
      <c r="AP298" s="120">
        <f>IF($B298=1,$H$42,IF(N(Vintage_Input!R249)&gt;0,IFERROR(Vintage_Input!AX249/Vintage_Input!AP249,""),""))</f>
        <v/>
      </c>
      <c r="AQ298" s="120">
        <f>IF($B298=1,$I$42,IF(N(Vintage_Input!S249)&gt;0,IFERROR(Vintage_Input!AY249/Vintage_Input!AQ249,""),""))</f>
        <v/>
      </c>
      <c r="AR298" s="120">
        <f>IF($B298=1,$B$43,IF(N(Vintage_Input!L249)&gt;0,IFERROR(Vintage_Input!AZ249/$C298,""),""))</f>
        <v/>
      </c>
      <c r="AS298" s="120">
        <f>IF($B298=1,$C$43,IF(N(Vintage_Input!M249)&gt;0,IFERROR(Vintage_Input!BA249/$C298,""),""))</f>
        <v/>
      </c>
      <c r="AT298" s="120">
        <f>IF($B298=1,$D$43,IF(N(Vintage_Input!N249)&gt;0,IFERROR(Vintage_Input!BB249/$C298,""),""))</f>
        <v/>
      </c>
      <c r="AU298" s="120">
        <f>IF($B298=1,$E$43,IF(N(Vintage_Input!O249)&gt;0,IFERROR(Vintage_Input!BC249/$C298,""),""))</f>
        <v/>
      </c>
      <c r="AV298" s="120">
        <f>IF($B298=1,$F$43,IF(N(Vintage_Input!P249)&gt;0,IFERROR(Vintage_Input!BD249/$C298,""),""))</f>
        <v/>
      </c>
      <c r="AW298" s="120">
        <f>IF($B298=1,$G$43,IF(N(Vintage_Input!Q249)&gt;0,IFERROR(Vintage_Input!BE249/$C298,""),""))</f>
        <v/>
      </c>
      <c r="AX298" s="120">
        <f>IF($B298=1,$H$43,IF(N(Vintage_Input!R249)&gt;0,IFERROR(Vintage_Input!BF249/$C298,""),""))</f>
        <v/>
      </c>
      <c r="AY298" s="120">
        <f>IF($B298=1,$I$43,IF(N(Vintage_Input!S249)&gt;0,IFERROR(Vintage_Input!BG249/$C298,""),""))</f>
        <v/>
      </c>
      <c r="AZ298" s="121">
        <f>IF($B298=1,$B$44,IF(N(Vintage_Input!L249)&gt;0,IFERROR((Vintage_Input!D249+Vintage_Input!AR249)/$C298+Products!$F$14-(Products!$F$43+Products!$F$19+Products!$F$43*Products!$F$22+Products!$F$44),""),""))</f>
        <v/>
      </c>
      <c r="BA298" s="121">
        <f>IF($B298=1,$C$44,IF(N(Vintage_Input!M249)&gt;0,IFERROR((Vintage_Input!E249+Vintage_Input!AS249)/$C298+Products!$F$14-(Products!$F$43+Products!$F$19+Products!$F$43*Products!$F$22+Products!$F$44),""),""))</f>
        <v/>
      </c>
      <c r="BB298" s="121">
        <f>IF($B298=1,$D$44,IF(N(Vintage_Input!N249)&gt;0,IFERROR((Vintage_Input!F249+Vintage_Input!AT249)/$C298+Products!$F$14-(Products!$F$43+Products!$F$19+Products!$F$43*Products!$F$22+Products!$F$44),""),""))</f>
        <v/>
      </c>
      <c r="BC298" s="121">
        <f>IF($B298=1,$E$44,IF(N(Vintage_Input!O249)&gt;0,IFERROR((Vintage_Input!G249+Vintage_Input!AU249)/$C298+Products!$F$14-(Products!$F$43+Products!$F$19+Products!$F$43*Products!$F$22+Products!$F$44),""),""))</f>
        <v/>
      </c>
      <c r="BD298" s="121">
        <f>IF($B298=1,$F$44,IF(N(Vintage_Input!P249)&gt;0,IFERROR((Vintage_Input!H249+Vintage_Input!AV249)/$C298+Products!$F$14-(Products!$F$43+Products!$F$19+Products!$F$43*Products!$F$22+Products!$F$44),""),""))</f>
        <v/>
      </c>
      <c r="BE298" s="121">
        <f>IF($B298=1,$G$44,IF(N(Vintage_Input!Q249)&gt;0,IFERROR((Vintage_Input!I249+Vintage_Input!AW249)/$C298+Products!$F$14-(Products!$F$43+Products!$F$19+Products!$F$43*Products!$F$22+Products!$F$44),""),""))</f>
        <v/>
      </c>
      <c r="BF298" s="121">
        <f>IF($B298=1,$H$44,IF(N(Vintage_Input!R249)&gt;0,IFERROR((Vintage_Input!J249+Vintage_Input!AX249)/$C298+Products!$F$14-(Products!$F$43+Products!$F$19+Products!$F$43*Products!$F$22+Products!$F$44),""),""))</f>
        <v/>
      </c>
      <c r="BG298" s="121">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0">
        <f>IF($B299=1,$B$38,IF(N(Vintage_Input!L250)&gt;0,Vintage_Input!D250/Vintage_Input!L250,""))</f>
        <v/>
      </c>
      <c r="E299" s="120">
        <f>IF($B299=1,$C$38,IF(N(Vintage_Input!M250)&gt;0,Vintage_Input!E250/Vintage_Input!M250,""))</f>
        <v/>
      </c>
      <c r="F299" s="120">
        <f>IF($B299=1,$D$38,IF(N(Vintage_Input!N250)&gt;0,Vintage_Input!F250/Vintage_Input!N250,""))</f>
        <v/>
      </c>
      <c r="G299" s="120">
        <f>IF($B299=1,$E$38,IF(N(Vintage_Input!O250)&gt;0,Vintage_Input!G250/Vintage_Input!O250,""))</f>
        <v/>
      </c>
      <c r="H299" s="120">
        <f>IF($B299=1,$F$38,IF(N(Vintage_Input!P250)&gt;0,Vintage_Input!H250/Vintage_Input!P250,""))</f>
        <v/>
      </c>
      <c r="I299" s="120">
        <f>IF($B299=1,$G$38,IF(N(Vintage_Input!Q250)&gt;0,Vintage_Input!I250/Vintage_Input!Q250,""))</f>
        <v/>
      </c>
      <c r="J299" s="120">
        <f>IF($B299=1,$H$38,IF(N(Vintage_Input!R250)&gt;0,Vintage_Input!J250/Vintage_Input!R250,""))</f>
        <v/>
      </c>
      <c r="K299" s="120">
        <f>IF($B299=1,$I$38,IF(N(Vintage_Input!S250)&gt;0,Vintage_Input!K250/Vintage_Input!S250,""))</f>
        <v/>
      </c>
      <c r="L299" s="120">
        <f>IF($B299=1,$B$39,IF(N(Vintage_Input!L250)&gt;0,Vintage_Input!T250/Vintage_Input!L250,""))</f>
        <v/>
      </c>
      <c r="M299" s="120">
        <f>IF($B299=1,$C$39,IF(N(Vintage_Input!M250)&gt;0,Vintage_Input!U250/Vintage_Input!M250,""))</f>
        <v/>
      </c>
      <c r="N299" s="120">
        <f>IF($B299=1,$D$39,IF(N(Vintage_Input!N250)&gt;0,Vintage_Input!V250/Vintage_Input!N250,""))</f>
        <v/>
      </c>
      <c r="O299" s="120">
        <f>IF($B299=1,$E$39,IF(N(Vintage_Input!O250)&gt;0,Vintage_Input!W250/Vintage_Input!O250,""))</f>
        <v/>
      </c>
      <c r="P299" s="120">
        <f>IF($B299=1,$F$39,IF(N(Vintage_Input!P250)&gt;0,Vintage_Input!X250/Vintage_Input!P250,""))</f>
        <v/>
      </c>
      <c r="Q299" s="120">
        <f>IF($B299=1,$G$39,IF(N(Vintage_Input!Q250)&gt;0,Vintage_Input!Y250/Vintage_Input!Q250,""))</f>
        <v/>
      </c>
      <c r="R299" s="120">
        <f>IF($B299=1,$H$39,IF(N(Vintage_Input!R250)&gt;0,Vintage_Input!Z250/Vintage_Input!R250,""))</f>
        <v/>
      </c>
      <c r="S299" s="120">
        <f>IF($B299=1,$I$39,IF(N(Vintage_Input!S250)&gt;0,Vintage_Input!AA250/Vintage_Input!S250,""))</f>
        <v/>
      </c>
      <c r="T299" s="120">
        <f>IF($B299=1,$B$40,IF(N(Vintage_Input!L250)&gt;0,Vintage_Input!AB250/Vintage_Input!L250,""))</f>
        <v/>
      </c>
      <c r="U299" s="120">
        <f>IF($B299=1,$C$40,IF(N(Vintage_Input!M250)&gt;0,Vintage_Input!AC250/Vintage_Input!M250,""))</f>
        <v/>
      </c>
      <c r="V299" s="120">
        <f>IF($B299=1,$D$40,IF(N(Vintage_Input!N250)&gt;0,Vintage_Input!AD250/Vintage_Input!N250,""))</f>
        <v/>
      </c>
      <c r="W299" s="120">
        <f>IF($B299=1,$E$40,IF(N(Vintage_Input!O250)&gt;0,Vintage_Input!AE250/Vintage_Input!O250,""))</f>
        <v/>
      </c>
      <c r="X299" s="120">
        <f>IF($B299=1,$F$40,IF(N(Vintage_Input!P250)&gt;0,Vintage_Input!AF250/Vintage_Input!P250,""))</f>
        <v/>
      </c>
      <c r="Y299" s="120">
        <f>IF($B299=1,$G$40,IF(N(Vintage_Input!Q250)&gt;0,Vintage_Input!AG250/Vintage_Input!Q250,""))</f>
        <v/>
      </c>
      <c r="Z299" s="120">
        <f>IF($B299=1,$H$40,IF(N(Vintage_Input!R250)&gt;0,Vintage_Input!AH250/Vintage_Input!R250,""))</f>
        <v/>
      </c>
      <c r="AA299" s="120">
        <f>IF($B299=1,$I$40,IF(N(Vintage_Input!S250)&gt;0,Vintage_Input!AI250/Vintage_Input!S250,""))</f>
        <v/>
      </c>
      <c r="AB299" s="120">
        <f>IF($B299=1,$B$41,IF(N(Vintage_Input!L250)&gt;0,Vintage_Input!AJ250/Vintage_Input!L250,""))</f>
        <v/>
      </c>
      <c r="AC299" s="120">
        <f>IF($B299=1,$C$41,IF(N(Vintage_Input!M250)&gt;0,Vintage_Input!AK250/Vintage_Input!M250,""))</f>
        <v/>
      </c>
      <c r="AD299" s="120">
        <f>IF($B299=1,$D$41,IF(N(Vintage_Input!N250)&gt;0,Vintage_Input!AL250/Vintage_Input!N250,""))</f>
        <v/>
      </c>
      <c r="AE299" s="120">
        <f>IF($B299=1,$E$41,IF(N(Vintage_Input!O250)&gt;0,Vintage_Input!AM250/Vintage_Input!O250,""))</f>
        <v/>
      </c>
      <c r="AF299" s="120">
        <f>IF($B299=1,$F$41,IF(N(Vintage_Input!P250)&gt;0,Vintage_Input!AN250/Vintage_Input!P250,""))</f>
        <v/>
      </c>
      <c r="AG299" s="120">
        <f>IF($B299=1,$G$41,IF(N(Vintage_Input!Q250)&gt;0,Vintage_Input!AO250/Vintage_Input!Q250,""))</f>
        <v/>
      </c>
      <c r="AH299" s="120">
        <f>IF($B299=1,$H$41,IF(N(Vintage_Input!R250)&gt;0,Vintage_Input!AP250/Vintage_Input!R250,""))</f>
        <v/>
      </c>
      <c r="AI299" s="120">
        <f>IF($B299=1,$I$41,IF(N(Vintage_Input!S250)&gt;0,Vintage_Input!AQ250/Vintage_Input!S250,""))</f>
        <v/>
      </c>
      <c r="AJ299" s="120">
        <f>IF($B299=1,$B$42,IF(N(Vintage_Input!L250)&gt;0,IFERROR(Vintage_Input!AR250/Vintage_Input!AJ250,""),""))</f>
        <v/>
      </c>
      <c r="AK299" s="120">
        <f>IF($B299=1,$C$42,IF(N(Vintage_Input!M250)&gt;0,IFERROR(Vintage_Input!AS250/Vintage_Input!AK250,""),""))</f>
        <v/>
      </c>
      <c r="AL299" s="120">
        <f>IF($B299=1,$D$42,IF(N(Vintage_Input!N250)&gt;0,IFERROR(Vintage_Input!AT250/Vintage_Input!AL250,""),""))</f>
        <v/>
      </c>
      <c r="AM299" s="120">
        <f>IF($B299=1,$E$42,IF(N(Vintage_Input!O250)&gt;0,IFERROR(Vintage_Input!AU250/Vintage_Input!AM250,""),""))</f>
        <v/>
      </c>
      <c r="AN299" s="120">
        <f>IF($B299=1,$F$42,IF(N(Vintage_Input!P250)&gt;0,IFERROR(Vintage_Input!AV250/Vintage_Input!AN250,""),""))</f>
        <v/>
      </c>
      <c r="AO299" s="120">
        <f>IF($B299=1,$G$42,IF(N(Vintage_Input!Q250)&gt;0,IFERROR(Vintage_Input!AW250/Vintage_Input!AO250,""),""))</f>
        <v/>
      </c>
      <c r="AP299" s="120">
        <f>IF($B299=1,$H$42,IF(N(Vintage_Input!R250)&gt;0,IFERROR(Vintage_Input!AX250/Vintage_Input!AP250,""),""))</f>
        <v/>
      </c>
      <c r="AQ299" s="120">
        <f>IF($B299=1,$I$42,IF(N(Vintage_Input!S250)&gt;0,IFERROR(Vintage_Input!AY250/Vintage_Input!AQ250,""),""))</f>
        <v/>
      </c>
      <c r="AR299" s="120">
        <f>IF($B299=1,$B$43,IF(N(Vintage_Input!L250)&gt;0,IFERROR(Vintage_Input!AZ250/$C299,""),""))</f>
        <v/>
      </c>
      <c r="AS299" s="120">
        <f>IF($B299=1,$C$43,IF(N(Vintage_Input!M250)&gt;0,IFERROR(Vintage_Input!BA250/$C299,""),""))</f>
        <v/>
      </c>
      <c r="AT299" s="120">
        <f>IF($B299=1,$D$43,IF(N(Vintage_Input!N250)&gt;0,IFERROR(Vintage_Input!BB250/$C299,""),""))</f>
        <v/>
      </c>
      <c r="AU299" s="120">
        <f>IF($B299=1,$E$43,IF(N(Vintage_Input!O250)&gt;0,IFERROR(Vintage_Input!BC250/$C299,""),""))</f>
        <v/>
      </c>
      <c r="AV299" s="120">
        <f>IF($B299=1,$F$43,IF(N(Vintage_Input!P250)&gt;0,IFERROR(Vintage_Input!BD250/$C299,""),""))</f>
        <v/>
      </c>
      <c r="AW299" s="120">
        <f>IF($B299=1,$G$43,IF(N(Vintage_Input!Q250)&gt;0,IFERROR(Vintage_Input!BE250/$C299,""),""))</f>
        <v/>
      </c>
      <c r="AX299" s="120">
        <f>IF($B299=1,$H$43,IF(N(Vintage_Input!R250)&gt;0,IFERROR(Vintage_Input!BF250/$C299,""),""))</f>
        <v/>
      </c>
      <c r="AY299" s="120">
        <f>IF($B299=1,$I$43,IF(N(Vintage_Input!S250)&gt;0,IFERROR(Vintage_Input!BG250/$C299,""),""))</f>
        <v/>
      </c>
      <c r="AZ299" s="121">
        <f>IF($B299=1,$B$44,IF(N(Vintage_Input!L250)&gt;0,IFERROR((Vintage_Input!D250+Vintage_Input!AR250)/$C299+Products!$F$14-(Products!$F$43+Products!$F$19+Products!$F$43*Products!$F$22+Products!$F$44),""),""))</f>
        <v/>
      </c>
      <c r="BA299" s="121">
        <f>IF($B299=1,$C$44,IF(N(Vintage_Input!M250)&gt;0,IFERROR((Vintage_Input!E250+Vintage_Input!AS250)/$C299+Products!$F$14-(Products!$F$43+Products!$F$19+Products!$F$43*Products!$F$22+Products!$F$44),""),""))</f>
        <v/>
      </c>
      <c r="BB299" s="121">
        <f>IF($B299=1,$D$44,IF(N(Vintage_Input!N250)&gt;0,IFERROR((Vintage_Input!F250+Vintage_Input!AT250)/$C299+Products!$F$14-(Products!$F$43+Products!$F$19+Products!$F$43*Products!$F$22+Products!$F$44),""),""))</f>
        <v/>
      </c>
      <c r="BC299" s="121">
        <f>IF($B299=1,$E$44,IF(N(Vintage_Input!O250)&gt;0,IFERROR((Vintage_Input!G250+Vintage_Input!AU250)/$C299+Products!$F$14-(Products!$F$43+Products!$F$19+Products!$F$43*Products!$F$22+Products!$F$44),""),""))</f>
        <v/>
      </c>
      <c r="BD299" s="121">
        <f>IF($B299=1,$F$44,IF(N(Vintage_Input!P250)&gt;0,IFERROR((Vintage_Input!H250+Vintage_Input!AV250)/$C299+Products!$F$14-(Products!$F$43+Products!$F$19+Products!$F$43*Products!$F$22+Products!$F$44),""),""))</f>
        <v/>
      </c>
      <c r="BE299" s="121">
        <f>IF($B299=1,$G$44,IF(N(Vintage_Input!Q250)&gt;0,IFERROR((Vintage_Input!I250+Vintage_Input!AW250)/$C299+Products!$F$14-(Products!$F$43+Products!$F$19+Products!$F$43*Products!$F$22+Products!$F$44),""),""))</f>
        <v/>
      </c>
      <c r="BF299" s="121">
        <f>IF($B299=1,$H$44,IF(N(Vintage_Input!R250)&gt;0,IFERROR((Vintage_Input!J250+Vintage_Input!AX250)/$C299+Products!$F$14-(Products!$F$43+Products!$F$19+Products!$F$43*Products!$F$22+Products!$F$44),""),""))</f>
        <v/>
      </c>
      <c r="BG299" s="121">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0">
        <f>IF($B300=1,$B$38,IF(N(Vintage_Input!L251)&gt;0,Vintage_Input!D251/Vintage_Input!L251,""))</f>
        <v/>
      </c>
      <c r="E300" s="120">
        <f>IF($B300=1,$C$38,IF(N(Vintage_Input!M251)&gt;0,Vintage_Input!E251/Vintage_Input!M251,""))</f>
        <v/>
      </c>
      <c r="F300" s="120">
        <f>IF($B300=1,$D$38,IF(N(Vintage_Input!N251)&gt;0,Vintage_Input!F251/Vintage_Input!N251,""))</f>
        <v/>
      </c>
      <c r="G300" s="120">
        <f>IF($B300=1,$E$38,IF(N(Vintage_Input!O251)&gt;0,Vintage_Input!G251/Vintage_Input!O251,""))</f>
        <v/>
      </c>
      <c r="H300" s="120">
        <f>IF($B300=1,$F$38,IF(N(Vintage_Input!P251)&gt;0,Vintage_Input!H251/Vintage_Input!P251,""))</f>
        <v/>
      </c>
      <c r="I300" s="120">
        <f>IF($B300=1,$G$38,IF(N(Vintage_Input!Q251)&gt;0,Vintage_Input!I251/Vintage_Input!Q251,""))</f>
        <v/>
      </c>
      <c r="J300" s="120">
        <f>IF($B300=1,$H$38,IF(N(Vintage_Input!R251)&gt;0,Vintage_Input!J251/Vintage_Input!R251,""))</f>
        <v/>
      </c>
      <c r="K300" s="120">
        <f>IF($B300=1,$I$38,IF(N(Vintage_Input!S251)&gt;0,Vintage_Input!K251/Vintage_Input!S251,""))</f>
        <v/>
      </c>
      <c r="L300" s="120">
        <f>IF($B300=1,$B$39,IF(N(Vintage_Input!L251)&gt;0,Vintage_Input!T251/Vintage_Input!L251,""))</f>
        <v/>
      </c>
      <c r="M300" s="120">
        <f>IF($B300=1,$C$39,IF(N(Vintage_Input!M251)&gt;0,Vintage_Input!U251/Vintage_Input!M251,""))</f>
        <v/>
      </c>
      <c r="N300" s="120">
        <f>IF($B300=1,$D$39,IF(N(Vintage_Input!N251)&gt;0,Vintage_Input!V251/Vintage_Input!N251,""))</f>
        <v/>
      </c>
      <c r="O300" s="120">
        <f>IF($B300=1,$E$39,IF(N(Vintage_Input!O251)&gt;0,Vintage_Input!W251/Vintage_Input!O251,""))</f>
        <v/>
      </c>
      <c r="P300" s="120">
        <f>IF($B300=1,$F$39,IF(N(Vintage_Input!P251)&gt;0,Vintage_Input!X251/Vintage_Input!P251,""))</f>
        <v/>
      </c>
      <c r="Q300" s="120">
        <f>IF($B300=1,$G$39,IF(N(Vintage_Input!Q251)&gt;0,Vintage_Input!Y251/Vintage_Input!Q251,""))</f>
        <v/>
      </c>
      <c r="R300" s="120">
        <f>IF($B300=1,$H$39,IF(N(Vintage_Input!R251)&gt;0,Vintage_Input!Z251/Vintage_Input!R251,""))</f>
        <v/>
      </c>
      <c r="S300" s="120">
        <f>IF($B300=1,$I$39,IF(N(Vintage_Input!S251)&gt;0,Vintage_Input!AA251/Vintage_Input!S251,""))</f>
        <v/>
      </c>
      <c r="T300" s="120">
        <f>IF($B300=1,$B$40,IF(N(Vintage_Input!L251)&gt;0,Vintage_Input!AB251/Vintage_Input!L251,""))</f>
        <v/>
      </c>
      <c r="U300" s="120">
        <f>IF($B300=1,$C$40,IF(N(Vintage_Input!M251)&gt;0,Vintage_Input!AC251/Vintage_Input!M251,""))</f>
        <v/>
      </c>
      <c r="V300" s="120">
        <f>IF($B300=1,$D$40,IF(N(Vintage_Input!N251)&gt;0,Vintage_Input!AD251/Vintage_Input!N251,""))</f>
        <v/>
      </c>
      <c r="W300" s="120">
        <f>IF($B300=1,$E$40,IF(N(Vintage_Input!O251)&gt;0,Vintage_Input!AE251/Vintage_Input!O251,""))</f>
        <v/>
      </c>
      <c r="X300" s="120">
        <f>IF($B300=1,$F$40,IF(N(Vintage_Input!P251)&gt;0,Vintage_Input!AF251/Vintage_Input!P251,""))</f>
        <v/>
      </c>
      <c r="Y300" s="120">
        <f>IF($B300=1,$G$40,IF(N(Vintage_Input!Q251)&gt;0,Vintage_Input!AG251/Vintage_Input!Q251,""))</f>
        <v/>
      </c>
      <c r="Z300" s="120">
        <f>IF($B300=1,$H$40,IF(N(Vintage_Input!R251)&gt;0,Vintage_Input!AH251/Vintage_Input!R251,""))</f>
        <v/>
      </c>
      <c r="AA300" s="120">
        <f>IF($B300=1,$I$40,IF(N(Vintage_Input!S251)&gt;0,Vintage_Input!AI251/Vintage_Input!S251,""))</f>
        <v/>
      </c>
      <c r="AB300" s="120">
        <f>IF($B300=1,$B$41,IF(N(Vintage_Input!L251)&gt;0,Vintage_Input!AJ251/Vintage_Input!L251,""))</f>
        <v/>
      </c>
      <c r="AC300" s="120">
        <f>IF($B300=1,$C$41,IF(N(Vintage_Input!M251)&gt;0,Vintage_Input!AK251/Vintage_Input!M251,""))</f>
        <v/>
      </c>
      <c r="AD300" s="120">
        <f>IF($B300=1,$D$41,IF(N(Vintage_Input!N251)&gt;0,Vintage_Input!AL251/Vintage_Input!N251,""))</f>
        <v/>
      </c>
      <c r="AE300" s="120">
        <f>IF($B300=1,$E$41,IF(N(Vintage_Input!O251)&gt;0,Vintage_Input!AM251/Vintage_Input!O251,""))</f>
        <v/>
      </c>
      <c r="AF300" s="120">
        <f>IF($B300=1,$F$41,IF(N(Vintage_Input!P251)&gt;0,Vintage_Input!AN251/Vintage_Input!P251,""))</f>
        <v/>
      </c>
      <c r="AG300" s="120">
        <f>IF($B300=1,$G$41,IF(N(Vintage_Input!Q251)&gt;0,Vintage_Input!AO251/Vintage_Input!Q251,""))</f>
        <v/>
      </c>
      <c r="AH300" s="120">
        <f>IF($B300=1,$H$41,IF(N(Vintage_Input!R251)&gt;0,Vintage_Input!AP251/Vintage_Input!R251,""))</f>
        <v/>
      </c>
      <c r="AI300" s="120">
        <f>IF($B300=1,$I$41,IF(N(Vintage_Input!S251)&gt;0,Vintage_Input!AQ251/Vintage_Input!S251,""))</f>
        <v/>
      </c>
      <c r="AJ300" s="120">
        <f>IF($B300=1,$B$42,IF(N(Vintage_Input!L251)&gt;0,IFERROR(Vintage_Input!AR251/Vintage_Input!AJ251,""),""))</f>
        <v/>
      </c>
      <c r="AK300" s="120">
        <f>IF($B300=1,$C$42,IF(N(Vintage_Input!M251)&gt;0,IFERROR(Vintage_Input!AS251/Vintage_Input!AK251,""),""))</f>
        <v/>
      </c>
      <c r="AL300" s="120">
        <f>IF($B300=1,$D$42,IF(N(Vintage_Input!N251)&gt;0,IFERROR(Vintage_Input!AT251/Vintage_Input!AL251,""),""))</f>
        <v/>
      </c>
      <c r="AM300" s="120">
        <f>IF($B300=1,$E$42,IF(N(Vintage_Input!O251)&gt;0,IFERROR(Vintage_Input!AU251/Vintage_Input!AM251,""),""))</f>
        <v/>
      </c>
      <c r="AN300" s="120">
        <f>IF($B300=1,$F$42,IF(N(Vintage_Input!P251)&gt;0,IFERROR(Vintage_Input!AV251/Vintage_Input!AN251,""),""))</f>
        <v/>
      </c>
      <c r="AO300" s="120">
        <f>IF($B300=1,$G$42,IF(N(Vintage_Input!Q251)&gt;0,IFERROR(Vintage_Input!AW251/Vintage_Input!AO251,""),""))</f>
        <v/>
      </c>
      <c r="AP300" s="120">
        <f>IF($B300=1,$H$42,IF(N(Vintage_Input!R251)&gt;0,IFERROR(Vintage_Input!AX251/Vintage_Input!AP251,""),""))</f>
        <v/>
      </c>
      <c r="AQ300" s="120">
        <f>IF($B300=1,$I$42,IF(N(Vintage_Input!S251)&gt;0,IFERROR(Vintage_Input!AY251/Vintage_Input!AQ251,""),""))</f>
        <v/>
      </c>
      <c r="AR300" s="120">
        <f>IF($B300=1,$B$43,IF(N(Vintage_Input!L251)&gt;0,IFERROR(Vintage_Input!AZ251/$C300,""),""))</f>
        <v/>
      </c>
      <c r="AS300" s="120">
        <f>IF($B300=1,$C$43,IF(N(Vintage_Input!M251)&gt;0,IFERROR(Vintage_Input!BA251/$C300,""),""))</f>
        <v/>
      </c>
      <c r="AT300" s="120">
        <f>IF($B300=1,$D$43,IF(N(Vintage_Input!N251)&gt;0,IFERROR(Vintage_Input!BB251/$C300,""),""))</f>
        <v/>
      </c>
      <c r="AU300" s="120">
        <f>IF($B300=1,$E$43,IF(N(Vintage_Input!O251)&gt;0,IFERROR(Vintage_Input!BC251/$C300,""),""))</f>
        <v/>
      </c>
      <c r="AV300" s="120">
        <f>IF($B300=1,$F$43,IF(N(Vintage_Input!P251)&gt;0,IFERROR(Vintage_Input!BD251/$C300,""),""))</f>
        <v/>
      </c>
      <c r="AW300" s="120">
        <f>IF($B300=1,$G$43,IF(N(Vintage_Input!Q251)&gt;0,IFERROR(Vintage_Input!BE251/$C300,""),""))</f>
        <v/>
      </c>
      <c r="AX300" s="120">
        <f>IF($B300=1,$H$43,IF(N(Vintage_Input!R251)&gt;0,IFERROR(Vintage_Input!BF251/$C300,""),""))</f>
        <v/>
      </c>
      <c r="AY300" s="120">
        <f>IF($B300=1,$I$43,IF(N(Vintage_Input!S251)&gt;0,IFERROR(Vintage_Input!BG251/$C300,""),""))</f>
        <v/>
      </c>
      <c r="AZ300" s="121">
        <f>IF($B300=1,$B$44,IF(N(Vintage_Input!L251)&gt;0,IFERROR((Vintage_Input!D251+Vintage_Input!AR251)/$C300+Products!$F$14-(Products!$F$43+Products!$F$19+Products!$F$43*Products!$F$22+Products!$F$44),""),""))</f>
        <v/>
      </c>
      <c r="BA300" s="121">
        <f>IF($B300=1,$C$44,IF(N(Vintage_Input!M251)&gt;0,IFERROR((Vintage_Input!E251+Vintage_Input!AS251)/$C300+Products!$F$14-(Products!$F$43+Products!$F$19+Products!$F$43*Products!$F$22+Products!$F$44),""),""))</f>
        <v/>
      </c>
      <c r="BB300" s="121">
        <f>IF($B300=1,$D$44,IF(N(Vintage_Input!N251)&gt;0,IFERROR((Vintage_Input!F251+Vintage_Input!AT251)/$C300+Products!$F$14-(Products!$F$43+Products!$F$19+Products!$F$43*Products!$F$22+Products!$F$44),""),""))</f>
        <v/>
      </c>
      <c r="BC300" s="121">
        <f>IF($B300=1,$E$44,IF(N(Vintage_Input!O251)&gt;0,IFERROR((Vintage_Input!G251+Vintage_Input!AU251)/$C300+Products!$F$14-(Products!$F$43+Products!$F$19+Products!$F$43*Products!$F$22+Products!$F$44),""),""))</f>
        <v/>
      </c>
      <c r="BD300" s="121">
        <f>IF($B300=1,$F$44,IF(N(Vintage_Input!P251)&gt;0,IFERROR((Vintage_Input!H251+Vintage_Input!AV251)/$C300+Products!$F$14-(Products!$F$43+Products!$F$19+Products!$F$43*Products!$F$22+Products!$F$44),""),""))</f>
        <v/>
      </c>
      <c r="BE300" s="121">
        <f>IF($B300=1,$G$44,IF(N(Vintage_Input!Q251)&gt;0,IFERROR((Vintage_Input!I251+Vintage_Input!AW251)/$C300+Products!$F$14-(Products!$F$43+Products!$F$19+Products!$F$43*Products!$F$22+Products!$F$44),""),""))</f>
        <v/>
      </c>
      <c r="BF300" s="121">
        <f>IF($B300=1,$H$44,IF(N(Vintage_Input!R251)&gt;0,IFERROR((Vintage_Input!J251+Vintage_Input!AX251)/$C300+Products!$F$14-(Products!$F$43+Products!$F$19+Products!$F$43*Products!$F$22+Products!$F$44),""),""))</f>
        <v/>
      </c>
      <c r="BG300" s="121">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0">
        <f>IF($B301=1,$B$38,IF(N(Vintage_Input!L252)&gt;0,Vintage_Input!D252/Vintage_Input!L252,""))</f>
        <v/>
      </c>
      <c r="E301" s="120">
        <f>IF($B301=1,$C$38,IF(N(Vintage_Input!M252)&gt;0,Vintage_Input!E252/Vintage_Input!M252,""))</f>
        <v/>
      </c>
      <c r="F301" s="120">
        <f>IF($B301=1,$D$38,IF(N(Vintage_Input!N252)&gt;0,Vintage_Input!F252/Vintage_Input!N252,""))</f>
        <v/>
      </c>
      <c r="G301" s="120">
        <f>IF($B301=1,$E$38,IF(N(Vintage_Input!O252)&gt;0,Vintage_Input!G252/Vintage_Input!O252,""))</f>
        <v/>
      </c>
      <c r="H301" s="120">
        <f>IF($B301=1,$F$38,IF(N(Vintage_Input!P252)&gt;0,Vintage_Input!H252/Vintage_Input!P252,""))</f>
        <v/>
      </c>
      <c r="I301" s="120">
        <f>IF($B301=1,$G$38,IF(N(Vintage_Input!Q252)&gt;0,Vintage_Input!I252/Vintage_Input!Q252,""))</f>
        <v/>
      </c>
      <c r="J301" s="120">
        <f>IF($B301=1,$H$38,IF(N(Vintage_Input!R252)&gt;0,Vintage_Input!J252/Vintage_Input!R252,""))</f>
        <v/>
      </c>
      <c r="K301" s="120">
        <f>IF($B301=1,$I$38,IF(N(Vintage_Input!S252)&gt;0,Vintage_Input!K252/Vintage_Input!S252,""))</f>
        <v/>
      </c>
      <c r="L301" s="120">
        <f>IF($B301=1,$B$39,IF(N(Vintage_Input!L252)&gt;0,Vintage_Input!T252/Vintage_Input!L252,""))</f>
        <v/>
      </c>
      <c r="M301" s="120">
        <f>IF($B301=1,$C$39,IF(N(Vintage_Input!M252)&gt;0,Vintage_Input!U252/Vintage_Input!M252,""))</f>
        <v/>
      </c>
      <c r="N301" s="120">
        <f>IF($B301=1,$D$39,IF(N(Vintage_Input!N252)&gt;0,Vintage_Input!V252/Vintage_Input!N252,""))</f>
        <v/>
      </c>
      <c r="O301" s="120">
        <f>IF($B301=1,$E$39,IF(N(Vintage_Input!O252)&gt;0,Vintage_Input!W252/Vintage_Input!O252,""))</f>
        <v/>
      </c>
      <c r="P301" s="120">
        <f>IF($B301=1,$F$39,IF(N(Vintage_Input!P252)&gt;0,Vintage_Input!X252/Vintage_Input!P252,""))</f>
        <v/>
      </c>
      <c r="Q301" s="120">
        <f>IF($B301=1,$G$39,IF(N(Vintage_Input!Q252)&gt;0,Vintage_Input!Y252/Vintage_Input!Q252,""))</f>
        <v/>
      </c>
      <c r="R301" s="120">
        <f>IF($B301=1,$H$39,IF(N(Vintage_Input!R252)&gt;0,Vintage_Input!Z252/Vintage_Input!R252,""))</f>
        <v/>
      </c>
      <c r="S301" s="120">
        <f>IF($B301=1,$I$39,IF(N(Vintage_Input!S252)&gt;0,Vintage_Input!AA252/Vintage_Input!S252,""))</f>
        <v/>
      </c>
      <c r="T301" s="120">
        <f>IF($B301=1,$B$40,IF(N(Vintage_Input!L252)&gt;0,Vintage_Input!AB252/Vintage_Input!L252,""))</f>
        <v/>
      </c>
      <c r="U301" s="120">
        <f>IF($B301=1,$C$40,IF(N(Vintage_Input!M252)&gt;0,Vintage_Input!AC252/Vintage_Input!M252,""))</f>
        <v/>
      </c>
      <c r="V301" s="120">
        <f>IF($B301=1,$D$40,IF(N(Vintage_Input!N252)&gt;0,Vintage_Input!AD252/Vintage_Input!N252,""))</f>
        <v/>
      </c>
      <c r="W301" s="120">
        <f>IF($B301=1,$E$40,IF(N(Vintage_Input!O252)&gt;0,Vintage_Input!AE252/Vintage_Input!O252,""))</f>
        <v/>
      </c>
      <c r="X301" s="120">
        <f>IF($B301=1,$F$40,IF(N(Vintage_Input!P252)&gt;0,Vintage_Input!AF252/Vintage_Input!P252,""))</f>
        <v/>
      </c>
      <c r="Y301" s="120">
        <f>IF($B301=1,$G$40,IF(N(Vintage_Input!Q252)&gt;0,Vintage_Input!AG252/Vintage_Input!Q252,""))</f>
        <v/>
      </c>
      <c r="Z301" s="120">
        <f>IF($B301=1,$H$40,IF(N(Vintage_Input!R252)&gt;0,Vintage_Input!AH252/Vintage_Input!R252,""))</f>
        <v/>
      </c>
      <c r="AA301" s="120">
        <f>IF($B301=1,$I$40,IF(N(Vintage_Input!S252)&gt;0,Vintage_Input!AI252/Vintage_Input!S252,""))</f>
        <v/>
      </c>
      <c r="AB301" s="120">
        <f>IF($B301=1,$B$41,IF(N(Vintage_Input!L252)&gt;0,Vintage_Input!AJ252/Vintage_Input!L252,""))</f>
        <v/>
      </c>
      <c r="AC301" s="120">
        <f>IF($B301=1,$C$41,IF(N(Vintage_Input!M252)&gt;0,Vintage_Input!AK252/Vintage_Input!M252,""))</f>
        <v/>
      </c>
      <c r="AD301" s="120">
        <f>IF($B301=1,$D$41,IF(N(Vintage_Input!N252)&gt;0,Vintage_Input!AL252/Vintage_Input!N252,""))</f>
        <v/>
      </c>
      <c r="AE301" s="120">
        <f>IF($B301=1,$E$41,IF(N(Vintage_Input!O252)&gt;0,Vintage_Input!AM252/Vintage_Input!O252,""))</f>
        <v/>
      </c>
      <c r="AF301" s="120">
        <f>IF($B301=1,$F$41,IF(N(Vintage_Input!P252)&gt;0,Vintage_Input!AN252/Vintage_Input!P252,""))</f>
        <v/>
      </c>
      <c r="AG301" s="120">
        <f>IF($B301=1,$G$41,IF(N(Vintage_Input!Q252)&gt;0,Vintage_Input!AO252/Vintage_Input!Q252,""))</f>
        <v/>
      </c>
      <c r="AH301" s="120">
        <f>IF($B301=1,$H$41,IF(N(Vintage_Input!R252)&gt;0,Vintage_Input!AP252/Vintage_Input!R252,""))</f>
        <v/>
      </c>
      <c r="AI301" s="120">
        <f>IF($B301=1,$I$41,IF(N(Vintage_Input!S252)&gt;0,Vintage_Input!AQ252/Vintage_Input!S252,""))</f>
        <v/>
      </c>
      <c r="AJ301" s="120">
        <f>IF($B301=1,$B$42,IF(N(Vintage_Input!L252)&gt;0,IFERROR(Vintage_Input!AR252/Vintage_Input!AJ252,""),""))</f>
        <v/>
      </c>
      <c r="AK301" s="120">
        <f>IF($B301=1,$C$42,IF(N(Vintage_Input!M252)&gt;0,IFERROR(Vintage_Input!AS252/Vintage_Input!AK252,""),""))</f>
        <v/>
      </c>
      <c r="AL301" s="120">
        <f>IF($B301=1,$D$42,IF(N(Vintage_Input!N252)&gt;0,IFERROR(Vintage_Input!AT252/Vintage_Input!AL252,""),""))</f>
        <v/>
      </c>
      <c r="AM301" s="120">
        <f>IF($B301=1,$E$42,IF(N(Vintage_Input!O252)&gt;0,IFERROR(Vintage_Input!AU252/Vintage_Input!AM252,""),""))</f>
        <v/>
      </c>
      <c r="AN301" s="120">
        <f>IF($B301=1,$F$42,IF(N(Vintage_Input!P252)&gt;0,IFERROR(Vintage_Input!AV252/Vintage_Input!AN252,""),""))</f>
        <v/>
      </c>
      <c r="AO301" s="120">
        <f>IF($B301=1,$G$42,IF(N(Vintage_Input!Q252)&gt;0,IFERROR(Vintage_Input!AW252/Vintage_Input!AO252,""),""))</f>
        <v/>
      </c>
      <c r="AP301" s="120">
        <f>IF($B301=1,$H$42,IF(N(Vintage_Input!R252)&gt;0,IFERROR(Vintage_Input!AX252/Vintage_Input!AP252,""),""))</f>
        <v/>
      </c>
      <c r="AQ301" s="120">
        <f>IF($B301=1,$I$42,IF(N(Vintage_Input!S252)&gt;0,IFERROR(Vintage_Input!AY252/Vintage_Input!AQ252,""),""))</f>
        <v/>
      </c>
      <c r="AR301" s="120">
        <f>IF($B301=1,$B$43,IF(N(Vintage_Input!L252)&gt;0,IFERROR(Vintage_Input!AZ252/$C301,""),""))</f>
        <v/>
      </c>
      <c r="AS301" s="120">
        <f>IF($B301=1,$C$43,IF(N(Vintage_Input!M252)&gt;0,IFERROR(Vintage_Input!BA252/$C301,""),""))</f>
        <v/>
      </c>
      <c r="AT301" s="120">
        <f>IF($B301=1,$D$43,IF(N(Vintage_Input!N252)&gt;0,IFERROR(Vintage_Input!BB252/$C301,""),""))</f>
        <v/>
      </c>
      <c r="AU301" s="120">
        <f>IF($B301=1,$E$43,IF(N(Vintage_Input!O252)&gt;0,IFERROR(Vintage_Input!BC252/$C301,""),""))</f>
        <v/>
      </c>
      <c r="AV301" s="120">
        <f>IF($B301=1,$F$43,IF(N(Vintage_Input!P252)&gt;0,IFERROR(Vintage_Input!BD252/$C301,""),""))</f>
        <v/>
      </c>
      <c r="AW301" s="120">
        <f>IF($B301=1,$G$43,IF(N(Vintage_Input!Q252)&gt;0,IFERROR(Vintage_Input!BE252/$C301,""),""))</f>
        <v/>
      </c>
      <c r="AX301" s="120">
        <f>IF($B301=1,$H$43,IF(N(Vintage_Input!R252)&gt;0,IFERROR(Vintage_Input!BF252/$C301,""),""))</f>
        <v/>
      </c>
      <c r="AY301" s="120">
        <f>IF($B301=1,$I$43,IF(N(Vintage_Input!S252)&gt;0,IFERROR(Vintage_Input!BG252/$C301,""),""))</f>
        <v/>
      </c>
      <c r="AZ301" s="121">
        <f>IF($B301=1,$B$44,IF(N(Vintage_Input!L252)&gt;0,IFERROR((Vintage_Input!D252+Vintage_Input!AR252)/$C301+Products!$F$14-(Products!$F$43+Products!$F$19+Products!$F$43*Products!$F$22+Products!$F$44),""),""))</f>
        <v/>
      </c>
      <c r="BA301" s="121">
        <f>IF($B301=1,$C$44,IF(N(Vintage_Input!M252)&gt;0,IFERROR((Vintage_Input!E252+Vintage_Input!AS252)/$C301+Products!$F$14-(Products!$F$43+Products!$F$19+Products!$F$43*Products!$F$22+Products!$F$44),""),""))</f>
        <v/>
      </c>
      <c r="BB301" s="121">
        <f>IF($B301=1,$D$44,IF(N(Vintage_Input!N252)&gt;0,IFERROR((Vintage_Input!F252+Vintage_Input!AT252)/$C301+Products!$F$14-(Products!$F$43+Products!$F$19+Products!$F$43*Products!$F$22+Products!$F$44),""),""))</f>
        <v/>
      </c>
      <c r="BC301" s="121">
        <f>IF($B301=1,$E$44,IF(N(Vintage_Input!O252)&gt;0,IFERROR((Vintage_Input!G252+Vintage_Input!AU252)/$C301+Products!$F$14-(Products!$F$43+Products!$F$19+Products!$F$43*Products!$F$22+Products!$F$44),""),""))</f>
        <v/>
      </c>
      <c r="BD301" s="121">
        <f>IF($B301=1,$F$44,IF(N(Vintage_Input!P252)&gt;0,IFERROR((Vintage_Input!H252+Vintage_Input!AV252)/$C301+Products!$F$14-(Products!$F$43+Products!$F$19+Products!$F$43*Products!$F$22+Products!$F$44),""),""))</f>
        <v/>
      </c>
      <c r="BE301" s="121">
        <f>IF($B301=1,$G$44,IF(N(Vintage_Input!Q252)&gt;0,IFERROR((Vintage_Input!I252+Vintage_Input!AW252)/$C301+Products!$F$14-(Products!$F$43+Products!$F$19+Products!$F$43*Products!$F$22+Products!$F$44),""),""))</f>
        <v/>
      </c>
      <c r="BF301" s="121">
        <f>IF($B301=1,$H$44,IF(N(Vintage_Input!R252)&gt;0,IFERROR((Vintage_Input!J252+Vintage_Input!AX252)/$C301+Products!$F$14-(Products!$F$43+Products!$F$19+Products!$F$43*Products!$F$22+Products!$F$44),""),""))</f>
        <v/>
      </c>
      <c r="BG301" s="121">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0">
        <f>IF($B302=1,$B$38,IF(N(Vintage_Input!L253)&gt;0,Vintage_Input!D253/Vintage_Input!L253,""))</f>
        <v/>
      </c>
      <c r="E302" s="120">
        <f>IF($B302=1,$C$38,IF(N(Vintage_Input!M253)&gt;0,Vintage_Input!E253/Vintage_Input!M253,""))</f>
        <v/>
      </c>
      <c r="F302" s="120">
        <f>IF($B302=1,$D$38,IF(N(Vintage_Input!N253)&gt;0,Vintage_Input!F253/Vintage_Input!N253,""))</f>
        <v/>
      </c>
      <c r="G302" s="120">
        <f>IF($B302=1,$E$38,IF(N(Vintage_Input!O253)&gt;0,Vintage_Input!G253/Vintage_Input!O253,""))</f>
        <v/>
      </c>
      <c r="H302" s="120">
        <f>IF($B302=1,$F$38,IF(N(Vintage_Input!P253)&gt;0,Vintage_Input!H253/Vintage_Input!P253,""))</f>
        <v/>
      </c>
      <c r="I302" s="120">
        <f>IF($B302=1,$G$38,IF(N(Vintage_Input!Q253)&gt;0,Vintage_Input!I253/Vintage_Input!Q253,""))</f>
        <v/>
      </c>
      <c r="J302" s="120">
        <f>IF($B302=1,$H$38,IF(N(Vintage_Input!R253)&gt;0,Vintage_Input!J253/Vintage_Input!R253,""))</f>
        <v/>
      </c>
      <c r="K302" s="120">
        <f>IF($B302=1,$I$38,IF(N(Vintage_Input!S253)&gt;0,Vintage_Input!K253/Vintage_Input!S253,""))</f>
        <v/>
      </c>
      <c r="L302" s="120">
        <f>IF($B302=1,$B$39,IF(N(Vintage_Input!L253)&gt;0,Vintage_Input!T253/Vintage_Input!L253,""))</f>
        <v/>
      </c>
      <c r="M302" s="120">
        <f>IF($B302=1,$C$39,IF(N(Vintage_Input!M253)&gt;0,Vintage_Input!U253/Vintage_Input!M253,""))</f>
        <v/>
      </c>
      <c r="N302" s="120">
        <f>IF($B302=1,$D$39,IF(N(Vintage_Input!N253)&gt;0,Vintage_Input!V253/Vintage_Input!N253,""))</f>
        <v/>
      </c>
      <c r="O302" s="120">
        <f>IF($B302=1,$E$39,IF(N(Vintage_Input!O253)&gt;0,Vintage_Input!W253/Vintage_Input!O253,""))</f>
        <v/>
      </c>
      <c r="P302" s="120">
        <f>IF($B302=1,$F$39,IF(N(Vintage_Input!P253)&gt;0,Vintage_Input!X253/Vintage_Input!P253,""))</f>
        <v/>
      </c>
      <c r="Q302" s="120">
        <f>IF($B302=1,$G$39,IF(N(Vintage_Input!Q253)&gt;0,Vintage_Input!Y253/Vintage_Input!Q253,""))</f>
        <v/>
      </c>
      <c r="R302" s="120">
        <f>IF($B302=1,$H$39,IF(N(Vintage_Input!R253)&gt;0,Vintage_Input!Z253/Vintage_Input!R253,""))</f>
        <v/>
      </c>
      <c r="S302" s="120">
        <f>IF($B302=1,$I$39,IF(N(Vintage_Input!S253)&gt;0,Vintage_Input!AA253/Vintage_Input!S253,""))</f>
        <v/>
      </c>
      <c r="T302" s="120">
        <f>IF($B302=1,$B$40,IF(N(Vintage_Input!L253)&gt;0,Vintage_Input!AB253/Vintage_Input!L253,""))</f>
        <v/>
      </c>
      <c r="U302" s="120">
        <f>IF($B302=1,$C$40,IF(N(Vintage_Input!M253)&gt;0,Vintage_Input!AC253/Vintage_Input!M253,""))</f>
        <v/>
      </c>
      <c r="V302" s="120">
        <f>IF($B302=1,$D$40,IF(N(Vintage_Input!N253)&gt;0,Vintage_Input!AD253/Vintage_Input!N253,""))</f>
        <v/>
      </c>
      <c r="W302" s="120">
        <f>IF($B302=1,$E$40,IF(N(Vintage_Input!O253)&gt;0,Vintage_Input!AE253/Vintage_Input!O253,""))</f>
        <v/>
      </c>
      <c r="X302" s="120">
        <f>IF($B302=1,$F$40,IF(N(Vintage_Input!P253)&gt;0,Vintage_Input!AF253/Vintage_Input!P253,""))</f>
        <v/>
      </c>
      <c r="Y302" s="120">
        <f>IF($B302=1,$G$40,IF(N(Vintage_Input!Q253)&gt;0,Vintage_Input!AG253/Vintage_Input!Q253,""))</f>
        <v/>
      </c>
      <c r="Z302" s="120">
        <f>IF($B302=1,$H$40,IF(N(Vintage_Input!R253)&gt;0,Vintage_Input!AH253/Vintage_Input!R253,""))</f>
        <v/>
      </c>
      <c r="AA302" s="120">
        <f>IF($B302=1,$I$40,IF(N(Vintage_Input!S253)&gt;0,Vintage_Input!AI253/Vintage_Input!S253,""))</f>
        <v/>
      </c>
      <c r="AB302" s="120">
        <f>IF($B302=1,$B$41,IF(N(Vintage_Input!L253)&gt;0,Vintage_Input!AJ253/Vintage_Input!L253,""))</f>
        <v/>
      </c>
      <c r="AC302" s="120">
        <f>IF($B302=1,$C$41,IF(N(Vintage_Input!M253)&gt;0,Vintage_Input!AK253/Vintage_Input!M253,""))</f>
        <v/>
      </c>
      <c r="AD302" s="120">
        <f>IF($B302=1,$D$41,IF(N(Vintage_Input!N253)&gt;0,Vintage_Input!AL253/Vintage_Input!N253,""))</f>
        <v/>
      </c>
      <c r="AE302" s="120">
        <f>IF($B302=1,$E$41,IF(N(Vintage_Input!O253)&gt;0,Vintage_Input!AM253/Vintage_Input!O253,""))</f>
        <v/>
      </c>
      <c r="AF302" s="120">
        <f>IF($B302=1,$F$41,IF(N(Vintage_Input!P253)&gt;0,Vintage_Input!AN253/Vintage_Input!P253,""))</f>
        <v/>
      </c>
      <c r="AG302" s="120">
        <f>IF($B302=1,$G$41,IF(N(Vintage_Input!Q253)&gt;0,Vintage_Input!AO253/Vintage_Input!Q253,""))</f>
        <v/>
      </c>
      <c r="AH302" s="120">
        <f>IF($B302=1,$H$41,IF(N(Vintage_Input!R253)&gt;0,Vintage_Input!AP253/Vintage_Input!R253,""))</f>
        <v/>
      </c>
      <c r="AI302" s="120">
        <f>IF($B302=1,$I$41,IF(N(Vintage_Input!S253)&gt;0,Vintage_Input!AQ253/Vintage_Input!S253,""))</f>
        <v/>
      </c>
      <c r="AJ302" s="120">
        <f>IF($B302=1,$B$42,IF(N(Vintage_Input!L253)&gt;0,IFERROR(Vintage_Input!AR253/Vintage_Input!AJ253,""),""))</f>
        <v/>
      </c>
      <c r="AK302" s="120">
        <f>IF($B302=1,$C$42,IF(N(Vintage_Input!M253)&gt;0,IFERROR(Vintage_Input!AS253/Vintage_Input!AK253,""),""))</f>
        <v/>
      </c>
      <c r="AL302" s="120">
        <f>IF($B302=1,$D$42,IF(N(Vintage_Input!N253)&gt;0,IFERROR(Vintage_Input!AT253/Vintage_Input!AL253,""),""))</f>
        <v/>
      </c>
      <c r="AM302" s="120">
        <f>IF($B302=1,$E$42,IF(N(Vintage_Input!O253)&gt;0,IFERROR(Vintage_Input!AU253/Vintage_Input!AM253,""),""))</f>
        <v/>
      </c>
      <c r="AN302" s="120">
        <f>IF($B302=1,$F$42,IF(N(Vintage_Input!P253)&gt;0,IFERROR(Vintage_Input!AV253/Vintage_Input!AN253,""),""))</f>
        <v/>
      </c>
      <c r="AO302" s="120">
        <f>IF($B302=1,$G$42,IF(N(Vintage_Input!Q253)&gt;0,IFERROR(Vintage_Input!AW253/Vintage_Input!AO253,""),""))</f>
        <v/>
      </c>
      <c r="AP302" s="120">
        <f>IF($B302=1,$H$42,IF(N(Vintage_Input!R253)&gt;0,IFERROR(Vintage_Input!AX253/Vintage_Input!AP253,""),""))</f>
        <v/>
      </c>
      <c r="AQ302" s="120">
        <f>IF($B302=1,$I$42,IF(N(Vintage_Input!S253)&gt;0,IFERROR(Vintage_Input!AY253/Vintage_Input!AQ253,""),""))</f>
        <v/>
      </c>
      <c r="AR302" s="120">
        <f>IF($B302=1,$B$43,IF(N(Vintage_Input!L253)&gt;0,IFERROR(Vintage_Input!AZ253/$C302,""),""))</f>
        <v/>
      </c>
      <c r="AS302" s="120">
        <f>IF($B302=1,$C$43,IF(N(Vintage_Input!M253)&gt;0,IFERROR(Vintage_Input!BA253/$C302,""),""))</f>
        <v/>
      </c>
      <c r="AT302" s="120">
        <f>IF($B302=1,$D$43,IF(N(Vintage_Input!N253)&gt;0,IFERROR(Vintage_Input!BB253/$C302,""),""))</f>
        <v/>
      </c>
      <c r="AU302" s="120">
        <f>IF($B302=1,$E$43,IF(N(Vintage_Input!O253)&gt;0,IFERROR(Vintage_Input!BC253/$C302,""),""))</f>
        <v/>
      </c>
      <c r="AV302" s="120">
        <f>IF($B302=1,$F$43,IF(N(Vintage_Input!P253)&gt;0,IFERROR(Vintage_Input!BD253/$C302,""),""))</f>
        <v/>
      </c>
      <c r="AW302" s="120">
        <f>IF($B302=1,$G$43,IF(N(Vintage_Input!Q253)&gt;0,IFERROR(Vintage_Input!BE253/$C302,""),""))</f>
        <v/>
      </c>
      <c r="AX302" s="120">
        <f>IF($B302=1,$H$43,IF(N(Vintage_Input!R253)&gt;0,IFERROR(Vintage_Input!BF253/$C302,""),""))</f>
        <v/>
      </c>
      <c r="AY302" s="120">
        <f>IF($B302=1,$I$43,IF(N(Vintage_Input!S253)&gt;0,IFERROR(Vintage_Input!BG253/$C302,""),""))</f>
        <v/>
      </c>
      <c r="AZ302" s="121">
        <f>IF($B302=1,$B$44,IF(N(Vintage_Input!L253)&gt;0,IFERROR((Vintage_Input!D253+Vintage_Input!AR253)/$C302+Products!$F$14-(Products!$F$43+Products!$F$19+Products!$F$43*Products!$F$22+Products!$F$44),""),""))</f>
        <v/>
      </c>
      <c r="BA302" s="121">
        <f>IF($B302=1,$C$44,IF(N(Vintage_Input!M253)&gt;0,IFERROR((Vintage_Input!E253+Vintage_Input!AS253)/$C302+Products!$F$14-(Products!$F$43+Products!$F$19+Products!$F$43*Products!$F$22+Products!$F$44),""),""))</f>
        <v/>
      </c>
      <c r="BB302" s="121">
        <f>IF($B302=1,$D$44,IF(N(Vintage_Input!N253)&gt;0,IFERROR((Vintage_Input!F253+Vintage_Input!AT253)/$C302+Products!$F$14-(Products!$F$43+Products!$F$19+Products!$F$43*Products!$F$22+Products!$F$44),""),""))</f>
        <v/>
      </c>
      <c r="BC302" s="121">
        <f>IF($B302=1,$E$44,IF(N(Vintage_Input!O253)&gt;0,IFERROR((Vintage_Input!G253+Vintage_Input!AU253)/$C302+Products!$F$14-(Products!$F$43+Products!$F$19+Products!$F$43*Products!$F$22+Products!$F$44),""),""))</f>
        <v/>
      </c>
      <c r="BD302" s="121">
        <f>IF($B302=1,$F$44,IF(N(Vintage_Input!P253)&gt;0,IFERROR((Vintage_Input!H253+Vintage_Input!AV253)/$C302+Products!$F$14-(Products!$F$43+Products!$F$19+Products!$F$43*Products!$F$22+Products!$F$44),""),""))</f>
        <v/>
      </c>
      <c r="BE302" s="121">
        <f>IF($B302=1,$G$44,IF(N(Vintage_Input!Q253)&gt;0,IFERROR((Vintage_Input!I253+Vintage_Input!AW253)/$C302+Products!$F$14-(Products!$F$43+Products!$F$19+Products!$F$43*Products!$F$22+Products!$F$44),""),""))</f>
        <v/>
      </c>
      <c r="BF302" s="121">
        <f>IF($B302=1,$H$44,IF(N(Vintage_Input!R253)&gt;0,IFERROR((Vintage_Input!J253+Vintage_Input!AX253)/$C302+Products!$F$14-(Products!$F$43+Products!$F$19+Products!$F$43*Products!$F$22+Products!$F$44),""),""))</f>
        <v/>
      </c>
      <c r="BG302" s="121">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0">
        <f>IF($B303=1,$B$38,IF(N(Vintage_Input!L254)&gt;0,Vintage_Input!D254/Vintage_Input!L254,""))</f>
        <v/>
      </c>
      <c r="E303" s="120">
        <f>IF($B303=1,$C$38,IF(N(Vintage_Input!M254)&gt;0,Vintage_Input!E254/Vintage_Input!M254,""))</f>
        <v/>
      </c>
      <c r="F303" s="120">
        <f>IF($B303=1,$D$38,IF(N(Vintage_Input!N254)&gt;0,Vintage_Input!F254/Vintage_Input!N254,""))</f>
        <v/>
      </c>
      <c r="G303" s="120">
        <f>IF($B303=1,$E$38,IF(N(Vintage_Input!O254)&gt;0,Vintage_Input!G254/Vintage_Input!O254,""))</f>
        <v/>
      </c>
      <c r="H303" s="120">
        <f>IF($B303=1,$F$38,IF(N(Vintage_Input!P254)&gt;0,Vintage_Input!H254/Vintage_Input!P254,""))</f>
        <v/>
      </c>
      <c r="I303" s="120">
        <f>IF($B303=1,$G$38,IF(N(Vintage_Input!Q254)&gt;0,Vintage_Input!I254/Vintage_Input!Q254,""))</f>
        <v/>
      </c>
      <c r="J303" s="120">
        <f>IF($B303=1,$H$38,IF(N(Vintage_Input!R254)&gt;0,Vintage_Input!J254/Vintage_Input!R254,""))</f>
        <v/>
      </c>
      <c r="K303" s="120">
        <f>IF($B303=1,$I$38,IF(N(Vintage_Input!S254)&gt;0,Vintage_Input!K254/Vintage_Input!S254,""))</f>
        <v/>
      </c>
      <c r="L303" s="120">
        <f>IF($B303=1,$B$39,IF(N(Vintage_Input!L254)&gt;0,Vintage_Input!T254/Vintage_Input!L254,""))</f>
        <v/>
      </c>
      <c r="M303" s="120">
        <f>IF($B303=1,$C$39,IF(N(Vintage_Input!M254)&gt;0,Vintage_Input!U254/Vintage_Input!M254,""))</f>
        <v/>
      </c>
      <c r="N303" s="120">
        <f>IF($B303=1,$D$39,IF(N(Vintage_Input!N254)&gt;0,Vintage_Input!V254/Vintage_Input!N254,""))</f>
        <v/>
      </c>
      <c r="O303" s="120">
        <f>IF($B303=1,$E$39,IF(N(Vintage_Input!O254)&gt;0,Vintage_Input!W254/Vintage_Input!O254,""))</f>
        <v/>
      </c>
      <c r="P303" s="120">
        <f>IF($B303=1,$F$39,IF(N(Vintage_Input!P254)&gt;0,Vintage_Input!X254/Vintage_Input!P254,""))</f>
        <v/>
      </c>
      <c r="Q303" s="120">
        <f>IF($B303=1,$G$39,IF(N(Vintage_Input!Q254)&gt;0,Vintage_Input!Y254/Vintage_Input!Q254,""))</f>
        <v/>
      </c>
      <c r="R303" s="120">
        <f>IF($B303=1,$H$39,IF(N(Vintage_Input!R254)&gt;0,Vintage_Input!Z254/Vintage_Input!R254,""))</f>
        <v/>
      </c>
      <c r="S303" s="120">
        <f>IF($B303=1,$I$39,IF(N(Vintage_Input!S254)&gt;0,Vintage_Input!AA254/Vintage_Input!S254,""))</f>
        <v/>
      </c>
      <c r="T303" s="120">
        <f>IF($B303=1,$B$40,IF(N(Vintage_Input!L254)&gt;0,Vintage_Input!AB254/Vintage_Input!L254,""))</f>
        <v/>
      </c>
      <c r="U303" s="120">
        <f>IF($B303=1,$C$40,IF(N(Vintage_Input!M254)&gt;0,Vintage_Input!AC254/Vintage_Input!M254,""))</f>
        <v/>
      </c>
      <c r="V303" s="120">
        <f>IF($B303=1,$D$40,IF(N(Vintage_Input!N254)&gt;0,Vintage_Input!AD254/Vintage_Input!N254,""))</f>
        <v/>
      </c>
      <c r="W303" s="120">
        <f>IF($B303=1,$E$40,IF(N(Vintage_Input!O254)&gt;0,Vintage_Input!AE254/Vintage_Input!O254,""))</f>
        <v/>
      </c>
      <c r="X303" s="120">
        <f>IF($B303=1,$F$40,IF(N(Vintage_Input!P254)&gt;0,Vintage_Input!AF254/Vintage_Input!P254,""))</f>
        <v/>
      </c>
      <c r="Y303" s="120">
        <f>IF($B303=1,$G$40,IF(N(Vintage_Input!Q254)&gt;0,Vintage_Input!AG254/Vintage_Input!Q254,""))</f>
        <v/>
      </c>
      <c r="Z303" s="120">
        <f>IF($B303=1,$H$40,IF(N(Vintage_Input!R254)&gt;0,Vintage_Input!AH254/Vintage_Input!R254,""))</f>
        <v/>
      </c>
      <c r="AA303" s="120">
        <f>IF($B303=1,$I$40,IF(N(Vintage_Input!S254)&gt;0,Vintage_Input!AI254/Vintage_Input!S254,""))</f>
        <v/>
      </c>
      <c r="AB303" s="120">
        <f>IF($B303=1,$B$41,IF(N(Vintage_Input!L254)&gt;0,Vintage_Input!AJ254/Vintage_Input!L254,""))</f>
        <v/>
      </c>
      <c r="AC303" s="120">
        <f>IF($B303=1,$C$41,IF(N(Vintage_Input!M254)&gt;0,Vintage_Input!AK254/Vintage_Input!M254,""))</f>
        <v/>
      </c>
      <c r="AD303" s="120">
        <f>IF($B303=1,$D$41,IF(N(Vintage_Input!N254)&gt;0,Vintage_Input!AL254/Vintage_Input!N254,""))</f>
        <v/>
      </c>
      <c r="AE303" s="120">
        <f>IF($B303=1,$E$41,IF(N(Vintage_Input!O254)&gt;0,Vintage_Input!AM254/Vintage_Input!O254,""))</f>
        <v/>
      </c>
      <c r="AF303" s="120">
        <f>IF($B303=1,$F$41,IF(N(Vintage_Input!P254)&gt;0,Vintage_Input!AN254/Vintage_Input!P254,""))</f>
        <v/>
      </c>
      <c r="AG303" s="120">
        <f>IF($B303=1,$G$41,IF(N(Vintage_Input!Q254)&gt;0,Vintage_Input!AO254/Vintage_Input!Q254,""))</f>
        <v/>
      </c>
      <c r="AH303" s="120">
        <f>IF($B303=1,$H$41,IF(N(Vintage_Input!R254)&gt;0,Vintage_Input!AP254/Vintage_Input!R254,""))</f>
        <v/>
      </c>
      <c r="AI303" s="120">
        <f>IF($B303=1,$I$41,IF(N(Vintage_Input!S254)&gt;0,Vintage_Input!AQ254/Vintage_Input!S254,""))</f>
        <v/>
      </c>
      <c r="AJ303" s="120">
        <f>IF($B303=1,$B$42,IF(N(Vintage_Input!L254)&gt;0,IFERROR(Vintage_Input!AR254/Vintage_Input!AJ254,""),""))</f>
        <v/>
      </c>
      <c r="AK303" s="120">
        <f>IF($B303=1,$C$42,IF(N(Vintage_Input!M254)&gt;0,IFERROR(Vintage_Input!AS254/Vintage_Input!AK254,""),""))</f>
        <v/>
      </c>
      <c r="AL303" s="120">
        <f>IF($B303=1,$D$42,IF(N(Vintage_Input!N254)&gt;0,IFERROR(Vintage_Input!AT254/Vintage_Input!AL254,""),""))</f>
        <v/>
      </c>
      <c r="AM303" s="120">
        <f>IF($B303=1,$E$42,IF(N(Vintage_Input!O254)&gt;0,IFERROR(Vintage_Input!AU254/Vintage_Input!AM254,""),""))</f>
        <v/>
      </c>
      <c r="AN303" s="120">
        <f>IF($B303=1,$F$42,IF(N(Vintage_Input!P254)&gt;0,IFERROR(Vintage_Input!AV254/Vintage_Input!AN254,""),""))</f>
        <v/>
      </c>
      <c r="AO303" s="120">
        <f>IF($B303=1,$G$42,IF(N(Vintage_Input!Q254)&gt;0,IFERROR(Vintage_Input!AW254/Vintage_Input!AO254,""),""))</f>
        <v/>
      </c>
      <c r="AP303" s="120">
        <f>IF($B303=1,$H$42,IF(N(Vintage_Input!R254)&gt;0,IFERROR(Vintage_Input!AX254/Vintage_Input!AP254,""),""))</f>
        <v/>
      </c>
      <c r="AQ303" s="120">
        <f>IF($B303=1,$I$42,IF(N(Vintage_Input!S254)&gt;0,IFERROR(Vintage_Input!AY254/Vintage_Input!AQ254,""),""))</f>
        <v/>
      </c>
      <c r="AR303" s="120">
        <f>IF($B303=1,$B$43,IF(N(Vintage_Input!L254)&gt;0,IFERROR(Vintage_Input!AZ254/$C303,""),""))</f>
        <v/>
      </c>
      <c r="AS303" s="120">
        <f>IF($B303=1,$C$43,IF(N(Vintage_Input!M254)&gt;0,IFERROR(Vintage_Input!BA254/$C303,""),""))</f>
        <v/>
      </c>
      <c r="AT303" s="120">
        <f>IF($B303=1,$D$43,IF(N(Vintage_Input!N254)&gt;0,IFERROR(Vintage_Input!BB254/$C303,""),""))</f>
        <v/>
      </c>
      <c r="AU303" s="120">
        <f>IF($B303=1,$E$43,IF(N(Vintage_Input!O254)&gt;0,IFERROR(Vintage_Input!BC254/$C303,""),""))</f>
        <v/>
      </c>
      <c r="AV303" s="120">
        <f>IF($B303=1,$F$43,IF(N(Vintage_Input!P254)&gt;0,IFERROR(Vintage_Input!BD254/$C303,""),""))</f>
        <v/>
      </c>
      <c r="AW303" s="120">
        <f>IF($B303=1,$G$43,IF(N(Vintage_Input!Q254)&gt;0,IFERROR(Vintage_Input!BE254/$C303,""),""))</f>
        <v/>
      </c>
      <c r="AX303" s="120">
        <f>IF($B303=1,$H$43,IF(N(Vintage_Input!R254)&gt;0,IFERROR(Vintage_Input!BF254/$C303,""),""))</f>
        <v/>
      </c>
      <c r="AY303" s="120">
        <f>IF($B303=1,$I$43,IF(N(Vintage_Input!S254)&gt;0,IFERROR(Vintage_Input!BG254/$C303,""),""))</f>
        <v/>
      </c>
      <c r="AZ303" s="121">
        <f>IF($B303=1,$B$44,IF(N(Vintage_Input!L254)&gt;0,IFERROR((Vintage_Input!D254+Vintage_Input!AR254)/$C303+Products!$F$14-(Products!$F$43+Products!$F$19+Products!$F$43*Products!$F$22+Products!$F$44),""),""))</f>
        <v/>
      </c>
      <c r="BA303" s="121">
        <f>IF($B303=1,$C$44,IF(N(Vintage_Input!M254)&gt;0,IFERROR((Vintage_Input!E254+Vintage_Input!AS254)/$C303+Products!$F$14-(Products!$F$43+Products!$F$19+Products!$F$43*Products!$F$22+Products!$F$44),""),""))</f>
        <v/>
      </c>
      <c r="BB303" s="121">
        <f>IF($B303=1,$D$44,IF(N(Vintage_Input!N254)&gt;0,IFERROR((Vintage_Input!F254+Vintage_Input!AT254)/$C303+Products!$F$14-(Products!$F$43+Products!$F$19+Products!$F$43*Products!$F$22+Products!$F$44),""),""))</f>
        <v/>
      </c>
      <c r="BC303" s="121">
        <f>IF($B303=1,$E$44,IF(N(Vintage_Input!O254)&gt;0,IFERROR((Vintage_Input!G254+Vintage_Input!AU254)/$C303+Products!$F$14-(Products!$F$43+Products!$F$19+Products!$F$43*Products!$F$22+Products!$F$44),""),""))</f>
        <v/>
      </c>
      <c r="BD303" s="121">
        <f>IF($B303=1,$F$44,IF(N(Vintage_Input!P254)&gt;0,IFERROR((Vintage_Input!H254+Vintage_Input!AV254)/$C303+Products!$F$14-(Products!$F$43+Products!$F$19+Products!$F$43*Products!$F$22+Products!$F$44),""),""))</f>
        <v/>
      </c>
      <c r="BE303" s="121">
        <f>IF($B303=1,$G$44,IF(N(Vintage_Input!Q254)&gt;0,IFERROR((Vintage_Input!I254+Vintage_Input!AW254)/$C303+Products!$F$14-(Products!$F$43+Products!$F$19+Products!$F$43*Products!$F$22+Products!$F$44),""),""))</f>
        <v/>
      </c>
      <c r="BF303" s="121">
        <f>IF($B303=1,$H$44,IF(N(Vintage_Input!R254)&gt;0,IFERROR((Vintage_Input!J254+Vintage_Input!AX254)/$C303+Products!$F$14-(Products!$F$43+Products!$F$19+Products!$F$43*Products!$F$22+Products!$F$44),""),""))</f>
        <v/>
      </c>
      <c r="BG303" s="121">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0">
        <f>IF($B304=1,$B$38,IF(N(Vintage_Input!L255)&gt;0,Vintage_Input!D255/Vintage_Input!L255,""))</f>
        <v/>
      </c>
      <c r="E304" s="120">
        <f>IF($B304=1,$C$38,IF(N(Vintage_Input!M255)&gt;0,Vintage_Input!E255/Vintage_Input!M255,""))</f>
        <v/>
      </c>
      <c r="F304" s="120">
        <f>IF($B304=1,$D$38,IF(N(Vintage_Input!N255)&gt;0,Vintage_Input!F255/Vintage_Input!N255,""))</f>
        <v/>
      </c>
      <c r="G304" s="120">
        <f>IF($B304=1,$E$38,IF(N(Vintage_Input!O255)&gt;0,Vintage_Input!G255/Vintage_Input!O255,""))</f>
        <v/>
      </c>
      <c r="H304" s="120">
        <f>IF($B304=1,$F$38,IF(N(Vintage_Input!P255)&gt;0,Vintage_Input!H255/Vintage_Input!P255,""))</f>
        <v/>
      </c>
      <c r="I304" s="120">
        <f>IF($B304=1,$G$38,IF(N(Vintage_Input!Q255)&gt;0,Vintage_Input!I255/Vintage_Input!Q255,""))</f>
        <v/>
      </c>
      <c r="J304" s="120">
        <f>IF($B304=1,$H$38,IF(N(Vintage_Input!R255)&gt;0,Vintage_Input!J255/Vintage_Input!R255,""))</f>
        <v/>
      </c>
      <c r="K304" s="120">
        <f>IF($B304=1,$I$38,IF(N(Vintage_Input!S255)&gt;0,Vintage_Input!K255/Vintage_Input!S255,""))</f>
        <v/>
      </c>
      <c r="L304" s="120">
        <f>IF($B304=1,$B$39,IF(N(Vintage_Input!L255)&gt;0,Vintage_Input!T255/Vintage_Input!L255,""))</f>
        <v/>
      </c>
      <c r="M304" s="120">
        <f>IF($B304=1,$C$39,IF(N(Vintage_Input!M255)&gt;0,Vintage_Input!U255/Vintage_Input!M255,""))</f>
        <v/>
      </c>
      <c r="N304" s="120">
        <f>IF($B304=1,$D$39,IF(N(Vintage_Input!N255)&gt;0,Vintage_Input!V255/Vintage_Input!N255,""))</f>
        <v/>
      </c>
      <c r="O304" s="120">
        <f>IF($B304=1,$E$39,IF(N(Vintage_Input!O255)&gt;0,Vintage_Input!W255/Vintage_Input!O255,""))</f>
        <v/>
      </c>
      <c r="P304" s="120">
        <f>IF($B304=1,$F$39,IF(N(Vintage_Input!P255)&gt;0,Vintage_Input!X255/Vintage_Input!P255,""))</f>
        <v/>
      </c>
      <c r="Q304" s="120">
        <f>IF($B304=1,$G$39,IF(N(Vintage_Input!Q255)&gt;0,Vintage_Input!Y255/Vintage_Input!Q255,""))</f>
        <v/>
      </c>
      <c r="R304" s="120">
        <f>IF($B304=1,$H$39,IF(N(Vintage_Input!R255)&gt;0,Vintage_Input!Z255/Vintage_Input!R255,""))</f>
        <v/>
      </c>
      <c r="S304" s="120">
        <f>IF($B304=1,$I$39,IF(N(Vintage_Input!S255)&gt;0,Vintage_Input!AA255/Vintage_Input!S255,""))</f>
        <v/>
      </c>
      <c r="T304" s="120">
        <f>IF($B304=1,$B$40,IF(N(Vintage_Input!L255)&gt;0,Vintage_Input!AB255/Vintage_Input!L255,""))</f>
        <v/>
      </c>
      <c r="U304" s="120">
        <f>IF($B304=1,$C$40,IF(N(Vintage_Input!M255)&gt;0,Vintage_Input!AC255/Vintage_Input!M255,""))</f>
        <v/>
      </c>
      <c r="V304" s="120">
        <f>IF($B304=1,$D$40,IF(N(Vintage_Input!N255)&gt;0,Vintage_Input!AD255/Vintage_Input!N255,""))</f>
        <v/>
      </c>
      <c r="W304" s="120">
        <f>IF($B304=1,$E$40,IF(N(Vintage_Input!O255)&gt;0,Vintage_Input!AE255/Vintage_Input!O255,""))</f>
        <v/>
      </c>
      <c r="X304" s="120">
        <f>IF($B304=1,$F$40,IF(N(Vintage_Input!P255)&gt;0,Vintage_Input!AF255/Vintage_Input!P255,""))</f>
        <v/>
      </c>
      <c r="Y304" s="120">
        <f>IF($B304=1,$G$40,IF(N(Vintage_Input!Q255)&gt;0,Vintage_Input!AG255/Vintage_Input!Q255,""))</f>
        <v/>
      </c>
      <c r="Z304" s="120">
        <f>IF($B304=1,$H$40,IF(N(Vintage_Input!R255)&gt;0,Vintage_Input!AH255/Vintage_Input!R255,""))</f>
        <v/>
      </c>
      <c r="AA304" s="120">
        <f>IF($B304=1,$I$40,IF(N(Vintage_Input!S255)&gt;0,Vintage_Input!AI255/Vintage_Input!S255,""))</f>
        <v/>
      </c>
      <c r="AB304" s="120">
        <f>IF($B304=1,$B$41,IF(N(Vintage_Input!L255)&gt;0,Vintage_Input!AJ255/Vintage_Input!L255,""))</f>
        <v/>
      </c>
      <c r="AC304" s="120">
        <f>IF($B304=1,$C$41,IF(N(Vintage_Input!M255)&gt;0,Vintage_Input!AK255/Vintage_Input!M255,""))</f>
        <v/>
      </c>
      <c r="AD304" s="120">
        <f>IF($B304=1,$D$41,IF(N(Vintage_Input!N255)&gt;0,Vintage_Input!AL255/Vintage_Input!N255,""))</f>
        <v/>
      </c>
      <c r="AE304" s="120">
        <f>IF($B304=1,$E$41,IF(N(Vintage_Input!O255)&gt;0,Vintage_Input!AM255/Vintage_Input!O255,""))</f>
        <v/>
      </c>
      <c r="AF304" s="120">
        <f>IF($B304=1,$F$41,IF(N(Vintage_Input!P255)&gt;0,Vintage_Input!AN255/Vintage_Input!P255,""))</f>
        <v/>
      </c>
      <c r="AG304" s="120">
        <f>IF($B304=1,$G$41,IF(N(Vintage_Input!Q255)&gt;0,Vintage_Input!AO255/Vintage_Input!Q255,""))</f>
        <v/>
      </c>
      <c r="AH304" s="120">
        <f>IF($B304=1,$H$41,IF(N(Vintage_Input!R255)&gt;0,Vintage_Input!AP255/Vintage_Input!R255,""))</f>
        <v/>
      </c>
      <c r="AI304" s="120">
        <f>IF($B304=1,$I$41,IF(N(Vintage_Input!S255)&gt;0,Vintage_Input!AQ255/Vintage_Input!S255,""))</f>
        <v/>
      </c>
      <c r="AJ304" s="120">
        <f>IF($B304=1,$B$42,IF(N(Vintage_Input!L255)&gt;0,IFERROR(Vintage_Input!AR255/Vintage_Input!AJ255,""),""))</f>
        <v/>
      </c>
      <c r="AK304" s="120">
        <f>IF($B304=1,$C$42,IF(N(Vintage_Input!M255)&gt;0,IFERROR(Vintage_Input!AS255/Vintage_Input!AK255,""),""))</f>
        <v/>
      </c>
      <c r="AL304" s="120">
        <f>IF($B304=1,$D$42,IF(N(Vintage_Input!N255)&gt;0,IFERROR(Vintage_Input!AT255/Vintage_Input!AL255,""),""))</f>
        <v/>
      </c>
      <c r="AM304" s="120">
        <f>IF($B304=1,$E$42,IF(N(Vintage_Input!O255)&gt;0,IFERROR(Vintage_Input!AU255/Vintage_Input!AM255,""),""))</f>
        <v/>
      </c>
      <c r="AN304" s="120">
        <f>IF($B304=1,$F$42,IF(N(Vintage_Input!P255)&gt;0,IFERROR(Vintage_Input!AV255/Vintage_Input!AN255,""),""))</f>
        <v/>
      </c>
      <c r="AO304" s="120">
        <f>IF($B304=1,$G$42,IF(N(Vintage_Input!Q255)&gt;0,IFERROR(Vintage_Input!AW255/Vintage_Input!AO255,""),""))</f>
        <v/>
      </c>
      <c r="AP304" s="120">
        <f>IF($B304=1,$H$42,IF(N(Vintage_Input!R255)&gt;0,IFERROR(Vintage_Input!AX255/Vintage_Input!AP255,""),""))</f>
        <v/>
      </c>
      <c r="AQ304" s="120">
        <f>IF($B304=1,$I$42,IF(N(Vintage_Input!S255)&gt;0,IFERROR(Vintage_Input!AY255/Vintage_Input!AQ255,""),""))</f>
        <v/>
      </c>
      <c r="AR304" s="120">
        <f>IF($B304=1,$B$43,IF(N(Vintage_Input!L255)&gt;0,IFERROR(Vintage_Input!AZ255/$C304,""),""))</f>
        <v/>
      </c>
      <c r="AS304" s="120">
        <f>IF($B304=1,$C$43,IF(N(Vintage_Input!M255)&gt;0,IFERROR(Vintage_Input!BA255/$C304,""),""))</f>
        <v/>
      </c>
      <c r="AT304" s="120">
        <f>IF($B304=1,$D$43,IF(N(Vintage_Input!N255)&gt;0,IFERROR(Vintage_Input!BB255/$C304,""),""))</f>
        <v/>
      </c>
      <c r="AU304" s="120">
        <f>IF($B304=1,$E$43,IF(N(Vintage_Input!O255)&gt;0,IFERROR(Vintage_Input!BC255/$C304,""),""))</f>
        <v/>
      </c>
      <c r="AV304" s="120">
        <f>IF($B304=1,$F$43,IF(N(Vintage_Input!P255)&gt;0,IFERROR(Vintage_Input!BD255/$C304,""),""))</f>
        <v/>
      </c>
      <c r="AW304" s="120">
        <f>IF($B304=1,$G$43,IF(N(Vintage_Input!Q255)&gt;0,IFERROR(Vintage_Input!BE255/$C304,""),""))</f>
        <v/>
      </c>
      <c r="AX304" s="120">
        <f>IF($B304=1,$H$43,IF(N(Vintage_Input!R255)&gt;0,IFERROR(Vintage_Input!BF255/$C304,""),""))</f>
        <v/>
      </c>
      <c r="AY304" s="120">
        <f>IF($B304=1,$I$43,IF(N(Vintage_Input!S255)&gt;0,IFERROR(Vintage_Input!BG255/$C304,""),""))</f>
        <v/>
      </c>
      <c r="AZ304" s="121">
        <f>IF($B304=1,$B$44,IF(N(Vintage_Input!L255)&gt;0,IFERROR((Vintage_Input!D255+Vintage_Input!AR255)/$C304+Products!$F$14-(Products!$F$43+Products!$F$19+Products!$F$43*Products!$F$22+Products!$F$44),""),""))</f>
        <v/>
      </c>
      <c r="BA304" s="121">
        <f>IF($B304=1,$C$44,IF(N(Vintage_Input!M255)&gt;0,IFERROR((Vintage_Input!E255+Vintage_Input!AS255)/$C304+Products!$F$14-(Products!$F$43+Products!$F$19+Products!$F$43*Products!$F$22+Products!$F$44),""),""))</f>
        <v/>
      </c>
      <c r="BB304" s="121">
        <f>IF($B304=1,$D$44,IF(N(Vintage_Input!N255)&gt;0,IFERROR((Vintage_Input!F255+Vintage_Input!AT255)/$C304+Products!$F$14-(Products!$F$43+Products!$F$19+Products!$F$43*Products!$F$22+Products!$F$44),""),""))</f>
        <v/>
      </c>
      <c r="BC304" s="121">
        <f>IF($B304=1,$E$44,IF(N(Vintage_Input!O255)&gt;0,IFERROR((Vintage_Input!G255+Vintage_Input!AU255)/$C304+Products!$F$14-(Products!$F$43+Products!$F$19+Products!$F$43*Products!$F$22+Products!$F$44),""),""))</f>
        <v/>
      </c>
      <c r="BD304" s="121">
        <f>IF($B304=1,$F$44,IF(N(Vintage_Input!P255)&gt;0,IFERROR((Vintage_Input!H255+Vintage_Input!AV255)/$C304+Products!$F$14-(Products!$F$43+Products!$F$19+Products!$F$43*Products!$F$22+Products!$F$44),""),""))</f>
        <v/>
      </c>
      <c r="BE304" s="121">
        <f>IF($B304=1,$G$44,IF(N(Vintage_Input!Q255)&gt;0,IFERROR((Vintage_Input!I255+Vintage_Input!AW255)/$C304+Products!$F$14-(Products!$F$43+Products!$F$19+Products!$F$43*Products!$F$22+Products!$F$44),""),""))</f>
        <v/>
      </c>
      <c r="BF304" s="121">
        <f>IF($B304=1,$H$44,IF(N(Vintage_Input!R255)&gt;0,IFERROR((Vintage_Input!J255+Vintage_Input!AX255)/$C304+Products!$F$14-(Products!$F$43+Products!$F$19+Products!$F$43*Products!$F$22+Products!$F$44),""),""))</f>
        <v/>
      </c>
      <c r="BG304" s="121">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0">
        <f>IF($B305=1,$B$38,IF(N(Vintage_Input!L256)&gt;0,Vintage_Input!D256/Vintage_Input!L256,""))</f>
        <v/>
      </c>
      <c r="E305" s="120">
        <f>IF($B305=1,$C$38,IF(N(Vintage_Input!M256)&gt;0,Vintage_Input!E256/Vintage_Input!M256,""))</f>
        <v/>
      </c>
      <c r="F305" s="120">
        <f>IF($B305=1,$D$38,IF(N(Vintage_Input!N256)&gt;0,Vintage_Input!F256/Vintage_Input!N256,""))</f>
        <v/>
      </c>
      <c r="G305" s="120">
        <f>IF($B305=1,$E$38,IF(N(Vintage_Input!O256)&gt;0,Vintage_Input!G256/Vintage_Input!O256,""))</f>
        <v/>
      </c>
      <c r="H305" s="120">
        <f>IF($B305=1,$F$38,IF(N(Vintage_Input!P256)&gt;0,Vintage_Input!H256/Vintage_Input!P256,""))</f>
        <v/>
      </c>
      <c r="I305" s="120">
        <f>IF($B305=1,$G$38,IF(N(Vintage_Input!Q256)&gt;0,Vintage_Input!I256/Vintage_Input!Q256,""))</f>
        <v/>
      </c>
      <c r="J305" s="120">
        <f>IF($B305=1,$H$38,IF(N(Vintage_Input!R256)&gt;0,Vintage_Input!J256/Vintage_Input!R256,""))</f>
        <v/>
      </c>
      <c r="K305" s="120">
        <f>IF($B305=1,$I$38,IF(N(Vintage_Input!S256)&gt;0,Vintage_Input!K256/Vintage_Input!S256,""))</f>
        <v/>
      </c>
      <c r="L305" s="120">
        <f>IF($B305=1,$B$39,IF(N(Vintage_Input!L256)&gt;0,Vintage_Input!T256/Vintage_Input!L256,""))</f>
        <v/>
      </c>
      <c r="M305" s="120">
        <f>IF($B305=1,$C$39,IF(N(Vintage_Input!M256)&gt;0,Vintage_Input!U256/Vintage_Input!M256,""))</f>
        <v/>
      </c>
      <c r="N305" s="120">
        <f>IF($B305=1,$D$39,IF(N(Vintage_Input!N256)&gt;0,Vintage_Input!V256/Vintage_Input!N256,""))</f>
        <v/>
      </c>
      <c r="O305" s="120">
        <f>IF($B305=1,$E$39,IF(N(Vintage_Input!O256)&gt;0,Vintage_Input!W256/Vintage_Input!O256,""))</f>
        <v/>
      </c>
      <c r="P305" s="120">
        <f>IF($B305=1,$F$39,IF(N(Vintage_Input!P256)&gt;0,Vintage_Input!X256/Vintage_Input!P256,""))</f>
        <v/>
      </c>
      <c r="Q305" s="120">
        <f>IF($B305=1,$G$39,IF(N(Vintage_Input!Q256)&gt;0,Vintage_Input!Y256/Vintage_Input!Q256,""))</f>
        <v/>
      </c>
      <c r="R305" s="120">
        <f>IF($B305=1,$H$39,IF(N(Vintage_Input!R256)&gt;0,Vintage_Input!Z256/Vintage_Input!R256,""))</f>
        <v/>
      </c>
      <c r="S305" s="120">
        <f>IF($B305=1,$I$39,IF(N(Vintage_Input!S256)&gt;0,Vintage_Input!AA256/Vintage_Input!S256,""))</f>
        <v/>
      </c>
      <c r="T305" s="120">
        <f>IF($B305=1,$B$40,IF(N(Vintage_Input!L256)&gt;0,Vintage_Input!AB256/Vintage_Input!L256,""))</f>
        <v/>
      </c>
      <c r="U305" s="120">
        <f>IF($B305=1,$C$40,IF(N(Vintage_Input!M256)&gt;0,Vintage_Input!AC256/Vintage_Input!M256,""))</f>
        <v/>
      </c>
      <c r="V305" s="120">
        <f>IF($B305=1,$D$40,IF(N(Vintage_Input!N256)&gt;0,Vintage_Input!AD256/Vintage_Input!N256,""))</f>
        <v/>
      </c>
      <c r="W305" s="120">
        <f>IF($B305=1,$E$40,IF(N(Vintage_Input!O256)&gt;0,Vintage_Input!AE256/Vintage_Input!O256,""))</f>
        <v/>
      </c>
      <c r="X305" s="120">
        <f>IF($B305=1,$F$40,IF(N(Vintage_Input!P256)&gt;0,Vintage_Input!AF256/Vintage_Input!P256,""))</f>
        <v/>
      </c>
      <c r="Y305" s="120">
        <f>IF($B305=1,$G$40,IF(N(Vintage_Input!Q256)&gt;0,Vintage_Input!AG256/Vintage_Input!Q256,""))</f>
        <v/>
      </c>
      <c r="Z305" s="120">
        <f>IF($B305=1,$H$40,IF(N(Vintage_Input!R256)&gt;0,Vintage_Input!AH256/Vintage_Input!R256,""))</f>
        <v/>
      </c>
      <c r="AA305" s="120">
        <f>IF($B305=1,$I$40,IF(N(Vintage_Input!S256)&gt;0,Vintage_Input!AI256/Vintage_Input!S256,""))</f>
        <v/>
      </c>
      <c r="AB305" s="120">
        <f>IF($B305=1,$B$41,IF(N(Vintage_Input!L256)&gt;0,Vintage_Input!AJ256/Vintage_Input!L256,""))</f>
        <v/>
      </c>
      <c r="AC305" s="120">
        <f>IF($B305=1,$C$41,IF(N(Vintage_Input!M256)&gt;0,Vintage_Input!AK256/Vintage_Input!M256,""))</f>
        <v/>
      </c>
      <c r="AD305" s="120">
        <f>IF($B305=1,$D$41,IF(N(Vintage_Input!N256)&gt;0,Vintage_Input!AL256/Vintage_Input!N256,""))</f>
        <v/>
      </c>
      <c r="AE305" s="120">
        <f>IF($B305=1,$E$41,IF(N(Vintage_Input!O256)&gt;0,Vintage_Input!AM256/Vintage_Input!O256,""))</f>
        <v/>
      </c>
      <c r="AF305" s="120">
        <f>IF($B305=1,$F$41,IF(N(Vintage_Input!P256)&gt;0,Vintage_Input!AN256/Vintage_Input!P256,""))</f>
        <v/>
      </c>
      <c r="AG305" s="120">
        <f>IF($B305=1,$G$41,IF(N(Vintage_Input!Q256)&gt;0,Vintage_Input!AO256/Vintage_Input!Q256,""))</f>
        <v/>
      </c>
      <c r="AH305" s="120">
        <f>IF($B305=1,$H$41,IF(N(Vintage_Input!R256)&gt;0,Vintage_Input!AP256/Vintage_Input!R256,""))</f>
        <v/>
      </c>
      <c r="AI305" s="120">
        <f>IF($B305=1,$I$41,IF(N(Vintage_Input!S256)&gt;0,Vintage_Input!AQ256/Vintage_Input!S256,""))</f>
        <v/>
      </c>
      <c r="AJ305" s="120">
        <f>IF($B305=1,$B$42,IF(N(Vintage_Input!L256)&gt;0,IFERROR(Vintage_Input!AR256/Vintage_Input!AJ256,""),""))</f>
        <v/>
      </c>
      <c r="AK305" s="120">
        <f>IF($B305=1,$C$42,IF(N(Vintage_Input!M256)&gt;0,IFERROR(Vintage_Input!AS256/Vintage_Input!AK256,""),""))</f>
        <v/>
      </c>
      <c r="AL305" s="120">
        <f>IF($B305=1,$D$42,IF(N(Vintage_Input!N256)&gt;0,IFERROR(Vintage_Input!AT256/Vintage_Input!AL256,""),""))</f>
        <v/>
      </c>
      <c r="AM305" s="120">
        <f>IF($B305=1,$E$42,IF(N(Vintage_Input!O256)&gt;0,IFERROR(Vintage_Input!AU256/Vintage_Input!AM256,""),""))</f>
        <v/>
      </c>
      <c r="AN305" s="120">
        <f>IF($B305=1,$F$42,IF(N(Vintage_Input!P256)&gt;0,IFERROR(Vintage_Input!AV256/Vintage_Input!AN256,""),""))</f>
        <v/>
      </c>
      <c r="AO305" s="120">
        <f>IF($B305=1,$G$42,IF(N(Vintage_Input!Q256)&gt;0,IFERROR(Vintage_Input!AW256/Vintage_Input!AO256,""),""))</f>
        <v/>
      </c>
      <c r="AP305" s="120">
        <f>IF($B305=1,$H$42,IF(N(Vintage_Input!R256)&gt;0,IFERROR(Vintage_Input!AX256/Vintage_Input!AP256,""),""))</f>
        <v/>
      </c>
      <c r="AQ305" s="120">
        <f>IF($B305=1,$I$42,IF(N(Vintage_Input!S256)&gt;0,IFERROR(Vintage_Input!AY256/Vintage_Input!AQ256,""),""))</f>
        <v/>
      </c>
      <c r="AR305" s="120">
        <f>IF($B305=1,$B$43,IF(N(Vintage_Input!L256)&gt;0,IFERROR(Vintage_Input!AZ256/$C305,""),""))</f>
        <v/>
      </c>
      <c r="AS305" s="120">
        <f>IF($B305=1,$C$43,IF(N(Vintage_Input!M256)&gt;0,IFERROR(Vintage_Input!BA256/$C305,""),""))</f>
        <v/>
      </c>
      <c r="AT305" s="120">
        <f>IF($B305=1,$D$43,IF(N(Vintage_Input!N256)&gt;0,IFERROR(Vintage_Input!BB256/$C305,""),""))</f>
        <v/>
      </c>
      <c r="AU305" s="120">
        <f>IF($B305=1,$E$43,IF(N(Vintage_Input!O256)&gt;0,IFERROR(Vintage_Input!BC256/$C305,""),""))</f>
        <v/>
      </c>
      <c r="AV305" s="120">
        <f>IF($B305=1,$F$43,IF(N(Vintage_Input!P256)&gt;0,IFERROR(Vintage_Input!BD256/$C305,""),""))</f>
        <v/>
      </c>
      <c r="AW305" s="120">
        <f>IF($B305=1,$G$43,IF(N(Vintage_Input!Q256)&gt;0,IFERROR(Vintage_Input!BE256/$C305,""),""))</f>
        <v/>
      </c>
      <c r="AX305" s="120">
        <f>IF($B305=1,$H$43,IF(N(Vintage_Input!R256)&gt;0,IFERROR(Vintage_Input!BF256/$C305,""),""))</f>
        <v/>
      </c>
      <c r="AY305" s="120">
        <f>IF($B305=1,$I$43,IF(N(Vintage_Input!S256)&gt;0,IFERROR(Vintage_Input!BG256/$C305,""),""))</f>
        <v/>
      </c>
      <c r="AZ305" s="121">
        <f>IF($B305=1,$B$44,IF(N(Vintage_Input!L256)&gt;0,IFERROR((Vintage_Input!D256+Vintage_Input!AR256)/$C305+Products!$F$14-(Products!$F$43+Products!$F$19+Products!$F$43*Products!$F$22+Products!$F$44),""),""))</f>
        <v/>
      </c>
      <c r="BA305" s="121">
        <f>IF($B305=1,$C$44,IF(N(Vintage_Input!M256)&gt;0,IFERROR((Vintage_Input!E256+Vintage_Input!AS256)/$C305+Products!$F$14-(Products!$F$43+Products!$F$19+Products!$F$43*Products!$F$22+Products!$F$44),""),""))</f>
        <v/>
      </c>
      <c r="BB305" s="121">
        <f>IF($B305=1,$D$44,IF(N(Vintage_Input!N256)&gt;0,IFERROR((Vintage_Input!F256+Vintage_Input!AT256)/$C305+Products!$F$14-(Products!$F$43+Products!$F$19+Products!$F$43*Products!$F$22+Products!$F$44),""),""))</f>
        <v/>
      </c>
      <c r="BC305" s="121">
        <f>IF($B305=1,$E$44,IF(N(Vintage_Input!O256)&gt;0,IFERROR((Vintage_Input!G256+Vintage_Input!AU256)/$C305+Products!$F$14-(Products!$F$43+Products!$F$19+Products!$F$43*Products!$F$22+Products!$F$44),""),""))</f>
        <v/>
      </c>
      <c r="BD305" s="121">
        <f>IF($B305=1,$F$44,IF(N(Vintage_Input!P256)&gt;0,IFERROR((Vintage_Input!H256+Vintage_Input!AV256)/$C305+Products!$F$14-(Products!$F$43+Products!$F$19+Products!$F$43*Products!$F$22+Products!$F$44),""),""))</f>
        <v/>
      </c>
      <c r="BE305" s="121">
        <f>IF($B305=1,$G$44,IF(N(Vintage_Input!Q256)&gt;0,IFERROR((Vintage_Input!I256+Vintage_Input!AW256)/$C305+Products!$F$14-(Products!$F$43+Products!$F$19+Products!$F$43*Products!$F$22+Products!$F$44),""),""))</f>
        <v/>
      </c>
      <c r="BF305" s="121">
        <f>IF($B305=1,$H$44,IF(N(Vintage_Input!R256)&gt;0,IFERROR((Vintage_Input!J256+Vintage_Input!AX256)/$C305+Products!$F$14-(Products!$F$43+Products!$F$19+Products!$F$43*Products!$F$22+Products!$F$44),""),""))</f>
        <v/>
      </c>
      <c r="BG305" s="121">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0">
        <f>IF($B306=1,$B$38,IF(N(Vintage_Input!L257)&gt;0,Vintage_Input!D257/Vintage_Input!L257,""))</f>
        <v/>
      </c>
      <c r="E306" s="120">
        <f>IF($B306=1,$C$38,IF(N(Vintage_Input!M257)&gt;0,Vintage_Input!E257/Vintage_Input!M257,""))</f>
        <v/>
      </c>
      <c r="F306" s="120">
        <f>IF($B306=1,$D$38,IF(N(Vintage_Input!N257)&gt;0,Vintage_Input!F257/Vintage_Input!N257,""))</f>
        <v/>
      </c>
      <c r="G306" s="120">
        <f>IF($B306=1,$E$38,IF(N(Vintage_Input!O257)&gt;0,Vintage_Input!G257/Vintage_Input!O257,""))</f>
        <v/>
      </c>
      <c r="H306" s="120">
        <f>IF($B306=1,$F$38,IF(N(Vintage_Input!P257)&gt;0,Vintage_Input!H257/Vintage_Input!P257,""))</f>
        <v/>
      </c>
      <c r="I306" s="120">
        <f>IF($B306=1,$G$38,IF(N(Vintage_Input!Q257)&gt;0,Vintage_Input!I257/Vintage_Input!Q257,""))</f>
        <v/>
      </c>
      <c r="J306" s="120">
        <f>IF($B306=1,$H$38,IF(N(Vintage_Input!R257)&gt;0,Vintage_Input!J257/Vintage_Input!R257,""))</f>
        <v/>
      </c>
      <c r="K306" s="120">
        <f>IF($B306=1,$I$38,IF(N(Vintage_Input!S257)&gt;0,Vintage_Input!K257/Vintage_Input!S257,""))</f>
        <v/>
      </c>
      <c r="L306" s="120">
        <f>IF($B306=1,$B$39,IF(N(Vintage_Input!L257)&gt;0,Vintage_Input!T257/Vintage_Input!L257,""))</f>
        <v/>
      </c>
      <c r="M306" s="120">
        <f>IF($B306=1,$C$39,IF(N(Vintage_Input!M257)&gt;0,Vintage_Input!U257/Vintage_Input!M257,""))</f>
        <v/>
      </c>
      <c r="N306" s="120">
        <f>IF($B306=1,$D$39,IF(N(Vintage_Input!N257)&gt;0,Vintage_Input!V257/Vintage_Input!N257,""))</f>
        <v/>
      </c>
      <c r="O306" s="120">
        <f>IF($B306=1,$E$39,IF(N(Vintage_Input!O257)&gt;0,Vintage_Input!W257/Vintage_Input!O257,""))</f>
        <v/>
      </c>
      <c r="P306" s="120">
        <f>IF($B306=1,$F$39,IF(N(Vintage_Input!P257)&gt;0,Vintage_Input!X257/Vintage_Input!P257,""))</f>
        <v/>
      </c>
      <c r="Q306" s="120">
        <f>IF($B306=1,$G$39,IF(N(Vintage_Input!Q257)&gt;0,Vintage_Input!Y257/Vintage_Input!Q257,""))</f>
        <v/>
      </c>
      <c r="R306" s="120">
        <f>IF($B306=1,$H$39,IF(N(Vintage_Input!R257)&gt;0,Vintage_Input!Z257/Vintage_Input!R257,""))</f>
        <v/>
      </c>
      <c r="S306" s="120">
        <f>IF($B306=1,$I$39,IF(N(Vintage_Input!S257)&gt;0,Vintage_Input!AA257/Vintage_Input!S257,""))</f>
        <v/>
      </c>
      <c r="T306" s="120">
        <f>IF($B306=1,$B$40,IF(N(Vintage_Input!L257)&gt;0,Vintage_Input!AB257/Vintage_Input!L257,""))</f>
        <v/>
      </c>
      <c r="U306" s="120">
        <f>IF($B306=1,$C$40,IF(N(Vintage_Input!M257)&gt;0,Vintage_Input!AC257/Vintage_Input!M257,""))</f>
        <v/>
      </c>
      <c r="V306" s="120">
        <f>IF($B306=1,$D$40,IF(N(Vintage_Input!N257)&gt;0,Vintage_Input!AD257/Vintage_Input!N257,""))</f>
        <v/>
      </c>
      <c r="W306" s="120">
        <f>IF($B306=1,$E$40,IF(N(Vintage_Input!O257)&gt;0,Vintage_Input!AE257/Vintage_Input!O257,""))</f>
        <v/>
      </c>
      <c r="X306" s="120">
        <f>IF($B306=1,$F$40,IF(N(Vintage_Input!P257)&gt;0,Vintage_Input!AF257/Vintage_Input!P257,""))</f>
        <v/>
      </c>
      <c r="Y306" s="120">
        <f>IF($B306=1,$G$40,IF(N(Vintage_Input!Q257)&gt;0,Vintage_Input!AG257/Vintage_Input!Q257,""))</f>
        <v/>
      </c>
      <c r="Z306" s="120">
        <f>IF($B306=1,$H$40,IF(N(Vintage_Input!R257)&gt;0,Vintage_Input!AH257/Vintage_Input!R257,""))</f>
        <v/>
      </c>
      <c r="AA306" s="120">
        <f>IF($B306=1,$I$40,IF(N(Vintage_Input!S257)&gt;0,Vintage_Input!AI257/Vintage_Input!S257,""))</f>
        <v/>
      </c>
      <c r="AB306" s="120">
        <f>IF($B306=1,$B$41,IF(N(Vintage_Input!L257)&gt;0,Vintage_Input!AJ257/Vintage_Input!L257,""))</f>
        <v/>
      </c>
      <c r="AC306" s="120">
        <f>IF($B306=1,$C$41,IF(N(Vintage_Input!M257)&gt;0,Vintage_Input!AK257/Vintage_Input!M257,""))</f>
        <v/>
      </c>
      <c r="AD306" s="120">
        <f>IF($B306=1,$D$41,IF(N(Vintage_Input!N257)&gt;0,Vintage_Input!AL257/Vintage_Input!N257,""))</f>
        <v/>
      </c>
      <c r="AE306" s="120">
        <f>IF($B306=1,$E$41,IF(N(Vintage_Input!O257)&gt;0,Vintage_Input!AM257/Vintage_Input!O257,""))</f>
        <v/>
      </c>
      <c r="AF306" s="120">
        <f>IF($B306=1,$F$41,IF(N(Vintage_Input!P257)&gt;0,Vintage_Input!AN257/Vintage_Input!P257,""))</f>
        <v/>
      </c>
      <c r="AG306" s="120">
        <f>IF($B306=1,$G$41,IF(N(Vintage_Input!Q257)&gt;0,Vintage_Input!AO257/Vintage_Input!Q257,""))</f>
        <v/>
      </c>
      <c r="AH306" s="120">
        <f>IF($B306=1,$H$41,IF(N(Vintage_Input!R257)&gt;0,Vintage_Input!AP257/Vintage_Input!R257,""))</f>
        <v/>
      </c>
      <c r="AI306" s="120">
        <f>IF($B306=1,$I$41,IF(N(Vintage_Input!S257)&gt;0,Vintage_Input!AQ257/Vintage_Input!S257,""))</f>
        <v/>
      </c>
      <c r="AJ306" s="120">
        <f>IF($B306=1,$B$42,IF(N(Vintage_Input!L257)&gt;0,IFERROR(Vintage_Input!AR257/Vintage_Input!AJ257,""),""))</f>
        <v/>
      </c>
      <c r="AK306" s="120">
        <f>IF($B306=1,$C$42,IF(N(Vintage_Input!M257)&gt;0,IFERROR(Vintage_Input!AS257/Vintage_Input!AK257,""),""))</f>
        <v/>
      </c>
      <c r="AL306" s="120">
        <f>IF($B306=1,$D$42,IF(N(Vintage_Input!N257)&gt;0,IFERROR(Vintage_Input!AT257/Vintage_Input!AL257,""),""))</f>
        <v/>
      </c>
      <c r="AM306" s="120">
        <f>IF($B306=1,$E$42,IF(N(Vintage_Input!O257)&gt;0,IFERROR(Vintage_Input!AU257/Vintage_Input!AM257,""),""))</f>
        <v/>
      </c>
      <c r="AN306" s="120">
        <f>IF($B306=1,$F$42,IF(N(Vintage_Input!P257)&gt;0,IFERROR(Vintage_Input!AV257/Vintage_Input!AN257,""),""))</f>
        <v/>
      </c>
      <c r="AO306" s="120">
        <f>IF($B306=1,$G$42,IF(N(Vintage_Input!Q257)&gt;0,IFERROR(Vintage_Input!AW257/Vintage_Input!AO257,""),""))</f>
        <v/>
      </c>
      <c r="AP306" s="120">
        <f>IF($B306=1,$H$42,IF(N(Vintage_Input!R257)&gt;0,IFERROR(Vintage_Input!AX257/Vintage_Input!AP257,""),""))</f>
        <v/>
      </c>
      <c r="AQ306" s="120">
        <f>IF($B306=1,$I$42,IF(N(Vintage_Input!S257)&gt;0,IFERROR(Vintage_Input!AY257/Vintage_Input!AQ257,""),""))</f>
        <v/>
      </c>
      <c r="AR306" s="120">
        <f>IF($B306=1,$B$43,IF(N(Vintage_Input!L257)&gt;0,IFERROR(Vintage_Input!AZ257/$C306,""),""))</f>
        <v/>
      </c>
      <c r="AS306" s="120">
        <f>IF($B306=1,$C$43,IF(N(Vintage_Input!M257)&gt;0,IFERROR(Vintage_Input!BA257/$C306,""),""))</f>
        <v/>
      </c>
      <c r="AT306" s="120">
        <f>IF($B306=1,$D$43,IF(N(Vintage_Input!N257)&gt;0,IFERROR(Vintage_Input!BB257/$C306,""),""))</f>
        <v/>
      </c>
      <c r="AU306" s="120">
        <f>IF($B306=1,$E$43,IF(N(Vintage_Input!O257)&gt;0,IFERROR(Vintage_Input!BC257/$C306,""),""))</f>
        <v/>
      </c>
      <c r="AV306" s="120">
        <f>IF($B306=1,$F$43,IF(N(Vintage_Input!P257)&gt;0,IFERROR(Vintage_Input!BD257/$C306,""),""))</f>
        <v/>
      </c>
      <c r="AW306" s="120">
        <f>IF($B306=1,$G$43,IF(N(Vintage_Input!Q257)&gt;0,IFERROR(Vintage_Input!BE257/$C306,""),""))</f>
        <v/>
      </c>
      <c r="AX306" s="120">
        <f>IF($B306=1,$H$43,IF(N(Vintage_Input!R257)&gt;0,IFERROR(Vintage_Input!BF257/$C306,""),""))</f>
        <v/>
      </c>
      <c r="AY306" s="120">
        <f>IF($B306=1,$I$43,IF(N(Vintage_Input!S257)&gt;0,IFERROR(Vintage_Input!BG257/$C306,""),""))</f>
        <v/>
      </c>
      <c r="AZ306" s="121">
        <f>IF($B306=1,$B$44,IF(N(Vintage_Input!L257)&gt;0,IFERROR((Vintage_Input!D257+Vintage_Input!AR257)/$C306+Products!$F$14-(Products!$F$43+Products!$F$19+Products!$F$43*Products!$F$22+Products!$F$44),""),""))</f>
        <v/>
      </c>
      <c r="BA306" s="121">
        <f>IF($B306=1,$C$44,IF(N(Vintage_Input!M257)&gt;0,IFERROR((Vintage_Input!E257+Vintage_Input!AS257)/$C306+Products!$F$14-(Products!$F$43+Products!$F$19+Products!$F$43*Products!$F$22+Products!$F$44),""),""))</f>
        <v/>
      </c>
      <c r="BB306" s="121">
        <f>IF($B306=1,$D$44,IF(N(Vintage_Input!N257)&gt;0,IFERROR((Vintage_Input!F257+Vintage_Input!AT257)/$C306+Products!$F$14-(Products!$F$43+Products!$F$19+Products!$F$43*Products!$F$22+Products!$F$44),""),""))</f>
        <v/>
      </c>
      <c r="BC306" s="121">
        <f>IF($B306=1,$E$44,IF(N(Vintage_Input!O257)&gt;0,IFERROR((Vintage_Input!G257+Vintage_Input!AU257)/$C306+Products!$F$14-(Products!$F$43+Products!$F$19+Products!$F$43*Products!$F$22+Products!$F$44),""),""))</f>
        <v/>
      </c>
      <c r="BD306" s="121">
        <f>IF($B306=1,$F$44,IF(N(Vintage_Input!P257)&gt;0,IFERROR((Vintage_Input!H257+Vintage_Input!AV257)/$C306+Products!$F$14-(Products!$F$43+Products!$F$19+Products!$F$43*Products!$F$22+Products!$F$44),""),""))</f>
        <v/>
      </c>
      <c r="BE306" s="121">
        <f>IF($B306=1,$G$44,IF(N(Vintage_Input!Q257)&gt;0,IFERROR((Vintage_Input!I257+Vintage_Input!AW257)/$C306+Products!$F$14-(Products!$F$43+Products!$F$19+Products!$F$43*Products!$F$22+Products!$F$44),""),""))</f>
        <v/>
      </c>
      <c r="BF306" s="121">
        <f>IF($B306=1,$H$44,IF(N(Vintage_Input!R257)&gt;0,IFERROR((Vintage_Input!J257+Vintage_Input!AX257)/$C306+Products!$F$14-(Products!$F$43+Products!$F$19+Products!$F$43*Products!$F$22+Products!$F$44),""),""))</f>
        <v/>
      </c>
      <c r="BG306" s="121">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0">
        <f>IF($B307=1,$B$38,IF(N(Vintage_Input!L258)&gt;0,Vintage_Input!D258/Vintage_Input!L258,""))</f>
        <v/>
      </c>
      <c r="E307" s="120">
        <f>IF($B307=1,$C$38,IF(N(Vintage_Input!M258)&gt;0,Vintage_Input!E258/Vintage_Input!M258,""))</f>
        <v/>
      </c>
      <c r="F307" s="120">
        <f>IF($B307=1,$D$38,IF(N(Vintage_Input!N258)&gt;0,Vintage_Input!F258/Vintage_Input!N258,""))</f>
        <v/>
      </c>
      <c r="G307" s="120">
        <f>IF($B307=1,$E$38,IF(N(Vintage_Input!O258)&gt;0,Vintage_Input!G258/Vintage_Input!O258,""))</f>
        <v/>
      </c>
      <c r="H307" s="120">
        <f>IF($B307=1,$F$38,IF(N(Vintage_Input!P258)&gt;0,Vintage_Input!H258/Vintage_Input!P258,""))</f>
        <v/>
      </c>
      <c r="I307" s="120">
        <f>IF($B307=1,$G$38,IF(N(Vintage_Input!Q258)&gt;0,Vintage_Input!I258/Vintage_Input!Q258,""))</f>
        <v/>
      </c>
      <c r="J307" s="120">
        <f>IF($B307=1,$H$38,IF(N(Vintage_Input!R258)&gt;0,Vintage_Input!J258/Vintage_Input!R258,""))</f>
        <v/>
      </c>
      <c r="K307" s="120">
        <f>IF($B307=1,$I$38,IF(N(Vintage_Input!S258)&gt;0,Vintage_Input!K258/Vintage_Input!S258,""))</f>
        <v/>
      </c>
      <c r="L307" s="120">
        <f>IF($B307=1,$B$39,IF(N(Vintage_Input!L258)&gt;0,Vintage_Input!T258/Vintage_Input!L258,""))</f>
        <v/>
      </c>
      <c r="M307" s="120">
        <f>IF($B307=1,$C$39,IF(N(Vintage_Input!M258)&gt;0,Vintage_Input!U258/Vintage_Input!M258,""))</f>
        <v/>
      </c>
      <c r="N307" s="120">
        <f>IF($B307=1,$D$39,IF(N(Vintage_Input!N258)&gt;0,Vintage_Input!V258/Vintage_Input!N258,""))</f>
        <v/>
      </c>
      <c r="O307" s="120">
        <f>IF($B307=1,$E$39,IF(N(Vintage_Input!O258)&gt;0,Vintage_Input!W258/Vintage_Input!O258,""))</f>
        <v/>
      </c>
      <c r="P307" s="120">
        <f>IF($B307=1,$F$39,IF(N(Vintage_Input!P258)&gt;0,Vintage_Input!X258/Vintage_Input!P258,""))</f>
        <v/>
      </c>
      <c r="Q307" s="120">
        <f>IF($B307=1,$G$39,IF(N(Vintage_Input!Q258)&gt;0,Vintage_Input!Y258/Vintage_Input!Q258,""))</f>
        <v/>
      </c>
      <c r="R307" s="120">
        <f>IF($B307=1,$H$39,IF(N(Vintage_Input!R258)&gt;0,Vintage_Input!Z258/Vintage_Input!R258,""))</f>
        <v/>
      </c>
      <c r="S307" s="120">
        <f>IF($B307=1,$I$39,IF(N(Vintage_Input!S258)&gt;0,Vintage_Input!AA258/Vintage_Input!S258,""))</f>
        <v/>
      </c>
      <c r="T307" s="120">
        <f>IF($B307=1,$B$40,IF(N(Vintage_Input!L258)&gt;0,Vintage_Input!AB258/Vintage_Input!L258,""))</f>
        <v/>
      </c>
      <c r="U307" s="120">
        <f>IF($B307=1,$C$40,IF(N(Vintage_Input!M258)&gt;0,Vintage_Input!AC258/Vintage_Input!M258,""))</f>
        <v/>
      </c>
      <c r="V307" s="120">
        <f>IF($B307=1,$D$40,IF(N(Vintage_Input!N258)&gt;0,Vintage_Input!AD258/Vintage_Input!N258,""))</f>
        <v/>
      </c>
      <c r="W307" s="120">
        <f>IF($B307=1,$E$40,IF(N(Vintage_Input!O258)&gt;0,Vintage_Input!AE258/Vintage_Input!O258,""))</f>
        <v/>
      </c>
      <c r="X307" s="120">
        <f>IF($B307=1,$F$40,IF(N(Vintage_Input!P258)&gt;0,Vintage_Input!AF258/Vintage_Input!P258,""))</f>
        <v/>
      </c>
      <c r="Y307" s="120">
        <f>IF($B307=1,$G$40,IF(N(Vintage_Input!Q258)&gt;0,Vintage_Input!AG258/Vintage_Input!Q258,""))</f>
        <v/>
      </c>
      <c r="Z307" s="120">
        <f>IF($B307=1,$H$40,IF(N(Vintage_Input!R258)&gt;0,Vintage_Input!AH258/Vintage_Input!R258,""))</f>
        <v/>
      </c>
      <c r="AA307" s="120">
        <f>IF($B307=1,$I$40,IF(N(Vintage_Input!S258)&gt;0,Vintage_Input!AI258/Vintage_Input!S258,""))</f>
        <v/>
      </c>
      <c r="AB307" s="120">
        <f>IF($B307=1,$B$41,IF(N(Vintage_Input!L258)&gt;0,Vintage_Input!AJ258/Vintage_Input!L258,""))</f>
        <v/>
      </c>
      <c r="AC307" s="120">
        <f>IF($B307=1,$C$41,IF(N(Vintage_Input!M258)&gt;0,Vintage_Input!AK258/Vintage_Input!M258,""))</f>
        <v/>
      </c>
      <c r="AD307" s="120">
        <f>IF($B307=1,$D$41,IF(N(Vintage_Input!N258)&gt;0,Vintage_Input!AL258/Vintage_Input!N258,""))</f>
        <v/>
      </c>
      <c r="AE307" s="120">
        <f>IF($B307=1,$E$41,IF(N(Vintage_Input!O258)&gt;0,Vintage_Input!AM258/Vintage_Input!O258,""))</f>
        <v/>
      </c>
      <c r="AF307" s="120">
        <f>IF($B307=1,$F$41,IF(N(Vintage_Input!P258)&gt;0,Vintage_Input!AN258/Vintage_Input!P258,""))</f>
        <v/>
      </c>
      <c r="AG307" s="120">
        <f>IF($B307=1,$G$41,IF(N(Vintage_Input!Q258)&gt;0,Vintage_Input!AO258/Vintage_Input!Q258,""))</f>
        <v/>
      </c>
      <c r="AH307" s="120">
        <f>IF($B307=1,$H$41,IF(N(Vintage_Input!R258)&gt;0,Vintage_Input!AP258/Vintage_Input!R258,""))</f>
        <v/>
      </c>
      <c r="AI307" s="120">
        <f>IF($B307=1,$I$41,IF(N(Vintage_Input!S258)&gt;0,Vintage_Input!AQ258/Vintage_Input!S258,""))</f>
        <v/>
      </c>
      <c r="AJ307" s="120">
        <f>IF($B307=1,$B$42,IF(N(Vintage_Input!L258)&gt;0,IFERROR(Vintage_Input!AR258/Vintage_Input!AJ258,""),""))</f>
        <v/>
      </c>
      <c r="AK307" s="120">
        <f>IF($B307=1,$C$42,IF(N(Vintage_Input!M258)&gt;0,IFERROR(Vintage_Input!AS258/Vintage_Input!AK258,""),""))</f>
        <v/>
      </c>
      <c r="AL307" s="120">
        <f>IF($B307=1,$D$42,IF(N(Vintage_Input!N258)&gt;0,IFERROR(Vintage_Input!AT258/Vintage_Input!AL258,""),""))</f>
        <v/>
      </c>
      <c r="AM307" s="120">
        <f>IF($B307=1,$E$42,IF(N(Vintage_Input!O258)&gt;0,IFERROR(Vintage_Input!AU258/Vintage_Input!AM258,""),""))</f>
        <v/>
      </c>
      <c r="AN307" s="120">
        <f>IF($B307=1,$F$42,IF(N(Vintage_Input!P258)&gt;0,IFERROR(Vintage_Input!AV258/Vintage_Input!AN258,""),""))</f>
        <v/>
      </c>
      <c r="AO307" s="120">
        <f>IF($B307=1,$G$42,IF(N(Vintage_Input!Q258)&gt;0,IFERROR(Vintage_Input!AW258/Vintage_Input!AO258,""),""))</f>
        <v/>
      </c>
      <c r="AP307" s="120">
        <f>IF($B307=1,$H$42,IF(N(Vintage_Input!R258)&gt;0,IFERROR(Vintage_Input!AX258/Vintage_Input!AP258,""),""))</f>
        <v/>
      </c>
      <c r="AQ307" s="120">
        <f>IF($B307=1,$I$42,IF(N(Vintage_Input!S258)&gt;0,IFERROR(Vintage_Input!AY258/Vintage_Input!AQ258,""),""))</f>
        <v/>
      </c>
      <c r="AR307" s="120">
        <f>IF($B307=1,$B$43,IF(N(Vintage_Input!L258)&gt;0,IFERROR(Vintage_Input!AZ258/$C307,""),""))</f>
        <v/>
      </c>
      <c r="AS307" s="120">
        <f>IF($B307=1,$C$43,IF(N(Vintage_Input!M258)&gt;0,IFERROR(Vintage_Input!BA258/$C307,""),""))</f>
        <v/>
      </c>
      <c r="AT307" s="120">
        <f>IF($B307=1,$D$43,IF(N(Vintage_Input!N258)&gt;0,IFERROR(Vintage_Input!BB258/$C307,""),""))</f>
        <v/>
      </c>
      <c r="AU307" s="120">
        <f>IF($B307=1,$E$43,IF(N(Vintage_Input!O258)&gt;0,IFERROR(Vintage_Input!BC258/$C307,""),""))</f>
        <v/>
      </c>
      <c r="AV307" s="120">
        <f>IF($B307=1,$F$43,IF(N(Vintage_Input!P258)&gt;0,IFERROR(Vintage_Input!BD258/$C307,""),""))</f>
        <v/>
      </c>
      <c r="AW307" s="120">
        <f>IF($B307=1,$G$43,IF(N(Vintage_Input!Q258)&gt;0,IFERROR(Vintage_Input!BE258/$C307,""),""))</f>
        <v/>
      </c>
      <c r="AX307" s="120">
        <f>IF($B307=1,$H$43,IF(N(Vintage_Input!R258)&gt;0,IFERROR(Vintage_Input!BF258/$C307,""),""))</f>
        <v/>
      </c>
      <c r="AY307" s="120">
        <f>IF($B307=1,$I$43,IF(N(Vintage_Input!S258)&gt;0,IFERROR(Vintage_Input!BG258/$C307,""),""))</f>
        <v/>
      </c>
      <c r="AZ307" s="121">
        <f>IF($B307=1,$B$44,IF(N(Vintage_Input!L258)&gt;0,IFERROR((Vintage_Input!D258+Vintage_Input!AR258)/$C307+Products!$F$14-(Products!$F$43+Products!$F$19+Products!$F$43*Products!$F$22+Products!$F$44),""),""))</f>
        <v/>
      </c>
      <c r="BA307" s="121">
        <f>IF($B307=1,$C$44,IF(N(Vintage_Input!M258)&gt;0,IFERROR((Vintage_Input!E258+Vintage_Input!AS258)/$C307+Products!$F$14-(Products!$F$43+Products!$F$19+Products!$F$43*Products!$F$22+Products!$F$44),""),""))</f>
        <v/>
      </c>
      <c r="BB307" s="121">
        <f>IF($B307=1,$D$44,IF(N(Vintage_Input!N258)&gt;0,IFERROR((Vintage_Input!F258+Vintage_Input!AT258)/$C307+Products!$F$14-(Products!$F$43+Products!$F$19+Products!$F$43*Products!$F$22+Products!$F$44),""),""))</f>
        <v/>
      </c>
      <c r="BC307" s="121">
        <f>IF($B307=1,$E$44,IF(N(Vintage_Input!O258)&gt;0,IFERROR((Vintage_Input!G258+Vintage_Input!AU258)/$C307+Products!$F$14-(Products!$F$43+Products!$F$19+Products!$F$43*Products!$F$22+Products!$F$44),""),""))</f>
        <v/>
      </c>
      <c r="BD307" s="121">
        <f>IF($B307=1,$F$44,IF(N(Vintage_Input!P258)&gt;0,IFERROR((Vintage_Input!H258+Vintage_Input!AV258)/$C307+Products!$F$14-(Products!$F$43+Products!$F$19+Products!$F$43*Products!$F$22+Products!$F$44),""),""))</f>
        <v/>
      </c>
      <c r="BE307" s="121">
        <f>IF($B307=1,$G$44,IF(N(Vintage_Input!Q258)&gt;0,IFERROR((Vintage_Input!I258+Vintage_Input!AW258)/$C307+Products!$F$14-(Products!$F$43+Products!$F$19+Products!$F$43*Products!$F$22+Products!$F$44),""),""))</f>
        <v/>
      </c>
      <c r="BF307" s="121">
        <f>IF($B307=1,$H$44,IF(N(Vintage_Input!R258)&gt;0,IFERROR((Vintage_Input!J258+Vintage_Input!AX258)/$C307+Products!$F$14-(Products!$F$43+Products!$F$19+Products!$F$43*Products!$F$22+Products!$F$44),""),""))</f>
        <v/>
      </c>
      <c r="BG307" s="121">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0">
        <f>IF($B308=1,$B$38,IF(N(Vintage_Input!L259)&gt;0,Vintage_Input!D259/Vintage_Input!L259,""))</f>
        <v/>
      </c>
      <c r="E308" s="120">
        <f>IF($B308=1,$C$38,IF(N(Vintage_Input!M259)&gt;0,Vintage_Input!E259/Vintage_Input!M259,""))</f>
        <v/>
      </c>
      <c r="F308" s="120">
        <f>IF($B308=1,$D$38,IF(N(Vintage_Input!N259)&gt;0,Vintage_Input!F259/Vintage_Input!N259,""))</f>
        <v/>
      </c>
      <c r="G308" s="120">
        <f>IF($B308=1,$E$38,IF(N(Vintage_Input!O259)&gt;0,Vintage_Input!G259/Vintage_Input!O259,""))</f>
        <v/>
      </c>
      <c r="H308" s="120">
        <f>IF($B308=1,$F$38,IF(N(Vintage_Input!P259)&gt;0,Vintage_Input!H259/Vintage_Input!P259,""))</f>
        <v/>
      </c>
      <c r="I308" s="120">
        <f>IF($B308=1,$G$38,IF(N(Vintage_Input!Q259)&gt;0,Vintage_Input!I259/Vintage_Input!Q259,""))</f>
        <v/>
      </c>
      <c r="J308" s="120">
        <f>IF($B308=1,$H$38,IF(N(Vintage_Input!R259)&gt;0,Vintage_Input!J259/Vintage_Input!R259,""))</f>
        <v/>
      </c>
      <c r="K308" s="120">
        <f>IF($B308=1,$I$38,IF(N(Vintage_Input!S259)&gt;0,Vintage_Input!K259/Vintage_Input!S259,""))</f>
        <v/>
      </c>
      <c r="L308" s="120">
        <f>IF($B308=1,$B$39,IF(N(Vintage_Input!L259)&gt;0,Vintage_Input!T259/Vintage_Input!L259,""))</f>
        <v/>
      </c>
      <c r="M308" s="120">
        <f>IF($B308=1,$C$39,IF(N(Vintage_Input!M259)&gt;0,Vintage_Input!U259/Vintage_Input!M259,""))</f>
        <v/>
      </c>
      <c r="N308" s="120">
        <f>IF($B308=1,$D$39,IF(N(Vintage_Input!N259)&gt;0,Vintage_Input!V259/Vintage_Input!N259,""))</f>
        <v/>
      </c>
      <c r="O308" s="120">
        <f>IF($B308=1,$E$39,IF(N(Vintage_Input!O259)&gt;0,Vintage_Input!W259/Vintage_Input!O259,""))</f>
        <v/>
      </c>
      <c r="P308" s="120">
        <f>IF($B308=1,$F$39,IF(N(Vintage_Input!P259)&gt;0,Vintage_Input!X259/Vintage_Input!P259,""))</f>
        <v/>
      </c>
      <c r="Q308" s="120">
        <f>IF($B308=1,$G$39,IF(N(Vintage_Input!Q259)&gt;0,Vintage_Input!Y259/Vintage_Input!Q259,""))</f>
        <v/>
      </c>
      <c r="R308" s="120">
        <f>IF($B308=1,$H$39,IF(N(Vintage_Input!R259)&gt;0,Vintage_Input!Z259/Vintage_Input!R259,""))</f>
        <v/>
      </c>
      <c r="S308" s="120">
        <f>IF($B308=1,$I$39,IF(N(Vintage_Input!S259)&gt;0,Vintage_Input!AA259/Vintage_Input!S259,""))</f>
        <v/>
      </c>
      <c r="T308" s="120">
        <f>IF($B308=1,$B$40,IF(N(Vintage_Input!L259)&gt;0,Vintage_Input!AB259/Vintage_Input!L259,""))</f>
        <v/>
      </c>
      <c r="U308" s="120">
        <f>IF($B308=1,$C$40,IF(N(Vintage_Input!M259)&gt;0,Vintage_Input!AC259/Vintage_Input!M259,""))</f>
        <v/>
      </c>
      <c r="V308" s="120">
        <f>IF($B308=1,$D$40,IF(N(Vintage_Input!N259)&gt;0,Vintage_Input!AD259/Vintage_Input!N259,""))</f>
        <v/>
      </c>
      <c r="W308" s="120">
        <f>IF($B308=1,$E$40,IF(N(Vintage_Input!O259)&gt;0,Vintage_Input!AE259/Vintage_Input!O259,""))</f>
        <v/>
      </c>
      <c r="X308" s="120">
        <f>IF($B308=1,$F$40,IF(N(Vintage_Input!P259)&gt;0,Vintage_Input!AF259/Vintage_Input!P259,""))</f>
        <v/>
      </c>
      <c r="Y308" s="120">
        <f>IF($B308=1,$G$40,IF(N(Vintage_Input!Q259)&gt;0,Vintage_Input!AG259/Vintage_Input!Q259,""))</f>
        <v/>
      </c>
      <c r="Z308" s="120">
        <f>IF($B308=1,$H$40,IF(N(Vintage_Input!R259)&gt;0,Vintage_Input!AH259/Vintage_Input!R259,""))</f>
        <v/>
      </c>
      <c r="AA308" s="120">
        <f>IF($B308=1,$I$40,IF(N(Vintage_Input!S259)&gt;0,Vintage_Input!AI259/Vintage_Input!S259,""))</f>
        <v/>
      </c>
      <c r="AB308" s="120">
        <f>IF($B308=1,$B$41,IF(N(Vintage_Input!L259)&gt;0,Vintage_Input!AJ259/Vintage_Input!L259,""))</f>
        <v/>
      </c>
      <c r="AC308" s="120">
        <f>IF($B308=1,$C$41,IF(N(Vintage_Input!M259)&gt;0,Vintage_Input!AK259/Vintage_Input!M259,""))</f>
        <v/>
      </c>
      <c r="AD308" s="120">
        <f>IF($B308=1,$D$41,IF(N(Vintage_Input!N259)&gt;0,Vintage_Input!AL259/Vintage_Input!N259,""))</f>
        <v/>
      </c>
      <c r="AE308" s="120">
        <f>IF($B308=1,$E$41,IF(N(Vintage_Input!O259)&gt;0,Vintage_Input!AM259/Vintage_Input!O259,""))</f>
        <v/>
      </c>
      <c r="AF308" s="120">
        <f>IF($B308=1,$F$41,IF(N(Vintage_Input!P259)&gt;0,Vintage_Input!AN259/Vintage_Input!P259,""))</f>
        <v/>
      </c>
      <c r="AG308" s="120">
        <f>IF($B308=1,$G$41,IF(N(Vintage_Input!Q259)&gt;0,Vintage_Input!AO259/Vintage_Input!Q259,""))</f>
        <v/>
      </c>
      <c r="AH308" s="120">
        <f>IF($B308=1,$H$41,IF(N(Vintage_Input!R259)&gt;0,Vintage_Input!AP259/Vintage_Input!R259,""))</f>
        <v/>
      </c>
      <c r="AI308" s="120">
        <f>IF($B308=1,$I$41,IF(N(Vintage_Input!S259)&gt;0,Vintage_Input!AQ259/Vintage_Input!S259,""))</f>
        <v/>
      </c>
      <c r="AJ308" s="120">
        <f>IF($B308=1,$B$42,IF(N(Vintage_Input!L259)&gt;0,IFERROR(Vintage_Input!AR259/Vintage_Input!AJ259,""),""))</f>
        <v/>
      </c>
      <c r="AK308" s="120">
        <f>IF($B308=1,$C$42,IF(N(Vintage_Input!M259)&gt;0,IFERROR(Vintage_Input!AS259/Vintage_Input!AK259,""),""))</f>
        <v/>
      </c>
      <c r="AL308" s="120">
        <f>IF($B308=1,$D$42,IF(N(Vintage_Input!N259)&gt;0,IFERROR(Vintage_Input!AT259/Vintage_Input!AL259,""),""))</f>
        <v/>
      </c>
      <c r="AM308" s="120">
        <f>IF($B308=1,$E$42,IF(N(Vintage_Input!O259)&gt;0,IFERROR(Vintage_Input!AU259/Vintage_Input!AM259,""),""))</f>
        <v/>
      </c>
      <c r="AN308" s="120">
        <f>IF($B308=1,$F$42,IF(N(Vintage_Input!P259)&gt;0,IFERROR(Vintage_Input!AV259/Vintage_Input!AN259,""),""))</f>
        <v/>
      </c>
      <c r="AO308" s="120">
        <f>IF($B308=1,$G$42,IF(N(Vintage_Input!Q259)&gt;0,IFERROR(Vintage_Input!AW259/Vintage_Input!AO259,""),""))</f>
        <v/>
      </c>
      <c r="AP308" s="120">
        <f>IF($B308=1,$H$42,IF(N(Vintage_Input!R259)&gt;0,IFERROR(Vintage_Input!AX259/Vintage_Input!AP259,""),""))</f>
        <v/>
      </c>
      <c r="AQ308" s="120">
        <f>IF($B308=1,$I$42,IF(N(Vintage_Input!S259)&gt;0,IFERROR(Vintage_Input!AY259/Vintage_Input!AQ259,""),""))</f>
        <v/>
      </c>
      <c r="AR308" s="120">
        <f>IF($B308=1,$B$43,IF(N(Vintage_Input!L259)&gt;0,IFERROR(Vintage_Input!AZ259/$C308,""),""))</f>
        <v/>
      </c>
      <c r="AS308" s="120">
        <f>IF($B308=1,$C$43,IF(N(Vintage_Input!M259)&gt;0,IFERROR(Vintage_Input!BA259/$C308,""),""))</f>
        <v/>
      </c>
      <c r="AT308" s="120">
        <f>IF($B308=1,$D$43,IF(N(Vintage_Input!N259)&gt;0,IFERROR(Vintage_Input!BB259/$C308,""),""))</f>
        <v/>
      </c>
      <c r="AU308" s="120">
        <f>IF($B308=1,$E$43,IF(N(Vintage_Input!O259)&gt;0,IFERROR(Vintage_Input!BC259/$C308,""),""))</f>
        <v/>
      </c>
      <c r="AV308" s="120">
        <f>IF($B308=1,$F$43,IF(N(Vintage_Input!P259)&gt;0,IFERROR(Vintage_Input!BD259/$C308,""),""))</f>
        <v/>
      </c>
      <c r="AW308" s="120">
        <f>IF($B308=1,$G$43,IF(N(Vintage_Input!Q259)&gt;0,IFERROR(Vintage_Input!BE259/$C308,""),""))</f>
        <v/>
      </c>
      <c r="AX308" s="120">
        <f>IF($B308=1,$H$43,IF(N(Vintage_Input!R259)&gt;0,IFERROR(Vintage_Input!BF259/$C308,""),""))</f>
        <v/>
      </c>
      <c r="AY308" s="120">
        <f>IF($B308=1,$I$43,IF(N(Vintage_Input!S259)&gt;0,IFERROR(Vintage_Input!BG259/$C308,""),""))</f>
        <v/>
      </c>
      <c r="AZ308" s="121">
        <f>IF($B308=1,$B$44,IF(N(Vintage_Input!L259)&gt;0,IFERROR((Vintage_Input!D259+Vintage_Input!AR259)/$C308+Products!$F$14-(Products!$F$43+Products!$F$19+Products!$F$43*Products!$F$22+Products!$F$44),""),""))</f>
        <v/>
      </c>
      <c r="BA308" s="121">
        <f>IF($B308=1,$C$44,IF(N(Vintage_Input!M259)&gt;0,IFERROR((Vintage_Input!E259+Vintage_Input!AS259)/$C308+Products!$F$14-(Products!$F$43+Products!$F$19+Products!$F$43*Products!$F$22+Products!$F$44),""),""))</f>
        <v/>
      </c>
      <c r="BB308" s="121">
        <f>IF($B308=1,$D$44,IF(N(Vintage_Input!N259)&gt;0,IFERROR((Vintage_Input!F259+Vintage_Input!AT259)/$C308+Products!$F$14-(Products!$F$43+Products!$F$19+Products!$F$43*Products!$F$22+Products!$F$44),""),""))</f>
        <v/>
      </c>
      <c r="BC308" s="121">
        <f>IF($B308=1,$E$44,IF(N(Vintage_Input!O259)&gt;0,IFERROR((Vintage_Input!G259+Vintage_Input!AU259)/$C308+Products!$F$14-(Products!$F$43+Products!$F$19+Products!$F$43*Products!$F$22+Products!$F$44),""),""))</f>
        <v/>
      </c>
      <c r="BD308" s="121">
        <f>IF($B308=1,$F$44,IF(N(Vintage_Input!P259)&gt;0,IFERROR((Vintage_Input!H259+Vintage_Input!AV259)/$C308+Products!$F$14-(Products!$F$43+Products!$F$19+Products!$F$43*Products!$F$22+Products!$F$44),""),""))</f>
        <v/>
      </c>
      <c r="BE308" s="121">
        <f>IF($B308=1,$G$44,IF(N(Vintage_Input!Q259)&gt;0,IFERROR((Vintage_Input!I259+Vintage_Input!AW259)/$C308+Products!$F$14-(Products!$F$43+Products!$F$19+Products!$F$43*Products!$F$22+Products!$F$44),""),""))</f>
        <v/>
      </c>
      <c r="BF308" s="121">
        <f>IF($B308=1,$H$44,IF(N(Vintage_Input!R259)&gt;0,IFERROR((Vintage_Input!J259+Vintage_Input!AX259)/$C308+Products!$F$14-(Products!$F$43+Products!$F$19+Products!$F$43*Products!$F$22+Products!$F$44),""),""))</f>
        <v/>
      </c>
      <c r="BG308" s="121">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0">
        <f>IF($B309=1,$B$38,IF(N(Vintage_Input!L260)&gt;0,Vintage_Input!D260/Vintage_Input!L260,""))</f>
        <v/>
      </c>
      <c r="E309" s="120">
        <f>IF($B309=1,$C$38,IF(N(Vintage_Input!M260)&gt;0,Vintage_Input!E260/Vintage_Input!M260,""))</f>
        <v/>
      </c>
      <c r="F309" s="120">
        <f>IF($B309=1,$D$38,IF(N(Vintage_Input!N260)&gt;0,Vintage_Input!F260/Vintage_Input!N260,""))</f>
        <v/>
      </c>
      <c r="G309" s="120">
        <f>IF($B309=1,$E$38,IF(N(Vintage_Input!O260)&gt;0,Vintage_Input!G260/Vintage_Input!O260,""))</f>
        <v/>
      </c>
      <c r="H309" s="120">
        <f>IF($B309=1,$F$38,IF(N(Vintage_Input!P260)&gt;0,Vintage_Input!H260/Vintage_Input!P260,""))</f>
        <v/>
      </c>
      <c r="I309" s="120">
        <f>IF($B309=1,$G$38,IF(N(Vintage_Input!Q260)&gt;0,Vintage_Input!I260/Vintage_Input!Q260,""))</f>
        <v/>
      </c>
      <c r="J309" s="120">
        <f>IF($B309=1,$H$38,IF(N(Vintage_Input!R260)&gt;0,Vintage_Input!J260/Vintage_Input!R260,""))</f>
        <v/>
      </c>
      <c r="K309" s="120">
        <f>IF($B309=1,$I$38,IF(N(Vintage_Input!S260)&gt;0,Vintage_Input!K260/Vintage_Input!S260,""))</f>
        <v/>
      </c>
      <c r="L309" s="120">
        <f>IF($B309=1,$B$39,IF(N(Vintage_Input!L260)&gt;0,Vintage_Input!T260/Vintage_Input!L260,""))</f>
        <v/>
      </c>
      <c r="M309" s="120">
        <f>IF($B309=1,$C$39,IF(N(Vintage_Input!M260)&gt;0,Vintage_Input!U260/Vintage_Input!M260,""))</f>
        <v/>
      </c>
      <c r="N309" s="120">
        <f>IF($B309=1,$D$39,IF(N(Vintage_Input!N260)&gt;0,Vintage_Input!V260/Vintage_Input!N260,""))</f>
        <v/>
      </c>
      <c r="O309" s="120">
        <f>IF($B309=1,$E$39,IF(N(Vintage_Input!O260)&gt;0,Vintage_Input!W260/Vintage_Input!O260,""))</f>
        <v/>
      </c>
      <c r="P309" s="120">
        <f>IF($B309=1,$F$39,IF(N(Vintage_Input!P260)&gt;0,Vintage_Input!X260/Vintage_Input!P260,""))</f>
        <v/>
      </c>
      <c r="Q309" s="120">
        <f>IF($B309=1,$G$39,IF(N(Vintage_Input!Q260)&gt;0,Vintage_Input!Y260/Vintage_Input!Q260,""))</f>
        <v/>
      </c>
      <c r="R309" s="120">
        <f>IF($B309=1,$H$39,IF(N(Vintage_Input!R260)&gt;0,Vintage_Input!Z260/Vintage_Input!R260,""))</f>
        <v/>
      </c>
      <c r="S309" s="120">
        <f>IF($B309=1,$I$39,IF(N(Vintage_Input!S260)&gt;0,Vintage_Input!AA260/Vintage_Input!S260,""))</f>
        <v/>
      </c>
      <c r="T309" s="120">
        <f>IF($B309=1,$B$40,IF(N(Vintage_Input!L260)&gt;0,Vintage_Input!AB260/Vintage_Input!L260,""))</f>
        <v/>
      </c>
      <c r="U309" s="120">
        <f>IF($B309=1,$C$40,IF(N(Vintage_Input!M260)&gt;0,Vintage_Input!AC260/Vintage_Input!M260,""))</f>
        <v/>
      </c>
      <c r="V309" s="120">
        <f>IF($B309=1,$D$40,IF(N(Vintage_Input!N260)&gt;0,Vintage_Input!AD260/Vintage_Input!N260,""))</f>
        <v/>
      </c>
      <c r="W309" s="120">
        <f>IF($B309=1,$E$40,IF(N(Vintage_Input!O260)&gt;0,Vintage_Input!AE260/Vintage_Input!O260,""))</f>
        <v/>
      </c>
      <c r="X309" s="120">
        <f>IF($B309=1,$F$40,IF(N(Vintage_Input!P260)&gt;0,Vintage_Input!AF260/Vintage_Input!P260,""))</f>
        <v/>
      </c>
      <c r="Y309" s="120">
        <f>IF($B309=1,$G$40,IF(N(Vintage_Input!Q260)&gt;0,Vintage_Input!AG260/Vintage_Input!Q260,""))</f>
        <v/>
      </c>
      <c r="Z309" s="120">
        <f>IF($B309=1,$H$40,IF(N(Vintage_Input!R260)&gt;0,Vintage_Input!AH260/Vintage_Input!R260,""))</f>
        <v/>
      </c>
      <c r="AA309" s="120">
        <f>IF($B309=1,$I$40,IF(N(Vintage_Input!S260)&gt;0,Vintage_Input!AI260/Vintage_Input!S260,""))</f>
        <v/>
      </c>
      <c r="AB309" s="120">
        <f>IF($B309=1,$B$41,IF(N(Vintage_Input!L260)&gt;0,Vintage_Input!AJ260/Vintage_Input!L260,""))</f>
        <v/>
      </c>
      <c r="AC309" s="120">
        <f>IF($B309=1,$C$41,IF(N(Vintage_Input!M260)&gt;0,Vintage_Input!AK260/Vintage_Input!M260,""))</f>
        <v/>
      </c>
      <c r="AD309" s="120">
        <f>IF($B309=1,$D$41,IF(N(Vintage_Input!N260)&gt;0,Vintage_Input!AL260/Vintage_Input!N260,""))</f>
        <v/>
      </c>
      <c r="AE309" s="120">
        <f>IF($B309=1,$E$41,IF(N(Vintage_Input!O260)&gt;0,Vintage_Input!AM260/Vintage_Input!O260,""))</f>
        <v/>
      </c>
      <c r="AF309" s="120">
        <f>IF($B309=1,$F$41,IF(N(Vintage_Input!P260)&gt;0,Vintage_Input!AN260/Vintage_Input!P260,""))</f>
        <v/>
      </c>
      <c r="AG309" s="120">
        <f>IF($B309=1,$G$41,IF(N(Vintage_Input!Q260)&gt;0,Vintage_Input!AO260/Vintage_Input!Q260,""))</f>
        <v/>
      </c>
      <c r="AH309" s="120">
        <f>IF($B309=1,$H$41,IF(N(Vintage_Input!R260)&gt;0,Vintage_Input!AP260/Vintage_Input!R260,""))</f>
        <v/>
      </c>
      <c r="AI309" s="120">
        <f>IF($B309=1,$I$41,IF(N(Vintage_Input!S260)&gt;0,Vintage_Input!AQ260/Vintage_Input!S260,""))</f>
        <v/>
      </c>
      <c r="AJ309" s="120">
        <f>IF($B309=1,$B$42,IF(N(Vintage_Input!L260)&gt;0,IFERROR(Vintage_Input!AR260/Vintage_Input!AJ260,""),""))</f>
        <v/>
      </c>
      <c r="AK309" s="120">
        <f>IF($B309=1,$C$42,IF(N(Vintage_Input!M260)&gt;0,IFERROR(Vintage_Input!AS260/Vintage_Input!AK260,""),""))</f>
        <v/>
      </c>
      <c r="AL309" s="120">
        <f>IF($B309=1,$D$42,IF(N(Vintage_Input!N260)&gt;0,IFERROR(Vintage_Input!AT260/Vintage_Input!AL260,""),""))</f>
        <v/>
      </c>
      <c r="AM309" s="120">
        <f>IF($B309=1,$E$42,IF(N(Vintage_Input!O260)&gt;0,IFERROR(Vintage_Input!AU260/Vintage_Input!AM260,""),""))</f>
        <v/>
      </c>
      <c r="AN309" s="120">
        <f>IF($B309=1,$F$42,IF(N(Vintage_Input!P260)&gt;0,IFERROR(Vintage_Input!AV260/Vintage_Input!AN260,""),""))</f>
        <v/>
      </c>
      <c r="AO309" s="120">
        <f>IF($B309=1,$G$42,IF(N(Vintage_Input!Q260)&gt;0,IFERROR(Vintage_Input!AW260/Vintage_Input!AO260,""),""))</f>
        <v/>
      </c>
      <c r="AP309" s="120">
        <f>IF($B309=1,$H$42,IF(N(Vintage_Input!R260)&gt;0,IFERROR(Vintage_Input!AX260/Vintage_Input!AP260,""),""))</f>
        <v/>
      </c>
      <c r="AQ309" s="120">
        <f>IF($B309=1,$I$42,IF(N(Vintage_Input!S260)&gt;0,IFERROR(Vintage_Input!AY260/Vintage_Input!AQ260,""),""))</f>
        <v/>
      </c>
      <c r="AR309" s="120">
        <f>IF($B309=1,$B$43,IF(N(Vintage_Input!L260)&gt;0,IFERROR(Vintage_Input!AZ260/$C309,""),""))</f>
        <v/>
      </c>
      <c r="AS309" s="120">
        <f>IF($B309=1,$C$43,IF(N(Vintage_Input!M260)&gt;0,IFERROR(Vintage_Input!BA260/$C309,""),""))</f>
        <v/>
      </c>
      <c r="AT309" s="120">
        <f>IF($B309=1,$D$43,IF(N(Vintage_Input!N260)&gt;0,IFERROR(Vintage_Input!BB260/$C309,""),""))</f>
        <v/>
      </c>
      <c r="AU309" s="120">
        <f>IF($B309=1,$E$43,IF(N(Vintage_Input!O260)&gt;0,IFERROR(Vintage_Input!BC260/$C309,""),""))</f>
        <v/>
      </c>
      <c r="AV309" s="120">
        <f>IF($B309=1,$F$43,IF(N(Vintage_Input!P260)&gt;0,IFERROR(Vintage_Input!BD260/$C309,""),""))</f>
        <v/>
      </c>
      <c r="AW309" s="120">
        <f>IF($B309=1,$G$43,IF(N(Vintage_Input!Q260)&gt;0,IFERROR(Vintage_Input!BE260/$C309,""),""))</f>
        <v/>
      </c>
      <c r="AX309" s="120">
        <f>IF($B309=1,$H$43,IF(N(Vintage_Input!R260)&gt;0,IFERROR(Vintage_Input!BF260/$C309,""),""))</f>
        <v/>
      </c>
      <c r="AY309" s="120">
        <f>IF($B309=1,$I$43,IF(N(Vintage_Input!S260)&gt;0,IFERROR(Vintage_Input!BG260/$C309,""),""))</f>
        <v/>
      </c>
      <c r="AZ309" s="121">
        <f>IF($B309=1,$B$44,IF(N(Vintage_Input!L260)&gt;0,IFERROR((Vintage_Input!D260+Vintage_Input!AR260)/$C309+Products!$F$14-(Products!$F$43+Products!$F$19+Products!$F$43*Products!$F$22+Products!$F$44),""),""))</f>
        <v/>
      </c>
      <c r="BA309" s="121">
        <f>IF($B309=1,$C$44,IF(N(Vintage_Input!M260)&gt;0,IFERROR((Vintage_Input!E260+Vintage_Input!AS260)/$C309+Products!$F$14-(Products!$F$43+Products!$F$19+Products!$F$43*Products!$F$22+Products!$F$44),""),""))</f>
        <v/>
      </c>
      <c r="BB309" s="121">
        <f>IF($B309=1,$D$44,IF(N(Vintage_Input!N260)&gt;0,IFERROR((Vintage_Input!F260+Vintage_Input!AT260)/$C309+Products!$F$14-(Products!$F$43+Products!$F$19+Products!$F$43*Products!$F$22+Products!$F$44),""),""))</f>
        <v/>
      </c>
      <c r="BC309" s="121">
        <f>IF($B309=1,$E$44,IF(N(Vintage_Input!O260)&gt;0,IFERROR((Vintage_Input!G260+Vintage_Input!AU260)/$C309+Products!$F$14-(Products!$F$43+Products!$F$19+Products!$F$43*Products!$F$22+Products!$F$44),""),""))</f>
        <v/>
      </c>
      <c r="BD309" s="121">
        <f>IF($B309=1,$F$44,IF(N(Vintage_Input!P260)&gt;0,IFERROR((Vintage_Input!H260+Vintage_Input!AV260)/$C309+Products!$F$14-(Products!$F$43+Products!$F$19+Products!$F$43*Products!$F$22+Products!$F$44),""),""))</f>
        <v/>
      </c>
      <c r="BE309" s="121">
        <f>IF($B309=1,$G$44,IF(N(Vintage_Input!Q260)&gt;0,IFERROR((Vintage_Input!I260+Vintage_Input!AW260)/$C309+Products!$F$14-(Products!$F$43+Products!$F$19+Products!$F$43*Products!$F$22+Products!$F$44),""),""))</f>
        <v/>
      </c>
      <c r="BF309" s="121">
        <f>IF($B309=1,$H$44,IF(N(Vintage_Input!R260)&gt;0,IFERROR((Vintage_Input!J260+Vintage_Input!AX260)/$C309+Products!$F$14-(Products!$F$43+Products!$F$19+Products!$F$43*Products!$F$22+Products!$F$44),""),""))</f>
        <v/>
      </c>
      <c r="BG309" s="121">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0">
        <f>IF($B310=1,$B$38,IF(N(Vintage_Input!L261)&gt;0,Vintage_Input!D261/Vintage_Input!L261,""))</f>
        <v/>
      </c>
      <c r="E310" s="120">
        <f>IF($B310=1,$C$38,IF(N(Vintage_Input!M261)&gt;0,Vintage_Input!E261/Vintage_Input!M261,""))</f>
        <v/>
      </c>
      <c r="F310" s="120">
        <f>IF($B310=1,$D$38,IF(N(Vintage_Input!N261)&gt;0,Vintage_Input!F261/Vintage_Input!N261,""))</f>
        <v/>
      </c>
      <c r="G310" s="120">
        <f>IF($B310=1,$E$38,IF(N(Vintage_Input!O261)&gt;0,Vintage_Input!G261/Vintage_Input!O261,""))</f>
        <v/>
      </c>
      <c r="H310" s="120">
        <f>IF($B310=1,$F$38,IF(N(Vintage_Input!P261)&gt;0,Vintage_Input!H261/Vintage_Input!P261,""))</f>
        <v/>
      </c>
      <c r="I310" s="120">
        <f>IF($B310=1,$G$38,IF(N(Vintage_Input!Q261)&gt;0,Vintage_Input!I261/Vintage_Input!Q261,""))</f>
        <v/>
      </c>
      <c r="J310" s="120">
        <f>IF($B310=1,$H$38,IF(N(Vintage_Input!R261)&gt;0,Vintage_Input!J261/Vintage_Input!R261,""))</f>
        <v/>
      </c>
      <c r="K310" s="120">
        <f>IF($B310=1,$I$38,IF(N(Vintage_Input!S261)&gt;0,Vintage_Input!K261/Vintage_Input!S261,""))</f>
        <v/>
      </c>
      <c r="L310" s="120">
        <f>IF($B310=1,$B$39,IF(N(Vintage_Input!L261)&gt;0,Vintage_Input!T261/Vintage_Input!L261,""))</f>
        <v/>
      </c>
      <c r="M310" s="120">
        <f>IF($B310=1,$C$39,IF(N(Vintage_Input!M261)&gt;0,Vintage_Input!U261/Vintage_Input!M261,""))</f>
        <v/>
      </c>
      <c r="N310" s="120">
        <f>IF($B310=1,$D$39,IF(N(Vintage_Input!N261)&gt;0,Vintage_Input!V261/Vintage_Input!N261,""))</f>
        <v/>
      </c>
      <c r="O310" s="120">
        <f>IF($B310=1,$E$39,IF(N(Vintage_Input!O261)&gt;0,Vintage_Input!W261/Vintage_Input!O261,""))</f>
        <v/>
      </c>
      <c r="P310" s="120">
        <f>IF($B310=1,$F$39,IF(N(Vintage_Input!P261)&gt;0,Vintage_Input!X261/Vintage_Input!P261,""))</f>
        <v/>
      </c>
      <c r="Q310" s="120">
        <f>IF($B310=1,$G$39,IF(N(Vintage_Input!Q261)&gt;0,Vintage_Input!Y261/Vintage_Input!Q261,""))</f>
        <v/>
      </c>
      <c r="R310" s="120">
        <f>IF($B310=1,$H$39,IF(N(Vintage_Input!R261)&gt;0,Vintage_Input!Z261/Vintage_Input!R261,""))</f>
        <v/>
      </c>
      <c r="S310" s="120">
        <f>IF($B310=1,$I$39,IF(N(Vintage_Input!S261)&gt;0,Vintage_Input!AA261/Vintage_Input!S261,""))</f>
        <v/>
      </c>
      <c r="T310" s="120">
        <f>IF($B310=1,$B$40,IF(N(Vintage_Input!L261)&gt;0,Vintage_Input!AB261/Vintage_Input!L261,""))</f>
        <v/>
      </c>
      <c r="U310" s="120">
        <f>IF($B310=1,$C$40,IF(N(Vintage_Input!M261)&gt;0,Vintage_Input!AC261/Vintage_Input!M261,""))</f>
        <v/>
      </c>
      <c r="V310" s="120">
        <f>IF($B310=1,$D$40,IF(N(Vintage_Input!N261)&gt;0,Vintage_Input!AD261/Vintage_Input!N261,""))</f>
        <v/>
      </c>
      <c r="W310" s="120">
        <f>IF($B310=1,$E$40,IF(N(Vintage_Input!O261)&gt;0,Vintage_Input!AE261/Vintage_Input!O261,""))</f>
        <v/>
      </c>
      <c r="X310" s="120">
        <f>IF($B310=1,$F$40,IF(N(Vintage_Input!P261)&gt;0,Vintage_Input!AF261/Vintage_Input!P261,""))</f>
        <v/>
      </c>
      <c r="Y310" s="120">
        <f>IF($B310=1,$G$40,IF(N(Vintage_Input!Q261)&gt;0,Vintage_Input!AG261/Vintage_Input!Q261,""))</f>
        <v/>
      </c>
      <c r="Z310" s="120">
        <f>IF($B310=1,$H$40,IF(N(Vintage_Input!R261)&gt;0,Vintage_Input!AH261/Vintage_Input!R261,""))</f>
        <v/>
      </c>
      <c r="AA310" s="120">
        <f>IF($B310=1,$I$40,IF(N(Vintage_Input!S261)&gt;0,Vintage_Input!AI261/Vintage_Input!S261,""))</f>
        <v/>
      </c>
      <c r="AB310" s="120">
        <f>IF($B310=1,$B$41,IF(N(Vintage_Input!L261)&gt;0,Vintage_Input!AJ261/Vintage_Input!L261,""))</f>
        <v/>
      </c>
      <c r="AC310" s="120">
        <f>IF($B310=1,$C$41,IF(N(Vintage_Input!M261)&gt;0,Vintage_Input!AK261/Vintage_Input!M261,""))</f>
        <v/>
      </c>
      <c r="AD310" s="120">
        <f>IF($B310=1,$D$41,IF(N(Vintage_Input!N261)&gt;0,Vintage_Input!AL261/Vintage_Input!N261,""))</f>
        <v/>
      </c>
      <c r="AE310" s="120">
        <f>IF($B310=1,$E$41,IF(N(Vintage_Input!O261)&gt;0,Vintage_Input!AM261/Vintage_Input!O261,""))</f>
        <v/>
      </c>
      <c r="AF310" s="120">
        <f>IF($B310=1,$F$41,IF(N(Vintage_Input!P261)&gt;0,Vintage_Input!AN261/Vintage_Input!P261,""))</f>
        <v/>
      </c>
      <c r="AG310" s="120">
        <f>IF($B310=1,$G$41,IF(N(Vintage_Input!Q261)&gt;0,Vintage_Input!AO261/Vintage_Input!Q261,""))</f>
        <v/>
      </c>
      <c r="AH310" s="120">
        <f>IF($B310=1,$H$41,IF(N(Vintage_Input!R261)&gt;0,Vintage_Input!AP261/Vintage_Input!R261,""))</f>
        <v/>
      </c>
      <c r="AI310" s="120">
        <f>IF($B310=1,$I$41,IF(N(Vintage_Input!S261)&gt;0,Vintage_Input!AQ261/Vintage_Input!S261,""))</f>
        <v/>
      </c>
      <c r="AJ310" s="120">
        <f>IF($B310=1,$B$42,IF(N(Vintage_Input!L261)&gt;0,IFERROR(Vintage_Input!AR261/Vintage_Input!AJ261,""),""))</f>
        <v/>
      </c>
      <c r="AK310" s="120">
        <f>IF($B310=1,$C$42,IF(N(Vintage_Input!M261)&gt;0,IFERROR(Vintage_Input!AS261/Vintage_Input!AK261,""),""))</f>
        <v/>
      </c>
      <c r="AL310" s="120">
        <f>IF($B310=1,$D$42,IF(N(Vintage_Input!N261)&gt;0,IFERROR(Vintage_Input!AT261/Vintage_Input!AL261,""),""))</f>
        <v/>
      </c>
      <c r="AM310" s="120">
        <f>IF($B310=1,$E$42,IF(N(Vintage_Input!O261)&gt;0,IFERROR(Vintage_Input!AU261/Vintage_Input!AM261,""),""))</f>
        <v/>
      </c>
      <c r="AN310" s="120">
        <f>IF($B310=1,$F$42,IF(N(Vintage_Input!P261)&gt;0,IFERROR(Vintage_Input!AV261/Vintage_Input!AN261,""),""))</f>
        <v/>
      </c>
      <c r="AO310" s="120">
        <f>IF($B310=1,$G$42,IF(N(Vintage_Input!Q261)&gt;0,IFERROR(Vintage_Input!AW261/Vintage_Input!AO261,""),""))</f>
        <v/>
      </c>
      <c r="AP310" s="120">
        <f>IF($B310=1,$H$42,IF(N(Vintage_Input!R261)&gt;0,IFERROR(Vintage_Input!AX261/Vintage_Input!AP261,""),""))</f>
        <v/>
      </c>
      <c r="AQ310" s="120">
        <f>IF($B310=1,$I$42,IF(N(Vintage_Input!S261)&gt;0,IFERROR(Vintage_Input!AY261/Vintage_Input!AQ261,""),""))</f>
        <v/>
      </c>
      <c r="AR310" s="120">
        <f>IF($B310=1,$B$43,IF(N(Vintage_Input!L261)&gt;0,IFERROR(Vintage_Input!AZ261/$C310,""),""))</f>
        <v/>
      </c>
      <c r="AS310" s="120">
        <f>IF($B310=1,$C$43,IF(N(Vintage_Input!M261)&gt;0,IFERROR(Vintage_Input!BA261/$C310,""),""))</f>
        <v/>
      </c>
      <c r="AT310" s="120">
        <f>IF($B310=1,$D$43,IF(N(Vintage_Input!N261)&gt;0,IFERROR(Vintage_Input!BB261/$C310,""),""))</f>
        <v/>
      </c>
      <c r="AU310" s="120">
        <f>IF($B310=1,$E$43,IF(N(Vintage_Input!O261)&gt;0,IFERROR(Vintage_Input!BC261/$C310,""),""))</f>
        <v/>
      </c>
      <c r="AV310" s="120">
        <f>IF($B310=1,$F$43,IF(N(Vintage_Input!P261)&gt;0,IFERROR(Vintage_Input!BD261/$C310,""),""))</f>
        <v/>
      </c>
      <c r="AW310" s="120">
        <f>IF($B310=1,$G$43,IF(N(Vintage_Input!Q261)&gt;0,IFERROR(Vintage_Input!BE261/$C310,""),""))</f>
        <v/>
      </c>
      <c r="AX310" s="120">
        <f>IF($B310=1,$H$43,IF(N(Vintage_Input!R261)&gt;0,IFERROR(Vintage_Input!BF261/$C310,""),""))</f>
        <v/>
      </c>
      <c r="AY310" s="120">
        <f>IF($B310=1,$I$43,IF(N(Vintage_Input!S261)&gt;0,IFERROR(Vintage_Input!BG261/$C310,""),""))</f>
        <v/>
      </c>
      <c r="AZ310" s="121">
        <f>IF($B310=1,$B$44,IF(N(Vintage_Input!L261)&gt;0,IFERROR((Vintage_Input!D261+Vintage_Input!AR261)/$C310+Products!$F$14-(Products!$F$43+Products!$F$19+Products!$F$43*Products!$F$22+Products!$F$44),""),""))</f>
        <v/>
      </c>
      <c r="BA310" s="121">
        <f>IF($B310=1,$C$44,IF(N(Vintage_Input!M261)&gt;0,IFERROR((Vintage_Input!E261+Vintage_Input!AS261)/$C310+Products!$F$14-(Products!$F$43+Products!$F$19+Products!$F$43*Products!$F$22+Products!$F$44),""),""))</f>
        <v/>
      </c>
      <c r="BB310" s="121">
        <f>IF($B310=1,$D$44,IF(N(Vintage_Input!N261)&gt;0,IFERROR((Vintage_Input!F261+Vintage_Input!AT261)/$C310+Products!$F$14-(Products!$F$43+Products!$F$19+Products!$F$43*Products!$F$22+Products!$F$44),""),""))</f>
        <v/>
      </c>
      <c r="BC310" s="121">
        <f>IF($B310=1,$E$44,IF(N(Vintage_Input!O261)&gt;0,IFERROR((Vintage_Input!G261+Vintage_Input!AU261)/$C310+Products!$F$14-(Products!$F$43+Products!$F$19+Products!$F$43*Products!$F$22+Products!$F$44),""),""))</f>
        <v/>
      </c>
      <c r="BD310" s="121">
        <f>IF($B310=1,$F$44,IF(N(Vintage_Input!P261)&gt;0,IFERROR((Vintage_Input!H261+Vintage_Input!AV261)/$C310+Products!$F$14-(Products!$F$43+Products!$F$19+Products!$F$43*Products!$F$22+Products!$F$44),""),""))</f>
        <v/>
      </c>
      <c r="BE310" s="121">
        <f>IF($B310=1,$G$44,IF(N(Vintage_Input!Q261)&gt;0,IFERROR((Vintage_Input!I261+Vintage_Input!AW261)/$C310+Products!$F$14-(Products!$F$43+Products!$F$19+Products!$F$43*Products!$F$22+Products!$F$44),""),""))</f>
        <v/>
      </c>
      <c r="BF310" s="121">
        <f>IF($B310=1,$H$44,IF(N(Vintage_Input!R261)&gt;0,IFERROR((Vintage_Input!J261+Vintage_Input!AX261)/$C310+Products!$F$14-(Products!$F$43+Products!$F$19+Products!$F$43*Products!$F$22+Products!$F$44),""),""))</f>
        <v/>
      </c>
      <c r="BG310" s="121">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0">
        <f>IF($B311=1,$B$38,IF(N(Vintage_Input!L262)&gt;0,Vintage_Input!D262/Vintage_Input!L262,""))</f>
        <v/>
      </c>
      <c r="E311" s="120">
        <f>IF($B311=1,$C$38,IF(N(Vintage_Input!M262)&gt;0,Vintage_Input!E262/Vintage_Input!M262,""))</f>
        <v/>
      </c>
      <c r="F311" s="120">
        <f>IF($B311=1,$D$38,IF(N(Vintage_Input!N262)&gt;0,Vintage_Input!F262/Vintage_Input!N262,""))</f>
        <v/>
      </c>
      <c r="G311" s="120">
        <f>IF($B311=1,$E$38,IF(N(Vintage_Input!O262)&gt;0,Vintage_Input!G262/Vintage_Input!O262,""))</f>
        <v/>
      </c>
      <c r="H311" s="120">
        <f>IF($B311=1,$F$38,IF(N(Vintage_Input!P262)&gt;0,Vintage_Input!H262/Vintage_Input!P262,""))</f>
        <v/>
      </c>
      <c r="I311" s="120">
        <f>IF($B311=1,$G$38,IF(N(Vintage_Input!Q262)&gt;0,Vintage_Input!I262/Vintage_Input!Q262,""))</f>
        <v/>
      </c>
      <c r="J311" s="120">
        <f>IF($B311=1,$H$38,IF(N(Vintage_Input!R262)&gt;0,Vintage_Input!J262/Vintage_Input!R262,""))</f>
        <v/>
      </c>
      <c r="K311" s="120">
        <f>IF($B311=1,$I$38,IF(N(Vintage_Input!S262)&gt;0,Vintage_Input!K262/Vintage_Input!S262,""))</f>
        <v/>
      </c>
      <c r="L311" s="120">
        <f>IF($B311=1,$B$39,IF(N(Vintage_Input!L262)&gt;0,Vintage_Input!T262/Vintage_Input!L262,""))</f>
        <v/>
      </c>
      <c r="M311" s="120">
        <f>IF($B311=1,$C$39,IF(N(Vintage_Input!M262)&gt;0,Vintage_Input!U262/Vintage_Input!M262,""))</f>
        <v/>
      </c>
      <c r="N311" s="120">
        <f>IF($B311=1,$D$39,IF(N(Vintage_Input!N262)&gt;0,Vintage_Input!V262/Vintage_Input!N262,""))</f>
        <v/>
      </c>
      <c r="O311" s="120">
        <f>IF($B311=1,$E$39,IF(N(Vintage_Input!O262)&gt;0,Vintage_Input!W262/Vintage_Input!O262,""))</f>
        <v/>
      </c>
      <c r="P311" s="120">
        <f>IF($B311=1,$F$39,IF(N(Vintage_Input!P262)&gt;0,Vintage_Input!X262/Vintage_Input!P262,""))</f>
        <v/>
      </c>
      <c r="Q311" s="120">
        <f>IF($B311=1,$G$39,IF(N(Vintage_Input!Q262)&gt;0,Vintage_Input!Y262/Vintage_Input!Q262,""))</f>
        <v/>
      </c>
      <c r="R311" s="120">
        <f>IF($B311=1,$H$39,IF(N(Vintage_Input!R262)&gt;0,Vintage_Input!Z262/Vintage_Input!R262,""))</f>
        <v/>
      </c>
      <c r="S311" s="120">
        <f>IF($B311=1,$I$39,IF(N(Vintage_Input!S262)&gt;0,Vintage_Input!AA262/Vintage_Input!S262,""))</f>
        <v/>
      </c>
      <c r="T311" s="120">
        <f>IF($B311=1,$B$40,IF(N(Vintage_Input!L262)&gt;0,Vintage_Input!AB262/Vintage_Input!L262,""))</f>
        <v/>
      </c>
      <c r="U311" s="120">
        <f>IF($B311=1,$C$40,IF(N(Vintage_Input!M262)&gt;0,Vintage_Input!AC262/Vintage_Input!M262,""))</f>
        <v/>
      </c>
      <c r="V311" s="120">
        <f>IF($B311=1,$D$40,IF(N(Vintage_Input!N262)&gt;0,Vintage_Input!AD262/Vintage_Input!N262,""))</f>
        <v/>
      </c>
      <c r="W311" s="120">
        <f>IF($B311=1,$E$40,IF(N(Vintage_Input!O262)&gt;0,Vintage_Input!AE262/Vintage_Input!O262,""))</f>
        <v/>
      </c>
      <c r="X311" s="120">
        <f>IF($B311=1,$F$40,IF(N(Vintage_Input!P262)&gt;0,Vintage_Input!AF262/Vintage_Input!P262,""))</f>
        <v/>
      </c>
      <c r="Y311" s="120">
        <f>IF($B311=1,$G$40,IF(N(Vintage_Input!Q262)&gt;0,Vintage_Input!AG262/Vintage_Input!Q262,""))</f>
        <v/>
      </c>
      <c r="Z311" s="120">
        <f>IF($B311=1,$H$40,IF(N(Vintage_Input!R262)&gt;0,Vintage_Input!AH262/Vintage_Input!R262,""))</f>
        <v/>
      </c>
      <c r="AA311" s="120">
        <f>IF($B311=1,$I$40,IF(N(Vintage_Input!S262)&gt;0,Vintage_Input!AI262/Vintage_Input!S262,""))</f>
        <v/>
      </c>
      <c r="AB311" s="120">
        <f>IF($B311=1,$B$41,IF(N(Vintage_Input!L262)&gt;0,Vintage_Input!AJ262/Vintage_Input!L262,""))</f>
        <v/>
      </c>
      <c r="AC311" s="120">
        <f>IF($B311=1,$C$41,IF(N(Vintage_Input!M262)&gt;0,Vintage_Input!AK262/Vintage_Input!M262,""))</f>
        <v/>
      </c>
      <c r="AD311" s="120">
        <f>IF($B311=1,$D$41,IF(N(Vintage_Input!N262)&gt;0,Vintage_Input!AL262/Vintage_Input!N262,""))</f>
        <v/>
      </c>
      <c r="AE311" s="120">
        <f>IF($B311=1,$E$41,IF(N(Vintage_Input!O262)&gt;0,Vintage_Input!AM262/Vintage_Input!O262,""))</f>
        <v/>
      </c>
      <c r="AF311" s="120">
        <f>IF($B311=1,$F$41,IF(N(Vintage_Input!P262)&gt;0,Vintage_Input!AN262/Vintage_Input!P262,""))</f>
        <v/>
      </c>
      <c r="AG311" s="120">
        <f>IF($B311=1,$G$41,IF(N(Vintage_Input!Q262)&gt;0,Vintage_Input!AO262/Vintage_Input!Q262,""))</f>
        <v/>
      </c>
      <c r="AH311" s="120">
        <f>IF($B311=1,$H$41,IF(N(Vintage_Input!R262)&gt;0,Vintage_Input!AP262/Vintage_Input!R262,""))</f>
        <v/>
      </c>
      <c r="AI311" s="120">
        <f>IF($B311=1,$I$41,IF(N(Vintage_Input!S262)&gt;0,Vintage_Input!AQ262/Vintage_Input!S262,""))</f>
        <v/>
      </c>
      <c r="AJ311" s="120">
        <f>IF($B311=1,$B$42,IF(N(Vintage_Input!L262)&gt;0,IFERROR(Vintage_Input!AR262/Vintage_Input!AJ262,""),""))</f>
        <v/>
      </c>
      <c r="AK311" s="120">
        <f>IF($B311=1,$C$42,IF(N(Vintage_Input!M262)&gt;0,IFERROR(Vintage_Input!AS262/Vintage_Input!AK262,""),""))</f>
        <v/>
      </c>
      <c r="AL311" s="120">
        <f>IF($B311=1,$D$42,IF(N(Vintage_Input!N262)&gt;0,IFERROR(Vintage_Input!AT262/Vintage_Input!AL262,""),""))</f>
        <v/>
      </c>
      <c r="AM311" s="120">
        <f>IF($B311=1,$E$42,IF(N(Vintage_Input!O262)&gt;0,IFERROR(Vintage_Input!AU262/Vintage_Input!AM262,""),""))</f>
        <v/>
      </c>
      <c r="AN311" s="120">
        <f>IF($B311=1,$F$42,IF(N(Vintage_Input!P262)&gt;0,IFERROR(Vintage_Input!AV262/Vintage_Input!AN262,""),""))</f>
        <v/>
      </c>
      <c r="AO311" s="120">
        <f>IF($B311=1,$G$42,IF(N(Vintage_Input!Q262)&gt;0,IFERROR(Vintage_Input!AW262/Vintage_Input!AO262,""),""))</f>
        <v/>
      </c>
      <c r="AP311" s="120">
        <f>IF($B311=1,$H$42,IF(N(Vintage_Input!R262)&gt;0,IFERROR(Vintage_Input!AX262/Vintage_Input!AP262,""),""))</f>
        <v/>
      </c>
      <c r="AQ311" s="120">
        <f>IF($B311=1,$I$42,IF(N(Vintage_Input!S262)&gt;0,IFERROR(Vintage_Input!AY262/Vintage_Input!AQ262,""),""))</f>
        <v/>
      </c>
      <c r="AR311" s="120">
        <f>IF($B311=1,$B$43,IF(N(Vintage_Input!L262)&gt;0,IFERROR(Vintage_Input!AZ262/$C311,""),""))</f>
        <v/>
      </c>
      <c r="AS311" s="120">
        <f>IF($B311=1,$C$43,IF(N(Vintage_Input!M262)&gt;0,IFERROR(Vintage_Input!BA262/$C311,""),""))</f>
        <v/>
      </c>
      <c r="AT311" s="120">
        <f>IF($B311=1,$D$43,IF(N(Vintage_Input!N262)&gt;0,IFERROR(Vintage_Input!BB262/$C311,""),""))</f>
        <v/>
      </c>
      <c r="AU311" s="120">
        <f>IF($B311=1,$E$43,IF(N(Vintage_Input!O262)&gt;0,IFERROR(Vintage_Input!BC262/$C311,""),""))</f>
        <v/>
      </c>
      <c r="AV311" s="120">
        <f>IF($B311=1,$F$43,IF(N(Vintage_Input!P262)&gt;0,IFERROR(Vintage_Input!BD262/$C311,""),""))</f>
        <v/>
      </c>
      <c r="AW311" s="120">
        <f>IF($B311=1,$G$43,IF(N(Vintage_Input!Q262)&gt;0,IFERROR(Vintage_Input!BE262/$C311,""),""))</f>
        <v/>
      </c>
      <c r="AX311" s="120">
        <f>IF($B311=1,$H$43,IF(N(Vintage_Input!R262)&gt;0,IFERROR(Vintage_Input!BF262/$C311,""),""))</f>
        <v/>
      </c>
      <c r="AY311" s="120">
        <f>IF($B311=1,$I$43,IF(N(Vintage_Input!S262)&gt;0,IFERROR(Vintage_Input!BG262/$C311,""),""))</f>
        <v/>
      </c>
      <c r="AZ311" s="121">
        <f>IF($B311=1,$B$44,IF(N(Vintage_Input!L262)&gt;0,IFERROR((Vintage_Input!D262+Vintage_Input!AR262)/$C311+Products!$F$14-(Products!$F$43+Products!$F$19+Products!$F$43*Products!$F$22+Products!$F$44),""),""))</f>
        <v/>
      </c>
      <c r="BA311" s="121">
        <f>IF($B311=1,$C$44,IF(N(Vintage_Input!M262)&gt;0,IFERROR((Vintage_Input!E262+Vintage_Input!AS262)/$C311+Products!$F$14-(Products!$F$43+Products!$F$19+Products!$F$43*Products!$F$22+Products!$F$44),""),""))</f>
        <v/>
      </c>
      <c r="BB311" s="121">
        <f>IF($B311=1,$D$44,IF(N(Vintage_Input!N262)&gt;0,IFERROR((Vintage_Input!F262+Vintage_Input!AT262)/$C311+Products!$F$14-(Products!$F$43+Products!$F$19+Products!$F$43*Products!$F$22+Products!$F$44),""),""))</f>
        <v/>
      </c>
      <c r="BC311" s="121">
        <f>IF($B311=1,$E$44,IF(N(Vintage_Input!O262)&gt;0,IFERROR((Vintage_Input!G262+Vintage_Input!AU262)/$C311+Products!$F$14-(Products!$F$43+Products!$F$19+Products!$F$43*Products!$F$22+Products!$F$44),""),""))</f>
        <v/>
      </c>
      <c r="BD311" s="121">
        <f>IF($B311=1,$F$44,IF(N(Vintage_Input!P262)&gt;0,IFERROR((Vintage_Input!H262+Vintage_Input!AV262)/$C311+Products!$F$14-(Products!$F$43+Products!$F$19+Products!$F$43*Products!$F$22+Products!$F$44),""),""))</f>
        <v/>
      </c>
      <c r="BE311" s="121">
        <f>IF($B311=1,$G$44,IF(N(Vintage_Input!Q262)&gt;0,IFERROR((Vintage_Input!I262+Vintage_Input!AW262)/$C311+Products!$F$14-(Products!$F$43+Products!$F$19+Products!$F$43*Products!$F$22+Products!$F$44),""),""))</f>
        <v/>
      </c>
      <c r="BF311" s="121">
        <f>IF($B311=1,$H$44,IF(N(Vintage_Input!R262)&gt;0,IFERROR((Vintage_Input!J262+Vintage_Input!AX262)/$C311+Products!$F$14-(Products!$F$43+Products!$F$19+Products!$F$43*Products!$F$22+Products!$F$44),""),""))</f>
        <v/>
      </c>
      <c r="BG311" s="121">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0">
        <f>IF($B312=1,$B$38,IF(N(Vintage_Input!L263)&gt;0,Vintage_Input!D263/Vintage_Input!L263,""))</f>
        <v/>
      </c>
      <c r="E312" s="120">
        <f>IF($B312=1,$C$38,IF(N(Vintage_Input!M263)&gt;0,Vintage_Input!E263/Vintage_Input!M263,""))</f>
        <v/>
      </c>
      <c r="F312" s="120">
        <f>IF($B312=1,$D$38,IF(N(Vintage_Input!N263)&gt;0,Vintage_Input!F263/Vintage_Input!N263,""))</f>
        <v/>
      </c>
      <c r="G312" s="120">
        <f>IF($B312=1,$E$38,IF(N(Vintage_Input!O263)&gt;0,Vintage_Input!G263/Vintage_Input!O263,""))</f>
        <v/>
      </c>
      <c r="H312" s="120">
        <f>IF($B312=1,$F$38,IF(N(Vintage_Input!P263)&gt;0,Vintage_Input!H263/Vintage_Input!P263,""))</f>
        <v/>
      </c>
      <c r="I312" s="120">
        <f>IF($B312=1,$G$38,IF(N(Vintage_Input!Q263)&gt;0,Vintage_Input!I263/Vintage_Input!Q263,""))</f>
        <v/>
      </c>
      <c r="J312" s="120">
        <f>IF($B312=1,$H$38,IF(N(Vintage_Input!R263)&gt;0,Vintage_Input!J263/Vintage_Input!R263,""))</f>
        <v/>
      </c>
      <c r="K312" s="120">
        <f>IF($B312=1,$I$38,IF(N(Vintage_Input!S263)&gt;0,Vintage_Input!K263/Vintage_Input!S263,""))</f>
        <v/>
      </c>
      <c r="L312" s="120">
        <f>IF($B312=1,$B$39,IF(N(Vintage_Input!L263)&gt;0,Vintage_Input!T263/Vintage_Input!L263,""))</f>
        <v/>
      </c>
      <c r="M312" s="120">
        <f>IF($B312=1,$C$39,IF(N(Vintage_Input!M263)&gt;0,Vintage_Input!U263/Vintage_Input!M263,""))</f>
        <v/>
      </c>
      <c r="N312" s="120">
        <f>IF($B312=1,$D$39,IF(N(Vintage_Input!N263)&gt;0,Vintage_Input!V263/Vintage_Input!N263,""))</f>
        <v/>
      </c>
      <c r="O312" s="120">
        <f>IF($B312=1,$E$39,IF(N(Vintage_Input!O263)&gt;0,Vintage_Input!W263/Vintage_Input!O263,""))</f>
        <v/>
      </c>
      <c r="P312" s="120">
        <f>IF($B312=1,$F$39,IF(N(Vintage_Input!P263)&gt;0,Vintage_Input!X263/Vintage_Input!P263,""))</f>
        <v/>
      </c>
      <c r="Q312" s="120">
        <f>IF($B312=1,$G$39,IF(N(Vintage_Input!Q263)&gt;0,Vintage_Input!Y263/Vintage_Input!Q263,""))</f>
        <v/>
      </c>
      <c r="R312" s="120">
        <f>IF($B312=1,$H$39,IF(N(Vintage_Input!R263)&gt;0,Vintage_Input!Z263/Vintage_Input!R263,""))</f>
        <v/>
      </c>
      <c r="S312" s="120">
        <f>IF($B312=1,$I$39,IF(N(Vintage_Input!S263)&gt;0,Vintage_Input!AA263/Vintage_Input!S263,""))</f>
        <v/>
      </c>
      <c r="T312" s="120">
        <f>IF($B312=1,$B$40,IF(N(Vintage_Input!L263)&gt;0,Vintage_Input!AB263/Vintage_Input!L263,""))</f>
        <v/>
      </c>
      <c r="U312" s="120">
        <f>IF($B312=1,$C$40,IF(N(Vintage_Input!M263)&gt;0,Vintage_Input!AC263/Vintage_Input!M263,""))</f>
        <v/>
      </c>
      <c r="V312" s="120">
        <f>IF($B312=1,$D$40,IF(N(Vintage_Input!N263)&gt;0,Vintage_Input!AD263/Vintage_Input!N263,""))</f>
        <v/>
      </c>
      <c r="W312" s="120">
        <f>IF($B312=1,$E$40,IF(N(Vintage_Input!O263)&gt;0,Vintage_Input!AE263/Vintage_Input!O263,""))</f>
        <v/>
      </c>
      <c r="X312" s="120">
        <f>IF($B312=1,$F$40,IF(N(Vintage_Input!P263)&gt;0,Vintage_Input!AF263/Vintage_Input!P263,""))</f>
        <v/>
      </c>
      <c r="Y312" s="120">
        <f>IF($B312=1,$G$40,IF(N(Vintage_Input!Q263)&gt;0,Vintage_Input!AG263/Vintage_Input!Q263,""))</f>
        <v/>
      </c>
      <c r="Z312" s="120">
        <f>IF($B312=1,$H$40,IF(N(Vintage_Input!R263)&gt;0,Vintage_Input!AH263/Vintage_Input!R263,""))</f>
        <v/>
      </c>
      <c r="AA312" s="120">
        <f>IF($B312=1,$I$40,IF(N(Vintage_Input!S263)&gt;0,Vintage_Input!AI263/Vintage_Input!S263,""))</f>
        <v/>
      </c>
      <c r="AB312" s="120">
        <f>IF($B312=1,$B$41,IF(N(Vintage_Input!L263)&gt;0,Vintage_Input!AJ263/Vintage_Input!L263,""))</f>
        <v/>
      </c>
      <c r="AC312" s="120">
        <f>IF($B312=1,$C$41,IF(N(Vintage_Input!M263)&gt;0,Vintage_Input!AK263/Vintage_Input!M263,""))</f>
        <v/>
      </c>
      <c r="AD312" s="120">
        <f>IF($B312=1,$D$41,IF(N(Vintage_Input!N263)&gt;0,Vintage_Input!AL263/Vintage_Input!N263,""))</f>
        <v/>
      </c>
      <c r="AE312" s="120">
        <f>IF($B312=1,$E$41,IF(N(Vintage_Input!O263)&gt;0,Vintage_Input!AM263/Vintage_Input!O263,""))</f>
        <v/>
      </c>
      <c r="AF312" s="120">
        <f>IF($B312=1,$F$41,IF(N(Vintage_Input!P263)&gt;0,Vintage_Input!AN263/Vintage_Input!P263,""))</f>
        <v/>
      </c>
      <c r="AG312" s="120">
        <f>IF($B312=1,$G$41,IF(N(Vintage_Input!Q263)&gt;0,Vintage_Input!AO263/Vintage_Input!Q263,""))</f>
        <v/>
      </c>
      <c r="AH312" s="120">
        <f>IF($B312=1,$H$41,IF(N(Vintage_Input!R263)&gt;0,Vintage_Input!AP263/Vintage_Input!R263,""))</f>
        <v/>
      </c>
      <c r="AI312" s="120">
        <f>IF($B312=1,$I$41,IF(N(Vintage_Input!S263)&gt;0,Vintage_Input!AQ263/Vintage_Input!S263,""))</f>
        <v/>
      </c>
      <c r="AJ312" s="120">
        <f>IF($B312=1,$B$42,IF(N(Vintage_Input!L263)&gt;0,IFERROR(Vintage_Input!AR263/Vintage_Input!AJ263,""),""))</f>
        <v/>
      </c>
      <c r="AK312" s="120">
        <f>IF($B312=1,$C$42,IF(N(Vintage_Input!M263)&gt;0,IFERROR(Vintage_Input!AS263/Vintage_Input!AK263,""),""))</f>
        <v/>
      </c>
      <c r="AL312" s="120">
        <f>IF($B312=1,$D$42,IF(N(Vintage_Input!N263)&gt;0,IFERROR(Vintage_Input!AT263/Vintage_Input!AL263,""),""))</f>
        <v/>
      </c>
      <c r="AM312" s="120">
        <f>IF($B312=1,$E$42,IF(N(Vintage_Input!O263)&gt;0,IFERROR(Vintage_Input!AU263/Vintage_Input!AM263,""),""))</f>
        <v/>
      </c>
      <c r="AN312" s="120">
        <f>IF($B312=1,$F$42,IF(N(Vintage_Input!P263)&gt;0,IFERROR(Vintage_Input!AV263/Vintage_Input!AN263,""),""))</f>
        <v/>
      </c>
      <c r="AO312" s="120">
        <f>IF($B312=1,$G$42,IF(N(Vintage_Input!Q263)&gt;0,IFERROR(Vintage_Input!AW263/Vintage_Input!AO263,""),""))</f>
        <v/>
      </c>
      <c r="AP312" s="120">
        <f>IF($B312=1,$H$42,IF(N(Vintage_Input!R263)&gt;0,IFERROR(Vintage_Input!AX263/Vintage_Input!AP263,""),""))</f>
        <v/>
      </c>
      <c r="AQ312" s="120">
        <f>IF($B312=1,$I$42,IF(N(Vintage_Input!S263)&gt;0,IFERROR(Vintage_Input!AY263/Vintage_Input!AQ263,""),""))</f>
        <v/>
      </c>
      <c r="AR312" s="120">
        <f>IF($B312=1,$B$43,IF(N(Vintage_Input!L263)&gt;0,IFERROR(Vintage_Input!AZ263/$C312,""),""))</f>
        <v/>
      </c>
      <c r="AS312" s="120">
        <f>IF($B312=1,$C$43,IF(N(Vintage_Input!M263)&gt;0,IFERROR(Vintage_Input!BA263/$C312,""),""))</f>
        <v/>
      </c>
      <c r="AT312" s="120">
        <f>IF($B312=1,$D$43,IF(N(Vintage_Input!N263)&gt;0,IFERROR(Vintage_Input!BB263/$C312,""),""))</f>
        <v/>
      </c>
      <c r="AU312" s="120">
        <f>IF($B312=1,$E$43,IF(N(Vintage_Input!O263)&gt;0,IFERROR(Vintage_Input!BC263/$C312,""),""))</f>
        <v/>
      </c>
      <c r="AV312" s="120">
        <f>IF($B312=1,$F$43,IF(N(Vintage_Input!P263)&gt;0,IFERROR(Vintage_Input!BD263/$C312,""),""))</f>
        <v/>
      </c>
      <c r="AW312" s="120">
        <f>IF($B312=1,$G$43,IF(N(Vintage_Input!Q263)&gt;0,IFERROR(Vintage_Input!BE263/$C312,""),""))</f>
        <v/>
      </c>
      <c r="AX312" s="120">
        <f>IF($B312=1,$H$43,IF(N(Vintage_Input!R263)&gt;0,IFERROR(Vintage_Input!BF263/$C312,""),""))</f>
        <v/>
      </c>
      <c r="AY312" s="120">
        <f>IF($B312=1,$I$43,IF(N(Vintage_Input!S263)&gt;0,IFERROR(Vintage_Input!BG263/$C312,""),""))</f>
        <v/>
      </c>
      <c r="AZ312" s="121">
        <f>IF($B312=1,$B$44,IF(N(Vintage_Input!L263)&gt;0,IFERROR((Vintage_Input!D263+Vintage_Input!AR263)/$C312+Products!$F$14-(Products!$F$43+Products!$F$19+Products!$F$43*Products!$F$22+Products!$F$44),""),""))</f>
        <v/>
      </c>
      <c r="BA312" s="121">
        <f>IF($B312=1,$C$44,IF(N(Vintage_Input!M263)&gt;0,IFERROR((Vintage_Input!E263+Vintage_Input!AS263)/$C312+Products!$F$14-(Products!$F$43+Products!$F$19+Products!$F$43*Products!$F$22+Products!$F$44),""),""))</f>
        <v/>
      </c>
      <c r="BB312" s="121">
        <f>IF($B312=1,$D$44,IF(N(Vintage_Input!N263)&gt;0,IFERROR((Vintage_Input!F263+Vintage_Input!AT263)/$C312+Products!$F$14-(Products!$F$43+Products!$F$19+Products!$F$43*Products!$F$22+Products!$F$44),""),""))</f>
        <v/>
      </c>
      <c r="BC312" s="121">
        <f>IF($B312=1,$E$44,IF(N(Vintage_Input!O263)&gt;0,IFERROR((Vintage_Input!G263+Vintage_Input!AU263)/$C312+Products!$F$14-(Products!$F$43+Products!$F$19+Products!$F$43*Products!$F$22+Products!$F$44),""),""))</f>
        <v/>
      </c>
      <c r="BD312" s="121">
        <f>IF($B312=1,$F$44,IF(N(Vintage_Input!P263)&gt;0,IFERROR((Vintage_Input!H263+Vintage_Input!AV263)/$C312+Products!$F$14-(Products!$F$43+Products!$F$19+Products!$F$43*Products!$F$22+Products!$F$44),""),""))</f>
        <v/>
      </c>
      <c r="BE312" s="121">
        <f>IF($B312=1,$G$44,IF(N(Vintage_Input!Q263)&gt;0,IFERROR((Vintage_Input!I263+Vintage_Input!AW263)/$C312+Products!$F$14-(Products!$F$43+Products!$F$19+Products!$F$43*Products!$F$22+Products!$F$44),""),""))</f>
        <v/>
      </c>
      <c r="BF312" s="121">
        <f>IF($B312=1,$H$44,IF(N(Vintage_Input!R263)&gt;0,IFERROR((Vintage_Input!J263+Vintage_Input!AX263)/$C312+Products!$F$14-(Products!$F$43+Products!$F$19+Products!$F$43*Products!$F$22+Products!$F$44),""),""))</f>
        <v/>
      </c>
      <c r="BG312" s="121">
        <f>IF($B312=1,$I$44,IF(N(Vintage_Input!S263)&gt;0,IFERROR((Vintage_Input!K263+Vintage_Input!AY263)/$C312+Products!$F$14-(Products!$F$43+Products!$F$19+Products!$F$43*Products!$F$22+Products!$F$44),""),""))</f>
        <v/>
      </c>
      <c r="BH312" s="61">
        <f>IF($B312=1,0,IF(Vintage_Input!$BH$263="","",Vintage_Input!$BH$263))</f>
        <v/>
      </c>
    </row>
    <row r="313"/>
    <row r="314">
      <c r="A314" s="118" t="inlineStr">
        <is>
          <t>Tier 5: Solar inverter + lithium (~3 kWp / 10 kWh)</t>
        </is>
      </c>
    </row>
    <row r="315">
      <c r="D315" s="119" t="inlineStr">
        <is>
          <t>Repayment rate</t>
        </is>
      </c>
      <c r="L315" s="119" t="inlineStr">
        <is>
          <t>30+ DPD exposure / due</t>
        </is>
      </c>
      <c r="T315" s="119" t="inlineStr">
        <is>
          <t>90+ DPD exposure / due</t>
        </is>
      </c>
      <c r="AB315" s="119" t="inlineStr">
        <is>
          <t>180+ default exposure / due</t>
        </is>
      </c>
      <c r="AJ315" s="119" t="inlineStr">
        <is>
          <t>Recovery / default</t>
        </is>
      </c>
      <c r="AR315" s="119" t="inlineStr">
        <is>
          <t>Active account share</t>
        </is>
      </c>
      <c r="AZ315" s="119"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0">
        <f>IF($B317=1,$B$48,IF(N(Vintage_Input!L269)&gt;0,Vintage_Input!D269/Vintage_Input!L269,""))</f>
        <v/>
      </c>
      <c r="E317" s="120">
        <f>IF($B317=1,$C$48,IF(N(Vintage_Input!M269)&gt;0,Vintage_Input!E269/Vintage_Input!M269,""))</f>
        <v/>
      </c>
      <c r="F317" s="120">
        <f>IF($B317=1,$D$48,IF(N(Vintage_Input!N269)&gt;0,Vintage_Input!F269/Vintage_Input!N269,""))</f>
        <v/>
      </c>
      <c r="G317" s="120">
        <f>IF($B317=1,$E$48,IF(N(Vintage_Input!O269)&gt;0,Vintage_Input!G269/Vintage_Input!O269,""))</f>
        <v/>
      </c>
      <c r="H317" s="120">
        <f>IF($B317=1,$F$48,IF(N(Vintage_Input!P269)&gt;0,Vintage_Input!H269/Vintage_Input!P269,""))</f>
        <v/>
      </c>
      <c r="I317" s="120">
        <f>IF($B317=1,$G$48,IF(N(Vintage_Input!Q269)&gt;0,Vintage_Input!I269/Vintage_Input!Q269,""))</f>
        <v/>
      </c>
      <c r="J317" s="120">
        <f>IF($B317=1,$H$48,IF(N(Vintage_Input!R269)&gt;0,Vintage_Input!J269/Vintage_Input!R269,""))</f>
        <v/>
      </c>
      <c r="K317" s="120">
        <f>IF($B317=1,$I$48,IF(N(Vintage_Input!S269)&gt;0,Vintage_Input!K269/Vintage_Input!S269,""))</f>
        <v/>
      </c>
      <c r="L317" s="120">
        <f>IF($B317=1,$B$49,IF(N(Vintage_Input!L269)&gt;0,Vintage_Input!T269/Vintage_Input!L269,""))</f>
        <v/>
      </c>
      <c r="M317" s="120">
        <f>IF($B317=1,$C$49,IF(N(Vintage_Input!M269)&gt;0,Vintage_Input!U269/Vintage_Input!M269,""))</f>
        <v/>
      </c>
      <c r="N317" s="120">
        <f>IF($B317=1,$D$49,IF(N(Vintage_Input!N269)&gt;0,Vintage_Input!V269/Vintage_Input!N269,""))</f>
        <v/>
      </c>
      <c r="O317" s="120">
        <f>IF($B317=1,$E$49,IF(N(Vintage_Input!O269)&gt;0,Vintage_Input!W269/Vintage_Input!O269,""))</f>
        <v/>
      </c>
      <c r="P317" s="120">
        <f>IF($B317=1,$F$49,IF(N(Vintage_Input!P269)&gt;0,Vintage_Input!X269/Vintage_Input!P269,""))</f>
        <v/>
      </c>
      <c r="Q317" s="120">
        <f>IF($B317=1,$G$49,IF(N(Vintage_Input!Q269)&gt;0,Vintage_Input!Y269/Vintage_Input!Q269,""))</f>
        <v/>
      </c>
      <c r="R317" s="120">
        <f>IF($B317=1,$H$49,IF(N(Vintage_Input!R269)&gt;0,Vintage_Input!Z269/Vintage_Input!R269,""))</f>
        <v/>
      </c>
      <c r="S317" s="120">
        <f>IF($B317=1,$I$49,IF(N(Vintage_Input!S269)&gt;0,Vintage_Input!AA269/Vintage_Input!S269,""))</f>
        <v/>
      </c>
      <c r="T317" s="120">
        <f>IF($B317=1,$B$50,IF(N(Vintage_Input!L269)&gt;0,Vintage_Input!AB269/Vintage_Input!L269,""))</f>
        <v/>
      </c>
      <c r="U317" s="120">
        <f>IF($B317=1,$C$50,IF(N(Vintage_Input!M269)&gt;0,Vintage_Input!AC269/Vintage_Input!M269,""))</f>
        <v/>
      </c>
      <c r="V317" s="120">
        <f>IF($B317=1,$D$50,IF(N(Vintage_Input!N269)&gt;0,Vintage_Input!AD269/Vintage_Input!N269,""))</f>
        <v/>
      </c>
      <c r="W317" s="120">
        <f>IF($B317=1,$E$50,IF(N(Vintage_Input!O269)&gt;0,Vintage_Input!AE269/Vintage_Input!O269,""))</f>
        <v/>
      </c>
      <c r="X317" s="120">
        <f>IF($B317=1,$F$50,IF(N(Vintage_Input!P269)&gt;0,Vintage_Input!AF269/Vintage_Input!P269,""))</f>
        <v/>
      </c>
      <c r="Y317" s="120">
        <f>IF($B317=1,$G$50,IF(N(Vintage_Input!Q269)&gt;0,Vintage_Input!AG269/Vintage_Input!Q269,""))</f>
        <v/>
      </c>
      <c r="Z317" s="120">
        <f>IF($B317=1,$H$50,IF(N(Vintage_Input!R269)&gt;0,Vintage_Input!AH269/Vintage_Input!R269,""))</f>
        <v/>
      </c>
      <c r="AA317" s="120">
        <f>IF($B317=1,$I$50,IF(N(Vintage_Input!S269)&gt;0,Vintage_Input!AI269/Vintage_Input!S269,""))</f>
        <v/>
      </c>
      <c r="AB317" s="120">
        <f>IF($B317=1,$B$51,IF(N(Vintage_Input!L269)&gt;0,Vintage_Input!AJ269/Vintage_Input!L269,""))</f>
        <v/>
      </c>
      <c r="AC317" s="120">
        <f>IF($B317=1,$C$51,IF(N(Vintage_Input!M269)&gt;0,Vintage_Input!AK269/Vintage_Input!M269,""))</f>
        <v/>
      </c>
      <c r="AD317" s="120">
        <f>IF($B317=1,$D$51,IF(N(Vintage_Input!N269)&gt;0,Vintage_Input!AL269/Vintage_Input!N269,""))</f>
        <v/>
      </c>
      <c r="AE317" s="120">
        <f>IF($B317=1,$E$51,IF(N(Vintage_Input!O269)&gt;0,Vintage_Input!AM269/Vintage_Input!O269,""))</f>
        <v/>
      </c>
      <c r="AF317" s="120">
        <f>IF($B317=1,$F$51,IF(N(Vintage_Input!P269)&gt;0,Vintage_Input!AN269/Vintage_Input!P269,""))</f>
        <v/>
      </c>
      <c r="AG317" s="120">
        <f>IF($B317=1,$G$51,IF(N(Vintage_Input!Q269)&gt;0,Vintage_Input!AO269/Vintage_Input!Q269,""))</f>
        <v/>
      </c>
      <c r="AH317" s="120">
        <f>IF($B317=1,$H$51,IF(N(Vintage_Input!R269)&gt;0,Vintage_Input!AP269/Vintage_Input!R269,""))</f>
        <v/>
      </c>
      <c r="AI317" s="120">
        <f>IF($B317=1,$I$51,IF(N(Vintage_Input!S269)&gt;0,Vintage_Input!AQ269/Vintage_Input!S269,""))</f>
        <v/>
      </c>
      <c r="AJ317" s="120">
        <f>IF($B317=1,$B$52,IF(N(Vintage_Input!L269)&gt;0,IFERROR(Vintage_Input!AR269/Vintage_Input!AJ269,""),""))</f>
        <v/>
      </c>
      <c r="AK317" s="120">
        <f>IF($B317=1,$C$52,IF(N(Vintage_Input!M269)&gt;0,IFERROR(Vintage_Input!AS269/Vintage_Input!AK269,""),""))</f>
        <v/>
      </c>
      <c r="AL317" s="120">
        <f>IF($B317=1,$D$52,IF(N(Vintage_Input!N269)&gt;0,IFERROR(Vintage_Input!AT269/Vintage_Input!AL269,""),""))</f>
        <v/>
      </c>
      <c r="AM317" s="120">
        <f>IF($B317=1,$E$52,IF(N(Vintage_Input!O269)&gt;0,IFERROR(Vintage_Input!AU269/Vintage_Input!AM269,""),""))</f>
        <v/>
      </c>
      <c r="AN317" s="120">
        <f>IF($B317=1,$F$52,IF(N(Vintage_Input!P269)&gt;0,IFERROR(Vintage_Input!AV269/Vintage_Input!AN269,""),""))</f>
        <v/>
      </c>
      <c r="AO317" s="120">
        <f>IF($B317=1,$G$52,IF(N(Vintage_Input!Q269)&gt;0,IFERROR(Vintage_Input!AW269/Vintage_Input!AO269,""),""))</f>
        <v/>
      </c>
      <c r="AP317" s="120">
        <f>IF($B317=1,$H$52,IF(N(Vintage_Input!R269)&gt;0,IFERROR(Vintage_Input!AX269/Vintage_Input!AP269,""),""))</f>
        <v/>
      </c>
      <c r="AQ317" s="120">
        <f>IF($B317=1,$I$52,IF(N(Vintage_Input!S269)&gt;0,IFERROR(Vintage_Input!AY269/Vintage_Input!AQ269,""),""))</f>
        <v/>
      </c>
      <c r="AR317" s="120">
        <f>IF($B317=1,$B$53,IF(N(Vintage_Input!L269)&gt;0,IFERROR(Vintage_Input!AZ269/$C317,""),""))</f>
        <v/>
      </c>
      <c r="AS317" s="120">
        <f>IF($B317=1,$C$53,IF(N(Vintage_Input!M269)&gt;0,IFERROR(Vintage_Input!BA269/$C317,""),""))</f>
        <v/>
      </c>
      <c r="AT317" s="120">
        <f>IF($B317=1,$D$53,IF(N(Vintage_Input!N269)&gt;0,IFERROR(Vintage_Input!BB269/$C317,""),""))</f>
        <v/>
      </c>
      <c r="AU317" s="120">
        <f>IF($B317=1,$E$53,IF(N(Vintage_Input!O269)&gt;0,IFERROR(Vintage_Input!BC269/$C317,""),""))</f>
        <v/>
      </c>
      <c r="AV317" s="120">
        <f>IF($B317=1,$F$53,IF(N(Vintage_Input!P269)&gt;0,IFERROR(Vintage_Input!BD269/$C317,""),""))</f>
        <v/>
      </c>
      <c r="AW317" s="120">
        <f>IF($B317=1,$G$53,IF(N(Vintage_Input!Q269)&gt;0,IFERROR(Vintage_Input!BE269/$C317,""),""))</f>
        <v/>
      </c>
      <c r="AX317" s="120">
        <f>IF($B317=1,$H$53,IF(N(Vintage_Input!R269)&gt;0,IFERROR(Vintage_Input!BF269/$C317,""),""))</f>
        <v/>
      </c>
      <c r="AY317" s="120">
        <f>IF($B317=1,$I$53,IF(N(Vintage_Input!S269)&gt;0,IFERROR(Vintage_Input!BG269/$C317,""),""))</f>
        <v/>
      </c>
      <c r="AZ317" s="121">
        <f>IF($B317=1,$B$54,IF(N(Vintage_Input!L269)&gt;0,IFERROR((Vintage_Input!D269+Vintage_Input!AR269)/$C317+Products!$G$14-(Products!$G$43+Products!$G$19+Products!$G$43*Products!$G$22+Products!$G$44),""),""))</f>
        <v/>
      </c>
      <c r="BA317" s="121">
        <f>IF($B317=1,$C$54,IF(N(Vintage_Input!M269)&gt;0,IFERROR((Vintage_Input!E269+Vintage_Input!AS269)/$C317+Products!$G$14-(Products!$G$43+Products!$G$19+Products!$G$43*Products!$G$22+Products!$G$44),""),""))</f>
        <v/>
      </c>
      <c r="BB317" s="121">
        <f>IF($B317=1,$D$54,IF(N(Vintage_Input!N269)&gt;0,IFERROR((Vintage_Input!F269+Vintage_Input!AT269)/$C317+Products!$G$14-(Products!$G$43+Products!$G$19+Products!$G$43*Products!$G$22+Products!$G$44),""),""))</f>
        <v/>
      </c>
      <c r="BC317" s="121">
        <f>IF($B317=1,$E$54,IF(N(Vintage_Input!O269)&gt;0,IFERROR((Vintage_Input!G269+Vintage_Input!AU269)/$C317+Products!$G$14-(Products!$G$43+Products!$G$19+Products!$G$43*Products!$G$22+Products!$G$44),""),""))</f>
        <v/>
      </c>
      <c r="BD317" s="121">
        <f>IF($B317=1,$F$54,IF(N(Vintage_Input!P269)&gt;0,IFERROR((Vintage_Input!H269+Vintage_Input!AV269)/$C317+Products!$G$14-(Products!$G$43+Products!$G$19+Products!$G$43*Products!$G$22+Products!$G$44),""),""))</f>
        <v/>
      </c>
      <c r="BE317" s="121">
        <f>IF($B317=1,$G$54,IF(N(Vintage_Input!Q269)&gt;0,IFERROR((Vintage_Input!I269+Vintage_Input!AW269)/$C317+Products!$G$14-(Products!$G$43+Products!$G$19+Products!$G$43*Products!$G$22+Products!$G$44),""),""))</f>
        <v/>
      </c>
      <c r="BF317" s="121">
        <f>IF($B317=1,$H$54,IF(N(Vintage_Input!R269)&gt;0,IFERROR((Vintage_Input!J269+Vintage_Input!AX269)/$C317+Products!$G$14-(Products!$G$43+Products!$G$19+Products!$G$43*Products!$G$22+Products!$G$44),""),""))</f>
        <v/>
      </c>
      <c r="BG317" s="121">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0">
        <f>IF($B318=1,$B$48,IF(N(Vintage_Input!L270)&gt;0,Vintage_Input!D270/Vintage_Input!L270,""))</f>
        <v/>
      </c>
      <c r="E318" s="120">
        <f>IF($B318=1,$C$48,IF(N(Vintage_Input!M270)&gt;0,Vintage_Input!E270/Vintage_Input!M270,""))</f>
        <v/>
      </c>
      <c r="F318" s="120">
        <f>IF($B318=1,$D$48,IF(N(Vintage_Input!N270)&gt;0,Vintage_Input!F270/Vintage_Input!N270,""))</f>
        <v/>
      </c>
      <c r="G318" s="120">
        <f>IF($B318=1,$E$48,IF(N(Vintage_Input!O270)&gt;0,Vintage_Input!G270/Vintage_Input!O270,""))</f>
        <v/>
      </c>
      <c r="H318" s="120">
        <f>IF($B318=1,$F$48,IF(N(Vintage_Input!P270)&gt;0,Vintage_Input!H270/Vintage_Input!P270,""))</f>
        <v/>
      </c>
      <c r="I318" s="120">
        <f>IF($B318=1,$G$48,IF(N(Vintage_Input!Q270)&gt;0,Vintage_Input!I270/Vintage_Input!Q270,""))</f>
        <v/>
      </c>
      <c r="J318" s="120">
        <f>IF($B318=1,$H$48,IF(N(Vintage_Input!R270)&gt;0,Vintage_Input!J270/Vintage_Input!R270,""))</f>
        <v/>
      </c>
      <c r="K318" s="120">
        <f>IF($B318=1,$I$48,IF(N(Vintage_Input!S270)&gt;0,Vintage_Input!K270/Vintage_Input!S270,""))</f>
        <v/>
      </c>
      <c r="L318" s="120">
        <f>IF($B318=1,$B$49,IF(N(Vintage_Input!L270)&gt;0,Vintage_Input!T270/Vintage_Input!L270,""))</f>
        <v/>
      </c>
      <c r="M318" s="120">
        <f>IF($B318=1,$C$49,IF(N(Vintage_Input!M270)&gt;0,Vintage_Input!U270/Vintage_Input!M270,""))</f>
        <v/>
      </c>
      <c r="N318" s="120">
        <f>IF($B318=1,$D$49,IF(N(Vintage_Input!N270)&gt;0,Vintage_Input!V270/Vintage_Input!N270,""))</f>
        <v/>
      </c>
      <c r="O318" s="120">
        <f>IF($B318=1,$E$49,IF(N(Vintage_Input!O270)&gt;0,Vintage_Input!W270/Vintage_Input!O270,""))</f>
        <v/>
      </c>
      <c r="P318" s="120">
        <f>IF($B318=1,$F$49,IF(N(Vintage_Input!P270)&gt;0,Vintage_Input!X270/Vintage_Input!P270,""))</f>
        <v/>
      </c>
      <c r="Q318" s="120">
        <f>IF($B318=1,$G$49,IF(N(Vintage_Input!Q270)&gt;0,Vintage_Input!Y270/Vintage_Input!Q270,""))</f>
        <v/>
      </c>
      <c r="R318" s="120">
        <f>IF($B318=1,$H$49,IF(N(Vintage_Input!R270)&gt;0,Vintage_Input!Z270/Vintage_Input!R270,""))</f>
        <v/>
      </c>
      <c r="S318" s="120">
        <f>IF($B318=1,$I$49,IF(N(Vintage_Input!S270)&gt;0,Vintage_Input!AA270/Vintage_Input!S270,""))</f>
        <v/>
      </c>
      <c r="T318" s="120">
        <f>IF($B318=1,$B$50,IF(N(Vintage_Input!L270)&gt;0,Vintage_Input!AB270/Vintage_Input!L270,""))</f>
        <v/>
      </c>
      <c r="U318" s="120">
        <f>IF($B318=1,$C$50,IF(N(Vintage_Input!M270)&gt;0,Vintage_Input!AC270/Vintage_Input!M270,""))</f>
        <v/>
      </c>
      <c r="V318" s="120">
        <f>IF($B318=1,$D$50,IF(N(Vintage_Input!N270)&gt;0,Vintage_Input!AD270/Vintage_Input!N270,""))</f>
        <v/>
      </c>
      <c r="W318" s="120">
        <f>IF($B318=1,$E$50,IF(N(Vintage_Input!O270)&gt;0,Vintage_Input!AE270/Vintage_Input!O270,""))</f>
        <v/>
      </c>
      <c r="X318" s="120">
        <f>IF($B318=1,$F$50,IF(N(Vintage_Input!P270)&gt;0,Vintage_Input!AF270/Vintage_Input!P270,""))</f>
        <v/>
      </c>
      <c r="Y318" s="120">
        <f>IF($B318=1,$G$50,IF(N(Vintage_Input!Q270)&gt;0,Vintage_Input!AG270/Vintage_Input!Q270,""))</f>
        <v/>
      </c>
      <c r="Z318" s="120">
        <f>IF($B318=1,$H$50,IF(N(Vintage_Input!R270)&gt;0,Vintage_Input!AH270/Vintage_Input!R270,""))</f>
        <v/>
      </c>
      <c r="AA318" s="120">
        <f>IF($B318=1,$I$50,IF(N(Vintage_Input!S270)&gt;0,Vintage_Input!AI270/Vintage_Input!S270,""))</f>
        <v/>
      </c>
      <c r="AB318" s="120">
        <f>IF($B318=1,$B$51,IF(N(Vintage_Input!L270)&gt;0,Vintage_Input!AJ270/Vintage_Input!L270,""))</f>
        <v/>
      </c>
      <c r="AC318" s="120">
        <f>IF($B318=1,$C$51,IF(N(Vintage_Input!M270)&gt;0,Vintage_Input!AK270/Vintage_Input!M270,""))</f>
        <v/>
      </c>
      <c r="AD318" s="120">
        <f>IF($B318=1,$D$51,IF(N(Vintage_Input!N270)&gt;0,Vintage_Input!AL270/Vintage_Input!N270,""))</f>
        <v/>
      </c>
      <c r="AE318" s="120">
        <f>IF($B318=1,$E$51,IF(N(Vintage_Input!O270)&gt;0,Vintage_Input!AM270/Vintage_Input!O270,""))</f>
        <v/>
      </c>
      <c r="AF318" s="120">
        <f>IF($B318=1,$F$51,IF(N(Vintage_Input!P270)&gt;0,Vintage_Input!AN270/Vintage_Input!P270,""))</f>
        <v/>
      </c>
      <c r="AG318" s="120">
        <f>IF($B318=1,$G$51,IF(N(Vintage_Input!Q270)&gt;0,Vintage_Input!AO270/Vintage_Input!Q270,""))</f>
        <v/>
      </c>
      <c r="AH318" s="120">
        <f>IF($B318=1,$H$51,IF(N(Vintage_Input!R270)&gt;0,Vintage_Input!AP270/Vintage_Input!R270,""))</f>
        <v/>
      </c>
      <c r="AI318" s="120">
        <f>IF($B318=1,$I$51,IF(N(Vintage_Input!S270)&gt;0,Vintage_Input!AQ270/Vintage_Input!S270,""))</f>
        <v/>
      </c>
      <c r="AJ318" s="120">
        <f>IF($B318=1,$B$52,IF(N(Vintage_Input!L270)&gt;0,IFERROR(Vintage_Input!AR270/Vintage_Input!AJ270,""),""))</f>
        <v/>
      </c>
      <c r="AK318" s="120">
        <f>IF($B318=1,$C$52,IF(N(Vintage_Input!M270)&gt;0,IFERROR(Vintage_Input!AS270/Vintage_Input!AK270,""),""))</f>
        <v/>
      </c>
      <c r="AL318" s="120">
        <f>IF($B318=1,$D$52,IF(N(Vintage_Input!N270)&gt;0,IFERROR(Vintage_Input!AT270/Vintage_Input!AL270,""),""))</f>
        <v/>
      </c>
      <c r="AM318" s="120">
        <f>IF($B318=1,$E$52,IF(N(Vintage_Input!O270)&gt;0,IFERROR(Vintage_Input!AU270/Vintage_Input!AM270,""),""))</f>
        <v/>
      </c>
      <c r="AN318" s="120">
        <f>IF($B318=1,$F$52,IF(N(Vintage_Input!P270)&gt;0,IFERROR(Vintage_Input!AV270/Vintage_Input!AN270,""),""))</f>
        <v/>
      </c>
      <c r="AO318" s="120">
        <f>IF($B318=1,$G$52,IF(N(Vintage_Input!Q270)&gt;0,IFERROR(Vintage_Input!AW270/Vintage_Input!AO270,""),""))</f>
        <v/>
      </c>
      <c r="AP318" s="120">
        <f>IF($B318=1,$H$52,IF(N(Vintage_Input!R270)&gt;0,IFERROR(Vintage_Input!AX270/Vintage_Input!AP270,""),""))</f>
        <v/>
      </c>
      <c r="AQ318" s="120">
        <f>IF($B318=1,$I$52,IF(N(Vintage_Input!S270)&gt;0,IFERROR(Vintage_Input!AY270/Vintage_Input!AQ270,""),""))</f>
        <v/>
      </c>
      <c r="AR318" s="120">
        <f>IF($B318=1,$B$53,IF(N(Vintage_Input!L270)&gt;0,IFERROR(Vintage_Input!AZ270/$C318,""),""))</f>
        <v/>
      </c>
      <c r="AS318" s="120">
        <f>IF($B318=1,$C$53,IF(N(Vintage_Input!M270)&gt;0,IFERROR(Vintage_Input!BA270/$C318,""),""))</f>
        <v/>
      </c>
      <c r="AT318" s="120">
        <f>IF($B318=1,$D$53,IF(N(Vintage_Input!N270)&gt;0,IFERROR(Vintage_Input!BB270/$C318,""),""))</f>
        <v/>
      </c>
      <c r="AU318" s="120">
        <f>IF($B318=1,$E$53,IF(N(Vintage_Input!O270)&gt;0,IFERROR(Vintage_Input!BC270/$C318,""),""))</f>
        <v/>
      </c>
      <c r="AV318" s="120">
        <f>IF($B318=1,$F$53,IF(N(Vintage_Input!P270)&gt;0,IFERROR(Vintage_Input!BD270/$C318,""),""))</f>
        <v/>
      </c>
      <c r="AW318" s="120">
        <f>IF($B318=1,$G$53,IF(N(Vintage_Input!Q270)&gt;0,IFERROR(Vintage_Input!BE270/$C318,""),""))</f>
        <v/>
      </c>
      <c r="AX318" s="120">
        <f>IF($B318=1,$H$53,IF(N(Vintage_Input!R270)&gt;0,IFERROR(Vintage_Input!BF270/$C318,""),""))</f>
        <v/>
      </c>
      <c r="AY318" s="120">
        <f>IF($B318=1,$I$53,IF(N(Vintage_Input!S270)&gt;0,IFERROR(Vintage_Input!BG270/$C318,""),""))</f>
        <v/>
      </c>
      <c r="AZ318" s="121">
        <f>IF($B318=1,$B$54,IF(N(Vintage_Input!L270)&gt;0,IFERROR((Vintage_Input!D270+Vintage_Input!AR270)/$C318+Products!$G$14-(Products!$G$43+Products!$G$19+Products!$G$43*Products!$G$22+Products!$G$44),""),""))</f>
        <v/>
      </c>
      <c r="BA318" s="121">
        <f>IF($B318=1,$C$54,IF(N(Vintage_Input!M270)&gt;0,IFERROR((Vintage_Input!E270+Vintage_Input!AS270)/$C318+Products!$G$14-(Products!$G$43+Products!$G$19+Products!$G$43*Products!$G$22+Products!$G$44),""),""))</f>
        <v/>
      </c>
      <c r="BB318" s="121">
        <f>IF($B318=1,$D$54,IF(N(Vintage_Input!N270)&gt;0,IFERROR((Vintage_Input!F270+Vintage_Input!AT270)/$C318+Products!$G$14-(Products!$G$43+Products!$G$19+Products!$G$43*Products!$G$22+Products!$G$44),""),""))</f>
        <v/>
      </c>
      <c r="BC318" s="121">
        <f>IF($B318=1,$E$54,IF(N(Vintage_Input!O270)&gt;0,IFERROR((Vintage_Input!G270+Vintage_Input!AU270)/$C318+Products!$G$14-(Products!$G$43+Products!$G$19+Products!$G$43*Products!$G$22+Products!$G$44),""),""))</f>
        <v/>
      </c>
      <c r="BD318" s="121">
        <f>IF($B318=1,$F$54,IF(N(Vintage_Input!P270)&gt;0,IFERROR((Vintage_Input!H270+Vintage_Input!AV270)/$C318+Products!$G$14-(Products!$G$43+Products!$G$19+Products!$G$43*Products!$G$22+Products!$G$44),""),""))</f>
        <v/>
      </c>
      <c r="BE318" s="121">
        <f>IF($B318=1,$G$54,IF(N(Vintage_Input!Q270)&gt;0,IFERROR((Vintage_Input!I270+Vintage_Input!AW270)/$C318+Products!$G$14-(Products!$G$43+Products!$G$19+Products!$G$43*Products!$G$22+Products!$G$44),""),""))</f>
        <v/>
      </c>
      <c r="BF318" s="121">
        <f>IF($B318=1,$H$54,IF(N(Vintage_Input!R270)&gt;0,IFERROR((Vintage_Input!J270+Vintage_Input!AX270)/$C318+Products!$G$14-(Products!$G$43+Products!$G$19+Products!$G$43*Products!$G$22+Products!$G$44),""),""))</f>
        <v/>
      </c>
      <c r="BG318" s="121">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0">
        <f>IF($B319=1,$B$48,IF(N(Vintage_Input!L271)&gt;0,Vintage_Input!D271/Vintage_Input!L271,""))</f>
        <v/>
      </c>
      <c r="E319" s="120">
        <f>IF($B319=1,$C$48,IF(N(Vintage_Input!M271)&gt;0,Vintage_Input!E271/Vintage_Input!M271,""))</f>
        <v/>
      </c>
      <c r="F319" s="120">
        <f>IF($B319=1,$D$48,IF(N(Vintage_Input!N271)&gt;0,Vintage_Input!F271/Vintage_Input!N271,""))</f>
        <v/>
      </c>
      <c r="G319" s="120">
        <f>IF($B319=1,$E$48,IF(N(Vintage_Input!O271)&gt;0,Vintage_Input!G271/Vintage_Input!O271,""))</f>
        <v/>
      </c>
      <c r="H319" s="120">
        <f>IF($B319=1,$F$48,IF(N(Vintage_Input!P271)&gt;0,Vintage_Input!H271/Vintage_Input!P271,""))</f>
        <v/>
      </c>
      <c r="I319" s="120">
        <f>IF($B319=1,$G$48,IF(N(Vintage_Input!Q271)&gt;0,Vintage_Input!I271/Vintage_Input!Q271,""))</f>
        <v/>
      </c>
      <c r="J319" s="120">
        <f>IF($B319=1,$H$48,IF(N(Vintage_Input!R271)&gt;0,Vintage_Input!J271/Vintage_Input!R271,""))</f>
        <v/>
      </c>
      <c r="K319" s="120">
        <f>IF($B319=1,$I$48,IF(N(Vintage_Input!S271)&gt;0,Vintage_Input!K271/Vintage_Input!S271,""))</f>
        <v/>
      </c>
      <c r="L319" s="120">
        <f>IF($B319=1,$B$49,IF(N(Vintage_Input!L271)&gt;0,Vintage_Input!T271/Vintage_Input!L271,""))</f>
        <v/>
      </c>
      <c r="M319" s="120">
        <f>IF($B319=1,$C$49,IF(N(Vintage_Input!M271)&gt;0,Vintage_Input!U271/Vintage_Input!M271,""))</f>
        <v/>
      </c>
      <c r="N319" s="120">
        <f>IF($B319=1,$D$49,IF(N(Vintage_Input!N271)&gt;0,Vintage_Input!V271/Vintage_Input!N271,""))</f>
        <v/>
      </c>
      <c r="O319" s="120">
        <f>IF($B319=1,$E$49,IF(N(Vintage_Input!O271)&gt;0,Vintage_Input!W271/Vintage_Input!O271,""))</f>
        <v/>
      </c>
      <c r="P319" s="120">
        <f>IF($B319=1,$F$49,IF(N(Vintage_Input!P271)&gt;0,Vintage_Input!X271/Vintage_Input!P271,""))</f>
        <v/>
      </c>
      <c r="Q319" s="120">
        <f>IF($B319=1,$G$49,IF(N(Vintage_Input!Q271)&gt;0,Vintage_Input!Y271/Vintage_Input!Q271,""))</f>
        <v/>
      </c>
      <c r="R319" s="120">
        <f>IF($B319=1,$H$49,IF(N(Vintage_Input!R271)&gt;0,Vintage_Input!Z271/Vintage_Input!R271,""))</f>
        <v/>
      </c>
      <c r="S319" s="120">
        <f>IF($B319=1,$I$49,IF(N(Vintage_Input!S271)&gt;0,Vintage_Input!AA271/Vintage_Input!S271,""))</f>
        <v/>
      </c>
      <c r="T319" s="120">
        <f>IF($B319=1,$B$50,IF(N(Vintage_Input!L271)&gt;0,Vintage_Input!AB271/Vintage_Input!L271,""))</f>
        <v/>
      </c>
      <c r="U319" s="120">
        <f>IF($B319=1,$C$50,IF(N(Vintage_Input!M271)&gt;0,Vintage_Input!AC271/Vintage_Input!M271,""))</f>
        <v/>
      </c>
      <c r="V319" s="120">
        <f>IF($B319=1,$D$50,IF(N(Vintage_Input!N271)&gt;0,Vintage_Input!AD271/Vintage_Input!N271,""))</f>
        <v/>
      </c>
      <c r="W319" s="120">
        <f>IF($B319=1,$E$50,IF(N(Vintage_Input!O271)&gt;0,Vintage_Input!AE271/Vintage_Input!O271,""))</f>
        <v/>
      </c>
      <c r="X319" s="120">
        <f>IF($B319=1,$F$50,IF(N(Vintage_Input!P271)&gt;0,Vintage_Input!AF271/Vintage_Input!P271,""))</f>
        <v/>
      </c>
      <c r="Y319" s="120">
        <f>IF($B319=1,$G$50,IF(N(Vintage_Input!Q271)&gt;0,Vintage_Input!AG271/Vintage_Input!Q271,""))</f>
        <v/>
      </c>
      <c r="Z319" s="120">
        <f>IF($B319=1,$H$50,IF(N(Vintage_Input!R271)&gt;0,Vintage_Input!AH271/Vintage_Input!R271,""))</f>
        <v/>
      </c>
      <c r="AA319" s="120">
        <f>IF($B319=1,$I$50,IF(N(Vintage_Input!S271)&gt;0,Vintage_Input!AI271/Vintage_Input!S271,""))</f>
        <v/>
      </c>
      <c r="AB319" s="120">
        <f>IF($B319=1,$B$51,IF(N(Vintage_Input!L271)&gt;0,Vintage_Input!AJ271/Vintage_Input!L271,""))</f>
        <v/>
      </c>
      <c r="AC319" s="120">
        <f>IF($B319=1,$C$51,IF(N(Vintage_Input!M271)&gt;0,Vintage_Input!AK271/Vintage_Input!M271,""))</f>
        <v/>
      </c>
      <c r="AD319" s="120">
        <f>IF($B319=1,$D$51,IF(N(Vintage_Input!N271)&gt;0,Vintage_Input!AL271/Vintage_Input!N271,""))</f>
        <v/>
      </c>
      <c r="AE319" s="120">
        <f>IF($B319=1,$E$51,IF(N(Vintage_Input!O271)&gt;0,Vintage_Input!AM271/Vintage_Input!O271,""))</f>
        <v/>
      </c>
      <c r="AF319" s="120">
        <f>IF($B319=1,$F$51,IF(N(Vintage_Input!P271)&gt;0,Vintage_Input!AN271/Vintage_Input!P271,""))</f>
        <v/>
      </c>
      <c r="AG319" s="120">
        <f>IF($B319=1,$G$51,IF(N(Vintage_Input!Q271)&gt;0,Vintage_Input!AO271/Vintage_Input!Q271,""))</f>
        <v/>
      </c>
      <c r="AH319" s="120">
        <f>IF($B319=1,$H$51,IF(N(Vintage_Input!R271)&gt;0,Vintage_Input!AP271/Vintage_Input!R271,""))</f>
        <v/>
      </c>
      <c r="AI319" s="120">
        <f>IF($B319=1,$I$51,IF(N(Vintage_Input!S271)&gt;0,Vintage_Input!AQ271/Vintage_Input!S271,""))</f>
        <v/>
      </c>
      <c r="AJ319" s="120">
        <f>IF($B319=1,$B$52,IF(N(Vintage_Input!L271)&gt;0,IFERROR(Vintage_Input!AR271/Vintage_Input!AJ271,""),""))</f>
        <v/>
      </c>
      <c r="AK319" s="120">
        <f>IF($B319=1,$C$52,IF(N(Vintage_Input!M271)&gt;0,IFERROR(Vintage_Input!AS271/Vintage_Input!AK271,""),""))</f>
        <v/>
      </c>
      <c r="AL319" s="120">
        <f>IF($B319=1,$D$52,IF(N(Vintage_Input!N271)&gt;0,IFERROR(Vintage_Input!AT271/Vintage_Input!AL271,""),""))</f>
        <v/>
      </c>
      <c r="AM319" s="120">
        <f>IF($B319=1,$E$52,IF(N(Vintage_Input!O271)&gt;0,IFERROR(Vintage_Input!AU271/Vintage_Input!AM271,""),""))</f>
        <v/>
      </c>
      <c r="AN319" s="120">
        <f>IF($B319=1,$F$52,IF(N(Vintage_Input!P271)&gt;0,IFERROR(Vintage_Input!AV271/Vintage_Input!AN271,""),""))</f>
        <v/>
      </c>
      <c r="AO319" s="120">
        <f>IF($B319=1,$G$52,IF(N(Vintage_Input!Q271)&gt;0,IFERROR(Vintage_Input!AW271/Vintage_Input!AO271,""),""))</f>
        <v/>
      </c>
      <c r="AP319" s="120">
        <f>IF($B319=1,$H$52,IF(N(Vintage_Input!R271)&gt;0,IFERROR(Vintage_Input!AX271/Vintage_Input!AP271,""),""))</f>
        <v/>
      </c>
      <c r="AQ319" s="120">
        <f>IF($B319=1,$I$52,IF(N(Vintage_Input!S271)&gt;0,IFERROR(Vintage_Input!AY271/Vintage_Input!AQ271,""),""))</f>
        <v/>
      </c>
      <c r="AR319" s="120">
        <f>IF($B319=1,$B$53,IF(N(Vintage_Input!L271)&gt;0,IFERROR(Vintage_Input!AZ271/$C319,""),""))</f>
        <v/>
      </c>
      <c r="AS319" s="120">
        <f>IF($B319=1,$C$53,IF(N(Vintage_Input!M271)&gt;0,IFERROR(Vintage_Input!BA271/$C319,""),""))</f>
        <v/>
      </c>
      <c r="AT319" s="120">
        <f>IF($B319=1,$D$53,IF(N(Vintage_Input!N271)&gt;0,IFERROR(Vintage_Input!BB271/$C319,""),""))</f>
        <v/>
      </c>
      <c r="AU319" s="120">
        <f>IF($B319=1,$E$53,IF(N(Vintage_Input!O271)&gt;0,IFERROR(Vintage_Input!BC271/$C319,""),""))</f>
        <v/>
      </c>
      <c r="AV319" s="120">
        <f>IF($B319=1,$F$53,IF(N(Vintage_Input!P271)&gt;0,IFERROR(Vintage_Input!BD271/$C319,""),""))</f>
        <v/>
      </c>
      <c r="AW319" s="120">
        <f>IF($B319=1,$G$53,IF(N(Vintage_Input!Q271)&gt;0,IFERROR(Vintage_Input!BE271/$C319,""),""))</f>
        <v/>
      </c>
      <c r="AX319" s="120">
        <f>IF($B319=1,$H$53,IF(N(Vintage_Input!R271)&gt;0,IFERROR(Vintage_Input!BF271/$C319,""),""))</f>
        <v/>
      </c>
      <c r="AY319" s="120">
        <f>IF($B319=1,$I$53,IF(N(Vintage_Input!S271)&gt;0,IFERROR(Vintage_Input!BG271/$C319,""),""))</f>
        <v/>
      </c>
      <c r="AZ319" s="121">
        <f>IF($B319=1,$B$54,IF(N(Vintage_Input!L271)&gt;0,IFERROR((Vintage_Input!D271+Vintage_Input!AR271)/$C319+Products!$G$14-(Products!$G$43+Products!$G$19+Products!$G$43*Products!$G$22+Products!$G$44),""),""))</f>
        <v/>
      </c>
      <c r="BA319" s="121">
        <f>IF($B319=1,$C$54,IF(N(Vintage_Input!M271)&gt;0,IFERROR((Vintage_Input!E271+Vintage_Input!AS271)/$C319+Products!$G$14-(Products!$G$43+Products!$G$19+Products!$G$43*Products!$G$22+Products!$G$44),""),""))</f>
        <v/>
      </c>
      <c r="BB319" s="121">
        <f>IF($B319=1,$D$54,IF(N(Vintage_Input!N271)&gt;0,IFERROR((Vintage_Input!F271+Vintage_Input!AT271)/$C319+Products!$G$14-(Products!$G$43+Products!$G$19+Products!$G$43*Products!$G$22+Products!$G$44),""),""))</f>
        <v/>
      </c>
      <c r="BC319" s="121">
        <f>IF($B319=1,$E$54,IF(N(Vintage_Input!O271)&gt;0,IFERROR((Vintage_Input!G271+Vintage_Input!AU271)/$C319+Products!$G$14-(Products!$G$43+Products!$G$19+Products!$G$43*Products!$G$22+Products!$G$44),""),""))</f>
        <v/>
      </c>
      <c r="BD319" s="121">
        <f>IF($B319=1,$F$54,IF(N(Vintage_Input!P271)&gt;0,IFERROR((Vintage_Input!H271+Vintage_Input!AV271)/$C319+Products!$G$14-(Products!$G$43+Products!$G$19+Products!$G$43*Products!$G$22+Products!$G$44),""),""))</f>
        <v/>
      </c>
      <c r="BE319" s="121">
        <f>IF($B319=1,$G$54,IF(N(Vintage_Input!Q271)&gt;0,IFERROR((Vintage_Input!I271+Vintage_Input!AW271)/$C319+Products!$G$14-(Products!$G$43+Products!$G$19+Products!$G$43*Products!$G$22+Products!$G$44),""),""))</f>
        <v/>
      </c>
      <c r="BF319" s="121">
        <f>IF($B319=1,$H$54,IF(N(Vintage_Input!R271)&gt;0,IFERROR((Vintage_Input!J271+Vintage_Input!AX271)/$C319+Products!$G$14-(Products!$G$43+Products!$G$19+Products!$G$43*Products!$G$22+Products!$G$44),""),""))</f>
        <v/>
      </c>
      <c r="BG319" s="121">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0">
        <f>IF($B320=1,$B$48,IF(N(Vintage_Input!L272)&gt;0,Vintage_Input!D272/Vintage_Input!L272,""))</f>
        <v/>
      </c>
      <c r="E320" s="120">
        <f>IF($B320=1,$C$48,IF(N(Vintage_Input!M272)&gt;0,Vintage_Input!E272/Vintage_Input!M272,""))</f>
        <v/>
      </c>
      <c r="F320" s="120">
        <f>IF($B320=1,$D$48,IF(N(Vintage_Input!N272)&gt;0,Vintage_Input!F272/Vintage_Input!N272,""))</f>
        <v/>
      </c>
      <c r="G320" s="120">
        <f>IF($B320=1,$E$48,IF(N(Vintage_Input!O272)&gt;0,Vintage_Input!G272/Vintage_Input!O272,""))</f>
        <v/>
      </c>
      <c r="H320" s="120">
        <f>IF($B320=1,$F$48,IF(N(Vintage_Input!P272)&gt;0,Vintage_Input!H272/Vintage_Input!P272,""))</f>
        <v/>
      </c>
      <c r="I320" s="120">
        <f>IF($B320=1,$G$48,IF(N(Vintage_Input!Q272)&gt;0,Vintage_Input!I272/Vintage_Input!Q272,""))</f>
        <v/>
      </c>
      <c r="J320" s="120">
        <f>IF($B320=1,$H$48,IF(N(Vintage_Input!R272)&gt;0,Vintage_Input!J272/Vintage_Input!R272,""))</f>
        <v/>
      </c>
      <c r="K320" s="120">
        <f>IF($B320=1,$I$48,IF(N(Vintage_Input!S272)&gt;0,Vintage_Input!K272/Vintage_Input!S272,""))</f>
        <v/>
      </c>
      <c r="L320" s="120">
        <f>IF($B320=1,$B$49,IF(N(Vintage_Input!L272)&gt;0,Vintage_Input!T272/Vintage_Input!L272,""))</f>
        <v/>
      </c>
      <c r="M320" s="120">
        <f>IF($B320=1,$C$49,IF(N(Vintage_Input!M272)&gt;0,Vintage_Input!U272/Vintage_Input!M272,""))</f>
        <v/>
      </c>
      <c r="N320" s="120">
        <f>IF($B320=1,$D$49,IF(N(Vintage_Input!N272)&gt;0,Vintage_Input!V272/Vintage_Input!N272,""))</f>
        <v/>
      </c>
      <c r="O320" s="120">
        <f>IF($B320=1,$E$49,IF(N(Vintage_Input!O272)&gt;0,Vintage_Input!W272/Vintage_Input!O272,""))</f>
        <v/>
      </c>
      <c r="P320" s="120">
        <f>IF($B320=1,$F$49,IF(N(Vintage_Input!P272)&gt;0,Vintage_Input!X272/Vintage_Input!P272,""))</f>
        <v/>
      </c>
      <c r="Q320" s="120">
        <f>IF($B320=1,$G$49,IF(N(Vintage_Input!Q272)&gt;0,Vintage_Input!Y272/Vintage_Input!Q272,""))</f>
        <v/>
      </c>
      <c r="R320" s="120">
        <f>IF($B320=1,$H$49,IF(N(Vintage_Input!R272)&gt;0,Vintage_Input!Z272/Vintage_Input!R272,""))</f>
        <v/>
      </c>
      <c r="S320" s="120">
        <f>IF($B320=1,$I$49,IF(N(Vintage_Input!S272)&gt;0,Vintage_Input!AA272/Vintage_Input!S272,""))</f>
        <v/>
      </c>
      <c r="T320" s="120">
        <f>IF($B320=1,$B$50,IF(N(Vintage_Input!L272)&gt;0,Vintage_Input!AB272/Vintage_Input!L272,""))</f>
        <v/>
      </c>
      <c r="U320" s="120">
        <f>IF($B320=1,$C$50,IF(N(Vintage_Input!M272)&gt;0,Vintage_Input!AC272/Vintage_Input!M272,""))</f>
        <v/>
      </c>
      <c r="V320" s="120">
        <f>IF($B320=1,$D$50,IF(N(Vintage_Input!N272)&gt;0,Vintage_Input!AD272/Vintage_Input!N272,""))</f>
        <v/>
      </c>
      <c r="W320" s="120">
        <f>IF($B320=1,$E$50,IF(N(Vintage_Input!O272)&gt;0,Vintage_Input!AE272/Vintage_Input!O272,""))</f>
        <v/>
      </c>
      <c r="X320" s="120">
        <f>IF($B320=1,$F$50,IF(N(Vintage_Input!P272)&gt;0,Vintage_Input!AF272/Vintage_Input!P272,""))</f>
        <v/>
      </c>
      <c r="Y320" s="120">
        <f>IF($B320=1,$G$50,IF(N(Vintage_Input!Q272)&gt;0,Vintage_Input!AG272/Vintage_Input!Q272,""))</f>
        <v/>
      </c>
      <c r="Z320" s="120">
        <f>IF($B320=1,$H$50,IF(N(Vintage_Input!R272)&gt;0,Vintage_Input!AH272/Vintage_Input!R272,""))</f>
        <v/>
      </c>
      <c r="AA320" s="120">
        <f>IF($B320=1,$I$50,IF(N(Vintage_Input!S272)&gt;0,Vintage_Input!AI272/Vintage_Input!S272,""))</f>
        <v/>
      </c>
      <c r="AB320" s="120">
        <f>IF($B320=1,$B$51,IF(N(Vintage_Input!L272)&gt;0,Vintage_Input!AJ272/Vintage_Input!L272,""))</f>
        <v/>
      </c>
      <c r="AC320" s="120">
        <f>IF($B320=1,$C$51,IF(N(Vintage_Input!M272)&gt;0,Vintage_Input!AK272/Vintage_Input!M272,""))</f>
        <v/>
      </c>
      <c r="AD320" s="120">
        <f>IF($B320=1,$D$51,IF(N(Vintage_Input!N272)&gt;0,Vintage_Input!AL272/Vintage_Input!N272,""))</f>
        <v/>
      </c>
      <c r="AE320" s="120">
        <f>IF($B320=1,$E$51,IF(N(Vintage_Input!O272)&gt;0,Vintage_Input!AM272/Vintage_Input!O272,""))</f>
        <v/>
      </c>
      <c r="AF320" s="120">
        <f>IF($B320=1,$F$51,IF(N(Vintage_Input!P272)&gt;0,Vintage_Input!AN272/Vintage_Input!P272,""))</f>
        <v/>
      </c>
      <c r="AG320" s="120">
        <f>IF($B320=1,$G$51,IF(N(Vintage_Input!Q272)&gt;0,Vintage_Input!AO272/Vintage_Input!Q272,""))</f>
        <v/>
      </c>
      <c r="AH320" s="120">
        <f>IF($B320=1,$H$51,IF(N(Vintage_Input!R272)&gt;0,Vintage_Input!AP272/Vintage_Input!R272,""))</f>
        <v/>
      </c>
      <c r="AI320" s="120">
        <f>IF($B320=1,$I$51,IF(N(Vintage_Input!S272)&gt;0,Vintage_Input!AQ272/Vintage_Input!S272,""))</f>
        <v/>
      </c>
      <c r="AJ320" s="120">
        <f>IF($B320=1,$B$52,IF(N(Vintage_Input!L272)&gt;0,IFERROR(Vintage_Input!AR272/Vintage_Input!AJ272,""),""))</f>
        <v/>
      </c>
      <c r="AK320" s="120">
        <f>IF($B320=1,$C$52,IF(N(Vintage_Input!M272)&gt;0,IFERROR(Vintage_Input!AS272/Vintage_Input!AK272,""),""))</f>
        <v/>
      </c>
      <c r="AL320" s="120">
        <f>IF($B320=1,$D$52,IF(N(Vintage_Input!N272)&gt;0,IFERROR(Vintage_Input!AT272/Vintage_Input!AL272,""),""))</f>
        <v/>
      </c>
      <c r="AM320" s="120">
        <f>IF($B320=1,$E$52,IF(N(Vintage_Input!O272)&gt;0,IFERROR(Vintage_Input!AU272/Vintage_Input!AM272,""),""))</f>
        <v/>
      </c>
      <c r="AN320" s="120">
        <f>IF($B320=1,$F$52,IF(N(Vintage_Input!P272)&gt;0,IFERROR(Vintage_Input!AV272/Vintage_Input!AN272,""),""))</f>
        <v/>
      </c>
      <c r="AO320" s="120">
        <f>IF($B320=1,$G$52,IF(N(Vintage_Input!Q272)&gt;0,IFERROR(Vintage_Input!AW272/Vintage_Input!AO272,""),""))</f>
        <v/>
      </c>
      <c r="AP320" s="120">
        <f>IF($B320=1,$H$52,IF(N(Vintage_Input!R272)&gt;0,IFERROR(Vintage_Input!AX272/Vintage_Input!AP272,""),""))</f>
        <v/>
      </c>
      <c r="AQ320" s="120">
        <f>IF($B320=1,$I$52,IF(N(Vintage_Input!S272)&gt;0,IFERROR(Vintage_Input!AY272/Vintage_Input!AQ272,""),""))</f>
        <v/>
      </c>
      <c r="AR320" s="120">
        <f>IF($B320=1,$B$53,IF(N(Vintage_Input!L272)&gt;0,IFERROR(Vintage_Input!AZ272/$C320,""),""))</f>
        <v/>
      </c>
      <c r="AS320" s="120">
        <f>IF($B320=1,$C$53,IF(N(Vintage_Input!M272)&gt;0,IFERROR(Vintage_Input!BA272/$C320,""),""))</f>
        <v/>
      </c>
      <c r="AT320" s="120">
        <f>IF($B320=1,$D$53,IF(N(Vintage_Input!N272)&gt;0,IFERROR(Vintage_Input!BB272/$C320,""),""))</f>
        <v/>
      </c>
      <c r="AU320" s="120">
        <f>IF($B320=1,$E$53,IF(N(Vintage_Input!O272)&gt;0,IFERROR(Vintage_Input!BC272/$C320,""),""))</f>
        <v/>
      </c>
      <c r="AV320" s="120">
        <f>IF($B320=1,$F$53,IF(N(Vintage_Input!P272)&gt;0,IFERROR(Vintage_Input!BD272/$C320,""),""))</f>
        <v/>
      </c>
      <c r="AW320" s="120">
        <f>IF($B320=1,$G$53,IF(N(Vintage_Input!Q272)&gt;0,IFERROR(Vintage_Input!BE272/$C320,""),""))</f>
        <v/>
      </c>
      <c r="AX320" s="120">
        <f>IF($B320=1,$H$53,IF(N(Vintage_Input!R272)&gt;0,IFERROR(Vintage_Input!BF272/$C320,""),""))</f>
        <v/>
      </c>
      <c r="AY320" s="120">
        <f>IF($B320=1,$I$53,IF(N(Vintage_Input!S272)&gt;0,IFERROR(Vintage_Input!BG272/$C320,""),""))</f>
        <v/>
      </c>
      <c r="AZ320" s="121">
        <f>IF($B320=1,$B$54,IF(N(Vintage_Input!L272)&gt;0,IFERROR((Vintage_Input!D272+Vintage_Input!AR272)/$C320+Products!$G$14-(Products!$G$43+Products!$G$19+Products!$G$43*Products!$G$22+Products!$G$44),""),""))</f>
        <v/>
      </c>
      <c r="BA320" s="121">
        <f>IF($B320=1,$C$54,IF(N(Vintage_Input!M272)&gt;0,IFERROR((Vintage_Input!E272+Vintage_Input!AS272)/$C320+Products!$G$14-(Products!$G$43+Products!$G$19+Products!$G$43*Products!$G$22+Products!$G$44),""),""))</f>
        <v/>
      </c>
      <c r="BB320" s="121">
        <f>IF($B320=1,$D$54,IF(N(Vintage_Input!N272)&gt;0,IFERROR((Vintage_Input!F272+Vintage_Input!AT272)/$C320+Products!$G$14-(Products!$G$43+Products!$G$19+Products!$G$43*Products!$G$22+Products!$G$44),""),""))</f>
        <v/>
      </c>
      <c r="BC320" s="121">
        <f>IF($B320=1,$E$54,IF(N(Vintage_Input!O272)&gt;0,IFERROR((Vintage_Input!G272+Vintage_Input!AU272)/$C320+Products!$G$14-(Products!$G$43+Products!$G$19+Products!$G$43*Products!$G$22+Products!$G$44),""),""))</f>
        <v/>
      </c>
      <c r="BD320" s="121">
        <f>IF($B320=1,$F$54,IF(N(Vintage_Input!P272)&gt;0,IFERROR((Vintage_Input!H272+Vintage_Input!AV272)/$C320+Products!$G$14-(Products!$G$43+Products!$G$19+Products!$G$43*Products!$G$22+Products!$G$44),""),""))</f>
        <v/>
      </c>
      <c r="BE320" s="121">
        <f>IF($B320=1,$G$54,IF(N(Vintage_Input!Q272)&gt;0,IFERROR((Vintage_Input!I272+Vintage_Input!AW272)/$C320+Products!$G$14-(Products!$G$43+Products!$G$19+Products!$G$43*Products!$G$22+Products!$G$44),""),""))</f>
        <v/>
      </c>
      <c r="BF320" s="121">
        <f>IF($B320=1,$H$54,IF(N(Vintage_Input!R272)&gt;0,IFERROR((Vintage_Input!J272+Vintage_Input!AX272)/$C320+Products!$G$14-(Products!$G$43+Products!$G$19+Products!$G$43*Products!$G$22+Products!$G$44),""),""))</f>
        <v/>
      </c>
      <c r="BG320" s="121">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0">
        <f>IF($B321=1,$B$48,IF(N(Vintage_Input!L273)&gt;0,Vintage_Input!D273/Vintage_Input!L273,""))</f>
        <v/>
      </c>
      <c r="E321" s="120">
        <f>IF($B321=1,$C$48,IF(N(Vintage_Input!M273)&gt;0,Vintage_Input!E273/Vintage_Input!M273,""))</f>
        <v/>
      </c>
      <c r="F321" s="120">
        <f>IF($B321=1,$D$48,IF(N(Vintage_Input!N273)&gt;0,Vintage_Input!F273/Vintage_Input!N273,""))</f>
        <v/>
      </c>
      <c r="G321" s="120">
        <f>IF($B321=1,$E$48,IF(N(Vintage_Input!O273)&gt;0,Vintage_Input!G273/Vintage_Input!O273,""))</f>
        <v/>
      </c>
      <c r="H321" s="120">
        <f>IF($B321=1,$F$48,IF(N(Vintage_Input!P273)&gt;0,Vintage_Input!H273/Vintage_Input!P273,""))</f>
        <v/>
      </c>
      <c r="I321" s="120">
        <f>IF($B321=1,$G$48,IF(N(Vintage_Input!Q273)&gt;0,Vintage_Input!I273/Vintage_Input!Q273,""))</f>
        <v/>
      </c>
      <c r="J321" s="120">
        <f>IF($B321=1,$H$48,IF(N(Vintage_Input!R273)&gt;0,Vintage_Input!J273/Vintage_Input!R273,""))</f>
        <v/>
      </c>
      <c r="K321" s="120">
        <f>IF($B321=1,$I$48,IF(N(Vintage_Input!S273)&gt;0,Vintage_Input!K273/Vintage_Input!S273,""))</f>
        <v/>
      </c>
      <c r="L321" s="120">
        <f>IF($B321=1,$B$49,IF(N(Vintage_Input!L273)&gt;0,Vintage_Input!T273/Vintage_Input!L273,""))</f>
        <v/>
      </c>
      <c r="M321" s="120">
        <f>IF($B321=1,$C$49,IF(N(Vintage_Input!M273)&gt;0,Vintage_Input!U273/Vintage_Input!M273,""))</f>
        <v/>
      </c>
      <c r="N321" s="120">
        <f>IF($B321=1,$D$49,IF(N(Vintage_Input!N273)&gt;0,Vintage_Input!V273/Vintage_Input!N273,""))</f>
        <v/>
      </c>
      <c r="O321" s="120">
        <f>IF($B321=1,$E$49,IF(N(Vintage_Input!O273)&gt;0,Vintage_Input!W273/Vintage_Input!O273,""))</f>
        <v/>
      </c>
      <c r="P321" s="120">
        <f>IF($B321=1,$F$49,IF(N(Vintage_Input!P273)&gt;0,Vintage_Input!X273/Vintage_Input!P273,""))</f>
        <v/>
      </c>
      <c r="Q321" s="120">
        <f>IF($B321=1,$G$49,IF(N(Vintage_Input!Q273)&gt;0,Vintage_Input!Y273/Vintage_Input!Q273,""))</f>
        <v/>
      </c>
      <c r="R321" s="120">
        <f>IF($B321=1,$H$49,IF(N(Vintage_Input!R273)&gt;0,Vintage_Input!Z273/Vintage_Input!R273,""))</f>
        <v/>
      </c>
      <c r="S321" s="120">
        <f>IF($B321=1,$I$49,IF(N(Vintage_Input!S273)&gt;0,Vintage_Input!AA273/Vintage_Input!S273,""))</f>
        <v/>
      </c>
      <c r="T321" s="120">
        <f>IF($B321=1,$B$50,IF(N(Vintage_Input!L273)&gt;0,Vintage_Input!AB273/Vintage_Input!L273,""))</f>
        <v/>
      </c>
      <c r="U321" s="120">
        <f>IF($B321=1,$C$50,IF(N(Vintage_Input!M273)&gt;0,Vintage_Input!AC273/Vintage_Input!M273,""))</f>
        <v/>
      </c>
      <c r="V321" s="120">
        <f>IF($B321=1,$D$50,IF(N(Vintage_Input!N273)&gt;0,Vintage_Input!AD273/Vintage_Input!N273,""))</f>
        <v/>
      </c>
      <c r="W321" s="120">
        <f>IF($B321=1,$E$50,IF(N(Vintage_Input!O273)&gt;0,Vintage_Input!AE273/Vintage_Input!O273,""))</f>
        <v/>
      </c>
      <c r="X321" s="120">
        <f>IF($B321=1,$F$50,IF(N(Vintage_Input!P273)&gt;0,Vintage_Input!AF273/Vintage_Input!P273,""))</f>
        <v/>
      </c>
      <c r="Y321" s="120">
        <f>IF($B321=1,$G$50,IF(N(Vintage_Input!Q273)&gt;0,Vintage_Input!AG273/Vintage_Input!Q273,""))</f>
        <v/>
      </c>
      <c r="Z321" s="120">
        <f>IF($B321=1,$H$50,IF(N(Vintage_Input!R273)&gt;0,Vintage_Input!AH273/Vintage_Input!R273,""))</f>
        <v/>
      </c>
      <c r="AA321" s="120">
        <f>IF($B321=1,$I$50,IF(N(Vintage_Input!S273)&gt;0,Vintage_Input!AI273/Vintage_Input!S273,""))</f>
        <v/>
      </c>
      <c r="AB321" s="120">
        <f>IF($B321=1,$B$51,IF(N(Vintage_Input!L273)&gt;0,Vintage_Input!AJ273/Vintage_Input!L273,""))</f>
        <v/>
      </c>
      <c r="AC321" s="120">
        <f>IF($B321=1,$C$51,IF(N(Vintage_Input!M273)&gt;0,Vintage_Input!AK273/Vintage_Input!M273,""))</f>
        <v/>
      </c>
      <c r="AD321" s="120">
        <f>IF($B321=1,$D$51,IF(N(Vintage_Input!N273)&gt;0,Vintage_Input!AL273/Vintage_Input!N273,""))</f>
        <v/>
      </c>
      <c r="AE321" s="120">
        <f>IF($B321=1,$E$51,IF(N(Vintage_Input!O273)&gt;0,Vintage_Input!AM273/Vintage_Input!O273,""))</f>
        <v/>
      </c>
      <c r="AF321" s="120">
        <f>IF($B321=1,$F$51,IF(N(Vintage_Input!P273)&gt;0,Vintage_Input!AN273/Vintage_Input!P273,""))</f>
        <v/>
      </c>
      <c r="AG321" s="120">
        <f>IF($B321=1,$G$51,IF(N(Vintage_Input!Q273)&gt;0,Vintage_Input!AO273/Vintage_Input!Q273,""))</f>
        <v/>
      </c>
      <c r="AH321" s="120">
        <f>IF($B321=1,$H$51,IF(N(Vintage_Input!R273)&gt;0,Vintage_Input!AP273/Vintage_Input!R273,""))</f>
        <v/>
      </c>
      <c r="AI321" s="120">
        <f>IF($B321=1,$I$51,IF(N(Vintage_Input!S273)&gt;0,Vintage_Input!AQ273/Vintage_Input!S273,""))</f>
        <v/>
      </c>
      <c r="AJ321" s="120">
        <f>IF($B321=1,$B$52,IF(N(Vintage_Input!L273)&gt;0,IFERROR(Vintage_Input!AR273/Vintage_Input!AJ273,""),""))</f>
        <v/>
      </c>
      <c r="AK321" s="120">
        <f>IF($B321=1,$C$52,IF(N(Vintage_Input!M273)&gt;0,IFERROR(Vintage_Input!AS273/Vintage_Input!AK273,""),""))</f>
        <v/>
      </c>
      <c r="AL321" s="120">
        <f>IF($B321=1,$D$52,IF(N(Vintage_Input!N273)&gt;0,IFERROR(Vintage_Input!AT273/Vintage_Input!AL273,""),""))</f>
        <v/>
      </c>
      <c r="AM321" s="120">
        <f>IF($B321=1,$E$52,IF(N(Vintage_Input!O273)&gt;0,IFERROR(Vintage_Input!AU273/Vintage_Input!AM273,""),""))</f>
        <v/>
      </c>
      <c r="AN321" s="120">
        <f>IF($B321=1,$F$52,IF(N(Vintage_Input!P273)&gt;0,IFERROR(Vintage_Input!AV273/Vintage_Input!AN273,""),""))</f>
        <v/>
      </c>
      <c r="AO321" s="120">
        <f>IF($B321=1,$G$52,IF(N(Vintage_Input!Q273)&gt;0,IFERROR(Vintage_Input!AW273/Vintage_Input!AO273,""),""))</f>
        <v/>
      </c>
      <c r="AP321" s="120">
        <f>IF($B321=1,$H$52,IF(N(Vintage_Input!R273)&gt;0,IFERROR(Vintage_Input!AX273/Vintage_Input!AP273,""),""))</f>
        <v/>
      </c>
      <c r="AQ321" s="120">
        <f>IF($B321=1,$I$52,IF(N(Vintage_Input!S273)&gt;0,IFERROR(Vintage_Input!AY273/Vintage_Input!AQ273,""),""))</f>
        <v/>
      </c>
      <c r="AR321" s="120">
        <f>IF($B321=1,$B$53,IF(N(Vintage_Input!L273)&gt;0,IFERROR(Vintage_Input!AZ273/$C321,""),""))</f>
        <v/>
      </c>
      <c r="AS321" s="120">
        <f>IF($B321=1,$C$53,IF(N(Vintage_Input!M273)&gt;0,IFERROR(Vintage_Input!BA273/$C321,""),""))</f>
        <v/>
      </c>
      <c r="AT321" s="120">
        <f>IF($B321=1,$D$53,IF(N(Vintage_Input!N273)&gt;0,IFERROR(Vintage_Input!BB273/$C321,""),""))</f>
        <v/>
      </c>
      <c r="AU321" s="120">
        <f>IF($B321=1,$E$53,IF(N(Vintage_Input!O273)&gt;0,IFERROR(Vintage_Input!BC273/$C321,""),""))</f>
        <v/>
      </c>
      <c r="AV321" s="120">
        <f>IF($B321=1,$F$53,IF(N(Vintage_Input!P273)&gt;0,IFERROR(Vintage_Input!BD273/$C321,""),""))</f>
        <v/>
      </c>
      <c r="AW321" s="120">
        <f>IF($B321=1,$G$53,IF(N(Vintage_Input!Q273)&gt;0,IFERROR(Vintage_Input!BE273/$C321,""),""))</f>
        <v/>
      </c>
      <c r="AX321" s="120">
        <f>IF($B321=1,$H$53,IF(N(Vintage_Input!R273)&gt;0,IFERROR(Vintage_Input!BF273/$C321,""),""))</f>
        <v/>
      </c>
      <c r="AY321" s="120">
        <f>IF($B321=1,$I$53,IF(N(Vintage_Input!S273)&gt;0,IFERROR(Vintage_Input!BG273/$C321,""),""))</f>
        <v/>
      </c>
      <c r="AZ321" s="121">
        <f>IF($B321=1,$B$54,IF(N(Vintage_Input!L273)&gt;0,IFERROR((Vintage_Input!D273+Vintage_Input!AR273)/$C321+Products!$G$14-(Products!$G$43+Products!$G$19+Products!$G$43*Products!$G$22+Products!$G$44),""),""))</f>
        <v/>
      </c>
      <c r="BA321" s="121">
        <f>IF($B321=1,$C$54,IF(N(Vintage_Input!M273)&gt;0,IFERROR((Vintage_Input!E273+Vintage_Input!AS273)/$C321+Products!$G$14-(Products!$G$43+Products!$G$19+Products!$G$43*Products!$G$22+Products!$G$44),""),""))</f>
        <v/>
      </c>
      <c r="BB321" s="121">
        <f>IF($B321=1,$D$54,IF(N(Vintage_Input!N273)&gt;0,IFERROR((Vintage_Input!F273+Vintage_Input!AT273)/$C321+Products!$G$14-(Products!$G$43+Products!$G$19+Products!$G$43*Products!$G$22+Products!$G$44),""),""))</f>
        <v/>
      </c>
      <c r="BC321" s="121">
        <f>IF($B321=1,$E$54,IF(N(Vintage_Input!O273)&gt;0,IFERROR((Vintage_Input!G273+Vintage_Input!AU273)/$C321+Products!$G$14-(Products!$G$43+Products!$G$19+Products!$G$43*Products!$G$22+Products!$G$44),""),""))</f>
        <v/>
      </c>
      <c r="BD321" s="121">
        <f>IF($B321=1,$F$54,IF(N(Vintage_Input!P273)&gt;0,IFERROR((Vintage_Input!H273+Vintage_Input!AV273)/$C321+Products!$G$14-(Products!$G$43+Products!$G$19+Products!$G$43*Products!$G$22+Products!$G$44),""),""))</f>
        <v/>
      </c>
      <c r="BE321" s="121">
        <f>IF($B321=1,$G$54,IF(N(Vintage_Input!Q273)&gt;0,IFERROR((Vintage_Input!I273+Vintage_Input!AW273)/$C321+Products!$G$14-(Products!$G$43+Products!$G$19+Products!$G$43*Products!$G$22+Products!$G$44),""),""))</f>
        <v/>
      </c>
      <c r="BF321" s="121">
        <f>IF($B321=1,$H$54,IF(N(Vintage_Input!R273)&gt;0,IFERROR((Vintage_Input!J273+Vintage_Input!AX273)/$C321+Products!$G$14-(Products!$G$43+Products!$G$19+Products!$G$43*Products!$G$22+Products!$G$44),""),""))</f>
        <v/>
      </c>
      <c r="BG321" s="121">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0">
        <f>IF($B322=1,$B$48,IF(N(Vintage_Input!L274)&gt;0,Vintage_Input!D274/Vintage_Input!L274,""))</f>
        <v/>
      </c>
      <c r="E322" s="120">
        <f>IF($B322=1,$C$48,IF(N(Vintage_Input!M274)&gt;0,Vintage_Input!E274/Vintage_Input!M274,""))</f>
        <v/>
      </c>
      <c r="F322" s="120">
        <f>IF($B322=1,$D$48,IF(N(Vintage_Input!N274)&gt;0,Vintage_Input!F274/Vintage_Input!N274,""))</f>
        <v/>
      </c>
      <c r="G322" s="120">
        <f>IF($B322=1,$E$48,IF(N(Vintage_Input!O274)&gt;0,Vintage_Input!G274/Vintage_Input!O274,""))</f>
        <v/>
      </c>
      <c r="H322" s="120">
        <f>IF($B322=1,$F$48,IF(N(Vintage_Input!P274)&gt;0,Vintage_Input!H274/Vintage_Input!P274,""))</f>
        <v/>
      </c>
      <c r="I322" s="120">
        <f>IF($B322=1,$G$48,IF(N(Vintage_Input!Q274)&gt;0,Vintage_Input!I274/Vintage_Input!Q274,""))</f>
        <v/>
      </c>
      <c r="J322" s="120">
        <f>IF($B322=1,$H$48,IF(N(Vintage_Input!R274)&gt;0,Vintage_Input!J274/Vintage_Input!R274,""))</f>
        <v/>
      </c>
      <c r="K322" s="120">
        <f>IF($B322=1,$I$48,IF(N(Vintage_Input!S274)&gt;0,Vintage_Input!K274/Vintage_Input!S274,""))</f>
        <v/>
      </c>
      <c r="L322" s="120">
        <f>IF($B322=1,$B$49,IF(N(Vintage_Input!L274)&gt;0,Vintage_Input!T274/Vintage_Input!L274,""))</f>
        <v/>
      </c>
      <c r="M322" s="120">
        <f>IF($B322=1,$C$49,IF(N(Vintage_Input!M274)&gt;0,Vintage_Input!U274/Vintage_Input!M274,""))</f>
        <v/>
      </c>
      <c r="N322" s="120">
        <f>IF($B322=1,$D$49,IF(N(Vintage_Input!N274)&gt;0,Vintage_Input!V274/Vintage_Input!N274,""))</f>
        <v/>
      </c>
      <c r="O322" s="120">
        <f>IF($B322=1,$E$49,IF(N(Vintage_Input!O274)&gt;0,Vintage_Input!W274/Vintage_Input!O274,""))</f>
        <v/>
      </c>
      <c r="P322" s="120">
        <f>IF($B322=1,$F$49,IF(N(Vintage_Input!P274)&gt;0,Vintage_Input!X274/Vintage_Input!P274,""))</f>
        <v/>
      </c>
      <c r="Q322" s="120">
        <f>IF($B322=1,$G$49,IF(N(Vintage_Input!Q274)&gt;0,Vintage_Input!Y274/Vintage_Input!Q274,""))</f>
        <v/>
      </c>
      <c r="R322" s="120">
        <f>IF($B322=1,$H$49,IF(N(Vintage_Input!R274)&gt;0,Vintage_Input!Z274/Vintage_Input!R274,""))</f>
        <v/>
      </c>
      <c r="S322" s="120">
        <f>IF($B322=1,$I$49,IF(N(Vintage_Input!S274)&gt;0,Vintage_Input!AA274/Vintage_Input!S274,""))</f>
        <v/>
      </c>
      <c r="T322" s="120">
        <f>IF($B322=1,$B$50,IF(N(Vintage_Input!L274)&gt;0,Vintage_Input!AB274/Vintage_Input!L274,""))</f>
        <v/>
      </c>
      <c r="U322" s="120">
        <f>IF($B322=1,$C$50,IF(N(Vintage_Input!M274)&gt;0,Vintage_Input!AC274/Vintage_Input!M274,""))</f>
        <v/>
      </c>
      <c r="V322" s="120">
        <f>IF($B322=1,$D$50,IF(N(Vintage_Input!N274)&gt;0,Vintage_Input!AD274/Vintage_Input!N274,""))</f>
        <v/>
      </c>
      <c r="W322" s="120">
        <f>IF($B322=1,$E$50,IF(N(Vintage_Input!O274)&gt;0,Vintage_Input!AE274/Vintage_Input!O274,""))</f>
        <v/>
      </c>
      <c r="X322" s="120">
        <f>IF($B322=1,$F$50,IF(N(Vintage_Input!P274)&gt;0,Vintage_Input!AF274/Vintage_Input!P274,""))</f>
        <v/>
      </c>
      <c r="Y322" s="120">
        <f>IF($B322=1,$G$50,IF(N(Vintage_Input!Q274)&gt;0,Vintage_Input!AG274/Vintage_Input!Q274,""))</f>
        <v/>
      </c>
      <c r="Z322" s="120">
        <f>IF($B322=1,$H$50,IF(N(Vintage_Input!R274)&gt;0,Vintage_Input!AH274/Vintage_Input!R274,""))</f>
        <v/>
      </c>
      <c r="AA322" s="120">
        <f>IF($B322=1,$I$50,IF(N(Vintage_Input!S274)&gt;0,Vintage_Input!AI274/Vintage_Input!S274,""))</f>
        <v/>
      </c>
      <c r="AB322" s="120">
        <f>IF($B322=1,$B$51,IF(N(Vintage_Input!L274)&gt;0,Vintage_Input!AJ274/Vintage_Input!L274,""))</f>
        <v/>
      </c>
      <c r="AC322" s="120">
        <f>IF($B322=1,$C$51,IF(N(Vintage_Input!M274)&gt;0,Vintage_Input!AK274/Vintage_Input!M274,""))</f>
        <v/>
      </c>
      <c r="AD322" s="120">
        <f>IF($B322=1,$D$51,IF(N(Vintage_Input!N274)&gt;0,Vintage_Input!AL274/Vintage_Input!N274,""))</f>
        <v/>
      </c>
      <c r="AE322" s="120">
        <f>IF($B322=1,$E$51,IF(N(Vintage_Input!O274)&gt;0,Vintage_Input!AM274/Vintage_Input!O274,""))</f>
        <v/>
      </c>
      <c r="AF322" s="120">
        <f>IF($B322=1,$F$51,IF(N(Vintage_Input!P274)&gt;0,Vintage_Input!AN274/Vintage_Input!P274,""))</f>
        <v/>
      </c>
      <c r="AG322" s="120">
        <f>IF($B322=1,$G$51,IF(N(Vintage_Input!Q274)&gt;0,Vintage_Input!AO274/Vintage_Input!Q274,""))</f>
        <v/>
      </c>
      <c r="AH322" s="120">
        <f>IF($B322=1,$H$51,IF(N(Vintage_Input!R274)&gt;0,Vintage_Input!AP274/Vintage_Input!R274,""))</f>
        <v/>
      </c>
      <c r="AI322" s="120">
        <f>IF($B322=1,$I$51,IF(N(Vintage_Input!S274)&gt;0,Vintage_Input!AQ274/Vintage_Input!S274,""))</f>
        <v/>
      </c>
      <c r="AJ322" s="120">
        <f>IF($B322=1,$B$52,IF(N(Vintage_Input!L274)&gt;0,IFERROR(Vintage_Input!AR274/Vintage_Input!AJ274,""),""))</f>
        <v/>
      </c>
      <c r="AK322" s="120">
        <f>IF($B322=1,$C$52,IF(N(Vintage_Input!M274)&gt;0,IFERROR(Vintage_Input!AS274/Vintage_Input!AK274,""),""))</f>
        <v/>
      </c>
      <c r="AL322" s="120">
        <f>IF($B322=1,$D$52,IF(N(Vintage_Input!N274)&gt;0,IFERROR(Vintage_Input!AT274/Vintage_Input!AL274,""),""))</f>
        <v/>
      </c>
      <c r="AM322" s="120">
        <f>IF($B322=1,$E$52,IF(N(Vintage_Input!O274)&gt;0,IFERROR(Vintage_Input!AU274/Vintage_Input!AM274,""),""))</f>
        <v/>
      </c>
      <c r="AN322" s="120">
        <f>IF($B322=1,$F$52,IF(N(Vintage_Input!P274)&gt;0,IFERROR(Vintage_Input!AV274/Vintage_Input!AN274,""),""))</f>
        <v/>
      </c>
      <c r="AO322" s="120">
        <f>IF($B322=1,$G$52,IF(N(Vintage_Input!Q274)&gt;0,IFERROR(Vintage_Input!AW274/Vintage_Input!AO274,""),""))</f>
        <v/>
      </c>
      <c r="AP322" s="120">
        <f>IF($B322=1,$H$52,IF(N(Vintage_Input!R274)&gt;0,IFERROR(Vintage_Input!AX274/Vintage_Input!AP274,""),""))</f>
        <v/>
      </c>
      <c r="AQ322" s="120">
        <f>IF($B322=1,$I$52,IF(N(Vintage_Input!S274)&gt;0,IFERROR(Vintage_Input!AY274/Vintage_Input!AQ274,""),""))</f>
        <v/>
      </c>
      <c r="AR322" s="120">
        <f>IF($B322=1,$B$53,IF(N(Vintage_Input!L274)&gt;0,IFERROR(Vintage_Input!AZ274/$C322,""),""))</f>
        <v/>
      </c>
      <c r="AS322" s="120">
        <f>IF($B322=1,$C$53,IF(N(Vintage_Input!M274)&gt;0,IFERROR(Vintage_Input!BA274/$C322,""),""))</f>
        <v/>
      </c>
      <c r="AT322" s="120">
        <f>IF($B322=1,$D$53,IF(N(Vintage_Input!N274)&gt;0,IFERROR(Vintage_Input!BB274/$C322,""),""))</f>
        <v/>
      </c>
      <c r="AU322" s="120">
        <f>IF($B322=1,$E$53,IF(N(Vintage_Input!O274)&gt;0,IFERROR(Vintage_Input!BC274/$C322,""),""))</f>
        <v/>
      </c>
      <c r="AV322" s="120">
        <f>IF($B322=1,$F$53,IF(N(Vintage_Input!P274)&gt;0,IFERROR(Vintage_Input!BD274/$C322,""),""))</f>
        <v/>
      </c>
      <c r="AW322" s="120">
        <f>IF($B322=1,$G$53,IF(N(Vintage_Input!Q274)&gt;0,IFERROR(Vintage_Input!BE274/$C322,""),""))</f>
        <v/>
      </c>
      <c r="AX322" s="120">
        <f>IF($B322=1,$H$53,IF(N(Vintage_Input!R274)&gt;0,IFERROR(Vintage_Input!BF274/$C322,""),""))</f>
        <v/>
      </c>
      <c r="AY322" s="120">
        <f>IF($B322=1,$I$53,IF(N(Vintage_Input!S274)&gt;0,IFERROR(Vintage_Input!BG274/$C322,""),""))</f>
        <v/>
      </c>
      <c r="AZ322" s="121">
        <f>IF($B322=1,$B$54,IF(N(Vintage_Input!L274)&gt;0,IFERROR((Vintage_Input!D274+Vintage_Input!AR274)/$C322+Products!$G$14-(Products!$G$43+Products!$G$19+Products!$G$43*Products!$G$22+Products!$G$44),""),""))</f>
        <v/>
      </c>
      <c r="BA322" s="121">
        <f>IF($B322=1,$C$54,IF(N(Vintage_Input!M274)&gt;0,IFERROR((Vintage_Input!E274+Vintage_Input!AS274)/$C322+Products!$G$14-(Products!$G$43+Products!$G$19+Products!$G$43*Products!$G$22+Products!$G$44),""),""))</f>
        <v/>
      </c>
      <c r="BB322" s="121">
        <f>IF($B322=1,$D$54,IF(N(Vintage_Input!N274)&gt;0,IFERROR((Vintage_Input!F274+Vintage_Input!AT274)/$C322+Products!$G$14-(Products!$G$43+Products!$G$19+Products!$G$43*Products!$G$22+Products!$G$44),""),""))</f>
        <v/>
      </c>
      <c r="BC322" s="121">
        <f>IF($B322=1,$E$54,IF(N(Vintage_Input!O274)&gt;0,IFERROR((Vintage_Input!G274+Vintage_Input!AU274)/$C322+Products!$G$14-(Products!$G$43+Products!$G$19+Products!$G$43*Products!$G$22+Products!$G$44),""),""))</f>
        <v/>
      </c>
      <c r="BD322" s="121">
        <f>IF($B322=1,$F$54,IF(N(Vintage_Input!P274)&gt;0,IFERROR((Vintage_Input!H274+Vintage_Input!AV274)/$C322+Products!$G$14-(Products!$G$43+Products!$G$19+Products!$G$43*Products!$G$22+Products!$G$44),""),""))</f>
        <v/>
      </c>
      <c r="BE322" s="121">
        <f>IF($B322=1,$G$54,IF(N(Vintage_Input!Q274)&gt;0,IFERROR((Vintage_Input!I274+Vintage_Input!AW274)/$C322+Products!$G$14-(Products!$G$43+Products!$G$19+Products!$G$43*Products!$G$22+Products!$G$44),""),""))</f>
        <v/>
      </c>
      <c r="BF322" s="121">
        <f>IF($B322=1,$H$54,IF(N(Vintage_Input!R274)&gt;0,IFERROR((Vintage_Input!J274+Vintage_Input!AX274)/$C322+Products!$G$14-(Products!$G$43+Products!$G$19+Products!$G$43*Products!$G$22+Products!$G$44),""),""))</f>
        <v/>
      </c>
      <c r="BG322" s="121">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0">
        <f>IF($B323=1,$B$48,IF(N(Vintage_Input!L275)&gt;0,Vintage_Input!D275/Vintage_Input!L275,""))</f>
        <v/>
      </c>
      <c r="E323" s="120">
        <f>IF($B323=1,$C$48,IF(N(Vintage_Input!M275)&gt;0,Vintage_Input!E275/Vintage_Input!M275,""))</f>
        <v/>
      </c>
      <c r="F323" s="120">
        <f>IF($B323=1,$D$48,IF(N(Vintage_Input!N275)&gt;0,Vintage_Input!F275/Vintage_Input!N275,""))</f>
        <v/>
      </c>
      <c r="G323" s="120">
        <f>IF($B323=1,$E$48,IF(N(Vintage_Input!O275)&gt;0,Vintage_Input!G275/Vintage_Input!O275,""))</f>
        <v/>
      </c>
      <c r="H323" s="120">
        <f>IF($B323=1,$F$48,IF(N(Vintage_Input!P275)&gt;0,Vintage_Input!H275/Vintage_Input!P275,""))</f>
        <v/>
      </c>
      <c r="I323" s="120">
        <f>IF($B323=1,$G$48,IF(N(Vintage_Input!Q275)&gt;0,Vintage_Input!I275/Vintage_Input!Q275,""))</f>
        <v/>
      </c>
      <c r="J323" s="120">
        <f>IF($B323=1,$H$48,IF(N(Vintage_Input!R275)&gt;0,Vintage_Input!J275/Vintage_Input!R275,""))</f>
        <v/>
      </c>
      <c r="K323" s="120">
        <f>IF($B323=1,$I$48,IF(N(Vintage_Input!S275)&gt;0,Vintage_Input!K275/Vintage_Input!S275,""))</f>
        <v/>
      </c>
      <c r="L323" s="120">
        <f>IF($B323=1,$B$49,IF(N(Vintage_Input!L275)&gt;0,Vintage_Input!T275/Vintage_Input!L275,""))</f>
        <v/>
      </c>
      <c r="M323" s="120">
        <f>IF($B323=1,$C$49,IF(N(Vintage_Input!M275)&gt;0,Vintage_Input!U275/Vintage_Input!M275,""))</f>
        <v/>
      </c>
      <c r="N323" s="120">
        <f>IF($B323=1,$D$49,IF(N(Vintage_Input!N275)&gt;0,Vintage_Input!V275/Vintage_Input!N275,""))</f>
        <v/>
      </c>
      <c r="O323" s="120">
        <f>IF($B323=1,$E$49,IF(N(Vintage_Input!O275)&gt;0,Vintage_Input!W275/Vintage_Input!O275,""))</f>
        <v/>
      </c>
      <c r="P323" s="120">
        <f>IF($B323=1,$F$49,IF(N(Vintage_Input!P275)&gt;0,Vintage_Input!X275/Vintage_Input!P275,""))</f>
        <v/>
      </c>
      <c r="Q323" s="120">
        <f>IF($B323=1,$G$49,IF(N(Vintage_Input!Q275)&gt;0,Vintage_Input!Y275/Vintage_Input!Q275,""))</f>
        <v/>
      </c>
      <c r="R323" s="120">
        <f>IF($B323=1,$H$49,IF(N(Vintage_Input!R275)&gt;0,Vintage_Input!Z275/Vintage_Input!R275,""))</f>
        <v/>
      </c>
      <c r="S323" s="120">
        <f>IF($B323=1,$I$49,IF(N(Vintage_Input!S275)&gt;0,Vintage_Input!AA275/Vintage_Input!S275,""))</f>
        <v/>
      </c>
      <c r="T323" s="120">
        <f>IF($B323=1,$B$50,IF(N(Vintage_Input!L275)&gt;0,Vintage_Input!AB275/Vintage_Input!L275,""))</f>
        <v/>
      </c>
      <c r="U323" s="120">
        <f>IF($B323=1,$C$50,IF(N(Vintage_Input!M275)&gt;0,Vintage_Input!AC275/Vintage_Input!M275,""))</f>
        <v/>
      </c>
      <c r="V323" s="120">
        <f>IF($B323=1,$D$50,IF(N(Vintage_Input!N275)&gt;0,Vintage_Input!AD275/Vintage_Input!N275,""))</f>
        <v/>
      </c>
      <c r="W323" s="120">
        <f>IF($B323=1,$E$50,IF(N(Vintage_Input!O275)&gt;0,Vintage_Input!AE275/Vintage_Input!O275,""))</f>
        <v/>
      </c>
      <c r="X323" s="120">
        <f>IF($B323=1,$F$50,IF(N(Vintage_Input!P275)&gt;0,Vintage_Input!AF275/Vintage_Input!P275,""))</f>
        <v/>
      </c>
      <c r="Y323" s="120">
        <f>IF($B323=1,$G$50,IF(N(Vintage_Input!Q275)&gt;0,Vintage_Input!AG275/Vintage_Input!Q275,""))</f>
        <v/>
      </c>
      <c r="Z323" s="120">
        <f>IF($B323=1,$H$50,IF(N(Vintage_Input!R275)&gt;0,Vintage_Input!AH275/Vintage_Input!R275,""))</f>
        <v/>
      </c>
      <c r="AA323" s="120">
        <f>IF($B323=1,$I$50,IF(N(Vintage_Input!S275)&gt;0,Vintage_Input!AI275/Vintage_Input!S275,""))</f>
        <v/>
      </c>
      <c r="AB323" s="120">
        <f>IF($B323=1,$B$51,IF(N(Vintage_Input!L275)&gt;0,Vintage_Input!AJ275/Vintage_Input!L275,""))</f>
        <v/>
      </c>
      <c r="AC323" s="120">
        <f>IF($B323=1,$C$51,IF(N(Vintage_Input!M275)&gt;0,Vintage_Input!AK275/Vintage_Input!M275,""))</f>
        <v/>
      </c>
      <c r="AD323" s="120">
        <f>IF($B323=1,$D$51,IF(N(Vintage_Input!N275)&gt;0,Vintage_Input!AL275/Vintage_Input!N275,""))</f>
        <v/>
      </c>
      <c r="AE323" s="120">
        <f>IF($B323=1,$E$51,IF(N(Vintage_Input!O275)&gt;0,Vintage_Input!AM275/Vintage_Input!O275,""))</f>
        <v/>
      </c>
      <c r="AF323" s="120">
        <f>IF($B323=1,$F$51,IF(N(Vintage_Input!P275)&gt;0,Vintage_Input!AN275/Vintage_Input!P275,""))</f>
        <v/>
      </c>
      <c r="AG323" s="120">
        <f>IF($B323=1,$G$51,IF(N(Vintage_Input!Q275)&gt;0,Vintage_Input!AO275/Vintage_Input!Q275,""))</f>
        <v/>
      </c>
      <c r="AH323" s="120">
        <f>IF($B323=1,$H$51,IF(N(Vintage_Input!R275)&gt;0,Vintage_Input!AP275/Vintage_Input!R275,""))</f>
        <v/>
      </c>
      <c r="AI323" s="120">
        <f>IF($B323=1,$I$51,IF(N(Vintage_Input!S275)&gt;0,Vintage_Input!AQ275/Vintage_Input!S275,""))</f>
        <v/>
      </c>
      <c r="AJ323" s="120">
        <f>IF($B323=1,$B$52,IF(N(Vintage_Input!L275)&gt;0,IFERROR(Vintage_Input!AR275/Vintage_Input!AJ275,""),""))</f>
        <v/>
      </c>
      <c r="AK323" s="120">
        <f>IF($B323=1,$C$52,IF(N(Vintage_Input!M275)&gt;0,IFERROR(Vintage_Input!AS275/Vintage_Input!AK275,""),""))</f>
        <v/>
      </c>
      <c r="AL323" s="120">
        <f>IF($B323=1,$D$52,IF(N(Vintage_Input!N275)&gt;0,IFERROR(Vintage_Input!AT275/Vintage_Input!AL275,""),""))</f>
        <v/>
      </c>
      <c r="AM323" s="120">
        <f>IF($B323=1,$E$52,IF(N(Vintage_Input!O275)&gt;0,IFERROR(Vintage_Input!AU275/Vintage_Input!AM275,""),""))</f>
        <v/>
      </c>
      <c r="AN323" s="120">
        <f>IF($B323=1,$F$52,IF(N(Vintage_Input!P275)&gt;0,IFERROR(Vintage_Input!AV275/Vintage_Input!AN275,""),""))</f>
        <v/>
      </c>
      <c r="AO323" s="120">
        <f>IF($B323=1,$G$52,IF(N(Vintage_Input!Q275)&gt;0,IFERROR(Vintage_Input!AW275/Vintage_Input!AO275,""),""))</f>
        <v/>
      </c>
      <c r="AP323" s="120">
        <f>IF($B323=1,$H$52,IF(N(Vintage_Input!R275)&gt;0,IFERROR(Vintage_Input!AX275/Vintage_Input!AP275,""),""))</f>
        <v/>
      </c>
      <c r="AQ323" s="120">
        <f>IF($B323=1,$I$52,IF(N(Vintage_Input!S275)&gt;0,IFERROR(Vintage_Input!AY275/Vintage_Input!AQ275,""),""))</f>
        <v/>
      </c>
      <c r="AR323" s="120">
        <f>IF($B323=1,$B$53,IF(N(Vintage_Input!L275)&gt;0,IFERROR(Vintage_Input!AZ275/$C323,""),""))</f>
        <v/>
      </c>
      <c r="AS323" s="120">
        <f>IF($B323=1,$C$53,IF(N(Vintage_Input!M275)&gt;0,IFERROR(Vintage_Input!BA275/$C323,""),""))</f>
        <v/>
      </c>
      <c r="AT323" s="120">
        <f>IF($B323=1,$D$53,IF(N(Vintage_Input!N275)&gt;0,IFERROR(Vintage_Input!BB275/$C323,""),""))</f>
        <v/>
      </c>
      <c r="AU323" s="120">
        <f>IF($B323=1,$E$53,IF(N(Vintage_Input!O275)&gt;0,IFERROR(Vintage_Input!BC275/$C323,""),""))</f>
        <v/>
      </c>
      <c r="AV323" s="120">
        <f>IF($B323=1,$F$53,IF(N(Vintage_Input!P275)&gt;0,IFERROR(Vintage_Input!BD275/$C323,""),""))</f>
        <v/>
      </c>
      <c r="AW323" s="120">
        <f>IF($B323=1,$G$53,IF(N(Vintage_Input!Q275)&gt;0,IFERROR(Vintage_Input!BE275/$C323,""),""))</f>
        <v/>
      </c>
      <c r="AX323" s="120">
        <f>IF($B323=1,$H$53,IF(N(Vintage_Input!R275)&gt;0,IFERROR(Vintage_Input!BF275/$C323,""),""))</f>
        <v/>
      </c>
      <c r="AY323" s="120">
        <f>IF($B323=1,$I$53,IF(N(Vintage_Input!S275)&gt;0,IFERROR(Vintage_Input!BG275/$C323,""),""))</f>
        <v/>
      </c>
      <c r="AZ323" s="121">
        <f>IF($B323=1,$B$54,IF(N(Vintage_Input!L275)&gt;0,IFERROR((Vintage_Input!D275+Vintage_Input!AR275)/$C323+Products!$G$14-(Products!$G$43+Products!$G$19+Products!$G$43*Products!$G$22+Products!$G$44),""),""))</f>
        <v/>
      </c>
      <c r="BA323" s="121">
        <f>IF($B323=1,$C$54,IF(N(Vintage_Input!M275)&gt;0,IFERROR((Vintage_Input!E275+Vintage_Input!AS275)/$C323+Products!$G$14-(Products!$G$43+Products!$G$19+Products!$G$43*Products!$G$22+Products!$G$44),""),""))</f>
        <v/>
      </c>
      <c r="BB323" s="121">
        <f>IF($B323=1,$D$54,IF(N(Vintage_Input!N275)&gt;0,IFERROR((Vintage_Input!F275+Vintage_Input!AT275)/$C323+Products!$G$14-(Products!$G$43+Products!$G$19+Products!$G$43*Products!$G$22+Products!$G$44),""),""))</f>
        <v/>
      </c>
      <c r="BC323" s="121">
        <f>IF($B323=1,$E$54,IF(N(Vintage_Input!O275)&gt;0,IFERROR((Vintage_Input!G275+Vintage_Input!AU275)/$C323+Products!$G$14-(Products!$G$43+Products!$G$19+Products!$G$43*Products!$G$22+Products!$G$44),""),""))</f>
        <v/>
      </c>
      <c r="BD323" s="121">
        <f>IF($B323=1,$F$54,IF(N(Vintage_Input!P275)&gt;0,IFERROR((Vintage_Input!H275+Vintage_Input!AV275)/$C323+Products!$G$14-(Products!$G$43+Products!$G$19+Products!$G$43*Products!$G$22+Products!$G$44),""),""))</f>
        <v/>
      </c>
      <c r="BE323" s="121">
        <f>IF($B323=1,$G$54,IF(N(Vintage_Input!Q275)&gt;0,IFERROR((Vintage_Input!I275+Vintage_Input!AW275)/$C323+Products!$G$14-(Products!$G$43+Products!$G$19+Products!$G$43*Products!$G$22+Products!$G$44),""),""))</f>
        <v/>
      </c>
      <c r="BF323" s="121">
        <f>IF($B323=1,$H$54,IF(N(Vintage_Input!R275)&gt;0,IFERROR((Vintage_Input!J275+Vintage_Input!AX275)/$C323+Products!$G$14-(Products!$G$43+Products!$G$19+Products!$G$43*Products!$G$22+Products!$G$44),""),""))</f>
        <v/>
      </c>
      <c r="BG323" s="121">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0">
        <f>IF($B324=1,$B$48,IF(N(Vintage_Input!L276)&gt;0,Vintage_Input!D276/Vintage_Input!L276,""))</f>
        <v/>
      </c>
      <c r="E324" s="120">
        <f>IF($B324=1,$C$48,IF(N(Vintage_Input!M276)&gt;0,Vintage_Input!E276/Vintage_Input!M276,""))</f>
        <v/>
      </c>
      <c r="F324" s="120">
        <f>IF($B324=1,$D$48,IF(N(Vintage_Input!N276)&gt;0,Vintage_Input!F276/Vintage_Input!N276,""))</f>
        <v/>
      </c>
      <c r="G324" s="120">
        <f>IF($B324=1,$E$48,IF(N(Vintage_Input!O276)&gt;0,Vintage_Input!G276/Vintage_Input!O276,""))</f>
        <v/>
      </c>
      <c r="H324" s="120">
        <f>IF($B324=1,$F$48,IF(N(Vintage_Input!P276)&gt;0,Vintage_Input!H276/Vintage_Input!P276,""))</f>
        <v/>
      </c>
      <c r="I324" s="120">
        <f>IF($B324=1,$G$48,IF(N(Vintage_Input!Q276)&gt;0,Vintage_Input!I276/Vintage_Input!Q276,""))</f>
        <v/>
      </c>
      <c r="J324" s="120">
        <f>IF($B324=1,$H$48,IF(N(Vintage_Input!R276)&gt;0,Vintage_Input!J276/Vintage_Input!R276,""))</f>
        <v/>
      </c>
      <c r="K324" s="120">
        <f>IF($B324=1,$I$48,IF(N(Vintage_Input!S276)&gt;0,Vintage_Input!K276/Vintage_Input!S276,""))</f>
        <v/>
      </c>
      <c r="L324" s="120">
        <f>IF($B324=1,$B$49,IF(N(Vintage_Input!L276)&gt;0,Vintage_Input!T276/Vintage_Input!L276,""))</f>
        <v/>
      </c>
      <c r="M324" s="120">
        <f>IF($B324=1,$C$49,IF(N(Vintage_Input!M276)&gt;0,Vintage_Input!U276/Vintage_Input!M276,""))</f>
        <v/>
      </c>
      <c r="N324" s="120">
        <f>IF($B324=1,$D$49,IF(N(Vintage_Input!N276)&gt;0,Vintage_Input!V276/Vintage_Input!N276,""))</f>
        <v/>
      </c>
      <c r="O324" s="120">
        <f>IF($B324=1,$E$49,IF(N(Vintage_Input!O276)&gt;0,Vintage_Input!W276/Vintage_Input!O276,""))</f>
        <v/>
      </c>
      <c r="P324" s="120">
        <f>IF($B324=1,$F$49,IF(N(Vintage_Input!P276)&gt;0,Vintage_Input!X276/Vintage_Input!P276,""))</f>
        <v/>
      </c>
      <c r="Q324" s="120">
        <f>IF($B324=1,$G$49,IF(N(Vintage_Input!Q276)&gt;0,Vintage_Input!Y276/Vintage_Input!Q276,""))</f>
        <v/>
      </c>
      <c r="R324" s="120">
        <f>IF($B324=1,$H$49,IF(N(Vintage_Input!R276)&gt;0,Vintage_Input!Z276/Vintage_Input!R276,""))</f>
        <v/>
      </c>
      <c r="S324" s="120">
        <f>IF($B324=1,$I$49,IF(N(Vintage_Input!S276)&gt;0,Vintage_Input!AA276/Vintage_Input!S276,""))</f>
        <v/>
      </c>
      <c r="T324" s="120">
        <f>IF($B324=1,$B$50,IF(N(Vintage_Input!L276)&gt;0,Vintage_Input!AB276/Vintage_Input!L276,""))</f>
        <v/>
      </c>
      <c r="U324" s="120">
        <f>IF($B324=1,$C$50,IF(N(Vintage_Input!M276)&gt;0,Vintage_Input!AC276/Vintage_Input!M276,""))</f>
        <v/>
      </c>
      <c r="V324" s="120">
        <f>IF($B324=1,$D$50,IF(N(Vintage_Input!N276)&gt;0,Vintage_Input!AD276/Vintage_Input!N276,""))</f>
        <v/>
      </c>
      <c r="W324" s="120">
        <f>IF($B324=1,$E$50,IF(N(Vintage_Input!O276)&gt;0,Vintage_Input!AE276/Vintage_Input!O276,""))</f>
        <v/>
      </c>
      <c r="X324" s="120">
        <f>IF($B324=1,$F$50,IF(N(Vintage_Input!P276)&gt;0,Vintage_Input!AF276/Vintage_Input!P276,""))</f>
        <v/>
      </c>
      <c r="Y324" s="120">
        <f>IF($B324=1,$G$50,IF(N(Vintage_Input!Q276)&gt;0,Vintage_Input!AG276/Vintage_Input!Q276,""))</f>
        <v/>
      </c>
      <c r="Z324" s="120">
        <f>IF($B324=1,$H$50,IF(N(Vintage_Input!R276)&gt;0,Vintage_Input!AH276/Vintage_Input!R276,""))</f>
        <v/>
      </c>
      <c r="AA324" s="120">
        <f>IF($B324=1,$I$50,IF(N(Vintage_Input!S276)&gt;0,Vintage_Input!AI276/Vintage_Input!S276,""))</f>
        <v/>
      </c>
      <c r="AB324" s="120">
        <f>IF($B324=1,$B$51,IF(N(Vintage_Input!L276)&gt;0,Vintage_Input!AJ276/Vintage_Input!L276,""))</f>
        <v/>
      </c>
      <c r="AC324" s="120">
        <f>IF($B324=1,$C$51,IF(N(Vintage_Input!M276)&gt;0,Vintage_Input!AK276/Vintage_Input!M276,""))</f>
        <v/>
      </c>
      <c r="AD324" s="120">
        <f>IF($B324=1,$D$51,IF(N(Vintage_Input!N276)&gt;0,Vintage_Input!AL276/Vintage_Input!N276,""))</f>
        <v/>
      </c>
      <c r="AE324" s="120">
        <f>IF($B324=1,$E$51,IF(N(Vintage_Input!O276)&gt;0,Vintage_Input!AM276/Vintage_Input!O276,""))</f>
        <v/>
      </c>
      <c r="AF324" s="120">
        <f>IF($B324=1,$F$51,IF(N(Vintage_Input!P276)&gt;0,Vintage_Input!AN276/Vintage_Input!P276,""))</f>
        <v/>
      </c>
      <c r="AG324" s="120">
        <f>IF($B324=1,$G$51,IF(N(Vintage_Input!Q276)&gt;0,Vintage_Input!AO276/Vintage_Input!Q276,""))</f>
        <v/>
      </c>
      <c r="AH324" s="120">
        <f>IF($B324=1,$H$51,IF(N(Vintage_Input!R276)&gt;0,Vintage_Input!AP276/Vintage_Input!R276,""))</f>
        <v/>
      </c>
      <c r="AI324" s="120">
        <f>IF($B324=1,$I$51,IF(N(Vintage_Input!S276)&gt;0,Vintage_Input!AQ276/Vintage_Input!S276,""))</f>
        <v/>
      </c>
      <c r="AJ324" s="120">
        <f>IF($B324=1,$B$52,IF(N(Vintage_Input!L276)&gt;0,IFERROR(Vintage_Input!AR276/Vintage_Input!AJ276,""),""))</f>
        <v/>
      </c>
      <c r="AK324" s="120">
        <f>IF($B324=1,$C$52,IF(N(Vintage_Input!M276)&gt;0,IFERROR(Vintage_Input!AS276/Vintage_Input!AK276,""),""))</f>
        <v/>
      </c>
      <c r="AL324" s="120">
        <f>IF($B324=1,$D$52,IF(N(Vintage_Input!N276)&gt;0,IFERROR(Vintage_Input!AT276/Vintage_Input!AL276,""),""))</f>
        <v/>
      </c>
      <c r="AM324" s="120">
        <f>IF($B324=1,$E$52,IF(N(Vintage_Input!O276)&gt;0,IFERROR(Vintage_Input!AU276/Vintage_Input!AM276,""),""))</f>
        <v/>
      </c>
      <c r="AN324" s="120">
        <f>IF($B324=1,$F$52,IF(N(Vintage_Input!P276)&gt;0,IFERROR(Vintage_Input!AV276/Vintage_Input!AN276,""),""))</f>
        <v/>
      </c>
      <c r="AO324" s="120">
        <f>IF($B324=1,$G$52,IF(N(Vintage_Input!Q276)&gt;0,IFERROR(Vintage_Input!AW276/Vintage_Input!AO276,""),""))</f>
        <v/>
      </c>
      <c r="AP324" s="120">
        <f>IF($B324=1,$H$52,IF(N(Vintage_Input!R276)&gt;0,IFERROR(Vintage_Input!AX276/Vintage_Input!AP276,""),""))</f>
        <v/>
      </c>
      <c r="AQ324" s="120">
        <f>IF($B324=1,$I$52,IF(N(Vintage_Input!S276)&gt;0,IFERROR(Vintage_Input!AY276/Vintage_Input!AQ276,""),""))</f>
        <v/>
      </c>
      <c r="AR324" s="120">
        <f>IF($B324=1,$B$53,IF(N(Vintage_Input!L276)&gt;0,IFERROR(Vintage_Input!AZ276/$C324,""),""))</f>
        <v/>
      </c>
      <c r="AS324" s="120">
        <f>IF($B324=1,$C$53,IF(N(Vintage_Input!M276)&gt;0,IFERROR(Vintage_Input!BA276/$C324,""),""))</f>
        <v/>
      </c>
      <c r="AT324" s="120">
        <f>IF($B324=1,$D$53,IF(N(Vintage_Input!N276)&gt;0,IFERROR(Vintage_Input!BB276/$C324,""),""))</f>
        <v/>
      </c>
      <c r="AU324" s="120">
        <f>IF($B324=1,$E$53,IF(N(Vintage_Input!O276)&gt;0,IFERROR(Vintage_Input!BC276/$C324,""),""))</f>
        <v/>
      </c>
      <c r="AV324" s="120">
        <f>IF($B324=1,$F$53,IF(N(Vintage_Input!P276)&gt;0,IFERROR(Vintage_Input!BD276/$C324,""),""))</f>
        <v/>
      </c>
      <c r="AW324" s="120">
        <f>IF($B324=1,$G$53,IF(N(Vintage_Input!Q276)&gt;0,IFERROR(Vintage_Input!BE276/$C324,""),""))</f>
        <v/>
      </c>
      <c r="AX324" s="120">
        <f>IF($B324=1,$H$53,IF(N(Vintage_Input!R276)&gt;0,IFERROR(Vintage_Input!BF276/$C324,""),""))</f>
        <v/>
      </c>
      <c r="AY324" s="120">
        <f>IF($B324=1,$I$53,IF(N(Vintage_Input!S276)&gt;0,IFERROR(Vintage_Input!BG276/$C324,""),""))</f>
        <v/>
      </c>
      <c r="AZ324" s="121">
        <f>IF($B324=1,$B$54,IF(N(Vintage_Input!L276)&gt;0,IFERROR((Vintage_Input!D276+Vintage_Input!AR276)/$C324+Products!$G$14-(Products!$G$43+Products!$G$19+Products!$G$43*Products!$G$22+Products!$G$44),""),""))</f>
        <v/>
      </c>
      <c r="BA324" s="121">
        <f>IF($B324=1,$C$54,IF(N(Vintage_Input!M276)&gt;0,IFERROR((Vintage_Input!E276+Vintage_Input!AS276)/$C324+Products!$G$14-(Products!$G$43+Products!$G$19+Products!$G$43*Products!$G$22+Products!$G$44),""),""))</f>
        <v/>
      </c>
      <c r="BB324" s="121">
        <f>IF($B324=1,$D$54,IF(N(Vintage_Input!N276)&gt;0,IFERROR((Vintage_Input!F276+Vintage_Input!AT276)/$C324+Products!$G$14-(Products!$G$43+Products!$G$19+Products!$G$43*Products!$G$22+Products!$G$44),""),""))</f>
        <v/>
      </c>
      <c r="BC324" s="121">
        <f>IF($B324=1,$E$54,IF(N(Vintage_Input!O276)&gt;0,IFERROR((Vintage_Input!G276+Vintage_Input!AU276)/$C324+Products!$G$14-(Products!$G$43+Products!$G$19+Products!$G$43*Products!$G$22+Products!$G$44),""),""))</f>
        <v/>
      </c>
      <c r="BD324" s="121">
        <f>IF($B324=1,$F$54,IF(N(Vintage_Input!P276)&gt;0,IFERROR((Vintage_Input!H276+Vintage_Input!AV276)/$C324+Products!$G$14-(Products!$G$43+Products!$G$19+Products!$G$43*Products!$G$22+Products!$G$44),""),""))</f>
        <v/>
      </c>
      <c r="BE324" s="121">
        <f>IF($B324=1,$G$54,IF(N(Vintage_Input!Q276)&gt;0,IFERROR((Vintage_Input!I276+Vintage_Input!AW276)/$C324+Products!$G$14-(Products!$G$43+Products!$G$19+Products!$G$43*Products!$G$22+Products!$G$44),""),""))</f>
        <v/>
      </c>
      <c r="BF324" s="121">
        <f>IF($B324=1,$H$54,IF(N(Vintage_Input!R276)&gt;0,IFERROR((Vintage_Input!J276+Vintage_Input!AX276)/$C324+Products!$G$14-(Products!$G$43+Products!$G$19+Products!$G$43*Products!$G$22+Products!$G$44),""),""))</f>
        <v/>
      </c>
      <c r="BG324" s="121">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0">
        <f>IF($B325=1,$B$48,IF(N(Vintage_Input!L277)&gt;0,Vintage_Input!D277/Vintage_Input!L277,""))</f>
        <v/>
      </c>
      <c r="E325" s="120">
        <f>IF($B325=1,$C$48,IF(N(Vintage_Input!M277)&gt;0,Vintage_Input!E277/Vintage_Input!M277,""))</f>
        <v/>
      </c>
      <c r="F325" s="120">
        <f>IF($B325=1,$D$48,IF(N(Vintage_Input!N277)&gt;0,Vintage_Input!F277/Vintage_Input!N277,""))</f>
        <v/>
      </c>
      <c r="G325" s="120">
        <f>IF($B325=1,$E$48,IF(N(Vintage_Input!O277)&gt;0,Vintage_Input!G277/Vintage_Input!O277,""))</f>
        <v/>
      </c>
      <c r="H325" s="120">
        <f>IF($B325=1,$F$48,IF(N(Vintage_Input!P277)&gt;0,Vintage_Input!H277/Vintage_Input!P277,""))</f>
        <v/>
      </c>
      <c r="I325" s="120">
        <f>IF($B325=1,$G$48,IF(N(Vintage_Input!Q277)&gt;0,Vintage_Input!I277/Vintage_Input!Q277,""))</f>
        <v/>
      </c>
      <c r="J325" s="120">
        <f>IF($B325=1,$H$48,IF(N(Vintage_Input!R277)&gt;0,Vintage_Input!J277/Vintage_Input!R277,""))</f>
        <v/>
      </c>
      <c r="K325" s="120">
        <f>IF($B325=1,$I$48,IF(N(Vintage_Input!S277)&gt;0,Vintage_Input!K277/Vintage_Input!S277,""))</f>
        <v/>
      </c>
      <c r="L325" s="120">
        <f>IF($B325=1,$B$49,IF(N(Vintage_Input!L277)&gt;0,Vintage_Input!T277/Vintage_Input!L277,""))</f>
        <v/>
      </c>
      <c r="M325" s="120">
        <f>IF($B325=1,$C$49,IF(N(Vintage_Input!M277)&gt;0,Vintage_Input!U277/Vintage_Input!M277,""))</f>
        <v/>
      </c>
      <c r="N325" s="120">
        <f>IF($B325=1,$D$49,IF(N(Vintage_Input!N277)&gt;0,Vintage_Input!V277/Vintage_Input!N277,""))</f>
        <v/>
      </c>
      <c r="O325" s="120">
        <f>IF($B325=1,$E$49,IF(N(Vintage_Input!O277)&gt;0,Vintage_Input!W277/Vintage_Input!O277,""))</f>
        <v/>
      </c>
      <c r="P325" s="120">
        <f>IF($B325=1,$F$49,IF(N(Vintage_Input!P277)&gt;0,Vintage_Input!X277/Vintage_Input!P277,""))</f>
        <v/>
      </c>
      <c r="Q325" s="120">
        <f>IF($B325=1,$G$49,IF(N(Vintage_Input!Q277)&gt;0,Vintage_Input!Y277/Vintage_Input!Q277,""))</f>
        <v/>
      </c>
      <c r="R325" s="120">
        <f>IF($B325=1,$H$49,IF(N(Vintage_Input!R277)&gt;0,Vintage_Input!Z277/Vintage_Input!R277,""))</f>
        <v/>
      </c>
      <c r="S325" s="120">
        <f>IF($B325=1,$I$49,IF(N(Vintage_Input!S277)&gt;0,Vintage_Input!AA277/Vintage_Input!S277,""))</f>
        <v/>
      </c>
      <c r="T325" s="120">
        <f>IF($B325=1,$B$50,IF(N(Vintage_Input!L277)&gt;0,Vintage_Input!AB277/Vintage_Input!L277,""))</f>
        <v/>
      </c>
      <c r="U325" s="120">
        <f>IF($B325=1,$C$50,IF(N(Vintage_Input!M277)&gt;0,Vintage_Input!AC277/Vintage_Input!M277,""))</f>
        <v/>
      </c>
      <c r="V325" s="120">
        <f>IF($B325=1,$D$50,IF(N(Vintage_Input!N277)&gt;0,Vintage_Input!AD277/Vintage_Input!N277,""))</f>
        <v/>
      </c>
      <c r="W325" s="120">
        <f>IF($B325=1,$E$50,IF(N(Vintage_Input!O277)&gt;0,Vintage_Input!AE277/Vintage_Input!O277,""))</f>
        <v/>
      </c>
      <c r="X325" s="120">
        <f>IF($B325=1,$F$50,IF(N(Vintage_Input!P277)&gt;0,Vintage_Input!AF277/Vintage_Input!P277,""))</f>
        <v/>
      </c>
      <c r="Y325" s="120">
        <f>IF($B325=1,$G$50,IF(N(Vintage_Input!Q277)&gt;0,Vintage_Input!AG277/Vintage_Input!Q277,""))</f>
        <v/>
      </c>
      <c r="Z325" s="120">
        <f>IF($B325=1,$H$50,IF(N(Vintage_Input!R277)&gt;0,Vintage_Input!AH277/Vintage_Input!R277,""))</f>
        <v/>
      </c>
      <c r="AA325" s="120">
        <f>IF($B325=1,$I$50,IF(N(Vintage_Input!S277)&gt;0,Vintage_Input!AI277/Vintage_Input!S277,""))</f>
        <v/>
      </c>
      <c r="AB325" s="120">
        <f>IF($B325=1,$B$51,IF(N(Vintage_Input!L277)&gt;0,Vintage_Input!AJ277/Vintage_Input!L277,""))</f>
        <v/>
      </c>
      <c r="AC325" s="120">
        <f>IF($B325=1,$C$51,IF(N(Vintage_Input!M277)&gt;0,Vintage_Input!AK277/Vintage_Input!M277,""))</f>
        <v/>
      </c>
      <c r="AD325" s="120">
        <f>IF($B325=1,$D$51,IF(N(Vintage_Input!N277)&gt;0,Vintage_Input!AL277/Vintage_Input!N277,""))</f>
        <v/>
      </c>
      <c r="AE325" s="120">
        <f>IF($B325=1,$E$51,IF(N(Vintage_Input!O277)&gt;0,Vintage_Input!AM277/Vintage_Input!O277,""))</f>
        <v/>
      </c>
      <c r="AF325" s="120">
        <f>IF($B325=1,$F$51,IF(N(Vintage_Input!P277)&gt;0,Vintage_Input!AN277/Vintage_Input!P277,""))</f>
        <v/>
      </c>
      <c r="AG325" s="120">
        <f>IF($B325=1,$G$51,IF(N(Vintage_Input!Q277)&gt;0,Vintage_Input!AO277/Vintage_Input!Q277,""))</f>
        <v/>
      </c>
      <c r="AH325" s="120">
        <f>IF($B325=1,$H$51,IF(N(Vintage_Input!R277)&gt;0,Vintage_Input!AP277/Vintage_Input!R277,""))</f>
        <v/>
      </c>
      <c r="AI325" s="120">
        <f>IF($B325=1,$I$51,IF(N(Vintage_Input!S277)&gt;0,Vintage_Input!AQ277/Vintage_Input!S277,""))</f>
        <v/>
      </c>
      <c r="AJ325" s="120">
        <f>IF($B325=1,$B$52,IF(N(Vintage_Input!L277)&gt;0,IFERROR(Vintage_Input!AR277/Vintage_Input!AJ277,""),""))</f>
        <v/>
      </c>
      <c r="AK325" s="120">
        <f>IF($B325=1,$C$52,IF(N(Vintage_Input!M277)&gt;0,IFERROR(Vintage_Input!AS277/Vintage_Input!AK277,""),""))</f>
        <v/>
      </c>
      <c r="AL325" s="120">
        <f>IF($B325=1,$D$52,IF(N(Vintage_Input!N277)&gt;0,IFERROR(Vintage_Input!AT277/Vintage_Input!AL277,""),""))</f>
        <v/>
      </c>
      <c r="AM325" s="120">
        <f>IF($B325=1,$E$52,IF(N(Vintage_Input!O277)&gt;0,IFERROR(Vintage_Input!AU277/Vintage_Input!AM277,""),""))</f>
        <v/>
      </c>
      <c r="AN325" s="120">
        <f>IF($B325=1,$F$52,IF(N(Vintage_Input!P277)&gt;0,IFERROR(Vintage_Input!AV277/Vintage_Input!AN277,""),""))</f>
        <v/>
      </c>
      <c r="AO325" s="120">
        <f>IF($B325=1,$G$52,IF(N(Vintage_Input!Q277)&gt;0,IFERROR(Vintage_Input!AW277/Vintage_Input!AO277,""),""))</f>
        <v/>
      </c>
      <c r="AP325" s="120">
        <f>IF($B325=1,$H$52,IF(N(Vintage_Input!R277)&gt;0,IFERROR(Vintage_Input!AX277/Vintage_Input!AP277,""),""))</f>
        <v/>
      </c>
      <c r="AQ325" s="120">
        <f>IF($B325=1,$I$52,IF(N(Vintage_Input!S277)&gt;0,IFERROR(Vintage_Input!AY277/Vintage_Input!AQ277,""),""))</f>
        <v/>
      </c>
      <c r="AR325" s="120">
        <f>IF($B325=1,$B$53,IF(N(Vintage_Input!L277)&gt;0,IFERROR(Vintage_Input!AZ277/$C325,""),""))</f>
        <v/>
      </c>
      <c r="AS325" s="120">
        <f>IF($B325=1,$C$53,IF(N(Vintage_Input!M277)&gt;0,IFERROR(Vintage_Input!BA277/$C325,""),""))</f>
        <v/>
      </c>
      <c r="AT325" s="120">
        <f>IF($B325=1,$D$53,IF(N(Vintage_Input!N277)&gt;0,IFERROR(Vintage_Input!BB277/$C325,""),""))</f>
        <v/>
      </c>
      <c r="AU325" s="120">
        <f>IF($B325=1,$E$53,IF(N(Vintage_Input!O277)&gt;0,IFERROR(Vintage_Input!BC277/$C325,""),""))</f>
        <v/>
      </c>
      <c r="AV325" s="120">
        <f>IF($B325=1,$F$53,IF(N(Vintage_Input!P277)&gt;0,IFERROR(Vintage_Input!BD277/$C325,""),""))</f>
        <v/>
      </c>
      <c r="AW325" s="120">
        <f>IF($B325=1,$G$53,IF(N(Vintage_Input!Q277)&gt;0,IFERROR(Vintage_Input!BE277/$C325,""),""))</f>
        <v/>
      </c>
      <c r="AX325" s="120">
        <f>IF($B325=1,$H$53,IF(N(Vintage_Input!R277)&gt;0,IFERROR(Vintage_Input!BF277/$C325,""),""))</f>
        <v/>
      </c>
      <c r="AY325" s="120">
        <f>IF($B325=1,$I$53,IF(N(Vintage_Input!S277)&gt;0,IFERROR(Vintage_Input!BG277/$C325,""),""))</f>
        <v/>
      </c>
      <c r="AZ325" s="121">
        <f>IF($B325=1,$B$54,IF(N(Vintage_Input!L277)&gt;0,IFERROR((Vintage_Input!D277+Vintage_Input!AR277)/$C325+Products!$G$14-(Products!$G$43+Products!$G$19+Products!$G$43*Products!$G$22+Products!$G$44),""),""))</f>
        <v/>
      </c>
      <c r="BA325" s="121">
        <f>IF($B325=1,$C$54,IF(N(Vintage_Input!M277)&gt;0,IFERROR((Vintage_Input!E277+Vintage_Input!AS277)/$C325+Products!$G$14-(Products!$G$43+Products!$G$19+Products!$G$43*Products!$G$22+Products!$G$44),""),""))</f>
        <v/>
      </c>
      <c r="BB325" s="121">
        <f>IF($B325=1,$D$54,IF(N(Vintage_Input!N277)&gt;0,IFERROR((Vintage_Input!F277+Vintage_Input!AT277)/$C325+Products!$G$14-(Products!$G$43+Products!$G$19+Products!$G$43*Products!$G$22+Products!$G$44),""),""))</f>
        <v/>
      </c>
      <c r="BC325" s="121">
        <f>IF($B325=1,$E$54,IF(N(Vintage_Input!O277)&gt;0,IFERROR((Vintage_Input!G277+Vintage_Input!AU277)/$C325+Products!$G$14-(Products!$G$43+Products!$G$19+Products!$G$43*Products!$G$22+Products!$G$44),""),""))</f>
        <v/>
      </c>
      <c r="BD325" s="121">
        <f>IF($B325=1,$F$54,IF(N(Vintage_Input!P277)&gt;0,IFERROR((Vintage_Input!H277+Vintage_Input!AV277)/$C325+Products!$G$14-(Products!$G$43+Products!$G$19+Products!$G$43*Products!$G$22+Products!$G$44),""),""))</f>
        <v/>
      </c>
      <c r="BE325" s="121">
        <f>IF($B325=1,$G$54,IF(N(Vintage_Input!Q277)&gt;0,IFERROR((Vintage_Input!I277+Vintage_Input!AW277)/$C325+Products!$G$14-(Products!$G$43+Products!$G$19+Products!$G$43*Products!$G$22+Products!$G$44),""),""))</f>
        <v/>
      </c>
      <c r="BF325" s="121">
        <f>IF($B325=1,$H$54,IF(N(Vintage_Input!R277)&gt;0,IFERROR((Vintage_Input!J277+Vintage_Input!AX277)/$C325+Products!$G$14-(Products!$G$43+Products!$G$19+Products!$G$43*Products!$G$22+Products!$G$44),""),""))</f>
        <v/>
      </c>
      <c r="BG325" s="121">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0">
        <f>IF($B326=1,$B$48,IF(N(Vintage_Input!L278)&gt;0,Vintage_Input!D278/Vintage_Input!L278,""))</f>
        <v/>
      </c>
      <c r="E326" s="120">
        <f>IF($B326=1,$C$48,IF(N(Vintage_Input!M278)&gt;0,Vintage_Input!E278/Vintage_Input!M278,""))</f>
        <v/>
      </c>
      <c r="F326" s="120">
        <f>IF($B326=1,$D$48,IF(N(Vintage_Input!N278)&gt;0,Vintage_Input!F278/Vintage_Input!N278,""))</f>
        <v/>
      </c>
      <c r="G326" s="120">
        <f>IF($B326=1,$E$48,IF(N(Vintage_Input!O278)&gt;0,Vintage_Input!G278/Vintage_Input!O278,""))</f>
        <v/>
      </c>
      <c r="H326" s="120">
        <f>IF($B326=1,$F$48,IF(N(Vintage_Input!P278)&gt;0,Vintage_Input!H278/Vintage_Input!P278,""))</f>
        <v/>
      </c>
      <c r="I326" s="120">
        <f>IF($B326=1,$G$48,IF(N(Vintage_Input!Q278)&gt;0,Vintage_Input!I278/Vintage_Input!Q278,""))</f>
        <v/>
      </c>
      <c r="J326" s="120">
        <f>IF($B326=1,$H$48,IF(N(Vintage_Input!R278)&gt;0,Vintage_Input!J278/Vintage_Input!R278,""))</f>
        <v/>
      </c>
      <c r="K326" s="120">
        <f>IF($B326=1,$I$48,IF(N(Vintage_Input!S278)&gt;0,Vintage_Input!K278/Vintage_Input!S278,""))</f>
        <v/>
      </c>
      <c r="L326" s="120">
        <f>IF($B326=1,$B$49,IF(N(Vintage_Input!L278)&gt;0,Vintage_Input!T278/Vintage_Input!L278,""))</f>
        <v/>
      </c>
      <c r="M326" s="120">
        <f>IF($B326=1,$C$49,IF(N(Vintage_Input!M278)&gt;0,Vintage_Input!U278/Vintage_Input!M278,""))</f>
        <v/>
      </c>
      <c r="N326" s="120">
        <f>IF($B326=1,$D$49,IF(N(Vintage_Input!N278)&gt;0,Vintage_Input!V278/Vintage_Input!N278,""))</f>
        <v/>
      </c>
      <c r="O326" s="120">
        <f>IF($B326=1,$E$49,IF(N(Vintage_Input!O278)&gt;0,Vintage_Input!W278/Vintage_Input!O278,""))</f>
        <v/>
      </c>
      <c r="P326" s="120">
        <f>IF($B326=1,$F$49,IF(N(Vintage_Input!P278)&gt;0,Vintage_Input!X278/Vintage_Input!P278,""))</f>
        <v/>
      </c>
      <c r="Q326" s="120">
        <f>IF($B326=1,$G$49,IF(N(Vintage_Input!Q278)&gt;0,Vintage_Input!Y278/Vintage_Input!Q278,""))</f>
        <v/>
      </c>
      <c r="R326" s="120">
        <f>IF($B326=1,$H$49,IF(N(Vintage_Input!R278)&gt;0,Vintage_Input!Z278/Vintage_Input!R278,""))</f>
        <v/>
      </c>
      <c r="S326" s="120">
        <f>IF($B326=1,$I$49,IF(N(Vintage_Input!S278)&gt;0,Vintage_Input!AA278/Vintage_Input!S278,""))</f>
        <v/>
      </c>
      <c r="T326" s="120">
        <f>IF($B326=1,$B$50,IF(N(Vintage_Input!L278)&gt;0,Vintage_Input!AB278/Vintage_Input!L278,""))</f>
        <v/>
      </c>
      <c r="U326" s="120">
        <f>IF($B326=1,$C$50,IF(N(Vintage_Input!M278)&gt;0,Vintage_Input!AC278/Vintage_Input!M278,""))</f>
        <v/>
      </c>
      <c r="V326" s="120">
        <f>IF($B326=1,$D$50,IF(N(Vintage_Input!N278)&gt;0,Vintage_Input!AD278/Vintage_Input!N278,""))</f>
        <v/>
      </c>
      <c r="W326" s="120">
        <f>IF($B326=1,$E$50,IF(N(Vintage_Input!O278)&gt;0,Vintage_Input!AE278/Vintage_Input!O278,""))</f>
        <v/>
      </c>
      <c r="X326" s="120">
        <f>IF($B326=1,$F$50,IF(N(Vintage_Input!P278)&gt;0,Vintage_Input!AF278/Vintage_Input!P278,""))</f>
        <v/>
      </c>
      <c r="Y326" s="120">
        <f>IF($B326=1,$G$50,IF(N(Vintage_Input!Q278)&gt;0,Vintage_Input!AG278/Vintage_Input!Q278,""))</f>
        <v/>
      </c>
      <c r="Z326" s="120">
        <f>IF($B326=1,$H$50,IF(N(Vintage_Input!R278)&gt;0,Vintage_Input!AH278/Vintage_Input!R278,""))</f>
        <v/>
      </c>
      <c r="AA326" s="120">
        <f>IF($B326=1,$I$50,IF(N(Vintage_Input!S278)&gt;0,Vintage_Input!AI278/Vintage_Input!S278,""))</f>
        <v/>
      </c>
      <c r="AB326" s="120">
        <f>IF($B326=1,$B$51,IF(N(Vintage_Input!L278)&gt;0,Vintage_Input!AJ278/Vintage_Input!L278,""))</f>
        <v/>
      </c>
      <c r="AC326" s="120">
        <f>IF($B326=1,$C$51,IF(N(Vintage_Input!M278)&gt;0,Vintage_Input!AK278/Vintage_Input!M278,""))</f>
        <v/>
      </c>
      <c r="AD326" s="120">
        <f>IF($B326=1,$D$51,IF(N(Vintage_Input!N278)&gt;0,Vintage_Input!AL278/Vintage_Input!N278,""))</f>
        <v/>
      </c>
      <c r="AE326" s="120">
        <f>IF($B326=1,$E$51,IF(N(Vintage_Input!O278)&gt;0,Vintage_Input!AM278/Vintage_Input!O278,""))</f>
        <v/>
      </c>
      <c r="AF326" s="120">
        <f>IF($B326=1,$F$51,IF(N(Vintage_Input!P278)&gt;0,Vintage_Input!AN278/Vintage_Input!P278,""))</f>
        <v/>
      </c>
      <c r="AG326" s="120">
        <f>IF($B326=1,$G$51,IF(N(Vintage_Input!Q278)&gt;0,Vintage_Input!AO278/Vintage_Input!Q278,""))</f>
        <v/>
      </c>
      <c r="AH326" s="120">
        <f>IF($B326=1,$H$51,IF(N(Vintage_Input!R278)&gt;0,Vintage_Input!AP278/Vintage_Input!R278,""))</f>
        <v/>
      </c>
      <c r="AI326" s="120">
        <f>IF($B326=1,$I$51,IF(N(Vintage_Input!S278)&gt;0,Vintage_Input!AQ278/Vintage_Input!S278,""))</f>
        <v/>
      </c>
      <c r="AJ326" s="120">
        <f>IF($B326=1,$B$52,IF(N(Vintage_Input!L278)&gt;0,IFERROR(Vintage_Input!AR278/Vintage_Input!AJ278,""),""))</f>
        <v/>
      </c>
      <c r="AK326" s="120">
        <f>IF($B326=1,$C$52,IF(N(Vintage_Input!M278)&gt;0,IFERROR(Vintage_Input!AS278/Vintage_Input!AK278,""),""))</f>
        <v/>
      </c>
      <c r="AL326" s="120">
        <f>IF($B326=1,$D$52,IF(N(Vintage_Input!N278)&gt;0,IFERROR(Vintage_Input!AT278/Vintage_Input!AL278,""),""))</f>
        <v/>
      </c>
      <c r="AM326" s="120">
        <f>IF($B326=1,$E$52,IF(N(Vintage_Input!O278)&gt;0,IFERROR(Vintage_Input!AU278/Vintage_Input!AM278,""),""))</f>
        <v/>
      </c>
      <c r="AN326" s="120">
        <f>IF($B326=1,$F$52,IF(N(Vintage_Input!P278)&gt;0,IFERROR(Vintage_Input!AV278/Vintage_Input!AN278,""),""))</f>
        <v/>
      </c>
      <c r="AO326" s="120">
        <f>IF($B326=1,$G$52,IF(N(Vintage_Input!Q278)&gt;0,IFERROR(Vintage_Input!AW278/Vintage_Input!AO278,""),""))</f>
        <v/>
      </c>
      <c r="AP326" s="120">
        <f>IF($B326=1,$H$52,IF(N(Vintage_Input!R278)&gt;0,IFERROR(Vintage_Input!AX278/Vintage_Input!AP278,""),""))</f>
        <v/>
      </c>
      <c r="AQ326" s="120">
        <f>IF($B326=1,$I$52,IF(N(Vintage_Input!S278)&gt;0,IFERROR(Vintage_Input!AY278/Vintage_Input!AQ278,""),""))</f>
        <v/>
      </c>
      <c r="AR326" s="120">
        <f>IF($B326=1,$B$53,IF(N(Vintage_Input!L278)&gt;0,IFERROR(Vintage_Input!AZ278/$C326,""),""))</f>
        <v/>
      </c>
      <c r="AS326" s="120">
        <f>IF($B326=1,$C$53,IF(N(Vintage_Input!M278)&gt;0,IFERROR(Vintage_Input!BA278/$C326,""),""))</f>
        <v/>
      </c>
      <c r="AT326" s="120">
        <f>IF($B326=1,$D$53,IF(N(Vintage_Input!N278)&gt;0,IFERROR(Vintage_Input!BB278/$C326,""),""))</f>
        <v/>
      </c>
      <c r="AU326" s="120">
        <f>IF($B326=1,$E$53,IF(N(Vintage_Input!O278)&gt;0,IFERROR(Vintage_Input!BC278/$C326,""),""))</f>
        <v/>
      </c>
      <c r="AV326" s="120">
        <f>IF($B326=1,$F$53,IF(N(Vintage_Input!P278)&gt;0,IFERROR(Vintage_Input!BD278/$C326,""),""))</f>
        <v/>
      </c>
      <c r="AW326" s="120">
        <f>IF($B326=1,$G$53,IF(N(Vintage_Input!Q278)&gt;0,IFERROR(Vintage_Input!BE278/$C326,""),""))</f>
        <v/>
      </c>
      <c r="AX326" s="120">
        <f>IF($B326=1,$H$53,IF(N(Vintage_Input!R278)&gt;0,IFERROR(Vintage_Input!BF278/$C326,""),""))</f>
        <v/>
      </c>
      <c r="AY326" s="120">
        <f>IF($B326=1,$I$53,IF(N(Vintage_Input!S278)&gt;0,IFERROR(Vintage_Input!BG278/$C326,""),""))</f>
        <v/>
      </c>
      <c r="AZ326" s="121">
        <f>IF($B326=1,$B$54,IF(N(Vintage_Input!L278)&gt;0,IFERROR((Vintage_Input!D278+Vintage_Input!AR278)/$C326+Products!$G$14-(Products!$G$43+Products!$G$19+Products!$G$43*Products!$G$22+Products!$G$44),""),""))</f>
        <v/>
      </c>
      <c r="BA326" s="121">
        <f>IF($B326=1,$C$54,IF(N(Vintage_Input!M278)&gt;0,IFERROR((Vintage_Input!E278+Vintage_Input!AS278)/$C326+Products!$G$14-(Products!$G$43+Products!$G$19+Products!$G$43*Products!$G$22+Products!$G$44),""),""))</f>
        <v/>
      </c>
      <c r="BB326" s="121">
        <f>IF($B326=1,$D$54,IF(N(Vintage_Input!N278)&gt;0,IFERROR((Vintage_Input!F278+Vintage_Input!AT278)/$C326+Products!$G$14-(Products!$G$43+Products!$G$19+Products!$G$43*Products!$G$22+Products!$G$44),""),""))</f>
        <v/>
      </c>
      <c r="BC326" s="121">
        <f>IF($B326=1,$E$54,IF(N(Vintage_Input!O278)&gt;0,IFERROR((Vintage_Input!G278+Vintage_Input!AU278)/$C326+Products!$G$14-(Products!$G$43+Products!$G$19+Products!$G$43*Products!$G$22+Products!$G$44),""),""))</f>
        <v/>
      </c>
      <c r="BD326" s="121">
        <f>IF($B326=1,$F$54,IF(N(Vintage_Input!P278)&gt;0,IFERROR((Vintage_Input!H278+Vintage_Input!AV278)/$C326+Products!$G$14-(Products!$G$43+Products!$G$19+Products!$G$43*Products!$G$22+Products!$G$44),""),""))</f>
        <v/>
      </c>
      <c r="BE326" s="121">
        <f>IF($B326=1,$G$54,IF(N(Vintage_Input!Q278)&gt;0,IFERROR((Vintage_Input!I278+Vintage_Input!AW278)/$C326+Products!$G$14-(Products!$G$43+Products!$G$19+Products!$G$43*Products!$G$22+Products!$G$44),""),""))</f>
        <v/>
      </c>
      <c r="BF326" s="121">
        <f>IF($B326=1,$H$54,IF(N(Vintage_Input!R278)&gt;0,IFERROR((Vintage_Input!J278+Vintage_Input!AX278)/$C326+Products!$G$14-(Products!$G$43+Products!$G$19+Products!$G$43*Products!$G$22+Products!$G$44),""),""))</f>
        <v/>
      </c>
      <c r="BG326" s="121">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0">
        <f>IF($B327=1,$B$48,IF(N(Vintage_Input!L279)&gt;0,Vintage_Input!D279/Vintage_Input!L279,""))</f>
        <v/>
      </c>
      <c r="E327" s="120">
        <f>IF($B327=1,$C$48,IF(N(Vintage_Input!M279)&gt;0,Vintage_Input!E279/Vintage_Input!M279,""))</f>
        <v/>
      </c>
      <c r="F327" s="120">
        <f>IF($B327=1,$D$48,IF(N(Vintage_Input!N279)&gt;0,Vintage_Input!F279/Vintage_Input!N279,""))</f>
        <v/>
      </c>
      <c r="G327" s="120">
        <f>IF($B327=1,$E$48,IF(N(Vintage_Input!O279)&gt;0,Vintage_Input!G279/Vintage_Input!O279,""))</f>
        <v/>
      </c>
      <c r="H327" s="120">
        <f>IF($B327=1,$F$48,IF(N(Vintage_Input!P279)&gt;0,Vintage_Input!H279/Vintage_Input!P279,""))</f>
        <v/>
      </c>
      <c r="I327" s="120">
        <f>IF($B327=1,$G$48,IF(N(Vintage_Input!Q279)&gt;0,Vintage_Input!I279/Vintage_Input!Q279,""))</f>
        <v/>
      </c>
      <c r="J327" s="120">
        <f>IF($B327=1,$H$48,IF(N(Vintage_Input!R279)&gt;0,Vintage_Input!J279/Vintage_Input!R279,""))</f>
        <v/>
      </c>
      <c r="K327" s="120">
        <f>IF($B327=1,$I$48,IF(N(Vintage_Input!S279)&gt;0,Vintage_Input!K279/Vintage_Input!S279,""))</f>
        <v/>
      </c>
      <c r="L327" s="120">
        <f>IF($B327=1,$B$49,IF(N(Vintage_Input!L279)&gt;0,Vintage_Input!T279/Vintage_Input!L279,""))</f>
        <v/>
      </c>
      <c r="M327" s="120">
        <f>IF($B327=1,$C$49,IF(N(Vintage_Input!M279)&gt;0,Vintage_Input!U279/Vintage_Input!M279,""))</f>
        <v/>
      </c>
      <c r="N327" s="120">
        <f>IF($B327=1,$D$49,IF(N(Vintage_Input!N279)&gt;0,Vintage_Input!V279/Vintage_Input!N279,""))</f>
        <v/>
      </c>
      <c r="O327" s="120">
        <f>IF($B327=1,$E$49,IF(N(Vintage_Input!O279)&gt;0,Vintage_Input!W279/Vintage_Input!O279,""))</f>
        <v/>
      </c>
      <c r="P327" s="120">
        <f>IF($B327=1,$F$49,IF(N(Vintage_Input!P279)&gt;0,Vintage_Input!X279/Vintage_Input!P279,""))</f>
        <v/>
      </c>
      <c r="Q327" s="120">
        <f>IF($B327=1,$G$49,IF(N(Vintage_Input!Q279)&gt;0,Vintage_Input!Y279/Vintage_Input!Q279,""))</f>
        <v/>
      </c>
      <c r="R327" s="120">
        <f>IF($B327=1,$H$49,IF(N(Vintage_Input!R279)&gt;0,Vintage_Input!Z279/Vintage_Input!R279,""))</f>
        <v/>
      </c>
      <c r="S327" s="120">
        <f>IF($B327=1,$I$49,IF(N(Vintage_Input!S279)&gt;0,Vintage_Input!AA279/Vintage_Input!S279,""))</f>
        <v/>
      </c>
      <c r="T327" s="120">
        <f>IF($B327=1,$B$50,IF(N(Vintage_Input!L279)&gt;0,Vintage_Input!AB279/Vintage_Input!L279,""))</f>
        <v/>
      </c>
      <c r="U327" s="120">
        <f>IF($B327=1,$C$50,IF(N(Vintage_Input!M279)&gt;0,Vintage_Input!AC279/Vintage_Input!M279,""))</f>
        <v/>
      </c>
      <c r="V327" s="120">
        <f>IF($B327=1,$D$50,IF(N(Vintage_Input!N279)&gt;0,Vintage_Input!AD279/Vintage_Input!N279,""))</f>
        <v/>
      </c>
      <c r="W327" s="120">
        <f>IF($B327=1,$E$50,IF(N(Vintage_Input!O279)&gt;0,Vintage_Input!AE279/Vintage_Input!O279,""))</f>
        <v/>
      </c>
      <c r="X327" s="120">
        <f>IF($B327=1,$F$50,IF(N(Vintage_Input!P279)&gt;0,Vintage_Input!AF279/Vintage_Input!P279,""))</f>
        <v/>
      </c>
      <c r="Y327" s="120">
        <f>IF($B327=1,$G$50,IF(N(Vintage_Input!Q279)&gt;0,Vintage_Input!AG279/Vintage_Input!Q279,""))</f>
        <v/>
      </c>
      <c r="Z327" s="120">
        <f>IF($B327=1,$H$50,IF(N(Vintage_Input!R279)&gt;0,Vintage_Input!AH279/Vintage_Input!R279,""))</f>
        <v/>
      </c>
      <c r="AA327" s="120">
        <f>IF($B327=1,$I$50,IF(N(Vintage_Input!S279)&gt;0,Vintage_Input!AI279/Vintage_Input!S279,""))</f>
        <v/>
      </c>
      <c r="AB327" s="120">
        <f>IF($B327=1,$B$51,IF(N(Vintage_Input!L279)&gt;0,Vintage_Input!AJ279/Vintage_Input!L279,""))</f>
        <v/>
      </c>
      <c r="AC327" s="120">
        <f>IF($B327=1,$C$51,IF(N(Vintage_Input!M279)&gt;0,Vintage_Input!AK279/Vintage_Input!M279,""))</f>
        <v/>
      </c>
      <c r="AD327" s="120">
        <f>IF($B327=1,$D$51,IF(N(Vintage_Input!N279)&gt;0,Vintage_Input!AL279/Vintage_Input!N279,""))</f>
        <v/>
      </c>
      <c r="AE327" s="120">
        <f>IF($B327=1,$E$51,IF(N(Vintage_Input!O279)&gt;0,Vintage_Input!AM279/Vintage_Input!O279,""))</f>
        <v/>
      </c>
      <c r="AF327" s="120">
        <f>IF($B327=1,$F$51,IF(N(Vintage_Input!P279)&gt;0,Vintage_Input!AN279/Vintage_Input!P279,""))</f>
        <v/>
      </c>
      <c r="AG327" s="120">
        <f>IF($B327=1,$G$51,IF(N(Vintage_Input!Q279)&gt;0,Vintage_Input!AO279/Vintage_Input!Q279,""))</f>
        <v/>
      </c>
      <c r="AH327" s="120">
        <f>IF($B327=1,$H$51,IF(N(Vintage_Input!R279)&gt;0,Vintage_Input!AP279/Vintage_Input!R279,""))</f>
        <v/>
      </c>
      <c r="AI327" s="120">
        <f>IF($B327=1,$I$51,IF(N(Vintage_Input!S279)&gt;0,Vintage_Input!AQ279/Vintage_Input!S279,""))</f>
        <v/>
      </c>
      <c r="AJ327" s="120">
        <f>IF($B327=1,$B$52,IF(N(Vintage_Input!L279)&gt;0,IFERROR(Vintage_Input!AR279/Vintage_Input!AJ279,""),""))</f>
        <v/>
      </c>
      <c r="AK327" s="120">
        <f>IF($B327=1,$C$52,IF(N(Vintage_Input!M279)&gt;0,IFERROR(Vintage_Input!AS279/Vintage_Input!AK279,""),""))</f>
        <v/>
      </c>
      <c r="AL327" s="120">
        <f>IF($B327=1,$D$52,IF(N(Vintage_Input!N279)&gt;0,IFERROR(Vintage_Input!AT279/Vintage_Input!AL279,""),""))</f>
        <v/>
      </c>
      <c r="AM327" s="120">
        <f>IF($B327=1,$E$52,IF(N(Vintage_Input!O279)&gt;0,IFERROR(Vintage_Input!AU279/Vintage_Input!AM279,""),""))</f>
        <v/>
      </c>
      <c r="AN327" s="120">
        <f>IF($B327=1,$F$52,IF(N(Vintage_Input!P279)&gt;0,IFERROR(Vintage_Input!AV279/Vintage_Input!AN279,""),""))</f>
        <v/>
      </c>
      <c r="AO327" s="120">
        <f>IF($B327=1,$G$52,IF(N(Vintage_Input!Q279)&gt;0,IFERROR(Vintage_Input!AW279/Vintage_Input!AO279,""),""))</f>
        <v/>
      </c>
      <c r="AP327" s="120">
        <f>IF($B327=1,$H$52,IF(N(Vintage_Input!R279)&gt;0,IFERROR(Vintage_Input!AX279/Vintage_Input!AP279,""),""))</f>
        <v/>
      </c>
      <c r="AQ327" s="120">
        <f>IF($B327=1,$I$52,IF(N(Vintage_Input!S279)&gt;0,IFERROR(Vintage_Input!AY279/Vintage_Input!AQ279,""),""))</f>
        <v/>
      </c>
      <c r="AR327" s="120">
        <f>IF($B327=1,$B$53,IF(N(Vintage_Input!L279)&gt;0,IFERROR(Vintage_Input!AZ279/$C327,""),""))</f>
        <v/>
      </c>
      <c r="AS327" s="120">
        <f>IF($B327=1,$C$53,IF(N(Vintage_Input!M279)&gt;0,IFERROR(Vintage_Input!BA279/$C327,""),""))</f>
        <v/>
      </c>
      <c r="AT327" s="120">
        <f>IF($B327=1,$D$53,IF(N(Vintage_Input!N279)&gt;0,IFERROR(Vintage_Input!BB279/$C327,""),""))</f>
        <v/>
      </c>
      <c r="AU327" s="120">
        <f>IF($B327=1,$E$53,IF(N(Vintage_Input!O279)&gt;0,IFERROR(Vintage_Input!BC279/$C327,""),""))</f>
        <v/>
      </c>
      <c r="AV327" s="120">
        <f>IF($B327=1,$F$53,IF(N(Vintage_Input!P279)&gt;0,IFERROR(Vintage_Input!BD279/$C327,""),""))</f>
        <v/>
      </c>
      <c r="AW327" s="120">
        <f>IF($B327=1,$G$53,IF(N(Vintage_Input!Q279)&gt;0,IFERROR(Vintage_Input!BE279/$C327,""),""))</f>
        <v/>
      </c>
      <c r="AX327" s="120">
        <f>IF($B327=1,$H$53,IF(N(Vintage_Input!R279)&gt;0,IFERROR(Vintage_Input!BF279/$C327,""),""))</f>
        <v/>
      </c>
      <c r="AY327" s="120">
        <f>IF($B327=1,$I$53,IF(N(Vintage_Input!S279)&gt;0,IFERROR(Vintage_Input!BG279/$C327,""),""))</f>
        <v/>
      </c>
      <c r="AZ327" s="121">
        <f>IF($B327=1,$B$54,IF(N(Vintage_Input!L279)&gt;0,IFERROR((Vintage_Input!D279+Vintage_Input!AR279)/$C327+Products!$G$14-(Products!$G$43+Products!$G$19+Products!$G$43*Products!$G$22+Products!$G$44),""),""))</f>
        <v/>
      </c>
      <c r="BA327" s="121">
        <f>IF($B327=1,$C$54,IF(N(Vintage_Input!M279)&gt;0,IFERROR((Vintage_Input!E279+Vintage_Input!AS279)/$C327+Products!$G$14-(Products!$G$43+Products!$G$19+Products!$G$43*Products!$G$22+Products!$G$44),""),""))</f>
        <v/>
      </c>
      <c r="BB327" s="121">
        <f>IF($B327=1,$D$54,IF(N(Vintage_Input!N279)&gt;0,IFERROR((Vintage_Input!F279+Vintage_Input!AT279)/$C327+Products!$G$14-(Products!$G$43+Products!$G$19+Products!$G$43*Products!$G$22+Products!$G$44),""),""))</f>
        <v/>
      </c>
      <c r="BC327" s="121">
        <f>IF($B327=1,$E$54,IF(N(Vintage_Input!O279)&gt;0,IFERROR((Vintage_Input!G279+Vintage_Input!AU279)/$C327+Products!$G$14-(Products!$G$43+Products!$G$19+Products!$G$43*Products!$G$22+Products!$G$44),""),""))</f>
        <v/>
      </c>
      <c r="BD327" s="121">
        <f>IF($B327=1,$F$54,IF(N(Vintage_Input!P279)&gt;0,IFERROR((Vintage_Input!H279+Vintage_Input!AV279)/$C327+Products!$G$14-(Products!$G$43+Products!$G$19+Products!$G$43*Products!$G$22+Products!$G$44),""),""))</f>
        <v/>
      </c>
      <c r="BE327" s="121">
        <f>IF($B327=1,$G$54,IF(N(Vintage_Input!Q279)&gt;0,IFERROR((Vintage_Input!I279+Vintage_Input!AW279)/$C327+Products!$G$14-(Products!$G$43+Products!$G$19+Products!$G$43*Products!$G$22+Products!$G$44),""),""))</f>
        <v/>
      </c>
      <c r="BF327" s="121">
        <f>IF($B327=1,$H$54,IF(N(Vintage_Input!R279)&gt;0,IFERROR((Vintage_Input!J279+Vintage_Input!AX279)/$C327+Products!$G$14-(Products!$G$43+Products!$G$19+Products!$G$43*Products!$G$22+Products!$G$44),""),""))</f>
        <v/>
      </c>
      <c r="BG327" s="121">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0">
        <f>IF($B328=1,$B$48,IF(N(Vintage_Input!L280)&gt;0,Vintage_Input!D280/Vintage_Input!L280,""))</f>
        <v/>
      </c>
      <c r="E328" s="120">
        <f>IF($B328=1,$C$48,IF(N(Vintage_Input!M280)&gt;0,Vintage_Input!E280/Vintage_Input!M280,""))</f>
        <v/>
      </c>
      <c r="F328" s="120">
        <f>IF($B328=1,$D$48,IF(N(Vintage_Input!N280)&gt;0,Vintage_Input!F280/Vintage_Input!N280,""))</f>
        <v/>
      </c>
      <c r="G328" s="120">
        <f>IF($B328=1,$E$48,IF(N(Vintage_Input!O280)&gt;0,Vintage_Input!G280/Vintage_Input!O280,""))</f>
        <v/>
      </c>
      <c r="H328" s="120">
        <f>IF($B328=1,$F$48,IF(N(Vintage_Input!P280)&gt;0,Vintage_Input!H280/Vintage_Input!P280,""))</f>
        <v/>
      </c>
      <c r="I328" s="120">
        <f>IF($B328=1,$G$48,IF(N(Vintage_Input!Q280)&gt;0,Vintage_Input!I280/Vintage_Input!Q280,""))</f>
        <v/>
      </c>
      <c r="J328" s="120">
        <f>IF($B328=1,$H$48,IF(N(Vintage_Input!R280)&gt;0,Vintage_Input!J280/Vintage_Input!R280,""))</f>
        <v/>
      </c>
      <c r="K328" s="120">
        <f>IF($B328=1,$I$48,IF(N(Vintage_Input!S280)&gt;0,Vintage_Input!K280/Vintage_Input!S280,""))</f>
        <v/>
      </c>
      <c r="L328" s="120">
        <f>IF($B328=1,$B$49,IF(N(Vintage_Input!L280)&gt;0,Vintage_Input!T280/Vintage_Input!L280,""))</f>
        <v/>
      </c>
      <c r="M328" s="120">
        <f>IF($B328=1,$C$49,IF(N(Vintage_Input!M280)&gt;0,Vintage_Input!U280/Vintage_Input!M280,""))</f>
        <v/>
      </c>
      <c r="N328" s="120">
        <f>IF($B328=1,$D$49,IF(N(Vintage_Input!N280)&gt;0,Vintage_Input!V280/Vintage_Input!N280,""))</f>
        <v/>
      </c>
      <c r="O328" s="120">
        <f>IF($B328=1,$E$49,IF(N(Vintage_Input!O280)&gt;0,Vintage_Input!W280/Vintage_Input!O280,""))</f>
        <v/>
      </c>
      <c r="P328" s="120">
        <f>IF($B328=1,$F$49,IF(N(Vintage_Input!P280)&gt;0,Vintage_Input!X280/Vintage_Input!P280,""))</f>
        <v/>
      </c>
      <c r="Q328" s="120">
        <f>IF($B328=1,$G$49,IF(N(Vintage_Input!Q280)&gt;0,Vintage_Input!Y280/Vintage_Input!Q280,""))</f>
        <v/>
      </c>
      <c r="R328" s="120">
        <f>IF($B328=1,$H$49,IF(N(Vintage_Input!R280)&gt;0,Vintage_Input!Z280/Vintage_Input!R280,""))</f>
        <v/>
      </c>
      <c r="S328" s="120">
        <f>IF($B328=1,$I$49,IF(N(Vintage_Input!S280)&gt;0,Vintage_Input!AA280/Vintage_Input!S280,""))</f>
        <v/>
      </c>
      <c r="T328" s="120">
        <f>IF($B328=1,$B$50,IF(N(Vintage_Input!L280)&gt;0,Vintage_Input!AB280/Vintage_Input!L280,""))</f>
        <v/>
      </c>
      <c r="U328" s="120">
        <f>IF($B328=1,$C$50,IF(N(Vintage_Input!M280)&gt;0,Vintage_Input!AC280/Vintage_Input!M280,""))</f>
        <v/>
      </c>
      <c r="V328" s="120">
        <f>IF($B328=1,$D$50,IF(N(Vintage_Input!N280)&gt;0,Vintage_Input!AD280/Vintage_Input!N280,""))</f>
        <v/>
      </c>
      <c r="W328" s="120">
        <f>IF($B328=1,$E$50,IF(N(Vintage_Input!O280)&gt;0,Vintage_Input!AE280/Vintage_Input!O280,""))</f>
        <v/>
      </c>
      <c r="X328" s="120">
        <f>IF($B328=1,$F$50,IF(N(Vintage_Input!P280)&gt;0,Vintage_Input!AF280/Vintage_Input!P280,""))</f>
        <v/>
      </c>
      <c r="Y328" s="120">
        <f>IF($B328=1,$G$50,IF(N(Vintage_Input!Q280)&gt;0,Vintage_Input!AG280/Vintage_Input!Q280,""))</f>
        <v/>
      </c>
      <c r="Z328" s="120">
        <f>IF($B328=1,$H$50,IF(N(Vintage_Input!R280)&gt;0,Vintage_Input!AH280/Vintage_Input!R280,""))</f>
        <v/>
      </c>
      <c r="AA328" s="120">
        <f>IF($B328=1,$I$50,IF(N(Vintage_Input!S280)&gt;0,Vintage_Input!AI280/Vintage_Input!S280,""))</f>
        <v/>
      </c>
      <c r="AB328" s="120">
        <f>IF($B328=1,$B$51,IF(N(Vintage_Input!L280)&gt;0,Vintage_Input!AJ280/Vintage_Input!L280,""))</f>
        <v/>
      </c>
      <c r="AC328" s="120">
        <f>IF($B328=1,$C$51,IF(N(Vintage_Input!M280)&gt;0,Vintage_Input!AK280/Vintage_Input!M280,""))</f>
        <v/>
      </c>
      <c r="AD328" s="120">
        <f>IF($B328=1,$D$51,IF(N(Vintage_Input!N280)&gt;0,Vintage_Input!AL280/Vintage_Input!N280,""))</f>
        <v/>
      </c>
      <c r="AE328" s="120">
        <f>IF($B328=1,$E$51,IF(N(Vintage_Input!O280)&gt;0,Vintage_Input!AM280/Vintage_Input!O280,""))</f>
        <v/>
      </c>
      <c r="AF328" s="120">
        <f>IF($B328=1,$F$51,IF(N(Vintage_Input!P280)&gt;0,Vintage_Input!AN280/Vintage_Input!P280,""))</f>
        <v/>
      </c>
      <c r="AG328" s="120">
        <f>IF($B328=1,$G$51,IF(N(Vintage_Input!Q280)&gt;0,Vintage_Input!AO280/Vintage_Input!Q280,""))</f>
        <v/>
      </c>
      <c r="AH328" s="120">
        <f>IF($B328=1,$H$51,IF(N(Vintage_Input!R280)&gt;0,Vintage_Input!AP280/Vintage_Input!R280,""))</f>
        <v/>
      </c>
      <c r="AI328" s="120">
        <f>IF($B328=1,$I$51,IF(N(Vintage_Input!S280)&gt;0,Vintage_Input!AQ280/Vintage_Input!S280,""))</f>
        <v/>
      </c>
      <c r="AJ328" s="120">
        <f>IF($B328=1,$B$52,IF(N(Vintage_Input!L280)&gt;0,IFERROR(Vintage_Input!AR280/Vintage_Input!AJ280,""),""))</f>
        <v/>
      </c>
      <c r="AK328" s="120">
        <f>IF($B328=1,$C$52,IF(N(Vintage_Input!M280)&gt;0,IFERROR(Vintage_Input!AS280/Vintage_Input!AK280,""),""))</f>
        <v/>
      </c>
      <c r="AL328" s="120">
        <f>IF($B328=1,$D$52,IF(N(Vintage_Input!N280)&gt;0,IFERROR(Vintage_Input!AT280/Vintage_Input!AL280,""),""))</f>
        <v/>
      </c>
      <c r="AM328" s="120">
        <f>IF($B328=1,$E$52,IF(N(Vintage_Input!O280)&gt;0,IFERROR(Vintage_Input!AU280/Vintage_Input!AM280,""),""))</f>
        <v/>
      </c>
      <c r="AN328" s="120">
        <f>IF($B328=1,$F$52,IF(N(Vintage_Input!P280)&gt;0,IFERROR(Vintage_Input!AV280/Vintage_Input!AN280,""),""))</f>
        <v/>
      </c>
      <c r="AO328" s="120">
        <f>IF($B328=1,$G$52,IF(N(Vintage_Input!Q280)&gt;0,IFERROR(Vintage_Input!AW280/Vintage_Input!AO280,""),""))</f>
        <v/>
      </c>
      <c r="AP328" s="120">
        <f>IF($B328=1,$H$52,IF(N(Vintage_Input!R280)&gt;0,IFERROR(Vintage_Input!AX280/Vintage_Input!AP280,""),""))</f>
        <v/>
      </c>
      <c r="AQ328" s="120">
        <f>IF($B328=1,$I$52,IF(N(Vintage_Input!S280)&gt;0,IFERROR(Vintage_Input!AY280/Vintage_Input!AQ280,""),""))</f>
        <v/>
      </c>
      <c r="AR328" s="120">
        <f>IF($B328=1,$B$53,IF(N(Vintage_Input!L280)&gt;0,IFERROR(Vintage_Input!AZ280/$C328,""),""))</f>
        <v/>
      </c>
      <c r="AS328" s="120">
        <f>IF($B328=1,$C$53,IF(N(Vintage_Input!M280)&gt;0,IFERROR(Vintage_Input!BA280/$C328,""),""))</f>
        <v/>
      </c>
      <c r="AT328" s="120">
        <f>IF($B328=1,$D$53,IF(N(Vintage_Input!N280)&gt;0,IFERROR(Vintage_Input!BB280/$C328,""),""))</f>
        <v/>
      </c>
      <c r="AU328" s="120">
        <f>IF($B328=1,$E$53,IF(N(Vintage_Input!O280)&gt;0,IFERROR(Vintage_Input!BC280/$C328,""),""))</f>
        <v/>
      </c>
      <c r="AV328" s="120">
        <f>IF($B328=1,$F$53,IF(N(Vintage_Input!P280)&gt;0,IFERROR(Vintage_Input!BD280/$C328,""),""))</f>
        <v/>
      </c>
      <c r="AW328" s="120">
        <f>IF($B328=1,$G$53,IF(N(Vintage_Input!Q280)&gt;0,IFERROR(Vintage_Input!BE280/$C328,""),""))</f>
        <v/>
      </c>
      <c r="AX328" s="120">
        <f>IF($B328=1,$H$53,IF(N(Vintage_Input!R280)&gt;0,IFERROR(Vintage_Input!BF280/$C328,""),""))</f>
        <v/>
      </c>
      <c r="AY328" s="120">
        <f>IF($B328=1,$I$53,IF(N(Vintage_Input!S280)&gt;0,IFERROR(Vintage_Input!BG280/$C328,""),""))</f>
        <v/>
      </c>
      <c r="AZ328" s="121">
        <f>IF($B328=1,$B$54,IF(N(Vintage_Input!L280)&gt;0,IFERROR((Vintage_Input!D280+Vintage_Input!AR280)/$C328+Products!$G$14-(Products!$G$43+Products!$G$19+Products!$G$43*Products!$G$22+Products!$G$44),""),""))</f>
        <v/>
      </c>
      <c r="BA328" s="121">
        <f>IF($B328=1,$C$54,IF(N(Vintage_Input!M280)&gt;0,IFERROR((Vintage_Input!E280+Vintage_Input!AS280)/$C328+Products!$G$14-(Products!$G$43+Products!$G$19+Products!$G$43*Products!$G$22+Products!$G$44),""),""))</f>
        <v/>
      </c>
      <c r="BB328" s="121">
        <f>IF($B328=1,$D$54,IF(N(Vintage_Input!N280)&gt;0,IFERROR((Vintage_Input!F280+Vintage_Input!AT280)/$C328+Products!$G$14-(Products!$G$43+Products!$G$19+Products!$G$43*Products!$G$22+Products!$G$44),""),""))</f>
        <v/>
      </c>
      <c r="BC328" s="121">
        <f>IF($B328=1,$E$54,IF(N(Vintage_Input!O280)&gt;0,IFERROR((Vintage_Input!G280+Vintage_Input!AU280)/$C328+Products!$G$14-(Products!$G$43+Products!$G$19+Products!$G$43*Products!$G$22+Products!$G$44),""),""))</f>
        <v/>
      </c>
      <c r="BD328" s="121">
        <f>IF($B328=1,$F$54,IF(N(Vintage_Input!P280)&gt;0,IFERROR((Vintage_Input!H280+Vintage_Input!AV280)/$C328+Products!$G$14-(Products!$G$43+Products!$G$19+Products!$G$43*Products!$G$22+Products!$G$44),""),""))</f>
        <v/>
      </c>
      <c r="BE328" s="121">
        <f>IF($B328=1,$G$54,IF(N(Vintage_Input!Q280)&gt;0,IFERROR((Vintage_Input!I280+Vintage_Input!AW280)/$C328+Products!$G$14-(Products!$G$43+Products!$G$19+Products!$G$43*Products!$G$22+Products!$G$44),""),""))</f>
        <v/>
      </c>
      <c r="BF328" s="121">
        <f>IF($B328=1,$H$54,IF(N(Vintage_Input!R280)&gt;0,IFERROR((Vintage_Input!J280+Vintage_Input!AX280)/$C328+Products!$G$14-(Products!$G$43+Products!$G$19+Products!$G$43*Products!$G$22+Products!$G$44),""),""))</f>
        <v/>
      </c>
      <c r="BG328" s="121">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0">
        <f>IF($B329=1,$B$48,IF(N(Vintage_Input!L281)&gt;0,Vintage_Input!D281/Vintage_Input!L281,""))</f>
        <v/>
      </c>
      <c r="E329" s="120">
        <f>IF($B329=1,$C$48,IF(N(Vintage_Input!M281)&gt;0,Vintage_Input!E281/Vintage_Input!M281,""))</f>
        <v/>
      </c>
      <c r="F329" s="120">
        <f>IF($B329=1,$D$48,IF(N(Vintage_Input!N281)&gt;0,Vintage_Input!F281/Vintage_Input!N281,""))</f>
        <v/>
      </c>
      <c r="G329" s="120">
        <f>IF($B329=1,$E$48,IF(N(Vintage_Input!O281)&gt;0,Vintage_Input!G281/Vintage_Input!O281,""))</f>
        <v/>
      </c>
      <c r="H329" s="120">
        <f>IF($B329=1,$F$48,IF(N(Vintage_Input!P281)&gt;0,Vintage_Input!H281/Vintage_Input!P281,""))</f>
        <v/>
      </c>
      <c r="I329" s="120">
        <f>IF($B329=1,$G$48,IF(N(Vintage_Input!Q281)&gt;0,Vintage_Input!I281/Vintage_Input!Q281,""))</f>
        <v/>
      </c>
      <c r="J329" s="120">
        <f>IF($B329=1,$H$48,IF(N(Vintage_Input!R281)&gt;0,Vintage_Input!J281/Vintage_Input!R281,""))</f>
        <v/>
      </c>
      <c r="K329" s="120">
        <f>IF($B329=1,$I$48,IF(N(Vintage_Input!S281)&gt;0,Vintage_Input!K281/Vintage_Input!S281,""))</f>
        <v/>
      </c>
      <c r="L329" s="120">
        <f>IF($B329=1,$B$49,IF(N(Vintage_Input!L281)&gt;0,Vintage_Input!T281/Vintage_Input!L281,""))</f>
        <v/>
      </c>
      <c r="M329" s="120">
        <f>IF($B329=1,$C$49,IF(N(Vintage_Input!M281)&gt;0,Vintage_Input!U281/Vintage_Input!M281,""))</f>
        <v/>
      </c>
      <c r="N329" s="120">
        <f>IF($B329=1,$D$49,IF(N(Vintage_Input!N281)&gt;0,Vintage_Input!V281/Vintage_Input!N281,""))</f>
        <v/>
      </c>
      <c r="O329" s="120">
        <f>IF($B329=1,$E$49,IF(N(Vintage_Input!O281)&gt;0,Vintage_Input!W281/Vintage_Input!O281,""))</f>
        <v/>
      </c>
      <c r="P329" s="120">
        <f>IF($B329=1,$F$49,IF(N(Vintage_Input!P281)&gt;0,Vintage_Input!X281/Vintage_Input!P281,""))</f>
        <v/>
      </c>
      <c r="Q329" s="120">
        <f>IF($B329=1,$G$49,IF(N(Vintage_Input!Q281)&gt;0,Vintage_Input!Y281/Vintage_Input!Q281,""))</f>
        <v/>
      </c>
      <c r="R329" s="120">
        <f>IF($B329=1,$H$49,IF(N(Vintage_Input!R281)&gt;0,Vintage_Input!Z281/Vintage_Input!R281,""))</f>
        <v/>
      </c>
      <c r="S329" s="120">
        <f>IF($B329=1,$I$49,IF(N(Vintage_Input!S281)&gt;0,Vintage_Input!AA281/Vintage_Input!S281,""))</f>
        <v/>
      </c>
      <c r="T329" s="120">
        <f>IF($B329=1,$B$50,IF(N(Vintage_Input!L281)&gt;0,Vintage_Input!AB281/Vintage_Input!L281,""))</f>
        <v/>
      </c>
      <c r="U329" s="120">
        <f>IF($B329=1,$C$50,IF(N(Vintage_Input!M281)&gt;0,Vintage_Input!AC281/Vintage_Input!M281,""))</f>
        <v/>
      </c>
      <c r="V329" s="120">
        <f>IF($B329=1,$D$50,IF(N(Vintage_Input!N281)&gt;0,Vintage_Input!AD281/Vintage_Input!N281,""))</f>
        <v/>
      </c>
      <c r="W329" s="120">
        <f>IF($B329=1,$E$50,IF(N(Vintage_Input!O281)&gt;0,Vintage_Input!AE281/Vintage_Input!O281,""))</f>
        <v/>
      </c>
      <c r="X329" s="120">
        <f>IF($B329=1,$F$50,IF(N(Vintage_Input!P281)&gt;0,Vintage_Input!AF281/Vintage_Input!P281,""))</f>
        <v/>
      </c>
      <c r="Y329" s="120">
        <f>IF($B329=1,$G$50,IF(N(Vintage_Input!Q281)&gt;0,Vintage_Input!AG281/Vintage_Input!Q281,""))</f>
        <v/>
      </c>
      <c r="Z329" s="120">
        <f>IF($B329=1,$H$50,IF(N(Vintage_Input!R281)&gt;0,Vintage_Input!AH281/Vintage_Input!R281,""))</f>
        <v/>
      </c>
      <c r="AA329" s="120">
        <f>IF($B329=1,$I$50,IF(N(Vintage_Input!S281)&gt;0,Vintage_Input!AI281/Vintage_Input!S281,""))</f>
        <v/>
      </c>
      <c r="AB329" s="120">
        <f>IF($B329=1,$B$51,IF(N(Vintage_Input!L281)&gt;0,Vintage_Input!AJ281/Vintage_Input!L281,""))</f>
        <v/>
      </c>
      <c r="AC329" s="120">
        <f>IF($B329=1,$C$51,IF(N(Vintage_Input!M281)&gt;0,Vintage_Input!AK281/Vintage_Input!M281,""))</f>
        <v/>
      </c>
      <c r="AD329" s="120">
        <f>IF($B329=1,$D$51,IF(N(Vintage_Input!N281)&gt;0,Vintage_Input!AL281/Vintage_Input!N281,""))</f>
        <v/>
      </c>
      <c r="AE329" s="120">
        <f>IF($B329=1,$E$51,IF(N(Vintage_Input!O281)&gt;0,Vintage_Input!AM281/Vintage_Input!O281,""))</f>
        <v/>
      </c>
      <c r="AF329" s="120">
        <f>IF($B329=1,$F$51,IF(N(Vintage_Input!P281)&gt;0,Vintage_Input!AN281/Vintage_Input!P281,""))</f>
        <v/>
      </c>
      <c r="AG329" s="120">
        <f>IF($B329=1,$G$51,IF(N(Vintage_Input!Q281)&gt;0,Vintage_Input!AO281/Vintage_Input!Q281,""))</f>
        <v/>
      </c>
      <c r="AH329" s="120">
        <f>IF($B329=1,$H$51,IF(N(Vintage_Input!R281)&gt;0,Vintage_Input!AP281/Vintage_Input!R281,""))</f>
        <v/>
      </c>
      <c r="AI329" s="120">
        <f>IF($B329=1,$I$51,IF(N(Vintage_Input!S281)&gt;0,Vintage_Input!AQ281/Vintage_Input!S281,""))</f>
        <v/>
      </c>
      <c r="AJ329" s="120">
        <f>IF($B329=1,$B$52,IF(N(Vintage_Input!L281)&gt;0,IFERROR(Vintage_Input!AR281/Vintage_Input!AJ281,""),""))</f>
        <v/>
      </c>
      <c r="AK329" s="120">
        <f>IF($B329=1,$C$52,IF(N(Vintage_Input!M281)&gt;0,IFERROR(Vintage_Input!AS281/Vintage_Input!AK281,""),""))</f>
        <v/>
      </c>
      <c r="AL329" s="120">
        <f>IF($B329=1,$D$52,IF(N(Vintage_Input!N281)&gt;0,IFERROR(Vintage_Input!AT281/Vintage_Input!AL281,""),""))</f>
        <v/>
      </c>
      <c r="AM329" s="120">
        <f>IF($B329=1,$E$52,IF(N(Vintage_Input!O281)&gt;0,IFERROR(Vintage_Input!AU281/Vintage_Input!AM281,""),""))</f>
        <v/>
      </c>
      <c r="AN329" s="120">
        <f>IF($B329=1,$F$52,IF(N(Vintage_Input!P281)&gt;0,IFERROR(Vintage_Input!AV281/Vintage_Input!AN281,""),""))</f>
        <v/>
      </c>
      <c r="AO329" s="120">
        <f>IF($B329=1,$G$52,IF(N(Vintage_Input!Q281)&gt;0,IFERROR(Vintage_Input!AW281/Vintage_Input!AO281,""),""))</f>
        <v/>
      </c>
      <c r="AP329" s="120">
        <f>IF($B329=1,$H$52,IF(N(Vintage_Input!R281)&gt;0,IFERROR(Vintage_Input!AX281/Vintage_Input!AP281,""),""))</f>
        <v/>
      </c>
      <c r="AQ329" s="120">
        <f>IF($B329=1,$I$52,IF(N(Vintage_Input!S281)&gt;0,IFERROR(Vintage_Input!AY281/Vintage_Input!AQ281,""),""))</f>
        <v/>
      </c>
      <c r="AR329" s="120">
        <f>IF($B329=1,$B$53,IF(N(Vintage_Input!L281)&gt;0,IFERROR(Vintage_Input!AZ281/$C329,""),""))</f>
        <v/>
      </c>
      <c r="AS329" s="120">
        <f>IF($B329=1,$C$53,IF(N(Vintage_Input!M281)&gt;0,IFERROR(Vintage_Input!BA281/$C329,""),""))</f>
        <v/>
      </c>
      <c r="AT329" s="120">
        <f>IF($B329=1,$D$53,IF(N(Vintage_Input!N281)&gt;0,IFERROR(Vintage_Input!BB281/$C329,""),""))</f>
        <v/>
      </c>
      <c r="AU329" s="120">
        <f>IF($B329=1,$E$53,IF(N(Vintage_Input!O281)&gt;0,IFERROR(Vintage_Input!BC281/$C329,""),""))</f>
        <v/>
      </c>
      <c r="AV329" s="120">
        <f>IF($B329=1,$F$53,IF(N(Vintage_Input!P281)&gt;0,IFERROR(Vintage_Input!BD281/$C329,""),""))</f>
        <v/>
      </c>
      <c r="AW329" s="120">
        <f>IF($B329=1,$G$53,IF(N(Vintage_Input!Q281)&gt;0,IFERROR(Vintage_Input!BE281/$C329,""),""))</f>
        <v/>
      </c>
      <c r="AX329" s="120">
        <f>IF($B329=1,$H$53,IF(N(Vintage_Input!R281)&gt;0,IFERROR(Vintage_Input!BF281/$C329,""),""))</f>
        <v/>
      </c>
      <c r="AY329" s="120">
        <f>IF($B329=1,$I$53,IF(N(Vintage_Input!S281)&gt;0,IFERROR(Vintage_Input!BG281/$C329,""),""))</f>
        <v/>
      </c>
      <c r="AZ329" s="121">
        <f>IF($B329=1,$B$54,IF(N(Vintage_Input!L281)&gt;0,IFERROR((Vintage_Input!D281+Vintage_Input!AR281)/$C329+Products!$G$14-(Products!$G$43+Products!$G$19+Products!$G$43*Products!$G$22+Products!$G$44),""),""))</f>
        <v/>
      </c>
      <c r="BA329" s="121">
        <f>IF($B329=1,$C$54,IF(N(Vintage_Input!M281)&gt;0,IFERROR((Vintage_Input!E281+Vintage_Input!AS281)/$C329+Products!$G$14-(Products!$G$43+Products!$G$19+Products!$G$43*Products!$G$22+Products!$G$44),""),""))</f>
        <v/>
      </c>
      <c r="BB329" s="121">
        <f>IF($B329=1,$D$54,IF(N(Vintage_Input!N281)&gt;0,IFERROR((Vintage_Input!F281+Vintage_Input!AT281)/$C329+Products!$G$14-(Products!$G$43+Products!$G$19+Products!$G$43*Products!$G$22+Products!$G$44),""),""))</f>
        <v/>
      </c>
      <c r="BC329" s="121">
        <f>IF($B329=1,$E$54,IF(N(Vintage_Input!O281)&gt;0,IFERROR((Vintage_Input!G281+Vintage_Input!AU281)/$C329+Products!$G$14-(Products!$G$43+Products!$G$19+Products!$G$43*Products!$G$22+Products!$G$44),""),""))</f>
        <v/>
      </c>
      <c r="BD329" s="121">
        <f>IF($B329=1,$F$54,IF(N(Vintage_Input!P281)&gt;0,IFERROR((Vintage_Input!H281+Vintage_Input!AV281)/$C329+Products!$G$14-(Products!$G$43+Products!$G$19+Products!$G$43*Products!$G$22+Products!$G$44),""),""))</f>
        <v/>
      </c>
      <c r="BE329" s="121">
        <f>IF($B329=1,$G$54,IF(N(Vintage_Input!Q281)&gt;0,IFERROR((Vintage_Input!I281+Vintage_Input!AW281)/$C329+Products!$G$14-(Products!$G$43+Products!$G$19+Products!$G$43*Products!$G$22+Products!$G$44),""),""))</f>
        <v/>
      </c>
      <c r="BF329" s="121">
        <f>IF($B329=1,$H$54,IF(N(Vintage_Input!R281)&gt;0,IFERROR((Vintage_Input!J281+Vintage_Input!AX281)/$C329+Products!$G$14-(Products!$G$43+Products!$G$19+Products!$G$43*Products!$G$22+Products!$G$44),""),""))</f>
        <v/>
      </c>
      <c r="BG329" s="121">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0">
        <f>IF($B330=1,$B$48,IF(N(Vintage_Input!L282)&gt;0,Vintage_Input!D282/Vintage_Input!L282,""))</f>
        <v/>
      </c>
      <c r="E330" s="120">
        <f>IF($B330=1,$C$48,IF(N(Vintage_Input!M282)&gt;0,Vintage_Input!E282/Vintage_Input!M282,""))</f>
        <v/>
      </c>
      <c r="F330" s="120">
        <f>IF($B330=1,$D$48,IF(N(Vintage_Input!N282)&gt;0,Vintage_Input!F282/Vintage_Input!N282,""))</f>
        <v/>
      </c>
      <c r="G330" s="120">
        <f>IF($B330=1,$E$48,IF(N(Vintage_Input!O282)&gt;0,Vintage_Input!G282/Vintage_Input!O282,""))</f>
        <v/>
      </c>
      <c r="H330" s="120">
        <f>IF($B330=1,$F$48,IF(N(Vintage_Input!P282)&gt;0,Vintage_Input!H282/Vintage_Input!P282,""))</f>
        <v/>
      </c>
      <c r="I330" s="120">
        <f>IF($B330=1,$G$48,IF(N(Vintage_Input!Q282)&gt;0,Vintage_Input!I282/Vintage_Input!Q282,""))</f>
        <v/>
      </c>
      <c r="J330" s="120">
        <f>IF($B330=1,$H$48,IF(N(Vintage_Input!R282)&gt;0,Vintage_Input!J282/Vintage_Input!R282,""))</f>
        <v/>
      </c>
      <c r="K330" s="120">
        <f>IF($B330=1,$I$48,IF(N(Vintage_Input!S282)&gt;0,Vintage_Input!K282/Vintage_Input!S282,""))</f>
        <v/>
      </c>
      <c r="L330" s="120">
        <f>IF($B330=1,$B$49,IF(N(Vintage_Input!L282)&gt;0,Vintage_Input!T282/Vintage_Input!L282,""))</f>
        <v/>
      </c>
      <c r="M330" s="120">
        <f>IF($B330=1,$C$49,IF(N(Vintage_Input!M282)&gt;0,Vintage_Input!U282/Vintage_Input!M282,""))</f>
        <v/>
      </c>
      <c r="N330" s="120">
        <f>IF($B330=1,$D$49,IF(N(Vintage_Input!N282)&gt;0,Vintage_Input!V282/Vintage_Input!N282,""))</f>
        <v/>
      </c>
      <c r="O330" s="120">
        <f>IF($B330=1,$E$49,IF(N(Vintage_Input!O282)&gt;0,Vintage_Input!W282/Vintage_Input!O282,""))</f>
        <v/>
      </c>
      <c r="P330" s="120">
        <f>IF($B330=1,$F$49,IF(N(Vintage_Input!P282)&gt;0,Vintage_Input!X282/Vintage_Input!P282,""))</f>
        <v/>
      </c>
      <c r="Q330" s="120">
        <f>IF($B330=1,$G$49,IF(N(Vintage_Input!Q282)&gt;0,Vintage_Input!Y282/Vintage_Input!Q282,""))</f>
        <v/>
      </c>
      <c r="R330" s="120">
        <f>IF($B330=1,$H$49,IF(N(Vintage_Input!R282)&gt;0,Vintage_Input!Z282/Vintage_Input!R282,""))</f>
        <v/>
      </c>
      <c r="S330" s="120">
        <f>IF($B330=1,$I$49,IF(N(Vintage_Input!S282)&gt;0,Vintage_Input!AA282/Vintage_Input!S282,""))</f>
        <v/>
      </c>
      <c r="T330" s="120">
        <f>IF($B330=1,$B$50,IF(N(Vintage_Input!L282)&gt;0,Vintage_Input!AB282/Vintage_Input!L282,""))</f>
        <v/>
      </c>
      <c r="U330" s="120">
        <f>IF($B330=1,$C$50,IF(N(Vintage_Input!M282)&gt;0,Vintage_Input!AC282/Vintage_Input!M282,""))</f>
        <v/>
      </c>
      <c r="V330" s="120">
        <f>IF($B330=1,$D$50,IF(N(Vintage_Input!N282)&gt;0,Vintage_Input!AD282/Vintage_Input!N282,""))</f>
        <v/>
      </c>
      <c r="W330" s="120">
        <f>IF($B330=1,$E$50,IF(N(Vintage_Input!O282)&gt;0,Vintage_Input!AE282/Vintage_Input!O282,""))</f>
        <v/>
      </c>
      <c r="X330" s="120">
        <f>IF($B330=1,$F$50,IF(N(Vintage_Input!P282)&gt;0,Vintage_Input!AF282/Vintage_Input!P282,""))</f>
        <v/>
      </c>
      <c r="Y330" s="120">
        <f>IF($B330=1,$G$50,IF(N(Vintage_Input!Q282)&gt;0,Vintage_Input!AG282/Vintage_Input!Q282,""))</f>
        <v/>
      </c>
      <c r="Z330" s="120">
        <f>IF($B330=1,$H$50,IF(N(Vintage_Input!R282)&gt;0,Vintage_Input!AH282/Vintage_Input!R282,""))</f>
        <v/>
      </c>
      <c r="AA330" s="120">
        <f>IF($B330=1,$I$50,IF(N(Vintage_Input!S282)&gt;0,Vintage_Input!AI282/Vintage_Input!S282,""))</f>
        <v/>
      </c>
      <c r="AB330" s="120">
        <f>IF($B330=1,$B$51,IF(N(Vintage_Input!L282)&gt;0,Vintage_Input!AJ282/Vintage_Input!L282,""))</f>
        <v/>
      </c>
      <c r="AC330" s="120">
        <f>IF($B330=1,$C$51,IF(N(Vintage_Input!M282)&gt;0,Vintage_Input!AK282/Vintage_Input!M282,""))</f>
        <v/>
      </c>
      <c r="AD330" s="120">
        <f>IF($B330=1,$D$51,IF(N(Vintage_Input!N282)&gt;0,Vintage_Input!AL282/Vintage_Input!N282,""))</f>
        <v/>
      </c>
      <c r="AE330" s="120">
        <f>IF($B330=1,$E$51,IF(N(Vintage_Input!O282)&gt;0,Vintage_Input!AM282/Vintage_Input!O282,""))</f>
        <v/>
      </c>
      <c r="AF330" s="120">
        <f>IF($B330=1,$F$51,IF(N(Vintage_Input!P282)&gt;0,Vintage_Input!AN282/Vintage_Input!P282,""))</f>
        <v/>
      </c>
      <c r="AG330" s="120">
        <f>IF($B330=1,$G$51,IF(N(Vintage_Input!Q282)&gt;0,Vintage_Input!AO282/Vintage_Input!Q282,""))</f>
        <v/>
      </c>
      <c r="AH330" s="120">
        <f>IF($B330=1,$H$51,IF(N(Vintage_Input!R282)&gt;0,Vintage_Input!AP282/Vintage_Input!R282,""))</f>
        <v/>
      </c>
      <c r="AI330" s="120">
        <f>IF($B330=1,$I$51,IF(N(Vintage_Input!S282)&gt;0,Vintage_Input!AQ282/Vintage_Input!S282,""))</f>
        <v/>
      </c>
      <c r="AJ330" s="120">
        <f>IF($B330=1,$B$52,IF(N(Vintage_Input!L282)&gt;0,IFERROR(Vintage_Input!AR282/Vintage_Input!AJ282,""),""))</f>
        <v/>
      </c>
      <c r="AK330" s="120">
        <f>IF($B330=1,$C$52,IF(N(Vintage_Input!M282)&gt;0,IFERROR(Vintage_Input!AS282/Vintage_Input!AK282,""),""))</f>
        <v/>
      </c>
      <c r="AL330" s="120">
        <f>IF($B330=1,$D$52,IF(N(Vintage_Input!N282)&gt;0,IFERROR(Vintage_Input!AT282/Vintage_Input!AL282,""),""))</f>
        <v/>
      </c>
      <c r="AM330" s="120">
        <f>IF($B330=1,$E$52,IF(N(Vintage_Input!O282)&gt;0,IFERROR(Vintage_Input!AU282/Vintage_Input!AM282,""),""))</f>
        <v/>
      </c>
      <c r="AN330" s="120">
        <f>IF($B330=1,$F$52,IF(N(Vintage_Input!P282)&gt;0,IFERROR(Vintage_Input!AV282/Vintage_Input!AN282,""),""))</f>
        <v/>
      </c>
      <c r="AO330" s="120">
        <f>IF($B330=1,$G$52,IF(N(Vintage_Input!Q282)&gt;0,IFERROR(Vintage_Input!AW282/Vintage_Input!AO282,""),""))</f>
        <v/>
      </c>
      <c r="AP330" s="120">
        <f>IF($B330=1,$H$52,IF(N(Vintage_Input!R282)&gt;0,IFERROR(Vintage_Input!AX282/Vintage_Input!AP282,""),""))</f>
        <v/>
      </c>
      <c r="AQ330" s="120">
        <f>IF($B330=1,$I$52,IF(N(Vintage_Input!S282)&gt;0,IFERROR(Vintage_Input!AY282/Vintage_Input!AQ282,""),""))</f>
        <v/>
      </c>
      <c r="AR330" s="120">
        <f>IF($B330=1,$B$53,IF(N(Vintage_Input!L282)&gt;0,IFERROR(Vintage_Input!AZ282/$C330,""),""))</f>
        <v/>
      </c>
      <c r="AS330" s="120">
        <f>IF($B330=1,$C$53,IF(N(Vintage_Input!M282)&gt;0,IFERROR(Vintage_Input!BA282/$C330,""),""))</f>
        <v/>
      </c>
      <c r="AT330" s="120">
        <f>IF($B330=1,$D$53,IF(N(Vintage_Input!N282)&gt;0,IFERROR(Vintage_Input!BB282/$C330,""),""))</f>
        <v/>
      </c>
      <c r="AU330" s="120">
        <f>IF($B330=1,$E$53,IF(N(Vintage_Input!O282)&gt;0,IFERROR(Vintage_Input!BC282/$C330,""),""))</f>
        <v/>
      </c>
      <c r="AV330" s="120">
        <f>IF($B330=1,$F$53,IF(N(Vintage_Input!P282)&gt;0,IFERROR(Vintage_Input!BD282/$C330,""),""))</f>
        <v/>
      </c>
      <c r="AW330" s="120">
        <f>IF($B330=1,$G$53,IF(N(Vintage_Input!Q282)&gt;0,IFERROR(Vintage_Input!BE282/$C330,""),""))</f>
        <v/>
      </c>
      <c r="AX330" s="120">
        <f>IF($B330=1,$H$53,IF(N(Vintage_Input!R282)&gt;0,IFERROR(Vintage_Input!BF282/$C330,""),""))</f>
        <v/>
      </c>
      <c r="AY330" s="120">
        <f>IF($B330=1,$I$53,IF(N(Vintage_Input!S282)&gt;0,IFERROR(Vintage_Input!BG282/$C330,""),""))</f>
        <v/>
      </c>
      <c r="AZ330" s="121">
        <f>IF($B330=1,$B$54,IF(N(Vintage_Input!L282)&gt;0,IFERROR((Vintage_Input!D282+Vintage_Input!AR282)/$C330+Products!$G$14-(Products!$G$43+Products!$G$19+Products!$G$43*Products!$G$22+Products!$G$44),""),""))</f>
        <v/>
      </c>
      <c r="BA330" s="121">
        <f>IF($B330=1,$C$54,IF(N(Vintage_Input!M282)&gt;0,IFERROR((Vintage_Input!E282+Vintage_Input!AS282)/$C330+Products!$G$14-(Products!$G$43+Products!$G$19+Products!$G$43*Products!$G$22+Products!$G$44),""),""))</f>
        <v/>
      </c>
      <c r="BB330" s="121">
        <f>IF($B330=1,$D$54,IF(N(Vintage_Input!N282)&gt;0,IFERROR((Vintage_Input!F282+Vintage_Input!AT282)/$C330+Products!$G$14-(Products!$G$43+Products!$G$19+Products!$G$43*Products!$G$22+Products!$G$44),""),""))</f>
        <v/>
      </c>
      <c r="BC330" s="121">
        <f>IF($B330=1,$E$54,IF(N(Vintage_Input!O282)&gt;0,IFERROR((Vintage_Input!G282+Vintage_Input!AU282)/$C330+Products!$G$14-(Products!$G$43+Products!$G$19+Products!$G$43*Products!$G$22+Products!$G$44),""),""))</f>
        <v/>
      </c>
      <c r="BD330" s="121">
        <f>IF($B330=1,$F$54,IF(N(Vintage_Input!P282)&gt;0,IFERROR((Vintage_Input!H282+Vintage_Input!AV282)/$C330+Products!$G$14-(Products!$G$43+Products!$G$19+Products!$G$43*Products!$G$22+Products!$G$44),""),""))</f>
        <v/>
      </c>
      <c r="BE330" s="121">
        <f>IF($B330=1,$G$54,IF(N(Vintage_Input!Q282)&gt;0,IFERROR((Vintage_Input!I282+Vintage_Input!AW282)/$C330+Products!$G$14-(Products!$G$43+Products!$G$19+Products!$G$43*Products!$G$22+Products!$G$44),""),""))</f>
        <v/>
      </c>
      <c r="BF330" s="121">
        <f>IF($B330=1,$H$54,IF(N(Vintage_Input!R282)&gt;0,IFERROR((Vintage_Input!J282+Vintage_Input!AX282)/$C330+Products!$G$14-(Products!$G$43+Products!$G$19+Products!$G$43*Products!$G$22+Products!$G$44),""),""))</f>
        <v/>
      </c>
      <c r="BG330" s="121">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0">
        <f>IF($B331=1,$B$48,IF(N(Vintage_Input!L283)&gt;0,Vintage_Input!D283/Vintage_Input!L283,""))</f>
        <v/>
      </c>
      <c r="E331" s="120">
        <f>IF($B331=1,$C$48,IF(N(Vintage_Input!M283)&gt;0,Vintage_Input!E283/Vintage_Input!M283,""))</f>
        <v/>
      </c>
      <c r="F331" s="120">
        <f>IF($B331=1,$D$48,IF(N(Vintage_Input!N283)&gt;0,Vintage_Input!F283/Vintage_Input!N283,""))</f>
        <v/>
      </c>
      <c r="G331" s="120">
        <f>IF($B331=1,$E$48,IF(N(Vintage_Input!O283)&gt;0,Vintage_Input!G283/Vintage_Input!O283,""))</f>
        <v/>
      </c>
      <c r="H331" s="120">
        <f>IF($B331=1,$F$48,IF(N(Vintage_Input!P283)&gt;0,Vintage_Input!H283/Vintage_Input!P283,""))</f>
        <v/>
      </c>
      <c r="I331" s="120">
        <f>IF($B331=1,$G$48,IF(N(Vintage_Input!Q283)&gt;0,Vintage_Input!I283/Vintage_Input!Q283,""))</f>
        <v/>
      </c>
      <c r="J331" s="120">
        <f>IF($B331=1,$H$48,IF(N(Vintage_Input!R283)&gt;0,Vintage_Input!J283/Vintage_Input!R283,""))</f>
        <v/>
      </c>
      <c r="K331" s="120">
        <f>IF($B331=1,$I$48,IF(N(Vintage_Input!S283)&gt;0,Vintage_Input!K283/Vintage_Input!S283,""))</f>
        <v/>
      </c>
      <c r="L331" s="120">
        <f>IF($B331=1,$B$49,IF(N(Vintage_Input!L283)&gt;0,Vintage_Input!T283/Vintage_Input!L283,""))</f>
        <v/>
      </c>
      <c r="M331" s="120">
        <f>IF($B331=1,$C$49,IF(N(Vintage_Input!M283)&gt;0,Vintage_Input!U283/Vintage_Input!M283,""))</f>
        <v/>
      </c>
      <c r="N331" s="120">
        <f>IF($B331=1,$D$49,IF(N(Vintage_Input!N283)&gt;0,Vintage_Input!V283/Vintage_Input!N283,""))</f>
        <v/>
      </c>
      <c r="O331" s="120">
        <f>IF($B331=1,$E$49,IF(N(Vintage_Input!O283)&gt;0,Vintage_Input!W283/Vintage_Input!O283,""))</f>
        <v/>
      </c>
      <c r="P331" s="120">
        <f>IF($B331=1,$F$49,IF(N(Vintage_Input!P283)&gt;0,Vintage_Input!X283/Vintage_Input!P283,""))</f>
        <v/>
      </c>
      <c r="Q331" s="120">
        <f>IF($B331=1,$G$49,IF(N(Vintage_Input!Q283)&gt;0,Vintage_Input!Y283/Vintage_Input!Q283,""))</f>
        <v/>
      </c>
      <c r="R331" s="120">
        <f>IF($B331=1,$H$49,IF(N(Vintage_Input!R283)&gt;0,Vintage_Input!Z283/Vintage_Input!R283,""))</f>
        <v/>
      </c>
      <c r="S331" s="120">
        <f>IF($B331=1,$I$49,IF(N(Vintage_Input!S283)&gt;0,Vintage_Input!AA283/Vintage_Input!S283,""))</f>
        <v/>
      </c>
      <c r="T331" s="120">
        <f>IF($B331=1,$B$50,IF(N(Vintage_Input!L283)&gt;0,Vintage_Input!AB283/Vintage_Input!L283,""))</f>
        <v/>
      </c>
      <c r="U331" s="120">
        <f>IF($B331=1,$C$50,IF(N(Vintage_Input!M283)&gt;0,Vintage_Input!AC283/Vintage_Input!M283,""))</f>
        <v/>
      </c>
      <c r="V331" s="120">
        <f>IF($B331=1,$D$50,IF(N(Vintage_Input!N283)&gt;0,Vintage_Input!AD283/Vintage_Input!N283,""))</f>
        <v/>
      </c>
      <c r="W331" s="120">
        <f>IF($B331=1,$E$50,IF(N(Vintage_Input!O283)&gt;0,Vintage_Input!AE283/Vintage_Input!O283,""))</f>
        <v/>
      </c>
      <c r="X331" s="120">
        <f>IF($B331=1,$F$50,IF(N(Vintage_Input!P283)&gt;0,Vintage_Input!AF283/Vintage_Input!P283,""))</f>
        <v/>
      </c>
      <c r="Y331" s="120">
        <f>IF($B331=1,$G$50,IF(N(Vintage_Input!Q283)&gt;0,Vintage_Input!AG283/Vintage_Input!Q283,""))</f>
        <v/>
      </c>
      <c r="Z331" s="120">
        <f>IF($B331=1,$H$50,IF(N(Vintage_Input!R283)&gt;0,Vintage_Input!AH283/Vintage_Input!R283,""))</f>
        <v/>
      </c>
      <c r="AA331" s="120">
        <f>IF($B331=1,$I$50,IF(N(Vintage_Input!S283)&gt;0,Vintage_Input!AI283/Vintage_Input!S283,""))</f>
        <v/>
      </c>
      <c r="AB331" s="120">
        <f>IF($B331=1,$B$51,IF(N(Vintage_Input!L283)&gt;0,Vintage_Input!AJ283/Vintage_Input!L283,""))</f>
        <v/>
      </c>
      <c r="AC331" s="120">
        <f>IF($B331=1,$C$51,IF(N(Vintage_Input!M283)&gt;0,Vintage_Input!AK283/Vintage_Input!M283,""))</f>
        <v/>
      </c>
      <c r="AD331" s="120">
        <f>IF($B331=1,$D$51,IF(N(Vintage_Input!N283)&gt;0,Vintage_Input!AL283/Vintage_Input!N283,""))</f>
        <v/>
      </c>
      <c r="AE331" s="120">
        <f>IF($B331=1,$E$51,IF(N(Vintage_Input!O283)&gt;0,Vintage_Input!AM283/Vintage_Input!O283,""))</f>
        <v/>
      </c>
      <c r="AF331" s="120">
        <f>IF($B331=1,$F$51,IF(N(Vintage_Input!P283)&gt;0,Vintage_Input!AN283/Vintage_Input!P283,""))</f>
        <v/>
      </c>
      <c r="AG331" s="120">
        <f>IF($B331=1,$G$51,IF(N(Vintage_Input!Q283)&gt;0,Vintage_Input!AO283/Vintage_Input!Q283,""))</f>
        <v/>
      </c>
      <c r="AH331" s="120">
        <f>IF($B331=1,$H$51,IF(N(Vintage_Input!R283)&gt;0,Vintage_Input!AP283/Vintage_Input!R283,""))</f>
        <v/>
      </c>
      <c r="AI331" s="120">
        <f>IF($B331=1,$I$51,IF(N(Vintage_Input!S283)&gt;0,Vintage_Input!AQ283/Vintage_Input!S283,""))</f>
        <v/>
      </c>
      <c r="AJ331" s="120">
        <f>IF($B331=1,$B$52,IF(N(Vintage_Input!L283)&gt;0,IFERROR(Vintage_Input!AR283/Vintage_Input!AJ283,""),""))</f>
        <v/>
      </c>
      <c r="AK331" s="120">
        <f>IF($B331=1,$C$52,IF(N(Vintage_Input!M283)&gt;0,IFERROR(Vintage_Input!AS283/Vintage_Input!AK283,""),""))</f>
        <v/>
      </c>
      <c r="AL331" s="120">
        <f>IF($B331=1,$D$52,IF(N(Vintage_Input!N283)&gt;0,IFERROR(Vintage_Input!AT283/Vintage_Input!AL283,""),""))</f>
        <v/>
      </c>
      <c r="AM331" s="120">
        <f>IF($B331=1,$E$52,IF(N(Vintage_Input!O283)&gt;0,IFERROR(Vintage_Input!AU283/Vintage_Input!AM283,""),""))</f>
        <v/>
      </c>
      <c r="AN331" s="120">
        <f>IF($B331=1,$F$52,IF(N(Vintage_Input!P283)&gt;0,IFERROR(Vintage_Input!AV283/Vintage_Input!AN283,""),""))</f>
        <v/>
      </c>
      <c r="AO331" s="120">
        <f>IF($B331=1,$G$52,IF(N(Vintage_Input!Q283)&gt;0,IFERROR(Vintage_Input!AW283/Vintage_Input!AO283,""),""))</f>
        <v/>
      </c>
      <c r="AP331" s="120">
        <f>IF($B331=1,$H$52,IF(N(Vintage_Input!R283)&gt;0,IFERROR(Vintage_Input!AX283/Vintage_Input!AP283,""),""))</f>
        <v/>
      </c>
      <c r="AQ331" s="120">
        <f>IF($B331=1,$I$52,IF(N(Vintage_Input!S283)&gt;0,IFERROR(Vintage_Input!AY283/Vintage_Input!AQ283,""),""))</f>
        <v/>
      </c>
      <c r="AR331" s="120">
        <f>IF($B331=1,$B$53,IF(N(Vintage_Input!L283)&gt;0,IFERROR(Vintage_Input!AZ283/$C331,""),""))</f>
        <v/>
      </c>
      <c r="AS331" s="120">
        <f>IF($B331=1,$C$53,IF(N(Vintage_Input!M283)&gt;0,IFERROR(Vintage_Input!BA283/$C331,""),""))</f>
        <v/>
      </c>
      <c r="AT331" s="120">
        <f>IF($B331=1,$D$53,IF(N(Vintage_Input!N283)&gt;0,IFERROR(Vintage_Input!BB283/$C331,""),""))</f>
        <v/>
      </c>
      <c r="AU331" s="120">
        <f>IF($B331=1,$E$53,IF(N(Vintage_Input!O283)&gt;0,IFERROR(Vintage_Input!BC283/$C331,""),""))</f>
        <v/>
      </c>
      <c r="AV331" s="120">
        <f>IF($B331=1,$F$53,IF(N(Vintage_Input!P283)&gt;0,IFERROR(Vintage_Input!BD283/$C331,""),""))</f>
        <v/>
      </c>
      <c r="AW331" s="120">
        <f>IF($B331=1,$G$53,IF(N(Vintage_Input!Q283)&gt;0,IFERROR(Vintage_Input!BE283/$C331,""),""))</f>
        <v/>
      </c>
      <c r="AX331" s="120">
        <f>IF($B331=1,$H$53,IF(N(Vintage_Input!R283)&gt;0,IFERROR(Vintage_Input!BF283/$C331,""),""))</f>
        <v/>
      </c>
      <c r="AY331" s="120">
        <f>IF($B331=1,$I$53,IF(N(Vintage_Input!S283)&gt;0,IFERROR(Vintage_Input!BG283/$C331,""),""))</f>
        <v/>
      </c>
      <c r="AZ331" s="121">
        <f>IF($B331=1,$B$54,IF(N(Vintage_Input!L283)&gt;0,IFERROR((Vintage_Input!D283+Vintage_Input!AR283)/$C331+Products!$G$14-(Products!$G$43+Products!$G$19+Products!$G$43*Products!$G$22+Products!$G$44),""),""))</f>
        <v/>
      </c>
      <c r="BA331" s="121">
        <f>IF($B331=1,$C$54,IF(N(Vintage_Input!M283)&gt;0,IFERROR((Vintage_Input!E283+Vintage_Input!AS283)/$C331+Products!$G$14-(Products!$G$43+Products!$G$19+Products!$G$43*Products!$G$22+Products!$G$44),""),""))</f>
        <v/>
      </c>
      <c r="BB331" s="121">
        <f>IF($B331=1,$D$54,IF(N(Vintage_Input!N283)&gt;0,IFERROR((Vintage_Input!F283+Vintage_Input!AT283)/$C331+Products!$G$14-(Products!$G$43+Products!$G$19+Products!$G$43*Products!$G$22+Products!$G$44),""),""))</f>
        <v/>
      </c>
      <c r="BC331" s="121">
        <f>IF($B331=1,$E$54,IF(N(Vintage_Input!O283)&gt;0,IFERROR((Vintage_Input!G283+Vintage_Input!AU283)/$C331+Products!$G$14-(Products!$G$43+Products!$G$19+Products!$G$43*Products!$G$22+Products!$G$44),""),""))</f>
        <v/>
      </c>
      <c r="BD331" s="121">
        <f>IF($B331=1,$F$54,IF(N(Vintage_Input!P283)&gt;0,IFERROR((Vintage_Input!H283+Vintage_Input!AV283)/$C331+Products!$G$14-(Products!$G$43+Products!$G$19+Products!$G$43*Products!$G$22+Products!$G$44),""),""))</f>
        <v/>
      </c>
      <c r="BE331" s="121">
        <f>IF($B331=1,$G$54,IF(N(Vintage_Input!Q283)&gt;0,IFERROR((Vintage_Input!I283+Vintage_Input!AW283)/$C331+Products!$G$14-(Products!$G$43+Products!$G$19+Products!$G$43*Products!$G$22+Products!$G$44),""),""))</f>
        <v/>
      </c>
      <c r="BF331" s="121">
        <f>IF($B331=1,$H$54,IF(N(Vintage_Input!R283)&gt;0,IFERROR((Vintage_Input!J283+Vintage_Input!AX283)/$C331+Products!$G$14-(Products!$G$43+Products!$G$19+Products!$G$43*Products!$G$22+Products!$G$44),""),""))</f>
        <v/>
      </c>
      <c r="BG331" s="121">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0">
        <f>IF($B332=1,$B$48,IF(N(Vintage_Input!L284)&gt;0,Vintage_Input!D284/Vintage_Input!L284,""))</f>
        <v/>
      </c>
      <c r="E332" s="120">
        <f>IF($B332=1,$C$48,IF(N(Vintage_Input!M284)&gt;0,Vintage_Input!E284/Vintage_Input!M284,""))</f>
        <v/>
      </c>
      <c r="F332" s="120">
        <f>IF($B332=1,$D$48,IF(N(Vintage_Input!N284)&gt;0,Vintage_Input!F284/Vintage_Input!N284,""))</f>
        <v/>
      </c>
      <c r="G332" s="120">
        <f>IF($B332=1,$E$48,IF(N(Vintage_Input!O284)&gt;0,Vintage_Input!G284/Vintage_Input!O284,""))</f>
        <v/>
      </c>
      <c r="H332" s="120">
        <f>IF($B332=1,$F$48,IF(N(Vintage_Input!P284)&gt;0,Vintage_Input!H284/Vintage_Input!P284,""))</f>
        <v/>
      </c>
      <c r="I332" s="120">
        <f>IF($B332=1,$G$48,IF(N(Vintage_Input!Q284)&gt;0,Vintage_Input!I284/Vintage_Input!Q284,""))</f>
        <v/>
      </c>
      <c r="J332" s="120">
        <f>IF($B332=1,$H$48,IF(N(Vintage_Input!R284)&gt;0,Vintage_Input!J284/Vintage_Input!R284,""))</f>
        <v/>
      </c>
      <c r="K332" s="120">
        <f>IF($B332=1,$I$48,IF(N(Vintage_Input!S284)&gt;0,Vintage_Input!K284/Vintage_Input!S284,""))</f>
        <v/>
      </c>
      <c r="L332" s="120">
        <f>IF($B332=1,$B$49,IF(N(Vintage_Input!L284)&gt;0,Vintage_Input!T284/Vintage_Input!L284,""))</f>
        <v/>
      </c>
      <c r="M332" s="120">
        <f>IF($B332=1,$C$49,IF(N(Vintage_Input!M284)&gt;0,Vintage_Input!U284/Vintage_Input!M284,""))</f>
        <v/>
      </c>
      <c r="N332" s="120">
        <f>IF($B332=1,$D$49,IF(N(Vintage_Input!N284)&gt;0,Vintage_Input!V284/Vintage_Input!N284,""))</f>
        <v/>
      </c>
      <c r="O332" s="120">
        <f>IF($B332=1,$E$49,IF(N(Vintage_Input!O284)&gt;0,Vintage_Input!W284/Vintage_Input!O284,""))</f>
        <v/>
      </c>
      <c r="P332" s="120">
        <f>IF($B332=1,$F$49,IF(N(Vintage_Input!P284)&gt;0,Vintage_Input!X284/Vintage_Input!P284,""))</f>
        <v/>
      </c>
      <c r="Q332" s="120">
        <f>IF($B332=1,$G$49,IF(N(Vintage_Input!Q284)&gt;0,Vintage_Input!Y284/Vintage_Input!Q284,""))</f>
        <v/>
      </c>
      <c r="R332" s="120">
        <f>IF($B332=1,$H$49,IF(N(Vintage_Input!R284)&gt;0,Vintage_Input!Z284/Vintage_Input!R284,""))</f>
        <v/>
      </c>
      <c r="S332" s="120">
        <f>IF($B332=1,$I$49,IF(N(Vintage_Input!S284)&gt;0,Vintage_Input!AA284/Vintage_Input!S284,""))</f>
        <v/>
      </c>
      <c r="T332" s="120">
        <f>IF($B332=1,$B$50,IF(N(Vintage_Input!L284)&gt;0,Vintage_Input!AB284/Vintage_Input!L284,""))</f>
        <v/>
      </c>
      <c r="U332" s="120">
        <f>IF($B332=1,$C$50,IF(N(Vintage_Input!M284)&gt;0,Vintage_Input!AC284/Vintage_Input!M284,""))</f>
        <v/>
      </c>
      <c r="V332" s="120">
        <f>IF($B332=1,$D$50,IF(N(Vintage_Input!N284)&gt;0,Vintage_Input!AD284/Vintage_Input!N284,""))</f>
        <v/>
      </c>
      <c r="W332" s="120">
        <f>IF($B332=1,$E$50,IF(N(Vintage_Input!O284)&gt;0,Vintage_Input!AE284/Vintage_Input!O284,""))</f>
        <v/>
      </c>
      <c r="X332" s="120">
        <f>IF($B332=1,$F$50,IF(N(Vintage_Input!P284)&gt;0,Vintage_Input!AF284/Vintage_Input!P284,""))</f>
        <v/>
      </c>
      <c r="Y332" s="120">
        <f>IF($B332=1,$G$50,IF(N(Vintage_Input!Q284)&gt;0,Vintage_Input!AG284/Vintage_Input!Q284,""))</f>
        <v/>
      </c>
      <c r="Z332" s="120">
        <f>IF($B332=1,$H$50,IF(N(Vintage_Input!R284)&gt;0,Vintage_Input!AH284/Vintage_Input!R284,""))</f>
        <v/>
      </c>
      <c r="AA332" s="120">
        <f>IF($B332=1,$I$50,IF(N(Vintage_Input!S284)&gt;0,Vintage_Input!AI284/Vintage_Input!S284,""))</f>
        <v/>
      </c>
      <c r="AB332" s="120">
        <f>IF($B332=1,$B$51,IF(N(Vintage_Input!L284)&gt;0,Vintage_Input!AJ284/Vintage_Input!L284,""))</f>
        <v/>
      </c>
      <c r="AC332" s="120">
        <f>IF($B332=1,$C$51,IF(N(Vintage_Input!M284)&gt;0,Vintage_Input!AK284/Vintage_Input!M284,""))</f>
        <v/>
      </c>
      <c r="AD332" s="120">
        <f>IF($B332=1,$D$51,IF(N(Vintage_Input!N284)&gt;0,Vintage_Input!AL284/Vintage_Input!N284,""))</f>
        <v/>
      </c>
      <c r="AE332" s="120">
        <f>IF($B332=1,$E$51,IF(N(Vintage_Input!O284)&gt;0,Vintage_Input!AM284/Vintage_Input!O284,""))</f>
        <v/>
      </c>
      <c r="AF332" s="120">
        <f>IF($B332=1,$F$51,IF(N(Vintage_Input!P284)&gt;0,Vintage_Input!AN284/Vintage_Input!P284,""))</f>
        <v/>
      </c>
      <c r="AG332" s="120">
        <f>IF($B332=1,$G$51,IF(N(Vintage_Input!Q284)&gt;0,Vintage_Input!AO284/Vintage_Input!Q284,""))</f>
        <v/>
      </c>
      <c r="AH332" s="120">
        <f>IF($B332=1,$H$51,IF(N(Vintage_Input!R284)&gt;0,Vintage_Input!AP284/Vintage_Input!R284,""))</f>
        <v/>
      </c>
      <c r="AI332" s="120">
        <f>IF($B332=1,$I$51,IF(N(Vintage_Input!S284)&gt;0,Vintage_Input!AQ284/Vintage_Input!S284,""))</f>
        <v/>
      </c>
      <c r="AJ332" s="120">
        <f>IF($B332=1,$B$52,IF(N(Vintage_Input!L284)&gt;0,IFERROR(Vintage_Input!AR284/Vintage_Input!AJ284,""),""))</f>
        <v/>
      </c>
      <c r="AK332" s="120">
        <f>IF($B332=1,$C$52,IF(N(Vintage_Input!M284)&gt;0,IFERROR(Vintage_Input!AS284/Vintage_Input!AK284,""),""))</f>
        <v/>
      </c>
      <c r="AL332" s="120">
        <f>IF($B332=1,$D$52,IF(N(Vintage_Input!N284)&gt;0,IFERROR(Vintage_Input!AT284/Vintage_Input!AL284,""),""))</f>
        <v/>
      </c>
      <c r="AM332" s="120">
        <f>IF($B332=1,$E$52,IF(N(Vintage_Input!O284)&gt;0,IFERROR(Vintage_Input!AU284/Vintage_Input!AM284,""),""))</f>
        <v/>
      </c>
      <c r="AN332" s="120">
        <f>IF($B332=1,$F$52,IF(N(Vintage_Input!P284)&gt;0,IFERROR(Vintage_Input!AV284/Vintage_Input!AN284,""),""))</f>
        <v/>
      </c>
      <c r="AO332" s="120">
        <f>IF($B332=1,$G$52,IF(N(Vintage_Input!Q284)&gt;0,IFERROR(Vintage_Input!AW284/Vintage_Input!AO284,""),""))</f>
        <v/>
      </c>
      <c r="AP332" s="120">
        <f>IF($B332=1,$H$52,IF(N(Vintage_Input!R284)&gt;0,IFERROR(Vintage_Input!AX284/Vintage_Input!AP284,""),""))</f>
        <v/>
      </c>
      <c r="AQ332" s="120">
        <f>IF($B332=1,$I$52,IF(N(Vintage_Input!S284)&gt;0,IFERROR(Vintage_Input!AY284/Vintage_Input!AQ284,""),""))</f>
        <v/>
      </c>
      <c r="AR332" s="120">
        <f>IF($B332=1,$B$53,IF(N(Vintage_Input!L284)&gt;0,IFERROR(Vintage_Input!AZ284/$C332,""),""))</f>
        <v/>
      </c>
      <c r="AS332" s="120">
        <f>IF($B332=1,$C$53,IF(N(Vintage_Input!M284)&gt;0,IFERROR(Vintage_Input!BA284/$C332,""),""))</f>
        <v/>
      </c>
      <c r="AT332" s="120">
        <f>IF($B332=1,$D$53,IF(N(Vintage_Input!N284)&gt;0,IFERROR(Vintage_Input!BB284/$C332,""),""))</f>
        <v/>
      </c>
      <c r="AU332" s="120">
        <f>IF($B332=1,$E$53,IF(N(Vintage_Input!O284)&gt;0,IFERROR(Vintage_Input!BC284/$C332,""),""))</f>
        <v/>
      </c>
      <c r="AV332" s="120">
        <f>IF($B332=1,$F$53,IF(N(Vintage_Input!P284)&gt;0,IFERROR(Vintage_Input!BD284/$C332,""),""))</f>
        <v/>
      </c>
      <c r="AW332" s="120">
        <f>IF($B332=1,$G$53,IF(N(Vintage_Input!Q284)&gt;0,IFERROR(Vintage_Input!BE284/$C332,""),""))</f>
        <v/>
      </c>
      <c r="AX332" s="120">
        <f>IF($B332=1,$H$53,IF(N(Vintage_Input!R284)&gt;0,IFERROR(Vintage_Input!BF284/$C332,""),""))</f>
        <v/>
      </c>
      <c r="AY332" s="120">
        <f>IF($B332=1,$I$53,IF(N(Vintage_Input!S284)&gt;0,IFERROR(Vintage_Input!BG284/$C332,""),""))</f>
        <v/>
      </c>
      <c r="AZ332" s="121">
        <f>IF($B332=1,$B$54,IF(N(Vintage_Input!L284)&gt;0,IFERROR((Vintage_Input!D284+Vintage_Input!AR284)/$C332+Products!$G$14-(Products!$G$43+Products!$G$19+Products!$G$43*Products!$G$22+Products!$G$44),""),""))</f>
        <v/>
      </c>
      <c r="BA332" s="121">
        <f>IF($B332=1,$C$54,IF(N(Vintage_Input!M284)&gt;0,IFERROR((Vintage_Input!E284+Vintage_Input!AS284)/$C332+Products!$G$14-(Products!$G$43+Products!$G$19+Products!$G$43*Products!$G$22+Products!$G$44),""),""))</f>
        <v/>
      </c>
      <c r="BB332" s="121">
        <f>IF($B332=1,$D$54,IF(N(Vintage_Input!N284)&gt;0,IFERROR((Vintage_Input!F284+Vintage_Input!AT284)/$C332+Products!$G$14-(Products!$G$43+Products!$G$19+Products!$G$43*Products!$G$22+Products!$G$44),""),""))</f>
        <v/>
      </c>
      <c r="BC332" s="121">
        <f>IF($B332=1,$E$54,IF(N(Vintage_Input!O284)&gt;0,IFERROR((Vintage_Input!G284+Vintage_Input!AU284)/$C332+Products!$G$14-(Products!$G$43+Products!$G$19+Products!$G$43*Products!$G$22+Products!$G$44),""),""))</f>
        <v/>
      </c>
      <c r="BD332" s="121">
        <f>IF($B332=1,$F$54,IF(N(Vintage_Input!P284)&gt;0,IFERROR((Vintage_Input!H284+Vintage_Input!AV284)/$C332+Products!$G$14-(Products!$G$43+Products!$G$19+Products!$G$43*Products!$G$22+Products!$G$44),""),""))</f>
        <v/>
      </c>
      <c r="BE332" s="121">
        <f>IF($B332=1,$G$54,IF(N(Vintage_Input!Q284)&gt;0,IFERROR((Vintage_Input!I284+Vintage_Input!AW284)/$C332+Products!$G$14-(Products!$G$43+Products!$G$19+Products!$G$43*Products!$G$22+Products!$G$44),""),""))</f>
        <v/>
      </c>
      <c r="BF332" s="121">
        <f>IF($B332=1,$H$54,IF(N(Vintage_Input!R284)&gt;0,IFERROR((Vintage_Input!J284+Vintage_Input!AX284)/$C332+Products!$G$14-(Products!$G$43+Products!$G$19+Products!$G$43*Products!$G$22+Products!$G$44),""),""))</f>
        <v/>
      </c>
      <c r="BG332" s="121">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0">
        <f>IF($B333=1,$B$48,IF(N(Vintage_Input!L285)&gt;0,Vintage_Input!D285/Vintage_Input!L285,""))</f>
        <v/>
      </c>
      <c r="E333" s="120">
        <f>IF($B333=1,$C$48,IF(N(Vintage_Input!M285)&gt;0,Vintage_Input!E285/Vintage_Input!M285,""))</f>
        <v/>
      </c>
      <c r="F333" s="120">
        <f>IF($B333=1,$D$48,IF(N(Vintage_Input!N285)&gt;0,Vintage_Input!F285/Vintage_Input!N285,""))</f>
        <v/>
      </c>
      <c r="G333" s="120">
        <f>IF($B333=1,$E$48,IF(N(Vintage_Input!O285)&gt;0,Vintage_Input!G285/Vintage_Input!O285,""))</f>
        <v/>
      </c>
      <c r="H333" s="120">
        <f>IF($B333=1,$F$48,IF(N(Vintage_Input!P285)&gt;0,Vintage_Input!H285/Vintage_Input!P285,""))</f>
        <v/>
      </c>
      <c r="I333" s="120">
        <f>IF($B333=1,$G$48,IF(N(Vintage_Input!Q285)&gt;0,Vintage_Input!I285/Vintage_Input!Q285,""))</f>
        <v/>
      </c>
      <c r="J333" s="120">
        <f>IF($B333=1,$H$48,IF(N(Vintage_Input!R285)&gt;0,Vintage_Input!J285/Vintage_Input!R285,""))</f>
        <v/>
      </c>
      <c r="K333" s="120">
        <f>IF($B333=1,$I$48,IF(N(Vintage_Input!S285)&gt;0,Vintage_Input!K285/Vintage_Input!S285,""))</f>
        <v/>
      </c>
      <c r="L333" s="120">
        <f>IF($B333=1,$B$49,IF(N(Vintage_Input!L285)&gt;0,Vintage_Input!T285/Vintage_Input!L285,""))</f>
        <v/>
      </c>
      <c r="M333" s="120">
        <f>IF($B333=1,$C$49,IF(N(Vintage_Input!M285)&gt;0,Vintage_Input!U285/Vintage_Input!M285,""))</f>
        <v/>
      </c>
      <c r="N333" s="120">
        <f>IF($B333=1,$D$49,IF(N(Vintage_Input!N285)&gt;0,Vintage_Input!V285/Vintage_Input!N285,""))</f>
        <v/>
      </c>
      <c r="O333" s="120">
        <f>IF($B333=1,$E$49,IF(N(Vintage_Input!O285)&gt;0,Vintage_Input!W285/Vintage_Input!O285,""))</f>
        <v/>
      </c>
      <c r="P333" s="120">
        <f>IF($B333=1,$F$49,IF(N(Vintage_Input!P285)&gt;0,Vintage_Input!X285/Vintage_Input!P285,""))</f>
        <v/>
      </c>
      <c r="Q333" s="120">
        <f>IF($B333=1,$G$49,IF(N(Vintage_Input!Q285)&gt;0,Vintage_Input!Y285/Vintage_Input!Q285,""))</f>
        <v/>
      </c>
      <c r="R333" s="120">
        <f>IF($B333=1,$H$49,IF(N(Vintage_Input!R285)&gt;0,Vintage_Input!Z285/Vintage_Input!R285,""))</f>
        <v/>
      </c>
      <c r="S333" s="120">
        <f>IF($B333=1,$I$49,IF(N(Vintage_Input!S285)&gt;0,Vintage_Input!AA285/Vintage_Input!S285,""))</f>
        <v/>
      </c>
      <c r="T333" s="120">
        <f>IF($B333=1,$B$50,IF(N(Vintage_Input!L285)&gt;0,Vintage_Input!AB285/Vintage_Input!L285,""))</f>
        <v/>
      </c>
      <c r="U333" s="120">
        <f>IF($B333=1,$C$50,IF(N(Vintage_Input!M285)&gt;0,Vintage_Input!AC285/Vintage_Input!M285,""))</f>
        <v/>
      </c>
      <c r="V333" s="120">
        <f>IF($B333=1,$D$50,IF(N(Vintage_Input!N285)&gt;0,Vintage_Input!AD285/Vintage_Input!N285,""))</f>
        <v/>
      </c>
      <c r="W333" s="120">
        <f>IF($B333=1,$E$50,IF(N(Vintage_Input!O285)&gt;0,Vintage_Input!AE285/Vintage_Input!O285,""))</f>
        <v/>
      </c>
      <c r="X333" s="120">
        <f>IF($B333=1,$F$50,IF(N(Vintage_Input!P285)&gt;0,Vintage_Input!AF285/Vintage_Input!P285,""))</f>
        <v/>
      </c>
      <c r="Y333" s="120">
        <f>IF($B333=1,$G$50,IF(N(Vintage_Input!Q285)&gt;0,Vintage_Input!AG285/Vintage_Input!Q285,""))</f>
        <v/>
      </c>
      <c r="Z333" s="120">
        <f>IF($B333=1,$H$50,IF(N(Vintage_Input!R285)&gt;0,Vintage_Input!AH285/Vintage_Input!R285,""))</f>
        <v/>
      </c>
      <c r="AA333" s="120">
        <f>IF($B333=1,$I$50,IF(N(Vintage_Input!S285)&gt;0,Vintage_Input!AI285/Vintage_Input!S285,""))</f>
        <v/>
      </c>
      <c r="AB333" s="120">
        <f>IF($B333=1,$B$51,IF(N(Vintage_Input!L285)&gt;0,Vintage_Input!AJ285/Vintage_Input!L285,""))</f>
        <v/>
      </c>
      <c r="AC333" s="120">
        <f>IF($B333=1,$C$51,IF(N(Vintage_Input!M285)&gt;0,Vintage_Input!AK285/Vintage_Input!M285,""))</f>
        <v/>
      </c>
      <c r="AD333" s="120">
        <f>IF($B333=1,$D$51,IF(N(Vintage_Input!N285)&gt;0,Vintage_Input!AL285/Vintage_Input!N285,""))</f>
        <v/>
      </c>
      <c r="AE333" s="120">
        <f>IF($B333=1,$E$51,IF(N(Vintage_Input!O285)&gt;0,Vintage_Input!AM285/Vintage_Input!O285,""))</f>
        <v/>
      </c>
      <c r="AF333" s="120">
        <f>IF($B333=1,$F$51,IF(N(Vintage_Input!P285)&gt;0,Vintage_Input!AN285/Vintage_Input!P285,""))</f>
        <v/>
      </c>
      <c r="AG333" s="120">
        <f>IF($B333=1,$G$51,IF(N(Vintage_Input!Q285)&gt;0,Vintage_Input!AO285/Vintage_Input!Q285,""))</f>
        <v/>
      </c>
      <c r="AH333" s="120">
        <f>IF($B333=1,$H$51,IF(N(Vintage_Input!R285)&gt;0,Vintage_Input!AP285/Vintage_Input!R285,""))</f>
        <v/>
      </c>
      <c r="AI333" s="120">
        <f>IF($B333=1,$I$51,IF(N(Vintage_Input!S285)&gt;0,Vintage_Input!AQ285/Vintage_Input!S285,""))</f>
        <v/>
      </c>
      <c r="AJ333" s="120">
        <f>IF($B333=1,$B$52,IF(N(Vintage_Input!L285)&gt;0,IFERROR(Vintage_Input!AR285/Vintage_Input!AJ285,""),""))</f>
        <v/>
      </c>
      <c r="AK333" s="120">
        <f>IF($B333=1,$C$52,IF(N(Vintage_Input!M285)&gt;0,IFERROR(Vintage_Input!AS285/Vintage_Input!AK285,""),""))</f>
        <v/>
      </c>
      <c r="AL333" s="120">
        <f>IF($B333=1,$D$52,IF(N(Vintage_Input!N285)&gt;0,IFERROR(Vintage_Input!AT285/Vintage_Input!AL285,""),""))</f>
        <v/>
      </c>
      <c r="AM333" s="120">
        <f>IF($B333=1,$E$52,IF(N(Vintage_Input!O285)&gt;0,IFERROR(Vintage_Input!AU285/Vintage_Input!AM285,""),""))</f>
        <v/>
      </c>
      <c r="AN333" s="120">
        <f>IF($B333=1,$F$52,IF(N(Vintage_Input!P285)&gt;0,IFERROR(Vintage_Input!AV285/Vintage_Input!AN285,""),""))</f>
        <v/>
      </c>
      <c r="AO333" s="120">
        <f>IF($B333=1,$G$52,IF(N(Vintage_Input!Q285)&gt;0,IFERROR(Vintage_Input!AW285/Vintage_Input!AO285,""),""))</f>
        <v/>
      </c>
      <c r="AP333" s="120">
        <f>IF($B333=1,$H$52,IF(N(Vintage_Input!R285)&gt;0,IFERROR(Vintage_Input!AX285/Vintage_Input!AP285,""),""))</f>
        <v/>
      </c>
      <c r="AQ333" s="120">
        <f>IF($B333=1,$I$52,IF(N(Vintage_Input!S285)&gt;0,IFERROR(Vintage_Input!AY285/Vintage_Input!AQ285,""),""))</f>
        <v/>
      </c>
      <c r="AR333" s="120">
        <f>IF($B333=1,$B$53,IF(N(Vintage_Input!L285)&gt;0,IFERROR(Vintage_Input!AZ285/$C333,""),""))</f>
        <v/>
      </c>
      <c r="AS333" s="120">
        <f>IF($B333=1,$C$53,IF(N(Vintage_Input!M285)&gt;0,IFERROR(Vintage_Input!BA285/$C333,""),""))</f>
        <v/>
      </c>
      <c r="AT333" s="120">
        <f>IF($B333=1,$D$53,IF(N(Vintage_Input!N285)&gt;0,IFERROR(Vintage_Input!BB285/$C333,""),""))</f>
        <v/>
      </c>
      <c r="AU333" s="120">
        <f>IF($B333=1,$E$53,IF(N(Vintage_Input!O285)&gt;0,IFERROR(Vintage_Input!BC285/$C333,""),""))</f>
        <v/>
      </c>
      <c r="AV333" s="120">
        <f>IF($B333=1,$F$53,IF(N(Vintage_Input!P285)&gt;0,IFERROR(Vintage_Input!BD285/$C333,""),""))</f>
        <v/>
      </c>
      <c r="AW333" s="120">
        <f>IF($B333=1,$G$53,IF(N(Vintage_Input!Q285)&gt;0,IFERROR(Vintage_Input!BE285/$C333,""),""))</f>
        <v/>
      </c>
      <c r="AX333" s="120">
        <f>IF($B333=1,$H$53,IF(N(Vintage_Input!R285)&gt;0,IFERROR(Vintage_Input!BF285/$C333,""),""))</f>
        <v/>
      </c>
      <c r="AY333" s="120">
        <f>IF($B333=1,$I$53,IF(N(Vintage_Input!S285)&gt;0,IFERROR(Vintage_Input!BG285/$C333,""),""))</f>
        <v/>
      </c>
      <c r="AZ333" s="121">
        <f>IF($B333=1,$B$54,IF(N(Vintage_Input!L285)&gt;0,IFERROR((Vintage_Input!D285+Vintage_Input!AR285)/$C333+Products!$G$14-(Products!$G$43+Products!$G$19+Products!$G$43*Products!$G$22+Products!$G$44),""),""))</f>
        <v/>
      </c>
      <c r="BA333" s="121">
        <f>IF($B333=1,$C$54,IF(N(Vintage_Input!M285)&gt;0,IFERROR((Vintage_Input!E285+Vintage_Input!AS285)/$C333+Products!$G$14-(Products!$G$43+Products!$G$19+Products!$G$43*Products!$G$22+Products!$G$44),""),""))</f>
        <v/>
      </c>
      <c r="BB333" s="121">
        <f>IF($B333=1,$D$54,IF(N(Vintage_Input!N285)&gt;0,IFERROR((Vintage_Input!F285+Vintage_Input!AT285)/$C333+Products!$G$14-(Products!$G$43+Products!$G$19+Products!$G$43*Products!$G$22+Products!$G$44),""),""))</f>
        <v/>
      </c>
      <c r="BC333" s="121">
        <f>IF($B333=1,$E$54,IF(N(Vintage_Input!O285)&gt;0,IFERROR((Vintage_Input!G285+Vintage_Input!AU285)/$C333+Products!$G$14-(Products!$G$43+Products!$G$19+Products!$G$43*Products!$G$22+Products!$G$44),""),""))</f>
        <v/>
      </c>
      <c r="BD333" s="121">
        <f>IF($B333=1,$F$54,IF(N(Vintage_Input!P285)&gt;0,IFERROR((Vintage_Input!H285+Vintage_Input!AV285)/$C333+Products!$G$14-(Products!$G$43+Products!$G$19+Products!$G$43*Products!$G$22+Products!$G$44),""),""))</f>
        <v/>
      </c>
      <c r="BE333" s="121">
        <f>IF($B333=1,$G$54,IF(N(Vintage_Input!Q285)&gt;0,IFERROR((Vintage_Input!I285+Vintage_Input!AW285)/$C333+Products!$G$14-(Products!$G$43+Products!$G$19+Products!$G$43*Products!$G$22+Products!$G$44),""),""))</f>
        <v/>
      </c>
      <c r="BF333" s="121">
        <f>IF($B333=1,$H$54,IF(N(Vintage_Input!R285)&gt;0,IFERROR((Vintage_Input!J285+Vintage_Input!AX285)/$C333+Products!$G$14-(Products!$G$43+Products!$G$19+Products!$G$43*Products!$G$22+Products!$G$44),""),""))</f>
        <v/>
      </c>
      <c r="BG333" s="121">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0">
        <f>IF($B334=1,$B$48,IF(N(Vintage_Input!L286)&gt;0,Vintage_Input!D286/Vintage_Input!L286,""))</f>
        <v/>
      </c>
      <c r="E334" s="120">
        <f>IF($B334=1,$C$48,IF(N(Vintage_Input!M286)&gt;0,Vintage_Input!E286/Vintage_Input!M286,""))</f>
        <v/>
      </c>
      <c r="F334" s="120">
        <f>IF($B334=1,$D$48,IF(N(Vintage_Input!N286)&gt;0,Vintage_Input!F286/Vintage_Input!N286,""))</f>
        <v/>
      </c>
      <c r="G334" s="120">
        <f>IF($B334=1,$E$48,IF(N(Vintage_Input!O286)&gt;0,Vintage_Input!G286/Vintage_Input!O286,""))</f>
        <v/>
      </c>
      <c r="H334" s="120">
        <f>IF($B334=1,$F$48,IF(N(Vintage_Input!P286)&gt;0,Vintage_Input!H286/Vintage_Input!P286,""))</f>
        <v/>
      </c>
      <c r="I334" s="120">
        <f>IF($B334=1,$G$48,IF(N(Vintage_Input!Q286)&gt;0,Vintage_Input!I286/Vintage_Input!Q286,""))</f>
        <v/>
      </c>
      <c r="J334" s="120">
        <f>IF($B334=1,$H$48,IF(N(Vintage_Input!R286)&gt;0,Vintage_Input!J286/Vintage_Input!R286,""))</f>
        <v/>
      </c>
      <c r="K334" s="120">
        <f>IF($B334=1,$I$48,IF(N(Vintage_Input!S286)&gt;0,Vintage_Input!K286/Vintage_Input!S286,""))</f>
        <v/>
      </c>
      <c r="L334" s="120">
        <f>IF($B334=1,$B$49,IF(N(Vintage_Input!L286)&gt;0,Vintage_Input!T286/Vintage_Input!L286,""))</f>
        <v/>
      </c>
      <c r="M334" s="120">
        <f>IF($B334=1,$C$49,IF(N(Vintage_Input!M286)&gt;0,Vintage_Input!U286/Vintage_Input!M286,""))</f>
        <v/>
      </c>
      <c r="N334" s="120">
        <f>IF($B334=1,$D$49,IF(N(Vintage_Input!N286)&gt;0,Vintage_Input!V286/Vintage_Input!N286,""))</f>
        <v/>
      </c>
      <c r="O334" s="120">
        <f>IF($B334=1,$E$49,IF(N(Vintage_Input!O286)&gt;0,Vintage_Input!W286/Vintage_Input!O286,""))</f>
        <v/>
      </c>
      <c r="P334" s="120">
        <f>IF($B334=1,$F$49,IF(N(Vintage_Input!P286)&gt;0,Vintage_Input!X286/Vintage_Input!P286,""))</f>
        <v/>
      </c>
      <c r="Q334" s="120">
        <f>IF($B334=1,$G$49,IF(N(Vintage_Input!Q286)&gt;0,Vintage_Input!Y286/Vintage_Input!Q286,""))</f>
        <v/>
      </c>
      <c r="R334" s="120">
        <f>IF($B334=1,$H$49,IF(N(Vintage_Input!R286)&gt;0,Vintage_Input!Z286/Vintage_Input!R286,""))</f>
        <v/>
      </c>
      <c r="S334" s="120">
        <f>IF($B334=1,$I$49,IF(N(Vintage_Input!S286)&gt;0,Vintage_Input!AA286/Vintage_Input!S286,""))</f>
        <v/>
      </c>
      <c r="T334" s="120">
        <f>IF($B334=1,$B$50,IF(N(Vintage_Input!L286)&gt;0,Vintage_Input!AB286/Vintage_Input!L286,""))</f>
        <v/>
      </c>
      <c r="U334" s="120">
        <f>IF($B334=1,$C$50,IF(N(Vintage_Input!M286)&gt;0,Vintage_Input!AC286/Vintage_Input!M286,""))</f>
        <v/>
      </c>
      <c r="V334" s="120">
        <f>IF($B334=1,$D$50,IF(N(Vintage_Input!N286)&gt;0,Vintage_Input!AD286/Vintage_Input!N286,""))</f>
        <v/>
      </c>
      <c r="W334" s="120">
        <f>IF($B334=1,$E$50,IF(N(Vintage_Input!O286)&gt;0,Vintage_Input!AE286/Vintage_Input!O286,""))</f>
        <v/>
      </c>
      <c r="X334" s="120">
        <f>IF($B334=1,$F$50,IF(N(Vintage_Input!P286)&gt;0,Vintage_Input!AF286/Vintage_Input!P286,""))</f>
        <v/>
      </c>
      <c r="Y334" s="120">
        <f>IF($B334=1,$G$50,IF(N(Vintage_Input!Q286)&gt;0,Vintage_Input!AG286/Vintage_Input!Q286,""))</f>
        <v/>
      </c>
      <c r="Z334" s="120">
        <f>IF($B334=1,$H$50,IF(N(Vintage_Input!R286)&gt;0,Vintage_Input!AH286/Vintage_Input!R286,""))</f>
        <v/>
      </c>
      <c r="AA334" s="120">
        <f>IF($B334=1,$I$50,IF(N(Vintage_Input!S286)&gt;0,Vintage_Input!AI286/Vintage_Input!S286,""))</f>
        <v/>
      </c>
      <c r="AB334" s="120">
        <f>IF($B334=1,$B$51,IF(N(Vintage_Input!L286)&gt;0,Vintage_Input!AJ286/Vintage_Input!L286,""))</f>
        <v/>
      </c>
      <c r="AC334" s="120">
        <f>IF($B334=1,$C$51,IF(N(Vintage_Input!M286)&gt;0,Vintage_Input!AK286/Vintage_Input!M286,""))</f>
        <v/>
      </c>
      <c r="AD334" s="120">
        <f>IF($B334=1,$D$51,IF(N(Vintage_Input!N286)&gt;0,Vintage_Input!AL286/Vintage_Input!N286,""))</f>
        <v/>
      </c>
      <c r="AE334" s="120">
        <f>IF($B334=1,$E$51,IF(N(Vintage_Input!O286)&gt;0,Vintage_Input!AM286/Vintage_Input!O286,""))</f>
        <v/>
      </c>
      <c r="AF334" s="120">
        <f>IF($B334=1,$F$51,IF(N(Vintage_Input!P286)&gt;0,Vintage_Input!AN286/Vintage_Input!P286,""))</f>
        <v/>
      </c>
      <c r="AG334" s="120">
        <f>IF($B334=1,$G$51,IF(N(Vintage_Input!Q286)&gt;0,Vintage_Input!AO286/Vintage_Input!Q286,""))</f>
        <v/>
      </c>
      <c r="AH334" s="120">
        <f>IF($B334=1,$H$51,IF(N(Vintage_Input!R286)&gt;0,Vintage_Input!AP286/Vintage_Input!R286,""))</f>
        <v/>
      </c>
      <c r="AI334" s="120">
        <f>IF($B334=1,$I$51,IF(N(Vintage_Input!S286)&gt;0,Vintage_Input!AQ286/Vintage_Input!S286,""))</f>
        <v/>
      </c>
      <c r="AJ334" s="120">
        <f>IF($B334=1,$B$52,IF(N(Vintage_Input!L286)&gt;0,IFERROR(Vintage_Input!AR286/Vintage_Input!AJ286,""),""))</f>
        <v/>
      </c>
      <c r="AK334" s="120">
        <f>IF($B334=1,$C$52,IF(N(Vintage_Input!M286)&gt;0,IFERROR(Vintage_Input!AS286/Vintage_Input!AK286,""),""))</f>
        <v/>
      </c>
      <c r="AL334" s="120">
        <f>IF($B334=1,$D$52,IF(N(Vintage_Input!N286)&gt;0,IFERROR(Vintage_Input!AT286/Vintage_Input!AL286,""),""))</f>
        <v/>
      </c>
      <c r="AM334" s="120">
        <f>IF($B334=1,$E$52,IF(N(Vintage_Input!O286)&gt;0,IFERROR(Vintage_Input!AU286/Vintage_Input!AM286,""),""))</f>
        <v/>
      </c>
      <c r="AN334" s="120">
        <f>IF($B334=1,$F$52,IF(N(Vintage_Input!P286)&gt;0,IFERROR(Vintage_Input!AV286/Vintage_Input!AN286,""),""))</f>
        <v/>
      </c>
      <c r="AO334" s="120">
        <f>IF($B334=1,$G$52,IF(N(Vintage_Input!Q286)&gt;0,IFERROR(Vintage_Input!AW286/Vintage_Input!AO286,""),""))</f>
        <v/>
      </c>
      <c r="AP334" s="120">
        <f>IF($B334=1,$H$52,IF(N(Vintage_Input!R286)&gt;0,IFERROR(Vintage_Input!AX286/Vintage_Input!AP286,""),""))</f>
        <v/>
      </c>
      <c r="AQ334" s="120">
        <f>IF($B334=1,$I$52,IF(N(Vintage_Input!S286)&gt;0,IFERROR(Vintage_Input!AY286/Vintage_Input!AQ286,""),""))</f>
        <v/>
      </c>
      <c r="AR334" s="120">
        <f>IF($B334=1,$B$53,IF(N(Vintage_Input!L286)&gt;0,IFERROR(Vintage_Input!AZ286/$C334,""),""))</f>
        <v/>
      </c>
      <c r="AS334" s="120">
        <f>IF($B334=1,$C$53,IF(N(Vintage_Input!M286)&gt;0,IFERROR(Vintage_Input!BA286/$C334,""),""))</f>
        <v/>
      </c>
      <c r="AT334" s="120">
        <f>IF($B334=1,$D$53,IF(N(Vintage_Input!N286)&gt;0,IFERROR(Vintage_Input!BB286/$C334,""),""))</f>
        <v/>
      </c>
      <c r="AU334" s="120">
        <f>IF($B334=1,$E$53,IF(N(Vintage_Input!O286)&gt;0,IFERROR(Vintage_Input!BC286/$C334,""),""))</f>
        <v/>
      </c>
      <c r="AV334" s="120">
        <f>IF($B334=1,$F$53,IF(N(Vintage_Input!P286)&gt;0,IFERROR(Vintage_Input!BD286/$C334,""),""))</f>
        <v/>
      </c>
      <c r="AW334" s="120">
        <f>IF($B334=1,$G$53,IF(N(Vintage_Input!Q286)&gt;0,IFERROR(Vintage_Input!BE286/$C334,""),""))</f>
        <v/>
      </c>
      <c r="AX334" s="120">
        <f>IF($B334=1,$H$53,IF(N(Vintage_Input!R286)&gt;0,IFERROR(Vintage_Input!BF286/$C334,""),""))</f>
        <v/>
      </c>
      <c r="AY334" s="120">
        <f>IF($B334=1,$I$53,IF(N(Vintage_Input!S286)&gt;0,IFERROR(Vintage_Input!BG286/$C334,""),""))</f>
        <v/>
      </c>
      <c r="AZ334" s="121">
        <f>IF($B334=1,$B$54,IF(N(Vintage_Input!L286)&gt;0,IFERROR((Vintage_Input!D286+Vintage_Input!AR286)/$C334+Products!$G$14-(Products!$G$43+Products!$G$19+Products!$G$43*Products!$G$22+Products!$G$44),""),""))</f>
        <v/>
      </c>
      <c r="BA334" s="121">
        <f>IF($B334=1,$C$54,IF(N(Vintage_Input!M286)&gt;0,IFERROR((Vintage_Input!E286+Vintage_Input!AS286)/$C334+Products!$G$14-(Products!$G$43+Products!$G$19+Products!$G$43*Products!$G$22+Products!$G$44),""),""))</f>
        <v/>
      </c>
      <c r="BB334" s="121">
        <f>IF($B334=1,$D$54,IF(N(Vintage_Input!N286)&gt;0,IFERROR((Vintage_Input!F286+Vintage_Input!AT286)/$C334+Products!$G$14-(Products!$G$43+Products!$G$19+Products!$G$43*Products!$G$22+Products!$G$44),""),""))</f>
        <v/>
      </c>
      <c r="BC334" s="121">
        <f>IF($B334=1,$E$54,IF(N(Vintage_Input!O286)&gt;0,IFERROR((Vintage_Input!G286+Vintage_Input!AU286)/$C334+Products!$G$14-(Products!$G$43+Products!$G$19+Products!$G$43*Products!$G$22+Products!$G$44),""),""))</f>
        <v/>
      </c>
      <c r="BD334" s="121">
        <f>IF($B334=1,$F$54,IF(N(Vintage_Input!P286)&gt;0,IFERROR((Vintage_Input!H286+Vintage_Input!AV286)/$C334+Products!$G$14-(Products!$G$43+Products!$G$19+Products!$G$43*Products!$G$22+Products!$G$44),""),""))</f>
        <v/>
      </c>
      <c r="BE334" s="121">
        <f>IF($B334=1,$G$54,IF(N(Vintage_Input!Q286)&gt;0,IFERROR((Vintage_Input!I286+Vintage_Input!AW286)/$C334+Products!$G$14-(Products!$G$43+Products!$G$19+Products!$G$43*Products!$G$22+Products!$G$44),""),""))</f>
        <v/>
      </c>
      <c r="BF334" s="121">
        <f>IF($B334=1,$H$54,IF(N(Vintage_Input!R286)&gt;0,IFERROR((Vintage_Input!J286+Vintage_Input!AX286)/$C334+Products!$G$14-(Products!$G$43+Products!$G$19+Products!$G$43*Products!$G$22+Products!$G$44),""),""))</f>
        <v/>
      </c>
      <c r="BG334" s="121">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0">
        <f>IF($B335=1,$B$48,IF(N(Vintage_Input!L287)&gt;0,Vintage_Input!D287/Vintage_Input!L287,""))</f>
        <v/>
      </c>
      <c r="E335" s="120">
        <f>IF($B335=1,$C$48,IF(N(Vintage_Input!M287)&gt;0,Vintage_Input!E287/Vintage_Input!M287,""))</f>
        <v/>
      </c>
      <c r="F335" s="120">
        <f>IF($B335=1,$D$48,IF(N(Vintage_Input!N287)&gt;0,Vintage_Input!F287/Vintage_Input!N287,""))</f>
        <v/>
      </c>
      <c r="G335" s="120">
        <f>IF($B335=1,$E$48,IF(N(Vintage_Input!O287)&gt;0,Vintage_Input!G287/Vintage_Input!O287,""))</f>
        <v/>
      </c>
      <c r="H335" s="120">
        <f>IF($B335=1,$F$48,IF(N(Vintage_Input!P287)&gt;0,Vintage_Input!H287/Vintage_Input!P287,""))</f>
        <v/>
      </c>
      <c r="I335" s="120">
        <f>IF($B335=1,$G$48,IF(N(Vintage_Input!Q287)&gt;0,Vintage_Input!I287/Vintage_Input!Q287,""))</f>
        <v/>
      </c>
      <c r="J335" s="120">
        <f>IF($B335=1,$H$48,IF(N(Vintage_Input!R287)&gt;0,Vintage_Input!J287/Vintage_Input!R287,""))</f>
        <v/>
      </c>
      <c r="K335" s="120">
        <f>IF($B335=1,$I$48,IF(N(Vintage_Input!S287)&gt;0,Vintage_Input!K287/Vintage_Input!S287,""))</f>
        <v/>
      </c>
      <c r="L335" s="120">
        <f>IF($B335=1,$B$49,IF(N(Vintage_Input!L287)&gt;0,Vintage_Input!T287/Vintage_Input!L287,""))</f>
        <v/>
      </c>
      <c r="M335" s="120">
        <f>IF($B335=1,$C$49,IF(N(Vintage_Input!M287)&gt;0,Vintage_Input!U287/Vintage_Input!M287,""))</f>
        <v/>
      </c>
      <c r="N335" s="120">
        <f>IF($B335=1,$D$49,IF(N(Vintage_Input!N287)&gt;0,Vintage_Input!V287/Vintage_Input!N287,""))</f>
        <v/>
      </c>
      <c r="O335" s="120">
        <f>IF($B335=1,$E$49,IF(N(Vintage_Input!O287)&gt;0,Vintage_Input!W287/Vintage_Input!O287,""))</f>
        <v/>
      </c>
      <c r="P335" s="120">
        <f>IF($B335=1,$F$49,IF(N(Vintage_Input!P287)&gt;0,Vintage_Input!X287/Vintage_Input!P287,""))</f>
        <v/>
      </c>
      <c r="Q335" s="120">
        <f>IF($B335=1,$G$49,IF(N(Vintage_Input!Q287)&gt;0,Vintage_Input!Y287/Vintage_Input!Q287,""))</f>
        <v/>
      </c>
      <c r="R335" s="120">
        <f>IF($B335=1,$H$49,IF(N(Vintage_Input!R287)&gt;0,Vintage_Input!Z287/Vintage_Input!R287,""))</f>
        <v/>
      </c>
      <c r="S335" s="120">
        <f>IF($B335=1,$I$49,IF(N(Vintage_Input!S287)&gt;0,Vintage_Input!AA287/Vintage_Input!S287,""))</f>
        <v/>
      </c>
      <c r="T335" s="120">
        <f>IF($B335=1,$B$50,IF(N(Vintage_Input!L287)&gt;0,Vintage_Input!AB287/Vintage_Input!L287,""))</f>
        <v/>
      </c>
      <c r="U335" s="120">
        <f>IF($B335=1,$C$50,IF(N(Vintage_Input!M287)&gt;0,Vintage_Input!AC287/Vintage_Input!M287,""))</f>
        <v/>
      </c>
      <c r="V335" s="120">
        <f>IF($B335=1,$D$50,IF(N(Vintage_Input!N287)&gt;0,Vintage_Input!AD287/Vintage_Input!N287,""))</f>
        <v/>
      </c>
      <c r="W335" s="120">
        <f>IF($B335=1,$E$50,IF(N(Vintage_Input!O287)&gt;0,Vintage_Input!AE287/Vintage_Input!O287,""))</f>
        <v/>
      </c>
      <c r="X335" s="120">
        <f>IF($B335=1,$F$50,IF(N(Vintage_Input!P287)&gt;0,Vintage_Input!AF287/Vintage_Input!P287,""))</f>
        <v/>
      </c>
      <c r="Y335" s="120">
        <f>IF($B335=1,$G$50,IF(N(Vintage_Input!Q287)&gt;0,Vintage_Input!AG287/Vintage_Input!Q287,""))</f>
        <v/>
      </c>
      <c r="Z335" s="120">
        <f>IF($B335=1,$H$50,IF(N(Vintage_Input!R287)&gt;0,Vintage_Input!AH287/Vintage_Input!R287,""))</f>
        <v/>
      </c>
      <c r="AA335" s="120">
        <f>IF($B335=1,$I$50,IF(N(Vintage_Input!S287)&gt;0,Vintage_Input!AI287/Vintage_Input!S287,""))</f>
        <v/>
      </c>
      <c r="AB335" s="120">
        <f>IF($B335=1,$B$51,IF(N(Vintage_Input!L287)&gt;0,Vintage_Input!AJ287/Vintage_Input!L287,""))</f>
        <v/>
      </c>
      <c r="AC335" s="120">
        <f>IF($B335=1,$C$51,IF(N(Vintage_Input!M287)&gt;0,Vintage_Input!AK287/Vintage_Input!M287,""))</f>
        <v/>
      </c>
      <c r="AD335" s="120">
        <f>IF($B335=1,$D$51,IF(N(Vintage_Input!N287)&gt;0,Vintage_Input!AL287/Vintage_Input!N287,""))</f>
        <v/>
      </c>
      <c r="AE335" s="120">
        <f>IF($B335=1,$E$51,IF(N(Vintage_Input!O287)&gt;0,Vintage_Input!AM287/Vintage_Input!O287,""))</f>
        <v/>
      </c>
      <c r="AF335" s="120">
        <f>IF($B335=1,$F$51,IF(N(Vintage_Input!P287)&gt;0,Vintage_Input!AN287/Vintage_Input!P287,""))</f>
        <v/>
      </c>
      <c r="AG335" s="120">
        <f>IF($B335=1,$G$51,IF(N(Vintage_Input!Q287)&gt;0,Vintage_Input!AO287/Vintage_Input!Q287,""))</f>
        <v/>
      </c>
      <c r="AH335" s="120">
        <f>IF($B335=1,$H$51,IF(N(Vintage_Input!R287)&gt;0,Vintage_Input!AP287/Vintage_Input!R287,""))</f>
        <v/>
      </c>
      <c r="AI335" s="120">
        <f>IF($B335=1,$I$51,IF(N(Vintage_Input!S287)&gt;0,Vintage_Input!AQ287/Vintage_Input!S287,""))</f>
        <v/>
      </c>
      <c r="AJ335" s="120">
        <f>IF($B335=1,$B$52,IF(N(Vintage_Input!L287)&gt;0,IFERROR(Vintage_Input!AR287/Vintage_Input!AJ287,""),""))</f>
        <v/>
      </c>
      <c r="AK335" s="120">
        <f>IF($B335=1,$C$52,IF(N(Vintage_Input!M287)&gt;0,IFERROR(Vintage_Input!AS287/Vintage_Input!AK287,""),""))</f>
        <v/>
      </c>
      <c r="AL335" s="120">
        <f>IF($B335=1,$D$52,IF(N(Vintage_Input!N287)&gt;0,IFERROR(Vintage_Input!AT287/Vintage_Input!AL287,""),""))</f>
        <v/>
      </c>
      <c r="AM335" s="120">
        <f>IF($B335=1,$E$52,IF(N(Vintage_Input!O287)&gt;0,IFERROR(Vintage_Input!AU287/Vintage_Input!AM287,""),""))</f>
        <v/>
      </c>
      <c r="AN335" s="120">
        <f>IF($B335=1,$F$52,IF(N(Vintage_Input!P287)&gt;0,IFERROR(Vintage_Input!AV287/Vintage_Input!AN287,""),""))</f>
        <v/>
      </c>
      <c r="AO335" s="120">
        <f>IF($B335=1,$G$52,IF(N(Vintage_Input!Q287)&gt;0,IFERROR(Vintage_Input!AW287/Vintage_Input!AO287,""),""))</f>
        <v/>
      </c>
      <c r="AP335" s="120">
        <f>IF($B335=1,$H$52,IF(N(Vintage_Input!R287)&gt;0,IFERROR(Vintage_Input!AX287/Vintage_Input!AP287,""),""))</f>
        <v/>
      </c>
      <c r="AQ335" s="120">
        <f>IF($B335=1,$I$52,IF(N(Vintage_Input!S287)&gt;0,IFERROR(Vintage_Input!AY287/Vintage_Input!AQ287,""),""))</f>
        <v/>
      </c>
      <c r="AR335" s="120">
        <f>IF($B335=1,$B$53,IF(N(Vintage_Input!L287)&gt;0,IFERROR(Vintage_Input!AZ287/$C335,""),""))</f>
        <v/>
      </c>
      <c r="AS335" s="120">
        <f>IF($B335=1,$C$53,IF(N(Vintage_Input!M287)&gt;0,IFERROR(Vintage_Input!BA287/$C335,""),""))</f>
        <v/>
      </c>
      <c r="AT335" s="120">
        <f>IF($B335=1,$D$53,IF(N(Vintage_Input!N287)&gt;0,IFERROR(Vintage_Input!BB287/$C335,""),""))</f>
        <v/>
      </c>
      <c r="AU335" s="120">
        <f>IF($B335=1,$E$53,IF(N(Vintage_Input!O287)&gt;0,IFERROR(Vintage_Input!BC287/$C335,""),""))</f>
        <v/>
      </c>
      <c r="AV335" s="120">
        <f>IF($B335=1,$F$53,IF(N(Vintage_Input!P287)&gt;0,IFERROR(Vintage_Input!BD287/$C335,""),""))</f>
        <v/>
      </c>
      <c r="AW335" s="120">
        <f>IF($B335=1,$G$53,IF(N(Vintage_Input!Q287)&gt;0,IFERROR(Vintage_Input!BE287/$C335,""),""))</f>
        <v/>
      </c>
      <c r="AX335" s="120">
        <f>IF($B335=1,$H$53,IF(N(Vintage_Input!R287)&gt;0,IFERROR(Vintage_Input!BF287/$C335,""),""))</f>
        <v/>
      </c>
      <c r="AY335" s="120">
        <f>IF($B335=1,$I$53,IF(N(Vintage_Input!S287)&gt;0,IFERROR(Vintage_Input!BG287/$C335,""),""))</f>
        <v/>
      </c>
      <c r="AZ335" s="121">
        <f>IF($B335=1,$B$54,IF(N(Vintage_Input!L287)&gt;0,IFERROR((Vintage_Input!D287+Vintage_Input!AR287)/$C335+Products!$G$14-(Products!$G$43+Products!$G$19+Products!$G$43*Products!$G$22+Products!$G$44),""),""))</f>
        <v/>
      </c>
      <c r="BA335" s="121">
        <f>IF($B335=1,$C$54,IF(N(Vintage_Input!M287)&gt;0,IFERROR((Vintage_Input!E287+Vintage_Input!AS287)/$C335+Products!$G$14-(Products!$G$43+Products!$G$19+Products!$G$43*Products!$G$22+Products!$G$44),""),""))</f>
        <v/>
      </c>
      <c r="BB335" s="121">
        <f>IF($B335=1,$D$54,IF(N(Vintage_Input!N287)&gt;0,IFERROR((Vintage_Input!F287+Vintage_Input!AT287)/$C335+Products!$G$14-(Products!$G$43+Products!$G$19+Products!$G$43*Products!$G$22+Products!$G$44),""),""))</f>
        <v/>
      </c>
      <c r="BC335" s="121">
        <f>IF($B335=1,$E$54,IF(N(Vintage_Input!O287)&gt;0,IFERROR((Vintage_Input!G287+Vintage_Input!AU287)/$C335+Products!$G$14-(Products!$G$43+Products!$G$19+Products!$G$43*Products!$G$22+Products!$G$44),""),""))</f>
        <v/>
      </c>
      <c r="BD335" s="121">
        <f>IF($B335=1,$F$54,IF(N(Vintage_Input!P287)&gt;0,IFERROR((Vintage_Input!H287+Vintage_Input!AV287)/$C335+Products!$G$14-(Products!$G$43+Products!$G$19+Products!$G$43*Products!$G$22+Products!$G$44),""),""))</f>
        <v/>
      </c>
      <c r="BE335" s="121">
        <f>IF($B335=1,$G$54,IF(N(Vintage_Input!Q287)&gt;0,IFERROR((Vintage_Input!I287+Vintage_Input!AW287)/$C335+Products!$G$14-(Products!$G$43+Products!$G$19+Products!$G$43*Products!$G$22+Products!$G$44),""),""))</f>
        <v/>
      </c>
      <c r="BF335" s="121">
        <f>IF($B335=1,$H$54,IF(N(Vintage_Input!R287)&gt;0,IFERROR((Vintage_Input!J287+Vintage_Input!AX287)/$C335+Products!$G$14-(Products!$G$43+Products!$G$19+Products!$G$43*Products!$G$22+Products!$G$44),""),""))</f>
        <v/>
      </c>
      <c r="BG335" s="121">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0">
        <f>IF($B336=1,$B$48,IF(N(Vintage_Input!L288)&gt;0,Vintage_Input!D288/Vintage_Input!L288,""))</f>
        <v/>
      </c>
      <c r="E336" s="120">
        <f>IF($B336=1,$C$48,IF(N(Vintage_Input!M288)&gt;0,Vintage_Input!E288/Vintage_Input!M288,""))</f>
        <v/>
      </c>
      <c r="F336" s="120">
        <f>IF($B336=1,$D$48,IF(N(Vintage_Input!N288)&gt;0,Vintage_Input!F288/Vintage_Input!N288,""))</f>
        <v/>
      </c>
      <c r="G336" s="120">
        <f>IF($B336=1,$E$48,IF(N(Vintage_Input!O288)&gt;0,Vintage_Input!G288/Vintage_Input!O288,""))</f>
        <v/>
      </c>
      <c r="H336" s="120">
        <f>IF($B336=1,$F$48,IF(N(Vintage_Input!P288)&gt;0,Vintage_Input!H288/Vintage_Input!P288,""))</f>
        <v/>
      </c>
      <c r="I336" s="120">
        <f>IF($B336=1,$G$48,IF(N(Vintage_Input!Q288)&gt;0,Vintage_Input!I288/Vintage_Input!Q288,""))</f>
        <v/>
      </c>
      <c r="J336" s="120">
        <f>IF($B336=1,$H$48,IF(N(Vintage_Input!R288)&gt;0,Vintage_Input!J288/Vintage_Input!R288,""))</f>
        <v/>
      </c>
      <c r="K336" s="120">
        <f>IF($B336=1,$I$48,IF(N(Vintage_Input!S288)&gt;0,Vintage_Input!K288/Vintage_Input!S288,""))</f>
        <v/>
      </c>
      <c r="L336" s="120">
        <f>IF($B336=1,$B$49,IF(N(Vintage_Input!L288)&gt;0,Vintage_Input!T288/Vintage_Input!L288,""))</f>
        <v/>
      </c>
      <c r="M336" s="120">
        <f>IF($B336=1,$C$49,IF(N(Vintage_Input!M288)&gt;0,Vintage_Input!U288/Vintage_Input!M288,""))</f>
        <v/>
      </c>
      <c r="N336" s="120">
        <f>IF($B336=1,$D$49,IF(N(Vintage_Input!N288)&gt;0,Vintage_Input!V288/Vintage_Input!N288,""))</f>
        <v/>
      </c>
      <c r="O336" s="120">
        <f>IF($B336=1,$E$49,IF(N(Vintage_Input!O288)&gt;0,Vintage_Input!W288/Vintage_Input!O288,""))</f>
        <v/>
      </c>
      <c r="P336" s="120">
        <f>IF($B336=1,$F$49,IF(N(Vintage_Input!P288)&gt;0,Vintage_Input!X288/Vintage_Input!P288,""))</f>
        <v/>
      </c>
      <c r="Q336" s="120">
        <f>IF($B336=1,$G$49,IF(N(Vintage_Input!Q288)&gt;0,Vintage_Input!Y288/Vintage_Input!Q288,""))</f>
        <v/>
      </c>
      <c r="R336" s="120">
        <f>IF($B336=1,$H$49,IF(N(Vintage_Input!R288)&gt;0,Vintage_Input!Z288/Vintage_Input!R288,""))</f>
        <v/>
      </c>
      <c r="S336" s="120">
        <f>IF($B336=1,$I$49,IF(N(Vintage_Input!S288)&gt;0,Vintage_Input!AA288/Vintage_Input!S288,""))</f>
        <v/>
      </c>
      <c r="T336" s="120">
        <f>IF($B336=1,$B$50,IF(N(Vintage_Input!L288)&gt;0,Vintage_Input!AB288/Vintage_Input!L288,""))</f>
        <v/>
      </c>
      <c r="U336" s="120">
        <f>IF($B336=1,$C$50,IF(N(Vintage_Input!M288)&gt;0,Vintage_Input!AC288/Vintage_Input!M288,""))</f>
        <v/>
      </c>
      <c r="V336" s="120">
        <f>IF($B336=1,$D$50,IF(N(Vintage_Input!N288)&gt;0,Vintage_Input!AD288/Vintage_Input!N288,""))</f>
        <v/>
      </c>
      <c r="W336" s="120">
        <f>IF($B336=1,$E$50,IF(N(Vintage_Input!O288)&gt;0,Vintage_Input!AE288/Vintage_Input!O288,""))</f>
        <v/>
      </c>
      <c r="X336" s="120">
        <f>IF($B336=1,$F$50,IF(N(Vintage_Input!P288)&gt;0,Vintage_Input!AF288/Vintage_Input!P288,""))</f>
        <v/>
      </c>
      <c r="Y336" s="120">
        <f>IF($B336=1,$G$50,IF(N(Vintage_Input!Q288)&gt;0,Vintage_Input!AG288/Vintage_Input!Q288,""))</f>
        <v/>
      </c>
      <c r="Z336" s="120">
        <f>IF($B336=1,$H$50,IF(N(Vintage_Input!R288)&gt;0,Vintage_Input!AH288/Vintage_Input!R288,""))</f>
        <v/>
      </c>
      <c r="AA336" s="120">
        <f>IF($B336=1,$I$50,IF(N(Vintage_Input!S288)&gt;0,Vintage_Input!AI288/Vintage_Input!S288,""))</f>
        <v/>
      </c>
      <c r="AB336" s="120">
        <f>IF($B336=1,$B$51,IF(N(Vintage_Input!L288)&gt;0,Vintage_Input!AJ288/Vintage_Input!L288,""))</f>
        <v/>
      </c>
      <c r="AC336" s="120">
        <f>IF($B336=1,$C$51,IF(N(Vintage_Input!M288)&gt;0,Vintage_Input!AK288/Vintage_Input!M288,""))</f>
        <v/>
      </c>
      <c r="AD336" s="120">
        <f>IF($B336=1,$D$51,IF(N(Vintage_Input!N288)&gt;0,Vintage_Input!AL288/Vintage_Input!N288,""))</f>
        <v/>
      </c>
      <c r="AE336" s="120">
        <f>IF($B336=1,$E$51,IF(N(Vintage_Input!O288)&gt;0,Vintage_Input!AM288/Vintage_Input!O288,""))</f>
        <v/>
      </c>
      <c r="AF336" s="120">
        <f>IF($B336=1,$F$51,IF(N(Vintage_Input!P288)&gt;0,Vintage_Input!AN288/Vintage_Input!P288,""))</f>
        <v/>
      </c>
      <c r="AG336" s="120">
        <f>IF($B336=1,$G$51,IF(N(Vintage_Input!Q288)&gt;0,Vintage_Input!AO288/Vintage_Input!Q288,""))</f>
        <v/>
      </c>
      <c r="AH336" s="120">
        <f>IF($B336=1,$H$51,IF(N(Vintage_Input!R288)&gt;0,Vintage_Input!AP288/Vintage_Input!R288,""))</f>
        <v/>
      </c>
      <c r="AI336" s="120">
        <f>IF($B336=1,$I$51,IF(N(Vintage_Input!S288)&gt;0,Vintage_Input!AQ288/Vintage_Input!S288,""))</f>
        <v/>
      </c>
      <c r="AJ336" s="120">
        <f>IF($B336=1,$B$52,IF(N(Vintage_Input!L288)&gt;0,IFERROR(Vintage_Input!AR288/Vintage_Input!AJ288,""),""))</f>
        <v/>
      </c>
      <c r="AK336" s="120">
        <f>IF($B336=1,$C$52,IF(N(Vintage_Input!M288)&gt;0,IFERROR(Vintage_Input!AS288/Vintage_Input!AK288,""),""))</f>
        <v/>
      </c>
      <c r="AL336" s="120">
        <f>IF($B336=1,$D$52,IF(N(Vintage_Input!N288)&gt;0,IFERROR(Vintage_Input!AT288/Vintage_Input!AL288,""),""))</f>
        <v/>
      </c>
      <c r="AM336" s="120">
        <f>IF($B336=1,$E$52,IF(N(Vintage_Input!O288)&gt;0,IFERROR(Vintage_Input!AU288/Vintage_Input!AM288,""),""))</f>
        <v/>
      </c>
      <c r="AN336" s="120">
        <f>IF($B336=1,$F$52,IF(N(Vintage_Input!P288)&gt;0,IFERROR(Vintage_Input!AV288/Vintage_Input!AN288,""),""))</f>
        <v/>
      </c>
      <c r="AO336" s="120">
        <f>IF($B336=1,$G$52,IF(N(Vintage_Input!Q288)&gt;0,IFERROR(Vintage_Input!AW288/Vintage_Input!AO288,""),""))</f>
        <v/>
      </c>
      <c r="AP336" s="120">
        <f>IF($B336=1,$H$52,IF(N(Vintage_Input!R288)&gt;0,IFERROR(Vintage_Input!AX288/Vintage_Input!AP288,""),""))</f>
        <v/>
      </c>
      <c r="AQ336" s="120">
        <f>IF($B336=1,$I$52,IF(N(Vintage_Input!S288)&gt;0,IFERROR(Vintage_Input!AY288/Vintage_Input!AQ288,""),""))</f>
        <v/>
      </c>
      <c r="AR336" s="120">
        <f>IF($B336=1,$B$53,IF(N(Vintage_Input!L288)&gt;0,IFERROR(Vintage_Input!AZ288/$C336,""),""))</f>
        <v/>
      </c>
      <c r="AS336" s="120">
        <f>IF($B336=1,$C$53,IF(N(Vintage_Input!M288)&gt;0,IFERROR(Vintage_Input!BA288/$C336,""),""))</f>
        <v/>
      </c>
      <c r="AT336" s="120">
        <f>IF($B336=1,$D$53,IF(N(Vintage_Input!N288)&gt;0,IFERROR(Vintage_Input!BB288/$C336,""),""))</f>
        <v/>
      </c>
      <c r="AU336" s="120">
        <f>IF($B336=1,$E$53,IF(N(Vintage_Input!O288)&gt;0,IFERROR(Vintage_Input!BC288/$C336,""),""))</f>
        <v/>
      </c>
      <c r="AV336" s="120">
        <f>IF($B336=1,$F$53,IF(N(Vintage_Input!P288)&gt;0,IFERROR(Vintage_Input!BD288/$C336,""),""))</f>
        <v/>
      </c>
      <c r="AW336" s="120">
        <f>IF($B336=1,$G$53,IF(N(Vintage_Input!Q288)&gt;0,IFERROR(Vintage_Input!BE288/$C336,""),""))</f>
        <v/>
      </c>
      <c r="AX336" s="120">
        <f>IF($B336=1,$H$53,IF(N(Vintage_Input!R288)&gt;0,IFERROR(Vintage_Input!BF288/$C336,""),""))</f>
        <v/>
      </c>
      <c r="AY336" s="120">
        <f>IF($B336=1,$I$53,IF(N(Vintage_Input!S288)&gt;0,IFERROR(Vintage_Input!BG288/$C336,""),""))</f>
        <v/>
      </c>
      <c r="AZ336" s="121">
        <f>IF($B336=1,$B$54,IF(N(Vintage_Input!L288)&gt;0,IFERROR((Vintage_Input!D288+Vintage_Input!AR288)/$C336+Products!$G$14-(Products!$G$43+Products!$G$19+Products!$G$43*Products!$G$22+Products!$G$44),""),""))</f>
        <v/>
      </c>
      <c r="BA336" s="121">
        <f>IF($B336=1,$C$54,IF(N(Vintage_Input!M288)&gt;0,IFERROR((Vintage_Input!E288+Vintage_Input!AS288)/$C336+Products!$G$14-(Products!$G$43+Products!$G$19+Products!$G$43*Products!$G$22+Products!$G$44),""),""))</f>
        <v/>
      </c>
      <c r="BB336" s="121">
        <f>IF($B336=1,$D$54,IF(N(Vintage_Input!N288)&gt;0,IFERROR((Vintage_Input!F288+Vintage_Input!AT288)/$C336+Products!$G$14-(Products!$G$43+Products!$G$19+Products!$G$43*Products!$G$22+Products!$G$44),""),""))</f>
        <v/>
      </c>
      <c r="BC336" s="121">
        <f>IF($B336=1,$E$54,IF(N(Vintage_Input!O288)&gt;0,IFERROR((Vintage_Input!G288+Vintage_Input!AU288)/$C336+Products!$G$14-(Products!$G$43+Products!$G$19+Products!$G$43*Products!$G$22+Products!$G$44),""),""))</f>
        <v/>
      </c>
      <c r="BD336" s="121">
        <f>IF($B336=1,$F$54,IF(N(Vintage_Input!P288)&gt;0,IFERROR((Vintage_Input!H288+Vintage_Input!AV288)/$C336+Products!$G$14-(Products!$G$43+Products!$G$19+Products!$G$43*Products!$G$22+Products!$G$44),""),""))</f>
        <v/>
      </c>
      <c r="BE336" s="121">
        <f>IF($B336=1,$G$54,IF(N(Vintage_Input!Q288)&gt;0,IFERROR((Vintage_Input!I288+Vintage_Input!AW288)/$C336+Products!$G$14-(Products!$G$43+Products!$G$19+Products!$G$43*Products!$G$22+Products!$G$44),""),""))</f>
        <v/>
      </c>
      <c r="BF336" s="121">
        <f>IF($B336=1,$H$54,IF(N(Vintage_Input!R288)&gt;0,IFERROR((Vintage_Input!J288+Vintage_Input!AX288)/$C336+Products!$G$14-(Products!$G$43+Products!$G$19+Products!$G$43*Products!$G$22+Products!$G$44),""),""))</f>
        <v/>
      </c>
      <c r="BG336" s="121">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0">
        <f>IF($B337=1,$B$48,IF(N(Vintage_Input!L289)&gt;0,Vintage_Input!D289/Vintage_Input!L289,""))</f>
        <v/>
      </c>
      <c r="E337" s="120">
        <f>IF($B337=1,$C$48,IF(N(Vintage_Input!M289)&gt;0,Vintage_Input!E289/Vintage_Input!M289,""))</f>
        <v/>
      </c>
      <c r="F337" s="120">
        <f>IF($B337=1,$D$48,IF(N(Vintage_Input!N289)&gt;0,Vintage_Input!F289/Vintage_Input!N289,""))</f>
        <v/>
      </c>
      <c r="G337" s="120">
        <f>IF($B337=1,$E$48,IF(N(Vintage_Input!O289)&gt;0,Vintage_Input!G289/Vintage_Input!O289,""))</f>
        <v/>
      </c>
      <c r="H337" s="120">
        <f>IF($B337=1,$F$48,IF(N(Vintage_Input!P289)&gt;0,Vintage_Input!H289/Vintage_Input!P289,""))</f>
        <v/>
      </c>
      <c r="I337" s="120">
        <f>IF($B337=1,$G$48,IF(N(Vintage_Input!Q289)&gt;0,Vintage_Input!I289/Vintage_Input!Q289,""))</f>
        <v/>
      </c>
      <c r="J337" s="120">
        <f>IF($B337=1,$H$48,IF(N(Vintage_Input!R289)&gt;0,Vintage_Input!J289/Vintage_Input!R289,""))</f>
        <v/>
      </c>
      <c r="K337" s="120">
        <f>IF($B337=1,$I$48,IF(N(Vintage_Input!S289)&gt;0,Vintage_Input!K289/Vintage_Input!S289,""))</f>
        <v/>
      </c>
      <c r="L337" s="120">
        <f>IF($B337=1,$B$49,IF(N(Vintage_Input!L289)&gt;0,Vintage_Input!T289/Vintage_Input!L289,""))</f>
        <v/>
      </c>
      <c r="M337" s="120">
        <f>IF($B337=1,$C$49,IF(N(Vintage_Input!M289)&gt;0,Vintage_Input!U289/Vintage_Input!M289,""))</f>
        <v/>
      </c>
      <c r="N337" s="120">
        <f>IF($B337=1,$D$49,IF(N(Vintage_Input!N289)&gt;0,Vintage_Input!V289/Vintage_Input!N289,""))</f>
        <v/>
      </c>
      <c r="O337" s="120">
        <f>IF($B337=1,$E$49,IF(N(Vintage_Input!O289)&gt;0,Vintage_Input!W289/Vintage_Input!O289,""))</f>
        <v/>
      </c>
      <c r="P337" s="120">
        <f>IF($B337=1,$F$49,IF(N(Vintage_Input!P289)&gt;0,Vintage_Input!X289/Vintage_Input!P289,""))</f>
        <v/>
      </c>
      <c r="Q337" s="120">
        <f>IF($B337=1,$G$49,IF(N(Vintage_Input!Q289)&gt;0,Vintage_Input!Y289/Vintage_Input!Q289,""))</f>
        <v/>
      </c>
      <c r="R337" s="120">
        <f>IF($B337=1,$H$49,IF(N(Vintage_Input!R289)&gt;0,Vintage_Input!Z289/Vintage_Input!R289,""))</f>
        <v/>
      </c>
      <c r="S337" s="120">
        <f>IF($B337=1,$I$49,IF(N(Vintage_Input!S289)&gt;0,Vintage_Input!AA289/Vintage_Input!S289,""))</f>
        <v/>
      </c>
      <c r="T337" s="120">
        <f>IF($B337=1,$B$50,IF(N(Vintage_Input!L289)&gt;0,Vintage_Input!AB289/Vintage_Input!L289,""))</f>
        <v/>
      </c>
      <c r="U337" s="120">
        <f>IF($B337=1,$C$50,IF(N(Vintage_Input!M289)&gt;0,Vintage_Input!AC289/Vintage_Input!M289,""))</f>
        <v/>
      </c>
      <c r="V337" s="120">
        <f>IF($B337=1,$D$50,IF(N(Vintage_Input!N289)&gt;0,Vintage_Input!AD289/Vintage_Input!N289,""))</f>
        <v/>
      </c>
      <c r="W337" s="120">
        <f>IF($B337=1,$E$50,IF(N(Vintage_Input!O289)&gt;0,Vintage_Input!AE289/Vintage_Input!O289,""))</f>
        <v/>
      </c>
      <c r="X337" s="120">
        <f>IF($B337=1,$F$50,IF(N(Vintage_Input!P289)&gt;0,Vintage_Input!AF289/Vintage_Input!P289,""))</f>
        <v/>
      </c>
      <c r="Y337" s="120">
        <f>IF($B337=1,$G$50,IF(N(Vintage_Input!Q289)&gt;0,Vintage_Input!AG289/Vintage_Input!Q289,""))</f>
        <v/>
      </c>
      <c r="Z337" s="120">
        <f>IF($B337=1,$H$50,IF(N(Vintage_Input!R289)&gt;0,Vintage_Input!AH289/Vintage_Input!R289,""))</f>
        <v/>
      </c>
      <c r="AA337" s="120">
        <f>IF($B337=1,$I$50,IF(N(Vintage_Input!S289)&gt;0,Vintage_Input!AI289/Vintage_Input!S289,""))</f>
        <v/>
      </c>
      <c r="AB337" s="120">
        <f>IF($B337=1,$B$51,IF(N(Vintage_Input!L289)&gt;0,Vintage_Input!AJ289/Vintage_Input!L289,""))</f>
        <v/>
      </c>
      <c r="AC337" s="120">
        <f>IF($B337=1,$C$51,IF(N(Vintage_Input!M289)&gt;0,Vintage_Input!AK289/Vintage_Input!M289,""))</f>
        <v/>
      </c>
      <c r="AD337" s="120">
        <f>IF($B337=1,$D$51,IF(N(Vintage_Input!N289)&gt;0,Vintage_Input!AL289/Vintage_Input!N289,""))</f>
        <v/>
      </c>
      <c r="AE337" s="120">
        <f>IF($B337=1,$E$51,IF(N(Vintage_Input!O289)&gt;0,Vintage_Input!AM289/Vintage_Input!O289,""))</f>
        <v/>
      </c>
      <c r="AF337" s="120">
        <f>IF($B337=1,$F$51,IF(N(Vintage_Input!P289)&gt;0,Vintage_Input!AN289/Vintage_Input!P289,""))</f>
        <v/>
      </c>
      <c r="AG337" s="120">
        <f>IF($B337=1,$G$51,IF(N(Vintage_Input!Q289)&gt;0,Vintage_Input!AO289/Vintage_Input!Q289,""))</f>
        <v/>
      </c>
      <c r="AH337" s="120">
        <f>IF($B337=1,$H$51,IF(N(Vintage_Input!R289)&gt;0,Vintage_Input!AP289/Vintage_Input!R289,""))</f>
        <v/>
      </c>
      <c r="AI337" s="120">
        <f>IF($B337=1,$I$51,IF(N(Vintage_Input!S289)&gt;0,Vintage_Input!AQ289/Vintage_Input!S289,""))</f>
        <v/>
      </c>
      <c r="AJ337" s="120">
        <f>IF($B337=1,$B$52,IF(N(Vintage_Input!L289)&gt;0,IFERROR(Vintage_Input!AR289/Vintage_Input!AJ289,""),""))</f>
        <v/>
      </c>
      <c r="AK337" s="120">
        <f>IF($B337=1,$C$52,IF(N(Vintage_Input!M289)&gt;0,IFERROR(Vintage_Input!AS289/Vintage_Input!AK289,""),""))</f>
        <v/>
      </c>
      <c r="AL337" s="120">
        <f>IF($B337=1,$D$52,IF(N(Vintage_Input!N289)&gt;0,IFERROR(Vintage_Input!AT289/Vintage_Input!AL289,""),""))</f>
        <v/>
      </c>
      <c r="AM337" s="120">
        <f>IF($B337=1,$E$52,IF(N(Vintage_Input!O289)&gt;0,IFERROR(Vintage_Input!AU289/Vintage_Input!AM289,""),""))</f>
        <v/>
      </c>
      <c r="AN337" s="120">
        <f>IF($B337=1,$F$52,IF(N(Vintage_Input!P289)&gt;0,IFERROR(Vintage_Input!AV289/Vintage_Input!AN289,""),""))</f>
        <v/>
      </c>
      <c r="AO337" s="120">
        <f>IF($B337=1,$G$52,IF(N(Vintage_Input!Q289)&gt;0,IFERROR(Vintage_Input!AW289/Vintage_Input!AO289,""),""))</f>
        <v/>
      </c>
      <c r="AP337" s="120">
        <f>IF($B337=1,$H$52,IF(N(Vintage_Input!R289)&gt;0,IFERROR(Vintage_Input!AX289/Vintage_Input!AP289,""),""))</f>
        <v/>
      </c>
      <c r="AQ337" s="120">
        <f>IF($B337=1,$I$52,IF(N(Vintage_Input!S289)&gt;0,IFERROR(Vintage_Input!AY289/Vintage_Input!AQ289,""),""))</f>
        <v/>
      </c>
      <c r="AR337" s="120">
        <f>IF($B337=1,$B$53,IF(N(Vintage_Input!L289)&gt;0,IFERROR(Vintage_Input!AZ289/$C337,""),""))</f>
        <v/>
      </c>
      <c r="AS337" s="120">
        <f>IF($B337=1,$C$53,IF(N(Vintage_Input!M289)&gt;0,IFERROR(Vintage_Input!BA289/$C337,""),""))</f>
        <v/>
      </c>
      <c r="AT337" s="120">
        <f>IF($B337=1,$D$53,IF(N(Vintage_Input!N289)&gt;0,IFERROR(Vintage_Input!BB289/$C337,""),""))</f>
        <v/>
      </c>
      <c r="AU337" s="120">
        <f>IF($B337=1,$E$53,IF(N(Vintage_Input!O289)&gt;0,IFERROR(Vintage_Input!BC289/$C337,""),""))</f>
        <v/>
      </c>
      <c r="AV337" s="120">
        <f>IF($B337=1,$F$53,IF(N(Vintage_Input!P289)&gt;0,IFERROR(Vintage_Input!BD289/$C337,""),""))</f>
        <v/>
      </c>
      <c r="AW337" s="120">
        <f>IF($B337=1,$G$53,IF(N(Vintage_Input!Q289)&gt;0,IFERROR(Vintage_Input!BE289/$C337,""),""))</f>
        <v/>
      </c>
      <c r="AX337" s="120">
        <f>IF($B337=1,$H$53,IF(N(Vintage_Input!R289)&gt;0,IFERROR(Vintage_Input!BF289/$C337,""),""))</f>
        <v/>
      </c>
      <c r="AY337" s="120">
        <f>IF($B337=1,$I$53,IF(N(Vintage_Input!S289)&gt;0,IFERROR(Vintage_Input!BG289/$C337,""),""))</f>
        <v/>
      </c>
      <c r="AZ337" s="121">
        <f>IF($B337=1,$B$54,IF(N(Vintage_Input!L289)&gt;0,IFERROR((Vintage_Input!D289+Vintage_Input!AR289)/$C337+Products!$G$14-(Products!$G$43+Products!$G$19+Products!$G$43*Products!$G$22+Products!$G$44),""),""))</f>
        <v/>
      </c>
      <c r="BA337" s="121">
        <f>IF($B337=1,$C$54,IF(N(Vintage_Input!M289)&gt;0,IFERROR((Vintage_Input!E289+Vintage_Input!AS289)/$C337+Products!$G$14-(Products!$G$43+Products!$G$19+Products!$G$43*Products!$G$22+Products!$G$44),""),""))</f>
        <v/>
      </c>
      <c r="BB337" s="121">
        <f>IF($B337=1,$D$54,IF(N(Vintage_Input!N289)&gt;0,IFERROR((Vintage_Input!F289+Vintage_Input!AT289)/$C337+Products!$G$14-(Products!$G$43+Products!$G$19+Products!$G$43*Products!$G$22+Products!$G$44),""),""))</f>
        <v/>
      </c>
      <c r="BC337" s="121">
        <f>IF($B337=1,$E$54,IF(N(Vintage_Input!O289)&gt;0,IFERROR((Vintage_Input!G289+Vintage_Input!AU289)/$C337+Products!$G$14-(Products!$G$43+Products!$G$19+Products!$G$43*Products!$G$22+Products!$G$44),""),""))</f>
        <v/>
      </c>
      <c r="BD337" s="121">
        <f>IF($B337=1,$F$54,IF(N(Vintage_Input!P289)&gt;0,IFERROR((Vintage_Input!H289+Vintage_Input!AV289)/$C337+Products!$G$14-(Products!$G$43+Products!$G$19+Products!$G$43*Products!$G$22+Products!$G$44),""),""))</f>
        <v/>
      </c>
      <c r="BE337" s="121">
        <f>IF($B337=1,$G$54,IF(N(Vintage_Input!Q289)&gt;0,IFERROR((Vintage_Input!I289+Vintage_Input!AW289)/$C337+Products!$G$14-(Products!$G$43+Products!$G$19+Products!$G$43*Products!$G$22+Products!$G$44),""),""))</f>
        <v/>
      </c>
      <c r="BF337" s="121">
        <f>IF($B337=1,$H$54,IF(N(Vintage_Input!R289)&gt;0,IFERROR((Vintage_Input!J289+Vintage_Input!AX289)/$C337+Products!$G$14-(Products!$G$43+Products!$G$19+Products!$G$43*Products!$G$22+Products!$G$44),""),""))</f>
        <v/>
      </c>
      <c r="BG337" s="121">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0">
        <f>IF($B338=1,$B$48,IF(N(Vintage_Input!L290)&gt;0,Vintage_Input!D290/Vintage_Input!L290,""))</f>
        <v/>
      </c>
      <c r="E338" s="120">
        <f>IF($B338=1,$C$48,IF(N(Vintage_Input!M290)&gt;0,Vintage_Input!E290/Vintage_Input!M290,""))</f>
        <v/>
      </c>
      <c r="F338" s="120">
        <f>IF($B338=1,$D$48,IF(N(Vintage_Input!N290)&gt;0,Vintage_Input!F290/Vintage_Input!N290,""))</f>
        <v/>
      </c>
      <c r="G338" s="120">
        <f>IF($B338=1,$E$48,IF(N(Vintage_Input!O290)&gt;0,Vintage_Input!G290/Vintage_Input!O290,""))</f>
        <v/>
      </c>
      <c r="H338" s="120">
        <f>IF($B338=1,$F$48,IF(N(Vintage_Input!P290)&gt;0,Vintage_Input!H290/Vintage_Input!P290,""))</f>
        <v/>
      </c>
      <c r="I338" s="120">
        <f>IF($B338=1,$G$48,IF(N(Vintage_Input!Q290)&gt;0,Vintage_Input!I290/Vintage_Input!Q290,""))</f>
        <v/>
      </c>
      <c r="J338" s="120">
        <f>IF($B338=1,$H$48,IF(N(Vintage_Input!R290)&gt;0,Vintage_Input!J290/Vintage_Input!R290,""))</f>
        <v/>
      </c>
      <c r="K338" s="120">
        <f>IF($B338=1,$I$48,IF(N(Vintage_Input!S290)&gt;0,Vintage_Input!K290/Vintage_Input!S290,""))</f>
        <v/>
      </c>
      <c r="L338" s="120">
        <f>IF($B338=1,$B$49,IF(N(Vintage_Input!L290)&gt;0,Vintage_Input!T290/Vintage_Input!L290,""))</f>
        <v/>
      </c>
      <c r="M338" s="120">
        <f>IF($B338=1,$C$49,IF(N(Vintage_Input!M290)&gt;0,Vintage_Input!U290/Vintage_Input!M290,""))</f>
        <v/>
      </c>
      <c r="N338" s="120">
        <f>IF($B338=1,$D$49,IF(N(Vintage_Input!N290)&gt;0,Vintage_Input!V290/Vintage_Input!N290,""))</f>
        <v/>
      </c>
      <c r="O338" s="120">
        <f>IF($B338=1,$E$49,IF(N(Vintage_Input!O290)&gt;0,Vintage_Input!W290/Vintage_Input!O290,""))</f>
        <v/>
      </c>
      <c r="P338" s="120">
        <f>IF($B338=1,$F$49,IF(N(Vintage_Input!P290)&gt;0,Vintage_Input!X290/Vintage_Input!P290,""))</f>
        <v/>
      </c>
      <c r="Q338" s="120">
        <f>IF($B338=1,$G$49,IF(N(Vintage_Input!Q290)&gt;0,Vintage_Input!Y290/Vintage_Input!Q290,""))</f>
        <v/>
      </c>
      <c r="R338" s="120">
        <f>IF($B338=1,$H$49,IF(N(Vintage_Input!R290)&gt;0,Vintage_Input!Z290/Vintage_Input!R290,""))</f>
        <v/>
      </c>
      <c r="S338" s="120">
        <f>IF($B338=1,$I$49,IF(N(Vintage_Input!S290)&gt;0,Vintage_Input!AA290/Vintage_Input!S290,""))</f>
        <v/>
      </c>
      <c r="T338" s="120">
        <f>IF($B338=1,$B$50,IF(N(Vintage_Input!L290)&gt;0,Vintage_Input!AB290/Vintage_Input!L290,""))</f>
        <v/>
      </c>
      <c r="U338" s="120">
        <f>IF($B338=1,$C$50,IF(N(Vintage_Input!M290)&gt;0,Vintage_Input!AC290/Vintage_Input!M290,""))</f>
        <v/>
      </c>
      <c r="V338" s="120">
        <f>IF($B338=1,$D$50,IF(N(Vintage_Input!N290)&gt;0,Vintage_Input!AD290/Vintage_Input!N290,""))</f>
        <v/>
      </c>
      <c r="W338" s="120">
        <f>IF($B338=1,$E$50,IF(N(Vintage_Input!O290)&gt;0,Vintage_Input!AE290/Vintage_Input!O290,""))</f>
        <v/>
      </c>
      <c r="X338" s="120">
        <f>IF($B338=1,$F$50,IF(N(Vintage_Input!P290)&gt;0,Vintage_Input!AF290/Vintage_Input!P290,""))</f>
        <v/>
      </c>
      <c r="Y338" s="120">
        <f>IF($B338=1,$G$50,IF(N(Vintage_Input!Q290)&gt;0,Vintage_Input!AG290/Vintage_Input!Q290,""))</f>
        <v/>
      </c>
      <c r="Z338" s="120">
        <f>IF($B338=1,$H$50,IF(N(Vintage_Input!R290)&gt;0,Vintage_Input!AH290/Vintage_Input!R290,""))</f>
        <v/>
      </c>
      <c r="AA338" s="120">
        <f>IF($B338=1,$I$50,IF(N(Vintage_Input!S290)&gt;0,Vintage_Input!AI290/Vintage_Input!S290,""))</f>
        <v/>
      </c>
      <c r="AB338" s="120">
        <f>IF($B338=1,$B$51,IF(N(Vintage_Input!L290)&gt;0,Vintage_Input!AJ290/Vintage_Input!L290,""))</f>
        <v/>
      </c>
      <c r="AC338" s="120">
        <f>IF($B338=1,$C$51,IF(N(Vintage_Input!M290)&gt;0,Vintage_Input!AK290/Vintage_Input!M290,""))</f>
        <v/>
      </c>
      <c r="AD338" s="120">
        <f>IF($B338=1,$D$51,IF(N(Vintage_Input!N290)&gt;0,Vintage_Input!AL290/Vintage_Input!N290,""))</f>
        <v/>
      </c>
      <c r="AE338" s="120">
        <f>IF($B338=1,$E$51,IF(N(Vintage_Input!O290)&gt;0,Vintage_Input!AM290/Vintage_Input!O290,""))</f>
        <v/>
      </c>
      <c r="AF338" s="120">
        <f>IF($B338=1,$F$51,IF(N(Vintage_Input!P290)&gt;0,Vintage_Input!AN290/Vintage_Input!P290,""))</f>
        <v/>
      </c>
      <c r="AG338" s="120">
        <f>IF($B338=1,$G$51,IF(N(Vintage_Input!Q290)&gt;0,Vintage_Input!AO290/Vintage_Input!Q290,""))</f>
        <v/>
      </c>
      <c r="AH338" s="120">
        <f>IF($B338=1,$H$51,IF(N(Vintage_Input!R290)&gt;0,Vintage_Input!AP290/Vintage_Input!R290,""))</f>
        <v/>
      </c>
      <c r="AI338" s="120">
        <f>IF($B338=1,$I$51,IF(N(Vintage_Input!S290)&gt;0,Vintage_Input!AQ290/Vintage_Input!S290,""))</f>
        <v/>
      </c>
      <c r="AJ338" s="120">
        <f>IF($B338=1,$B$52,IF(N(Vintage_Input!L290)&gt;0,IFERROR(Vintage_Input!AR290/Vintage_Input!AJ290,""),""))</f>
        <v/>
      </c>
      <c r="AK338" s="120">
        <f>IF($B338=1,$C$52,IF(N(Vintage_Input!M290)&gt;0,IFERROR(Vintage_Input!AS290/Vintage_Input!AK290,""),""))</f>
        <v/>
      </c>
      <c r="AL338" s="120">
        <f>IF($B338=1,$D$52,IF(N(Vintage_Input!N290)&gt;0,IFERROR(Vintage_Input!AT290/Vintage_Input!AL290,""),""))</f>
        <v/>
      </c>
      <c r="AM338" s="120">
        <f>IF($B338=1,$E$52,IF(N(Vintage_Input!O290)&gt;0,IFERROR(Vintage_Input!AU290/Vintage_Input!AM290,""),""))</f>
        <v/>
      </c>
      <c r="AN338" s="120">
        <f>IF($B338=1,$F$52,IF(N(Vintage_Input!P290)&gt;0,IFERROR(Vintage_Input!AV290/Vintage_Input!AN290,""),""))</f>
        <v/>
      </c>
      <c r="AO338" s="120">
        <f>IF($B338=1,$G$52,IF(N(Vintage_Input!Q290)&gt;0,IFERROR(Vintage_Input!AW290/Vintage_Input!AO290,""),""))</f>
        <v/>
      </c>
      <c r="AP338" s="120">
        <f>IF($B338=1,$H$52,IF(N(Vintage_Input!R290)&gt;0,IFERROR(Vintage_Input!AX290/Vintage_Input!AP290,""),""))</f>
        <v/>
      </c>
      <c r="AQ338" s="120">
        <f>IF($B338=1,$I$52,IF(N(Vintage_Input!S290)&gt;0,IFERROR(Vintage_Input!AY290/Vintage_Input!AQ290,""),""))</f>
        <v/>
      </c>
      <c r="AR338" s="120">
        <f>IF($B338=1,$B$53,IF(N(Vintage_Input!L290)&gt;0,IFERROR(Vintage_Input!AZ290/$C338,""),""))</f>
        <v/>
      </c>
      <c r="AS338" s="120">
        <f>IF($B338=1,$C$53,IF(N(Vintage_Input!M290)&gt;0,IFERROR(Vintage_Input!BA290/$C338,""),""))</f>
        <v/>
      </c>
      <c r="AT338" s="120">
        <f>IF($B338=1,$D$53,IF(N(Vintage_Input!N290)&gt;0,IFERROR(Vintage_Input!BB290/$C338,""),""))</f>
        <v/>
      </c>
      <c r="AU338" s="120">
        <f>IF($B338=1,$E$53,IF(N(Vintage_Input!O290)&gt;0,IFERROR(Vintage_Input!BC290/$C338,""),""))</f>
        <v/>
      </c>
      <c r="AV338" s="120">
        <f>IF($B338=1,$F$53,IF(N(Vintage_Input!P290)&gt;0,IFERROR(Vintage_Input!BD290/$C338,""),""))</f>
        <v/>
      </c>
      <c r="AW338" s="120">
        <f>IF($B338=1,$G$53,IF(N(Vintage_Input!Q290)&gt;0,IFERROR(Vintage_Input!BE290/$C338,""),""))</f>
        <v/>
      </c>
      <c r="AX338" s="120">
        <f>IF($B338=1,$H$53,IF(N(Vintage_Input!R290)&gt;0,IFERROR(Vintage_Input!BF290/$C338,""),""))</f>
        <v/>
      </c>
      <c r="AY338" s="120">
        <f>IF($B338=1,$I$53,IF(N(Vintage_Input!S290)&gt;0,IFERROR(Vintage_Input!BG290/$C338,""),""))</f>
        <v/>
      </c>
      <c r="AZ338" s="121">
        <f>IF($B338=1,$B$54,IF(N(Vintage_Input!L290)&gt;0,IFERROR((Vintage_Input!D290+Vintage_Input!AR290)/$C338+Products!$G$14-(Products!$G$43+Products!$G$19+Products!$G$43*Products!$G$22+Products!$G$44),""),""))</f>
        <v/>
      </c>
      <c r="BA338" s="121">
        <f>IF($B338=1,$C$54,IF(N(Vintage_Input!M290)&gt;0,IFERROR((Vintage_Input!E290+Vintage_Input!AS290)/$C338+Products!$G$14-(Products!$G$43+Products!$G$19+Products!$G$43*Products!$G$22+Products!$G$44),""),""))</f>
        <v/>
      </c>
      <c r="BB338" s="121">
        <f>IF($B338=1,$D$54,IF(N(Vintage_Input!N290)&gt;0,IFERROR((Vintage_Input!F290+Vintage_Input!AT290)/$C338+Products!$G$14-(Products!$G$43+Products!$G$19+Products!$G$43*Products!$G$22+Products!$G$44),""),""))</f>
        <v/>
      </c>
      <c r="BC338" s="121">
        <f>IF($B338=1,$E$54,IF(N(Vintage_Input!O290)&gt;0,IFERROR((Vintage_Input!G290+Vintage_Input!AU290)/$C338+Products!$G$14-(Products!$G$43+Products!$G$19+Products!$G$43*Products!$G$22+Products!$G$44),""),""))</f>
        <v/>
      </c>
      <c r="BD338" s="121">
        <f>IF($B338=1,$F$54,IF(N(Vintage_Input!P290)&gt;0,IFERROR((Vintage_Input!H290+Vintage_Input!AV290)/$C338+Products!$G$14-(Products!$G$43+Products!$G$19+Products!$G$43*Products!$G$22+Products!$G$44),""),""))</f>
        <v/>
      </c>
      <c r="BE338" s="121">
        <f>IF($B338=1,$G$54,IF(N(Vintage_Input!Q290)&gt;0,IFERROR((Vintage_Input!I290+Vintage_Input!AW290)/$C338+Products!$G$14-(Products!$G$43+Products!$G$19+Products!$G$43*Products!$G$22+Products!$G$44),""),""))</f>
        <v/>
      </c>
      <c r="BF338" s="121">
        <f>IF($B338=1,$H$54,IF(N(Vintage_Input!R290)&gt;0,IFERROR((Vintage_Input!J290+Vintage_Input!AX290)/$C338+Products!$G$14-(Products!$G$43+Products!$G$19+Products!$G$43*Products!$G$22+Products!$G$44),""),""))</f>
        <v/>
      </c>
      <c r="BG338" s="121">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0">
        <f>IF($B339=1,$B$48,IF(N(Vintage_Input!L291)&gt;0,Vintage_Input!D291/Vintage_Input!L291,""))</f>
        <v/>
      </c>
      <c r="E339" s="120">
        <f>IF($B339=1,$C$48,IF(N(Vintage_Input!M291)&gt;0,Vintage_Input!E291/Vintage_Input!M291,""))</f>
        <v/>
      </c>
      <c r="F339" s="120">
        <f>IF($B339=1,$D$48,IF(N(Vintage_Input!N291)&gt;0,Vintage_Input!F291/Vintage_Input!N291,""))</f>
        <v/>
      </c>
      <c r="G339" s="120">
        <f>IF($B339=1,$E$48,IF(N(Vintage_Input!O291)&gt;0,Vintage_Input!G291/Vintage_Input!O291,""))</f>
        <v/>
      </c>
      <c r="H339" s="120">
        <f>IF($B339=1,$F$48,IF(N(Vintage_Input!P291)&gt;0,Vintage_Input!H291/Vintage_Input!P291,""))</f>
        <v/>
      </c>
      <c r="I339" s="120">
        <f>IF($B339=1,$G$48,IF(N(Vintage_Input!Q291)&gt;0,Vintage_Input!I291/Vintage_Input!Q291,""))</f>
        <v/>
      </c>
      <c r="J339" s="120">
        <f>IF($B339=1,$H$48,IF(N(Vintage_Input!R291)&gt;0,Vintage_Input!J291/Vintage_Input!R291,""))</f>
        <v/>
      </c>
      <c r="K339" s="120">
        <f>IF($B339=1,$I$48,IF(N(Vintage_Input!S291)&gt;0,Vintage_Input!K291/Vintage_Input!S291,""))</f>
        <v/>
      </c>
      <c r="L339" s="120">
        <f>IF($B339=1,$B$49,IF(N(Vintage_Input!L291)&gt;0,Vintage_Input!T291/Vintage_Input!L291,""))</f>
        <v/>
      </c>
      <c r="M339" s="120">
        <f>IF($B339=1,$C$49,IF(N(Vintage_Input!M291)&gt;0,Vintage_Input!U291/Vintage_Input!M291,""))</f>
        <v/>
      </c>
      <c r="N339" s="120">
        <f>IF($B339=1,$D$49,IF(N(Vintage_Input!N291)&gt;0,Vintage_Input!V291/Vintage_Input!N291,""))</f>
        <v/>
      </c>
      <c r="O339" s="120">
        <f>IF($B339=1,$E$49,IF(N(Vintage_Input!O291)&gt;0,Vintage_Input!W291/Vintage_Input!O291,""))</f>
        <v/>
      </c>
      <c r="P339" s="120">
        <f>IF($B339=1,$F$49,IF(N(Vintage_Input!P291)&gt;0,Vintage_Input!X291/Vintage_Input!P291,""))</f>
        <v/>
      </c>
      <c r="Q339" s="120">
        <f>IF($B339=1,$G$49,IF(N(Vintage_Input!Q291)&gt;0,Vintage_Input!Y291/Vintage_Input!Q291,""))</f>
        <v/>
      </c>
      <c r="R339" s="120">
        <f>IF($B339=1,$H$49,IF(N(Vintage_Input!R291)&gt;0,Vintage_Input!Z291/Vintage_Input!R291,""))</f>
        <v/>
      </c>
      <c r="S339" s="120">
        <f>IF($B339=1,$I$49,IF(N(Vintage_Input!S291)&gt;0,Vintage_Input!AA291/Vintage_Input!S291,""))</f>
        <v/>
      </c>
      <c r="T339" s="120">
        <f>IF($B339=1,$B$50,IF(N(Vintage_Input!L291)&gt;0,Vintage_Input!AB291/Vintage_Input!L291,""))</f>
        <v/>
      </c>
      <c r="U339" s="120">
        <f>IF($B339=1,$C$50,IF(N(Vintage_Input!M291)&gt;0,Vintage_Input!AC291/Vintage_Input!M291,""))</f>
        <v/>
      </c>
      <c r="V339" s="120">
        <f>IF($B339=1,$D$50,IF(N(Vintage_Input!N291)&gt;0,Vintage_Input!AD291/Vintage_Input!N291,""))</f>
        <v/>
      </c>
      <c r="W339" s="120">
        <f>IF($B339=1,$E$50,IF(N(Vintage_Input!O291)&gt;0,Vintage_Input!AE291/Vintage_Input!O291,""))</f>
        <v/>
      </c>
      <c r="X339" s="120">
        <f>IF($B339=1,$F$50,IF(N(Vintage_Input!P291)&gt;0,Vintage_Input!AF291/Vintage_Input!P291,""))</f>
        <v/>
      </c>
      <c r="Y339" s="120">
        <f>IF($B339=1,$G$50,IF(N(Vintage_Input!Q291)&gt;0,Vintage_Input!AG291/Vintage_Input!Q291,""))</f>
        <v/>
      </c>
      <c r="Z339" s="120">
        <f>IF($B339=1,$H$50,IF(N(Vintage_Input!R291)&gt;0,Vintage_Input!AH291/Vintage_Input!R291,""))</f>
        <v/>
      </c>
      <c r="AA339" s="120">
        <f>IF($B339=1,$I$50,IF(N(Vintage_Input!S291)&gt;0,Vintage_Input!AI291/Vintage_Input!S291,""))</f>
        <v/>
      </c>
      <c r="AB339" s="120">
        <f>IF($B339=1,$B$51,IF(N(Vintage_Input!L291)&gt;0,Vintage_Input!AJ291/Vintage_Input!L291,""))</f>
        <v/>
      </c>
      <c r="AC339" s="120">
        <f>IF($B339=1,$C$51,IF(N(Vintage_Input!M291)&gt;0,Vintage_Input!AK291/Vintage_Input!M291,""))</f>
        <v/>
      </c>
      <c r="AD339" s="120">
        <f>IF($B339=1,$D$51,IF(N(Vintage_Input!N291)&gt;0,Vintage_Input!AL291/Vintage_Input!N291,""))</f>
        <v/>
      </c>
      <c r="AE339" s="120">
        <f>IF($B339=1,$E$51,IF(N(Vintage_Input!O291)&gt;0,Vintage_Input!AM291/Vintage_Input!O291,""))</f>
        <v/>
      </c>
      <c r="AF339" s="120">
        <f>IF($B339=1,$F$51,IF(N(Vintage_Input!P291)&gt;0,Vintage_Input!AN291/Vintage_Input!P291,""))</f>
        <v/>
      </c>
      <c r="AG339" s="120">
        <f>IF($B339=1,$G$51,IF(N(Vintage_Input!Q291)&gt;0,Vintage_Input!AO291/Vintage_Input!Q291,""))</f>
        <v/>
      </c>
      <c r="AH339" s="120">
        <f>IF($B339=1,$H$51,IF(N(Vintage_Input!R291)&gt;0,Vintage_Input!AP291/Vintage_Input!R291,""))</f>
        <v/>
      </c>
      <c r="AI339" s="120">
        <f>IF($B339=1,$I$51,IF(N(Vintage_Input!S291)&gt;0,Vintage_Input!AQ291/Vintage_Input!S291,""))</f>
        <v/>
      </c>
      <c r="AJ339" s="120">
        <f>IF($B339=1,$B$52,IF(N(Vintage_Input!L291)&gt;0,IFERROR(Vintage_Input!AR291/Vintage_Input!AJ291,""),""))</f>
        <v/>
      </c>
      <c r="AK339" s="120">
        <f>IF($B339=1,$C$52,IF(N(Vintage_Input!M291)&gt;0,IFERROR(Vintage_Input!AS291/Vintage_Input!AK291,""),""))</f>
        <v/>
      </c>
      <c r="AL339" s="120">
        <f>IF($B339=1,$D$52,IF(N(Vintage_Input!N291)&gt;0,IFERROR(Vintage_Input!AT291/Vintage_Input!AL291,""),""))</f>
        <v/>
      </c>
      <c r="AM339" s="120">
        <f>IF($B339=1,$E$52,IF(N(Vintage_Input!O291)&gt;0,IFERROR(Vintage_Input!AU291/Vintage_Input!AM291,""),""))</f>
        <v/>
      </c>
      <c r="AN339" s="120">
        <f>IF($B339=1,$F$52,IF(N(Vintage_Input!P291)&gt;0,IFERROR(Vintage_Input!AV291/Vintage_Input!AN291,""),""))</f>
        <v/>
      </c>
      <c r="AO339" s="120">
        <f>IF($B339=1,$G$52,IF(N(Vintage_Input!Q291)&gt;0,IFERROR(Vintage_Input!AW291/Vintage_Input!AO291,""),""))</f>
        <v/>
      </c>
      <c r="AP339" s="120">
        <f>IF($B339=1,$H$52,IF(N(Vintage_Input!R291)&gt;0,IFERROR(Vintage_Input!AX291/Vintage_Input!AP291,""),""))</f>
        <v/>
      </c>
      <c r="AQ339" s="120">
        <f>IF($B339=1,$I$52,IF(N(Vintage_Input!S291)&gt;0,IFERROR(Vintage_Input!AY291/Vintage_Input!AQ291,""),""))</f>
        <v/>
      </c>
      <c r="AR339" s="120">
        <f>IF($B339=1,$B$53,IF(N(Vintage_Input!L291)&gt;0,IFERROR(Vintage_Input!AZ291/$C339,""),""))</f>
        <v/>
      </c>
      <c r="AS339" s="120">
        <f>IF($B339=1,$C$53,IF(N(Vintage_Input!M291)&gt;0,IFERROR(Vintage_Input!BA291/$C339,""),""))</f>
        <v/>
      </c>
      <c r="AT339" s="120">
        <f>IF($B339=1,$D$53,IF(N(Vintage_Input!N291)&gt;0,IFERROR(Vintage_Input!BB291/$C339,""),""))</f>
        <v/>
      </c>
      <c r="AU339" s="120">
        <f>IF($B339=1,$E$53,IF(N(Vintage_Input!O291)&gt;0,IFERROR(Vintage_Input!BC291/$C339,""),""))</f>
        <v/>
      </c>
      <c r="AV339" s="120">
        <f>IF($B339=1,$F$53,IF(N(Vintage_Input!P291)&gt;0,IFERROR(Vintage_Input!BD291/$C339,""),""))</f>
        <v/>
      </c>
      <c r="AW339" s="120">
        <f>IF($B339=1,$G$53,IF(N(Vintage_Input!Q291)&gt;0,IFERROR(Vintage_Input!BE291/$C339,""),""))</f>
        <v/>
      </c>
      <c r="AX339" s="120">
        <f>IF($B339=1,$H$53,IF(N(Vintage_Input!R291)&gt;0,IFERROR(Vintage_Input!BF291/$C339,""),""))</f>
        <v/>
      </c>
      <c r="AY339" s="120">
        <f>IF($B339=1,$I$53,IF(N(Vintage_Input!S291)&gt;0,IFERROR(Vintage_Input!BG291/$C339,""),""))</f>
        <v/>
      </c>
      <c r="AZ339" s="121">
        <f>IF($B339=1,$B$54,IF(N(Vintage_Input!L291)&gt;0,IFERROR((Vintage_Input!D291+Vintage_Input!AR291)/$C339+Products!$G$14-(Products!$G$43+Products!$G$19+Products!$G$43*Products!$G$22+Products!$G$44),""),""))</f>
        <v/>
      </c>
      <c r="BA339" s="121">
        <f>IF($B339=1,$C$54,IF(N(Vintage_Input!M291)&gt;0,IFERROR((Vintage_Input!E291+Vintage_Input!AS291)/$C339+Products!$G$14-(Products!$G$43+Products!$G$19+Products!$G$43*Products!$G$22+Products!$G$44),""),""))</f>
        <v/>
      </c>
      <c r="BB339" s="121">
        <f>IF($B339=1,$D$54,IF(N(Vintage_Input!N291)&gt;0,IFERROR((Vintage_Input!F291+Vintage_Input!AT291)/$C339+Products!$G$14-(Products!$G$43+Products!$G$19+Products!$G$43*Products!$G$22+Products!$G$44),""),""))</f>
        <v/>
      </c>
      <c r="BC339" s="121">
        <f>IF($B339=1,$E$54,IF(N(Vintage_Input!O291)&gt;0,IFERROR((Vintage_Input!G291+Vintage_Input!AU291)/$C339+Products!$G$14-(Products!$G$43+Products!$G$19+Products!$G$43*Products!$G$22+Products!$G$44),""),""))</f>
        <v/>
      </c>
      <c r="BD339" s="121">
        <f>IF($B339=1,$F$54,IF(N(Vintage_Input!P291)&gt;0,IFERROR((Vintage_Input!H291+Vintage_Input!AV291)/$C339+Products!$G$14-(Products!$G$43+Products!$G$19+Products!$G$43*Products!$G$22+Products!$G$44),""),""))</f>
        <v/>
      </c>
      <c r="BE339" s="121">
        <f>IF($B339=1,$G$54,IF(N(Vintage_Input!Q291)&gt;0,IFERROR((Vintage_Input!I291+Vintage_Input!AW291)/$C339+Products!$G$14-(Products!$G$43+Products!$G$19+Products!$G$43*Products!$G$22+Products!$G$44),""),""))</f>
        <v/>
      </c>
      <c r="BF339" s="121">
        <f>IF($B339=1,$H$54,IF(N(Vintage_Input!R291)&gt;0,IFERROR((Vintage_Input!J291+Vintage_Input!AX291)/$C339+Products!$G$14-(Products!$G$43+Products!$G$19+Products!$G$43*Products!$G$22+Products!$G$44),""),""))</f>
        <v/>
      </c>
      <c r="BG339" s="121">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0">
        <f>IF($B340=1,$B$48,IF(N(Vintage_Input!L292)&gt;0,Vintage_Input!D292/Vintage_Input!L292,""))</f>
        <v/>
      </c>
      <c r="E340" s="120">
        <f>IF($B340=1,$C$48,IF(N(Vintage_Input!M292)&gt;0,Vintage_Input!E292/Vintage_Input!M292,""))</f>
        <v/>
      </c>
      <c r="F340" s="120">
        <f>IF($B340=1,$D$48,IF(N(Vintage_Input!N292)&gt;0,Vintage_Input!F292/Vintage_Input!N292,""))</f>
        <v/>
      </c>
      <c r="G340" s="120">
        <f>IF($B340=1,$E$48,IF(N(Vintage_Input!O292)&gt;0,Vintage_Input!G292/Vintage_Input!O292,""))</f>
        <v/>
      </c>
      <c r="H340" s="120">
        <f>IF($B340=1,$F$48,IF(N(Vintage_Input!P292)&gt;0,Vintage_Input!H292/Vintage_Input!P292,""))</f>
        <v/>
      </c>
      <c r="I340" s="120">
        <f>IF($B340=1,$G$48,IF(N(Vintage_Input!Q292)&gt;0,Vintage_Input!I292/Vintage_Input!Q292,""))</f>
        <v/>
      </c>
      <c r="J340" s="120">
        <f>IF($B340=1,$H$48,IF(N(Vintage_Input!R292)&gt;0,Vintage_Input!J292/Vintage_Input!R292,""))</f>
        <v/>
      </c>
      <c r="K340" s="120">
        <f>IF($B340=1,$I$48,IF(N(Vintage_Input!S292)&gt;0,Vintage_Input!K292/Vintage_Input!S292,""))</f>
        <v/>
      </c>
      <c r="L340" s="120">
        <f>IF($B340=1,$B$49,IF(N(Vintage_Input!L292)&gt;0,Vintage_Input!T292/Vintage_Input!L292,""))</f>
        <v/>
      </c>
      <c r="M340" s="120">
        <f>IF($B340=1,$C$49,IF(N(Vintage_Input!M292)&gt;0,Vintage_Input!U292/Vintage_Input!M292,""))</f>
        <v/>
      </c>
      <c r="N340" s="120">
        <f>IF($B340=1,$D$49,IF(N(Vintage_Input!N292)&gt;0,Vintage_Input!V292/Vintage_Input!N292,""))</f>
        <v/>
      </c>
      <c r="O340" s="120">
        <f>IF($B340=1,$E$49,IF(N(Vintage_Input!O292)&gt;0,Vintage_Input!W292/Vintage_Input!O292,""))</f>
        <v/>
      </c>
      <c r="P340" s="120">
        <f>IF($B340=1,$F$49,IF(N(Vintage_Input!P292)&gt;0,Vintage_Input!X292/Vintage_Input!P292,""))</f>
        <v/>
      </c>
      <c r="Q340" s="120">
        <f>IF($B340=1,$G$49,IF(N(Vintage_Input!Q292)&gt;0,Vintage_Input!Y292/Vintage_Input!Q292,""))</f>
        <v/>
      </c>
      <c r="R340" s="120">
        <f>IF($B340=1,$H$49,IF(N(Vintage_Input!R292)&gt;0,Vintage_Input!Z292/Vintage_Input!R292,""))</f>
        <v/>
      </c>
      <c r="S340" s="120">
        <f>IF($B340=1,$I$49,IF(N(Vintage_Input!S292)&gt;0,Vintage_Input!AA292/Vintage_Input!S292,""))</f>
        <v/>
      </c>
      <c r="T340" s="120">
        <f>IF($B340=1,$B$50,IF(N(Vintage_Input!L292)&gt;0,Vintage_Input!AB292/Vintage_Input!L292,""))</f>
        <v/>
      </c>
      <c r="U340" s="120">
        <f>IF($B340=1,$C$50,IF(N(Vintage_Input!M292)&gt;0,Vintage_Input!AC292/Vintage_Input!M292,""))</f>
        <v/>
      </c>
      <c r="V340" s="120">
        <f>IF($B340=1,$D$50,IF(N(Vintage_Input!N292)&gt;0,Vintage_Input!AD292/Vintage_Input!N292,""))</f>
        <v/>
      </c>
      <c r="W340" s="120">
        <f>IF($B340=1,$E$50,IF(N(Vintage_Input!O292)&gt;0,Vintage_Input!AE292/Vintage_Input!O292,""))</f>
        <v/>
      </c>
      <c r="X340" s="120">
        <f>IF($B340=1,$F$50,IF(N(Vintage_Input!P292)&gt;0,Vintage_Input!AF292/Vintage_Input!P292,""))</f>
        <v/>
      </c>
      <c r="Y340" s="120">
        <f>IF($B340=1,$G$50,IF(N(Vintage_Input!Q292)&gt;0,Vintage_Input!AG292/Vintage_Input!Q292,""))</f>
        <v/>
      </c>
      <c r="Z340" s="120">
        <f>IF($B340=1,$H$50,IF(N(Vintage_Input!R292)&gt;0,Vintage_Input!AH292/Vintage_Input!R292,""))</f>
        <v/>
      </c>
      <c r="AA340" s="120">
        <f>IF($B340=1,$I$50,IF(N(Vintage_Input!S292)&gt;0,Vintage_Input!AI292/Vintage_Input!S292,""))</f>
        <v/>
      </c>
      <c r="AB340" s="120">
        <f>IF($B340=1,$B$51,IF(N(Vintage_Input!L292)&gt;0,Vintage_Input!AJ292/Vintage_Input!L292,""))</f>
        <v/>
      </c>
      <c r="AC340" s="120">
        <f>IF($B340=1,$C$51,IF(N(Vintage_Input!M292)&gt;0,Vintage_Input!AK292/Vintage_Input!M292,""))</f>
        <v/>
      </c>
      <c r="AD340" s="120">
        <f>IF($B340=1,$D$51,IF(N(Vintage_Input!N292)&gt;0,Vintage_Input!AL292/Vintage_Input!N292,""))</f>
        <v/>
      </c>
      <c r="AE340" s="120">
        <f>IF($B340=1,$E$51,IF(N(Vintage_Input!O292)&gt;0,Vintage_Input!AM292/Vintage_Input!O292,""))</f>
        <v/>
      </c>
      <c r="AF340" s="120">
        <f>IF($B340=1,$F$51,IF(N(Vintage_Input!P292)&gt;0,Vintage_Input!AN292/Vintage_Input!P292,""))</f>
        <v/>
      </c>
      <c r="AG340" s="120">
        <f>IF($B340=1,$G$51,IF(N(Vintage_Input!Q292)&gt;0,Vintage_Input!AO292/Vintage_Input!Q292,""))</f>
        <v/>
      </c>
      <c r="AH340" s="120">
        <f>IF($B340=1,$H$51,IF(N(Vintage_Input!R292)&gt;0,Vintage_Input!AP292/Vintage_Input!R292,""))</f>
        <v/>
      </c>
      <c r="AI340" s="120">
        <f>IF($B340=1,$I$51,IF(N(Vintage_Input!S292)&gt;0,Vintage_Input!AQ292/Vintage_Input!S292,""))</f>
        <v/>
      </c>
      <c r="AJ340" s="120">
        <f>IF($B340=1,$B$52,IF(N(Vintage_Input!L292)&gt;0,IFERROR(Vintage_Input!AR292/Vintage_Input!AJ292,""),""))</f>
        <v/>
      </c>
      <c r="AK340" s="120">
        <f>IF($B340=1,$C$52,IF(N(Vintage_Input!M292)&gt;0,IFERROR(Vintage_Input!AS292/Vintage_Input!AK292,""),""))</f>
        <v/>
      </c>
      <c r="AL340" s="120">
        <f>IF($B340=1,$D$52,IF(N(Vintage_Input!N292)&gt;0,IFERROR(Vintage_Input!AT292/Vintage_Input!AL292,""),""))</f>
        <v/>
      </c>
      <c r="AM340" s="120">
        <f>IF($B340=1,$E$52,IF(N(Vintage_Input!O292)&gt;0,IFERROR(Vintage_Input!AU292/Vintage_Input!AM292,""),""))</f>
        <v/>
      </c>
      <c r="AN340" s="120">
        <f>IF($B340=1,$F$52,IF(N(Vintage_Input!P292)&gt;0,IFERROR(Vintage_Input!AV292/Vintage_Input!AN292,""),""))</f>
        <v/>
      </c>
      <c r="AO340" s="120">
        <f>IF($B340=1,$G$52,IF(N(Vintage_Input!Q292)&gt;0,IFERROR(Vintage_Input!AW292/Vintage_Input!AO292,""),""))</f>
        <v/>
      </c>
      <c r="AP340" s="120">
        <f>IF($B340=1,$H$52,IF(N(Vintage_Input!R292)&gt;0,IFERROR(Vintage_Input!AX292/Vintage_Input!AP292,""),""))</f>
        <v/>
      </c>
      <c r="AQ340" s="120">
        <f>IF($B340=1,$I$52,IF(N(Vintage_Input!S292)&gt;0,IFERROR(Vintage_Input!AY292/Vintage_Input!AQ292,""),""))</f>
        <v/>
      </c>
      <c r="AR340" s="120">
        <f>IF($B340=1,$B$53,IF(N(Vintage_Input!L292)&gt;0,IFERROR(Vintage_Input!AZ292/$C340,""),""))</f>
        <v/>
      </c>
      <c r="AS340" s="120">
        <f>IF($B340=1,$C$53,IF(N(Vintage_Input!M292)&gt;0,IFERROR(Vintage_Input!BA292/$C340,""),""))</f>
        <v/>
      </c>
      <c r="AT340" s="120">
        <f>IF($B340=1,$D$53,IF(N(Vintage_Input!N292)&gt;0,IFERROR(Vintage_Input!BB292/$C340,""),""))</f>
        <v/>
      </c>
      <c r="AU340" s="120">
        <f>IF($B340=1,$E$53,IF(N(Vintage_Input!O292)&gt;0,IFERROR(Vintage_Input!BC292/$C340,""),""))</f>
        <v/>
      </c>
      <c r="AV340" s="120">
        <f>IF($B340=1,$F$53,IF(N(Vintage_Input!P292)&gt;0,IFERROR(Vintage_Input!BD292/$C340,""),""))</f>
        <v/>
      </c>
      <c r="AW340" s="120">
        <f>IF($B340=1,$G$53,IF(N(Vintage_Input!Q292)&gt;0,IFERROR(Vintage_Input!BE292/$C340,""),""))</f>
        <v/>
      </c>
      <c r="AX340" s="120">
        <f>IF($B340=1,$H$53,IF(N(Vintage_Input!R292)&gt;0,IFERROR(Vintage_Input!BF292/$C340,""),""))</f>
        <v/>
      </c>
      <c r="AY340" s="120">
        <f>IF($B340=1,$I$53,IF(N(Vintage_Input!S292)&gt;0,IFERROR(Vintage_Input!BG292/$C340,""),""))</f>
        <v/>
      </c>
      <c r="AZ340" s="121">
        <f>IF($B340=1,$B$54,IF(N(Vintage_Input!L292)&gt;0,IFERROR((Vintage_Input!D292+Vintage_Input!AR292)/$C340+Products!$G$14-(Products!$G$43+Products!$G$19+Products!$G$43*Products!$G$22+Products!$G$44),""),""))</f>
        <v/>
      </c>
      <c r="BA340" s="121">
        <f>IF($B340=1,$C$54,IF(N(Vintage_Input!M292)&gt;0,IFERROR((Vintage_Input!E292+Vintage_Input!AS292)/$C340+Products!$G$14-(Products!$G$43+Products!$G$19+Products!$G$43*Products!$G$22+Products!$G$44),""),""))</f>
        <v/>
      </c>
      <c r="BB340" s="121">
        <f>IF($B340=1,$D$54,IF(N(Vintage_Input!N292)&gt;0,IFERROR((Vintage_Input!F292+Vintage_Input!AT292)/$C340+Products!$G$14-(Products!$G$43+Products!$G$19+Products!$G$43*Products!$G$22+Products!$G$44),""),""))</f>
        <v/>
      </c>
      <c r="BC340" s="121">
        <f>IF($B340=1,$E$54,IF(N(Vintage_Input!O292)&gt;0,IFERROR((Vintage_Input!G292+Vintage_Input!AU292)/$C340+Products!$G$14-(Products!$G$43+Products!$G$19+Products!$G$43*Products!$G$22+Products!$G$44),""),""))</f>
        <v/>
      </c>
      <c r="BD340" s="121">
        <f>IF($B340=1,$F$54,IF(N(Vintage_Input!P292)&gt;0,IFERROR((Vintage_Input!H292+Vintage_Input!AV292)/$C340+Products!$G$14-(Products!$G$43+Products!$G$19+Products!$G$43*Products!$G$22+Products!$G$44),""),""))</f>
        <v/>
      </c>
      <c r="BE340" s="121">
        <f>IF($B340=1,$G$54,IF(N(Vintage_Input!Q292)&gt;0,IFERROR((Vintage_Input!I292+Vintage_Input!AW292)/$C340+Products!$G$14-(Products!$G$43+Products!$G$19+Products!$G$43*Products!$G$22+Products!$G$44),""),""))</f>
        <v/>
      </c>
      <c r="BF340" s="121">
        <f>IF($B340=1,$H$54,IF(N(Vintage_Input!R292)&gt;0,IFERROR((Vintage_Input!J292+Vintage_Input!AX292)/$C340+Products!$G$14-(Products!$G$43+Products!$G$19+Products!$G$43*Products!$G$22+Products!$G$44),""),""))</f>
        <v/>
      </c>
      <c r="BG340" s="121">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0">
        <f>IF($B341=1,$B$48,IF(N(Vintage_Input!L293)&gt;0,Vintage_Input!D293/Vintage_Input!L293,""))</f>
        <v/>
      </c>
      <c r="E341" s="120">
        <f>IF($B341=1,$C$48,IF(N(Vintage_Input!M293)&gt;0,Vintage_Input!E293/Vintage_Input!M293,""))</f>
        <v/>
      </c>
      <c r="F341" s="120">
        <f>IF($B341=1,$D$48,IF(N(Vintage_Input!N293)&gt;0,Vintage_Input!F293/Vintage_Input!N293,""))</f>
        <v/>
      </c>
      <c r="G341" s="120">
        <f>IF($B341=1,$E$48,IF(N(Vintage_Input!O293)&gt;0,Vintage_Input!G293/Vintage_Input!O293,""))</f>
        <v/>
      </c>
      <c r="H341" s="120">
        <f>IF($B341=1,$F$48,IF(N(Vintage_Input!P293)&gt;0,Vintage_Input!H293/Vintage_Input!P293,""))</f>
        <v/>
      </c>
      <c r="I341" s="120">
        <f>IF($B341=1,$G$48,IF(N(Vintage_Input!Q293)&gt;0,Vintage_Input!I293/Vintage_Input!Q293,""))</f>
        <v/>
      </c>
      <c r="J341" s="120">
        <f>IF($B341=1,$H$48,IF(N(Vintage_Input!R293)&gt;0,Vintage_Input!J293/Vintage_Input!R293,""))</f>
        <v/>
      </c>
      <c r="K341" s="120">
        <f>IF($B341=1,$I$48,IF(N(Vintage_Input!S293)&gt;0,Vintage_Input!K293/Vintage_Input!S293,""))</f>
        <v/>
      </c>
      <c r="L341" s="120">
        <f>IF($B341=1,$B$49,IF(N(Vintage_Input!L293)&gt;0,Vintage_Input!T293/Vintage_Input!L293,""))</f>
        <v/>
      </c>
      <c r="M341" s="120">
        <f>IF($B341=1,$C$49,IF(N(Vintage_Input!M293)&gt;0,Vintage_Input!U293/Vintage_Input!M293,""))</f>
        <v/>
      </c>
      <c r="N341" s="120">
        <f>IF($B341=1,$D$49,IF(N(Vintage_Input!N293)&gt;0,Vintage_Input!V293/Vintage_Input!N293,""))</f>
        <v/>
      </c>
      <c r="O341" s="120">
        <f>IF($B341=1,$E$49,IF(N(Vintage_Input!O293)&gt;0,Vintage_Input!W293/Vintage_Input!O293,""))</f>
        <v/>
      </c>
      <c r="P341" s="120">
        <f>IF($B341=1,$F$49,IF(N(Vintage_Input!P293)&gt;0,Vintage_Input!X293/Vintage_Input!P293,""))</f>
        <v/>
      </c>
      <c r="Q341" s="120">
        <f>IF($B341=1,$G$49,IF(N(Vintage_Input!Q293)&gt;0,Vintage_Input!Y293/Vintage_Input!Q293,""))</f>
        <v/>
      </c>
      <c r="R341" s="120">
        <f>IF($B341=1,$H$49,IF(N(Vintage_Input!R293)&gt;0,Vintage_Input!Z293/Vintage_Input!R293,""))</f>
        <v/>
      </c>
      <c r="S341" s="120">
        <f>IF($B341=1,$I$49,IF(N(Vintage_Input!S293)&gt;0,Vintage_Input!AA293/Vintage_Input!S293,""))</f>
        <v/>
      </c>
      <c r="T341" s="120">
        <f>IF($B341=1,$B$50,IF(N(Vintage_Input!L293)&gt;0,Vintage_Input!AB293/Vintage_Input!L293,""))</f>
        <v/>
      </c>
      <c r="U341" s="120">
        <f>IF($B341=1,$C$50,IF(N(Vintage_Input!M293)&gt;0,Vintage_Input!AC293/Vintage_Input!M293,""))</f>
        <v/>
      </c>
      <c r="V341" s="120">
        <f>IF($B341=1,$D$50,IF(N(Vintage_Input!N293)&gt;0,Vintage_Input!AD293/Vintage_Input!N293,""))</f>
        <v/>
      </c>
      <c r="W341" s="120">
        <f>IF($B341=1,$E$50,IF(N(Vintage_Input!O293)&gt;0,Vintage_Input!AE293/Vintage_Input!O293,""))</f>
        <v/>
      </c>
      <c r="X341" s="120">
        <f>IF($B341=1,$F$50,IF(N(Vintage_Input!P293)&gt;0,Vintage_Input!AF293/Vintage_Input!P293,""))</f>
        <v/>
      </c>
      <c r="Y341" s="120">
        <f>IF($B341=1,$G$50,IF(N(Vintage_Input!Q293)&gt;0,Vintage_Input!AG293/Vintage_Input!Q293,""))</f>
        <v/>
      </c>
      <c r="Z341" s="120">
        <f>IF($B341=1,$H$50,IF(N(Vintage_Input!R293)&gt;0,Vintage_Input!AH293/Vintage_Input!R293,""))</f>
        <v/>
      </c>
      <c r="AA341" s="120">
        <f>IF($B341=1,$I$50,IF(N(Vintage_Input!S293)&gt;0,Vintage_Input!AI293/Vintage_Input!S293,""))</f>
        <v/>
      </c>
      <c r="AB341" s="120">
        <f>IF($B341=1,$B$51,IF(N(Vintage_Input!L293)&gt;0,Vintage_Input!AJ293/Vintage_Input!L293,""))</f>
        <v/>
      </c>
      <c r="AC341" s="120">
        <f>IF($B341=1,$C$51,IF(N(Vintage_Input!M293)&gt;0,Vintage_Input!AK293/Vintage_Input!M293,""))</f>
        <v/>
      </c>
      <c r="AD341" s="120">
        <f>IF($B341=1,$D$51,IF(N(Vintage_Input!N293)&gt;0,Vintage_Input!AL293/Vintage_Input!N293,""))</f>
        <v/>
      </c>
      <c r="AE341" s="120">
        <f>IF($B341=1,$E$51,IF(N(Vintage_Input!O293)&gt;0,Vintage_Input!AM293/Vintage_Input!O293,""))</f>
        <v/>
      </c>
      <c r="AF341" s="120">
        <f>IF($B341=1,$F$51,IF(N(Vintage_Input!P293)&gt;0,Vintage_Input!AN293/Vintage_Input!P293,""))</f>
        <v/>
      </c>
      <c r="AG341" s="120">
        <f>IF($B341=1,$G$51,IF(N(Vintage_Input!Q293)&gt;0,Vintage_Input!AO293/Vintage_Input!Q293,""))</f>
        <v/>
      </c>
      <c r="AH341" s="120">
        <f>IF($B341=1,$H$51,IF(N(Vintage_Input!R293)&gt;0,Vintage_Input!AP293/Vintage_Input!R293,""))</f>
        <v/>
      </c>
      <c r="AI341" s="120">
        <f>IF($B341=1,$I$51,IF(N(Vintage_Input!S293)&gt;0,Vintage_Input!AQ293/Vintage_Input!S293,""))</f>
        <v/>
      </c>
      <c r="AJ341" s="120">
        <f>IF($B341=1,$B$52,IF(N(Vintage_Input!L293)&gt;0,IFERROR(Vintage_Input!AR293/Vintage_Input!AJ293,""),""))</f>
        <v/>
      </c>
      <c r="AK341" s="120">
        <f>IF($B341=1,$C$52,IF(N(Vintage_Input!M293)&gt;0,IFERROR(Vintage_Input!AS293/Vintage_Input!AK293,""),""))</f>
        <v/>
      </c>
      <c r="AL341" s="120">
        <f>IF($B341=1,$D$52,IF(N(Vintage_Input!N293)&gt;0,IFERROR(Vintage_Input!AT293/Vintage_Input!AL293,""),""))</f>
        <v/>
      </c>
      <c r="AM341" s="120">
        <f>IF($B341=1,$E$52,IF(N(Vintage_Input!O293)&gt;0,IFERROR(Vintage_Input!AU293/Vintage_Input!AM293,""),""))</f>
        <v/>
      </c>
      <c r="AN341" s="120">
        <f>IF($B341=1,$F$52,IF(N(Vintage_Input!P293)&gt;0,IFERROR(Vintage_Input!AV293/Vintage_Input!AN293,""),""))</f>
        <v/>
      </c>
      <c r="AO341" s="120">
        <f>IF($B341=1,$G$52,IF(N(Vintage_Input!Q293)&gt;0,IFERROR(Vintage_Input!AW293/Vintage_Input!AO293,""),""))</f>
        <v/>
      </c>
      <c r="AP341" s="120">
        <f>IF($B341=1,$H$52,IF(N(Vintage_Input!R293)&gt;0,IFERROR(Vintage_Input!AX293/Vintage_Input!AP293,""),""))</f>
        <v/>
      </c>
      <c r="AQ341" s="120">
        <f>IF($B341=1,$I$52,IF(N(Vintage_Input!S293)&gt;0,IFERROR(Vintage_Input!AY293/Vintage_Input!AQ293,""),""))</f>
        <v/>
      </c>
      <c r="AR341" s="120">
        <f>IF($B341=1,$B$53,IF(N(Vintage_Input!L293)&gt;0,IFERROR(Vintage_Input!AZ293/$C341,""),""))</f>
        <v/>
      </c>
      <c r="AS341" s="120">
        <f>IF($B341=1,$C$53,IF(N(Vintage_Input!M293)&gt;0,IFERROR(Vintage_Input!BA293/$C341,""),""))</f>
        <v/>
      </c>
      <c r="AT341" s="120">
        <f>IF($B341=1,$D$53,IF(N(Vintage_Input!N293)&gt;0,IFERROR(Vintage_Input!BB293/$C341,""),""))</f>
        <v/>
      </c>
      <c r="AU341" s="120">
        <f>IF($B341=1,$E$53,IF(N(Vintage_Input!O293)&gt;0,IFERROR(Vintage_Input!BC293/$C341,""),""))</f>
        <v/>
      </c>
      <c r="AV341" s="120">
        <f>IF($B341=1,$F$53,IF(N(Vintage_Input!P293)&gt;0,IFERROR(Vintage_Input!BD293/$C341,""),""))</f>
        <v/>
      </c>
      <c r="AW341" s="120">
        <f>IF($B341=1,$G$53,IF(N(Vintage_Input!Q293)&gt;0,IFERROR(Vintage_Input!BE293/$C341,""),""))</f>
        <v/>
      </c>
      <c r="AX341" s="120">
        <f>IF($B341=1,$H$53,IF(N(Vintage_Input!R293)&gt;0,IFERROR(Vintage_Input!BF293/$C341,""),""))</f>
        <v/>
      </c>
      <c r="AY341" s="120">
        <f>IF($B341=1,$I$53,IF(N(Vintage_Input!S293)&gt;0,IFERROR(Vintage_Input!BG293/$C341,""),""))</f>
        <v/>
      </c>
      <c r="AZ341" s="121">
        <f>IF($B341=1,$B$54,IF(N(Vintage_Input!L293)&gt;0,IFERROR((Vintage_Input!D293+Vintage_Input!AR293)/$C341+Products!$G$14-(Products!$G$43+Products!$G$19+Products!$G$43*Products!$G$22+Products!$G$44),""),""))</f>
        <v/>
      </c>
      <c r="BA341" s="121">
        <f>IF($B341=1,$C$54,IF(N(Vintage_Input!M293)&gt;0,IFERROR((Vintage_Input!E293+Vintage_Input!AS293)/$C341+Products!$G$14-(Products!$G$43+Products!$G$19+Products!$G$43*Products!$G$22+Products!$G$44),""),""))</f>
        <v/>
      </c>
      <c r="BB341" s="121">
        <f>IF($B341=1,$D$54,IF(N(Vintage_Input!N293)&gt;0,IFERROR((Vintage_Input!F293+Vintage_Input!AT293)/$C341+Products!$G$14-(Products!$G$43+Products!$G$19+Products!$G$43*Products!$G$22+Products!$G$44),""),""))</f>
        <v/>
      </c>
      <c r="BC341" s="121">
        <f>IF($B341=1,$E$54,IF(N(Vintage_Input!O293)&gt;0,IFERROR((Vintage_Input!G293+Vintage_Input!AU293)/$C341+Products!$G$14-(Products!$G$43+Products!$G$19+Products!$G$43*Products!$G$22+Products!$G$44),""),""))</f>
        <v/>
      </c>
      <c r="BD341" s="121">
        <f>IF($B341=1,$F$54,IF(N(Vintage_Input!P293)&gt;0,IFERROR((Vintage_Input!H293+Vintage_Input!AV293)/$C341+Products!$G$14-(Products!$G$43+Products!$G$19+Products!$G$43*Products!$G$22+Products!$G$44),""),""))</f>
        <v/>
      </c>
      <c r="BE341" s="121">
        <f>IF($B341=1,$G$54,IF(N(Vintage_Input!Q293)&gt;0,IFERROR((Vintage_Input!I293+Vintage_Input!AW293)/$C341+Products!$G$14-(Products!$G$43+Products!$G$19+Products!$G$43*Products!$G$22+Products!$G$44),""),""))</f>
        <v/>
      </c>
      <c r="BF341" s="121">
        <f>IF($B341=1,$H$54,IF(N(Vintage_Input!R293)&gt;0,IFERROR((Vintage_Input!J293+Vintage_Input!AX293)/$C341+Products!$G$14-(Products!$G$43+Products!$G$19+Products!$G$43*Products!$G$22+Products!$G$44),""),""))</f>
        <v/>
      </c>
      <c r="BG341" s="121">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0">
        <f>IF($B342=1,$B$48,IF(N(Vintage_Input!L294)&gt;0,Vintage_Input!D294/Vintage_Input!L294,""))</f>
        <v/>
      </c>
      <c r="E342" s="120">
        <f>IF($B342=1,$C$48,IF(N(Vintage_Input!M294)&gt;0,Vintage_Input!E294/Vintage_Input!M294,""))</f>
        <v/>
      </c>
      <c r="F342" s="120">
        <f>IF($B342=1,$D$48,IF(N(Vintage_Input!N294)&gt;0,Vintage_Input!F294/Vintage_Input!N294,""))</f>
        <v/>
      </c>
      <c r="G342" s="120">
        <f>IF($B342=1,$E$48,IF(N(Vintage_Input!O294)&gt;0,Vintage_Input!G294/Vintage_Input!O294,""))</f>
        <v/>
      </c>
      <c r="H342" s="120">
        <f>IF($B342=1,$F$48,IF(N(Vintage_Input!P294)&gt;0,Vintage_Input!H294/Vintage_Input!P294,""))</f>
        <v/>
      </c>
      <c r="I342" s="120">
        <f>IF($B342=1,$G$48,IF(N(Vintage_Input!Q294)&gt;0,Vintage_Input!I294/Vintage_Input!Q294,""))</f>
        <v/>
      </c>
      <c r="J342" s="120">
        <f>IF($B342=1,$H$48,IF(N(Vintage_Input!R294)&gt;0,Vintage_Input!J294/Vintage_Input!R294,""))</f>
        <v/>
      </c>
      <c r="K342" s="120">
        <f>IF($B342=1,$I$48,IF(N(Vintage_Input!S294)&gt;0,Vintage_Input!K294/Vintage_Input!S294,""))</f>
        <v/>
      </c>
      <c r="L342" s="120">
        <f>IF($B342=1,$B$49,IF(N(Vintage_Input!L294)&gt;0,Vintage_Input!T294/Vintage_Input!L294,""))</f>
        <v/>
      </c>
      <c r="M342" s="120">
        <f>IF($B342=1,$C$49,IF(N(Vintage_Input!M294)&gt;0,Vintage_Input!U294/Vintage_Input!M294,""))</f>
        <v/>
      </c>
      <c r="N342" s="120">
        <f>IF($B342=1,$D$49,IF(N(Vintage_Input!N294)&gt;0,Vintage_Input!V294/Vintage_Input!N294,""))</f>
        <v/>
      </c>
      <c r="O342" s="120">
        <f>IF($B342=1,$E$49,IF(N(Vintage_Input!O294)&gt;0,Vintage_Input!W294/Vintage_Input!O294,""))</f>
        <v/>
      </c>
      <c r="P342" s="120">
        <f>IF($B342=1,$F$49,IF(N(Vintage_Input!P294)&gt;0,Vintage_Input!X294/Vintage_Input!P294,""))</f>
        <v/>
      </c>
      <c r="Q342" s="120">
        <f>IF($B342=1,$G$49,IF(N(Vintage_Input!Q294)&gt;0,Vintage_Input!Y294/Vintage_Input!Q294,""))</f>
        <v/>
      </c>
      <c r="R342" s="120">
        <f>IF($B342=1,$H$49,IF(N(Vintage_Input!R294)&gt;0,Vintage_Input!Z294/Vintage_Input!R294,""))</f>
        <v/>
      </c>
      <c r="S342" s="120">
        <f>IF($B342=1,$I$49,IF(N(Vintage_Input!S294)&gt;0,Vintage_Input!AA294/Vintage_Input!S294,""))</f>
        <v/>
      </c>
      <c r="T342" s="120">
        <f>IF($B342=1,$B$50,IF(N(Vintage_Input!L294)&gt;0,Vintage_Input!AB294/Vintage_Input!L294,""))</f>
        <v/>
      </c>
      <c r="U342" s="120">
        <f>IF($B342=1,$C$50,IF(N(Vintage_Input!M294)&gt;0,Vintage_Input!AC294/Vintage_Input!M294,""))</f>
        <v/>
      </c>
      <c r="V342" s="120">
        <f>IF($B342=1,$D$50,IF(N(Vintage_Input!N294)&gt;0,Vintage_Input!AD294/Vintage_Input!N294,""))</f>
        <v/>
      </c>
      <c r="W342" s="120">
        <f>IF($B342=1,$E$50,IF(N(Vintage_Input!O294)&gt;0,Vintage_Input!AE294/Vintage_Input!O294,""))</f>
        <v/>
      </c>
      <c r="X342" s="120">
        <f>IF($B342=1,$F$50,IF(N(Vintage_Input!P294)&gt;0,Vintage_Input!AF294/Vintage_Input!P294,""))</f>
        <v/>
      </c>
      <c r="Y342" s="120">
        <f>IF($B342=1,$G$50,IF(N(Vintage_Input!Q294)&gt;0,Vintage_Input!AG294/Vintage_Input!Q294,""))</f>
        <v/>
      </c>
      <c r="Z342" s="120">
        <f>IF($B342=1,$H$50,IF(N(Vintage_Input!R294)&gt;0,Vintage_Input!AH294/Vintage_Input!R294,""))</f>
        <v/>
      </c>
      <c r="AA342" s="120">
        <f>IF($B342=1,$I$50,IF(N(Vintage_Input!S294)&gt;0,Vintage_Input!AI294/Vintage_Input!S294,""))</f>
        <v/>
      </c>
      <c r="AB342" s="120">
        <f>IF($B342=1,$B$51,IF(N(Vintage_Input!L294)&gt;0,Vintage_Input!AJ294/Vintage_Input!L294,""))</f>
        <v/>
      </c>
      <c r="AC342" s="120">
        <f>IF($B342=1,$C$51,IF(N(Vintage_Input!M294)&gt;0,Vintage_Input!AK294/Vintage_Input!M294,""))</f>
        <v/>
      </c>
      <c r="AD342" s="120">
        <f>IF($B342=1,$D$51,IF(N(Vintage_Input!N294)&gt;0,Vintage_Input!AL294/Vintage_Input!N294,""))</f>
        <v/>
      </c>
      <c r="AE342" s="120">
        <f>IF($B342=1,$E$51,IF(N(Vintage_Input!O294)&gt;0,Vintage_Input!AM294/Vintage_Input!O294,""))</f>
        <v/>
      </c>
      <c r="AF342" s="120">
        <f>IF($B342=1,$F$51,IF(N(Vintage_Input!P294)&gt;0,Vintage_Input!AN294/Vintage_Input!P294,""))</f>
        <v/>
      </c>
      <c r="AG342" s="120">
        <f>IF($B342=1,$G$51,IF(N(Vintage_Input!Q294)&gt;0,Vintage_Input!AO294/Vintage_Input!Q294,""))</f>
        <v/>
      </c>
      <c r="AH342" s="120">
        <f>IF($B342=1,$H$51,IF(N(Vintage_Input!R294)&gt;0,Vintage_Input!AP294/Vintage_Input!R294,""))</f>
        <v/>
      </c>
      <c r="AI342" s="120">
        <f>IF($B342=1,$I$51,IF(N(Vintage_Input!S294)&gt;0,Vintage_Input!AQ294/Vintage_Input!S294,""))</f>
        <v/>
      </c>
      <c r="AJ342" s="120">
        <f>IF($B342=1,$B$52,IF(N(Vintage_Input!L294)&gt;0,IFERROR(Vintage_Input!AR294/Vintage_Input!AJ294,""),""))</f>
        <v/>
      </c>
      <c r="AK342" s="120">
        <f>IF($B342=1,$C$52,IF(N(Vintage_Input!M294)&gt;0,IFERROR(Vintage_Input!AS294/Vintage_Input!AK294,""),""))</f>
        <v/>
      </c>
      <c r="AL342" s="120">
        <f>IF($B342=1,$D$52,IF(N(Vintage_Input!N294)&gt;0,IFERROR(Vintage_Input!AT294/Vintage_Input!AL294,""),""))</f>
        <v/>
      </c>
      <c r="AM342" s="120">
        <f>IF($B342=1,$E$52,IF(N(Vintage_Input!O294)&gt;0,IFERROR(Vintage_Input!AU294/Vintage_Input!AM294,""),""))</f>
        <v/>
      </c>
      <c r="AN342" s="120">
        <f>IF($B342=1,$F$52,IF(N(Vintage_Input!P294)&gt;0,IFERROR(Vintage_Input!AV294/Vintage_Input!AN294,""),""))</f>
        <v/>
      </c>
      <c r="AO342" s="120">
        <f>IF($B342=1,$G$52,IF(N(Vintage_Input!Q294)&gt;0,IFERROR(Vintage_Input!AW294/Vintage_Input!AO294,""),""))</f>
        <v/>
      </c>
      <c r="AP342" s="120">
        <f>IF($B342=1,$H$52,IF(N(Vintage_Input!R294)&gt;0,IFERROR(Vintage_Input!AX294/Vintage_Input!AP294,""),""))</f>
        <v/>
      </c>
      <c r="AQ342" s="120">
        <f>IF($B342=1,$I$52,IF(N(Vintage_Input!S294)&gt;0,IFERROR(Vintage_Input!AY294/Vintage_Input!AQ294,""),""))</f>
        <v/>
      </c>
      <c r="AR342" s="120">
        <f>IF($B342=1,$B$53,IF(N(Vintage_Input!L294)&gt;0,IFERROR(Vintage_Input!AZ294/$C342,""),""))</f>
        <v/>
      </c>
      <c r="AS342" s="120">
        <f>IF($B342=1,$C$53,IF(N(Vintage_Input!M294)&gt;0,IFERROR(Vintage_Input!BA294/$C342,""),""))</f>
        <v/>
      </c>
      <c r="AT342" s="120">
        <f>IF($B342=1,$D$53,IF(N(Vintage_Input!N294)&gt;0,IFERROR(Vintage_Input!BB294/$C342,""),""))</f>
        <v/>
      </c>
      <c r="AU342" s="120">
        <f>IF($B342=1,$E$53,IF(N(Vintage_Input!O294)&gt;0,IFERROR(Vintage_Input!BC294/$C342,""),""))</f>
        <v/>
      </c>
      <c r="AV342" s="120">
        <f>IF($B342=1,$F$53,IF(N(Vintage_Input!P294)&gt;0,IFERROR(Vintage_Input!BD294/$C342,""),""))</f>
        <v/>
      </c>
      <c r="AW342" s="120">
        <f>IF($B342=1,$G$53,IF(N(Vintage_Input!Q294)&gt;0,IFERROR(Vintage_Input!BE294/$C342,""),""))</f>
        <v/>
      </c>
      <c r="AX342" s="120">
        <f>IF($B342=1,$H$53,IF(N(Vintage_Input!R294)&gt;0,IFERROR(Vintage_Input!BF294/$C342,""),""))</f>
        <v/>
      </c>
      <c r="AY342" s="120">
        <f>IF($B342=1,$I$53,IF(N(Vintage_Input!S294)&gt;0,IFERROR(Vintage_Input!BG294/$C342,""),""))</f>
        <v/>
      </c>
      <c r="AZ342" s="121">
        <f>IF($B342=1,$B$54,IF(N(Vintage_Input!L294)&gt;0,IFERROR((Vintage_Input!D294+Vintage_Input!AR294)/$C342+Products!$G$14-(Products!$G$43+Products!$G$19+Products!$G$43*Products!$G$22+Products!$G$44),""),""))</f>
        <v/>
      </c>
      <c r="BA342" s="121">
        <f>IF($B342=1,$C$54,IF(N(Vintage_Input!M294)&gt;0,IFERROR((Vintage_Input!E294+Vintage_Input!AS294)/$C342+Products!$G$14-(Products!$G$43+Products!$G$19+Products!$G$43*Products!$G$22+Products!$G$44),""),""))</f>
        <v/>
      </c>
      <c r="BB342" s="121">
        <f>IF($B342=1,$D$54,IF(N(Vintage_Input!N294)&gt;0,IFERROR((Vintage_Input!F294+Vintage_Input!AT294)/$C342+Products!$G$14-(Products!$G$43+Products!$G$19+Products!$G$43*Products!$G$22+Products!$G$44),""),""))</f>
        <v/>
      </c>
      <c r="BC342" s="121">
        <f>IF($B342=1,$E$54,IF(N(Vintage_Input!O294)&gt;0,IFERROR((Vintage_Input!G294+Vintage_Input!AU294)/$C342+Products!$G$14-(Products!$G$43+Products!$G$19+Products!$G$43*Products!$G$22+Products!$G$44),""),""))</f>
        <v/>
      </c>
      <c r="BD342" s="121">
        <f>IF($B342=1,$F$54,IF(N(Vintage_Input!P294)&gt;0,IFERROR((Vintage_Input!H294+Vintage_Input!AV294)/$C342+Products!$G$14-(Products!$G$43+Products!$G$19+Products!$G$43*Products!$G$22+Products!$G$44),""),""))</f>
        <v/>
      </c>
      <c r="BE342" s="121">
        <f>IF($B342=1,$G$54,IF(N(Vintage_Input!Q294)&gt;0,IFERROR((Vintage_Input!I294+Vintage_Input!AW294)/$C342+Products!$G$14-(Products!$G$43+Products!$G$19+Products!$G$43*Products!$G$22+Products!$G$44),""),""))</f>
        <v/>
      </c>
      <c r="BF342" s="121">
        <f>IF($B342=1,$H$54,IF(N(Vintage_Input!R294)&gt;0,IFERROR((Vintage_Input!J294+Vintage_Input!AX294)/$C342+Products!$G$14-(Products!$G$43+Products!$G$19+Products!$G$43*Products!$G$22+Products!$G$44),""),""))</f>
        <v/>
      </c>
      <c r="BG342" s="121">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0">
        <f>IF($B343=1,$B$48,IF(N(Vintage_Input!L295)&gt;0,Vintage_Input!D295/Vintage_Input!L295,""))</f>
        <v/>
      </c>
      <c r="E343" s="120">
        <f>IF($B343=1,$C$48,IF(N(Vintage_Input!M295)&gt;0,Vintage_Input!E295/Vintage_Input!M295,""))</f>
        <v/>
      </c>
      <c r="F343" s="120">
        <f>IF($B343=1,$D$48,IF(N(Vintage_Input!N295)&gt;0,Vintage_Input!F295/Vintage_Input!N295,""))</f>
        <v/>
      </c>
      <c r="G343" s="120">
        <f>IF($B343=1,$E$48,IF(N(Vintage_Input!O295)&gt;0,Vintage_Input!G295/Vintage_Input!O295,""))</f>
        <v/>
      </c>
      <c r="H343" s="120">
        <f>IF($B343=1,$F$48,IF(N(Vintage_Input!P295)&gt;0,Vintage_Input!H295/Vintage_Input!P295,""))</f>
        <v/>
      </c>
      <c r="I343" s="120">
        <f>IF($B343=1,$G$48,IF(N(Vintage_Input!Q295)&gt;0,Vintage_Input!I295/Vintage_Input!Q295,""))</f>
        <v/>
      </c>
      <c r="J343" s="120">
        <f>IF($B343=1,$H$48,IF(N(Vintage_Input!R295)&gt;0,Vintage_Input!J295/Vintage_Input!R295,""))</f>
        <v/>
      </c>
      <c r="K343" s="120">
        <f>IF($B343=1,$I$48,IF(N(Vintage_Input!S295)&gt;0,Vintage_Input!K295/Vintage_Input!S295,""))</f>
        <v/>
      </c>
      <c r="L343" s="120">
        <f>IF($B343=1,$B$49,IF(N(Vintage_Input!L295)&gt;0,Vintage_Input!T295/Vintage_Input!L295,""))</f>
        <v/>
      </c>
      <c r="M343" s="120">
        <f>IF($B343=1,$C$49,IF(N(Vintage_Input!M295)&gt;0,Vintage_Input!U295/Vintage_Input!M295,""))</f>
        <v/>
      </c>
      <c r="N343" s="120">
        <f>IF($B343=1,$D$49,IF(N(Vintage_Input!N295)&gt;0,Vintage_Input!V295/Vintage_Input!N295,""))</f>
        <v/>
      </c>
      <c r="O343" s="120">
        <f>IF($B343=1,$E$49,IF(N(Vintage_Input!O295)&gt;0,Vintage_Input!W295/Vintage_Input!O295,""))</f>
        <v/>
      </c>
      <c r="P343" s="120">
        <f>IF($B343=1,$F$49,IF(N(Vintage_Input!P295)&gt;0,Vintage_Input!X295/Vintage_Input!P295,""))</f>
        <v/>
      </c>
      <c r="Q343" s="120">
        <f>IF($B343=1,$G$49,IF(N(Vintage_Input!Q295)&gt;0,Vintage_Input!Y295/Vintage_Input!Q295,""))</f>
        <v/>
      </c>
      <c r="R343" s="120">
        <f>IF($B343=1,$H$49,IF(N(Vintage_Input!R295)&gt;0,Vintage_Input!Z295/Vintage_Input!R295,""))</f>
        <v/>
      </c>
      <c r="S343" s="120">
        <f>IF($B343=1,$I$49,IF(N(Vintage_Input!S295)&gt;0,Vintage_Input!AA295/Vintage_Input!S295,""))</f>
        <v/>
      </c>
      <c r="T343" s="120">
        <f>IF($B343=1,$B$50,IF(N(Vintage_Input!L295)&gt;0,Vintage_Input!AB295/Vintage_Input!L295,""))</f>
        <v/>
      </c>
      <c r="U343" s="120">
        <f>IF($B343=1,$C$50,IF(N(Vintage_Input!M295)&gt;0,Vintage_Input!AC295/Vintage_Input!M295,""))</f>
        <v/>
      </c>
      <c r="V343" s="120">
        <f>IF($B343=1,$D$50,IF(N(Vintage_Input!N295)&gt;0,Vintage_Input!AD295/Vintage_Input!N295,""))</f>
        <v/>
      </c>
      <c r="W343" s="120">
        <f>IF($B343=1,$E$50,IF(N(Vintage_Input!O295)&gt;0,Vintage_Input!AE295/Vintage_Input!O295,""))</f>
        <v/>
      </c>
      <c r="X343" s="120">
        <f>IF($B343=1,$F$50,IF(N(Vintage_Input!P295)&gt;0,Vintage_Input!AF295/Vintage_Input!P295,""))</f>
        <v/>
      </c>
      <c r="Y343" s="120">
        <f>IF($B343=1,$G$50,IF(N(Vintage_Input!Q295)&gt;0,Vintage_Input!AG295/Vintage_Input!Q295,""))</f>
        <v/>
      </c>
      <c r="Z343" s="120">
        <f>IF($B343=1,$H$50,IF(N(Vintage_Input!R295)&gt;0,Vintage_Input!AH295/Vintage_Input!R295,""))</f>
        <v/>
      </c>
      <c r="AA343" s="120">
        <f>IF($B343=1,$I$50,IF(N(Vintage_Input!S295)&gt;0,Vintage_Input!AI295/Vintage_Input!S295,""))</f>
        <v/>
      </c>
      <c r="AB343" s="120">
        <f>IF($B343=1,$B$51,IF(N(Vintage_Input!L295)&gt;0,Vintage_Input!AJ295/Vintage_Input!L295,""))</f>
        <v/>
      </c>
      <c r="AC343" s="120">
        <f>IF($B343=1,$C$51,IF(N(Vintage_Input!M295)&gt;0,Vintage_Input!AK295/Vintage_Input!M295,""))</f>
        <v/>
      </c>
      <c r="AD343" s="120">
        <f>IF($B343=1,$D$51,IF(N(Vintage_Input!N295)&gt;0,Vintage_Input!AL295/Vintage_Input!N295,""))</f>
        <v/>
      </c>
      <c r="AE343" s="120">
        <f>IF($B343=1,$E$51,IF(N(Vintage_Input!O295)&gt;0,Vintage_Input!AM295/Vintage_Input!O295,""))</f>
        <v/>
      </c>
      <c r="AF343" s="120">
        <f>IF($B343=1,$F$51,IF(N(Vintage_Input!P295)&gt;0,Vintage_Input!AN295/Vintage_Input!P295,""))</f>
        <v/>
      </c>
      <c r="AG343" s="120">
        <f>IF($B343=1,$G$51,IF(N(Vintage_Input!Q295)&gt;0,Vintage_Input!AO295/Vintage_Input!Q295,""))</f>
        <v/>
      </c>
      <c r="AH343" s="120">
        <f>IF($B343=1,$H$51,IF(N(Vintage_Input!R295)&gt;0,Vintage_Input!AP295/Vintage_Input!R295,""))</f>
        <v/>
      </c>
      <c r="AI343" s="120">
        <f>IF($B343=1,$I$51,IF(N(Vintage_Input!S295)&gt;0,Vintage_Input!AQ295/Vintage_Input!S295,""))</f>
        <v/>
      </c>
      <c r="AJ343" s="120">
        <f>IF($B343=1,$B$52,IF(N(Vintage_Input!L295)&gt;0,IFERROR(Vintage_Input!AR295/Vintage_Input!AJ295,""),""))</f>
        <v/>
      </c>
      <c r="AK343" s="120">
        <f>IF($B343=1,$C$52,IF(N(Vintage_Input!M295)&gt;0,IFERROR(Vintage_Input!AS295/Vintage_Input!AK295,""),""))</f>
        <v/>
      </c>
      <c r="AL343" s="120">
        <f>IF($B343=1,$D$52,IF(N(Vintage_Input!N295)&gt;0,IFERROR(Vintage_Input!AT295/Vintage_Input!AL295,""),""))</f>
        <v/>
      </c>
      <c r="AM343" s="120">
        <f>IF($B343=1,$E$52,IF(N(Vintage_Input!O295)&gt;0,IFERROR(Vintage_Input!AU295/Vintage_Input!AM295,""),""))</f>
        <v/>
      </c>
      <c r="AN343" s="120">
        <f>IF($B343=1,$F$52,IF(N(Vintage_Input!P295)&gt;0,IFERROR(Vintage_Input!AV295/Vintage_Input!AN295,""),""))</f>
        <v/>
      </c>
      <c r="AO343" s="120">
        <f>IF($B343=1,$G$52,IF(N(Vintage_Input!Q295)&gt;0,IFERROR(Vintage_Input!AW295/Vintage_Input!AO295,""),""))</f>
        <v/>
      </c>
      <c r="AP343" s="120">
        <f>IF($B343=1,$H$52,IF(N(Vintage_Input!R295)&gt;0,IFERROR(Vintage_Input!AX295/Vintage_Input!AP295,""),""))</f>
        <v/>
      </c>
      <c r="AQ343" s="120">
        <f>IF($B343=1,$I$52,IF(N(Vintage_Input!S295)&gt;0,IFERROR(Vintage_Input!AY295/Vintage_Input!AQ295,""),""))</f>
        <v/>
      </c>
      <c r="AR343" s="120">
        <f>IF($B343=1,$B$53,IF(N(Vintage_Input!L295)&gt;0,IFERROR(Vintage_Input!AZ295/$C343,""),""))</f>
        <v/>
      </c>
      <c r="AS343" s="120">
        <f>IF($B343=1,$C$53,IF(N(Vintage_Input!M295)&gt;0,IFERROR(Vintage_Input!BA295/$C343,""),""))</f>
        <v/>
      </c>
      <c r="AT343" s="120">
        <f>IF($B343=1,$D$53,IF(N(Vintage_Input!N295)&gt;0,IFERROR(Vintage_Input!BB295/$C343,""),""))</f>
        <v/>
      </c>
      <c r="AU343" s="120">
        <f>IF($B343=1,$E$53,IF(N(Vintage_Input!O295)&gt;0,IFERROR(Vintage_Input!BC295/$C343,""),""))</f>
        <v/>
      </c>
      <c r="AV343" s="120">
        <f>IF($B343=1,$F$53,IF(N(Vintage_Input!P295)&gt;0,IFERROR(Vintage_Input!BD295/$C343,""),""))</f>
        <v/>
      </c>
      <c r="AW343" s="120">
        <f>IF($B343=1,$G$53,IF(N(Vintage_Input!Q295)&gt;0,IFERROR(Vintage_Input!BE295/$C343,""),""))</f>
        <v/>
      </c>
      <c r="AX343" s="120">
        <f>IF($B343=1,$H$53,IF(N(Vintage_Input!R295)&gt;0,IFERROR(Vintage_Input!BF295/$C343,""),""))</f>
        <v/>
      </c>
      <c r="AY343" s="120">
        <f>IF($B343=1,$I$53,IF(N(Vintage_Input!S295)&gt;0,IFERROR(Vintage_Input!BG295/$C343,""),""))</f>
        <v/>
      </c>
      <c r="AZ343" s="121">
        <f>IF($B343=1,$B$54,IF(N(Vintage_Input!L295)&gt;0,IFERROR((Vintage_Input!D295+Vintage_Input!AR295)/$C343+Products!$G$14-(Products!$G$43+Products!$G$19+Products!$G$43*Products!$G$22+Products!$G$44),""),""))</f>
        <v/>
      </c>
      <c r="BA343" s="121">
        <f>IF($B343=1,$C$54,IF(N(Vintage_Input!M295)&gt;0,IFERROR((Vintage_Input!E295+Vintage_Input!AS295)/$C343+Products!$G$14-(Products!$G$43+Products!$G$19+Products!$G$43*Products!$G$22+Products!$G$44),""),""))</f>
        <v/>
      </c>
      <c r="BB343" s="121">
        <f>IF($B343=1,$D$54,IF(N(Vintage_Input!N295)&gt;0,IFERROR((Vintage_Input!F295+Vintage_Input!AT295)/$C343+Products!$G$14-(Products!$G$43+Products!$G$19+Products!$G$43*Products!$G$22+Products!$G$44),""),""))</f>
        <v/>
      </c>
      <c r="BC343" s="121">
        <f>IF($B343=1,$E$54,IF(N(Vintage_Input!O295)&gt;0,IFERROR((Vintage_Input!G295+Vintage_Input!AU295)/$C343+Products!$G$14-(Products!$G$43+Products!$G$19+Products!$G$43*Products!$G$22+Products!$G$44),""),""))</f>
        <v/>
      </c>
      <c r="BD343" s="121">
        <f>IF($B343=1,$F$54,IF(N(Vintage_Input!P295)&gt;0,IFERROR((Vintage_Input!H295+Vintage_Input!AV295)/$C343+Products!$G$14-(Products!$G$43+Products!$G$19+Products!$G$43*Products!$G$22+Products!$G$44),""),""))</f>
        <v/>
      </c>
      <c r="BE343" s="121">
        <f>IF($B343=1,$G$54,IF(N(Vintage_Input!Q295)&gt;0,IFERROR((Vintage_Input!I295+Vintage_Input!AW295)/$C343+Products!$G$14-(Products!$G$43+Products!$G$19+Products!$G$43*Products!$G$22+Products!$G$44),""),""))</f>
        <v/>
      </c>
      <c r="BF343" s="121">
        <f>IF($B343=1,$H$54,IF(N(Vintage_Input!R295)&gt;0,IFERROR((Vintage_Input!J295+Vintage_Input!AX295)/$C343+Products!$G$14-(Products!$G$43+Products!$G$19+Products!$G$43*Products!$G$22+Products!$G$44),""),""))</f>
        <v/>
      </c>
      <c r="BG343" s="121">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0">
        <f>IF($B344=1,$B$48,IF(N(Vintage_Input!L296)&gt;0,Vintage_Input!D296/Vintage_Input!L296,""))</f>
        <v/>
      </c>
      <c r="E344" s="120">
        <f>IF($B344=1,$C$48,IF(N(Vintage_Input!M296)&gt;0,Vintage_Input!E296/Vintage_Input!M296,""))</f>
        <v/>
      </c>
      <c r="F344" s="120">
        <f>IF($B344=1,$D$48,IF(N(Vintage_Input!N296)&gt;0,Vintage_Input!F296/Vintage_Input!N296,""))</f>
        <v/>
      </c>
      <c r="G344" s="120">
        <f>IF($B344=1,$E$48,IF(N(Vintage_Input!O296)&gt;0,Vintage_Input!G296/Vintage_Input!O296,""))</f>
        <v/>
      </c>
      <c r="H344" s="120">
        <f>IF($B344=1,$F$48,IF(N(Vintage_Input!P296)&gt;0,Vintage_Input!H296/Vintage_Input!P296,""))</f>
        <v/>
      </c>
      <c r="I344" s="120">
        <f>IF($B344=1,$G$48,IF(N(Vintage_Input!Q296)&gt;0,Vintage_Input!I296/Vintage_Input!Q296,""))</f>
        <v/>
      </c>
      <c r="J344" s="120">
        <f>IF($B344=1,$H$48,IF(N(Vintage_Input!R296)&gt;0,Vintage_Input!J296/Vintage_Input!R296,""))</f>
        <v/>
      </c>
      <c r="K344" s="120">
        <f>IF($B344=1,$I$48,IF(N(Vintage_Input!S296)&gt;0,Vintage_Input!K296/Vintage_Input!S296,""))</f>
        <v/>
      </c>
      <c r="L344" s="120">
        <f>IF($B344=1,$B$49,IF(N(Vintage_Input!L296)&gt;0,Vintage_Input!T296/Vintage_Input!L296,""))</f>
        <v/>
      </c>
      <c r="M344" s="120">
        <f>IF($B344=1,$C$49,IF(N(Vintage_Input!M296)&gt;0,Vintage_Input!U296/Vintage_Input!M296,""))</f>
        <v/>
      </c>
      <c r="N344" s="120">
        <f>IF($B344=1,$D$49,IF(N(Vintage_Input!N296)&gt;0,Vintage_Input!V296/Vintage_Input!N296,""))</f>
        <v/>
      </c>
      <c r="O344" s="120">
        <f>IF($B344=1,$E$49,IF(N(Vintage_Input!O296)&gt;0,Vintage_Input!W296/Vintage_Input!O296,""))</f>
        <v/>
      </c>
      <c r="P344" s="120">
        <f>IF($B344=1,$F$49,IF(N(Vintage_Input!P296)&gt;0,Vintage_Input!X296/Vintage_Input!P296,""))</f>
        <v/>
      </c>
      <c r="Q344" s="120">
        <f>IF($B344=1,$G$49,IF(N(Vintage_Input!Q296)&gt;0,Vintage_Input!Y296/Vintage_Input!Q296,""))</f>
        <v/>
      </c>
      <c r="R344" s="120">
        <f>IF($B344=1,$H$49,IF(N(Vintage_Input!R296)&gt;0,Vintage_Input!Z296/Vintage_Input!R296,""))</f>
        <v/>
      </c>
      <c r="S344" s="120">
        <f>IF($B344=1,$I$49,IF(N(Vintage_Input!S296)&gt;0,Vintage_Input!AA296/Vintage_Input!S296,""))</f>
        <v/>
      </c>
      <c r="T344" s="120">
        <f>IF($B344=1,$B$50,IF(N(Vintage_Input!L296)&gt;0,Vintage_Input!AB296/Vintage_Input!L296,""))</f>
        <v/>
      </c>
      <c r="U344" s="120">
        <f>IF($B344=1,$C$50,IF(N(Vintage_Input!M296)&gt;0,Vintage_Input!AC296/Vintage_Input!M296,""))</f>
        <v/>
      </c>
      <c r="V344" s="120">
        <f>IF($B344=1,$D$50,IF(N(Vintage_Input!N296)&gt;0,Vintage_Input!AD296/Vintage_Input!N296,""))</f>
        <v/>
      </c>
      <c r="W344" s="120">
        <f>IF($B344=1,$E$50,IF(N(Vintage_Input!O296)&gt;0,Vintage_Input!AE296/Vintage_Input!O296,""))</f>
        <v/>
      </c>
      <c r="X344" s="120">
        <f>IF($B344=1,$F$50,IF(N(Vintage_Input!P296)&gt;0,Vintage_Input!AF296/Vintage_Input!P296,""))</f>
        <v/>
      </c>
      <c r="Y344" s="120">
        <f>IF($B344=1,$G$50,IF(N(Vintage_Input!Q296)&gt;0,Vintage_Input!AG296/Vintage_Input!Q296,""))</f>
        <v/>
      </c>
      <c r="Z344" s="120">
        <f>IF($B344=1,$H$50,IF(N(Vintage_Input!R296)&gt;0,Vintage_Input!AH296/Vintage_Input!R296,""))</f>
        <v/>
      </c>
      <c r="AA344" s="120">
        <f>IF($B344=1,$I$50,IF(N(Vintage_Input!S296)&gt;0,Vintage_Input!AI296/Vintage_Input!S296,""))</f>
        <v/>
      </c>
      <c r="AB344" s="120">
        <f>IF($B344=1,$B$51,IF(N(Vintage_Input!L296)&gt;0,Vintage_Input!AJ296/Vintage_Input!L296,""))</f>
        <v/>
      </c>
      <c r="AC344" s="120">
        <f>IF($B344=1,$C$51,IF(N(Vintage_Input!M296)&gt;0,Vintage_Input!AK296/Vintage_Input!M296,""))</f>
        <v/>
      </c>
      <c r="AD344" s="120">
        <f>IF($B344=1,$D$51,IF(N(Vintage_Input!N296)&gt;0,Vintage_Input!AL296/Vintage_Input!N296,""))</f>
        <v/>
      </c>
      <c r="AE344" s="120">
        <f>IF($B344=1,$E$51,IF(N(Vintage_Input!O296)&gt;0,Vintage_Input!AM296/Vintage_Input!O296,""))</f>
        <v/>
      </c>
      <c r="AF344" s="120">
        <f>IF($B344=1,$F$51,IF(N(Vintage_Input!P296)&gt;0,Vintage_Input!AN296/Vintage_Input!P296,""))</f>
        <v/>
      </c>
      <c r="AG344" s="120">
        <f>IF($B344=1,$G$51,IF(N(Vintage_Input!Q296)&gt;0,Vintage_Input!AO296/Vintage_Input!Q296,""))</f>
        <v/>
      </c>
      <c r="AH344" s="120">
        <f>IF($B344=1,$H$51,IF(N(Vintage_Input!R296)&gt;0,Vintage_Input!AP296/Vintage_Input!R296,""))</f>
        <v/>
      </c>
      <c r="AI344" s="120">
        <f>IF($B344=1,$I$51,IF(N(Vintage_Input!S296)&gt;0,Vintage_Input!AQ296/Vintage_Input!S296,""))</f>
        <v/>
      </c>
      <c r="AJ344" s="120">
        <f>IF($B344=1,$B$52,IF(N(Vintage_Input!L296)&gt;0,IFERROR(Vintage_Input!AR296/Vintage_Input!AJ296,""),""))</f>
        <v/>
      </c>
      <c r="AK344" s="120">
        <f>IF($B344=1,$C$52,IF(N(Vintage_Input!M296)&gt;0,IFERROR(Vintage_Input!AS296/Vintage_Input!AK296,""),""))</f>
        <v/>
      </c>
      <c r="AL344" s="120">
        <f>IF($B344=1,$D$52,IF(N(Vintage_Input!N296)&gt;0,IFERROR(Vintage_Input!AT296/Vintage_Input!AL296,""),""))</f>
        <v/>
      </c>
      <c r="AM344" s="120">
        <f>IF($B344=1,$E$52,IF(N(Vintage_Input!O296)&gt;0,IFERROR(Vintage_Input!AU296/Vintage_Input!AM296,""),""))</f>
        <v/>
      </c>
      <c r="AN344" s="120">
        <f>IF($B344=1,$F$52,IF(N(Vintage_Input!P296)&gt;0,IFERROR(Vintage_Input!AV296/Vintage_Input!AN296,""),""))</f>
        <v/>
      </c>
      <c r="AO344" s="120">
        <f>IF($B344=1,$G$52,IF(N(Vintage_Input!Q296)&gt;0,IFERROR(Vintage_Input!AW296/Vintage_Input!AO296,""),""))</f>
        <v/>
      </c>
      <c r="AP344" s="120">
        <f>IF($B344=1,$H$52,IF(N(Vintage_Input!R296)&gt;0,IFERROR(Vintage_Input!AX296/Vintage_Input!AP296,""),""))</f>
        <v/>
      </c>
      <c r="AQ344" s="120">
        <f>IF($B344=1,$I$52,IF(N(Vintage_Input!S296)&gt;0,IFERROR(Vintage_Input!AY296/Vintage_Input!AQ296,""),""))</f>
        <v/>
      </c>
      <c r="AR344" s="120">
        <f>IF($B344=1,$B$53,IF(N(Vintage_Input!L296)&gt;0,IFERROR(Vintage_Input!AZ296/$C344,""),""))</f>
        <v/>
      </c>
      <c r="AS344" s="120">
        <f>IF($B344=1,$C$53,IF(N(Vintage_Input!M296)&gt;0,IFERROR(Vintage_Input!BA296/$C344,""),""))</f>
        <v/>
      </c>
      <c r="AT344" s="120">
        <f>IF($B344=1,$D$53,IF(N(Vintage_Input!N296)&gt;0,IFERROR(Vintage_Input!BB296/$C344,""),""))</f>
        <v/>
      </c>
      <c r="AU344" s="120">
        <f>IF($B344=1,$E$53,IF(N(Vintage_Input!O296)&gt;0,IFERROR(Vintage_Input!BC296/$C344,""),""))</f>
        <v/>
      </c>
      <c r="AV344" s="120">
        <f>IF($B344=1,$F$53,IF(N(Vintage_Input!P296)&gt;0,IFERROR(Vintage_Input!BD296/$C344,""),""))</f>
        <v/>
      </c>
      <c r="AW344" s="120">
        <f>IF($B344=1,$G$53,IF(N(Vintage_Input!Q296)&gt;0,IFERROR(Vintage_Input!BE296/$C344,""),""))</f>
        <v/>
      </c>
      <c r="AX344" s="120">
        <f>IF($B344=1,$H$53,IF(N(Vintage_Input!R296)&gt;0,IFERROR(Vintage_Input!BF296/$C344,""),""))</f>
        <v/>
      </c>
      <c r="AY344" s="120">
        <f>IF($B344=1,$I$53,IF(N(Vintage_Input!S296)&gt;0,IFERROR(Vintage_Input!BG296/$C344,""),""))</f>
        <v/>
      </c>
      <c r="AZ344" s="121">
        <f>IF($B344=1,$B$54,IF(N(Vintage_Input!L296)&gt;0,IFERROR((Vintage_Input!D296+Vintage_Input!AR296)/$C344+Products!$G$14-(Products!$G$43+Products!$G$19+Products!$G$43*Products!$G$22+Products!$G$44),""),""))</f>
        <v/>
      </c>
      <c r="BA344" s="121">
        <f>IF($B344=1,$C$54,IF(N(Vintage_Input!M296)&gt;0,IFERROR((Vintage_Input!E296+Vintage_Input!AS296)/$C344+Products!$G$14-(Products!$G$43+Products!$G$19+Products!$G$43*Products!$G$22+Products!$G$44),""),""))</f>
        <v/>
      </c>
      <c r="BB344" s="121">
        <f>IF($B344=1,$D$54,IF(N(Vintage_Input!N296)&gt;0,IFERROR((Vintage_Input!F296+Vintage_Input!AT296)/$C344+Products!$G$14-(Products!$G$43+Products!$G$19+Products!$G$43*Products!$G$22+Products!$G$44),""),""))</f>
        <v/>
      </c>
      <c r="BC344" s="121">
        <f>IF($B344=1,$E$54,IF(N(Vintage_Input!O296)&gt;0,IFERROR((Vintage_Input!G296+Vintage_Input!AU296)/$C344+Products!$G$14-(Products!$G$43+Products!$G$19+Products!$G$43*Products!$G$22+Products!$G$44),""),""))</f>
        <v/>
      </c>
      <c r="BD344" s="121">
        <f>IF($B344=1,$F$54,IF(N(Vintage_Input!P296)&gt;0,IFERROR((Vintage_Input!H296+Vintage_Input!AV296)/$C344+Products!$G$14-(Products!$G$43+Products!$G$19+Products!$G$43*Products!$G$22+Products!$G$44),""),""))</f>
        <v/>
      </c>
      <c r="BE344" s="121">
        <f>IF($B344=1,$G$54,IF(N(Vintage_Input!Q296)&gt;0,IFERROR((Vintage_Input!I296+Vintage_Input!AW296)/$C344+Products!$G$14-(Products!$G$43+Products!$G$19+Products!$G$43*Products!$G$22+Products!$G$44),""),""))</f>
        <v/>
      </c>
      <c r="BF344" s="121">
        <f>IF($B344=1,$H$54,IF(N(Vintage_Input!R296)&gt;0,IFERROR((Vintage_Input!J296+Vintage_Input!AX296)/$C344+Products!$G$14-(Products!$G$43+Products!$G$19+Products!$G$43*Products!$G$22+Products!$G$44),""),""))</f>
        <v/>
      </c>
      <c r="BG344" s="121">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0">
        <f>IF($B345=1,$B$48,IF(N(Vintage_Input!L297)&gt;0,Vintage_Input!D297/Vintage_Input!L297,""))</f>
        <v/>
      </c>
      <c r="E345" s="120">
        <f>IF($B345=1,$C$48,IF(N(Vintage_Input!M297)&gt;0,Vintage_Input!E297/Vintage_Input!M297,""))</f>
        <v/>
      </c>
      <c r="F345" s="120">
        <f>IF($B345=1,$D$48,IF(N(Vintage_Input!N297)&gt;0,Vintage_Input!F297/Vintage_Input!N297,""))</f>
        <v/>
      </c>
      <c r="G345" s="120">
        <f>IF($B345=1,$E$48,IF(N(Vintage_Input!O297)&gt;0,Vintage_Input!G297/Vintage_Input!O297,""))</f>
        <v/>
      </c>
      <c r="H345" s="120">
        <f>IF($B345=1,$F$48,IF(N(Vintage_Input!P297)&gt;0,Vintage_Input!H297/Vintage_Input!P297,""))</f>
        <v/>
      </c>
      <c r="I345" s="120">
        <f>IF($B345=1,$G$48,IF(N(Vintage_Input!Q297)&gt;0,Vintage_Input!I297/Vintage_Input!Q297,""))</f>
        <v/>
      </c>
      <c r="J345" s="120">
        <f>IF($B345=1,$H$48,IF(N(Vintage_Input!R297)&gt;0,Vintage_Input!J297/Vintage_Input!R297,""))</f>
        <v/>
      </c>
      <c r="K345" s="120">
        <f>IF($B345=1,$I$48,IF(N(Vintage_Input!S297)&gt;0,Vintage_Input!K297/Vintage_Input!S297,""))</f>
        <v/>
      </c>
      <c r="L345" s="120">
        <f>IF($B345=1,$B$49,IF(N(Vintage_Input!L297)&gt;0,Vintage_Input!T297/Vintage_Input!L297,""))</f>
        <v/>
      </c>
      <c r="M345" s="120">
        <f>IF($B345=1,$C$49,IF(N(Vintage_Input!M297)&gt;0,Vintage_Input!U297/Vintage_Input!M297,""))</f>
        <v/>
      </c>
      <c r="N345" s="120">
        <f>IF($B345=1,$D$49,IF(N(Vintage_Input!N297)&gt;0,Vintage_Input!V297/Vintage_Input!N297,""))</f>
        <v/>
      </c>
      <c r="O345" s="120">
        <f>IF($B345=1,$E$49,IF(N(Vintage_Input!O297)&gt;0,Vintage_Input!W297/Vintage_Input!O297,""))</f>
        <v/>
      </c>
      <c r="P345" s="120">
        <f>IF($B345=1,$F$49,IF(N(Vintage_Input!P297)&gt;0,Vintage_Input!X297/Vintage_Input!P297,""))</f>
        <v/>
      </c>
      <c r="Q345" s="120">
        <f>IF($B345=1,$G$49,IF(N(Vintage_Input!Q297)&gt;0,Vintage_Input!Y297/Vintage_Input!Q297,""))</f>
        <v/>
      </c>
      <c r="R345" s="120">
        <f>IF($B345=1,$H$49,IF(N(Vintage_Input!R297)&gt;0,Vintage_Input!Z297/Vintage_Input!R297,""))</f>
        <v/>
      </c>
      <c r="S345" s="120">
        <f>IF($B345=1,$I$49,IF(N(Vintage_Input!S297)&gt;0,Vintage_Input!AA297/Vintage_Input!S297,""))</f>
        <v/>
      </c>
      <c r="T345" s="120">
        <f>IF($B345=1,$B$50,IF(N(Vintage_Input!L297)&gt;0,Vintage_Input!AB297/Vintage_Input!L297,""))</f>
        <v/>
      </c>
      <c r="U345" s="120">
        <f>IF($B345=1,$C$50,IF(N(Vintage_Input!M297)&gt;0,Vintage_Input!AC297/Vintage_Input!M297,""))</f>
        <v/>
      </c>
      <c r="V345" s="120">
        <f>IF($B345=1,$D$50,IF(N(Vintage_Input!N297)&gt;0,Vintage_Input!AD297/Vintage_Input!N297,""))</f>
        <v/>
      </c>
      <c r="W345" s="120">
        <f>IF($B345=1,$E$50,IF(N(Vintage_Input!O297)&gt;0,Vintage_Input!AE297/Vintage_Input!O297,""))</f>
        <v/>
      </c>
      <c r="X345" s="120">
        <f>IF($B345=1,$F$50,IF(N(Vintage_Input!P297)&gt;0,Vintage_Input!AF297/Vintage_Input!P297,""))</f>
        <v/>
      </c>
      <c r="Y345" s="120">
        <f>IF($B345=1,$G$50,IF(N(Vintage_Input!Q297)&gt;0,Vintage_Input!AG297/Vintage_Input!Q297,""))</f>
        <v/>
      </c>
      <c r="Z345" s="120">
        <f>IF($B345=1,$H$50,IF(N(Vintage_Input!R297)&gt;0,Vintage_Input!AH297/Vintage_Input!R297,""))</f>
        <v/>
      </c>
      <c r="AA345" s="120">
        <f>IF($B345=1,$I$50,IF(N(Vintage_Input!S297)&gt;0,Vintage_Input!AI297/Vintage_Input!S297,""))</f>
        <v/>
      </c>
      <c r="AB345" s="120">
        <f>IF($B345=1,$B$51,IF(N(Vintage_Input!L297)&gt;0,Vintage_Input!AJ297/Vintage_Input!L297,""))</f>
        <v/>
      </c>
      <c r="AC345" s="120">
        <f>IF($B345=1,$C$51,IF(N(Vintage_Input!M297)&gt;0,Vintage_Input!AK297/Vintage_Input!M297,""))</f>
        <v/>
      </c>
      <c r="AD345" s="120">
        <f>IF($B345=1,$D$51,IF(N(Vintage_Input!N297)&gt;0,Vintage_Input!AL297/Vintage_Input!N297,""))</f>
        <v/>
      </c>
      <c r="AE345" s="120">
        <f>IF($B345=1,$E$51,IF(N(Vintage_Input!O297)&gt;0,Vintage_Input!AM297/Vintage_Input!O297,""))</f>
        <v/>
      </c>
      <c r="AF345" s="120">
        <f>IF($B345=1,$F$51,IF(N(Vintage_Input!P297)&gt;0,Vintage_Input!AN297/Vintage_Input!P297,""))</f>
        <v/>
      </c>
      <c r="AG345" s="120">
        <f>IF($B345=1,$G$51,IF(N(Vintage_Input!Q297)&gt;0,Vintage_Input!AO297/Vintage_Input!Q297,""))</f>
        <v/>
      </c>
      <c r="AH345" s="120">
        <f>IF($B345=1,$H$51,IF(N(Vintage_Input!R297)&gt;0,Vintage_Input!AP297/Vintage_Input!R297,""))</f>
        <v/>
      </c>
      <c r="AI345" s="120">
        <f>IF($B345=1,$I$51,IF(N(Vintage_Input!S297)&gt;0,Vintage_Input!AQ297/Vintage_Input!S297,""))</f>
        <v/>
      </c>
      <c r="AJ345" s="120">
        <f>IF($B345=1,$B$52,IF(N(Vintage_Input!L297)&gt;0,IFERROR(Vintage_Input!AR297/Vintage_Input!AJ297,""),""))</f>
        <v/>
      </c>
      <c r="AK345" s="120">
        <f>IF($B345=1,$C$52,IF(N(Vintage_Input!M297)&gt;0,IFERROR(Vintage_Input!AS297/Vintage_Input!AK297,""),""))</f>
        <v/>
      </c>
      <c r="AL345" s="120">
        <f>IF($B345=1,$D$52,IF(N(Vintage_Input!N297)&gt;0,IFERROR(Vintage_Input!AT297/Vintage_Input!AL297,""),""))</f>
        <v/>
      </c>
      <c r="AM345" s="120">
        <f>IF($B345=1,$E$52,IF(N(Vintage_Input!O297)&gt;0,IFERROR(Vintage_Input!AU297/Vintage_Input!AM297,""),""))</f>
        <v/>
      </c>
      <c r="AN345" s="120">
        <f>IF($B345=1,$F$52,IF(N(Vintage_Input!P297)&gt;0,IFERROR(Vintage_Input!AV297/Vintage_Input!AN297,""),""))</f>
        <v/>
      </c>
      <c r="AO345" s="120">
        <f>IF($B345=1,$G$52,IF(N(Vintage_Input!Q297)&gt;0,IFERROR(Vintage_Input!AW297/Vintage_Input!AO297,""),""))</f>
        <v/>
      </c>
      <c r="AP345" s="120">
        <f>IF($B345=1,$H$52,IF(N(Vintage_Input!R297)&gt;0,IFERROR(Vintage_Input!AX297/Vintage_Input!AP297,""),""))</f>
        <v/>
      </c>
      <c r="AQ345" s="120">
        <f>IF($B345=1,$I$52,IF(N(Vintage_Input!S297)&gt;0,IFERROR(Vintage_Input!AY297/Vintage_Input!AQ297,""),""))</f>
        <v/>
      </c>
      <c r="AR345" s="120">
        <f>IF($B345=1,$B$53,IF(N(Vintage_Input!L297)&gt;0,IFERROR(Vintage_Input!AZ297/$C345,""),""))</f>
        <v/>
      </c>
      <c r="AS345" s="120">
        <f>IF($B345=1,$C$53,IF(N(Vintage_Input!M297)&gt;0,IFERROR(Vintage_Input!BA297/$C345,""),""))</f>
        <v/>
      </c>
      <c r="AT345" s="120">
        <f>IF($B345=1,$D$53,IF(N(Vintage_Input!N297)&gt;0,IFERROR(Vintage_Input!BB297/$C345,""),""))</f>
        <v/>
      </c>
      <c r="AU345" s="120">
        <f>IF($B345=1,$E$53,IF(N(Vintage_Input!O297)&gt;0,IFERROR(Vintage_Input!BC297/$C345,""),""))</f>
        <v/>
      </c>
      <c r="AV345" s="120">
        <f>IF($B345=1,$F$53,IF(N(Vintage_Input!P297)&gt;0,IFERROR(Vintage_Input!BD297/$C345,""),""))</f>
        <v/>
      </c>
      <c r="AW345" s="120">
        <f>IF($B345=1,$G$53,IF(N(Vintage_Input!Q297)&gt;0,IFERROR(Vintage_Input!BE297/$C345,""),""))</f>
        <v/>
      </c>
      <c r="AX345" s="120">
        <f>IF($B345=1,$H$53,IF(N(Vintage_Input!R297)&gt;0,IFERROR(Vintage_Input!BF297/$C345,""),""))</f>
        <v/>
      </c>
      <c r="AY345" s="120">
        <f>IF($B345=1,$I$53,IF(N(Vintage_Input!S297)&gt;0,IFERROR(Vintage_Input!BG297/$C345,""),""))</f>
        <v/>
      </c>
      <c r="AZ345" s="121">
        <f>IF($B345=1,$B$54,IF(N(Vintage_Input!L297)&gt;0,IFERROR((Vintage_Input!D297+Vintage_Input!AR297)/$C345+Products!$G$14-(Products!$G$43+Products!$G$19+Products!$G$43*Products!$G$22+Products!$G$44),""),""))</f>
        <v/>
      </c>
      <c r="BA345" s="121">
        <f>IF($B345=1,$C$54,IF(N(Vintage_Input!M297)&gt;0,IFERROR((Vintage_Input!E297+Vintage_Input!AS297)/$C345+Products!$G$14-(Products!$G$43+Products!$G$19+Products!$G$43*Products!$G$22+Products!$G$44),""),""))</f>
        <v/>
      </c>
      <c r="BB345" s="121">
        <f>IF($B345=1,$D$54,IF(N(Vintage_Input!N297)&gt;0,IFERROR((Vintage_Input!F297+Vintage_Input!AT297)/$C345+Products!$G$14-(Products!$G$43+Products!$G$19+Products!$G$43*Products!$G$22+Products!$G$44),""),""))</f>
        <v/>
      </c>
      <c r="BC345" s="121">
        <f>IF($B345=1,$E$54,IF(N(Vintage_Input!O297)&gt;0,IFERROR((Vintage_Input!G297+Vintage_Input!AU297)/$C345+Products!$G$14-(Products!$G$43+Products!$G$19+Products!$G$43*Products!$G$22+Products!$G$44),""),""))</f>
        <v/>
      </c>
      <c r="BD345" s="121">
        <f>IF($B345=1,$F$54,IF(N(Vintage_Input!P297)&gt;0,IFERROR((Vintage_Input!H297+Vintage_Input!AV297)/$C345+Products!$G$14-(Products!$G$43+Products!$G$19+Products!$G$43*Products!$G$22+Products!$G$44),""),""))</f>
        <v/>
      </c>
      <c r="BE345" s="121">
        <f>IF($B345=1,$G$54,IF(N(Vintage_Input!Q297)&gt;0,IFERROR((Vintage_Input!I297+Vintage_Input!AW297)/$C345+Products!$G$14-(Products!$G$43+Products!$G$19+Products!$G$43*Products!$G$22+Products!$G$44),""),""))</f>
        <v/>
      </c>
      <c r="BF345" s="121">
        <f>IF($B345=1,$H$54,IF(N(Vintage_Input!R297)&gt;0,IFERROR((Vintage_Input!J297+Vintage_Input!AX297)/$C345+Products!$G$14-(Products!$G$43+Products!$G$19+Products!$G$43*Products!$G$22+Products!$G$44),""),""))</f>
        <v/>
      </c>
      <c r="BG345" s="121">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0">
        <f>IF($B346=1,$B$48,IF(N(Vintage_Input!L298)&gt;0,Vintage_Input!D298/Vintage_Input!L298,""))</f>
        <v/>
      </c>
      <c r="E346" s="120">
        <f>IF($B346=1,$C$48,IF(N(Vintage_Input!M298)&gt;0,Vintage_Input!E298/Vintage_Input!M298,""))</f>
        <v/>
      </c>
      <c r="F346" s="120">
        <f>IF($B346=1,$D$48,IF(N(Vintage_Input!N298)&gt;0,Vintage_Input!F298/Vintage_Input!N298,""))</f>
        <v/>
      </c>
      <c r="G346" s="120">
        <f>IF($B346=1,$E$48,IF(N(Vintage_Input!O298)&gt;0,Vintage_Input!G298/Vintage_Input!O298,""))</f>
        <v/>
      </c>
      <c r="H346" s="120">
        <f>IF($B346=1,$F$48,IF(N(Vintage_Input!P298)&gt;0,Vintage_Input!H298/Vintage_Input!P298,""))</f>
        <v/>
      </c>
      <c r="I346" s="120">
        <f>IF($B346=1,$G$48,IF(N(Vintage_Input!Q298)&gt;0,Vintage_Input!I298/Vintage_Input!Q298,""))</f>
        <v/>
      </c>
      <c r="J346" s="120">
        <f>IF($B346=1,$H$48,IF(N(Vintage_Input!R298)&gt;0,Vintage_Input!J298/Vintage_Input!R298,""))</f>
        <v/>
      </c>
      <c r="K346" s="120">
        <f>IF($B346=1,$I$48,IF(N(Vintage_Input!S298)&gt;0,Vintage_Input!K298/Vintage_Input!S298,""))</f>
        <v/>
      </c>
      <c r="L346" s="120">
        <f>IF($B346=1,$B$49,IF(N(Vintage_Input!L298)&gt;0,Vintage_Input!T298/Vintage_Input!L298,""))</f>
        <v/>
      </c>
      <c r="M346" s="120">
        <f>IF($B346=1,$C$49,IF(N(Vintage_Input!M298)&gt;0,Vintage_Input!U298/Vintage_Input!M298,""))</f>
        <v/>
      </c>
      <c r="N346" s="120">
        <f>IF($B346=1,$D$49,IF(N(Vintage_Input!N298)&gt;0,Vintage_Input!V298/Vintage_Input!N298,""))</f>
        <v/>
      </c>
      <c r="O346" s="120">
        <f>IF($B346=1,$E$49,IF(N(Vintage_Input!O298)&gt;0,Vintage_Input!W298/Vintage_Input!O298,""))</f>
        <v/>
      </c>
      <c r="P346" s="120">
        <f>IF($B346=1,$F$49,IF(N(Vintage_Input!P298)&gt;0,Vintage_Input!X298/Vintage_Input!P298,""))</f>
        <v/>
      </c>
      <c r="Q346" s="120">
        <f>IF($B346=1,$G$49,IF(N(Vintage_Input!Q298)&gt;0,Vintage_Input!Y298/Vintage_Input!Q298,""))</f>
        <v/>
      </c>
      <c r="R346" s="120">
        <f>IF($B346=1,$H$49,IF(N(Vintage_Input!R298)&gt;0,Vintage_Input!Z298/Vintage_Input!R298,""))</f>
        <v/>
      </c>
      <c r="S346" s="120">
        <f>IF($B346=1,$I$49,IF(N(Vintage_Input!S298)&gt;0,Vintage_Input!AA298/Vintage_Input!S298,""))</f>
        <v/>
      </c>
      <c r="T346" s="120">
        <f>IF($B346=1,$B$50,IF(N(Vintage_Input!L298)&gt;0,Vintage_Input!AB298/Vintage_Input!L298,""))</f>
        <v/>
      </c>
      <c r="U346" s="120">
        <f>IF($B346=1,$C$50,IF(N(Vintage_Input!M298)&gt;0,Vintage_Input!AC298/Vintage_Input!M298,""))</f>
        <v/>
      </c>
      <c r="V346" s="120">
        <f>IF($B346=1,$D$50,IF(N(Vintage_Input!N298)&gt;0,Vintage_Input!AD298/Vintage_Input!N298,""))</f>
        <v/>
      </c>
      <c r="W346" s="120">
        <f>IF($B346=1,$E$50,IF(N(Vintage_Input!O298)&gt;0,Vintage_Input!AE298/Vintage_Input!O298,""))</f>
        <v/>
      </c>
      <c r="X346" s="120">
        <f>IF($B346=1,$F$50,IF(N(Vintage_Input!P298)&gt;0,Vintage_Input!AF298/Vintage_Input!P298,""))</f>
        <v/>
      </c>
      <c r="Y346" s="120">
        <f>IF($B346=1,$G$50,IF(N(Vintage_Input!Q298)&gt;0,Vintage_Input!AG298/Vintage_Input!Q298,""))</f>
        <v/>
      </c>
      <c r="Z346" s="120">
        <f>IF($B346=1,$H$50,IF(N(Vintage_Input!R298)&gt;0,Vintage_Input!AH298/Vintage_Input!R298,""))</f>
        <v/>
      </c>
      <c r="AA346" s="120">
        <f>IF($B346=1,$I$50,IF(N(Vintage_Input!S298)&gt;0,Vintage_Input!AI298/Vintage_Input!S298,""))</f>
        <v/>
      </c>
      <c r="AB346" s="120">
        <f>IF($B346=1,$B$51,IF(N(Vintage_Input!L298)&gt;0,Vintage_Input!AJ298/Vintage_Input!L298,""))</f>
        <v/>
      </c>
      <c r="AC346" s="120">
        <f>IF($B346=1,$C$51,IF(N(Vintage_Input!M298)&gt;0,Vintage_Input!AK298/Vintage_Input!M298,""))</f>
        <v/>
      </c>
      <c r="AD346" s="120">
        <f>IF($B346=1,$D$51,IF(N(Vintage_Input!N298)&gt;0,Vintage_Input!AL298/Vintage_Input!N298,""))</f>
        <v/>
      </c>
      <c r="AE346" s="120">
        <f>IF($B346=1,$E$51,IF(N(Vintage_Input!O298)&gt;0,Vintage_Input!AM298/Vintage_Input!O298,""))</f>
        <v/>
      </c>
      <c r="AF346" s="120">
        <f>IF($B346=1,$F$51,IF(N(Vintage_Input!P298)&gt;0,Vintage_Input!AN298/Vintage_Input!P298,""))</f>
        <v/>
      </c>
      <c r="AG346" s="120">
        <f>IF($B346=1,$G$51,IF(N(Vintage_Input!Q298)&gt;0,Vintage_Input!AO298/Vintage_Input!Q298,""))</f>
        <v/>
      </c>
      <c r="AH346" s="120">
        <f>IF($B346=1,$H$51,IF(N(Vintage_Input!R298)&gt;0,Vintage_Input!AP298/Vintage_Input!R298,""))</f>
        <v/>
      </c>
      <c r="AI346" s="120">
        <f>IF($B346=1,$I$51,IF(N(Vintage_Input!S298)&gt;0,Vintage_Input!AQ298/Vintage_Input!S298,""))</f>
        <v/>
      </c>
      <c r="AJ346" s="120">
        <f>IF($B346=1,$B$52,IF(N(Vintage_Input!L298)&gt;0,IFERROR(Vintage_Input!AR298/Vintage_Input!AJ298,""),""))</f>
        <v/>
      </c>
      <c r="AK346" s="120">
        <f>IF($B346=1,$C$52,IF(N(Vintage_Input!M298)&gt;0,IFERROR(Vintage_Input!AS298/Vintage_Input!AK298,""),""))</f>
        <v/>
      </c>
      <c r="AL346" s="120">
        <f>IF($B346=1,$D$52,IF(N(Vintage_Input!N298)&gt;0,IFERROR(Vintage_Input!AT298/Vintage_Input!AL298,""),""))</f>
        <v/>
      </c>
      <c r="AM346" s="120">
        <f>IF($B346=1,$E$52,IF(N(Vintage_Input!O298)&gt;0,IFERROR(Vintage_Input!AU298/Vintage_Input!AM298,""),""))</f>
        <v/>
      </c>
      <c r="AN346" s="120">
        <f>IF($B346=1,$F$52,IF(N(Vintage_Input!P298)&gt;0,IFERROR(Vintage_Input!AV298/Vintage_Input!AN298,""),""))</f>
        <v/>
      </c>
      <c r="AO346" s="120">
        <f>IF($B346=1,$G$52,IF(N(Vintage_Input!Q298)&gt;0,IFERROR(Vintage_Input!AW298/Vintage_Input!AO298,""),""))</f>
        <v/>
      </c>
      <c r="AP346" s="120">
        <f>IF($B346=1,$H$52,IF(N(Vintage_Input!R298)&gt;0,IFERROR(Vintage_Input!AX298/Vintage_Input!AP298,""),""))</f>
        <v/>
      </c>
      <c r="AQ346" s="120">
        <f>IF($B346=1,$I$52,IF(N(Vintage_Input!S298)&gt;0,IFERROR(Vintage_Input!AY298/Vintage_Input!AQ298,""),""))</f>
        <v/>
      </c>
      <c r="AR346" s="120">
        <f>IF($B346=1,$B$53,IF(N(Vintage_Input!L298)&gt;0,IFERROR(Vintage_Input!AZ298/$C346,""),""))</f>
        <v/>
      </c>
      <c r="AS346" s="120">
        <f>IF($B346=1,$C$53,IF(N(Vintage_Input!M298)&gt;0,IFERROR(Vintage_Input!BA298/$C346,""),""))</f>
        <v/>
      </c>
      <c r="AT346" s="120">
        <f>IF($B346=1,$D$53,IF(N(Vintage_Input!N298)&gt;0,IFERROR(Vintage_Input!BB298/$C346,""),""))</f>
        <v/>
      </c>
      <c r="AU346" s="120">
        <f>IF($B346=1,$E$53,IF(N(Vintage_Input!O298)&gt;0,IFERROR(Vintage_Input!BC298/$C346,""),""))</f>
        <v/>
      </c>
      <c r="AV346" s="120">
        <f>IF($B346=1,$F$53,IF(N(Vintage_Input!P298)&gt;0,IFERROR(Vintage_Input!BD298/$C346,""),""))</f>
        <v/>
      </c>
      <c r="AW346" s="120">
        <f>IF($B346=1,$G$53,IF(N(Vintage_Input!Q298)&gt;0,IFERROR(Vintage_Input!BE298/$C346,""),""))</f>
        <v/>
      </c>
      <c r="AX346" s="120">
        <f>IF($B346=1,$H$53,IF(N(Vintage_Input!R298)&gt;0,IFERROR(Vintage_Input!BF298/$C346,""),""))</f>
        <v/>
      </c>
      <c r="AY346" s="120">
        <f>IF($B346=1,$I$53,IF(N(Vintage_Input!S298)&gt;0,IFERROR(Vintage_Input!BG298/$C346,""),""))</f>
        <v/>
      </c>
      <c r="AZ346" s="121">
        <f>IF($B346=1,$B$54,IF(N(Vintage_Input!L298)&gt;0,IFERROR((Vintage_Input!D298+Vintage_Input!AR298)/$C346+Products!$G$14-(Products!$G$43+Products!$G$19+Products!$G$43*Products!$G$22+Products!$G$44),""),""))</f>
        <v/>
      </c>
      <c r="BA346" s="121">
        <f>IF($B346=1,$C$54,IF(N(Vintage_Input!M298)&gt;0,IFERROR((Vintage_Input!E298+Vintage_Input!AS298)/$C346+Products!$G$14-(Products!$G$43+Products!$G$19+Products!$G$43*Products!$G$22+Products!$G$44),""),""))</f>
        <v/>
      </c>
      <c r="BB346" s="121">
        <f>IF($B346=1,$D$54,IF(N(Vintage_Input!N298)&gt;0,IFERROR((Vintage_Input!F298+Vintage_Input!AT298)/$C346+Products!$G$14-(Products!$G$43+Products!$G$19+Products!$G$43*Products!$G$22+Products!$G$44),""),""))</f>
        <v/>
      </c>
      <c r="BC346" s="121">
        <f>IF($B346=1,$E$54,IF(N(Vintage_Input!O298)&gt;0,IFERROR((Vintage_Input!G298+Vintage_Input!AU298)/$C346+Products!$G$14-(Products!$G$43+Products!$G$19+Products!$G$43*Products!$G$22+Products!$G$44),""),""))</f>
        <v/>
      </c>
      <c r="BD346" s="121">
        <f>IF($B346=1,$F$54,IF(N(Vintage_Input!P298)&gt;0,IFERROR((Vintage_Input!H298+Vintage_Input!AV298)/$C346+Products!$G$14-(Products!$G$43+Products!$G$19+Products!$G$43*Products!$G$22+Products!$G$44),""),""))</f>
        <v/>
      </c>
      <c r="BE346" s="121">
        <f>IF($B346=1,$G$54,IF(N(Vintage_Input!Q298)&gt;0,IFERROR((Vintage_Input!I298+Vintage_Input!AW298)/$C346+Products!$G$14-(Products!$G$43+Products!$G$19+Products!$G$43*Products!$G$22+Products!$G$44),""),""))</f>
        <v/>
      </c>
      <c r="BF346" s="121">
        <f>IF($B346=1,$H$54,IF(N(Vintage_Input!R298)&gt;0,IFERROR((Vintage_Input!J298+Vintage_Input!AX298)/$C346+Products!$G$14-(Products!$G$43+Products!$G$19+Products!$G$43*Products!$G$22+Products!$G$44),""),""))</f>
        <v/>
      </c>
      <c r="BG346" s="121">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0">
        <f>IF($B347=1,$B$48,IF(N(Vintage_Input!L299)&gt;0,Vintage_Input!D299/Vintage_Input!L299,""))</f>
        <v/>
      </c>
      <c r="E347" s="120">
        <f>IF($B347=1,$C$48,IF(N(Vintage_Input!M299)&gt;0,Vintage_Input!E299/Vintage_Input!M299,""))</f>
        <v/>
      </c>
      <c r="F347" s="120">
        <f>IF($B347=1,$D$48,IF(N(Vintage_Input!N299)&gt;0,Vintage_Input!F299/Vintage_Input!N299,""))</f>
        <v/>
      </c>
      <c r="G347" s="120">
        <f>IF($B347=1,$E$48,IF(N(Vintage_Input!O299)&gt;0,Vintage_Input!G299/Vintage_Input!O299,""))</f>
        <v/>
      </c>
      <c r="H347" s="120">
        <f>IF($B347=1,$F$48,IF(N(Vintage_Input!P299)&gt;0,Vintage_Input!H299/Vintage_Input!P299,""))</f>
        <v/>
      </c>
      <c r="I347" s="120">
        <f>IF($B347=1,$G$48,IF(N(Vintage_Input!Q299)&gt;0,Vintage_Input!I299/Vintage_Input!Q299,""))</f>
        <v/>
      </c>
      <c r="J347" s="120">
        <f>IF($B347=1,$H$48,IF(N(Vintage_Input!R299)&gt;0,Vintage_Input!J299/Vintage_Input!R299,""))</f>
        <v/>
      </c>
      <c r="K347" s="120">
        <f>IF($B347=1,$I$48,IF(N(Vintage_Input!S299)&gt;0,Vintage_Input!K299/Vintage_Input!S299,""))</f>
        <v/>
      </c>
      <c r="L347" s="120">
        <f>IF($B347=1,$B$49,IF(N(Vintage_Input!L299)&gt;0,Vintage_Input!T299/Vintage_Input!L299,""))</f>
        <v/>
      </c>
      <c r="M347" s="120">
        <f>IF($B347=1,$C$49,IF(N(Vintage_Input!M299)&gt;0,Vintage_Input!U299/Vintage_Input!M299,""))</f>
        <v/>
      </c>
      <c r="N347" s="120">
        <f>IF($B347=1,$D$49,IF(N(Vintage_Input!N299)&gt;0,Vintage_Input!V299/Vintage_Input!N299,""))</f>
        <v/>
      </c>
      <c r="O347" s="120">
        <f>IF($B347=1,$E$49,IF(N(Vintage_Input!O299)&gt;0,Vintage_Input!W299/Vintage_Input!O299,""))</f>
        <v/>
      </c>
      <c r="P347" s="120">
        <f>IF($B347=1,$F$49,IF(N(Vintage_Input!P299)&gt;0,Vintage_Input!X299/Vintage_Input!P299,""))</f>
        <v/>
      </c>
      <c r="Q347" s="120">
        <f>IF($B347=1,$G$49,IF(N(Vintage_Input!Q299)&gt;0,Vintage_Input!Y299/Vintage_Input!Q299,""))</f>
        <v/>
      </c>
      <c r="R347" s="120">
        <f>IF($B347=1,$H$49,IF(N(Vintage_Input!R299)&gt;0,Vintage_Input!Z299/Vintage_Input!R299,""))</f>
        <v/>
      </c>
      <c r="S347" s="120">
        <f>IF($B347=1,$I$49,IF(N(Vintage_Input!S299)&gt;0,Vintage_Input!AA299/Vintage_Input!S299,""))</f>
        <v/>
      </c>
      <c r="T347" s="120">
        <f>IF($B347=1,$B$50,IF(N(Vintage_Input!L299)&gt;0,Vintage_Input!AB299/Vintage_Input!L299,""))</f>
        <v/>
      </c>
      <c r="U347" s="120">
        <f>IF($B347=1,$C$50,IF(N(Vintage_Input!M299)&gt;0,Vintage_Input!AC299/Vintage_Input!M299,""))</f>
        <v/>
      </c>
      <c r="V347" s="120">
        <f>IF($B347=1,$D$50,IF(N(Vintage_Input!N299)&gt;0,Vintage_Input!AD299/Vintage_Input!N299,""))</f>
        <v/>
      </c>
      <c r="W347" s="120">
        <f>IF($B347=1,$E$50,IF(N(Vintage_Input!O299)&gt;0,Vintage_Input!AE299/Vintage_Input!O299,""))</f>
        <v/>
      </c>
      <c r="X347" s="120">
        <f>IF($B347=1,$F$50,IF(N(Vintage_Input!P299)&gt;0,Vintage_Input!AF299/Vintage_Input!P299,""))</f>
        <v/>
      </c>
      <c r="Y347" s="120">
        <f>IF($B347=1,$G$50,IF(N(Vintage_Input!Q299)&gt;0,Vintage_Input!AG299/Vintage_Input!Q299,""))</f>
        <v/>
      </c>
      <c r="Z347" s="120">
        <f>IF($B347=1,$H$50,IF(N(Vintage_Input!R299)&gt;0,Vintage_Input!AH299/Vintage_Input!R299,""))</f>
        <v/>
      </c>
      <c r="AA347" s="120">
        <f>IF($B347=1,$I$50,IF(N(Vintage_Input!S299)&gt;0,Vintage_Input!AI299/Vintage_Input!S299,""))</f>
        <v/>
      </c>
      <c r="AB347" s="120">
        <f>IF($B347=1,$B$51,IF(N(Vintage_Input!L299)&gt;0,Vintage_Input!AJ299/Vintage_Input!L299,""))</f>
        <v/>
      </c>
      <c r="AC347" s="120">
        <f>IF($B347=1,$C$51,IF(N(Vintage_Input!M299)&gt;0,Vintage_Input!AK299/Vintage_Input!M299,""))</f>
        <v/>
      </c>
      <c r="AD347" s="120">
        <f>IF($B347=1,$D$51,IF(N(Vintage_Input!N299)&gt;0,Vintage_Input!AL299/Vintage_Input!N299,""))</f>
        <v/>
      </c>
      <c r="AE347" s="120">
        <f>IF($B347=1,$E$51,IF(N(Vintage_Input!O299)&gt;0,Vintage_Input!AM299/Vintage_Input!O299,""))</f>
        <v/>
      </c>
      <c r="AF347" s="120">
        <f>IF($B347=1,$F$51,IF(N(Vintage_Input!P299)&gt;0,Vintage_Input!AN299/Vintage_Input!P299,""))</f>
        <v/>
      </c>
      <c r="AG347" s="120">
        <f>IF($B347=1,$G$51,IF(N(Vintage_Input!Q299)&gt;0,Vintage_Input!AO299/Vintage_Input!Q299,""))</f>
        <v/>
      </c>
      <c r="AH347" s="120">
        <f>IF($B347=1,$H$51,IF(N(Vintage_Input!R299)&gt;0,Vintage_Input!AP299/Vintage_Input!R299,""))</f>
        <v/>
      </c>
      <c r="AI347" s="120">
        <f>IF($B347=1,$I$51,IF(N(Vintage_Input!S299)&gt;0,Vintage_Input!AQ299/Vintage_Input!S299,""))</f>
        <v/>
      </c>
      <c r="AJ347" s="120">
        <f>IF($B347=1,$B$52,IF(N(Vintage_Input!L299)&gt;0,IFERROR(Vintage_Input!AR299/Vintage_Input!AJ299,""),""))</f>
        <v/>
      </c>
      <c r="AK347" s="120">
        <f>IF($B347=1,$C$52,IF(N(Vintage_Input!M299)&gt;0,IFERROR(Vintage_Input!AS299/Vintage_Input!AK299,""),""))</f>
        <v/>
      </c>
      <c r="AL347" s="120">
        <f>IF($B347=1,$D$52,IF(N(Vintage_Input!N299)&gt;0,IFERROR(Vintage_Input!AT299/Vintage_Input!AL299,""),""))</f>
        <v/>
      </c>
      <c r="AM347" s="120">
        <f>IF($B347=1,$E$52,IF(N(Vintage_Input!O299)&gt;0,IFERROR(Vintage_Input!AU299/Vintage_Input!AM299,""),""))</f>
        <v/>
      </c>
      <c r="AN347" s="120">
        <f>IF($B347=1,$F$52,IF(N(Vintage_Input!P299)&gt;0,IFERROR(Vintage_Input!AV299/Vintage_Input!AN299,""),""))</f>
        <v/>
      </c>
      <c r="AO347" s="120">
        <f>IF($B347=1,$G$52,IF(N(Vintage_Input!Q299)&gt;0,IFERROR(Vintage_Input!AW299/Vintage_Input!AO299,""),""))</f>
        <v/>
      </c>
      <c r="AP347" s="120">
        <f>IF($B347=1,$H$52,IF(N(Vintage_Input!R299)&gt;0,IFERROR(Vintage_Input!AX299/Vintage_Input!AP299,""),""))</f>
        <v/>
      </c>
      <c r="AQ347" s="120">
        <f>IF($B347=1,$I$52,IF(N(Vintage_Input!S299)&gt;0,IFERROR(Vintage_Input!AY299/Vintage_Input!AQ299,""),""))</f>
        <v/>
      </c>
      <c r="AR347" s="120">
        <f>IF($B347=1,$B$53,IF(N(Vintage_Input!L299)&gt;0,IFERROR(Vintage_Input!AZ299/$C347,""),""))</f>
        <v/>
      </c>
      <c r="AS347" s="120">
        <f>IF($B347=1,$C$53,IF(N(Vintage_Input!M299)&gt;0,IFERROR(Vintage_Input!BA299/$C347,""),""))</f>
        <v/>
      </c>
      <c r="AT347" s="120">
        <f>IF($B347=1,$D$53,IF(N(Vintage_Input!N299)&gt;0,IFERROR(Vintage_Input!BB299/$C347,""),""))</f>
        <v/>
      </c>
      <c r="AU347" s="120">
        <f>IF($B347=1,$E$53,IF(N(Vintage_Input!O299)&gt;0,IFERROR(Vintage_Input!BC299/$C347,""),""))</f>
        <v/>
      </c>
      <c r="AV347" s="120">
        <f>IF($B347=1,$F$53,IF(N(Vintage_Input!P299)&gt;0,IFERROR(Vintage_Input!BD299/$C347,""),""))</f>
        <v/>
      </c>
      <c r="AW347" s="120">
        <f>IF($B347=1,$G$53,IF(N(Vintage_Input!Q299)&gt;0,IFERROR(Vintage_Input!BE299/$C347,""),""))</f>
        <v/>
      </c>
      <c r="AX347" s="120">
        <f>IF($B347=1,$H$53,IF(N(Vintage_Input!R299)&gt;0,IFERROR(Vintage_Input!BF299/$C347,""),""))</f>
        <v/>
      </c>
      <c r="AY347" s="120">
        <f>IF($B347=1,$I$53,IF(N(Vintage_Input!S299)&gt;0,IFERROR(Vintage_Input!BG299/$C347,""),""))</f>
        <v/>
      </c>
      <c r="AZ347" s="121">
        <f>IF($B347=1,$B$54,IF(N(Vintage_Input!L299)&gt;0,IFERROR((Vintage_Input!D299+Vintage_Input!AR299)/$C347+Products!$G$14-(Products!$G$43+Products!$G$19+Products!$G$43*Products!$G$22+Products!$G$44),""),""))</f>
        <v/>
      </c>
      <c r="BA347" s="121">
        <f>IF($B347=1,$C$54,IF(N(Vintage_Input!M299)&gt;0,IFERROR((Vintage_Input!E299+Vintage_Input!AS299)/$C347+Products!$G$14-(Products!$G$43+Products!$G$19+Products!$G$43*Products!$G$22+Products!$G$44),""),""))</f>
        <v/>
      </c>
      <c r="BB347" s="121">
        <f>IF($B347=1,$D$54,IF(N(Vintage_Input!N299)&gt;0,IFERROR((Vintage_Input!F299+Vintage_Input!AT299)/$C347+Products!$G$14-(Products!$G$43+Products!$G$19+Products!$G$43*Products!$G$22+Products!$G$44),""),""))</f>
        <v/>
      </c>
      <c r="BC347" s="121">
        <f>IF($B347=1,$E$54,IF(N(Vintage_Input!O299)&gt;0,IFERROR((Vintage_Input!G299+Vintage_Input!AU299)/$C347+Products!$G$14-(Products!$G$43+Products!$G$19+Products!$G$43*Products!$G$22+Products!$G$44),""),""))</f>
        <v/>
      </c>
      <c r="BD347" s="121">
        <f>IF($B347=1,$F$54,IF(N(Vintage_Input!P299)&gt;0,IFERROR((Vintage_Input!H299+Vintage_Input!AV299)/$C347+Products!$G$14-(Products!$G$43+Products!$G$19+Products!$G$43*Products!$G$22+Products!$G$44),""),""))</f>
        <v/>
      </c>
      <c r="BE347" s="121">
        <f>IF($B347=1,$G$54,IF(N(Vintage_Input!Q299)&gt;0,IFERROR((Vintage_Input!I299+Vintage_Input!AW299)/$C347+Products!$G$14-(Products!$G$43+Products!$G$19+Products!$G$43*Products!$G$22+Products!$G$44),""),""))</f>
        <v/>
      </c>
      <c r="BF347" s="121">
        <f>IF($B347=1,$H$54,IF(N(Vintage_Input!R299)&gt;0,IFERROR((Vintage_Input!J299+Vintage_Input!AX299)/$C347+Products!$G$14-(Products!$G$43+Products!$G$19+Products!$G$43*Products!$G$22+Products!$G$44),""),""))</f>
        <v/>
      </c>
      <c r="BG347" s="121">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0">
        <f>IF($B348=1,$B$48,IF(N(Vintage_Input!L300)&gt;0,Vintage_Input!D300/Vintage_Input!L300,""))</f>
        <v/>
      </c>
      <c r="E348" s="120">
        <f>IF($B348=1,$C$48,IF(N(Vintage_Input!M300)&gt;0,Vintage_Input!E300/Vintage_Input!M300,""))</f>
        <v/>
      </c>
      <c r="F348" s="120">
        <f>IF($B348=1,$D$48,IF(N(Vintage_Input!N300)&gt;0,Vintage_Input!F300/Vintage_Input!N300,""))</f>
        <v/>
      </c>
      <c r="G348" s="120">
        <f>IF($B348=1,$E$48,IF(N(Vintage_Input!O300)&gt;0,Vintage_Input!G300/Vintage_Input!O300,""))</f>
        <v/>
      </c>
      <c r="H348" s="120">
        <f>IF($B348=1,$F$48,IF(N(Vintage_Input!P300)&gt;0,Vintage_Input!H300/Vintage_Input!P300,""))</f>
        <v/>
      </c>
      <c r="I348" s="120">
        <f>IF($B348=1,$G$48,IF(N(Vintage_Input!Q300)&gt;0,Vintage_Input!I300/Vintage_Input!Q300,""))</f>
        <v/>
      </c>
      <c r="J348" s="120">
        <f>IF($B348=1,$H$48,IF(N(Vintage_Input!R300)&gt;0,Vintage_Input!J300/Vintage_Input!R300,""))</f>
        <v/>
      </c>
      <c r="K348" s="120">
        <f>IF($B348=1,$I$48,IF(N(Vintage_Input!S300)&gt;0,Vintage_Input!K300/Vintage_Input!S300,""))</f>
        <v/>
      </c>
      <c r="L348" s="120">
        <f>IF($B348=1,$B$49,IF(N(Vintage_Input!L300)&gt;0,Vintage_Input!T300/Vintage_Input!L300,""))</f>
        <v/>
      </c>
      <c r="M348" s="120">
        <f>IF($B348=1,$C$49,IF(N(Vintage_Input!M300)&gt;0,Vintage_Input!U300/Vintage_Input!M300,""))</f>
        <v/>
      </c>
      <c r="N348" s="120">
        <f>IF($B348=1,$D$49,IF(N(Vintage_Input!N300)&gt;0,Vintage_Input!V300/Vintage_Input!N300,""))</f>
        <v/>
      </c>
      <c r="O348" s="120">
        <f>IF($B348=1,$E$49,IF(N(Vintage_Input!O300)&gt;0,Vintage_Input!W300/Vintage_Input!O300,""))</f>
        <v/>
      </c>
      <c r="P348" s="120">
        <f>IF($B348=1,$F$49,IF(N(Vintage_Input!P300)&gt;0,Vintage_Input!X300/Vintage_Input!P300,""))</f>
        <v/>
      </c>
      <c r="Q348" s="120">
        <f>IF($B348=1,$G$49,IF(N(Vintage_Input!Q300)&gt;0,Vintage_Input!Y300/Vintage_Input!Q300,""))</f>
        <v/>
      </c>
      <c r="R348" s="120">
        <f>IF($B348=1,$H$49,IF(N(Vintage_Input!R300)&gt;0,Vintage_Input!Z300/Vintage_Input!R300,""))</f>
        <v/>
      </c>
      <c r="S348" s="120">
        <f>IF($B348=1,$I$49,IF(N(Vintage_Input!S300)&gt;0,Vintage_Input!AA300/Vintage_Input!S300,""))</f>
        <v/>
      </c>
      <c r="T348" s="120">
        <f>IF($B348=1,$B$50,IF(N(Vintage_Input!L300)&gt;0,Vintage_Input!AB300/Vintage_Input!L300,""))</f>
        <v/>
      </c>
      <c r="U348" s="120">
        <f>IF($B348=1,$C$50,IF(N(Vintage_Input!M300)&gt;0,Vintage_Input!AC300/Vintage_Input!M300,""))</f>
        <v/>
      </c>
      <c r="V348" s="120">
        <f>IF($B348=1,$D$50,IF(N(Vintage_Input!N300)&gt;0,Vintage_Input!AD300/Vintage_Input!N300,""))</f>
        <v/>
      </c>
      <c r="W348" s="120">
        <f>IF($B348=1,$E$50,IF(N(Vintage_Input!O300)&gt;0,Vintage_Input!AE300/Vintage_Input!O300,""))</f>
        <v/>
      </c>
      <c r="X348" s="120">
        <f>IF($B348=1,$F$50,IF(N(Vintage_Input!P300)&gt;0,Vintage_Input!AF300/Vintage_Input!P300,""))</f>
        <v/>
      </c>
      <c r="Y348" s="120">
        <f>IF($B348=1,$G$50,IF(N(Vintage_Input!Q300)&gt;0,Vintage_Input!AG300/Vintage_Input!Q300,""))</f>
        <v/>
      </c>
      <c r="Z348" s="120">
        <f>IF($B348=1,$H$50,IF(N(Vintage_Input!R300)&gt;0,Vintage_Input!AH300/Vintage_Input!R300,""))</f>
        <v/>
      </c>
      <c r="AA348" s="120">
        <f>IF($B348=1,$I$50,IF(N(Vintage_Input!S300)&gt;0,Vintage_Input!AI300/Vintage_Input!S300,""))</f>
        <v/>
      </c>
      <c r="AB348" s="120">
        <f>IF($B348=1,$B$51,IF(N(Vintage_Input!L300)&gt;0,Vintage_Input!AJ300/Vintage_Input!L300,""))</f>
        <v/>
      </c>
      <c r="AC348" s="120">
        <f>IF($B348=1,$C$51,IF(N(Vintage_Input!M300)&gt;0,Vintage_Input!AK300/Vintage_Input!M300,""))</f>
        <v/>
      </c>
      <c r="AD348" s="120">
        <f>IF($B348=1,$D$51,IF(N(Vintage_Input!N300)&gt;0,Vintage_Input!AL300/Vintage_Input!N300,""))</f>
        <v/>
      </c>
      <c r="AE348" s="120">
        <f>IF($B348=1,$E$51,IF(N(Vintage_Input!O300)&gt;0,Vintage_Input!AM300/Vintage_Input!O300,""))</f>
        <v/>
      </c>
      <c r="AF348" s="120">
        <f>IF($B348=1,$F$51,IF(N(Vintage_Input!P300)&gt;0,Vintage_Input!AN300/Vintage_Input!P300,""))</f>
        <v/>
      </c>
      <c r="AG348" s="120">
        <f>IF($B348=1,$G$51,IF(N(Vintage_Input!Q300)&gt;0,Vintage_Input!AO300/Vintage_Input!Q300,""))</f>
        <v/>
      </c>
      <c r="AH348" s="120">
        <f>IF($B348=1,$H$51,IF(N(Vintage_Input!R300)&gt;0,Vintage_Input!AP300/Vintage_Input!R300,""))</f>
        <v/>
      </c>
      <c r="AI348" s="120">
        <f>IF($B348=1,$I$51,IF(N(Vintage_Input!S300)&gt;0,Vintage_Input!AQ300/Vintage_Input!S300,""))</f>
        <v/>
      </c>
      <c r="AJ348" s="120">
        <f>IF($B348=1,$B$52,IF(N(Vintage_Input!L300)&gt;0,IFERROR(Vintage_Input!AR300/Vintage_Input!AJ300,""),""))</f>
        <v/>
      </c>
      <c r="AK348" s="120">
        <f>IF($B348=1,$C$52,IF(N(Vintage_Input!M300)&gt;0,IFERROR(Vintage_Input!AS300/Vintage_Input!AK300,""),""))</f>
        <v/>
      </c>
      <c r="AL348" s="120">
        <f>IF($B348=1,$D$52,IF(N(Vintage_Input!N300)&gt;0,IFERROR(Vintage_Input!AT300/Vintage_Input!AL300,""),""))</f>
        <v/>
      </c>
      <c r="AM348" s="120">
        <f>IF($B348=1,$E$52,IF(N(Vintage_Input!O300)&gt;0,IFERROR(Vintage_Input!AU300/Vintage_Input!AM300,""),""))</f>
        <v/>
      </c>
      <c r="AN348" s="120">
        <f>IF($B348=1,$F$52,IF(N(Vintage_Input!P300)&gt;0,IFERROR(Vintage_Input!AV300/Vintage_Input!AN300,""),""))</f>
        <v/>
      </c>
      <c r="AO348" s="120">
        <f>IF($B348=1,$G$52,IF(N(Vintage_Input!Q300)&gt;0,IFERROR(Vintage_Input!AW300/Vintage_Input!AO300,""),""))</f>
        <v/>
      </c>
      <c r="AP348" s="120">
        <f>IF($B348=1,$H$52,IF(N(Vintage_Input!R300)&gt;0,IFERROR(Vintage_Input!AX300/Vintage_Input!AP300,""),""))</f>
        <v/>
      </c>
      <c r="AQ348" s="120">
        <f>IF($B348=1,$I$52,IF(N(Vintage_Input!S300)&gt;0,IFERROR(Vintage_Input!AY300/Vintage_Input!AQ300,""),""))</f>
        <v/>
      </c>
      <c r="AR348" s="120">
        <f>IF($B348=1,$B$53,IF(N(Vintage_Input!L300)&gt;0,IFERROR(Vintage_Input!AZ300/$C348,""),""))</f>
        <v/>
      </c>
      <c r="AS348" s="120">
        <f>IF($B348=1,$C$53,IF(N(Vintage_Input!M300)&gt;0,IFERROR(Vintage_Input!BA300/$C348,""),""))</f>
        <v/>
      </c>
      <c r="AT348" s="120">
        <f>IF($B348=1,$D$53,IF(N(Vintage_Input!N300)&gt;0,IFERROR(Vintage_Input!BB300/$C348,""),""))</f>
        <v/>
      </c>
      <c r="AU348" s="120">
        <f>IF($B348=1,$E$53,IF(N(Vintage_Input!O300)&gt;0,IFERROR(Vintage_Input!BC300/$C348,""),""))</f>
        <v/>
      </c>
      <c r="AV348" s="120">
        <f>IF($B348=1,$F$53,IF(N(Vintage_Input!P300)&gt;0,IFERROR(Vintage_Input!BD300/$C348,""),""))</f>
        <v/>
      </c>
      <c r="AW348" s="120">
        <f>IF($B348=1,$G$53,IF(N(Vintage_Input!Q300)&gt;0,IFERROR(Vintage_Input!BE300/$C348,""),""))</f>
        <v/>
      </c>
      <c r="AX348" s="120">
        <f>IF($B348=1,$H$53,IF(N(Vintage_Input!R300)&gt;0,IFERROR(Vintage_Input!BF300/$C348,""),""))</f>
        <v/>
      </c>
      <c r="AY348" s="120">
        <f>IF($B348=1,$I$53,IF(N(Vintage_Input!S300)&gt;0,IFERROR(Vintage_Input!BG300/$C348,""),""))</f>
        <v/>
      </c>
      <c r="AZ348" s="121">
        <f>IF($B348=1,$B$54,IF(N(Vintage_Input!L300)&gt;0,IFERROR((Vintage_Input!D300+Vintage_Input!AR300)/$C348+Products!$G$14-(Products!$G$43+Products!$G$19+Products!$G$43*Products!$G$22+Products!$G$44),""),""))</f>
        <v/>
      </c>
      <c r="BA348" s="121">
        <f>IF($B348=1,$C$54,IF(N(Vintage_Input!M300)&gt;0,IFERROR((Vintage_Input!E300+Vintage_Input!AS300)/$C348+Products!$G$14-(Products!$G$43+Products!$G$19+Products!$G$43*Products!$G$22+Products!$G$44),""),""))</f>
        <v/>
      </c>
      <c r="BB348" s="121">
        <f>IF($B348=1,$D$54,IF(N(Vintage_Input!N300)&gt;0,IFERROR((Vintage_Input!F300+Vintage_Input!AT300)/$C348+Products!$G$14-(Products!$G$43+Products!$G$19+Products!$G$43*Products!$G$22+Products!$G$44),""),""))</f>
        <v/>
      </c>
      <c r="BC348" s="121">
        <f>IF($B348=1,$E$54,IF(N(Vintage_Input!O300)&gt;0,IFERROR((Vintage_Input!G300+Vintage_Input!AU300)/$C348+Products!$G$14-(Products!$G$43+Products!$G$19+Products!$G$43*Products!$G$22+Products!$G$44),""),""))</f>
        <v/>
      </c>
      <c r="BD348" s="121">
        <f>IF($B348=1,$F$54,IF(N(Vintage_Input!P300)&gt;0,IFERROR((Vintage_Input!H300+Vintage_Input!AV300)/$C348+Products!$G$14-(Products!$G$43+Products!$G$19+Products!$G$43*Products!$G$22+Products!$G$44),""),""))</f>
        <v/>
      </c>
      <c r="BE348" s="121">
        <f>IF($B348=1,$G$54,IF(N(Vintage_Input!Q300)&gt;0,IFERROR((Vintage_Input!I300+Vintage_Input!AW300)/$C348+Products!$G$14-(Products!$G$43+Products!$G$19+Products!$G$43*Products!$G$22+Products!$G$44),""),""))</f>
        <v/>
      </c>
      <c r="BF348" s="121">
        <f>IF($B348=1,$H$54,IF(N(Vintage_Input!R300)&gt;0,IFERROR((Vintage_Input!J300+Vintage_Input!AX300)/$C348+Products!$G$14-(Products!$G$43+Products!$G$19+Products!$G$43*Products!$G$22+Products!$G$44),""),""))</f>
        <v/>
      </c>
      <c r="BG348" s="121">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0">
        <f>IF($B349=1,$B$48,IF(N(Vintage_Input!L301)&gt;0,Vintage_Input!D301/Vintage_Input!L301,""))</f>
        <v/>
      </c>
      <c r="E349" s="120">
        <f>IF($B349=1,$C$48,IF(N(Vintage_Input!M301)&gt;0,Vintage_Input!E301/Vintage_Input!M301,""))</f>
        <v/>
      </c>
      <c r="F349" s="120">
        <f>IF($B349=1,$D$48,IF(N(Vintage_Input!N301)&gt;0,Vintage_Input!F301/Vintage_Input!N301,""))</f>
        <v/>
      </c>
      <c r="G349" s="120">
        <f>IF($B349=1,$E$48,IF(N(Vintage_Input!O301)&gt;0,Vintage_Input!G301/Vintage_Input!O301,""))</f>
        <v/>
      </c>
      <c r="H349" s="120">
        <f>IF($B349=1,$F$48,IF(N(Vintage_Input!P301)&gt;0,Vintage_Input!H301/Vintage_Input!P301,""))</f>
        <v/>
      </c>
      <c r="I349" s="120">
        <f>IF($B349=1,$G$48,IF(N(Vintage_Input!Q301)&gt;0,Vintage_Input!I301/Vintage_Input!Q301,""))</f>
        <v/>
      </c>
      <c r="J349" s="120">
        <f>IF($B349=1,$H$48,IF(N(Vintage_Input!R301)&gt;0,Vintage_Input!J301/Vintage_Input!R301,""))</f>
        <v/>
      </c>
      <c r="K349" s="120">
        <f>IF($B349=1,$I$48,IF(N(Vintage_Input!S301)&gt;0,Vintage_Input!K301/Vintage_Input!S301,""))</f>
        <v/>
      </c>
      <c r="L349" s="120">
        <f>IF($B349=1,$B$49,IF(N(Vintage_Input!L301)&gt;0,Vintage_Input!T301/Vintage_Input!L301,""))</f>
        <v/>
      </c>
      <c r="M349" s="120">
        <f>IF($B349=1,$C$49,IF(N(Vintage_Input!M301)&gt;0,Vintage_Input!U301/Vintage_Input!M301,""))</f>
        <v/>
      </c>
      <c r="N349" s="120">
        <f>IF($B349=1,$D$49,IF(N(Vintage_Input!N301)&gt;0,Vintage_Input!V301/Vintage_Input!N301,""))</f>
        <v/>
      </c>
      <c r="O349" s="120">
        <f>IF($B349=1,$E$49,IF(N(Vintage_Input!O301)&gt;0,Vintage_Input!W301/Vintage_Input!O301,""))</f>
        <v/>
      </c>
      <c r="P349" s="120">
        <f>IF($B349=1,$F$49,IF(N(Vintage_Input!P301)&gt;0,Vintage_Input!X301/Vintage_Input!P301,""))</f>
        <v/>
      </c>
      <c r="Q349" s="120">
        <f>IF($B349=1,$G$49,IF(N(Vintage_Input!Q301)&gt;0,Vintage_Input!Y301/Vintage_Input!Q301,""))</f>
        <v/>
      </c>
      <c r="R349" s="120">
        <f>IF($B349=1,$H$49,IF(N(Vintage_Input!R301)&gt;0,Vintage_Input!Z301/Vintage_Input!R301,""))</f>
        <v/>
      </c>
      <c r="S349" s="120">
        <f>IF($B349=1,$I$49,IF(N(Vintage_Input!S301)&gt;0,Vintage_Input!AA301/Vintage_Input!S301,""))</f>
        <v/>
      </c>
      <c r="T349" s="120">
        <f>IF($B349=1,$B$50,IF(N(Vintage_Input!L301)&gt;0,Vintage_Input!AB301/Vintage_Input!L301,""))</f>
        <v/>
      </c>
      <c r="U349" s="120">
        <f>IF($B349=1,$C$50,IF(N(Vintage_Input!M301)&gt;0,Vintage_Input!AC301/Vintage_Input!M301,""))</f>
        <v/>
      </c>
      <c r="V349" s="120">
        <f>IF($B349=1,$D$50,IF(N(Vintage_Input!N301)&gt;0,Vintage_Input!AD301/Vintage_Input!N301,""))</f>
        <v/>
      </c>
      <c r="W349" s="120">
        <f>IF($B349=1,$E$50,IF(N(Vintage_Input!O301)&gt;0,Vintage_Input!AE301/Vintage_Input!O301,""))</f>
        <v/>
      </c>
      <c r="X349" s="120">
        <f>IF($B349=1,$F$50,IF(N(Vintage_Input!P301)&gt;0,Vintage_Input!AF301/Vintage_Input!P301,""))</f>
        <v/>
      </c>
      <c r="Y349" s="120">
        <f>IF($B349=1,$G$50,IF(N(Vintage_Input!Q301)&gt;0,Vintage_Input!AG301/Vintage_Input!Q301,""))</f>
        <v/>
      </c>
      <c r="Z349" s="120">
        <f>IF($B349=1,$H$50,IF(N(Vintage_Input!R301)&gt;0,Vintage_Input!AH301/Vintage_Input!R301,""))</f>
        <v/>
      </c>
      <c r="AA349" s="120">
        <f>IF($B349=1,$I$50,IF(N(Vintage_Input!S301)&gt;0,Vintage_Input!AI301/Vintage_Input!S301,""))</f>
        <v/>
      </c>
      <c r="AB349" s="120">
        <f>IF($B349=1,$B$51,IF(N(Vintage_Input!L301)&gt;0,Vintage_Input!AJ301/Vintage_Input!L301,""))</f>
        <v/>
      </c>
      <c r="AC349" s="120">
        <f>IF($B349=1,$C$51,IF(N(Vintage_Input!M301)&gt;0,Vintage_Input!AK301/Vintage_Input!M301,""))</f>
        <v/>
      </c>
      <c r="AD349" s="120">
        <f>IF($B349=1,$D$51,IF(N(Vintage_Input!N301)&gt;0,Vintage_Input!AL301/Vintage_Input!N301,""))</f>
        <v/>
      </c>
      <c r="AE349" s="120">
        <f>IF($B349=1,$E$51,IF(N(Vintage_Input!O301)&gt;0,Vintage_Input!AM301/Vintage_Input!O301,""))</f>
        <v/>
      </c>
      <c r="AF349" s="120">
        <f>IF($B349=1,$F$51,IF(N(Vintage_Input!P301)&gt;0,Vintage_Input!AN301/Vintage_Input!P301,""))</f>
        <v/>
      </c>
      <c r="AG349" s="120">
        <f>IF($B349=1,$G$51,IF(N(Vintage_Input!Q301)&gt;0,Vintage_Input!AO301/Vintage_Input!Q301,""))</f>
        <v/>
      </c>
      <c r="AH349" s="120">
        <f>IF($B349=1,$H$51,IF(N(Vintage_Input!R301)&gt;0,Vintage_Input!AP301/Vintage_Input!R301,""))</f>
        <v/>
      </c>
      <c r="AI349" s="120">
        <f>IF($B349=1,$I$51,IF(N(Vintage_Input!S301)&gt;0,Vintage_Input!AQ301/Vintage_Input!S301,""))</f>
        <v/>
      </c>
      <c r="AJ349" s="120">
        <f>IF($B349=1,$B$52,IF(N(Vintage_Input!L301)&gt;0,IFERROR(Vintage_Input!AR301/Vintage_Input!AJ301,""),""))</f>
        <v/>
      </c>
      <c r="AK349" s="120">
        <f>IF($B349=1,$C$52,IF(N(Vintage_Input!M301)&gt;0,IFERROR(Vintage_Input!AS301/Vintage_Input!AK301,""),""))</f>
        <v/>
      </c>
      <c r="AL349" s="120">
        <f>IF($B349=1,$D$52,IF(N(Vintage_Input!N301)&gt;0,IFERROR(Vintage_Input!AT301/Vintage_Input!AL301,""),""))</f>
        <v/>
      </c>
      <c r="AM349" s="120">
        <f>IF($B349=1,$E$52,IF(N(Vintage_Input!O301)&gt;0,IFERROR(Vintage_Input!AU301/Vintage_Input!AM301,""),""))</f>
        <v/>
      </c>
      <c r="AN349" s="120">
        <f>IF($B349=1,$F$52,IF(N(Vintage_Input!P301)&gt;0,IFERROR(Vintage_Input!AV301/Vintage_Input!AN301,""),""))</f>
        <v/>
      </c>
      <c r="AO349" s="120">
        <f>IF($B349=1,$G$52,IF(N(Vintage_Input!Q301)&gt;0,IFERROR(Vintage_Input!AW301/Vintage_Input!AO301,""),""))</f>
        <v/>
      </c>
      <c r="AP349" s="120">
        <f>IF($B349=1,$H$52,IF(N(Vintage_Input!R301)&gt;0,IFERROR(Vintage_Input!AX301/Vintage_Input!AP301,""),""))</f>
        <v/>
      </c>
      <c r="AQ349" s="120">
        <f>IF($B349=1,$I$52,IF(N(Vintage_Input!S301)&gt;0,IFERROR(Vintage_Input!AY301/Vintage_Input!AQ301,""),""))</f>
        <v/>
      </c>
      <c r="AR349" s="120">
        <f>IF($B349=1,$B$53,IF(N(Vintage_Input!L301)&gt;0,IFERROR(Vintage_Input!AZ301/$C349,""),""))</f>
        <v/>
      </c>
      <c r="AS349" s="120">
        <f>IF($B349=1,$C$53,IF(N(Vintage_Input!M301)&gt;0,IFERROR(Vintage_Input!BA301/$C349,""),""))</f>
        <v/>
      </c>
      <c r="AT349" s="120">
        <f>IF($B349=1,$D$53,IF(N(Vintage_Input!N301)&gt;0,IFERROR(Vintage_Input!BB301/$C349,""),""))</f>
        <v/>
      </c>
      <c r="AU349" s="120">
        <f>IF($B349=1,$E$53,IF(N(Vintage_Input!O301)&gt;0,IFERROR(Vintage_Input!BC301/$C349,""),""))</f>
        <v/>
      </c>
      <c r="AV349" s="120">
        <f>IF($B349=1,$F$53,IF(N(Vintage_Input!P301)&gt;0,IFERROR(Vintage_Input!BD301/$C349,""),""))</f>
        <v/>
      </c>
      <c r="AW349" s="120">
        <f>IF($B349=1,$G$53,IF(N(Vintage_Input!Q301)&gt;0,IFERROR(Vintage_Input!BE301/$C349,""),""))</f>
        <v/>
      </c>
      <c r="AX349" s="120">
        <f>IF($B349=1,$H$53,IF(N(Vintage_Input!R301)&gt;0,IFERROR(Vintage_Input!BF301/$C349,""),""))</f>
        <v/>
      </c>
      <c r="AY349" s="120">
        <f>IF($B349=1,$I$53,IF(N(Vintage_Input!S301)&gt;0,IFERROR(Vintage_Input!BG301/$C349,""),""))</f>
        <v/>
      </c>
      <c r="AZ349" s="121">
        <f>IF($B349=1,$B$54,IF(N(Vintage_Input!L301)&gt;0,IFERROR((Vintage_Input!D301+Vintage_Input!AR301)/$C349+Products!$G$14-(Products!$G$43+Products!$G$19+Products!$G$43*Products!$G$22+Products!$G$44),""),""))</f>
        <v/>
      </c>
      <c r="BA349" s="121">
        <f>IF($B349=1,$C$54,IF(N(Vintage_Input!M301)&gt;0,IFERROR((Vintage_Input!E301+Vintage_Input!AS301)/$C349+Products!$G$14-(Products!$G$43+Products!$G$19+Products!$G$43*Products!$G$22+Products!$G$44),""),""))</f>
        <v/>
      </c>
      <c r="BB349" s="121">
        <f>IF($B349=1,$D$54,IF(N(Vintage_Input!N301)&gt;0,IFERROR((Vintage_Input!F301+Vintage_Input!AT301)/$C349+Products!$G$14-(Products!$G$43+Products!$G$19+Products!$G$43*Products!$G$22+Products!$G$44),""),""))</f>
        <v/>
      </c>
      <c r="BC349" s="121">
        <f>IF($B349=1,$E$54,IF(N(Vintage_Input!O301)&gt;0,IFERROR((Vintage_Input!G301+Vintage_Input!AU301)/$C349+Products!$G$14-(Products!$G$43+Products!$G$19+Products!$G$43*Products!$G$22+Products!$G$44),""),""))</f>
        <v/>
      </c>
      <c r="BD349" s="121">
        <f>IF($B349=1,$F$54,IF(N(Vintage_Input!P301)&gt;0,IFERROR((Vintage_Input!H301+Vintage_Input!AV301)/$C349+Products!$G$14-(Products!$G$43+Products!$G$19+Products!$G$43*Products!$G$22+Products!$G$44),""),""))</f>
        <v/>
      </c>
      <c r="BE349" s="121">
        <f>IF($B349=1,$G$54,IF(N(Vintage_Input!Q301)&gt;0,IFERROR((Vintage_Input!I301+Vintage_Input!AW301)/$C349+Products!$G$14-(Products!$G$43+Products!$G$19+Products!$G$43*Products!$G$22+Products!$G$44),""),""))</f>
        <v/>
      </c>
      <c r="BF349" s="121">
        <f>IF($B349=1,$H$54,IF(N(Vintage_Input!R301)&gt;0,IFERROR((Vintage_Input!J301+Vintage_Input!AX301)/$C349+Products!$G$14-(Products!$G$43+Products!$G$19+Products!$G$43*Products!$G$22+Products!$G$44),""),""))</f>
        <v/>
      </c>
      <c r="BG349" s="121">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0">
        <f>IF($B350=1,$B$48,IF(N(Vintage_Input!L302)&gt;0,Vintage_Input!D302/Vintage_Input!L302,""))</f>
        <v/>
      </c>
      <c r="E350" s="120">
        <f>IF($B350=1,$C$48,IF(N(Vintage_Input!M302)&gt;0,Vintage_Input!E302/Vintage_Input!M302,""))</f>
        <v/>
      </c>
      <c r="F350" s="120">
        <f>IF($B350=1,$D$48,IF(N(Vintage_Input!N302)&gt;0,Vintage_Input!F302/Vintage_Input!N302,""))</f>
        <v/>
      </c>
      <c r="G350" s="120">
        <f>IF($B350=1,$E$48,IF(N(Vintage_Input!O302)&gt;0,Vintage_Input!G302/Vintage_Input!O302,""))</f>
        <v/>
      </c>
      <c r="H350" s="120">
        <f>IF($B350=1,$F$48,IF(N(Vintage_Input!P302)&gt;0,Vintage_Input!H302/Vintage_Input!P302,""))</f>
        <v/>
      </c>
      <c r="I350" s="120">
        <f>IF($B350=1,$G$48,IF(N(Vintage_Input!Q302)&gt;0,Vintage_Input!I302/Vintage_Input!Q302,""))</f>
        <v/>
      </c>
      <c r="J350" s="120">
        <f>IF($B350=1,$H$48,IF(N(Vintage_Input!R302)&gt;0,Vintage_Input!J302/Vintage_Input!R302,""))</f>
        <v/>
      </c>
      <c r="K350" s="120">
        <f>IF($B350=1,$I$48,IF(N(Vintage_Input!S302)&gt;0,Vintage_Input!K302/Vintage_Input!S302,""))</f>
        <v/>
      </c>
      <c r="L350" s="120">
        <f>IF($B350=1,$B$49,IF(N(Vintage_Input!L302)&gt;0,Vintage_Input!T302/Vintage_Input!L302,""))</f>
        <v/>
      </c>
      <c r="M350" s="120">
        <f>IF($B350=1,$C$49,IF(N(Vintage_Input!M302)&gt;0,Vintage_Input!U302/Vintage_Input!M302,""))</f>
        <v/>
      </c>
      <c r="N350" s="120">
        <f>IF($B350=1,$D$49,IF(N(Vintage_Input!N302)&gt;0,Vintage_Input!V302/Vintage_Input!N302,""))</f>
        <v/>
      </c>
      <c r="O350" s="120">
        <f>IF($B350=1,$E$49,IF(N(Vintage_Input!O302)&gt;0,Vintage_Input!W302/Vintage_Input!O302,""))</f>
        <v/>
      </c>
      <c r="P350" s="120">
        <f>IF($B350=1,$F$49,IF(N(Vintage_Input!P302)&gt;0,Vintage_Input!X302/Vintage_Input!P302,""))</f>
        <v/>
      </c>
      <c r="Q350" s="120">
        <f>IF($B350=1,$G$49,IF(N(Vintage_Input!Q302)&gt;0,Vintage_Input!Y302/Vintage_Input!Q302,""))</f>
        <v/>
      </c>
      <c r="R350" s="120">
        <f>IF($B350=1,$H$49,IF(N(Vintage_Input!R302)&gt;0,Vintage_Input!Z302/Vintage_Input!R302,""))</f>
        <v/>
      </c>
      <c r="S350" s="120">
        <f>IF($B350=1,$I$49,IF(N(Vintage_Input!S302)&gt;0,Vintage_Input!AA302/Vintage_Input!S302,""))</f>
        <v/>
      </c>
      <c r="T350" s="120">
        <f>IF($B350=1,$B$50,IF(N(Vintage_Input!L302)&gt;0,Vintage_Input!AB302/Vintage_Input!L302,""))</f>
        <v/>
      </c>
      <c r="U350" s="120">
        <f>IF($B350=1,$C$50,IF(N(Vintage_Input!M302)&gt;0,Vintage_Input!AC302/Vintage_Input!M302,""))</f>
        <v/>
      </c>
      <c r="V350" s="120">
        <f>IF($B350=1,$D$50,IF(N(Vintage_Input!N302)&gt;0,Vintage_Input!AD302/Vintage_Input!N302,""))</f>
        <v/>
      </c>
      <c r="W350" s="120">
        <f>IF($B350=1,$E$50,IF(N(Vintage_Input!O302)&gt;0,Vintage_Input!AE302/Vintage_Input!O302,""))</f>
        <v/>
      </c>
      <c r="X350" s="120">
        <f>IF($B350=1,$F$50,IF(N(Vintage_Input!P302)&gt;0,Vintage_Input!AF302/Vintage_Input!P302,""))</f>
        <v/>
      </c>
      <c r="Y350" s="120">
        <f>IF($B350=1,$G$50,IF(N(Vintage_Input!Q302)&gt;0,Vintage_Input!AG302/Vintage_Input!Q302,""))</f>
        <v/>
      </c>
      <c r="Z350" s="120">
        <f>IF($B350=1,$H$50,IF(N(Vintage_Input!R302)&gt;0,Vintage_Input!AH302/Vintage_Input!R302,""))</f>
        <v/>
      </c>
      <c r="AA350" s="120">
        <f>IF($B350=1,$I$50,IF(N(Vintage_Input!S302)&gt;0,Vintage_Input!AI302/Vintage_Input!S302,""))</f>
        <v/>
      </c>
      <c r="AB350" s="120">
        <f>IF($B350=1,$B$51,IF(N(Vintage_Input!L302)&gt;0,Vintage_Input!AJ302/Vintage_Input!L302,""))</f>
        <v/>
      </c>
      <c r="AC350" s="120">
        <f>IF($B350=1,$C$51,IF(N(Vintage_Input!M302)&gt;0,Vintage_Input!AK302/Vintage_Input!M302,""))</f>
        <v/>
      </c>
      <c r="AD350" s="120">
        <f>IF($B350=1,$D$51,IF(N(Vintage_Input!N302)&gt;0,Vintage_Input!AL302/Vintage_Input!N302,""))</f>
        <v/>
      </c>
      <c r="AE350" s="120">
        <f>IF($B350=1,$E$51,IF(N(Vintage_Input!O302)&gt;0,Vintage_Input!AM302/Vintage_Input!O302,""))</f>
        <v/>
      </c>
      <c r="AF350" s="120">
        <f>IF($B350=1,$F$51,IF(N(Vintage_Input!P302)&gt;0,Vintage_Input!AN302/Vintage_Input!P302,""))</f>
        <v/>
      </c>
      <c r="AG350" s="120">
        <f>IF($B350=1,$G$51,IF(N(Vintage_Input!Q302)&gt;0,Vintage_Input!AO302/Vintage_Input!Q302,""))</f>
        <v/>
      </c>
      <c r="AH350" s="120">
        <f>IF($B350=1,$H$51,IF(N(Vintage_Input!R302)&gt;0,Vintage_Input!AP302/Vintage_Input!R302,""))</f>
        <v/>
      </c>
      <c r="AI350" s="120">
        <f>IF($B350=1,$I$51,IF(N(Vintage_Input!S302)&gt;0,Vintage_Input!AQ302/Vintage_Input!S302,""))</f>
        <v/>
      </c>
      <c r="AJ350" s="120">
        <f>IF($B350=1,$B$52,IF(N(Vintage_Input!L302)&gt;0,IFERROR(Vintage_Input!AR302/Vintage_Input!AJ302,""),""))</f>
        <v/>
      </c>
      <c r="AK350" s="120">
        <f>IF($B350=1,$C$52,IF(N(Vintage_Input!M302)&gt;0,IFERROR(Vintage_Input!AS302/Vintage_Input!AK302,""),""))</f>
        <v/>
      </c>
      <c r="AL350" s="120">
        <f>IF($B350=1,$D$52,IF(N(Vintage_Input!N302)&gt;0,IFERROR(Vintage_Input!AT302/Vintage_Input!AL302,""),""))</f>
        <v/>
      </c>
      <c r="AM350" s="120">
        <f>IF($B350=1,$E$52,IF(N(Vintage_Input!O302)&gt;0,IFERROR(Vintage_Input!AU302/Vintage_Input!AM302,""),""))</f>
        <v/>
      </c>
      <c r="AN350" s="120">
        <f>IF($B350=1,$F$52,IF(N(Vintage_Input!P302)&gt;0,IFERROR(Vintage_Input!AV302/Vintage_Input!AN302,""),""))</f>
        <v/>
      </c>
      <c r="AO350" s="120">
        <f>IF($B350=1,$G$52,IF(N(Vintage_Input!Q302)&gt;0,IFERROR(Vintage_Input!AW302/Vintage_Input!AO302,""),""))</f>
        <v/>
      </c>
      <c r="AP350" s="120">
        <f>IF($B350=1,$H$52,IF(N(Vintage_Input!R302)&gt;0,IFERROR(Vintage_Input!AX302/Vintage_Input!AP302,""),""))</f>
        <v/>
      </c>
      <c r="AQ350" s="120">
        <f>IF($B350=1,$I$52,IF(N(Vintage_Input!S302)&gt;0,IFERROR(Vintage_Input!AY302/Vintage_Input!AQ302,""),""))</f>
        <v/>
      </c>
      <c r="AR350" s="120">
        <f>IF($B350=1,$B$53,IF(N(Vintage_Input!L302)&gt;0,IFERROR(Vintage_Input!AZ302/$C350,""),""))</f>
        <v/>
      </c>
      <c r="AS350" s="120">
        <f>IF($B350=1,$C$53,IF(N(Vintage_Input!M302)&gt;0,IFERROR(Vintage_Input!BA302/$C350,""),""))</f>
        <v/>
      </c>
      <c r="AT350" s="120">
        <f>IF($B350=1,$D$53,IF(N(Vintage_Input!N302)&gt;0,IFERROR(Vintage_Input!BB302/$C350,""),""))</f>
        <v/>
      </c>
      <c r="AU350" s="120">
        <f>IF($B350=1,$E$53,IF(N(Vintage_Input!O302)&gt;0,IFERROR(Vintage_Input!BC302/$C350,""),""))</f>
        <v/>
      </c>
      <c r="AV350" s="120">
        <f>IF($B350=1,$F$53,IF(N(Vintage_Input!P302)&gt;0,IFERROR(Vintage_Input!BD302/$C350,""),""))</f>
        <v/>
      </c>
      <c r="AW350" s="120">
        <f>IF($B350=1,$G$53,IF(N(Vintage_Input!Q302)&gt;0,IFERROR(Vintage_Input!BE302/$C350,""),""))</f>
        <v/>
      </c>
      <c r="AX350" s="120">
        <f>IF($B350=1,$H$53,IF(N(Vintage_Input!R302)&gt;0,IFERROR(Vintage_Input!BF302/$C350,""),""))</f>
        <v/>
      </c>
      <c r="AY350" s="120">
        <f>IF($B350=1,$I$53,IF(N(Vintage_Input!S302)&gt;0,IFERROR(Vintage_Input!BG302/$C350,""),""))</f>
        <v/>
      </c>
      <c r="AZ350" s="121">
        <f>IF($B350=1,$B$54,IF(N(Vintage_Input!L302)&gt;0,IFERROR((Vintage_Input!D302+Vintage_Input!AR302)/$C350+Products!$G$14-(Products!$G$43+Products!$G$19+Products!$G$43*Products!$G$22+Products!$G$44),""),""))</f>
        <v/>
      </c>
      <c r="BA350" s="121">
        <f>IF($B350=1,$C$54,IF(N(Vintage_Input!M302)&gt;0,IFERROR((Vintage_Input!E302+Vintage_Input!AS302)/$C350+Products!$G$14-(Products!$G$43+Products!$G$19+Products!$G$43*Products!$G$22+Products!$G$44),""),""))</f>
        <v/>
      </c>
      <c r="BB350" s="121">
        <f>IF($B350=1,$D$54,IF(N(Vintage_Input!N302)&gt;0,IFERROR((Vintage_Input!F302+Vintage_Input!AT302)/$C350+Products!$G$14-(Products!$G$43+Products!$G$19+Products!$G$43*Products!$G$22+Products!$G$44),""),""))</f>
        <v/>
      </c>
      <c r="BC350" s="121">
        <f>IF($B350=1,$E$54,IF(N(Vintage_Input!O302)&gt;0,IFERROR((Vintage_Input!G302+Vintage_Input!AU302)/$C350+Products!$G$14-(Products!$G$43+Products!$G$19+Products!$G$43*Products!$G$22+Products!$G$44),""),""))</f>
        <v/>
      </c>
      <c r="BD350" s="121">
        <f>IF($B350=1,$F$54,IF(N(Vintage_Input!P302)&gt;0,IFERROR((Vintage_Input!H302+Vintage_Input!AV302)/$C350+Products!$G$14-(Products!$G$43+Products!$G$19+Products!$G$43*Products!$G$22+Products!$G$44),""),""))</f>
        <v/>
      </c>
      <c r="BE350" s="121">
        <f>IF($B350=1,$G$54,IF(N(Vintage_Input!Q302)&gt;0,IFERROR((Vintage_Input!I302+Vintage_Input!AW302)/$C350+Products!$G$14-(Products!$G$43+Products!$G$19+Products!$G$43*Products!$G$22+Products!$G$44),""),""))</f>
        <v/>
      </c>
      <c r="BF350" s="121">
        <f>IF($B350=1,$H$54,IF(N(Vintage_Input!R302)&gt;0,IFERROR((Vintage_Input!J302+Vintage_Input!AX302)/$C350+Products!$G$14-(Products!$G$43+Products!$G$19+Products!$G$43*Products!$G$22+Products!$G$44),""),""))</f>
        <v/>
      </c>
      <c r="BG350" s="121">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0">
        <f>IF($B351=1,$B$48,IF(N(Vintage_Input!L303)&gt;0,Vintage_Input!D303/Vintage_Input!L303,""))</f>
        <v/>
      </c>
      <c r="E351" s="120">
        <f>IF($B351=1,$C$48,IF(N(Vintage_Input!M303)&gt;0,Vintage_Input!E303/Vintage_Input!M303,""))</f>
        <v/>
      </c>
      <c r="F351" s="120">
        <f>IF($B351=1,$D$48,IF(N(Vintage_Input!N303)&gt;0,Vintage_Input!F303/Vintage_Input!N303,""))</f>
        <v/>
      </c>
      <c r="G351" s="120">
        <f>IF($B351=1,$E$48,IF(N(Vintage_Input!O303)&gt;0,Vintage_Input!G303/Vintage_Input!O303,""))</f>
        <v/>
      </c>
      <c r="H351" s="120">
        <f>IF($B351=1,$F$48,IF(N(Vintage_Input!P303)&gt;0,Vintage_Input!H303/Vintage_Input!P303,""))</f>
        <v/>
      </c>
      <c r="I351" s="120">
        <f>IF($B351=1,$G$48,IF(N(Vintage_Input!Q303)&gt;0,Vintage_Input!I303/Vintage_Input!Q303,""))</f>
        <v/>
      </c>
      <c r="J351" s="120">
        <f>IF($B351=1,$H$48,IF(N(Vintage_Input!R303)&gt;0,Vintage_Input!J303/Vintage_Input!R303,""))</f>
        <v/>
      </c>
      <c r="K351" s="120">
        <f>IF($B351=1,$I$48,IF(N(Vintage_Input!S303)&gt;0,Vintage_Input!K303/Vintage_Input!S303,""))</f>
        <v/>
      </c>
      <c r="L351" s="120">
        <f>IF($B351=1,$B$49,IF(N(Vintage_Input!L303)&gt;0,Vintage_Input!T303/Vintage_Input!L303,""))</f>
        <v/>
      </c>
      <c r="M351" s="120">
        <f>IF($B351=1,$C$49,IF(N(Vintage_Input!M303)&gt;0,Vintage_Input!U303/Vintage_Input!M303,""))</f>
        <v/>
      </c>
      <c r="N351" s="120">
        <f>IF($B351=1,$D$49,IF(N(Vintage_Input!N303)&gt;0,Vintage_Input!V303/Vintage_Input!N303,""))</f>
        <v/>
      </c>
      <c r="O351" s="120">
        <f>IF($B351=1,$E$49,IF(N(Vintage_Input!O303)&gt;0,Vintage_Input!W303/Vintage_Input!O303,""))</f>
        <v/>
      </c>
      <c r="P351" s="120">
        <f>IF($B351=1,$F$49,IF(N(Vintage_Input!P303)&gt;0,Vintage_Input!X303/Vintage_Input!P303,""))</f>
        <v/>
      </c>
      <c r="Q351" s="120">
        <f>IF($B351=1,$G$49,IF(N(Vintage_Input!Q303)&gt;0,Vintage_Input!Y303/Vintage_Input!Q303,""))</f>
        <v/>
      </c>
      <c r="R351" s="120">
        <f>IF($B351=1,$H$49,IF(N(Vintage_Input!R303)&gt;0,Vintage_Input!Z303/Vintage_Input!R303,""))</f>
        <v/>
      </c>
      <c r="S351" s="120">
        <f>IF($B351=1,$I$49,IF(N(Vintage_Input!S303)&gt;0,Vintage_Input!AA303/Vintage_Input!S303,""))</f>
        <v/>
      </c>
      <c r="T351" s="120">
        <f>IF($B351=1,$B$50,IF(N(Vintage_Input!L303)&gt;0,Vintage_Input!AB303/Vintage_Input!L303,""))</f>
        <v/>
      </c>
      <c r="U351" s="120">
        <f>IF($B351=1,$C$50,IF(N(Vintage_Input!M303)&gt;0,Vintage_Input!AC303/Vintage_Input!M303,""))</f>
        <v/>
      </c>
      <c r="V351" s="120">
        <f>IF($B351=1,$D$50,IF(N(Vintage_Input!N303)&gt;0,Vintage_Input!AD303/Vintage_Input!N303,""))</f>
        <v/>
      </c>
      <c r="W351" s="120">
        <f>IF($B351=1,$E$50,IF(N(Vintage_Input!O303)&gt;0,Vintage_Input!AE303/Vintage_Input!O303,""))</f>
        <v/>
      </c>
      <c r="X351" s="120">
        <f>IF($B351=1,$F$50,IF(N(Vintage_Input!P303)&gt;0,Vintage_Input!AF303/Vintage_Input!P303,""))</f>
        <v/>
      </c>
      <c r="Y351" s="120">
        <f>IF($B351=1,$G$50,IF(N(Vintage_Input!Q303)&gt;0,Vintage_Input!AG303/Vintage_Input!Q303,""))</f>
        <v/>
      </c>
      <c r="Z351" s="120">
        <f>IF($B351=1,$H$50,IF(N(Vintage_Input!R303)&gt;0,Vintage_Input!AH303/Vintage_Input!R303,""))</f>
        <v/>
      </c>
      <c r="AA351" s="120">
        <f>IF($B351=1,$I$50,IF(N(Vintage_Input!S303)&gt;0,Vintage_Input!AI303/Vintage_Input!S303,""))</f>
        <v/>
      </c>
      <c r="AB351" s="120">
        <f>IF($B351=1,$B$51,IF(N(Vintage_Input!L303)&gt;0,Vintage_Input!AJ303/Vintage_Input!L303,""))</f>
        <v/>
      </c>
      <c r="AC351" s="120">
        <f>IF($B351=1,$C$51,IF(N(Vintage_Input!M303)&gt;0,Vintage_Input!AK303/Vintage_Input!M303,""))</f>
        <v/>
      </c>
      <c r="AD351" s="120">
        <f>IF($B351=1,$D$51,IF(N(Vintage_Input!N303)&gt;0,Vintage_Input!AL303/Vintage_Input!N303,""))</f>
        <v/>
      </c>
      <c r="AE351" s="120">
        <f>IF($B351=1,$E$51,IF(N(Vintage_Input!O303)&gt;0,Vintage_Input!AM303/Vintage_Input!O303,""))</f>
        <v/>
      </c>
      <c r="AF351" s="120">
        <f>IF($B351=1,$F$51,IF(N(Vintage_Input!P303)&gt;0,Vintage_Input!AN303/Vintage_Input!P303,""))</f>
        <v/>
      </c>
      <c r="AG351" s="120">
        <f>IF($B351=1,$G$51,IF(N(Vintage_Input!Q303)&gt;0,Vintage_Input!AO303/Vintage_Input!Q303,""))</f>
        <v/>
      </c>
      <c r="AH351" s="120">
        <f>IF($B351=1,$H$51,IF(N(Vintage_Input!R303)&gt;0,Vintage_Input!AP303/Vintage_Input!R303,""))</f>
        <v/>
      </c>
      <c r="AI351" s="120">
        <f>IF($B351=1,$I$51,IF(N(Vintage_Input!S303)&gt;0,Vintage_Input!AQ303/Vintage_Input!S303,""))</f>
        <v/>
      </c>
      <c r="AJ351" s="120">
        <f>IF($B351=1,$B$52,IF(N(Vintage_Input!L303)&gt;0,IFERROR(Vintage_Input!AR303/Vintage_Input!AJ303,""),""))</f>
        <v/>
      </c>
      <c r="AK351" s="120">
        <f>IF($B351=1,$C$52,IF(N(Vintage_Input!M303)&gt;0,IFERROR(Vintage_Input!AS303/Vintage_Input!AK303,""),""))</f>
        <v/>
      </c>
      <c r="AL351" s="120">
        <f>IF($B351=1,$D$52,IF(N(Vintage_Input!N303)&gt;0,IFERROR(Vintage_Input!AT303/Vintage_Input!AL303,""),""))</f>
        <v/>
      </c>
      <c r="AM351" s="120">
        <f>IF($B351=1,$E$52,IF(N(Vintage_Input!O303)&gt;0,IFERROR(Vintage_Input!AU303/Vintage_Input!AM303,""),""))</f>
        <v/>
      </c>
      <c r="AN351" s="120">
        <f>IF($B351=1,$F$52,IF(N(Vintage_Input!P303)&gt;0,IFERROR(Vintage_Input!AV303/Vintage_Input!AN303,""),""))</f>
        <v/>
      </c>
      <c r="AO351" s="120">
        <f>IF($B351=1,$G$52,IF(N(Vintage_Input!Q303)&gt;0,IFERROR(Vintage_Input!AW303/Vintage_Input!AO303,""),""))</f>
        <v/>
      </c>
      <c r="AP351" s="120">
        <f>IF($B351=1,$H$52,IF(N(Vintage_Input!R303)&gt;0,IFERROR(Vintage_Input!AX303/Vintage_Input!AP303,""),""))</f>
        <v/>
      </c>
      <c r="AQ351" s="120">
        <f>IF($B351=1,$I$52,IF(N(Vintage_Input!S303)&gt;0,IFERROR(Vintage_Input!AY303/Vintage_Input!AQ303,""),""))</f>
        <v/>
      </c>
      <c r="AR351" s="120">
        <f>IF($B351=1,$B$53,IF(N(Vintage_Input!L303)&gt;0,IFERROR(Vintage_Input!AZ303/$C351,""),""))</f>
        <v/>
      </c>
      <c r="AS351" s="120">
        <f>IF($B351=1,$C$53,IF(N(Vintage_Input!M303)&gt;0,IFERROR(Vintage_Input!BA303/$C351,""),""))</f>
        <v/>
      </c>
      <c r="AT351" s="120">
        <f>IF($B351=1,$D$53,IF(N(Vintage_Input!N303)&gt;0,IFERROR(Vintage_Input!BB303/$C351,""),""))</f>
        <v/>
      </c>
      <c r="AU351" s="120">
        <f>IF($B351=1,$E$53,IF(N(Vintage_Input!O303)&gt;0,IFERROR(Vintage_Input!BC303/$C351,""),""))</f>
        <v/>
      </c>
      <c r="AV351" s="120">
        <f>IF($B351=1,$F$53,IF(N(Vintage_Input!P303)&gt;0,IFERROR(Vintage_Input!BD303/$C351,""),""))</f>
        <v/>
      </c>
      <c r="AW351" s="120">
        <f>IF($B351=1,$G$53,IF(N(Vintage_Input!Q303)&gt;0,IFERROR(Vintage_Input!BE303/$C351,""),""))</f>
        <v/>
      </c>
      <c r="AX351" s="120">
        <f>IF($B351=1,$H$53,IF(N(Vintage_Input!R303)&gt;0,IFERROR(Vintage_Input!BF303/$C351,""),""))</f>
        <v/>
      </c>
      <c r="AY351" s="120">
        <f>IF($B351=1,$I$53,IF(N(Vintage_Input!S303)&gt;0,IFERROR(Vintage_Input!BG303/$C351,""),""))</f>
        <v/>
      </c>
      <c r="AZ351" s="121">
        <f>IF($B351=1,$B$54,IF(N(Vintage_Input!L303)&gt;0,IFERROR((Vintage_Input!D303+Vintage_Input!AR303)/$C351+Products!$G$14-(Products!$G$43+Products!$G$19+Products!$G$43*Products!$G$22+Products!$G$44),""),""))</f>
        <v/>
      </c>
      <c r="BA351" s="121">
        <f>IF($B351=1,$C$54,IF(N(Vintage_Input!M303)&gt;0,IFERROR((Vintage_Input!E303+Vintage_Input!AS303)/$C351+Products!$G$14-(Products!$G$43+Products!$G$19+Products!$G$43*Products!$G$22+Products!$G$44),""),""))</f>
        <v/>
      </c>
      <c r="BB351" s="121">
        <f>IF($B351=1,$D$54,IF(N(Vintage_Input!N303)&gt;0,IFERROR((Vintage_Input!F303+Vintage_Input!AT303)/$C351+Products!$G$14-(Products!$G$43+Products!$G$19+Products!$G$43*Products!$G$22+Products!$G$44),""),""))</f>
        <v/>
      </c>
      <c r="BC351" s="121">
        <f>IF($B351=1,$E$54,IF(N(Vintage_Input!O303)&gt;0,IFERROR((Vintage_Input!G303+Vintage_Input!AU303)/$C351+Products!$G$14-(Products!$G$43+Products!$G$19+Products!$G$43*Products!$G$22+Products!$G$44),""),""))</f>
        <v/>
      </c>
      <c r="BD351" s="121">
        <f>IF($B351=1,$F$54,IF(N(Vintage_Input!P303)&gt;0,IFERROR((Vintage_Input!H303+Vintage_Input!AV303)/$C351+Products!$G$14-(Products!$G$43+Products!$G$19+Products!$G$43*Products!$G$22+Products!$G$44),""),""))</f>
        <v/>
      </c>
      <c r="BE351" s="121">
        <f>IF($B351=1,$G$54,IF(N(Vintage_Input!Q303)&gt;0,IFERROR((Vintage_Input!I303+Vintage_Input!AW303)/$C351+Products!$G$14-(Products!$G$43+Products!$G$19+Products!$G$43*Products!$G$22+Products!$G$44),""),""))</f>
        <v/>
      </c>
      <c r="BF351" s="121">
        <f>IF($B351=1,$H$54,IF(N(Vintage_Input!R303)&gt;0,IFERROR((Vintage_Input!J303+Vintage_Input!AX303)/$C351+Products!$G$14-(Products!$G$43+Products!$G$19+Products!$G$43*Products!$G$22+Products!$G$44),""),""))</f>
        <v/>
      </c>
      <c r="BG351" s="121">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0">
        <f>IF($B352=1,$B$48,IF(N(Vintage_Input!L304)&gt;0,Vintage_Input!D304/Vintage_Input!L304,""))</f>
        <v/>
      </c>
      <c r="E352" s="120">
        <f>IF($B352=1,$C$48,IF(N(Vintage_Input!M304)&gt;0,Vintage_Input!E304/Vintage_Input!M304,""))</f>
        <v/>
      </c>
      <c r="F352" s="120">
        <f>IF($B352=1,$D$48,IF(N(Vintage_Input!N304)&gt;0,Vintage_Input!F304/Vintage_Input!N304,""))</f>
        <v/>
      </c>
      <c r="G352" s="120">
        <f>IF($B352=1,$E$48,IF(N(Vintage_Input!O304)&gt;0,Vintage_Input!G304/Vintage_Input!O304,""))</f>
        <v/>
      </c>
      <c r="H352" s="120">
        <f>IF($B352=1,$F$48,IF(N(Vintage_Input!P304)&gt;0,Vintage_Input!H304/Vintage_Input!P304,""))</f>
        <v/>
      </c>
      <c r="I352" s="120">
        <f>IF($B352=1,$G$48,IF(N(Vintage_Input!Q304)&gt;0,Vintage_Input!I304/Vintage_Input!Q304,""))</f>
        <v/>
      </c>
      <c r="J352" s="120">
        <f>IF($B352=1,$H$48,IF(N(Vintage_Input!R304)&gt;0,Vintage_Input!J304/Vintage_Input!R304,""))</f>
        <v/>
      </c>
      <c r="K352" s="120">
        <f>IF($B352=1,$I$48,IF(N(Vintage_Input!S304)&gt;0,Vintage_Input!K304/Vintage_Input!S304,""))</f>
        <v/>
      </c>
      <c r="L352" s="120">
        <f>IF($B352=1,$B$49,IF(N(Vintage_Input!L304)&gt;0,Vintage_Input!T304/Vintage_Input!L304,""))</f>
        <v/>
      </c>
      <c r="M352" s="120">
        <f>IF($B352=1,$C$49,IF(N(Vintage_Input!M304)&gt;0,Vintage_Input!U304/Vintage_Input!M304,""))</f>
        <v/>
      </c>
      <c r="N352" s="120">
        <f>IF($B352=1,$D$49,IF(N(Vintage_Input!N304)&gt;0,Vintage_Input!V304/Vintage_Input!N304,""))</f>
        <v/>
      </c>
      <c r="O352" s="120">
        <f>IF($B352=1,$E$49,IF(N(Vintage_Input!O304)&gt;0,Vintage_Input!W304/Vintage_Input!O304,""))</f>
        <v/>
      </c>
      <c r="P352" s="120">
        <f>IF($B352=1,$F$49,IF(N(Vintage_Input!P304)&gt;0,Vintage_Input!X304/Vintage_Input!P304,""))</f>
        <v/>
      </c>
      <c r="Q352" s="120">
        <f>IF($B352=1,$G$49,IF(N(Vintage_Input!Q304)&gt;0,Vintage_Input!Y304/Vintage_Input!Q304,""))</f>
        <v/>
      </c>
      <c r="R352" s="120">
        <f>IF($B352=1,$H$49,IF(N(Vintage_Input!R304)&gt;0,Vintage_Input!Z304/Vintage_Input!R304,""))</f>
        <v/>
      </c>
      <c r="S352" s="120">
        <f>IF($B352=1,$I$49,IF(N(Vintage_Input!S304)&gt;0,Vintage_Input!AA304/Vintage_Input!S304,""))</f>
        <v/>
      </c>
      <c r="T352" s="120">
        <f>IF($B352=1,$B$50,IF(N(Vintage_Input!L304)&gt;0,Vintage_Input!AB304/Vintage_Input!L304,""))</f>
        <v/>
      </c>
      <c r="U352" s="120">
        <f>IF($B352=1,$C$50,IF(N(Vintage_Input!M304)&gt;0,Vintage_Input!AC304/Vintage_Input!M304,""))</f>
        <v/>
      </c>
      <c r="V352" s="120">
        <f>IF($B352=1,$D$50,IF(N(Vintage_Input!N304)&gt;0,Vintage_Input!AD304/Vintage_Input!N304,""))</f>
        <v/>
      </c>
      <c r="W352" s="120">
        <f>IF($B352=1,$E$50,IF(N(Vintage_Input!O304)&gt;0,Vintage_Input!AE304/Vintage_Input!O304,""))</f>
        <v/>
      </c>
      <c r="X352" s="120">
        <f>IF($B352=1,$F$50,IF(N(Vintage_Input!P304)&gt;0,Vintage_Input!AF304/Vintage_Input!P304,""))</f>
        <v/>
      </c>
      <c r="Y352" s="120">
        <f>IF($B352=1,$G$50,IF(N(Vintage_Input!Q304)&gt;0,Vintage_Input!AG304/Vintage_Input!Q304,""))</f>
        <v/>
      </c>
      <c r="Z352" s="120">
        <f>IF($B352=1,$H$50,IF(N(Vintage_Input!R304)&gt;0,Vintage_Input!AH304/Vintage_Input!R304,""))</f>
        <v/>
      </c>
      <c r="AA352" s="120">
        <f>IF($B352=1,$I$50,IF(N(Vintage_Input!S304)&gt;0,Vintage_Input!AI304/Vintage_Input!S304,""))</f>
        <v/>
      </c>
      <c r="AB352" s="120">
        <f>IF($B352=1,$B$51,IF(N(Vintage_Input!L304)&gt;0,Vintage_Input!AJ304/Vintage_Input!L304,""))</f>
        <v/>
      </c>
      <c r="AC352" s="120">
        <f>IF($B352=1,$C$51,IF(N(Vintage_Input!M304)&gt;0,Vintage_Input!AK304/Vintage_Input!M304,""))</f>
        <v/>
      </c>
      <c r="AD352" s="120">
        <f>IF($B352=1,$D$51,IF(N(Vintage_Input!N304)&gt;0,Vintage_Input!AL304/Vintage_Input!N304,""))</f>
        <v/>
      </c>
      <c r="AE352" s="120">
        <f>IF($B352=1,$E$51,IF(N(Vintage_Input!O304)&gt;0,Vintage_Input!AM304/Vintage_Input!O304,""))</f>
        <v/>
      </c>
      <c r="AF352" s="120">
        <f>IF($B352=1,$F$51,IF(N(Vintage_Input!P304)&gt;0,Vintage_Input!AN304/Vintage_Input!P304,""))</f>
        <v/>
      </c>
      <c r="AG352" s="120">
        <f>IF($B352=1,$G$51,IF(N(Vintage_Input!Q304)&gt;0,Vintage_Input!AO304/Vintage_Input!Q304,""))</f>
        <v/>
      </c>
      <c r="AH352" s="120">
        <f>IF($B352=1,$H$51,IF(N(Vintage_Input!R304)&gt;0,Vintage_Input!AP304/Vintage_Input!R304,""))</f>
        <v/>
      </c>
      <c r="AI352" s="120">
        <f>IF($B352=1,$I$51,IF(N(Vintage_Input!S304)&gt;0,Vintage_Input!AQ304/Vintage_Input!S304,""))</f>
        <v/>
      </c>
      <c r="AJ352" s="120">
        <f>IF($B352=1,$B$52,IF(N(Vintage_Input!L304)&gt;0,IFERROR(Vintage_Input!AR304/Vintage_Input!AJ304,""),""))</f>
        <v/>
      </c>
      <c r="AK352" s="120">
        <f>IF($B352=1,$C$52,IF(N(Vintage_Input!M304)&gt;0,IFERROR(Vintage_Input!AS304/Vintage_Input!AK304,""),""))</f>
        <v/>
      </c>
      <c r="AL352" s="120">
        <f>IF($B352=1,$D$52,IF(N(Vintage_Input!N304)&gt;0,IFERROR(Vintage_Input!AT304/Vintage_Input!AL304,""),""))</f>
        <v/>
      </c>
      <c r="AM352" s="120">
        <f>IF($B352=1,$E$52,IF(N(Vintage_Input!O304)&gt;0,IFERROR(Vintage_Input!AU304/Vintage_Input!AM304,""),""))</f>
        <v/>
      </c>
      <c r="AN352" s="120">
        <f>IF($B352=1,$F$52,IF(N(Vintage_Input!P304)&gt;0,IFERROR(Vintage_Input!AV304/Vintage_Input!AN304,""),""))</f>
        <v/>
      </c>
      <c r="AO352" s="120">
        <f>IF($B352=1,$G$52,IF(N(Vintage_Input!Q304)&gt;0,IFERROR(Vintage_Input!AW304/Vintage_Input!AO304,""),""))</f>
        <v/>
      </c>
      <c r="AP352" s="120">
        <f>IF($B352=1,$H$52,IF(N(Vintage_Input!R304)&gt;0,IFERROR(Vintage_Input!AX304/Vintage_Input!AP304,""),""))</f>
        <v/>
      </c>
      <c r="AQ352" s="120">
        <f>IF($B352=1,$I$52,IF(N(Vintage_Input!S304)&gt;0,IFERROR(Vintage_Input!AY304/Vintage_Input!AQ304,""),""))</f>
        <v/>
      </c>
      <c r="AR352" s="120">
        <f>IF($B352=1,$B$53,IF(N(Vintage_Input!L304)&gt;0,IFERROR(Vintage_Input!AZ304/$C352,""),""))</f>
        <v/>
      </c>
      <c r="AS352" s="120">
        <f>IF($B352=1,$C$53,IF(N(Vintage_Input!M304)&gt;0,IFERROR(Vintage_Input!BA304/$C352,""),""))</f>
        <v/>
      </c>
      <c r="AT352" s="120">
        <f>IF($B352=1,$D$53,IF(N(Vintage_Input!N304)&gt;0,IFERROR(Vintage_Input!BB304/$C352,""),""))</f>
        <v/>
      </c>
      <c r="AU352" s="120">
        <f>IF($B352=1,$E$53,IF(N(Vintage_Input!O304)&gt;0,IFERROR(Vintage_Input!BC304/$C352,""),""))</f>
        <v/>
      </c>
      <c r="AV352" s="120">
        <f>IF($B352=1,$F$53,IF(N(Vintage_Input!P304)&gt;0,IFERROR(Vintage_Input!BD304/$C352,""),""))</f>
        <v/>
      </c>
      <c r="AW352" s="120">
        <f>IF($B352=1,$G$53,IF(N(Vintage_Input!Q304)&gt;0,IFERROR(Vintage_Input!BE304/$C352,""),""))</f>
        <v/>
      </c>
      <c r="AX352" s="120">
        <f>IF($B352=1,$H$53,IF(N(Vintage_Input!R304)&gt;0,IFERROR(Vintage_Input!BF304/$C352,""),""))</f>
        <v/>
      </c>
      <c r="AY352" s="120">
        <f>IF($B352=1,$I$53,IF(N(Vintage_Input!S304)&gt;0,IFERROR(Vintage_Input!BG304/$C352,""),""))</f>
        <v/>
      </c>
      <c r="AZ352" s="121">
        <f>IF($B352=1,$B$54,IF(N(Vintage_Input!L304)&gt;0,IFERROR((Vintage_Input!D304+Vintage_Input!AR304)/$C352+Products!$G$14-(Products!$G$43+Products!$G$19+Products!$G$43*Products!$G$22+Products!$G$44),""),""))</f>
        <v/>
      </c>
      <c r="BA352" s="121">
        <f>IF($B352=1,$C$54,IF(N(Vintage_Input!M304)&gt;0,IFERROR((Vintage_Input!E304+Vintage_Input!AS304)/$C352+Products!$G$14-(Products!$G$43+Products!$G$19+Products!$G$43*Products!$G$22+Products!$G$44),""),""))</f>
        <v/>
      </c>
      <c r="BB352" s="121">
        <f>IF($B352=1,$D$54,IF(N(Vintage_Input!N304)&gt;0,IFERROR((Vintage_Input!F304+Vintage_Input!AT304)/$C352+Products!$G$14-(Products!$G$43+Products!$G$19+Products!$G$43*Products!$G$22+Products!$G$44),""),""))</f>
        <v/>
      </c>
      <c r="BC352" s="121">
        <f>IF($B352=1,$E$54,IF(N(Vintage_Input!O304)&gt;0,IFERROR((Vintage_Input!G304+Vintage_Input!AU304)/$C352+Products!$G$14-(Products!$G$43+Products!$G$19+Products!$G$43*Products!$G$22+Products!$G$44),""),""))</f>
        <v/>
      </c>
      <c r="BD352" s="121">
        <f>IF($B352=1,$F$54,IF(N(Vintage_Input!P304)&gt;0,IFERROR((Vintage_Input!H304+Vintage_Input!AV304)/$C352+Products!$G$14-(Products!$G$43+Products!$G$19+Products!$G$43*Products!$G$22+Products!$G$44),""),""))</f>
        <v/>
      </c>
      <c r="BE352" s="121">
        <f>IF($B352=1,$G$54,IF(N(Vintage_Input!Q304)&gt;0,IFERROR((Vintage_Input!I304+Vintage_Input!AW304)/$C352+Products!$G$14-(Products!$G$43+Products!$G$19+Products!$G$43*Products!$G$22+Products!$G$44),""),""))</f>
        <v/>
      </c>
      <c r="BF352" s="121">
        <f>IF($B352=1,$H$54,IF(N(Vintage_Input!R304)&gt;0,IFERROR((Vintage_Input!J304+Vintage_Input!AX304)/$C352+Products!$G$14-(Products!$G$43+Products!$G$19+Products!$G$43*Products!$G$22+Products!$G$44),""),""))</f>
        <v/>
      </c>
      <c r="BG352" s="121">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0">
        <f>IF($B353=1,$B$48,IF(N(Vintage_Input!L305)&gt;0,Vintage_Input!D305/Vintage_Input!L305,""))</f>
        <v/>
      </c>
      <c r="E353" s="120">
        <f>IF($B353=1,$C$48,IF(N(Vintage_Input!M305)&gt;0,Vintage_Input!E305/Vintage_Input!M305,""))</f>
        <v/>
      </c>
      <c r="F353" s="120">
        <f>IF($B353=1,$D$48,IF(N(Vintage_Input!N305)&gt;0,Vintage_Input!F305/Vintage_Input!N305,""))</f>
        <v/>
      </c>
      <c r="G353" s="120">
        <f>IF($B353=1,$E$48,IF(N(Vintage_Input!O305)&gt;0,Vintage_Input!G305/Vintage_Input!O305,""))</f>
        <v/>
      </c>
      <c r="H353" s="120">
        <f>IF($B353=1,$F$48,IF(N(Vintage_Input!P305)&gt;0,Vintage_Input!H305/Vintage_Input!P305,""))</f>
        <v/>
      </c>
      <c r="I353" s="120">
        <f>IF($B353=1,$G$48,IF(N(Vintage_Input!Q305)&gt;0,Vintage_Input!I305/Vintage_Input!Q305,""))</f>
        <v/>
      </c>
      <c r="J353" s="120">
        <f>IF($B353=1,$H$48,IF(N(Vintage_Input!R305)&gt;0,Vintage_Input!J305/Vintage_Input!R305,""))</f>
        <v/>
      </c>
      <c r="K353" s="120">
        <f>IF($B353=1,$I$48,IF(N(Vintage_Input!S305)&gt;0,Vintage_Input!K305/Vintage_Input!S305,""))</f>
        <v/>
      </c>
      <c r="L353" s="120">
        <f>IF($B353=1,$B$49,IF(N(Vintage_Input!L305)&gt;0,Vintage_Input!T305/Vintage_Input!L305,""))</f>
        <v/>
      </c>
      <c r="M353" s="120">
        <f>IF($B353=1,$C$49,IF(N(Vintage_Input!M305)&gt;0,Vintage_Input!U305/Vintage_Input!M305,""))</f>
        <v/>
      </c>
      <c r="N353" s="120">
        <f>IF($B353=1,$D$49,IF(N(Vintage_Input!N305)&gt;0,Vintage_Input!V305/Vintage_Input!N305,""))</f>
        <v/>
      </c>
      <c r="O353" s="120">
        <f>IF($B353=1,$E$49,IF(N(Vintage_Input!O305)&gt;0,Vintage_Input!W305/Vintage_Input!O305,""))</f>
        <v/>
      </c>
      <c r="P353" s="120">
        <f>IF($B353=1,$F$49,IF(N(Vintage_Input!P305)&gt;0,Vintage_Input!X305/Vintage_Input!P305,""))</f>
        <v/>
      </c>
      <c r="Q353" s="120">
        <f>IF($B353=1,$G$49,IF(N(Vintage_Input!Q305)&gt;0,Vintage_Input!Y305/Vintage_Input!Q305,""))</f>
        <v/>
      </c>
      <c r="R353" s="120">
        <f>IF($B353=1,$H$49,IF(N(Vintage_Input!R305)&gt;0,Vintage_Input!Z305/Vintage_Input!R305,""))</f>
        <v/>
      </c>
      <c r="S353" s="120">
        <f>IF($B353=1,$I$49,IF(N(Vintage_Input!S305)&gt;0,Vintage_Input!AA305/Vintage_Input!S305,""))</f>
        <v/>
      </c>
      <c r="T353" s="120">
        <f>IF($B353=1,$B$50,IF(N(Vintage_Input!L305)&gt;0,Vintage_Input!AB305/Vintage_Input!L305,""))</f>
        <v/>
      </c>
      <c r="U353" s="120">
        <f>IF($B353=1,$C$50,IF(N(Vintage_Input!M305)&gt;0,Vintage_Input!AC305/Vintage_Input!M305,""))</f>
        <v/>
      </c>
      <c r="V353" s="120">
        <f>IF($B353=1,$D$50,IF(N(Vintage_Input!N305)&gt;0,Vintage_Input!AD305/Vintage_Input!N305,""))</f>
        <v/>
      </c>
      <c r="W353" s="120">
        <f>IF($B353=1,$E$50,IF(N(Vintage_Input!O305)&gt;0,Vintage_Input!AE305/Vintage_Input!O305,""))</f>
        <v/>
      </c>
      <c r="X353" s="120">
        <f>IF($B353=1,$F$50,IF(N(Vintage_Input!P305)&gt;0,Vintage_Input!AF305/Vintage_Input!P305,""))</f>
        <v/>
      </c>
      <c r="Y353" s="120">
        <f>IF($B353=1,$G$50,IF(N(Vintage_Input!Q305)&gt;0,Vintage_Input!AG305/Vintage_Input!Q305,""))</f>
        <v/>
      </c>
      <c r="Z353" s="120">
        <f>IF($B353=1,$H$50,IF(N(Vintage_Input!R305)&gt;0,Vintage_Input!AH305/Vintage_Input!R305,""))</f>
        <v/>
      </c>
      <c r="AA353" s="120">
        <f>IF($B353=1,$I$50,IF(N(Vintage_Input!S305)&gt;0,Vintage_Input!AI305/Vintage_Input!S305,""))</f>
        <v/>
      </c>
      <c r="AB353" s="120">
        <f>IF($B353=1,$B$51,IF(N(Vintage_Input!L305)&gt;0,Vintage_Input!AJ305/Vintage_Input!L305,""))</f>
        <v/>
      </c>
      <c r="AC353" s="120">
        <f>IF($B353=1,$C$51,IF(N(Vintage_Input!M305)&gt;0,Vintage_Input!AK305/Vintage_Input!M305,""))</f>
        <v/>
      </c>
      <c r="AD353" s="120">
        <f>IF($B353=1,$D$51,IF(N(Vintage_Input!N305)&gt;0,Vintage_Input!AL305/Vintage_Input!N305,""))</f>
        <v/>
      </c>
      <c r="AE353" s="120">
        <f>IF($B353=1,$E$51,IF(N(Vintage_Input!O305)&gt;0,Vintage_Input!AM305/Vintage_Input!O305,""))</f>
        <v/>
      </c>
      <c r="AF353" s="120">
        <f>IF($B353=1,$F$51,IF(N(Vintage_Input!P305)&gt;0,Vintage_Input!AN305/Vintage_Input!P305,""))</f>
        <v/>
      </c>
      <c r="AG353" s="120">
        <f>IF($B353=1,$G$51,IF(N(Vintage_Input!Q305)&gt;0,Vintage_Input!AO305/Vintage_Input!Q305,""))</f>
        <v/>
      </c>
      <c r="AH353" s="120">
        <f>IF($B353=1,$H$51,IF(N(Vintage_Input!R305)&gt;0,Vintage_Input!AP305/Vintage_Input!R305,""))</f>
        <v/>
      </c>
      <c r="AI353" s="120">
        <f>IF($B353=1,$I$51,IF(N(Vintage_Input!S305)&gt;0,Vintage_Input!AQ305/Vintage_Input!S305,""))</f>
        <v/>
      </c>
      <c r="AJ353" s="120">
        <f>IF($B353=1,$B$52,IF(N(Vintage_Input!L305)&gt;0,IFERROR(Vintage_Input!AR305/Vintage_Input!AJ305,""),""))</f>
        <v/>
      </c>
      <c r="AK353" s="120">
        <f>IF($B353=1,$C$52,IF(N(Vintage_Input!M305)&gt;0,IFERROR(Vintage_Input!AS305/Vintage_Input!AK305,""),""))</f>
        <v/>
      </c>
      <c r="AL353" s="120">
        <f>IF($B353=1,$D$52,IF(N(Vintage_Input!N305)&gt;0,IFERROR(Vintage_Input!AT305/Vintage_Input!AL305,""),""))</f>
        <v/>
      </c>
      <c r="AM353" s="120">
        <f>IF($B353=1,$E$52,IF(N(Vintage_Input!O305)&gt;0,IFERROR(Vintage_Input!AU305/Vintage_Input!AM305,""),""))</f>
        <v/>
      </c>
      <c r="AN353" s="120">
        <f>IF($B353=1,$F$52,IF(N(Vintage_Input!P305)&gt;0,IFERROR(Vintage_Input!AV305/Vintage_Input!AN305,""),""))</f>
        <v/>
      </c>
      <c r="AO353" s="120">
        <f>IF($B353=1,$G$52,IF(N(Vintage_Input!Q305)&gt;0,IFERROR(Vintage_Input!AW305/Vintage_Input!AO305,""),""))</f>
        <v/>
      </c>
      <c r="AP353" s="120">
        <f>IF($B353=1,$H$52,IF(N(Vintage_Input!R305)&gt;0,IFERROR(Vintage_Input!AX305/Vintage_Input!AP305,""),""))</f>
        <v/>
      </c>
      <c r="AQ353" s="120">
        <f>IF($B353=1,$I$52,IF(N(Vintage_Input!S305)&gt;0,IFERROR(Vintage_Input!AY305/Vintage_Input!AQ305,""),""))</f>
        <v/>
      </c>
      <c r="AR353" s="120">
        <f>IF($B353=1,$B$53,IF(N(Vintage_Input!L305)&gt;0,IFERROR(Vintage_Input!AZ305/$C353,""),""))</f>
        <v/>
      </c>
      <c r="AS353" s="120">
        <f>IF($B353=1,$C$53,IF(N(Vintage_Input!M305)&gt;0,IFERROR(Vintage_Input!BA305/$C353,""),""))</f>
        <v/>
      </c>
      <c r="AT353" s="120">
        <f>IF($B353=1,$D$53,IF(N(Vintage_Input!N305)&gt;0,IFERROR(Vintage_Input!BB305/$C353,""),""))</f>
        <v/>
      </c>
      <c r="AU353" s="120">
        <f>IF($B353=1,$E$53,IF(N(Vintage_Input!O305)&gt;0,IFERROR(Vintage_Input!BC305/$C353,""),""))</f>
        <v/>
      </c>
      <c r="AV353" s="120">
        <f>IF($B353=1,$F$53,IF(N(Vintage_Input!P305)&gt;0,IFERROR(Vintage_Input!BD305/$C353,""),""))</f>
        <v/>
      </c>
      <c r="AW353" s="120">
        <f>IF($B353=1,$G$53,IF(N(Vintage_Input!Q305)&gt;0,IFERROR(Vintage_Input!BE305/$C353,""),""))</f>
        <v/>
      </c>
      <c r="AX353" s="120">
        <f>IF($B353=1,$H$53,IF(N(Vintage_Input!R305)&gt;0,IFERROR(Vintage_Input!BF305/$C353,""),""))</f>
        <v/>
      </c>
      <c r="AY353" s="120">
        <f>IF($B353=1,$I$53,IF(N(Vintage_Input!S305)&gt;0,IFERROR(Vintage_Input!BG305/$C353,""),""))</f>
        <v/>
      </c>
      <c r="AZ353" s="121">
        <f>IF($B353=1,$B$54,IF(N(Vintage_Input!L305)&gt;0,IFERROR((Vintage_Input!D305+Vintage_Input!AR305)/$C353+Products!$G$14-(Products!$G$43+Products!$G$19+Products!$G$43*Products!$G$22+Products!$G$44),""),""))</f>
        <v/>
      </c>
      <c r="BA353" s="121">
        <f>IF($B353=1,$C$54,IF(N(Vintage_Input!M305)&gt;0,IFERROR((Vintage_Input!E305+Vintage_Input!AS305)/$C353+Products!$G$14-(Products!$G$43+Products!$G$19+Products!$G$43*Products!$G$22+Products!$G$44),""),""))</f>
        <v/>
      </c>
      <c r="BB353" s="121">
        <f>IF($B353=1,$D$54,IF(N(Vintage_Input!N305)&gt;0,IFERROR((Vintage_Input!F305+Vintage_Input!AT305)/$C353+Products!$G$14-(Products!$G$43+Products!$G$19+Products!$G$43*Products!$G$22+Products!$G$44),""),""))</f>
        <v/>
      </c>
      <c r="BC353" s="121">
        <f>IF($B353=1,$E$54,IF(N(Vintage_Input!O305)&gt;0,IFERROR((Vintage_Input!G305+Vintage_Input!AU305)/$C353+Products!$G$14-(Products!$G$43+Products!$G$19+Products!$G$43*Products!$G$22+Products!$G$44),""),""))</f>
        <v/>
      </c>
      <c r="BD353" s="121">
        <f>IF($B353=1,$F$54,IF(N(Vintage_Input!P305)&gt;0,IFERROR((Vintage_Input!H305+Vintage_Input!AV305)/$C353+Products!$G$14-(Products!$G$43+Products!$G$19+Products!$G$43*Products!$G$22+Products!$G$44),""),""))</f>
        <v/>
      </c>
      <c r="BE353" s="121">
        <f>IF($B353=1,$G$54,IF(N(Vintage_Input!Q305)&gt;0,IFERROR((Vintage_Input!I305+Vintage_Input!AW305)/$C353+Products!$G$14-(Products!$G$43+Products!$G$19+Products!$G$43*Products!$G$22+Products!$G$44),""),""))</f>
        <v/>
      </c>
      <c r="BF353" s="121">
        <f>IF($B353=1,$H$54,IF(N(Vintage_Input!R305)&gt;0,IFERROR((Vintage_Input!J305+Vintage_Input!AX305)/$C353+Products!$G$14-(Products!$G$43+Products!$G$19+Products!$G$43*Products!$G$22+Products!$G$44),""),""))</f>
        <v/>
      </c>
      <c r="BG353" s="121">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0">
        <f>IF($B354=1,$B$48,IF(N(Vintage_Input!L306)&gt;0,Vintage_Input!D306/Vintage_Input!L306,""))</f>
        <v/>
      </c>
      <c r="E354" s="120">
        <f>IF($B354=1,$C$48,IF(N(Vintage_Input!M306)&gt;0,Vintage_Input!E306/Vintage_Input!M306,""))</f>
        <v/>
      </c>
      <c r="F354" s="120">
        <f>IF($B354=1,$D$48,IF(N(Vintage_Input!N306)&gt;0,Vintage_Input!F306/Vintage_Input!N306,""))</f>
        <v/>
      </c>
      <c r="G354" s="120">
        <f>IF($B354=1,$E$48,IF(N(Vintage_Input!O306)&gt;0,Vintage_Input!G306/Vintage_Input!O306,""))</f>
        <v/>
      </c>
      <c r="H354" s="120">
        <f>IF($B354=1,$F$48,IF(N(Vintage_Input!P306)&gt;0,Vintage_Input!H306/Vintage_Input!P306,""))</f>
        <v/>
      </c>
      <c r="I354" s="120">
        <f>IF($B354=1,$G$48,IF(N(Vintage_Input!Q306)&gt;0,Vintage_Input!I306/Vintage_Input!Q306,""))</f>
        <v/>
      </c>
      <c r="J354" s="120">
        <f>IF($B354=1,$H$48,IF(N(Vintage_Input!R306)&gt;0,Vintage_Input!J306/Vintage_Input!R306,""))</f>
        <v/>
      </c>
      <c r="K354" s="120">
        <f>IF($B354=1,$I$48,IF(N(Vintage_Input!S306)&gt;0,Vintage_Input!K306/Vintage_Input!S306,""))</f>
        <v/>
      </c>
      <c r="L354" s="120">
        <f>IF($B354=1,$B$49,IF(N(Vintage_Input!L306)&gt;0,Vintage_Input!T306/Vintage_Input!L306,""))</f>
        <v/>
      </c>
      <c r="M354" s="120">
        <f>IF($B354=1,$C$49,IF(N(Vintage_Input!M306)&gt;0,Vintage_Input!U306/Vintage_Input!M306,""))</f>
        <v/>
      </c>
      <c r="N354" s="120">
        <f>IF($B354=1,$D$49,IF(N(Vintage_Input!N306)&gt;0,Vintage_Input!V306/Vintage_Input!N306,""))</f>
        <v/>
      </c>
      <c r="O354" s="120">
        <f>IF($B354=1,$E$49,IF(N(Vintage_Input!O306)&gt;0,Vintage_Input!W306/Vintage_Input!O306,""))</f>
        <v/>
      </c>
      <c r="P354" s="120">
        <f>IF($B354=1,$F$49,IF(N(Vintage_Input!P306)&gt;0,Vintage_Input!X306/Vintage_Input!P306,""))</f>
        <v/>
      </c>
      <c r="Q354" s="120">
        <f>IF($B354=1,$G$49,IF(N(Vintage_Input!Q306)&gt;0,Vintage_Input!Y306/Vintage_Input!Q306,""))</f>
        <v/>
      </c>
      <c r="R354" s="120">
        <f>IF($B354=1,$H$49,IF(N(Vintage_Input!R306)&gt;0,Vintage_Input!Z306/Vintage_Input!R306,""))</f>
        <v/>
      </c>
      <c r="S354" s="120">
        <f>IF($B354=1,$I$49,IF(N(Vintage_Input!S306)&gt;0,Vintage_Input!AA306/Vintage_Input!S306,""))</f>
        <v/>
      </c>
      <c r="T354" s="120">
        <f>IF($B354=1,$B$50,IF(N(Vintage_Input!L306)&gt;0,Vintage_Input!AB306/Vintage_Input!L306,""))</f>
        <v/>
      </c>
      <c r="U354" s="120">
        <f>IF($B354=1,$C$50,IF(N(Vintage_Input!M306)&gt;0,Vintage_Input!AC306/Vintage_Input!M306,""))</f>
        <v/>
      </c>
      <c r="V354" s="120">
        <f>IF($B354=1,$D$50,IF(N(Vintage_Input!N306)&gt;0,Vintage_Input!AD306/Vintage_Input!N306,""))</f>
        <v/>
      </c>
      <c r="W354" s="120">
        <f>IF($B354=1,$E$50,IF(N(Vintage_Input!O306)&gt;0,Vintage_Input!AE306/Vintage_Input!O306,""))</f>
        <v/>
      </c>
      <c r="X354" s="120">
        <f>IF($B354=1,$F$50,IF(N(Vintage_Input!P306)&gt;0,Vintage_Input!AF306/Vintage_Input!P306,""))</f>
        <v/>
      </c>
      <c r="Y354" s="120">
        <f>IF($B354=1,$G$50,IF(N(Vintage_Input!Q306)&gt;0,Vintage_Input!AG306/Vintage_Input!Q306,""))</f>
        <v/>
      </c>
      <c r="Z354" s="120">
        <f>IF($B354=1,$H$50,IF(N(Vintage_Input!R306)&gt;0,Vintage_Input!AH306/Vintage_Input!R306,""))</f>
        <v/>
      </c>
      <c r="AA354" s="120">
        <f>IF($B354=1,$I$50,IF(N(Vintage_Input!S306)&gt;0,Vintage_Input!AI306/Vintage_Input!S306,""))</f>
        <v/>
      </c>
      <c r="AB354" s="120">
        <f>IF($B354=1,$B$51,IF(N(Vintage_Input!L306)&gt;0,Vintage_Input!AJ306/Vintage_Input!L306,""))</f>
        <v/>
      </c>
      <c r="AC354" s="120">
        <f>IF($B354=1,$C$51,IF(N(Vintage_Input!M306)&gt;0,Vintage_Input!AK306/Vintage_Input!M306,""))</f>
        <v/>
      </c>
      <c r="AD354" s="120">
        <f>IF($B354=1,$D$51,IF(N(Vintage_Input!N306)&gt;0,Vintage_Input!AL306/Vintage_Input!N306,""))</f>
        <v/>
      </c>
      <c r="AE354" s="120">
        <f>IF($B354=1,$E$51,IF(N(Vintage_Input!O306)&gt;0,Vintage_Input!AM306/Vintage_Input!O306,""))</f>
        <v/>
      </c>
      <c r="AF354" s="120">
        <f>IF($B354=1,$F$51,IF(N(Vintage_Input!P306)&gt;0,Vintage_Input!AN306/Vintage_Input!P306,""))</f>
        <v/>
      </c>
      <c r="AG354" s="120">
        <f>IF($B354=1,$G$51,IF(N(Vintage_Input!Q306)&gt;0,Vintage_Input!AO306/Vintage_Input!Q306,""))</f>
        <v/>
      </c>
      <c r="AH354" s="120">
        <f>IF($B354=1,$H$51,IF(N(Vintage_Input!R306)&gt;0,Vintage_Input!AP306/Vintage_Input!R306,""))</f>
        <v/>
      </c>
      <c r="AI354" s="120">
        <f>IF($B354=1,$I$51,IF(N(Vintage_Input!S306)&gt;0,Vintage_Input!AQ306/Vintage_Input!S306,""))</f>
        <v/>
      </c>
      <c r="AJ354" s="120">
        <f>IF($B354=1,$B$52,IF(N(Vintage_Input!L306)&gt;0,IFERROR(Vintage_Input!AR306/Vintage_Input!AJ306,""),""))</f>
        <v/>
      </c>
      <c r="AK354" s="120">
        <f>IF($B354=1,$C$52,IF(N(Vintage_Input!M306)&gt;0,IFERROR(Vintage_Input!AS306/Vintage_Input!AK306,""),""))</f>
        <v/>
      </c>
      <c r="AL354" s="120">
        <f>IF($B354=1,$D$52,IF(N(Vintage_Input!N306)&gt;0,IFERROR(Vintage_Input!AT306/Vintage_Input!AL306,""),""))</f>
        <v/>
      </c>
      <c r="AM354" s="120">
        <f>IF($B354=1,$E$52,IF(N(Vintage_Input!O306)&gt;0,IFERROR(Vintage_Input!AU306/Vintage_Input!AM306,""),""))</f>
        <v/>
      </c>
      <c r="AN354" s="120">
        <f>IF($B354=1,$F$52,IF(N(Vintage_Input!P306)&gt;0,IFERROR(Vintage_Input!AV306/Vintage_Input!AN306,""),""))</f>
        <v/>
      </c>
      <c r="AO354" s="120">
        <f>IF($B354=1,$G$52,IF(N(Vintage_Input!Q306)&gt;0,IFERROR(Vintage_Input!AW306/Vintage_Input!AO306,""),""))</f>
        <v/>
      </c>
      <c r="AP354" s="120">
        <f>IF($B354=1,$H$52,IF(N(Vintage_Input!R306)&gt;0,IFERROR(Vintage_Input!AX306/Vintage_Input!AP306,""),""))</f>
        <v/>
      </c>
      <c r="AQ354" s="120">
        <f>IF($B354=1,$I$52,IF(N(Vintage_Input!S306)&gt;0,IFERROR(Vintage_Input!AY306/Vintage_Input!AQ306,""),""))</f>
        <v/>
      </c>
      <c r="AR354" s="120">
        <f>IF($B354=1,$B$53,IF(N(Vintage_Input!L306)&gt;0,IFERROR(Vintage_Input!AZ306/$C354,""),""))</f>
        <v/>
      </c>
      <c r="AS354" s="120">
        <f>IF($B354=1,$C$53,IF(N(Vintage_Input!M306)&gt;0,IFERROR(Vintage_Input!BA306/$C354,""),""))</f>
        <v/>
      </c>
      <c r="AT354" s="120">
        <f>IF($B354=1,$D$53,IF(N(Vintage_Input!N306)&gt;0,IFERROR(Vintage_Input!BB306/$C354,""),""))</f>
        <v/>
      </c>
      <c r="AU354" s="120">
        <f>IF($B354=1,$E$53,IF(N(Vintage_Input!O306)&gt;0,IFERROR(Vintage_Input!BC306/$C354,""),""))</f>
        <v/>
      </c>
      <c r="AV354" s="120">
        <f>IF($B354=1,$F$53,IF(N(Vintage_Input!P306)&gt;0,IFERROR(Vintage_Input!BD306/$C354,""),""))</f>
        <v/>
      </c>
      <c r="AW354" s="120">
        <f>IF($B354=1,$G$53,IF(N(Vintage_Input!Q306)&gt;0,IFERROR(Vintage_Input!BE306/$C354,""),""))</f>
        <v/>
      </c>
      <c r="AX354" s="120">
        <f>IF($B354=1,$H$53,IF(N(Vintage_Input!R306)&gt;0,IFERROR(Vintage_Input!BF306/$C354,""),""))</f>
        <v/>
      </c>
      <c r="AY354" s="120">
        <f>IF($B354=1,$I$53,IF(N(Vintage_Input!S306)&gt;0,IFERROR(Vintage_Input!BG306/$C354,""),""))</f>
        <v/>
      </c>
      <c r="AZ354" s="121">
        <f>IF($B354=1,$B$54,IF(N(Vintage_Input!L306)&gt;0,IFERROR((Vintage_Input!D306+Vintage_Input!AR306)/$C354+Products!$G$14-(Products!$G$43+Products!$G$19+Products!$G$43*Products!$G$22+Products!$G$44),""),""))</f>
        <v/>
      </c>
      <c r="BA354" s="121">
        <f>IF($B354=1,$C$54,IF(N(Vintage_Input!M306)&gt;0,IFERROR((Vintage_Input!E306+Vintage_Input!AS306)/$C354+Products!$G$14-(Products!$G$43+Products!$G$19+Products!$G$43*Products!$G$22+Products!$G$44),""),""))</f>
        <v/>
      </c>
      <c r="BB354" s="121">
        <f>IF($B354=1,$D$54,IF(N(Vintage_Input!N306)&gt;0,IFERROR((Vintage_Input!F306+Vintage_Input!AT306)/$C354+Products!$G$14-(Products!$G$43+Products!$G$19+Products!$G$43*Products!$G$22+Products!$G$44),""),""))</f>
        <v/>
      </c>
      <c r="BC354" s="121">
        <f>IF($B354=1,$E$54,IF(N(Vintage_Input!O306)&gt;0,IFERROR((Vintage_Input!G306+Vintage_Input!AU306)/$C354+Products!$G$14-(Products!$G$43+Products!$G$19+Products!$G$43*Products!$G$22+Products!$G$44),""),""))</f>
        <v/>
      </c>
      <c r="BD354" s="121">
        <f>IF($B354=1,$F$54,IF(N(Vintage_Input!P306)&gt;0,IFERROR((Vintage_Input!H306+Vintage_Input!AV306)/$C354+Products!$G$14-(Products!$G$43+Products!$G$19+Products!$G$43*Products!$G$22+Products!$G$44),""),""))</f>
        <v/>
      </c>
      <c r="BE354" s="121">
        <f>IF($B354=1,$G$54,IF(N(Vintage_Input!Q306)&gt;0,IFERROR((Vintage_Input!I306+Vintage_Input!AW306)/$C354+Products!$G$14-(Products!$G$43+Products!$G$19+Products!$G$43*Products!$G$22+Products!$G$44),""),""))</f>
        <v/>
      </c>
      <c r="BF354" s="121">
        <f>IF($B354=1,$H$54,IF(N(Vintage_Input!R306)&gt;0,IFERROR((Vintage_Input!J306+Vintage_Input!AX306)/$C354+Products!$G$14-(Products!$G$43+Products!$G$19+Products!$G$43*Products!$G$22+Products!$G$44),""),""))</f>
        <v/>
      </c>
      <c r="BG354" s="121">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0">
        <f>IF($B355=1,$B$48,IF(N(Vintage_Input!L307)&gt;0,Vintage_Input!D307/Vintage_Input!L307,""))</f>
        <v/>
      </c>
      <c r="E355" s="120">
        <f>IF($B355=1,$C$48,IF(N(Vintage_Input!M307)&gt;0,Vintage_Input!E307/Vintage_Input!M307,""))</f>
        <v/>
      </c>
      <c r="F355" s="120">
        <f>IF($B355=1,$D$48,IF(N(Vintage_Input!N307)&gt;0,Vintage_Input!F307/Vintage_Input!N307,""))</f>
        <v/>
      </c>
      <c r="G355" s="120">
        <f>IF($B355=1,$E$48,IF(N(Vintage_Input!O307)&gt;0,Vintage_Input!G307/Vintage_Input!O307,""))</f>
        <v/>
      </c>
      <c r="H355" s="120">
        <f>IF($B355=1,$F$48,IF(N(Vintage_Input!P307)&gt;0,Vintage_Input!H307/Vintage_Input!P307,""))</f>
        <v/>
      </c>
      <c r="I355" s="120">
        <f>IF($B355=1,$G$48,IF(N(Vintage_Input!Q307)&gt;0,Vintage_Input!I307/Vintage_Input!Q307,""))</f>
        <v/>
      </c>
      <c r="J355" s="120">
        <f>IF($B355=1,$H$48,IF(N(Vintage_Input!R307)&gt;0,Vintage_Input!J307/Vintage_Input!R307,""))</f>
        <v/>
      </c>
      <c r="K355" s="120">
        <f>IF($B355=1,$I$48,IF(N(Vintage_Input!S307)&gt;0,Vintage_Input!K307/Vintage_Input!S307,""))</f>
        <v/>
      </c>
      <c r="L355" s="120">
        <f>IF($B355=1,$B$49,IF(N(Vintage_Input!L307)&gt;0,Vintage_Input!T307/Vintage_Input!L307,""))</f>
        <v/>
      </c>
      <c r="M355" s="120">
        <f>IF($B355=1,$C$49,IF(N(Vintage_Input!M307)&gt;0,Vintage_Input!U307/Vintage_Input!M307,""))</f>
        <v/>
      </c>
      <c r="N355" s="120">
        <f>IF($B355=1,$D$49,IF(N(Vintage_Input!N307)&gt;0,Vintage_Input!V307/Vintage_Input!N307,""))</f>
        <v/>
      </c>
      <c r="O355" s="120">
        <f>IF($B355=1,$E$49,IF(N(Vintage_Input!O307)&gt;0,Vintage_Input!W307/Vintage_Input!O307,""))</f>
        <v/>
      </c>
      <c r="P355" s="120">
        <f>IF($B355=1,$F$49,IF(N(Vintage_Input!P307)&gt;0,Vintage_Input!X307/Vintage_Input!P307,""))</f>
        <v/>
      </c>
      <c r="Q355" s="120">
        <f>IF($B355=1,$G$49,IF(N(Vintage_Input!Q307)&gt;0,Vintage_Input!Y307/Vintage_Input!Q307,""))</f>
        <v/>
      </c>
      <c r="R355" s="120">
        <f>IF($B355=1,$H$49,IF(N(Vintage_Input!R307)&gt;0,Vintage_Input!Z307/Vintage_Input!R307,""))</f>
        <v/>
      </c>
      <c r="S355" s="120">
        <f>IF($B355=1,$I$49,IF(N(Vintage_Input!S307)&gt;0,Vintage_Input!AA307/Vintage_Input!S307,""))</f>
        <v/>
      </c>
      <c r="T355" s="120">
        <f>IF($B355=1,$B$50,IF(N(Vintage_Input!L307)&gt;0,Vintage_Input!AB307/Vintage_Input!L307,""))</f>
        <v/>
      </c>
      <c r="U355" s="120">
        <f>IF($B355=1,$C$50,IF(N(Vintage_Input!M307)&gt;0,Vintage_Input!AC307/Vintage_Input!M307,""))</f>
        <v/>
      </c>
      <c r="V355" s="120">
        <f>IF($B355=1,$D$50,IF(N(Vintage_Input!N307)&gt;0,Vintage_Input!AD307/Vintage_Input!N307,""))</f>
        <v/>
      </c>
      <c r="W355" s="120">
        <f>IF($B355=1,$E$50,IF(N(Vintage_Input!O307)&gt;0,Vintage_Input!AE307/Vintage_Input!O307,""))</f>
        <v/>
      </c>
      <c r="X355" s="120">
        <f>IF($B355=1,$F$50,IF(N(Vintage_Input!P307)&gt;0,Vintage_Input!AF307/Vintage_Input!P307,""))</f>
        <v/>
      </c>
      <c r="Y355" s="120">
        <f>IF($B355=1,$G$50,IF(N(Vintage_Input!Q307)&gt;0,Vintage_Input!AG307/Vintage_Input!Q307,""))</f>
        <v/>
      </c>
      <c r="Z355" s="120">
        <f>IF($B355=1,$H$50,IF(N(Vintage_Input!R307)&gt;0,Vintage_Input!AH307/Vintage_Input!R307,""))</f>
        <v/>
      </c>
      <c r="AA355" s="120">
        <f>IF($B355=1,$I$50,IF(N(Vintage_Input!S307)&gt;0,Vintage_Input!AI307/Vintage_Input!S307,""))</f>
        <v/>
      </c>
      <c r="AB355" s="120">
        <f>IF($B355=1,$B$51,IF(N(Vintage_Input!L307)&gt;0,Vintage_Input!AJ307/Vintage_Input!L307,""))</f>
        <v/>
      </c>
      <c r="AC355" s="120">
        <f>IF($B355=1,$C$51,IF(N(Vintage_Input!M307)&gt;0,Vintage_Input!AK307/Vintage_Input!M307,""))</f>
        <v/>
      </c>
      <c r="AD355" s="120">
        <f>IF($B355=1,$D$51,IF(N(Vintage_Input!N307)&gt;0,Vintage_Input!AL307/Vintage_Input!N307,""))</f>
        <v/>
      </c>
      <c r="AE355" s="120">
        <f>IF($B355=1,$E$51,IF(N(Vintage_Input!O307)&gt;0,Vintage_Input!AM307/Vintage_Input!O307,""))</f>
        <v/>
      </c>
      <c r="AF355" s="120">
        <f>IF($B355=1,$F$51,IF(N(Vintage_Input!P307)&gt;0,Vintage_Input!AN307/Vintage_Input!P307,""))</f>
        <v/>
      </c>
      <c r="AG355" s="120">
        <f>IF($B355=1,$G$51,IF(N(Vintage_Input!Q307)&gt;0,Vintage_Input!AO307/Vintage_Input!Q307,""))</f>
        <v/>
      </c>
      <c r="AH355" s="120">
        <f>IF($B355=1,$H$51,IF(N(Vintage_Input!R307)&gt;0,Vintage_Input!AP307/Vintage_Input!R307,""))</f>
        <v/>
      </c>
      <c r="AI355" s="120">
        <f>IF($B355=1,$I$51,IF(N(Vintage_Input!S307)&gt;0,Vintage_Input!AQ307/Vintage_Input!S307,""))</f>
        <v/>
      </c>
      <c r="AJ355" s="120">
        <f>IF($B355=1,$B$52,IF(N(Vintage_Input!L307)&gt;0,IFERROR(Vintage_Input!AR307/Vintage_Input!AJ307,""),""))</f>
        <v/>
      </c>
      <c r="AK355" s="120">
        <f>IF($B355=1,$C$52,IF(N(Vintage_Input!M307)&gt;0,IFERROR(Vintage_Input!AS307/Vintage_Input!AK307,""),""))</f>
        <v/>
      </c>
      <c r="AL355" s="120">
        <f>IF($B355=1,$D$52,IF(N(Vintage_Input!N307)&gt;0,IFERROR(Vintage_Input!AT307/Vintage_Input!AL307,""),""))</f>
        <v/>
      </c>
      <c r="AM355" s="120">
        <f>IF($B355=1,$E$52,IF(N(Vintage_Input!O307)&gt;0,IFERROR(Vintage_Input!AU307/Vintage_Input!AM307,""),""))</f>
        <v/>
      </c>
      <c r="AN355" s="120">
        <f>IF($B355=1,$F$52,IF(N(Vintage_Input!P307)&gt;0,IFERROR(Vintage_Input!AV307/Vintage_Input!AN307,""),""))</f>
        <v/>
      </c>
      <c r="AO355" s="120">
        <f>IF($B355=1,$G$52,IF(N(Vintage_Input!Q307)&gt;0,IFERROR(Vintage_Input!AW307/Vintage_Input!AO307,""),""))</f>
        <v/>
      </c>
      <c r="AP355" s="120">
        <f>IF($B355=1,$H$52,IF(N(Vintage_Input!R307)&gt;0,IFERROR(Vintage_Input!AX307/Vintage_Input!AP307,""),""))</f>
        <v/>
      </c>
      <c r="AQ355" s="120">
        <f>IF($B355=1,$I$52,IF(N(Vintage_Input!S307)&gt;0,IFERROR(Vintage_Input!AY307/Vintage_Input!AQ307,""),""))</f>
        <v/>
      </c>
      <c r="AR355" s="120">
        <f>IF($B355=1,$B$53,IF(N(Vintage_Input!L307)&gt;0,IFERROR(Vintage_Input!AZ307/$C355,""),""))</f>
        <v/>
      </c>
      <c r="AS355" s="120">
        <f>IF($B355=1,$C$53,IF(N(Vintage_Input!M307)&gt;0,IFERROR(Vintage_Input!BA307/$C355,""),""))</f>
        <v/>
      </c>
      <c r="AT355" s="120">
        <f>IF($B355=1,$D$53,IF(N(Vintage_Input!N307)&gt;0,IFERROR(Vintage_Input!BB307/$C355,""),""))</f>
        <v/>
      </c>
      <c r="AU355" s="120">
        <f>IF($B355=1,$E$53,IF(N(Vintage_Input!O307)&gt;0,IFERROR(Vintage_Input!BC307/$C355,""),""))</f>
        <v/>
      </c>
      <c r="AV355" s="120">
        <f>IF($B355=1,$F$53,IF(N(Vintage_Input!P307)&gt;0,IFERROR(Vintage_Input!BD307/$C355,""),""))</f>
        <v/>
      </c>
      <c r="AW355" s="120">
        <f>IF($B355=1,$G$53,IF(N(Vintage_Input!Q307)&gt;0,IFERROR(Vintage_Input!BE307/$C355,""),""))</f>
        <v/>
      </c>
      <c r="AX355" s="120">
        <f>IF($B355=1,$H$53,IF(N(Vintage_Input!R307)&gt;0,IFERROR(Vintage_Input!BF307/$C355,""),""))</f>
        <v/>
      </c>
      <c r="AY355" s="120">
        <f>IF($B355=1,$I$53,IF(N(Vintage_Input!S307)&gt;0,IFERROR(Vintage_Input!BG307/$C355,""),""))</f>
        <v/>
      </c>
      <c r="AZ355" s="121">
        <f>IF($B355=1,$B$54,IF(N(Vintage_Input!L307)&gt;0,IFERROR((Vintage_Input!D307+Vintage_Input!AR307)/$C355+Products!$G$14-(Products!$G$43+Products!$G$19+Products!$G$43*Products!$G$22+Products!$G$44),""),""))</f>
        <v/>
      </c>
      <c r="BA355" s="121">
        <f>IF($B355=1,$C$54,IF(N(Vintage_Input!M307)&gt;0,IFERROR((Vintage_Input!E307+Vintage_Input!AS307)/$C355+Products!$G$14-(Products!$G$43+Products!$G$19+Products!$G$43*Products!$G$22+Products!$G$44),""),""))</f>
        <v/>
      </c>
      <c r="BB355" s="121">
        <f>IF($B355=1,$D$54,IF(N(Vintage_Input!N307)&gt;0,IFERROR((Vintage_Input!F307+Vintage_Input!AT307)/$C355+Products!$G$14-(Products!$G$43+Products!$G$19+Products!$G$43*Products!$G$22+Products!$G$44),""),""))</f>
        <v/>
      </c>
      <c r="BC355" s="121">
        <f>IF($B355=1,$E$54,IF(N(Vintage_Input!O307)&gt;0,IFERROR((Vintage_Input!G307+Vintage_Input!AU307)/$C355+Products!$G$14-(Products!$G$43+Products!$G$19+Products!$G$43*Products!$G$22+Products!$G$44),""),""))</f>
        <v/>
      </c>
      <c r="BD355" s="121">
        <f>IF($B355=1,$F$54,IF(N(Vintage_Input!P307)&gt;0,IFERROR((Vintage_Input!H307+Vintage_Input!AV307)/$C355+Products!$G$14-(Products!$G$43+Products!$G$19+Products!$G$43*Products!$G$22+Products!$G$44),""),""))</f>
        <v/>
      </c>
      <c r="BE355" s="121">
        <f>IF($B355=1,$G$54,IF(N(Vintage_Input!Q307)&gt;0,IFERROR((Vintage_Input!I307+Vintage_Input!AW307)/$C355+Products!$G$14-(Products!$G$43+Products!$G$19+Products!$G$43*Products!$G$22+Products!$G$44),""),""))</f>
        <v/>
      </c>
      <c r="BF355" s="121">
        <f>IF($B355=1,$H$54,IF(N(Vintage_Input!R307)&gt;0,IFERROR((Vintage_Input!J307+Vintage_Input!AX307)/$C355+Products!$G$14-(Products!$G$43+Products!$G$19+Products!$G$43*Products!$G$22+Products!$G$44),""),""))</f>
        <v/>
      </c>
      <c r="BG355" s="121">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0">
        <f>IF($B356=1,$B$48,IF(N(Vintage_Input!L308)&gt;0,Vintage_Input!D308/Vintage_Input!L308,""))</f>
        <v/>
      </c>
      <c r="E356" s="120">
        <f>IF($B356=1,$C$48,IF(N(Vintage_Input!M308)&gt;0,Vintage_Input!E308/Vintage_Input!M308,""))</f>
        <v/>
      </c>
      <c r="F356" s="120">
        <f>IF($B356=1,$D$48,IF(N(Vintage_Input!N308)&gt;0,Vintage_Input!F308/Vintage_Input!N308,""))</f>
        <v/>
      </c>
      <c r="G356" s="120">
        <f>IF($B356=1,$E$48,IF(N(Vintage_Input!O308)&gt;0,Vintage_Input!G308/Vintage_Input!O308,""))</f>
        <v/>
      </c>
      <c r="H356" s="120">
        <f>IF($B356=1,$F$48,IF(N(Vintage_Input!P308)&gt;0,Vintage_Input!H308/Vintage_Input!P308,""))</f>
        <v/>
      </c>
      <c r="I356" s="120">
        <f>IF($B356=1,$G$48,IF(N(Vintage_Input!Q308)&gt;0,Vintage_Input!I308/Vintage_Input!Q308,""))</f>
        <v/>
      </c>
      <c r="J356" s="120">
        <f>IF($B356=1,$H$48,IF(N(Vintage_Input!R308)&gt;0,Vintage_Input!J308/Vintage_Input!R308,""))</f>
        <v/>
      </c>
      <c r="K356" s="120">
        <f>IF($B356=1,$I$48,IF(N(Vintage_Input!S308)&gt;0,Vintage_Input!K308/Vintage_Input!S308,""))</f>
        <v/>
      </c>
      <c r="L356" s="120">
        <f>IF($B356=1,$B$49,IF(N(Vintage_Input!L308)&gt;0,Vintage_Input!T308/Vintage_Input!L308,""))</f>
        <v/>
      </c>
      <c r="M356" s="120">
        <f>IF($B356=1,$C$49,IF(N(Vintage_Input!M308)&gt;0,Vintage_Input!U308/Vintage_Input!M308,""))</f>
        <v/>
      </c>
      <c r="N356" s="120">
        <f>IF($B356=1,$D$49,IF(N(Vintage_Input!N308)&gt;0,Vintage_Input!V308/Vintage_Input!N308,""))</f>
        <v/>
      </c>
      <c r="O356" s="120">
        <f>IF($B356=1,$E$49,IF(N(Vintage_Input!O308)&gt;0,Vintage_Input!W308/Vintage_Input!O308,""))</f>
        <v/>
      </c>
      <c r="P356" s="120">
        <f>IF($B356=1,$F$49,IF(N(Vintage_Input!P308)&gt;0,Vintage_Input!X308/Vintage_Input!P308,""))</f>
        <v/>
      </c>
      <c r="Q356" s="120">
        <f>IF($B356=1,$G$49,IF(N(Vintage_Input!Q308)&gt;0,Vintage_Input!Y308/Vintage_Input!Q308,""))</f>
        <v/>
      </c>
      <c r="R356" s="120">
        <f>IF($B356=1,$H$49,IF(N(Vintage_Input!R308)&gt;0,Vintage_Input!Z308/Vintage_Input!R308,""))</f>
        <v/>
      </c>
      <c r="S356" s="120">
        <f>IF($B356=1,$I$49,IF(N(Vintage_Input!S308)&gt;0,Vintage_Input!AA308/Vintage_Input!S308,""))</f>
        <v/>
      </c>
      <c r="T356" s="120">
        <f>IF($B356=1,$B$50,IF(N(Vintage_Input!L308)&gt;0,Vintage_Input!AB308/Vintage_Input!L308,""))</f>
        <v/>
      </c>
      <c r="U356" s="120">
        <f>IF($B356=1,$C$50,IF(N(Vintage_Input!M308)&gt;0,Vintage_Input!AC308/Vintage_Input!M308,""))</f>
        <v/>
      </c>
      <c r="V356" s="120">
        <f>IF($B356=1,$D$50,IF(N(Vintage_Input!N308)&gt;0,Vintage_Input!AD308/Vintage_Input!N308,""))</f>
        <v/>
      </c>
      <c r="W356" s="120">
        <f>IF($B356=1,$E$50,IF(N(Vintage_Input!O308)&gt;0,Vintage_Input!AE308/Vintage_Input!O308,""))</f>
        <v/>
      </c>
      <c r="X356" s="120">
        <f>IF($B356=1,$F$50,IF(N(Vintage_Input!P308)&gt;0,Vintage_Input!AF308/Vintage_Input!P308,""))</f>
        <v/>
      </c>
      <c r="Y356" s="120">
        <f>IF($B356=1,$G$50,IF(N(Vintage_Input!Q308)&gt;0,Vintage_Input!AG308/Vintage_Input!Q308,""))</f>
        <v/>
      </c>
      <c r="Z356" s="120">
        <f>IF($B356=1,$H$50,IF(N(Vintage_Input!R308)&gt;0,Vintage_Input!AH308/Vintage_Input!R308,""))</f>
        <v/>
      </c>
      <c r="AA356" s="120">
        <f>IF($B356=1,$I$50,IF(N(Vintage_Input!S308)&gt;0,Vintage_Input!AI308/Vintage_Input!S308,""))</f>
        <v/>
      </c>
      <c r="AB356" s="120">
        <f>IF($B356=1,$B$51,IF(N(Vintage_Input!L308)&gt;0,Vintage_Input!AJ308/Vintage_Input!L308,""))</f>
        <v/>
      </c>
      <c r="AC356" s="120">
        <f>IF($B356=1,$C$51,IF(N(Vintage_Input!M308)&gt;0,Vintage_Input!AK308/Vintage_Input!M308,""))</f>
        <v/>
      </c>
      <c r="AD356" s="120">
        <f>IF($B356=1,$D$51,IF(N(Vintage_Input!N308)&gt;0,Vintage_Input!AL308/Vintage_Input!N308,""))</f>
        <v/>
      </c>
      <c r="AE356" s="120">
        <f>IF($B356=1,$E$51,IF(N(Vintage_Input!O308)&gt;0,Vintage_Input!AM308/Vintage_Input!O308,""))</f>
        <v/>
      </c>
      <c r="AF356" s="120">
        <f>IF($B356=1,$F$51,IF(N(Vintage_Input!P308)&gt;0,Vintage_Input!AN308/Vintage_Input!P308,""))</f>
        <v/>
      </c>
      <c r="AG356" s="120">
        <f>IF($B356=1,$G$51,IF(N(Vintage_Input!Q308)&gt;0,Vintage_Input!AO308/Vintage_Input!Q308,""))</f>
        <v/>
      </c>
      <c r="AH356" s="120">
        <f>IF($B356=1,$H$51,IF(N(Vintage_Input!R308)&gt;0,Vintage_Input!AP308/Vintage_Input!R308,""))</f>
        <v/>
      </c>
      <c r="AI356" s="120">
        <f>IF($B356=1,$I$51,IF(N(Vintage_Input!S308)&gt;0,Vintage_Input!AQ308/Vintage_Input!S308,""))</f>
        <v/>
      </c>
      <c r="AJ356" s="120">
        <f>IF($B356=1,$B$52,IF(N(Vintage_Input!L308)&gt;0,IFERROR(Vintage_Input!AR308/Vintage_Input!AJ308,""),""))</f>
        <v/>
      </c>
      <c r="AK356" s="120">
        <f>IF($B356=1,$C$52,IF(N(Vintage_Input!M308)&gt;0,IFERROR(Vintage_Input!AS308/Vintage_Input!AK308,""),""))</f>
        <v/>
      </c>
      <c r="AL356" s="120">
        <f>IF($B356=1,$D$52,IF(N(Vintage_Input!N308)&gt;0,IFERROR(Vintage_Input!AT308/Vintage_Input!AL308,""),""))</f>
        <v/>
      </c>
      <c r="AM356" s="120">
        <f>IF($B356=1,$E$52,IF(N(Vintage_Input!O308)&gt;0,IFERROR(Vintage_Input!AU308/Vintage_Input!AM308,""),""))</f>
        <v/>
      </c>
      <c r="AN356" s="120">
        <f>IF($B356=1,$F$52,IF(N(Vintage_Input!P308)&gt;0,IFERROR(Vintage_Input!AV308/Vintage_Input!AN308,""),""))</f>
        <v/>
      </c>
      <c r="AO356" s="120">
        <f>IF($B356=1,$G$52,IF(N(Vintage_Input!Q308)&gt;0,IFERROR(Vintage_Input!AW308/Vintage_Input!AO308,""),""))</f>
        <v/>
      </c>
      <c r="AP356" s="120">
        <f>IF($B356=1,$H$52,IF(N(Vintage_Input!R308)&gt;0,IFERROR(Vintage_Input!AX308/Vintage_Input!AP308,""),""))</f>
        <v/>
      </c>
      <c r="AQ356" s="120">
        <f>IF($B356=1,$I$52,IF(N(Vintage_Input!S308)&gt;0,IFERROR(Vintage_Input!AY308/Vintage_Input!AQ308,""),""))</f>
        <v/>
      </c>
      <c r="AR356" s="120">
        <f>IF($B356=1,$B$53,IF(N(Vintage_Input!L308)&gt;0,IFERROR(Vintage_Input!AZ308/$C356,""),""))</f>
        <v/>
      </c>
      <c r="AS356" s="120">
        <f>IF($B356=1,$C$53,IF(N(Vintage_Input!M308)&gt;0,IFERROR(Vintage_Input!BA308/$C356,""),""))</f>
        <v/>
      </c>
      <c r="AT356" s="120">
        <f>IF($B356=1,$D$53,IF(N(Vintage_Input!N308)&gt;0,IFERROR(Vintage_Input!BB308/$C356,""),""))</f>
        <v/>
      </c>
      <c r="AU356" s="120">
        <f>IF($B356=1,$E$53,IF(N(Vintage_Input!O308)&gt;0,IFERROR(Vintage_Input!BC308/$C356,""),""))</f>
        <v/>
      </c>
      <c r="AV356" s="120">
        <f>IF($B356=1,$F$53,IF(N(Vintage_Input!P308)&gt;0,IFERROR(Vintage_Input!BD308/$C356,""),""))</f>
        <v/>
      </c>
      <c r="AW356" s="120">
        <f>IF($B356=1,$G$53,IF(N(Vintage_Input!Q308)&gt;0,IFERROR(Vintage_Input!BE308/$C356,""),""))</f>
        <v/>
      </c>
      <c r="AX356" s="120">
        <f>IF($B356=1,$H$53,IF(N(Vintage_Input!R308)&gt;0,IFERROR(Vintage_Input!BF308/$C356,""),""))</f>
        <v/>
      </c>
      <c r="AY356" s="120">
        <f>IF($B356=1,$I$53,IF(N(Vintage_Input!S308)&gt;0,IFERROR(Vintage_Input!BG308/$C356,""),""))</f>
        <v/>
      </c>
      <c r="AZ356" s="121">
        <f>IF($B356=1,$B$54,IF(N(Vintage_Input!L308)&gt;0,IFERROR((Vintage_Input!D308+Vintage_Input!AR308)/$C356+Products!$G$14-(Products!$G$43+Products!$G$19+Products!$G$43*Products!$G$22+Products!$G$44),""),""))</f>
        <v/>
      </c>
      <c r="BA356" s="121">
        <f>IF($B356=1,$C$54,IF(N(Vintage_Input!M308)&gt;0,IFERROR((Vintage_Input!E308+Vintage_Input!AS308)/$C356+Products!$G$14-(Products!$G$43+Products!$G$19+Products!$G$43*Products!$G$22+Products!$G$44),""),""))</f>
        <v/>
      </c>
      <c r="BB356" s="121">
        <f>IF($B356=1,$D$54,IF(N(Vintage_Input!N308)&gt;0,IFERROR((Vintage_Input!F308+Vintage_Input!AT308)/$C356+Products!$G$14-(Products!$G$43+Products!$G$19+Products!$G$43*Products!$G$22+Products!$G$44),""),""))</f>
        <v/>
      </c>
      <c r="BC356" s="121">
        <f>IF($B356=1,$E$54,IF(N(Vintage_Input!O308)&gt;0,IFERROR((Vintage_Input!G308+Vintage_Input!AU308)/$C356+Products!$G$14-(Products!$G$43+Products!$G$19+Products!$G$43*Products!$G$22+Products!$G$44),""),""))</f>
        <v/>
      </c>
      <c r="BD356" s="121">
        <f>IF($B356=1,$F$54,IF(N(Vintage_Input!P308)&gt;0,IFERROR((Vintage_Input!H308+Vintage_Input!AV308)/$C356+Products!$G$14-(Products!$G$43+Products!$G$19+Products!$G$43*Products!$G$22+Products!$G$44),""),""))</f>
        <v/>
      </c>
      <c r="BE356" s="121">
        <f>IF($B356=1,$G$54,IF(N(Vintage_Input!Q308)&gt;0,IFERROR((Vintage_Input!I308+Vintage_Input!AW308)/$C356+Products!$G$14-(Products!$G$43+Products!$G$19+Products!$G$43*Products!$G$22+Products!$G$44),""),""))</f>
        <v/>
      </c>
      <c r="BF356" s="121">
        <f>IF($B356=1,$H$54,IF(N(Vintage_Input!R308)&gt;0,IFERROR((Vintage_Input!J308+Vintage_Input!AX308)/$C356+Products!$G$14-(Products!$G$43+Products!$G$19+Products!$G$43*Products!$G$22+Products!$G$44),""),""))</f>
        <v/>
      </c>
      <c r="BG356" s="121">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0">
        <f>IF($B357=1,$B$48,IF(N(Vintage_Input!L309)&gt;0,Vintage_Input!D309/Vintage_Input!L309,""))</f>
        <v/>
      </c>
      <c r="E357" s="120">
        <f>IF($B357=1,$C$48,IF(N(Vintage_Input!M309)&gt;0,Vintage_Input!E309/Vintage_Input!M309,""))</f>
        <v/>
      </c>
      <c r="F357" s="120">
        <f>IF($B357=1,$D$48,IF(N(Vintage_Input!N309)&gt;0,Vintage_Input!F309/Vintage_Input!N309,""))</f>
        <v/>
      </c>
      <c r="G357" s="120">
        <f>IF($B357=1,$E$48,IF(N(Vintage_Input!O309)&gt;0,Vintage_Input!G309/Vintage_Input!O309,""))</f>
        <v/>
      </c>
      <c r="H357" s="120">
        <f>IF($B357=1,$F$48,IF(N(Vintage_Input!P309)&gt;0,Vintage_Input!H309/Vintage_Input!P309,""))</f>
        <v/>
      </c>
      <c r="I357" s="120">
        <f>IF($B357=1,$G$48,IF(N(Vintage_Input!Q309)&gt;0,Vintage_Input!I309/Vintage_Input!Q309,""))</f>
        <v/>
      </c>
      <c r="J357" s="120">
        <f>IF($B357=1,$H$48,IF(N(Vintage_Input!R309)&gt;0,Vintage_Input!J309/Vintage_Input!R309,""))</f>
        <v/>
      </c>
      <c r="K357" s="120">
        <f>IF($B357=1,$I$48,IF(N(Vintage_Input!S309)&gt;0,Vintage_Input!K309/Vintage_Input!S309,""))</f>
        <v/>
      </c>
      <c r="L357" s="120">
        <f>IF($B357=1,$B$49,IF(N(Vintage_Input!L309)&gt;0,Vintage_Input!T309/Vintage_Input!L309,""))</f>
        <v/>
      </c>
      <c r="M357" s="120">
        <f>IF($B357=1,$C$49,IF(N(Vintage_Input!M309)&gt;0,Vintage_Input!U309/Vintage_Input!M309,""))</f>
        <v/>
      </c>
      <c r="N357" s="120">
        <f>IF($B357=1,$D$49,IF(N(Vintage_Input!N309)&gt;0,Vintage_Input!V309/Vintage_Input!N309,""))</f>
        <v/>
      </c>
      <c r="O357" s="120">
        <f>IF($B357=1,$E$49,IF(N(Vintage_Input!O309)&gt;0,Vintage_Input!W309/Vintage_Input!O309,""))</f>
        <v/>
      </c>
      <c r="P357" s="120">
        <f>IF($B357=1,$F$49,IF(N(Vintage_Input!P309)&gt;0,Vintage_Input!X309/Vintage_Input!P309,""))</f>
        <v/>
      </c>
      <c r="Q357" s="120">
        <f>IF($B357=1,$G$49,IF(N(Vintage_Input!Q309)&gt;0,Vintage_Input!Y309/Vintage_Input!Q309,""))</f>
        <v/>
      </c>
      <c r="R357" s="120">
        <f>IF($B357=1,$H$49,IF(N(Vintage_Input!R309)&gt;0,Vintage_Input!Z309/Vintage_Input!R309,""))</f>
        <v/>
      </c>
      <c r="S357" s="120">
        <f>IF($B357=1,$I$49,IF(N(Vintage_Input!S309)&gt;0,Vintage_Input!AA309/Vintage_Input!S309,""))</f>
        <v/>
      </c>
      <c r="T357" s="120">
        <f>IF($B357=1,$B$50,IF(N(Vintage_Input!L309)&gt;0,Vintage_Input!AB309/Vintage_Input!L309,""))</f>
        <v/>
      </c>
      <c r="U357" s="120">
        <f>IF($B357=1,$C$50,IF(N(Vintage_Input!M309)&gt;0,Vintage_Input!AC309/Vintage_Input!M309,""))</f>
        <v/>
      </c>
      <c r="V357" s="120">
        <f>IF($B357=1,$D$50,IF(N(Vintage_Input!N309)&gt;0,Vintage_Input!AD309/Vintage_Input!N309,""))</f>
        <v/>
      </c>
      <c r="W357" s="120">
        <f>IF($B357=1,$E$50,IF(N(Vintage_Input!O309)&gt;0,Vintage_Input!AE309/Vintage_Input!O309,""))</f>
        <v/>
      </c>
      <c r="X357" s="120">
        <f>IF($B357=1,$F$50,IF(N(Vintage_Input!P309)&gt;0,Vintage_Input!AF309/Vintage_Input!P309,""))</f>
        <v/>
      </c>
      <c r="Y357" s="120">
        <f>IF($B357=1,$G$50,IF(N(Vintage_Input!Q309)&gt;0,Vintage_Input!AG309/Vintage_Input!Q309,""))</f>
        <v/>
      </c>
      <c r="Z357" s="120">
        <f>IF($B357=1,$H$50,IF(N(Vintage_Input!R309)&gt;0,Vintage_Input!AH309/Vintage_Input!R309,""))</f>
        <v/>
      </c>
      <c r="AA357" s="120">
        <f>IF($B357=1,$I$50,IF(N(Vintage_Input!S309)&gt;0,Vintage_Input!AI309/Vintage_Input!S309,""))</f>
        <v/>
      </c>
      <c r="AB357" s="120">
        <f>IF($B357=1,$B$51,IF(N(Vintage_Input!L309)&gt;0,Vintage_Input!AJ309/Vintage_Input!L309,""))</f>
        <v/>
      </c>
      <c r="AC357" s="120">
        <f>IF($B357=1,$C$51,IF(N(Vintage_Input!M309)&gt;0,Vintage_Input!AK309/Vintage_Input!M309,""))</f>
        <v/>
      </c>
      <c r="AD357" s="120">
        <f>IF($B357=1,$D$51,IF(N(Vintage_Input!N309)&gt;0,Vintage_Input!AL309/Vintage_Input!N309,""))</f>
        <v/>
      </c>
      <c r="AE357" s="120">
        <f>IF($B357=1,$E$51,IF(N(Vintage_Input!O309)&gt;0,Vintage_Input!AM309/Vintage_Input!O309,""))</f>
        <v/>
      </c>
      <c r="AF357" s="120">
        <f>IF($B357=1,$F$51,IF(N(Vintage_Input!P309)&gt;0,Vintage_Input!AN309/Vintage_Input!P309,""))</f>
        <v/>
      </c>
      <c r="AG357" s="120">
        <f>IF($B357=1,$G$51,IF(N(Vintage_Input!Q309)&gt;0,Vintage_Input!AO309/Vintage_Input!Q309,""))</f>
        <v/>
      </c>
      <c r="AH357" s="120">
        <f>IF($B357=1,$H$51,IF(N(Vintage_Input!R309)&gt;0,Vintage_Input!AP309/Vintage_Input!R309,""))</f>
        <v/>
      </c>
      <c r="AI357" s="120">
        <f>IF($B357=1,$I$51,IF(N(Vintage_Input!S309)&gt;0,Vintage_Input!AQ309/Vintage_Input!S309,""))</f>
        <v/>
      </c>
      <c r="AJ357" s="120">
        <f>IF($B357=1,$B$52,IF(N(Vintage_Input!L309)&gt;0,IFERROR(Vintage_Input!AR309/Vintage_Input!AJ309,""),""))</f>
        <v/>
      </c>
      <c r="AK357" s="120">
        <f>IF($B357=1,$C$52,IF(N(Vintage_Input!M309)&gt;0,IFERROR(Vintage_Input!AS309/Vintage_Input!AK309,""),""))</f>
        <v/>
      </c>
      <c r="AL357" s="120">
        <f>IF($B357=1,$D$52,IF(N(Vintage_Input!N309)&gt;0,IFERROR(Vintage_Input!AT309/Vintage_Input!AL309,""),""))</f>
        <v/>
      </c>
      <c r="AM357" s="120">
        <f>IF($B357=1,$E$52,IF(N(Vintage_Input!O309)&gt;0,IFERROR(Vintage_Input!AU309/Vintage_Input!AM309,""),""))</f>
        <v/>
      </c>
      <c r="AN357" s="120">
        <f>IF($B357=1,$F$52,IF(N(Vintage_Input!P309)&gt;0,IFERROR(Vintage_Input!AV309/Vintage_Input!AN309,""),""))</f>
        <v/>
      </c>
      <c r="AO357" s="120">
        <f>IF($B357=1,$G$52,IF(N(Vintage_Input!Q309)&gt;0,IFERROR(Vintage_Input!AW309/Vintage_Input!AO309,""),""))</f>
        <v/>
      </c>
      <c r="AP357" s="120">
        <f>IF($B357=1,$H$52,IF(N(Vintage_Input!R309)&gt;0,IFERROR(Vintage_Input!AX309/Vintage_Input!AP309,""),""))</f>
        <v/>
      </c>
      <c r="AQ357" s="120">
        <f>IF($B357=1,$I$52,IF(N(Vintage_Input!S309)&gt;0,IFERROR(Vintage_Input!AY309/Vintage_Input!AQ309,""),""))</f>
        <v/>
      </c>
      <c r="AR357" s="120">
        <f>IF($B357=1,$B$53,IF(N(Vintage_Input!L309)&gt;0,IFERROR(Vintage_Input!AZ309/$C357,""),""))</f>
        <v/>
      </c>
      <c r="AS357" s="120">
        <f>IF($B357=1,$C$53,IF(N(Vintage_Input!M309)&gt;0,IFERROR(Vintage_Input!BA309/$C357,""),""))</f>
        <v/>
      </c>
      <c r="AT357" s="120">
        <f>IF($B357=1,$D$53,IF(N(Vintage_Input!N309)&gt;0,IFERROR(Vintage_Input!BB309/$C357,""),""))</f>
        <v/>
      </c>
      <c r="AU357" s="120">
        <f>IF($B357=1,$E$53,IF(N(Vintage_Input!O309)&gt;0,IFERROR(Vintage_Input!BC309/$C357,""),""))</f>
        <v/>
      </c>
      <c r="AV357" s="120">
        <f>IF($B357=1,$F$53,IF(N(Vintage_Input!P309)&gt;0,IFERROR(Vintage_Input!BD309/$C357,""),""))</f>
        <v/>
      </c>
      <c r="AW357" s="120">
        <f>IF($B357=1,$G$53,IF(N(Vintage_Input!Q309)&gt;0,IFERROR(Vintage_Input!BE309/$C357,""),""))</f>
        <v/>
      </c>
      <c r="AX357" s="120">
        <f>IF($B357=1,$H$53,IF(N(Vintage_Input!R309)&gt;0,IFERROR(Vintage_Input!BF309/$C357,""),""))</f>
        <v/>
      </c>
      <c r="AY357" s="120">
        <f>IF($B357=1,$I$53,IF(N(Vintage_Input!S309)&gt;0,IFERROR(Vintage_Input!BG309/$C357,""),""))</f>
        <v/>
      </c>
      <c r="AZ357" s="121">
        <f>IF($B357=1,$B$54,IF(N(Vintage_Input!L309)&gt;0,IFERROR((Vintage_Input!D309+Vintage_Input!AR309)/$C357+Products!$G$14-(Products!$G$43+Products!$G$19+Products!$G$43*Products!$G$22+Products!$G$44),""),""))</f>
        <v/>
      </c>
      <c r="BA357" s="121">
        <f>IF($B357=1,$C$54,IF(N(Vintage_Input!M309)&gt;0,IFERROR((Vintage_Input!E309+Vintage_Input!AS309)/$C357+Products!$G$14-(Products!$G$43+Products!$G$19+Products!$G$43*Products!$G$22+Products!$G$44),""),""))</f>
        <v/>
      </c>
      <c r="BB357" s="121">
        <f>IF($B357=1,$D$54,IF(N(Vintage_Input!N309)&gt;0,IFERROR((Vintage_Input!F309+Vintage_Input!AT309)/$C357+Products!$G$14-(Products!$G$43+Products!$G$19+Products!$G$43*Products!$G$22+Products!$G$44),""),""))</f>
        <v/>
      </c>
      <c r="BC357" s="121">
        <f>IF($B357=1,$E$54,IF(N(Vintage_Input!O309)&gt;0,IFERROR((Vintage_Input!G309+Vintage_Input!AU309)/$C357+Products!$G$14-(Products!$G$43+Products!$G$19+Products!$G$43*Products!$G$22+Products!$G$44),""),""))</f>
        <v/>
      </c>
      <c r="BD357" s="121">
        <f>IF($B357=1,$F$54,IF(N(Vintage_Input!P309)&gt;0,IFERROR((Vintage_Input!H309+Vintage_Input!AV309)/$C357+Products!$G$14-(Products!$G$43+Products!$G$19+Products!$G$43*Products!$G$22+Products!$G$44),""),""))</f>
        <v/>
      </c>
      <c r="BE357" s="121">
        <f>IF($B357=1,$G$54,IF(N(Vintage_Input!Q309)&gt;0,IFERROR((Vintage_Input!I309+Vintage_Input!AW309)/$C357+Products!$G$14-(Products!$G$43+Products!$G$19+Products!$G$43*Products!$G$22+Products!$G$44),""),""))</f>
        <v/>
      </c>
      <c r="BF357" s="121">
        <f>IF($B357=1,$H$54,IF(N(Vintage_Input!R309)&gt;0,IFERROR((Vintage_Input!J309+Vintage_Input!AX309)/$C357+Products!$G$14-(Products!$G$43+Products!$G$19+Products!$G$43*Products!$G$22+Products!$G$44),""),""))</f>
        <v/>
      </c>
      <c r="BG357" s="121">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0">
        <f>IF($B358=1,$B$48,IF(N(Vintage_Input!L310)&gt;0,Vintage_Input!D310/Vintage_Input!L310,""))</f>
        <v/>
      </c>
      <c r="E358" s="120">
        <f>IF($B358=1,$C$48,IF(N(Vintage_Input!M310)&gt;0,Vintage_Input!E310/Vintage_Input!M310,""))</f>
        <v/>
      </c>
      <c r="F358" s="120">
        <f>IF($B358=1,$D$48,IF(N(Vintage_Input!N310)&gt;0,Vintage_Input!F310/Vintage_Input!N310,""))</f>
        <v/>
      </c>
      <c r="G358" s="120">
        <f>IF($B358=1,$E$48,IF(N(Vintage_Input!O310)&gt;0,Vintage_Input!G310/Vintage_Input!O310,""))</f>
        <v/>
      </c>
      <c r="H358" s="120">
        <f>IF($B358=1,$F$48,IF(N(Vintage_Input!P310)&gt;0,Vintage_Input!H310/Vintage_Input!P310,""))</f>
        <v/>
      </c>
      <c r="I358" s="120">
        <f>IF($B358=1,$G$48,IF(N(Vintage_Input!Q310)&gt;0,Vintage_Input!I310/Vintage_Input!Q310,""))</f>
        <v/>
      </c>
      <c r="J358" s="120">
        <f>IF($B358=1,$H$48,IF(N(Vintage_Input!R310)&gt;0,Vintage_Input!J310/Vintage_Input!R310,""))</f>
        <v/>
      </c>
      <c r="K358" s="120">
        <f>IF($B358=1,$I$48,IF(N(Vintage_Input!S310)&gt;0,Vintage_Input!K310/Vintage_Input!S310,""))</f>
        <v/>
      </c>
      <c r="L358" s="120">
        <f>IF($B358=1,$B$49,IF(N(Vintage_Input!L310)&gt;0,Vintage_Input!T310/Vintage_Input!L310,""))</f>
        <v/>
      </c>
      <c r="M358" s="120">
        <f>IF($B358=1,$C$49,IF(N(Vintage_Input!M310)&gt;0,Vintage_Input!U310/Vintage_Input!M310,""))</f>
        <v/>
      </c>
      <c r="N358" s="120">
        <f>IF($B358=1,$D$49,IF(N(Vintage_Input!N310)&gt;0,Vintage_Input!V310/Vintage_Input!N310,""))</f>
        <v/>
      </c>
      <c r="O358" s="120">
        <f>IF($B358=1,$E$49,IF(N(Vintage_Input!O310)&gt;0,Vintage_Input!W310/Vintage_Input!O310,""))</f>
        <v/>
      </c>
      <c r="P358" s="120">
        <f>IF($B358=1,$F$49,IF(N(Vintage_Input!P310)&gt;0,Vintage_Input!X310/Vintage_Input!P310,""))</f>
        <v/>
      </c>
      <c r="Q358" s="120">
        <f>IF($B358=1,$G$49,IF(N(Vintage_Input!Q310)&gt;0,Vintage_Input!Y310/Vintage_Input!Q310,""))</f>
        <v/>
      </c>
      <c r="R358" s="120">
        <f>IF($B358=1,$H$49,IF(N(Vintage_Input!R310)&gt;0,Vintage_Input!Z310/Vintage_Input!R310,""))</f>
        <v/>
      </c>
      <c r="S358" s="120">
        <f>IF($B358=1,$I$49,IF(N(Vintage_Input!S310)&gt;0,Vintage_Input!AA310/Vintage_Input!S310,""))</f>
        <v/>
      </c>
      <c r="T358" s="120">
        <f>IF($B358=1,$B$50,IF(N(Vintage_Input!L310)&gt;0,Vintage_Input!AB310/Vintage_Input!L310,""))</f>
        <v/>
      </c>
      <c r="U358" s="120">
        <f>IF($B358=1,$C$50,IF(N(Vintage_Input!M310)&gt;0,Vintage_Input!AC310/Vintage_Input!M310,""))</f>
        <v/>
      </c>
      <c r="V358" s="120">
        <f>IF($B358=1,$D$50,IF(N(Vintage_Input!N310)&gt;0,Vintage_Input!AD310/Vintage_Input!N310,""))</f>
        <v/>
      </c>
      <c r="W358" s="120">
        <f>IF($B358=1,$E$50,IF(N(Vintage_Input!O310)&gt;0,Vintage_Input!AE310/Vintage_Input!O310,""))</f>
        <v/>
      </c>
      <c r="X358" s="120">
        <f>IF($B358=1,$F$50,IF(N(Vintage_Input!P310)&gt;0,Vintage_Input!AF310/Vintage_Input!P310,""))</f>
        <v/>
      </c>
      <c r="Y358" s="120">
        <f>IF($B358=1,$G$50,IF(N(Vintage_Input!Q310)&gt;0,Vintage_Input!AG310/Vintage_Input!Q310,""))</f>
        <v/>
      </c>
      <c r="Z358" s="120">
        <f>IF($B358=1,$H$50,IF(N(Vintage_Input!R310)&gt;0,Vintage_Input!AH310/Vintage_Input!R310,""))</f>
        <v/>
      </c>
      <c r="AA358" s="120">
        <f>IF($B358=1,$I$50,IF(N(Vintage_Input!S310)&gt;0,Vintage_Input!AI310/Vintage_Input!S310,""))</f>
        <v/>
      </c>
      <c r="AB358" s="120">
        <f>IF($B358=1,$B$51,IF(N(Vintage_Input!L310)&gt;0,Vintage_Input!AJ310/Vintage_Input!L310,""))</f>
        <v/>
      </c>
      <c r="AC358" s="120">
        <f>IF($B358=1,$C$51,IF(N(Vintage_Input!M310)&gt;0,Vintage_Input!AK310/Vintage_Input!M310,""))</f>
        <v/>
      </c>
      <c r="AD358" s="120">
        <f>IF($B358=1,$D$51,IF(N(Vintage_Input!N310)&gt;0,Vintage_Input!AL310/Vintage_Input!N310,""))</f>
        <v/>
      </c>
      <c r="AE358" s="120">
        <f>IF($B358=1,$E$51,IF(N(Vintage_Input!O310)&gt;0,Vintage_Input!AM310/Vintage_Input!O310,""))</f>
        <v/>
      </c>
      <c r="AF358" s="120">
        <f>IF($B358=1,$F$51,IF(N(Vintage_Input!P310)&gt;0,Vintage_Input!AN310/Vintage_Input!P310,""))</f>
        <v/>
      </c>
      <c r="AG358" s="120">
        <f>IF($B358=1,$G$51,IF(N(Vintage_Input!Q310)&gt;0,Vintage_Input!AO310/Vintage_Input!Q310,""))</f>
        <v/>
      </c>
      <c r="AH358" s="120">
        <f>IF($B358=1,$H$51,IF(N(Vintage_Input!R310)&gt;0,Vintage_Input!AP310/Vintage_Input!R310,""))</f>
        <v/>
      </c>
      <c r="AI358" s="120">
        <f>IF($B358=1,$I$51,IF(N(Vintage_Input!S310)&gt;0,Vintage_Input!AQ310/Vintage_Input!S310,""))</f>
        <v/>
      </c>
      <c r="AJ358" s="120">
        <f>IF($B358=1,$B$52,IF(N(Vintage_Input!L310)&gt;0,IFERROR(Vintage_Input!AR310/Vintage_Input!AJ310,""),""))</f>
        <v/>
      </c>
      <c r="AK358" s="120">
        <f>IF($B358=1,$C$52,IF(N(Vintage_Input!M310)&gt;0,IFERROR(Vintage_Input!AS310/Vintage_Input!AK310,""),""))</f>
        <v/>
      </c>
      <c r="AL358" s="120">
        <f>IF($B358=1,$D$52,IF(N(Vintage_Input!N310)&gt;0,IFERROR(Vintage_Input!AT310/Vintage_Input!AL310,""),""))</f>
        <v/>
      </c>
      <c r="AM358" s="120">
        <f>IF($B358=1,$E$52,IF(N(Vintage_Input!O310)&gt;0,IFERROR(Vintage_Input!AU310/Vintage_Input!AM310,""),""))</f>
        <v/>
      </c>
      <c r="AN358" s="120">
        <f>IF($B358=1,$F$52,IF(N(Vintage_Input!P310)&gt;0,IFERROR(Vintage_Input!AV310/Vintage_Input!AN310,""),""))</f>
        <v/>
      </c>
      <c r="AO358" s="120">
        <f>IF($B358=1,$G$52,IF(N(Vintage_Input!Q310)&gt;0,IFERROR(Vintage_Input!AW310/Vintage_Input!AO310,""),""))</f>
        <v/>
      </c>
      <c r="AP358" s="120">
        <f>IF($B358=1,$H$52,IF(N(Vintage_Input!R310)&gt;0,IFERROR(Vintage_Input!AX310/Vintage_Input!AP310,""),""))</f>
        <v/>
      </c>
      <c r="AQ358" s="120">
        <f>IF($B358=1,$I$52,IF(N(Vintage_Input!S310)&gt;0,IFERROR(Vintage_Input!AY310/Vintage_Input!AQ310,""),""))</f>
        <v/>
      </c>
      <c r="AR358" s="120">
        <f>IF($B358=1,$B$53,IF(N(Vintage_Input!L310)&gt;0,IFERROR(Vintage_Input!AZ310/$C358,""),""))</f>
        <v/>
      </c>
      <c r="AS358" s="120">
        <f>IF($B358=1,$C$53,IF(N(Vintage_Input!M310)&gt;0,IFERROR(Vintage_Input!BA310/$C358,""),""))</f>
        <v/>
      </c>
      <c r="AT358" s="120">
        <f>IF($B358=1,$D$53,IF(N(Vintage_Input!N310)&gt;0,IFERROR(Vintage_Input!BB310/$C358,""),""))</f>
        <v/>
      </c>
      <c r="AU358" s="120">
        <f>IF($B358=1,$E$53,IF(N(Vintage_Input!O310)&gt;0,IFERROR(Vintage_Input!BC310/$C358,""),""))</f>
        <v/>
      </c>
      <c r="AV358" s="120">
        <f>IF($B358=1,$F$53,IF(N(Vintage_Input!P310)&gt;0,IFERROR(Vintage_Input!BD310/$C358,""),""))</f>
        <v/>
      </c>
      <c r="AW358" s="120">
        <f>IF($B358=1,$G$53,IF(N(Vintage_Input!Q310)&gt;0,IFERROR(Vintage_Input!BE310/$C358,""),""))</f>
        <v/>
      </c>
      <c r="AX358" s="120">
        <f>IF($B358=1,$H$53,IF(N(Vintage_Input!R310)&gt;0,IFERROR(Vintage_Input!BF310/$C358,""),""))</f>
        <v/>
      </c>
      <c r="AY358" s="120">
        <f>IF($B358=1,$I$53,IF(N(Vintage_Input!S310)&gt;0,IFERROR(Vintage_Input!BG310/$C358,""),""))</f>
        <v/>
      </c>
      <c r="AZ358" s="121">
        <f>IF($B358=1,$B$54,IF(N(Vintage_Input!L310)&gt;0,IFERROR((Vintage_Input!D310+Vintage_Input!AR310)/$C358+Products!$G$14-(Products!$G$43+Products!$G$19+Products!$G$43*Products!$G$22+Products!$G$44),""),""))</f>
        <v/>
      </c>
      <c r="BA358" s="121">
        <f>IF($B358=1,$C$54,IF(N(Vintage_Input!M310)&gt;0,IFERROR((Vintage_Input!E310+Vintage_Input!AS310)/$C358+Products!$G$14-(Products!$G$43+Products!$G$19+Products!$G$43*Products!$G$22+Products!$G$44),""),""))</f>
        <v/>
      </c>
      <c r="BB358" s="121">
        <f>IF($B358=1,$D$54,IF(N(Vintage_Input!N310)&gt;0,IFERROR((Vintage_Input!F310+Vintage_Input!AT310)/$C358+Products!$G$14-(Products!$G$43+Products!$G$19+Products!$G$43*Products!$G$22+Products!$G$44),""),""))</f>
        <v/>
      </c>
      <c r="BC358" s="121">
        <f>IF($B358=1,$E$54,IF(N(Vintage_Input!O310)&gt;0,IFERROR((Vintage_Input!G310+Vintage_Input!AU310)/$C358+Products!$G$14-(Products!$G$43+Products!$G$19+Products!$G$43*Products!$G$22+Products!$G$44),""),""))</f>
        <v/>
      </c>
      <c r="BD358" s="121">
        <f>IF($B358=1,$F$54,IF(N(Vintage_Input!P310)&gt;0,IFERROR((Vintage_Input!H310+Vintage_Input!AV310)/$C358+Products!$G$14-(Products!$G$43+Products!$G$19+Products!$G$43*Products!$G$22+Products!$G$44),""),""))</f>
        <v/>
      </c>
      <c r="BE358" s="121">
        <f>IF($B358=1,$G$54,IF(N(Vintage_Input!Q310)&gt;0,IFERROR((Vintage_Input!I310+Vintage_Input!AW310)/$C358+Products!$G$14-(Products!$G$43+Products!$G$19+Products!$G$43*Products!$G$22+Products!$G$44),""),""))</f>
        <v/>
      </c>
      <c r="BF358" s="121">
        <f>IF($B358=1,$H$54,IF(N(Vintage_Input!R310)&gt;0,IFERROR((Vintage_Input!J310+Vintage_Input!AX310)/$C358+Products!$G$14-(Products!$G$43+Products!$G$19+Products!$G$43*Products!$G$22+Products!$G$44),""),""))</f>
        <v/>
      </c>
      <c r="BG358" s="121">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0">
        <f>IF($B359=1,$B$48,IF(N(Vintage_Input!L311)&gt;0,Vintage_Input!D311/Vintage_Input!L311,""))</f>
        <v/>
      </c>
      <c r="E359" s="120">
        <f>IF($B359=1,$C$48,IF(N(Vintage_Input!M311)&gt;0,Vintage_Input!E311/Vintage_Input!M311,""))</f>
        <v/>
      </c>
      <c r="F359" s="120">
        <f>IF($B359=1,$D$48,IF(N(Vintage_Input!N311)&gt;0,Vintage_Input!F311/Vintage_Input!N311,""))</f>
        <v/>
      </c>
      <c r="G359" s="120">
        <f>IF($B359=1,$E$48,IF(N(Vintage_Input!O311)&gt;0,Vintage_Input!G311/Vintage_Input!O311,""))</f>
        <v/>
      </c>
      <c r="H359" s="120">
        <f>IF($B359=1,$F$48,IF(N(Vintage_Input!P311)&gt;0,Vintage_Input!H311/Vintage_Input!P311,""))</f>
        <v/>
      </c>
      <c r="I359" s="120">
        <f>IF($B359=1,$G$48,IF(N(Vintage_Input!Q311)&gt;0,Vintage_Input!I311/Vintage_Input!Q311,""))</f>
        <v/>
      </c>
      <c r="J359" s="120">
        <f>IF($B359=1,$H$48,IF(N(Vintage_Input!R311)&gt;0,Vintage_Input!J311/Vintage_Input!R311,""))</f>
        <v/>
      </c>
      <c r="K359" s="120">
        <f>IF($B359=1,$I$48,IF(N(Vintage_Input!S311)&gt;0,Vintage_Input!K311/Vintage_Input!S311,""))</f>
        <v/>
      </c>
      <c r="L359" s="120">
        <f>IF($B359=1,$B$49,IF(N(Vintage_Input!L311)&gt;0,Vintage_Input!T311/Vintage_Input!L311,""))</f>
        <v/>
      </c>
      <c r="M359" s="120">
        <f>IF($B359=1,$C$49,IF(N(Vintage_Input!M311)&gt;0,Vintage_Input!U311/Vintage_Input!M311,""))</f>
        <v/>
      </c>
      <c r="N359" s="120">
        <f>IF($B359=1,$D$49,IF(N(Vintage_Input!N311)&gt;0,Vintage_Input!V311/Vintage_Input!N311,""))</f>
        <v/>
      </c>
      <c r="O359" s="120">
        <f>IF($B359=1,$E$49,IF(N(Vintage_Input!O311)&gt;0,Vintage_Input!W311/Vintage_Input!O311,""))</f>
        <v/>
      </c>
      <c r="P359" s="120">
        <f>IF($B359=1,$F$49,IF(N(Vintage_Input!P311)&gt;0,Vintage_Input!X311/Vintage_Input!P311,""))</f>
        <v/>
      </c>
      <c r="Q359" s="120">
        <f>IF($B359=1,$G$49,IF(N(Vintage_Input!Q311)&gt;0,Vintage_Input!Y311/Vintage_Input!Q311,""))</f>
        <v/>
      </c>
      <c r="R359" s="120">
        <f>IF($B359=1,$H$49,IF(N(Vintage_Input!R311)&gt;0,Vintage_Input!Z311/Vintage_Input!R311,""))</f>
        <v/>
      </c>
      <c r="S359" s="120">
        <f>IF($B359=1,$I$49,IF(N(Vintage_Input!S311)&gt;0,Vintage_Input!AA311/Vintage_Input!S311,""))</f>
        <v/>
      </c>
      <c r="T359" s="120">
        <f>IF($B359=1,$B$50,IF(N(Vintage_Input!L311)&gt;0,Vintage_Input!AB311/Vintage_Input!L311,""))</f>
        <v/>
      </c>
      <c r="U359" s="120">
        <f>IF($B359=1,$C$50,IF(N(Vintage_Input!M311)&gt;0,Vintage_Input!AC311/Vintage_Input!M311,""))</f>
        <v/>
      </c>
      <c r="V359" s="120">
        <f>IF($B359=1,$D$50,IF(N(Vintage_Input!N311)&gt;0,Vintage_Input!AD311/Vintage_Input!N311,""))</f>
        <v/>
      </c>
      <c r="W359" s="120">
        <f>IF($B359=1,$E$50,IF(N(Vintage_Input!O311)&gt;0,Vintage_Input!AE311/Vintage_Input!O311,""))</f>
        <v/>
      </c>
      <c r="X359" s="120">
        <f>IF($B359=1,$F$50,IF(N(Vintage_Input!P311)&gt;0,Vintage_Input!AF311/Vintage_Input!P311,""))</f>
        <v/>
      </c>
      <c r="Y359" s="120">
        <f>IF($B359=1,$G$50,IF(N(Vintage_Input!Q311)&gt;0,Vintage_Input!AG311/Vintage_Input!Q311,""))</f>
        <v/>
      </c>
      <c r="Z359" s="120">
        <f>IF($B359=1,$H$50,IF(N(Vintage_Input!R311)&gt;0,Vintage_Input!AH311/Vintage_Input!R311,""))</f>
        <v/>
      </c>
      <c r="AA359" s="120">
        <f>IF($B359=1,$I$50,IF(N(Vintage_Input!S311)&gt;0,Vintage_Input!AI311/Vintage_Input!S311,""))</f>
        <v/>
      </c>
      <c r="AB359" s="120">
        <f>IF($B359=1,$B$51,IF(N(Vintage_Input!L311)&gt;0,Vintage_Input!AJ311/Vintage_Input!L311,""))</f>
        <v/>
      </c>
      <c r="AC359" s="120">
        <f>IF($B359=1,$C$51,IF(N(Vintage_Input!M311)&gt;0,Vintage_Input!AK311/Vintage_Input!M311,""))</f>
        <v/>
      </c>
      <c r="AD359" s="120">
        <f>IF($B359=1,$D$51,IF(N(Vintage_Input!N311)&gt;0,Vintage_Input!AL311/Vintage_Input!N311,""))</f>
        <v/>
      </c>
      <c r="AE359" s="120">
        <f>IF($B359=1,$E$51,IF(N(Vintage_Input!O311)&gt;0,Vintage_Input!AM311/Vintage_Input!O311,""))</f>
        <v/>
      </c>
      <c r="AF359" s="120">
        <f>IF($B359=1,$F$51,IF(N(Vintage_Input!P311)&gt;0,Vintage_Input!AN311/Vintage_Input!P311,""))</f>
        <v/>
      </c>
      <c r="AG359" s="120">
        <f>IF($B359=1,$G$51,IF(N(Vintage_Input!Q311)&gt;0,Vintage_Input!AO311/Vintage_Input!Q311,""))</f>
        <v/>
      </c>
      <c r="AH359" s="120">
        <f>IF($B359=1,$H$51,IF(N(Vintage_Input!R311)&gt;0,Vintage_Input!AP311/Vintage_Input!R311,""))</f>
        <v/>
      </c>
      <c r="AI359" s="120">
        <f>IF($B359=1,$I$51,IF(N(Vintage_Input!S311)&gt;0,Vintage_Input!AQ311/Vintage_Input!S311,""))</f>
        <v/>
      </c>
      <c r="AJ359" s="120">
        <f>IF($B359=1,$B$52,IF(N(Vintage_Input!L311)&gt;0,IFERROR(Vintage_Input!AR311/Vintage_Input!AJ311,""),""))</f>
        <v/>
      </c>
      <c r="AK359" s="120">
        <f>IF($B359=1,$C$52,IF(N(Vintage_Input!M311)&gt;0,IFERROR(Vintage_Input!AS311/Vintage_Input!AK311,""),""))</f>
        <v/>
      </c>
      <c r="AL359" s="120">
        <f>IF($B359=1,$D$52,IF(N(Vintage_Input!N311)&gt;0,IFERROR(Vintage_Input!AT311/Vintage_Input!AL311,""),""))</f>
        <v/>
      </c>
      <c r="AM359" s="120">
        <f>IF($B359=1,$E$52,IF(N(Vintage_Input!O311)&gt;0,IFERROR(Vintage_Input!AU311/Vintage_Input!AM311,""),""))</f>
        <v/>
      </c>
      <c r="AN359" s="120">
        <f>IF($B359=1,$F$52,IF(N(Vintage_Input!P311)&gt;0,IFERROR(Vintage_Input!AV311/Vintage_Input!AN311,""),""))</f>
        <v/>
      </c>
      <c r="AO359" s="120">
        <f>IF($B359=1,$G$52,IF(N(Vintage_Input!Q311)&gt;0,IFERROR(Vintage_Input!AW311/Vintage_Input!AO311,""),""))</f>
        <v/>
      </c>
      <c r="AP359" s="120">
        <f>IF($B359=1,$H$52,IF(N(Vintage_Input!R311)&gt;0,IFERROR(Vintage_Input!AX311/Vintage_Input!AP311,""),""))</f>
        <v/>
      </c>
      <c r="AQ359" s="120">
        <f>IF($B359=1,$I$52,IF(N(Vintage_Input!S311)&gt;0,IFERROR(Vintage_Input!AY311/Vintage_Input!AQ311,""),""))</f>
        <v/>
      </c>
      <c r="AR359" s="120">
        <f>IF($B359=1,$B$53,IF(N(Vintage_Input!L311)&gt;0,IFERROR(Vintage_Input!AZ311/$C359,""),""))</f>
        <v/>
      </c>
      <c r="AS359" s="120">
        <f>IF($B359=1,$C$53,IF(N(Vintage_Input!M311)&gt;0,IFERROR(Vintage_Input!BA311/$C359,""),""))</f>
        <v/>
      </c>
      <c r="AT359" s="120">
        <f>IF($B359=1,$D$53,IF(N(Vintage_Input!N311)&gt;0,IFERROR(Vintage_Input!BB311/$C359,""),""))</f>
        <v/>
      </c>
      <c r="AU359" s="120">
        <f>IF($B359=1,$E$53,IF(N(Vintage_Input!O311)&gt;0,IFERROR(Vintage_Input!BC311/$C359,""),""))</f>
        <v/>
      </c>
      <c r="AV359" s="120">
        <f>IF($B359=1,$F$53,IF(N(Vintage_Input!P311)&gt;0,IFERROR(Vintage_Input!BD311/$C359,""),""))</f>
        <v/>
      </c>
      <c r="AW359" s="120">
        <f>IF($B359=1,$G$53,IF(N(Vintage_Input!Q311)&gt;0,IFERROR(Vintage_Input!BE311/$C359,""),""))</f>
        <v/>
      </c>
      <c r="AX359" s="120">
        <f>IF($B359=1,$H$53,IF(N(Vintage_Input!R311)&gt;0,IFERROR(Vintage_Input!BF311/$C359,""),""))</f>
        <v/>
      </c>
      <c r="AY359" s="120">
        <f>IF($B359=1,$I$53,IF(N(Vintage_Input!S311)&gt;0,IFERROR(Vintage_Input!BG311/$C359,""),""))</f>
        <v/>
      </c>
      <c r="AZ359" s="121">
        <f>IF($B359=1,$B$54,IF(N(Vintage_Input!L311)&gt;0,IFERROR((Vintage_Input!D311+Vintage_Input!AR311)/$C359+Products!$G$14-(Products!$G$43+Products!$G$19+Products!$G$43*Products!$G$22+Products!$G$44),""),""))</f>
        <v/>
      </c>
      <c r="BA359" s="121">
        <f>IF($B359=1,$C$54,IF(N(Vintage_Input!M311)&gt;0,IFERROR((Vintage_Input!E311+Vintage_Input!AS311)/$C359+Products!$G$14-(Products!$G$43+Products!$G$19+Products!$G$43*Products!$G$22+Products!$G$44),""),""))</f>
        <v/>
      </c>
      <c r="BB359" s="121">
        <f>IF($B359=1,$D$54,IF(N(Vintage_Input!N311)&gt;0,IFERROR((Vintage_Input!F311+Vintage_Input!AT311)/$C359+Products!$G$14-(Products!$G$43+Products!$G$19+Products!$G$43*Products!$G$22+Products!$G$44),""),""))</f>
        <v/>
      </c>
      <c r="BC359" s="121">
        <f>IF($B359=1,$E$54,IF(N(Vintage_Input!O311)&gt;0,IFERROR((Vintage_Input!G311+Vintage_Input!AU311)/$C359+Products!$G$14-(Products!$G$43+Products!$G$19+Products!$G$43*Products!$G$22+Products!$G$44),""),""))</f>
        <v/>
      </c>
      <c r="BD359" s="121">
        <f>IF($B359=1,$F$54,IF(N(Vintage_Input!P311)&gt;0,IFERROR((Vintage_Input!H311+Vintage_Input!AV311)/$C359+Products!$G$14-(Products!$G$43+Products!$G$19+Products!$G$43*Products!$G$22+Products!$G$44),""),""))</f>
        <v/>
      </c>
      <c r="BE359" s="121">
        <f>IF($B359=1,$G$54,IF(N(Vintage_Input!Q311)&gt;0,IFERROR((Vintage_Input!I311+Vintage_Input!AW311)/$C359+Products!$G$14-(Products!$G$43+Products!$G$19+Products!$G$43*Products!$G$22+Products!$G$44),""),""))</f>
        <v/>
      </c>
      <c r="BF359" s="121">
        <f>IF($B359=1,$H$54,IF(N(Vintage_Input!R311)&gt;0,IFERROR((Vintage_Input!J311+Vintage_Input!AX311)/$C359+Products!$G$14-(Products!$G$43+Products!$G$19+Products!$G$43*Products!$G$22+Products!$G$44),""),""))</f>
        <v/>
      </c>
      <c r="BG359" s="121">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0">
        <f>IF($B360=1,$B$48,IF(N(Vintage_Input!L312)&gt;0,Vintage_Input!D312/Vintage_Input!L312,""))</f>
        <v/>
      </c>
      <c r="E360" s="120">
        <f>IF($B360=1,$C$48,IF(N(Vintage_Input!M312)&gt;0,Vintage_Input!E312/Vintage_Input!M312,""))</f>
        <v/>
      </c>
      <c r="F360" s="120">
        <f>IF($B360=1,$D$48,IF(N(Vintage_Input!N312)&gt;0,Vintage_Input!F312/Vintage_Input!N312,""))</f>
        <v/>
      </c>
      <c r="G360" s="120">
        <f>IF($B360=1,$E$48,IF(N(Vintage_Input!O312)&gt;0,Vintage_Input!G312/Vintage_Input!O312,""))</f>
        <v/>
      </c>
      <c r="H360" s="120">
        <f>IF($B360=1,$F$48,IF(N(Vintage_Input!P312)&gt;0,Vintage_Input!H312/Vintage_Input!P312,""))</f>
        <v/>
      </c>
      <c r="I360" s="120">
        <f>IF($B360=1,$G$48,IF(N(Vintage_Input!Q312)&gt;0,Vintage_Input!I312/Vintage_Input!Q312,""))</f>
        <v/>
      </c>
      <c r="J360" s="120">
        <f>IF($B360=1,$H$48,IF(N(Vintage_Input!R312)&gt;0,Vintage_Input!J312/Vintage_Input!R312,""))</f>
        <v/>
      </c>
      <c r="K360" s="120">
        <f>IF($B360=1,$I$48,IF(N(Vintage_Input!S312)&gt;0,Vintage_Input!K312/Vintage_Input!S312,""))</f>
        <v/>
      </c>
      <c r="L360" s="120">
        <f>IF($B360=1,$B$49,IF(N(Vintage_Input!L312)&gt;0,Vintage_Input!T312/Vintage_Input!L312,""))</f>
        <v/>
      </c>
      <c r="M360" s="120">
        <f>IF($B360=1,$C$49,IF(N(Vintage_Input!M312)&gt;0,Vintage_Input!U312/Vintage_Input!M312,""))</f>
        <v/>
      </c>
      <c r="N360" s="120">
        <f>IF($B360=1,$D$49,IF(N(Vintage_Input!N312)&gt;0,Vintage_Input!V312/Vintage_Input!N312,""))</f>
        <v/>
      </c>
      <c r="O360" s="120">
        <f>IF($B360=1,$E$49,IF(N(Vintage_Input!O312)&gt;0,Vintage_Input!W312/Vintage_Input!O312,""))</f>
        <v/>
      </c>
      <c r="P360" s="120">
        <f>IF($B360=1,$F$49,IF(N(Vintage_Input!P312)&gt;0,Vintage_Input!X312/Vintage_Input!P312,""))</f>
        <v/>
      </c>
      <c r="Q360" s="120">
        <f>IF($B360=1,$G$49,IF(N(Vintage_Input!Q312)&gt;0,Vintage_Input!Y312/Vintage_Input!Q312,""))</f>
        <v/>
      </c>
      <c r="R360" s="120">
        <f>IF($B360=1,$H$49,IF(N(Vintage_Input!R312)&gt;0,Vintage_Input!Z312/Vintage_Input!R312,""))</f>
        <v/>
      </c>
      <c r="S360" s="120">
        <f>IF($B360=1,$I$49,IF(N(Vintage_Input!S312)&gt;0,Vintage_Input!AA312/Vintage_Input!S312,""))</f>
        <v/>
      </c>
      <c r="T360" s="120">
        <f>IF($B360=1,$B$50,IF(N(Vintage_Input!L312)&gt;0,Vintage_Input!AB312/Vintage_Input!L312,""))</f>
        <v/>
      </c>
      <c r="U360" s="120">
        <f>IF($B360=1,$C$50,IF(N(Vintage_Input!M312)&gt;0,Vintage_Input!AC312/Vintage_Input!M312,""))</f>
        <v/>
      </c>
      <c r="V360" s="120">
        <f>IF($B360=1,$D$50,IF(N(Vintage_Input!N312)&gt;0,Vintage_Input!AD312/Vintage_Input!N312,""))</f>
        <v/>
      </c>
      <c r="W360" s="120">
        <f>IF($B360=1,$E$50,IF(N(Vintage_Input!O312)&gt;0,Vintage_Input!AE312/Vintage_Input!O312,""))</f>
        <v/>
      </c>
      <c r="X360" s="120">
        <f>IF($B360=1,$F$50,IF(N(Vintage_Input!P312)&gt;0,Vintage_Input!AF312/Vintage_Input!P312,""))</f>
        <v/>
      </c>
      <c r="Y360" s="120">
        <f>IF($B360=1,$G$50,IF(N(Vintage_Input!Q312)&gt;0,Vintage_Input!AG312/Vintage_Input!Q312,""))</f>
        <v/>
      </c>
      <c r="Z360" s="120">
        <f>IF($B360=1,$H$50,IF(N(Vintage_Input!R312)&gt;0,Vintage_Input!AH312/Vintage_Input!R312,""))</f>
        <v/>
      </c>
      <c r="AA360" s="120">
        <f>IF($B360=1,$I$50,IF(N(Vintage_Input!S312)&gt;0,Vintage_Input!AI312/Vintage_Input!S312,""))</f>
        <v/>
      </c>
      <c r="AB360" s="120">
        <f>IF($B360=1,$B$51,IF(N(Vintage_Input!L312)&gt;0,Vintage_Input!AJ312/Vintage_Input!L312,""))</f>
        <v/>
      </c>
      <c r="AC360" s="120">
        <f>IF($B360=1,$C$51,IF(N(Vintage_Input!M312)&gt;0,Vintage_Input!AK312/Vintage_Input!M312,""))</f>
        <v/>
      </c>
      <c r="AD360" s="120">
        <f>IF($B360=1,$D$51,IF(N(Vintage_Input!N312)&gt;0,Vintage_Input!AL312/Vintage_Input!N312,""))</f>
        <v/>
      </c>
      <c r="AE360" s="120">
        <f>IF($B360=1,$E$51,IF(N(Vintage_Input!O312)&gt;0,Vintage_Input!AM312/Vintage_Input!O312,""))</f>
        <v/>
      </c>
      <c r="AF360" s="120">
        <f>IF($B360=1,$F$51,IF(N(Vintage_Input!P312)&gt;0,Vintage_Input!AN312/Vintage_Input!P312,""))</f>
        <v/>
      </c>
      <c r="AG360" s="120">
        <f>IF($B360=1,$G$51,IF(N(Vintage_Input!Q312)&gt;0,Vintage_Input!AO312/Vintage_Input!Q312,""))</f>
        <v/>
      </c>
      <c r="AH360" s="120">
        <f>IF($B360=1,$H$51,IF(N(Vintage_Input!R312)&gt;0,Vintage_Input!AP312/Vintage_Input!R312,""))</f>
        <v/>
      </c>
      <c r="AI360" s="120">
        <f>IF($B360=1,$I$51,IF(N(Vintage_Input!S312)&gt;0,Vintage_Input!AQ312/Vintage_Input!S312,""))</f>
        <v/>
      </c>
      <c r="AJ360" s="120">
        <f>IF($B360=1,$B$52,IF(N(Vintage_Input!L312)&gt;0,IFERROR(Vintage_Input!AR312/Vintage_Input!AJ312,""),""))</f>
        <v/>
      </c>
      <c r="AK360" s="120">
        <f>IF($B360=1,$C$52,IF(N(Vintage_Input!M312)&gt;0,IFERROR(Vintage_Input!AS312/Vintage_Input!AK312,""),""))</f>
        <v/>
      </c>
      <c r="AL360" s="120">
        <f>IF($B360=1,$D$52,IF(N(Vintage_Input!N312)&gt;0,IFERROR(Vintage_Input!AT312/Vintage_Input!AL312,""),""))</f>
        <v/>
      </c>
      <c r="AM360" s="120">
        <f>IF($B360=1,$E$52,IF(N(Vintage_Input!O312)&gt;0,IFERROR(Vintage_Input!AU312/Vintage_Input!AM312,""),""))</f>
        <v/>
      </c>
      <c r="AN360" s="120">
        <f>IF($B360=1,$F$52,IF(N(Vintage_Input!P312)&gt;0,IFERROR(Vintage_Input!AV312/Vintage_Input!AN312,""),""))</f>
        <v/>
      </c>
      <c r="AO360" s="120">
        <f>IF($B360=1,$G$52,IF(N(Vintage_Input!Q312)&gt;0,IFERROR(Vintage_Input!AW312/Vintage_Input!AO312,""),""))</f>
        <v/>
      </c>
      <c r="AP360" s="120">
        <f>IF($B360=1,$H$52,IF(N(Vintage_Input!R312)&gt;0,IFERROR(Vintage_Input!AX312/Vintage_Input!AP312,""),""))</f>
        <v/>
      </c>
      <c r="AQ360" s="120">
        <f>IF($B360=1,$I$52,IF(N(Vintage_Input!S312)&gt;0,IFERROR(Vintage_Input!AY312/Vintage_Input!AQ312,""),""))</f>
        <v/>
      </c>
      <c r="AR360" s="120">
        <f>IF($B360=1,$B$53,IF(N(Vintage_Input!L312)&gt;0,IFERROR(Vintage_Input!AZ312/$C360,""),""))</f>
        <v/>
      </c>
      <c r="AS360" s="120">
        <f>IF($B360=1,$C$53,IF(N(Vintage_Input!M312)&gt;0,IFERROR(Vintage_Input!BA312/$C360,""),""))</f>
        <v/>
      </c>
      <c r="AT360" s="120">
        <f>IF($B360=1,$D$53,IF(N(Vintage_Input!N312)&gt;0,IFERROR(Vintage_Input!BB312/$C360,""),""))</f>
        <v/>
      </c>
      <c r="AU360" s="120">
        <f>IF($B360=1,$E$53,IF(N(Vintage_Input!O312)&gt;0,IFERROR(Vintage_Input!BC312/$C360,""),""))</f>
        <v/>
      </c>
      <c r="AV360" s="120">
        <f>IF($B360=1,$F$53,IF(N(Vintage_Input!P312)&gt;0,IFERROR(Vintage_Input!BD312/$C360,""),""))</f>
        <v/>
      </c>
      <c r="AW360" s="120">
        <f>IF($B360=1,$G$53,IF(N(Vintage_Input!Q312)&gt;0,IFERROR(Vintage_Input!BE312/$C360,""),""))</f>
        <v/>
      </c>
      <c r="AX360" s="120">
        <f>IF($B360=1,$H$53,IF(N(Vintage_Input!R312)&gt;0,IFERROR(Vintage_Input!BF312/$C360,""),""))</f>
        <v/>
      </c>
      <c r="AY360" s="120">
        <f>IF($B360=1,$I$53,IF(N(Vintage_Input!S312)&gt;0,IFERROR(Vintage_Input!BG312/$C360,""),""))</f>
        <v/>
      </c>
      <c r="AZ360" s="121">
        <f>IF($B360=1,$B$54,IF(N(Vintage_Input!L312)&gt;0,IFERROR((Vintage_Input!D312+Vintage_Input!AR312)/$C360+Products!$G$14-(Products!$G$43+Products!$G$19+Products!$G$43*Products!$G$22+Products!$G$44),""),""))</f>
        <v/>
      </c>
      <c r="BA360" s="121">
        <f>IF($B360=1,$C$54,IF(N(Vintage_Input!M312)&gt;0,IFERROR((Vintage_Input!E312+Vintage_Input!AS312)/$C360+Products!$G$14-(Products!$G$43+Products!$G$19+Products!$G$43*Products!$G$22+Products!$G$44),""),""))</f>
        <v/>
      </c>
      <c r="BB360" s="121">
        <f>IF($B360=1,$D$54,IF(N(Vintage_Input!N312)&gt;0,IFERROR((Vintage_Input!F312+Vintage_Input!AT312)/$C360+Products!$G$14-(Products!$G$43+Products!$G$19+Products!$G$43*Products!$G$22+Products!$G$44),""),""))</f>
        <v/>
      </c>
      <c r="BC360" s="121">
        <f>IF($B360=1,$E$54,IF(N(Vintage_Input!O312)&gt;0,IFERROR((Vintage_Input!G312+Vintage_Input!AU312)/$C360+Products!$G$14-(Products!$G$43+Products!$G$19+Products!$G$43*Products!$G$22+Products!$G$44),""),""))</f>
        <v/>
      </c>
      <c r="BD360" s="121">
        <f>IF($B360=1,$F$54,IF(N(Vintage_Input!P312)&gt;0,IFERROR((Vintage_Input!H312+Vintage_Input!AV312)/$C360+Products!$G$14-(Products!$G$43+Products!$G$19+Products!$G$43*Products!$G$22+Products!$G$44),""),""))</f>
        <v/>
      </c>
      <c r="BE360" s="121">
        <f>IF($B360=1,$G$54,IF(N(Vintage_Input!Q312)&gt;0,IFERROR((Vintage_Input!I312+Vintage_Input!AW312)/$C360+Products!$G$14-(Products!$G$43+Products!$G$19+Products!$G$43*Products!$G$22+Products!$G$44),""),""))</f>
        <v/>
      </c>
      <c r="BF360" s="121">
        <f>IF($B360=1,$H$54,IF(N(Vintage_Input!R312)&gt;0,IFERROR((Vintage_Input!J312+Vintage_Input!AX312)/$C360+Products!$G$14-(Products!$G$43+Products!$G$19+Products!$G$43*Products!$G$22+Products!$G$44),""),""))</f>
        <v/>
      </c>
      <c r="BG360" s="121">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0">
        <f>IF($B361=1,$B$48,IF(N(Vintage_Input!L313)&gt;0,Vintage_Input!D313/Vintage_Input!L313,""))</f>
        <v/>
      </c>
      <c r="E361" s="120">
        <f>IF($B361=1,$C$48,IF(N(Vintage_Input!M313)&gt;0,Vintage_Input!E313/Vintage_Input!M313,""))</f>
        <v/>
      </c>
      <c r="F361" s="120">
        <f>IF($B361=1,$D$48,IF(N(Vintage_Input!N313)&gt;0,Vintage_Input!F313/Vintage_Input!N313,""))</f>
        <v/>
      </c>
      <c r="G361" s="120">
        <f>IF($B361=1,$E$48,IF(N(Vintage_Input!O313)&gt;0,Vintage_Input!G313/Vintage_Input!O313,""))</f>
        <v/>
      </c>
      <c r="H361" s="120">
        <f>IF($B361=1,$F$48,IF(N(Vintage_Input!P313)&gt;0,Vintage_Input!H313/Vintage_Input!P313,""))</f>
        <v/>
      </c>
      <c r="I361" s="120">
        <f>IF($B361=1,$G$48,IF(N(Vintage_Input!Q313)&gt;0,Vintage_Input!I313/Vintage_Input!Q313,""))</f>
        <v/>
      </c>
      <c r="J361" s="120">
        <f>IF($B361=1,$H$48,IF(N(Vintage_Input!R313)&gt;0,Vintage_Input!J313/Vintage_Input!R313,""))</f>
        <v/>
      </c>
      <c r="K361" s="120">
        <f>IF($B361=1,$I$48,IF(N(Vintage_Input!S313)&gt;0,Vintage_Input!K313/Vintage_Input!S313,""))</f>
        <v/>
      </c>
      <c r="L361" s="120">
        <f>IF($B361=1,$B$49,IF(N(Vintage_Input!L313)&gt;0,Vintage_Input!T313/Vintage_Input!L313,""))</f>
        <v/>
      </c>
      <c r="M361" s="120">
        <f>IF($B361=1,$C$49,IF(N(Vintage_Input!M313)&gt;0,Vintage_Input!U313/Vintage_Input!M313,""))</f>
        <v/>
      </c>
      <c r="N361" s="120">
        <f>IF($B361=1,$D$49,IF(N(Vintage_Input!N313)&gt;0,Vintage_Input!V313/Vintage_Input!N313,""))</f>
        <v/>
      </c>
      <c r="O361" s="120">
        <f>IF($B361=1,$E$49,IF(N(Vintage_Input!O313)&gt;0,Vintage_Input!W313/Vintage_Input!O313,""))</f>
        <v/>
      </c>
      <c r="P361" s="120">
        <f>IF($B361=1,$F$49,IF(N(Vintage_Input!P313)&gt;0,Vintage_Input!X313/Vintage_Input!P313,""))</f>
        <v/>
      </c>
      <c r="Q361" s="120">
        <f>IF($B361=1,$G$49,IF(N(Vintage_Input!Q313)&gt;0,Vintage_Input!Y313/Vintage_Input!Q313,""))</f>
        <v/>
      </c>
      <c r="R361" s="120">
        <f>IF($B361=1,$H$49,IF(N(Vintage_Input!R313)&gt;0,Vintage_Input!Z313/Vintage_Input!R313,""))</f>
        <v/>
      </c>
      <c r="S361" s="120">
        <f>IF($B361=1,$I$49,IF(N(Vintage_Input!S313)&gt;0,Vintage_Input!AA313/Vintage_Input!S313,""))</f>
        <v/>
      </c>
      <c r="T361" s="120">
        <f>IF($B361=1,$B$50,IF(N(Vintage_Input!L313)&gt;0,Vintage_Input!AB313/Vintage_Input!L313,""))</f>
        <v/>
      </c>
      <c r="U361" s="120">
        <f>IF($B361=1,$C$50,IF(N(Vintage_Input!M313)&gt;0,Vintage_Input!AC313/Vintage_Input!M313,""))</f>
        <v/>
      </c>
      <c r="V361" s="120">
        <f>IF($B361=1,$D$50,IF(N(Vintage_Input!N313)&gt;0,Vintage_Input!AD313/Vintage_Input!N313,""))</f>
        <v/>
      </c>
      <c r="W361" s="120">
        <f>IF($B361=1,$E$50,IF(N(Vintage_Input!O313)&gt;0,Vintage_Input!AE313/Vintage_Input!O313,""))</f>
        <v/>
      </c>
      <c r="X361" s="120">
        <f>IF($B361=1,$F$50,IF(N(Vintage_Input!P313)&gt;0,Vintage_Input!AF313/Vintage_Input!P313,""))</f>
        <v/>
      </c>
      <c r="Y361" s="120">
        <f>IF($B361=1,$G$50,IF(N(Vintage_Input!Q313)&gt;0,Vintage_Input!AG313/Vintage_Input!Q313,""))</f>
        <v/>
      </c>
      <c r="Z361" s="120">
        <f>IF($B361=1,$H$50,IF(N(Vintage_Input!R313)&gt;0,Vintage_Input!AH313/Vintage_Input!R313,""))</f>
        <v/>
      </c>
      <c r="AA361" s="120">
        <f>IF($B361=1,$I$50,IF(N(Vintage_Input!S313)&gt;0,Vintage_Input!AI313/Vintage_Input!S313,""))</f>
        <v/>
      </c>
      <c r="AB361" s="120">
        <f>IF($B361=1,$B$51,IF(N(Vintage_Input!L313)&gt;0,Vintage_Input!AJ313/Vintage_Input!L313,""))</f>
        <v/>
      </c>
      <c r="AC361" s="120">
        <f>IF($B361=1,$C$51,IF(N(Vintage_Input!M313)&gt;0,Vintage_Input!AK313/Vintage_Input!M313,""))</f>
        <v/>
      </c>
      <c r="AD361" s="120">
        <f>IF($B361=1,$D$51,IF(N(Vintage_Input!N313)&gt;0,Vintage_Input!AL313/Vintage_Input!N313,""))</f>
        <v/>
      </c>
      <c r="AE361" s="120">
        <f>IF($B361=1,$E$51,IF(N(Vintage_Input!O313)&gt;0,Vintage_Input!AM313/Vintage_Input!O313,""))</f>
        <v/>
      </c>
      <c r="AF361" s="120">
        <f>IF($B361=1,$F$51,IF(N(Vintage_Input!P313)&gt;0,Vintage_Input!AN313/Vintage_Input!P313,""))</f>
        <v/>
      </c>
      <c r="AG361" s="120">
        <f>IF($B361=1,$G$51,IF(N(Vintage_Input!Q313)&gt;0,Vintage_Input!AO313/Vintage_Input!Q313,""))</f>
        <v/>
      </c>
      <c r="AH361" s="120">
        <f>IF($B361=1,$H$51,IF(N(Vintage_Input!R313)&gt;0,Vintage_Input!AP313/Vintage_Input!R313,""))</f>
        <v/>
      </c>
      <c r="AI361" s="120">
        <f>IF($B361=1,$I$51,IF(N(Vintage_Input!S313)&gt;0,Vintage_Input!AQ313/Vintage_Input!S313,""))</f>
        <v/>
      </c>
      <c r="AJ361" s="120">
        <f>IF($B361=1,$B$52,IF(N(Vintage_Input!L313)&gt;0,IFERROR(Vintage_Input!AR313/Vintage_Input!AJ313,""),""))</f>
        <v/>
      </c>
      <c r="AK361" s="120">
        <f>IF($B361=1,$C$52,IF(N(Vintage_Input!M313)&gt;0,IFERROR(Vintage_Input!AS313/Vintage_Input!AK313,""),""))</f>
        <v/>
      </c>
      <c r="AL361" s="120">
        <f>IF($B361=1,$D$52,IF(N(Vintage_Input!N313)&gt;0,IFERROR(Vintage_Input!AT313/Vintage_Input!AL313,""),""))</f>
        <v/>
      </c>
      <c r="AM361" s="120">
        <f>IF($B361=1,$E$52,IF(N(Vintage_Input!O313)&gt;0,IFERROR(Vintage_Input!AU313/Vintage_Input!AM313,""),""))</f>
        <v/>
      </c>
      <c r="AN361" s="120">
        <f>IF($B361=1,$F$52,IF(N(Vintage_Input!P313)&gt;0,IFERROR(Vintage_Input!AV313/Vintage_Input!AN313,""),""))</f>
        <v/>
      </c>
      <c r="AO361" s="120">
        <f>IF($B361=1,$G$52,IF(N(Vintage_Input!Q313)&gt;0,IFERROR(Vintage_Input!AW313/Vintage_Input!AO313,""),""))</f>
        <v/>
      </c>
      <c r="AP361" s="120">
        <f>IF($B361=1,$H$52,IF(N(Vintage_Input!R313)&gt;0,IFERROR(Vintage_Input!AX313/Vintage_Input!AP313,""),""))</f>
        <v/>
      </c>
      <c r="AQ361" s="120">
        <f>IF($B361=1,$I$52,IF(N(Vintage_Input!S313)&gt;0,IFERROR(Vintage_Input!AY313/Vintage_Input!AQ313,""),""))</f>
        <v/>
      </c>
      <c r="AR361" s="120">
        <f>IF($B361=1,$B$53,IF(N(Vintage_Input!L313)&gt;0,IFERROR(Vintage_Input!AZ313/$C361,""),""))</f>
        <v/>
      </c>
      <c r="AS361" s="120">
        <f>IF($B361=1,$C$53,IF(N(Vintage_Input!M313)&gt;0,IFERROR(Vintage_Input!BA313/$C361,""),""))</f>
        <v/>
      </c>
      <c r="AT361" s="120">
        <f>IF($B361=1,$D$53,IF(N(Vintage_Input!N313)&gt;0,IFERROR(Vintage_Input!BB313/$C361,""),""))</f>
        <v/>
      </c>
      <c r="AU361" s="120">
        <f>IF($B361=1,$E$53,IF(N(Vintage_Input!O313)&gt;0,IFERROR(Vintage_Input!BC313/$C361,""),""))</f>
        <v/>
      </c>
      <c r="AV361" s="120">
        <f>IF($B361=1,$F$53,IF(N(Vintage_Input!P313)&gt;0,IFERROR(Vintage_Input!BD313/$C361,""),""))</f>
        <v/>
      </c>
      <c r="AW361" s="120">
        <f>IF($B361=1,$G$53,IF(N(Vintage_Input!Q313)&gt;0,IFERROR(Vintage_Input!BE313/$C361,""),""))</f>
        <v/>
      </c>
      <c r="AX361" s="120">
        <f>IF($B361=1,$H$53,IF(N(Vintage_Input!R313)&gt;0,IFERROR(Vintage_Input!BF313/$C361,""),""))</f>
        <v/>
      </c>
      <c r="AY361" s="120">
        <f>IF($B361=1,$I$53,IF(N(Vintage_Input!S313)&gt;0,IFERROR(Vintage_Input!BG313/$C361,""),""))</f>
        <v/>
      </c>
      <c r="AZ361" s="121">
        <f>IF($B361=1,$B$54,IF(N(Vintage_Input!L313)&gt;0,IFERROR((Vintage_Input!D313+Vintage_Input!AR313)/$C361+Products!$G$14-(Products!$G$43+Products!$G$19+Products!$G$43*Products!$G$22+Products!$G$44),""),""))</f>
        <v/>
      </c>
      <c r="BA361" s="121">
        <f>IF($B361=1,$C$54,IF(N(Vintage_Input!M313)&gt;0,IFERROR((Vintage_Input!E313+Vintage_Input!AS313)/$C361+Products!$G$14-(Products!$G$43+Products!$G$19+Products!$G$43*Products!$G$22+Products!$G$44),""),""))</f>
        <v/>
      </c>
      <c r="BB361" s="121">
        <f>IF($B361=1,$D$54,IF(N(Vintage_Input!N313)&gt;0,IFERROR((Vintage_Input!F313+Vintage_Input!AT313)/$C361+Products!$G$14-(Products!$G$43+Products!$G$19+Products!$G$43*Products!$G$22+Products!$G$44),""),""))</f>
        <v/>
      </c>
      <c r="BC361" s="121">
        <f>IF($B361=1,$E$54,IF(N(Vintage_Input!O313)&gt;0,IFERROR((Vintage_Input!G313+Vintage_Input!AU313)/$C361+Products!$G$14-(Products!$G$43+Products!$G$19+Products!$G$43*Products!$G$22+Products!$G$44),""),""))</f>
        <v/>
      </c>
      <c r="BD361" s="121">
        <f>IF($B361=1,$F$54,IF(N(Vintage_Input!P313)&gt;0,IFERROR((Vintage_Input!H313+Vintage_Input!AV313)/$C361+Products!$G$14-(Products!$G$43+Products!$G$19+Products!$G$43*Products!$G$22+Products!$G$44),""),""))</f>
        <v/>
      </c>
      <c r="BE361" s="121">
        <f>IF($B361=1,$G$54,IF(N(Vintage_Input!Q313)&gt;0,IFERROR((Vintage_Input!I313+Vintage_Input!AW313)/$C361+Products!$G$14-(Products!$G$43+Products!$G$19+Products!$G$43*Products!$G$22+Products!$G$44),""),""))</f>
        <v/>
      </c>
      <c r="BF361" s="121">
        <f>IF($B361=1,$H$54,IF(N(Vintage_Input!R313)&gt;0,IFERROR((Vintage_Input!J313+Vintage_Input!AX313)/$C361+Products!$G$14-(Products!$G$43+Products!$G$19+Products!$G$43*Products!$G$22+Products!$G$44),""),""))</f>
        <v/>
      </c>
      <c r="BG361" s="121">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0">
        <f>IF($B362=1,$B$48,IF(N(Vintage_Input!L314)&gt;0,Vintage_Input!D314/Vintage_Input!L314,""))</f>
        <v/>
      </c>
      <c r="E362" s="120">
        <f>IF($B362=1,$C$48,IF(N(Vintage_Input!M314)&gt;0,Vintage_Input!E314/Vintage_Input!M314,""))</f>
        <v/>
      </c>
      <c r="F362" s="120">
        <f>IF($B362=1,$D$48,IF(N(Vintage_Input!N314)&gt;0,Vintage_Input!F314/Vintage_Input!N314,""))</f>
        <v/>
      </c>
      <c r="G362" s="120">
        <f>IF($B362=1,$E$48,IF(N(Vintage_Input!O314)&gt;0,Vintage_Input!G314/Vintage_Input!O314,""))</f>
        <v/>
      </c>
      <c r="H362" s="120">
        <f>IF($B362=1,$F$48,IF(N(Vintage_Input!P314)&gt;0,Vintage_Input!H314/Vintage_Input!P314,""))</f>
        <v/>
      </c>
      <c r="I362" s="120">
        <f>IF($B362=1,$G$48,IF(N(Vintage_Input!Q314)&gt;0,Vintage_Input!I314/Vintage_Input!Q314,""))</f>
        <v/>
      </c>
      <c r="J362" s="120">
        <f>IF($B362=1,$H$48,IF(N(Vintage_Input!R314)&gt;0,Vintage_Input!J314/Vintage_Input!R314,""))</f>
        <v/>
      </c>
      <c r="K362" s="120">
        <f>IF($B362=1,$I$48,IF(N(Vintage_Input!S314)&gt;0,Vintage_Input!K314/Vintage_Input!S314,""))</f>
        <v/>
      </c>
      <c r="L362" s="120">
        <f>IF($B362=1,$B$49,IF(N(Vintage_Input!L314)&gt;0,Vintage_Input!T314/Vintage_Input!L314,""))</f>
        <v/>
      </c>
      <c r="M362" s="120">
        <f>IF($B362=1,$C$49,IF(N(Vintage_Input!M314)&gt;0,Vintage_Input!U314/Vintage_Input!M314,""))</f>
        <v/>
      </c>
      <c r="N362" s="120">
        <f>IF($B362=1,$D$49,IF(N(Vintage_Input!N314)&gt;0,Vintage_Input!V314/Vintage_Input!N314,""))</f>
        <v/>
      </c>
      <c r="O362" s="120">
        <f>IF($B362=1,$E$49,IF(N(Vintage_Input!O314)&gt;0,Vintage_Input!W314/Vintage_Input!O314,""))</f>
        <v/>
      </c>
      <c r="P362" s="120">
        <f>IF($B362=1,$F$49,IF(N(Vintage_Input!P314)&gt;0,Vintage_Input!X314/Vintage_Input!P314,""))</f>
        <v/>
      </c>
      <c r="Q362" s="120">
        <f>IF($B362=1,$G$49,IF(N(Vintage_Input!Q314)&gt;0,Vintage_Input!Y314/Vintage_Input!Q314,""))</f>
        <v/>
      </c>
      <c r="R362" s="120">
        <f>IF($B362=1,$H$49,IF(N(Vintage_Input!R314)&gt;0,Vintage_Input!Z314/Vintage_Input!R314,""))</f>
        <v/>
      </c>
      <c r="S362" s="120">
        <f>IF($B362=1,$I$49,IF(N(Vintage_Input!S314)&gt;0,Vintage_Input!AA314/Vintage_Input!S314,""))</f>
        <v/>
      </c>
      <c r="T362" s="120">
        <f>IF($B362=1,$B$50,IF(N(Vintage_Input!L314)&gt;0,Vintage_Input!AB314/Vintage_Input!L314,""))</f>
        <v/>
      </c>
      <c r="U362" s="120">
        <f>IF($B362=1,$C$50,IF(N(Vintage_Input!M314)&gt;0,Vintage_Input!AC314/Vintage_Input!M314,""))</f>
        <v/>
      </c>
      <c r="V362" s="120">
        <f>IF($B362=1,$D$50,IF(N(Vintage_Input!N314)&gt;0,Vintage_Input!AD314/Vintage_Input!N314,""))</f>
        <v/>
      </c>
      <c r="W362" s="120">
        <f>IF($B362=1,$E$50,IF(N(Vintage_Input!O314)&gt;0,Vintage_Input!AE314/Vintage_Input!O314,""))</f>
        <v/>
      </c>
      <c r="X362" s="120">
        <f>IF($B362=1,$F$50,IF(N(Vintage_Input!P314)&gt;0,Vintage_Input!AF314/Vintage_Input!P314,""))</f>
        <v/>
      </c>
      <c r="Y362" s="120">
        <f>IF($B362=1,$G$50,IF(N(Vintage_Input!Q314)&gt;0,Vintage_Input!AG314/Vintage_Input!Q314,""))</f>
        <v/>
      </c>
      <c r="Z362" s="120">
        <f>IF($B362=1,$H$50,IF(N(Vintage_Input!R314)&gt;0,Vintage_Input!AH314/Vintage_Input!R314,""))</f>
        <v/>
      </c>
      <c r="AA362" s="120">
        <f>IF($B362=1,$I$50,IF(N(Vintage_Input!S314)&gt;0,Vintage_Input!AI314/Vintage_Input!S314,""))</f>
        <v/>
      </c>
      <c r="AB362" s="120">
        <f>IF($B362=1,$B$51,IF(N(Vintage_Input!L314)&gt;0,Vintage_Input!AJ314/Vintage_Input!L314,""))</f>
        <v/>
      </c>
      <c r="AC362" s="120">
        <f>IF($B362=1,$C$51,IF(N(Vintage_Input!M314)&gt;0,Vintage_Input!AK314/Vintage_Input!M314,""))</f>
        <v/>
      </c>
      <c r="AD362" s="120">
        <f>IF($B362=1,$D$51,IF(N(Vintage_Input!N314)&gt;0,Vintage_Input!AL314/Vintage_Input!N314,""))</f>
        <v/>
      </c>
      <c r="AE362" s="120">
        <f>IF($B362=1,$E$51,IF(N(Vintage_Input!O314)&gt;0,Vintage_Input!AM314/Vintage_Input!O314,""))</f>
        <v/>
      </c>
      <c r="AF362" s="120">
        <f>IF($B362=1,$F$51,IF(N(Vintage_Input!P314)&gt;0,Vintage_Input!AN314/Vintage_Input!P314,""))</f>
        <v/>
      </c>
      <c r="AG362" s="120">
        <f>IF($B362=1,$G$51,IF(N(Vintage_Input!Q314)&gt;0,Vintage_Input!AO314/Vintage_Input!Q314,""))</f>
        <v/>
      </c>
      <c r="AH362" s="120">
        <f>IF($B362=1,$H$51,IF(N(Vintage_Input!R314)&gt;0,Vintage_Input!AP314/Vintage_Input!R314,""))</f>
        <v/>
      </c>
      <c r="AI362" s="120">
        <f>IF($B362=1,$I$51,IF(N(Vintage_Input!S314)&gt;0,Vintage_Input!AQ314/Vintage_Input!S314,""))</f>
        <v/>
      </c>
      <c r="AJ362" s="120">
        <f>IF($B362=1,$B$52,IF(N(Vintage_Input!L314)&gt;0,IFERROR(Vintage_Input!AR314/Vintage_Input!AJ314,""),""))</f>
        <v/>
      </c>
      <c r="AK362" s="120">
        <f>IF($B362=1,$C$52,IF(N(Vintage_Input!M314)&gt;0,IFERROR(Vintage_Input!AS314/Vintage_Input!AK314,""),""))</f>
        <v/>
      </c>
      <c r="AL362" s="120">
        <f>IF($B362=1,$D$52,IF(N(Vintage_Input!N314)&gt;0,IFERROR(Vintage_Input!AT314/Vintage_Input!AL314,""),""))</f>
        <v/>
      </c>
      <c r="AM362" s="120">
        <f>IF($B362=1,$E$52,IF(N(Vintage_Input!O314)&gt;0,IFERROR(Vintage_Input!AU314/Vintage_Input!AM314,""),""))</f>
        <v/>
      </c>
      <c r="AN362" s="120">
        <f>IF($B362=1,$F$52,IF(N(Vintage_Input!P314)&gt;0,IFERROR(Vintage_Input!AV314/Vintage_Input!AN314,""),""))</f>
        <v/>
      </c>
      <c r="AO362" s="120">
        <f>IF($B362=1,$G$52,IF(N(Vintage_Input!Q314)&gt;0,IFERROR(Vintage_Input!AW314/Vintage_Input!AO314,""),""))</f>
        <v/>
      </c>
      <c r="AP362" s="120">
        <f>IF($B362=1,$H$52,IF(N(Vintage_Input!R314)&gt;0,IFERROR(Vintage_Input!AX314/Vintage_Input!AP314,""),""))</f>
        <v/>
      </c>
      <c r="AQ362" s="120">
        <f>IF($B362=1,$I$52,IF(N(Vintage_Input!S314)&gt;0,IFERROR(Vintage_Input!AY314/Vintage_Input!AQ314,""),""))</f>
        <v/>
      </c>
      <c r="AR362" s="120">
        <f>IF($B362=1,$B$53,IF(N(Vintage_Input!L314)&gt;0,IFERROR(Vintage_Input!AZ314/$C362,""),""))</f>
        <v/>
      </c>
      <c r="AS362" s="120">
        <f>IF($B362=1,$C$53,IF(N(Vintage_Input!M314)&gt;0,IFERROR(Vintage_Input!BA314/$C362,""),""))</f>
        <v/>
      </c>
      <c r="AT362" s="120">
        <f>IF($B362=1,$D$53,IF(N(Vintage_Input!N314)&gt;0,IFERROR(Vintage_Input!BB314/$C362,""),""))</f>
        <v/>
      </c>
      <c r="AU362" s="120">
        <f>IF($B362=1,$E$53,IF(N(Vintage_Input!O314)&gt;0,IFERROR(Vintage_Input!BC314/$C362,""),""))</f>
        <v/>
      </c>
      <c r="AV362" s="120">
        <f>IF($B362=1,$F$53,IF(N(Vintage_Input!P314)&gt;0,IFERROR(Vintage_Input!BD314/$C362,""),""))</f>
        <v/>
      </c>
      <c r="AW362" s="120">
        <f>IF($B362=1,$G$53,IF(N(Vintage_Input!Q314)&gt;0,IFERROR(Vintage_Input!BE314/$C362,""),""))</f>
        <v/>
      </c>
      <c r="AX362" s="120">
        <f>IF($B362=1,$H$53,IF(N(Vintage_Input!R314)&gt;0,IFERROR(Vintage_Input!BF314/$C362,""),""))</f>
        <v/>
      </c>
      <c r="AY362" s="120">
        <f>IF($B362=1,$I$53,IF(N(Vintage_Input!S314)&gt;0,IFERROR(Vintage_Input!BG314/$C362,""),""))</f>
        <v/>
      </c>
      <c r="AZ362" s="121">
        <f>IF($B362=1,$B$54,IF(N(Vintage_Input!L314)&gt;0,IFERROR((Vintage_Input!D314+Vintage_Input!AR314)/$C362+Products!$G$14-(Products!$G$43+Products!$G$19+Products!$G$43*Products!$G$22+Products!$G$44),""),""))</f>
        <v/>
      </c>
      <c r="BA362" s="121">
        <f>IF($B362=1,$C$54,IF(N(Vintage_Input!M314)&gt;0,IFERROR((Vintage_Input!E314+Vintage_Input!AS314)/$C362+Products!$G$14-(Products!$G$43+Products!$G$19+Products!$G$43*Products!$G$22+Products!$G$44),""),""))</f>
        <v/>
      </c>
      <c r="BB362" s="121">
        <f>IF($B362=1,$D$54,IF(N(Vintage_Input!N314)&gt;0,IFERROR((Vintage_Input!F314+Vintage_Input!AT314)/$C362+Products!$G$14-(Products!$G$43+Products!$G$19+Products!$G$43*Products!$G$22+Products!$G$44),""),""))</f>
        <v/>
      </c>
      <c r="BC362" s="121">
        <f>IF($B362=1,$E$54,IF(N(Vintage_Input!O314)&gt;0,IFERROR((Vintage_Input!G314+Vintage_Input!AU314)/$C362+Products!$G$14-(Products!$G$43+Products!$G$19+Products!$G$43*Products!$G$22+Products!$G$44),""),""))</f>
        <v/>
      </c>
      <c r="BD362" s="121">
        <f>IF($B362=1,$F$54,IF(N(Vintage_Input!P314)&gt;0,IFERROR((Vintage_Input!H314+Vintage_Input!AV314)/$C362+Products!$G$14-(Products!$G$43+Products!$G$19+Products!$G$43*Products!$G$22+Products!$G$44),""),""))</f>
        <v/>
      </c>
      <c r="BE362" s="121">
        <f>IF($B362=1,$G$54,IF(N(Vintage_Input!Q314)&gt;0,IFERROR((Vintage_Input!I314+Vintage_Input!AW314)/$C362+Products!$G$14-(Products!$G$43+Products!$G$19+Products!$G$43*Products!$G$22+Products!$G$44),""),""))</f>
        <v/>
      </c>
      <c r="BF362" s="121">
        <f>IF($B362=1,$H$54,IF(N(Vintage_Input!R314)&gt;0,IFERROR((Vintage_Input!J314+Vintage_Input!AX314)/$C362+Products!$G$14-(Products!$G$43+Products!$G$19+Products!$G$43*Products!$G$22+Products!$G$44),""),""))</f>
        <v/>
      </c>
      <c r="BG362" s="121">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0">
        <f>IF($B363=1,$B$48,IF(N(Vintage_Input!L315)&gt;0,Vintage_Input!D315/Vintage_Input!L315,""))</f>
        <v/>
      </c>
      <c r="E363" s="120">
        <f>IF($B363=1,$C$48,IF(N(Vintage_Input!M315)&gt;0,Vintage_Input!E315/Vintage_Input!M315,""))</f>
        <v/>
      </c>
      <c r="F363" s="120">
        <f>IF($B363=1,$D$48,IF(N(Vintage_Input!N315)&gt;0,Vintage_Input!F315/Vintage_Input!N315,""))</f>
        <v/>
      </c>
      <c r="G363" s="120">
        <f>IF($B363=1,$E$48,IF(N(Vintage_Input!O315)&gt;0,Vintage_Input!G315/Vintage_Input!O315,""))</f>
        <v/>
      </c>
      <c r="H363" s="120">
        <f>IF($B363=1,$F$48,IF(N(Vintage_Input!P315)&gt;0,Vintage_Input!H315/Vintage_Input!P315,""))</f>
        <v/>
      </c>
      <c r="I363" s="120">
        <f>IF($B363=1,$G$48,IF(N(Vintage_Input!Q315)&gt;0,Vintage_Input!I315/Vintage_Input!Q315,""))</f>
        <v/>
      </c>
      <c r="J363" s="120">
        <f>IF($B363=1,$H$48,IF(N(Vintage_Input!R315)&gt;0,Vintage_Input!J315/Vintage_Input!R315,""))</f>
        <v/>
      </c>
      <c r="K363" s="120">
        <f>IF($B363=1,$I$48,IF(N(Vintage_Input!S315)&gt;0,Vintage_Input!K315/Vintage_Input!S315,""))</f>
        <v/>
      </c>
      <c r="L363" s="120">
        <f>IF($B363=1,$B$49,IF(N(Vintage_Input!L315)&gt;0,Vintage_Input!T315/Vintage_Input!L315,""))</f>
        <v/>
      </c>
      <c r="M363" s="120">
        <f>IF($B363=1,$C$49,IF(N(Vintage_Input!M315)&gt;0,Vintage_Input!U315/Vintage_Input!M315,""))</f>
        <v/>
      </c>
      <c r="N363" s="120">
        <f>IF($B363=1,$D$49,IF(N(Vintage_Input!N315)&gt;0,Vintage_Input!V315/Vintage_Input!N315,""))</f>
        <v/>
      </c>
      <c r="O363" s="120">
        <f>IF($B363=1,$E$49,IF(N(Vintage_Input!O315)&gt;0,Vintage_Input!W315/Vintage_Input!O315,""))</f>
        <v/>
      </c>
      <c r="P363" s="120">
        <f>IF($B363=1,$F$49,IF(N(Vintage_Input!P315)&gt;0,Vintage_Input!X315/Vintage_Input!P315,""))</f>
        <v/>
      </c>
      <c r="Q363" s="120">
        <f>IF($B363=1,$G$49,IF(N(Vintage_Input!Q315)&gt;0,Vintage_Input!Y315/Vintage_Input!Q315,""))</f>
        <v/>
      </c>
      <c r="R363" s="120">
        <f>IF($B363=1,$H$49,IF(N(Vintage_Input!R315)&gt;0,Vintage_Input!Z315/Vintage_Input!R315,""))</f>
        <v/>
      </c>
      <c r="S363" s="120">
        <f>IF($B363=1,$I$49,IF(N(Vintage_Input!S315)&gt;0,Vintage_Input!AA315/Vintage_Input!S315,""))</f>
        <v/>
      </c>
      <c r="T363" s="120">
        <f>IF($B363=1,$B$50,IF(N(Vintage_Input!L315)&gt;0,Vintage_Input!AB315/Vintage_Input!L315,""))</f>
        <v/>
      </c>
      <c r="U363" s="120">
        <f>IF($B363=1,$C$50,IF(N(Vintage_Input!M315)&gt;0,Vintage_Input!AC315/Vintage_Input!M315,""))</f>
        <v/>
      </c>
      <c r="V363" s="120">
        <f>IF($B363=1,$D$50,IF(N(Vintage_Input!N315)&gt;0,Vintage_Input!AD315/Vintage_Input!N315,""))</f>
        <v/>
      </c>
      <c r="W363" s="120">
        <f>IF($B363=1,$E$50,IF(N(Vintage_Input!O315)&gt;0,Vintage_Input!AE315/Vintage_Input!O315,""))</f>
        <v/>
      </c>
      <c r="X363" s="120">
        <f>IF($B363=1,$F$50,IF(N(Vintage_Input!P315)&gt;0,Vintage_Input!AF315/Vintage_Input!P315,""))</f>
        <v/>
      </c>
      <c r="Y363" s="120">
        <f>IF($B363=1,$G$50,IF(N(Vintage_Input!Q315)&gt;0,Vintage_Input!AG315/Vintage_Input!Q315,""))</f>
        <v/>
      </c>
      <c r="Z363" s="120">
        <f>IF($B363=1,$H$50,IF(N(Vintage_Input!R315)&gt;0,Vintage_Input!AH315/Vintage_Input!R315,""))</f>
        <v/>
      </c>
      <c r="AA363" s="120">
        <f>IF($B363=1,$I$50,IF(N(Vintage_Input!S315)&gt;0,Vintage_Input!AI315/Vintage_Input!S315,""))</f>
        <v/>
      </c>
      <c r="AB363" s="120">
        <f>IF($B363=1,$B$51,IF(N(Vintage_Input!L315)&gt;0,Vintage_Input!AJ315/Vintage_Input!L315,""))</f>
        <v/>
      </c>
      <c r="AC363" s="120">
        <f>IF($B363=1,$C$51,IF(N(Vintage_Input!M315)&gt;0,Vintage_Input!AK315/Vintage_Input!M315,""))</f>
        <v/>
      </c>
      <c r="AD363" s="120">
        <f>IF($B363=1,$D$51,IF(N(Vintage_Input!N315)&gt;0,Vintage_Input!AL315/Vintage_Input!N315,""))</f>
        <v/>
      </c>
      <c r="AE363" s="120">
        <f>IF($B363=1,$E$51,IF(N(Vintage_Input!O315)&gt;0,Vintage_Input!AM315/Vintage_Input!O315,""))</f>
        <v/>
      </c>
      <c r="AF363" s="120">
        <f>IF($B363=1,$F$51,IF(N(Vintage_Input!P315)&gt;0,Vintage_Input!AN315/Vintage_Input!P315,""))</f>
        <v/>
      </c>
      <c r="AG363" s="120">
        <f>IF($B363=1,$G$51,IF(N(Vintage_Input!Q315)&gt;0,Vintage_Input!AO315/Vintage_Input!Q315,""))</f>
        <v/>
      </c>
      <c r="AH363" s="120">
        <f>IF($B363=1,$H$51,IF(N(Vintage_Input!R315)&gt;0,Vintage_Input!AP315/Vintage_Input!R315,""))</f>
        <v/>
      </c>
      <c r="AI363" s="120">
        <f>IF($B363=1,$I$51,IF(N(Vintage_Input!S315)&gt;0,Vintage_Input!AQ315/Vintage_Input!S315,""))</f>
        <v/>
      </c>
      <c r="AJ363" s="120">
        <f>IF($B363=1,$B$52,IF(N(Vintage_Input!L315)&gt;0,IFERROR(Vintage_Input!AR315/Vintage_Input!AJ315,""),""))</f>
        <v/>
      </c>
      <c r="AK363" s="120">
        <f>IF($B363=1,$C$52,IF(N(Vintage_Input!M315)&gt;0,IFERROR(Vintage_Input!AS315/Vintage_Input!AK315,""),""))</f>
        <v/>
      </c>
      <c r="AL363" s="120">
        <f>IF($B363=1,$D$52,IF(N(Vintage_Input!N315)&gt;0,IFERROR(Vintage_Input!AT315/Vintage_Input!AL315,""),""))</f>
        <v/>
      </c>
      <c r="AM363" s="120">
        <f>IF($B363=1,$E$52,IF(N(Vintage_Input!O315)&gt;0,IFERROR(Vintage_Input!AU315/Vintage_Input!AM315,""),""))</f>
        <v/>
      </c>
      <c r="AN363" s="120">
        <f>IF($B363=1,$F$52,IF(N(Vintage_Input!P315)&gt;0,IFERROR(Vintage_Input!AV315/Vintage_Input!AN315,""),""))</f>
        <v/>
      </c>
      <c r="AO363" s="120">
        <f>IF($B363=1,$G$52,IF(N(Vintage_Input!Q315)&gt;0,IFERROR(Vintage_Input!AW315/Vintage_Input!AO315,""),""))</f>
        <v/>
      </c>
      <c r="AP363" s="120">
        <f>IF($B363=1,$H$52,IF(N(Vintage_Input!R315)&gt;0,IFERROR(Vintage_Input!AX315/Vintage_Input!AP315,""),""))</f>
        <v/>
      </c>
      <c r="AQ363" s="120">
        <f>IF($B363=1,$I$52,IF(N(Vintage_Input!S315)&gt;0,IFERROR(Vintage_Input!AY315/Vintage_Input!AQ315,""),""))</f>
        <v/>
      </c>
      <c r="AR363" s="120">
        <f>IF($B363=1,$B$53,IF(N(Vintage_Input!L315)&gt;0,IFERROR(Vintage_Input!AZ315/$C363,""),""))</f>
        <v/>
      </c>
      <c r="AS363" s="120">
        <f>IF($B363=1,$C$53,IF(N(Vintage_Input!M315)&gt;0,IFERROR(Vintage_Input!BA315/$C363,""),""))</f>
        <v/>
      </c>
      <c r="AT363" s="120">
        <f>IF($B363=1,$D$53,IF(N(Vintage_Input!N315)&gt;0,IFERROR(Vintage_Input!BB315/$C363,""),""))</f>
        <v/>
      </c>
      <c r="AU363" s="120">
        <f>IF($B363=1,$E$53,IF(N(Vintage_Input!O315)&gt;0,IFERROR(Vintage_Input!BC315/$C363,""),""))</f>
        <v/>
      </c>
      <c r="AV363" s="120">
        <f>IF($B363=1,$F$53,IF(N(Vintage_Input!P315)&gt;0,IFERROR(Vintage_Input!BD315/$C363,""),""))</f>
        <v/>
      </c>
      <c r="AW363" s="120">
        <f>IF($B363=1,$G$53,IF(N(Vintage_Input!Q315)&gt;0,IFERROR(Vintage_Input!BE315/$C363,""),""))</f>
        <v/>
      </c>
      <c r="AX363" s="120">
        <f>IF($B363=1,$H$53,IF(N(Vintage_Input!R315)&gt;0,IFERROR(Vintage_Input!BF315/$C363,""),""))</f>
        <v/>
      </c>
      <c r="AY363" s="120">
        <f>IF($B363=1,$I$53,IF(N(Vintage_Input!S315)&gt;0,IFERROR(Vintage_Input!BG315/$C363,""),""))</f>
        <v/>
      </c>
      <c r="AZ363" s="121">
        <f>IF($B363=1,$B$54,IF(N(Vintage_Input!L315)&gt;0,IFERROR((Vintage_Input!D315+Vintage_Input!AR315)/$C363+Products!$G$14-(Products!$G$43+Products!$G$19+Products!$G$43*Products!$G$22+Products!$G$44),""),""))</f>
        <v/>
      </c>
      <c r="BA363" s="121">
        <f>IF($B363=1,$C$54,IF(N(Vintage_Input!M315)&gt;0,IFERROR((Vintage_Input!E315+Vintage_Input!AS315)/$C363+Products!$G$14-(Products!$G$43+Products!$G$19+Products!$G$43*Products!$G$22+Products!$G$44),""),""))</f>
        <v/>
      </c>
      <c r="BB363" s="121">
        <f>IF($B363=1,$D$54,IF(N(Vintage_Input!N315)&gt;0,IFERROR((Vintage_Input!F315+Vintage_Input!AT315)/$C363+Products!$G$14-(Products!$G$43+Products!$G$19+Products!$G$43*Products!$G$22+Products!$G$44),""),""))</f>
        <v/>
      </c>
      <c r="BC363" s="121">
        <f>IF($B363=1,$E$54,IF(N(Vintage_Input!O315)&gt;0,IFERROR((Vintage_Input!G315+Vintage_Input!AU315)/$C363+Products!$G$14-(Products!$G$43+Products!$G$19+Products!$G$43*Products!$G$22+Products!$G$44),""),""))</f>
        <v/>
      </c>
      <c r="BD363" s="121">
        <f>IF($B363=1,$F$54,IF(N(Vintage_Input!P315)&gt;0,IFERROR((Vintage_Input!H315+Vintage_Input!AV315)/$C363+Products!$G$14-(Products!$G$43+Products!$G$19+Products!$G$43*Products!$G$22+Products!$G$44),""),""))</f>
        <v/>
      </c>
      <c r="BE363" s="121">
        <f>IF($B363=1,$G$54,IF(N(Vintage_Input!Q315)&gt;0,IFERROR((Vintage_Input!I315+Vintage_Input!AW315)/$C363+Products!$G$14-(Products!$G$43+Products!$G$19+Products!$G$43*Products!$G$22+Products!$G$44),""),""))</f>
        <v/>
      </c>
      <c r="BF363" s="121">
        <f>IF($B363=1,$H$54,IF(N(Vintage_Input!R315)&gt;0,IFERROR((Vintage_Input!J315+Vintage_Input!AX315)/$C363+Products!$G$14-(Products!$G$43+Products!$G$19+Products!$G$43*Products!$G$22+Products!$G$44),""),""))</f>
        <v/>
      </c>
      <c r="BG363" s="121">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0">
        <f>IF($B364=1,$B$48,IF(N(Vintage_Input!L316)&gt;0,Vintage_Input!D316/Vintage_Input!L316,""))</f>
        <v/>
      </c>
      <c r="E364" s="120">
        <f>IF($B364=1,$C$48,IF(N(Vintage_Input!M316)&gt;0,Vintage_Input!E316/Vintage_Input!M316,""))</f>
        <v/>
      </c>
      <c r="F364" s="120">
        <f>IF($B364=1,$D$48,IF(N(Vintage_Input!N316)&gt;0,Vintage_Input!F316/Vintage_Input!N316,""))</f>
        <v/>
      </c>
      <c r="G364" s="120">
        <f>IF($B364=1,$E$48,IF(N(Vintage_Input!O316)&gt;0,Vintage_Input!G316/Vintage_Input!O316,""))</f>
        <v/>
      </c>
      <c r="H364" s="120">
        <f>IF($B364=1,$F$48,IF(N(Vintage_Input!P316)&gt;0,Vintage_Input!H316/Vintage_Input!P316,""))</f>
        <v/>
      </c>
      <c r="I364" s="120">
        <f>IF($B364=1,$G$48,IF(N(Vintage_Input!Q316)&gt;0,Vintage_Input!I316/Vintage_Input!Q316,""))</f>
        <v/>
      </c>
      <c r="J364" s="120">
        <f>IF($B364=1,$H$48,IF(N(Vintage_Input!R316)&gt;0,Vintage_Input!J316/Vintage_Input!R316,""))</f>
        <v/>
      </c>
      <c r="K364" s="120">
        <f>IF($B364=1,$I$48,IF(N(Vintage_Input!S316)&gt;0,Vintage_Input!K316/Vintage_Input!S316,""))</f>
        <v/>
      </c>
      <c r="L364" s="120">
        <f>IF($B364=1,$B$49,IF(N(Vintage_Input!L316)&gt;0,Vintage_Input!T316/Vintage_Input!L316,""))</f>
        <v/>
      </c>
      <c r="M364" s="120">
        <f>IF($B364=1,$C$49,IF(N(Vintage_Input!M316)&gt;0,Vintage_Input!U316/Vintage_Input!M316,""))</f>
        <v/>
      </c>
      <c r="N364" s="120">
        <f>IF($B364=1,$D$49,IF(N(Vintage_Input!N316)&gt;0,Vintage_Input!V316/Vintage_Input!N316,""))</f>
        <v/>
      </c>
      <c r="O364" s="120">
        <f>IF($B364=1,$E$49,IF(N(Vintage_Input!O316)&gt;0,Vintage_Input!W316/Vintage_Input!O316,""))</f>
        <v/>
      </c>
      <c r="P364" s="120">
        <f>IF($B364=1,$F$49,IF(N(Vintage_Input!P316)&gt;0,Vintage_Input!X316/Vintage_Input!P316,""))</f>
        <v/>
      </c>
      <c r="Q364" s="120">
        <f>IF($B364=1,$G$49,IF(N(Vintage_Input!Q316)&gt;0,Vintage_Input!Y316/Vintage_Input!Q316,""))</f>
        <v/>
      </c>
      <c r="R364" s="120">
        <f>IF($B364=1,$H$49,IF(N(Vintage_Input!R316)&gt;0,Vintage_Input!Z316/Vintage_Input!R316,""))</f>
        <v/>
      </c>
      <c r="S364" s="120">
        <f>IF($B364=1,$I$49,IF(N(Vintage_Input!S316)&gt;0,Vintage_Input!AA316/Vintage_Input!S316,""))</f>
        <v/>
      </c>
      <c r="T364" s="120">
        <f>IF($B364=1,$B$50,IF(N(Vintage_Input!L316)&gt;0,Vintage_Input!AB316/Vintage_Input!L316,""))</f>
        <v/>
      </c>
      <c r="U364" s="120">
        <f>IF($B364=1,$C$50,IF(N(Vintage_Input!M316)&gt;0,Vintage_Input!AC316/Vintage_Input!M316,""))</f>
        <v/>
      </c>
      <c r="V364" s="120">
        <f>IF($B364=1,$D$50,IF(N(Vintage_Input!N316)&gt;0,Vintage_Input!AD316/Vintage_Input!N316,""))</f>
        <v/>
      </c>
      <c r="W364" s="120">
        <f>IF($B364=1,$E$50,IF(N(Vintage_Input!O316)&gt;0,Vintage_Input!AE316/Vintage_Input!O316,""))</f>
        <v/>
      </c>
      <c r="X364" s="120">
        <f>IF($B364=1,$F$50,IF(N(Vintage_Input!P316)&gt;0,Vintage_Input!AF316/Vintage_Input!P316,""))</f>
        <v/>
      </c>
      <c r="Y364" s="120">
        <f>IF($B364=1,$G$50,IF(N(Vintage_Input!Q316)&gt;0,Vintage_Input!AG316/Vintage_Input!Q316,""))</f>
        <v/>
      </c>
      <c r="Z364" s="120">
        <f>IF($B364=1,$H$50,IF(N(Vintage_Input!R316)&gt;0,Vintage_Input!AH316/Vintage_Input!R316,""))</f>
        <v/>
      </c>
      <c r="AA364" s="120">
        <f>IF($B364=1,$I$50,IF(N(Vintage_Input!S316)&gt;0,Vintage_Input!AI316/Vintage_Input!S316,""))</f>
        <v/>
      </c>
      <c r="AB364" s="120">
        <f>IF($B364=1,$B$51,IF(N(Vintage_Input!L316)&gt;0,Vintage_Input!AJ316/Vintage_Input!L316,""))</f>
        <v/>
      </c>
      <c r="AC364" s="120">
        <f>IF($B364=1,$C$51,IF(N(Vintage_Input!M316)&gt;0,Vintage_Input!AK316/Vintage_Input!M316,""))</f>
        <v/>
      </c>
      <c r="AD364" s="120">
        <f>IF($B364=1,$D$51,IF(N(Vintage_Input!N316)&gt;0,Vintage_Input!AL316/Vintage_Input!N316,""))</f>
        <v/>
      </c>
      <c r="AE364" s="120">
        <f>IF($B364=1,$E$51,IF(N(Vintage_Input!O316)&gt;0,Vintage_Input!AM316/Vintage_Input!O316,""))</f>
        <v/>
      </c>
      <c r="AF364" s="120">
        <f>IF($B364=1,$F$51,IF(N(Vintage_Input!P316)&gt;0,Vintage_Input!AN316/Vintage_Input!P316,""))</f>
        <v/>
      </c>
      <c r="AG364" s="120">
        <f>IF($B364=1,$G$51,IF(N(Vintage_Input!Q316)&gt;0,Vintage_Input!AO316/Vintage_Input!Q316,""))</f>
        <v/>
      </c>
      <c r="AH364" s="120">
        <f>IF($B364=1,$H$51,IF(N(Vintage_Input!R316)&gt;0,Vintage_Input!AP316/Vintage_Input!R316,""))</f>
        <v/>
      </c>
      <c r="AI364" s="120">
        <f>IF($B364=1,$I$51,IF(N(Vintage_Input!S316)&gt;0,Vintage_Input!AQ316/Vintage_Input!S316,""))</f>
        <v/>
      </c>
      <c r="AJ364" s="120">
        <f>IF($B364=1,$B$52,IF(N(Vintage_Input!L316)&gt;0,IFERROR(Vintage_Input!AR316/Vintage_Input!AJ316,""),""))</f>
        <v/>
      </c>
      <c r="AK364" s="120">
        <f>IF($B364=1,$C$52,IF(N(Vintage_Input!M316)&gt;0,IFERROR(Vintage_Input!AS316/Vintage_Input!AK316,""),""))</f>
        <v/>
      </c>
      <c r="AL364" s="120">
        <f>IF($B364=1,$D$52,IF(N(Vintage_Input!N316)&gt;0,IFERROR(Vintage_Input!AT316/Vintage_Input!AL316,""),""))</f>
        <v/>
      </c>
      <c r="AM364" s="120">
        <f>IF($B364=1,$E$52,IF(N(Vintage_Input!O316)&gt;0,IFERROR(Vintage_Input!AU316/Vintage_Input!AM316,""),""))</f>
        <v/>
      </c>
      <c r="AN364" s="120">
        <f>IF($B364=1,$F$52,IF(N(Vintage_Input!P316)&gt;0,IFERROR(Vintage_Input!AV316/Vintage_Input!AN316,""),""))</f>
        <v/>
      </c>
      <c r="AO364" s="120">
        <f>IF($B364=1,$G$52,IF(N(Vintage_Input!Q316)&gt;0,IFERROR(Vintage_Input!AW316/Vintage_Input!AO316,""),""))</f>
        <v/>
      </c>
      <c r="AP364" s="120">
        <f>IF($B364=1,$H$52,IF(N(Vintage_Input!R316)&gt;0,IFERROR(Vintage_Input!AX316/Vintage_Input!AP316,""),""))</f>
        <v/>
      </c>
      <c r="AQ364" s="120">
        <f>IF($B364=1,$I$52,IF(N(Vintage_Input!S316)&gt;0,IFERROR(Vintage_Input!AY316/Vintage_Input!AQ316,""),""))</f>
        <v/>
      </c>
      <c r="AR364" s="120">
        <f>IF($B364=1,$B$53,IF(N(Vintage_Input!L316)&gt;0,IFERROR(Vintage_Input!AZ316/$C364,""),""))</f>
        <v/>
      </c>
      <c r="AS364" s="120">
        <f>IF($B364=1,$C$53,IF(N(Vintage_Input!M316)&gt;0,IFERROR(Vintage_Input!BA316/$C364,""),""))</f>
        <v/>
      </c>
      <c r="AT364" s="120">
        <f>IF($B364=1,$D$53,IF(N(Vintage_Input!N316)&gt;0,IFERROR(Vintage_Input!BB316/$C364,""),""))</f>
        <v/>
      </c>
      <c r="AU364" s="120">
        <f>IF($B364=1,$E$53,IF(N(Vintage_Input!O316)&gt;0,IFERROR(Vintage_Input!BC316/$C364,""),""))</f>
        <v/>
      </c>
      <c r="AV364" s="120">
        <f>IF($B364=1,$F$53,IF(N(Vintage_Input!P316)&gt;0,IFERROR(Vintage_Input!BD316/$C364,""),""))</f>
        <v/>
      </c>
      <c r="AW364" s="120">
        <f>IF($B364=1,$G$53,IF(N(Vintage_Input!Q316)&gt;0,IFERROR(Vintage_Input!BE316/$C364,""),""))</f>
        <v/>
      </c>
      <c r="AX364" s="120">
        <f>IF($B364=1,$H$53,IF(N(Vintage_Input!R316)&gt;0,IFERROR(Vintage_Input!BF316/$C364,""),""))</f>
        <v/>
      </c>
      <c r="AY364" s="120">
        <f>IF($B364=1,$I$53,IF(N(Vintage_Input!S316)&gt;0,IFERROR(Vintage_Input!BG316/$C364,""),""))</f>
        <v/>
      </c>
      <c r="AZ364" s="121">
        <f>IF($B364=1,$B$54,IF(N(Vintage_Input!L316)&gt;0,IFERROR((Vintage_Input!D316+Vintage_Input!AR316)/$C364+Products!$G$14-(Products!$G$43+Products!$G$19+Products!$G$43*Products!$G$22+Products!$G$44),""),""))</f>
        <v/>
      </c>
      <c r="BA364" s="121">
        <f>IF($B364=1,$C$54,IF(N(Vintage_Input!M316)&gt;0,IFERROR((Vintage_Input!E316+Vintage_Input!AS316)/$C364+Products!$G$14-(Products!$G$43+Products!$G$19+Products!$G$43*Products!$G$22+Products!$G$44),""),""))</f>
        <v/>
      </c>
      <c r="BB364" s="121">
        <f>IF($B364=1,$D$54,IF(N(Vintage_Input!N316)&gt;0,IFERROR((Vintage_Input!F316+Vintage_Input!AT316)/$C364+Products!$G$14-(Products!$G$43+Products!$G$19+Products!$G$43*Products!$G$22+Products!$G$44),""),""))</f>
        <v/>
      </c>
      <c r="BC364" s="121">
        <f>IF($B364=1,$E$54,IF(N(Vintage_Input!O316)&gt;0,IFERROR((Vintage_Input!G316+Vintage_Input!AU316)/$C364+Products!$G$14-(Products!$G$43+Products!$G$19+Products!$G$43*Products!$G$22+Products!$G$44),""),""))</f>
        <v/>
      </c>
      <c r="BD364" s="121">
        <f>IF($B364=1,$F$54,IF(N(Vintage_Input!P316)&gt;0,IFERROR((Vintage_Input!H316+Vintage_Input!AV316)/$C364+Products!$G$14-(Products!$G$43+Products!$G$19+Products!$G$43*Products!$G$22+Products!$G$44),""),""))</f>
        <v/>
      </c>
      <c r="BE364" s="121">
        <f>IF($B364=1,$G$54,IF(N(Vintage_Input!Q316)&gt;0,IFERROR((Vintage_Input!I316+Vintage_Input!AW316)/$C364+Products!$G$14-(Products!$G$43+Products!$G$19+Products!$G$43*Products!$G$22+Products!$G$44),""),""))</f>
        <v/>
      </c>
      <c r="BF364" s="121">
        <f>IF($B364=1,$H$54,IF(N(Vintage_Input!R316)&gt;0,IFERROR((Vintage_Input!J316+Vintage_Input!AX316)/$C364+Products!$G$14-(Products!$G$43+Products!$G$19+Products!$G$43*Products!$G$22+Products!$G$44),""),""))</f>
        <v/>
      </c>
      <c r="BG364" s="121">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0">
        <f>IF($B365=1,$B$48,IF(N(Vintage_Input!L317)&gt;0,Vintage_Input!D317/Vintage_Input!L317,""))</f>
        <v/>
      </c>
      <c r="E365" s="120">
        <f>IF($B365=1,$C$48,IF(N(Vintage_Input!M317)&gt;0,Vintage_Input!E317/Vintage_Input!M317,""))</f>
        <v/>
      </c>
      <c r="F365" s="120">
        <f>IF($B365=1,$D$48,IF(N(Vintage_Input!N317)&gt;0,Vintage_Input!F317/Vintage_Input!N317,""))</f>
        <v/>
      </c>
      <c r="G365" s="120">
        <f>IF($B365=1,$E$48,IF(N(Vintage_Input!O317)&gt;0,Vintage_Input!G317/Vintage_Input!O317,""))</f>
        <v/>
      </c>
      <c r="H365" s="120">
        <f>IF($B365=1,$F$48,IF(N(Vintage_Input!P317)&gt;0,Vintage_Input!H317/Vintage_Input!P317,""))</f>
        <v/>
      </c>
      <c r="I365" s="120">
        <f>IF($B365=1,$G$48,IF(N(Vintage_Input!Q317)&gt;0,Vintage_Input!I317/Vintage_Input!Q317,""))</f>
        <v/>
      </c>
      <c r="J365" s="120">
        <f>IF($B365=1,$H$48,IF(N(Vintage_Input!R317)&gt;0,Vintage_Input!J317/Vintage_Input!R317,""))</f>
        <v/>
      </c>
      <c r="K365" s="120">
        <f>IF($B365=1,$I$48,IF(N(Vintage_Input!S317)&gt;0,Vintage_Input!K317/Vintage_Input!S317,""))</f>
        <v/>
      </c>
      <c r="L365" s="120">
        <f>IF($B365=1,$B$49,IF(N(Vintage_Input!L317)&gt;0,Vintage_Input!T317/Vintage_Input!L317,""))</f>
        <v/>
      </c>
      <c r="M365" s="120">
        <f>IF($B365=1,$C$49,IF(N(Vintage_Input!M317)&gt;0,Vintage_Input!U317/Vintage_Input!M317,""))</f>
        <v/>
      </c>
      <c r="N365" s="120">
        <f>IF($B365=1,$D$49,IF(N(Vintage_Input!N317)&gt;0,Vintage_Input!V317/Vintage_Input!N317,""))</f>
        <v/>
      </c>
      <c r="O365" s="120">
        <f>IF($B365=1,$E$49,IF(N(Vintage_Input!O317)&gt;0,Vintage_Input!W317/Vintage_Input!O317,""))</f>
        <v/>
      </c>
      <c r="P365" s="120">
        <f>IF($B365=1,$F$49,IF(N(Vintage_Input!P317)&gt;0,Vintage_Input!X317/Vintage_Input!P317,""))</f>
        <v/>
      </c>
      <c r="Q365" s="120">
        <f>IF($B365=1,$G$49,IF(N(Vintage_Input!Q317)&gt;0,Vintage_Input!Y317/Vintage_Input!Q317,""))</f>
        <v/>
      </c>
      <c r="R365" s="120">
        <f>IF($B365=1,$H$49,IF(N(Vintage_Input!R317)&gt;0,Vintage_Input!Z317/Vintage_Input!R317,""))</f>
        <v/>
      </c>
      <c r="S365" s="120">
        <f>IF($B365=1,$I$49,IF(N(Vintage_Input!S317)&gt;0,Vintage_Input!AA317/Vintage_Input!S317,""))</f>
        <v/>
      </c>
      <c r="T365" s="120">
        <f>IF($B365=1,$B$50,IF(N(Vintage_Input!L317)&gt;0,Vintage_Input!AB317/Vintage_Input!L317,""))</f>
        <v/>
      </c>
      <c r="U365" s="120">
        <f>IF($B365=1,$C$50,IF(N(Vintage_Input!M317)&gt;0,Vintage_Input!AC317/Vintage_Input!M317,""))</f>
        <v/>
      </c>
      <c r="V365" s="120">
        <f>IF($B365=1,$D$50,IF(N(Vintage_Input!N317)&gt;0,Vintage_Input!AD317/Vintage_Input!N317,""))</f>
        <v/>
      </c>
      <c r="W365" s="120">
        <f>IF($B365=1,$E$50,IF(N(Vintage_Input!O317)&gt;0,Vintage_Input!AE317/Vintage_Input!O317,""))</f>
        <v/>
      </c>
      <c r="X365" s="120">
        <f>IF($B365=1,$F$50,IF(N(Vintage_Input!P317)&gt;0,Vintage_Input!AF317/Vintage_Input!P317,""))</f>
        <v/>
      </c>
      <c r="Y365" s="120">
        <f>IF($B365=1,$G$50,IF(N(Vintage_Input!Q317)&gt;0,Vintage_Input!AG317/Vintage_Input!Q317,""))</f>
        <v/>
      </c>
      <c r="Z365" s="120">
        <f>IF($B365=1,$H$50,IF(N(Vintage_Input!R317)&gt;0,Vintage_Input!AH317/Vintage_Input!R317,""))</f>
        <v/>
      </c>
      <c r="AA365" s="120">
        <f>IF($B365=1,$I$50,IF(N(Vintage_Input!S317)&gt;0,Vintage_Input!AI317/Vintage_Input!S317,""))</f>
        <v/>
      </c>
      <c r="AB365" s="120">
        <f>IF($B365=1,$B$51,IF(N(Vintage_Input!L317)&gt;0,Vintage_Input!AJ317/Vintage_Input!L317,""))</f>
        <v/>
      </c>
      <c r="AC365" s="120">
        <f>IF($B365=1,$C$51,IF(N(Vintage_Input!M317)&gt;0,Vintage_Input!AK317/Vintage_Input!M317,""))</f>
        <v/>
      </c>
      <c r="AD365" s="120">
        <f>IF($B365=1,$D$51,IF(N(Vintage_Input!N317)&gt;0,Vintage_Input!AL317/Vintage_Input!N317,""))</f>
        <v/>
      </c>
      <c r="AE365" s="120">
        <f>IF($B365=1,$E$51,IF(N(Vintage_Input!O317)&gt;0,Vintage_Input!AM317/Vintage_Input!O317,""))</f>
        <v/>
      </c>
      <c r="AF365" s="120">
        <f>IF($B365=1,$F$51,IF(N(Vintage_Input!P317)&gt;0,Vintage_Input!AN317/Vintage_Input!P317,""))</f>
        <v/>
      </c>
      <c r="AG365" s="120">
        <f>IF($B365=1,$G$51,IF(N(Vintage_Input!Q317)&gt;0,Vintage_Input!AO317/Vintage_Input!Q317,""))</f>
        <v/>
      </c>
      <c r="AH365" s="120">
        <f>IF($B365=1,$H$51,IF(N(Vintage_Input!R317)&gt;0,Vintage_Input!AP317/Vintage_Input!R317,""))</f>
        <v/>
      </c>
      <c r="AI365" s="120">
        <f>IF($B365=1,$I$51,IF(N(Vintage_Input!S317)&gt;0,Vintage_Input!AQ317/Vintage_Input!S317,""))</f>
        <v/>
      </c>
      <c r="AJ365" s="120">
        <f>IF($B365=1,$B$52,IF(N(Vintage_Input!L317)&gt;0,IFERROR(Vintage_Input!AR317/Vintage_Input!AJ317,""),""))</f>
        <v/>
      </c>
      <c r="AK365" s="120">
        <f>IF($B365=1,$C$52,IF(N(Vintage_Input!M317)&gt;0,IFERROR(Vintage_Input!AS317/Vintage_Input!AK317,""),""))</f>
        <v/>
      </c>
      <c r="AL365" s="120">
        <f>IF($B365=1,$D$52,IF(N(Vintage_Input!N317)&gt;0,IFERROR(Vintage_Input!AT317/Vintage_Input!AL317,""),""))</f>
        <v/>
      </c>
      <c r="AM365" s="120">
        <f>IF($B365=1,$E$52,IF(N(Vintage_Input!O317)&gt;0,IFERROR(Vintage_Input!AU317/Vintage_Input!AM317,""),""))</f>
        <v/>
      </c>
      <c r="AN365" s="120">
        <f>IF($B365=1,$F$52,IF(N(Vintage_Input!P317)&gt;0,IFERROR(Vintage_Input!AV317/Vintage_Input!AN317,""),""))</f>
        <v/>
      </c>
      <c r="AO365" s="120">
        <f>IF($B365=1,$G$52,IF(N(Vintage_Input!Q317)&gt;0,IFERROR(Vintage_Input!AW317/Vintage_Input!AO317,""),""))</f>
        <v/>
      </c>
      <c r="AP365" s="120">
        <f>IF($B365=1,$H$52,IF(N(Vintage_Input!R317)&gt;0,IFERROR(Vintage_Input!AX317/Vintage_Input!AP317,""),""))</f>
        <v/>
      </c>
      <c r="AQ365" s="120">
        <f>IF($B365=1,$I$52,IF(N(Vintage_Input!S317)&gt;0,IFERROR(Vintage_Input!AY317/Vintage_Input!AQ317,""),""))</f>
        <v/>
      </c>
      <c r="AR365" s="120">
        <f>IF($B365=1,$B$53,IF(N(Vintage_Input!L317)&gt;0,IFERROR(Vintage_Input!AZ317/$C365,""),""))</f>
        <v/>
      </c>
      <c r="AS365" s="120">
        <f>IF($B365=1,$C$53,IF(N(Vintage_Input!M317)&gt;0,IFERROR(Vintage_Input!BA317/$C365,""),""))</f>
        <v/>
      </c>
      <c r="AT365" s="120">
        <f>IF($B365=1,$D$53,IF(N(Vintage_Input!N317)&gt;0,IFERROR(Vintage_Input!BB317/$C365,""),""))</f>
        <v/>
      </c>
      <c r="AU365" s="120">
        <f>IF($B365=1,$E$53,IF(N(Vintage_Input!O317)&gt;0,IFERROR(Vintage_Input!BC317/$C365,""),""))</f>
        <v/>
      </c>
      <c r="AV365" s="120">
        <f>IF($B365=1,$F$53,IF(N(Vintage_Input!P317)&gt;0,IFERROR(Vintage_Input!BD317/$C365,""),""))</f>
        <v/>
      </c>
      <c r="AW365" s="120">
        <f>IF($B365=1,$G$53,IF(N(Vintage_Input!Q317)&gt;0,IFERROR(Vintage_Input!BE317/$C365,""),""))</f>
        <v/>
      </c>
      <c r="AX365" s="120">
        <f>IF($B365=1,$H$53,IF(N(Vintage_Input!R317)&gt;0,IFERROR(Vintage_Input!BF317/$C365,""),""))</f>
        <v/>
      </c>
      <c r="AY365" s="120">
        <f>IF($B365=1,$I$53,IF(N(Vintage_Input!S317)&gt;0,IFERROR(Vintage_Input!BG317/$C365,""),""))</f>
        <v/>
      </c>
      <c r="AZ365" s="121">
        <f>IF($B365=1,$B$54,IF(N(Vintage_Input!L317)&gt;0,IFERROR((Vintage_Input!D317+Vintage_Input!AR317)/$C365+Products!$G$14-(Products!$G$43+Products!$G$19+Products!$G$43*Products!$G$22+Products!$G$44),""),""))</f>
        <v/>
      </c>
      <c r="BA365" s="121">
        <f>IF($B365=1,$C$54,IF(N(Vintage_Input!M317)&gt;0,IFERROR((Vintage_Input!E317+Vintage_Input!AS317)/$C365+Products!$G$14-(Products!$G$43+Products!$G$19+Products!$G$43*Products!$G$22+Products!$G$44),""),""))</f>
        <v/>
      </c>
      <c r="BB365" s="121">
        <f>IF($B365=1,$D$54,IF(N(Vintage_Input!N317)&gt;0,IFERROR((Vintage_Input!F317+Vintage_Input!AT317)/$C365+Products!$G$14-(Products!$G$43+Products!$G$19+Products!$G$43*Products!$G$22+Products!$G$44),""),""))</f>
        <v/>
      </c>
      <c r="BC365" s="121">
        <f>IF($B365=1,$E$54,IF(N(Vintage_Input!O317)&gt;0,IFERROR((Vintage_Input!G317+Vintage_Input!AU317)/$C365+Products!$G$14-(Products!$G$43+Products!$G$19+Products!$G$43*Products!$G$22+Products!$G$44),""),""))</f>
        <v/>
      </c>
      <c r="BD365" s="121">
        <f>IF($B365=1,$F$54,IF(N(Vintage_Input!P317)&gt;0,IFERROR((Vintage_Input!H317+Vintage_Input!AV317)/$C365+Products!$G$14-(Products!$G$43+Products!$G$19+Products!$G$43*Products!$G$22+Products!$G$44),""),""))</f>
        <v/>
      </c>
      <c r="BE365" s="121">
        <f>IF($B365=1,$G$54,IF(N(Vintage_Input!Q317)&gt;0,IFERROR((Vintage_Input!I317+Vintage_Input!AW317)/$C365+Products!$G$14-(Products!$G$43+Products!$G$19+Products!$G$43*Products!$G$22+Products!$G$44),""),""))</f>
        <v/>
      </c>
      <c r="BF365" s="121">
        <f>IF($B365=1,$H$54,IF(N(Vintage_Input!R317)&gt;0,IFERROR((Vintage_Input!J317+Vintage_Input!AX317)/$C365+Products!$G$14-(Products!$G$43+Products!$G$19+Products!$G$43*Products!$G$22+Products!$G$44),""),""))</f>
        <v/>
      </c>
      <c r="BG365" s="121">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0">
        <f>IF($B366=1,$B$48,IF(N(Vintage_Input!L318)&gt;0,Vintage_Input!D318/Vintage_Input!L318,""))</f>
        <v/>
      </c>
      <c r="E366" s="120">
        <f>IF($B366=1,$C$48,IF(N(Vintage_Input!M318)&gt;0,Vintage_Input!E318/Vintage_Input!M318,""))</f>
        <v/>
      </c>
      <c r="F366" s="120">
        <f>IF($B366=1,$D$48,IF(N(Vintage_Input!N318)&gt;0,Vintage_Input!F318/Vintage_Input!N318,""))</f>
        <v/>
      </c>
      <c r="G366" s="120">
        <f>IF($B366=1,$E$48,IF(N(Vintage_Input!O318)&gt;0,Vintage_Input!G318/Vintage_Input!O318,""))</f>
        <v/>
      </c>
      <c r="H366" s="120">
        <f>IF($B366=1,$F$48,IF(N(Vintage_Input!P318)&gt;0,Vintage_Input!H318/Vintage_Input!P318,""))</f>
        <v/>
      </c>
      <c r="I366" s="120">
        <f>IF($B366=1,$G$48,IF(N(Vintage_Input!Q318)&gt;0,Vintage_Input!I318/Vintage_Input!Q318,""))</f>
        <v/>
      </c>
      <c r="J366" s="120">
        <f>IF($B366=1,$H$48,IF(N(Vintage_Input!R318)&gt;0,Vintage_Input!J318/Vintage_Input!R318,""))</f>
        <v/>
      </c>
      <c r="K366" s="120">
        <f>IF($B366=1,$I$48,IF(N(Vintage_Input!S318)&gt;0,Vintage_Input!K318/Vintage_Input!S318,""))</f>
        <v/>
      </c>
      <c r="L366" s="120">
        <f>IF($B366=1,$B$49,IF(N(Vintage_Input!L318)&gt;0,Vintage_Input!T318/Vintage_Input!L318,""))</f>
        <v/>
      </c>
      <c r="M366" s="120">
        <f>IF($B366=1,$C$49,IF(N(Vintage_Input!M318)&gt;0,Vintage_Input!U318/Vintage_Input!M318,""))</f>
        <v/>
      </c>
      <c r="N366" s="120">
        <f>IF($B366=1,$D$49,IF(N(Vintage_Input!N318)&gt;0,Vintage_Input!V318/Vintage_Input!N318,""))</f>
        <v/>
      </c>
      <c r="O366" s="120">
        <f>IF($B366=1,$E$49,IF(N(Vintage_Input!O318)&gt;0,Vintage_Input!W318/Vintage_Input!O318,""))</f>
        <v/>
      </c>
      <c r="P366" s="120">
        <f>IF($B366=1,$F$49,IF(N(Vintage_Input!P318)&gt;0,Vintage_Input!X318/Vintage_Input!P318,""))</f>
        <v/>
      </c>
      <c r="Q366" s="120">
        <f>IF($B366=1,$G$49,IF(N(Vintage_Input!Q318)&gt;0,Vintage_Input!Y318/Vintage_Input!Q318,""))</f>
        <v/>
      </c>
      <c r="R366" s="120">
        <f>IF($B366=1,$H$49,IF(N(Vintage_Input!R318)&gt;0,Vintage_Input!Z318/Vintage_Input!R318,""))</f>
        <v/>
      </c>
      <c r="S366" s="120">
        <f>IF($B366=1,$I$49,IF(N(Vintage_Input!S318)&gt;0,Vintage_Input!AA318/Vintage_Input!S318,""))</f>
        <v/>
      </c>
      <c r="T366" s="120">
        <f>IF($B366=1,$B$50,IF(N(Vintage_Input!L318)&gt;0,Vintage_Input!AB318/Vintage_Input!L318,""))</f>
        <v/>
      </c>
      <c r="U366" s="120">
        <f>IF($B366=1,$C$50,IF(N(Vintage_Input!M318)&gt;0,Vintage_Input!AC318/Vintage_Input!M318,""))</f>
        <v/>
      </c>
      <c r="V366" s="120">
        <f>IF($B366=1,$D$50,IF(N(Vintage_Input!N318)&gt;0,Vintage_Input!AD318/Vintage_Input!N318,""))</f>
        <v/>
      </c>
      <c r="W366" s="120">
        <f>IF($B366=1,$E$50,IF(N(Vintage_Input!O318)&gt;0,Vintage_Input!AE318/Vintage_Input!O318,""))</f>
        <v/>
      </c>
      <c r="X366" s="120">
        <f>IF($B366=1,$F$50,IF(N(Vintage_Input!P318)&gt;0,Vintage_Input!AF318/Vintage_Input!P318,""))</f>
        <v/>
      </c>
      <c r="Y366" s="120">
        <f>IF($B366=1,$G$50,IF(N(Vintage_Input!Q318)&gt;0,Vintage_Input!AG318/Vintage_Input!Q318,""))</f>
        <v/>
      </c>
      <c r="Z366" s="120">
        <f>IF($B366=1,$H$50,IF(N(Vintage_Input!R318)&gt;0,Vintage_Input!AH318/Vintage_Input!R318,""))</f>
        <v/>
      </c>
      <c r="AA366" s="120">
        <f>IF($B366=1,$I$50,IF(N(Vintage_Input!S318)&gt;0,Vintage_Input!AI318/Vintage_Input!S318,""))</f>
        <v/>
      </c>
      <c r="AB366" s="120">
        <f>IF($B366=1,$B$51,IF(N(Vintage_Input!L318)&gt;0,Vintage_Input!AJ318/Vintage_Input!L318,""))</f>
        <v/>
      </c>
      <c r="AC366" s="120">
        <f>IF($B366=1,$C$51,IF(N(Vintage_Input!M318)&gt;0,Vintage_Input!AK318/Vintage_Input!M318,""))</f>
        <v/>
      </c>
      <c r="AD366" s="120">
        <f>IF($B366=1,$D$51,IF(N(Vintage_Input!N318)&gt;0,Vintage_Input!AL318/Vintage_Input!N318,""))</f>
        <v/>
      </c>
      <c r="AE366" s="120">
        <f>IF($B366=1,$E$51,IF(N(Vintage_Input!O318)&gt;0,Vintage_Input!AM318/Vintage_Input!O318,""))</f>
        <v/>
      </c>
      <c r="AF366" s="120">
        <f>IF($B366=1,$F$51,IF(N(Vintage_Input!P318)&gt;0,Vintage_Input!AN318/Vintage_Input!P318,""))</f>
        <v/>
      </c>
      <c r="AG366" s="120">
        <f>IF($B366=1,$G$51,IF(N(Vintage_Input!Q318)&gt;0,Vintage_Input!AO318/Vintage_Input!Q318,""))</f>
        <v/>
      </c>
      <c r="AH366" s="120">
        <f>IF($B366=1,$H$51,IF(N(Vintage_Input!R318)&gt;0,Vintage_Input!AP318/Vintage_Input!R318,""))</f>
        <v/>
      </c>
      <c r="AI366" s="120">
        <f>IF($B366=1,$I$51,IF(N(Vintage_Input!S318)&gt;0,Vintage_Input!AQ318/Vintage_Input!S318,""))</f>
        <v/>
      </c>
      <c r="AJ366" s="120">
        <f>IF($B366=1,$B$52,IF(N(Vintage_Input!L318)&gt;0,IFERROR(Vintage_Input!AR318/Vintage_Input!AJ318,""),""))</f>
        <v/>
      </c>
      <c r="AK366" s="120">
        <f>IF($B366=1,$C$52,IF(N(Vintage_Input!M318)&gt;0,IFERROR(Vintage_Input!AS318/Vintage_Input!AK318,""),""))</f>
        <v/>
      </c>
      <c r="AL366" s="120">
        <f>IF($B366=1,$D$52,IF(N(Vintage_Input!N318)&gt;0,IFERROR(Vintage_Input!AT318/Vintage_Input!AL318,""),""))</f>
        <v/>
      </c>
      <c r="AM366" s="120">
        <f>IF($B366=1,$E$52,IF(N(Vintage_Input!O318)&gt;0,IFERROR(Vintage_Input!AU318/Vintage_Input!AM318,""),""))</f>
        <v/>
      </c>
      <c r="AN366" s="120">
        <f>IF($B366=1,$F$52,IF(N(Vintage_Input!P318)&gt;0,IFERROR(Vintage_Input!AV318/Vintage_Input!AN318,""),""))</f>
        <v/>
      </c>
      <c r="AO366" s="120">
        <f>IF($B366=1,$G$52,IF(N(Vintage_Input!Q318)&gt;0,IFERROR(Vintage_Input!AW318/Vintage_Input!AO318,""),""))</f>
        <v/>
      </c>
      <c r="AP366" s="120">
        <f>IF($B366=1,$H$52,IF(N(Vintage_Input!R318)&gt;0,IFERROR(Vintage_Input!AX318/Vintage_Input!AP318,""),""))</f>
        <v/>
      </c>
      <c r="AQ366" s="120">
        <f>IF($B366=1,$I$52,IF(N(Vintage_Input!S318)&gt;0,IFERROR(Vintage_Input!AY318/Vintage_Input!AQ318,""),""))</f>
        <v/>
      </c>
      <c r="AR366" s="120">
        <f>IF($B366=1,$B$53,IF(N(Vintage_Input!L318)&gt;0,IFERROR(Vintage_Input!AZ318/$C366,""),""))</f>
        <v/>
      </c>
      <c r="AS366" s="120">
        <f>IF($B366=1,$C$53,IF(N(Vintage_Input!M318)&gt;0,IFERROR(Vintage_Input!BA318/$C366,""),""))</f>
        <v/>
      </c>
      <c r="AT366" s="120">
        <f>IF($B366=1,$D$53,IF(N(Vintage_Input!N318)&gt;0,IFERROR(Vintage_Input!BB318/$C366,""),""))</f>
        <v/>
      </c>
      <c r="AU366" s="120">
        <f>IF($B366=1,$E$53,IF(N(Vintage_Input!O318)&gt;0,IFERROR(Vintage_Input!BC318/$C366,""),""))</f>
        <v/>
      </c>
      <c r="AV366" s="120">
        <f>IF($B366=1,$F$53,IF(N(Vintage_Input!P318)&gt;0,IFERROR(Vintage_Input!BD318/$C366,""),""))</f>
        <v/>
      </c>
      <c r="AW366" s="120">
        <f>IF($B366=1,$G$53,IF(N(Vintage_Input!Q318)&gt;0,IFERROR(Vintage_Input!BE318/$C366,""),""))</f>
        <v/>
      </c>
      <c r="AX366" s="120">
        <f>IF($B366=1,$H$53,IF(N(Vintage_Input!R318)&gt;0,IFERROR(Vintage_Input!BF318/$C366,""),""))</f>
        <v/>
      </c>
      <c r="AY366" s="120">
        <f>IF($B366=1,$I$53,IF(N(Vintage_Input!S318)&gt;0,IFERROR(Vintage_Input!BG318/$C366,""),""))</f>
        <v/>
      </c>
      <c r="AZ366" s="121">
        <f>IF($B366=1,$B$54,IF(N(Vintage_Input!L318)&gt;0,IFERROR((Vintage_Input!D318+Vintage_Input!AR318)/$C366+Products!$G$14-(Products!$G$43+Products!$G$19+Products!$G$43*Products!$G$22+Products!$G$44),""),""))</f>
        <v/>
      </c>
      <c r="BA366" s="121">
        <f>IF($B366=1,$C$54,IF(N(Vintage_Input!M318)&gt;0,IFERROR((Vintage_Input!E318+Vintage_Input!AS318)/$C366+Products!$G$14-(Products!$G$43+Products!$G$19+Products!$G$43*Products!$G$22+Products!$G$44),""),""))</f>
        <v/>
      </c>
      <c r="BB366" s="121">
        <f>IF($B366=1,$D$54,IF(N(Vintage_Input!N318)&gt;0,IFERROR((Vintage_Input!F318+Vintage_Input!AT318)/$C366+Products!$G$14-(Products!$G$43+Products!$G$19+Products!$G$43*Products!$G$22+Products!$G$44),""),""))</f>
        <v/>
      </c>
      <c r="BC366" s="121">
        <f>IF($B366=1,$E$54,IF(N(Vintage_Input!O318)&gt;0,IFERROR((Vintage_Input!G318+Vintage_Input!AU318)/$C366+Products!$G$14-(Products!$G$43+Products!$G$19+Products!$G$43*Products!$G$22+Products!$G$44),""),""))</f>
        <v/>
      </c>
      <c r="BD366" s="121">
        <f>IF($B366=1,$F$54,IF(N(Vintage_Input!P318)&gt;0,IFERROR((Vintage_Input!H318+Vintage_Input!AV318)/$C366+Products!$G$14-(Products!$G$43+Products!$G$19+Products!$G$43*Products!$G$22+Products!$G$44),""),""))</f>
        <v/>
      </c>
      <c r="BE366" s="121">
        <f>IF($B366=1,$G$54,IF(N(Vintage_Input!Q318)&gt;0,IFERROR((Vintage_Input!I318+Vintage_Input!AW318)/$C366+Products!$G$14-(Products!$G$43+Products!$G$19+Products!$G$43*Products!$G$22+Products!$G$44),""),""))</f>
        <v/>
      </c>
      <c r="BF366" s="121">
        <f>IF($B366=1,$H$54,IF(N(Vintage_Input!R318)&gt;0,IFERROR((Vintage_Input!J318+Vintage_Input!AX318)/$C366+Products!$G$14-(Products!$G$43+Products!$G$19+Products!$G$43*Products!$G$22+Products!$G$44),""),""))</f>
        <v/>
      </c>
      <c r="BG366" s="121">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0">
        <f>IF($B367=1,$B$48,IF(N(Vintage_Input!L319)&gt;0,Vintage_Input!D319/Vintage_Input!L319,""))</f>
        <v/>
      </c>
      <c r="E367" s="120">
        <f>IF($B367=1,$C$48,IF(N(Vintage_Input!M319)&gt;0,Vintage_Input!E319/Vintage_Input!M319,""))</f>
        <v/>
      </c>
      <c r="F367" s="120">
        <f>IF($B367=1,$D$48,IF(N(Vintage_Input!N319)&gt;0,Vintage_Input!F319/Vintage_Input!N319,""))</f>
        <v/>
      </c>
      <c r="G367" s="120">
        <f>IF($B367=1,$E$48,IF(N(Vintage_Input!O319)&gt;0,Vintage_Input!G319/Vintage_Input!O319,""))</f>
        <v/>
      </c>
      <c r="H367" s="120">
        <f>IF($B367=1,$F$48,IF(N(Vintage_Input!P319)&gt;0,Vintage_Input!H319/Vintage_Input!P319,""))</f>
        <v/>
      </c>
      <c r="I367" s="120">
        <f>IF($B367=1,$G$48,IF(N(Vintage_Input!Q319)&gt;0,Vintage_Input!I319/Vintage_Input!Q319,""))</f>
        <v/>
      </c>
      <c r="J367" s="120">
        <f>IF($B367=1,$H$48,IF(N(Vintage_Input!R319)&gt;0,Vintage_Input!J319/Vintage_Input!R319,""))</f>
        <v/>
      </c>
      <c r="K367" s="120">
        <f>IF($B367=1,$I$48,IF(N(Vintage_Input!S319)&gt;0,Vintage_Input!K319/Vintage_Input!S319,""))</f>
        <v/>
      </c>
      <c r="L367" s="120">
        <f>IF($B367=1,$B$49,IF(N(Vintage_Input!L319)&gt;0,Vintage_Input!T319/Vintage_Input!L319,""))</f>
        <v/>
      </c>
      <c r="M367" s="120">
        <f>IF($B367=1,$C$49,IF(N(Vintage_Input!M319)&gt;0,Vintage_Input!U319/Vintage_Input!M319,""))</f>
        <v/>
      </c>
      <c r="N367" s="120">
        <f>IF($B367=1,$D$49,IF(N(Vintage_Input!N319)&gt;0,Vintage_Input!V319/Vintage_Input!N319,""))</f>
        <v/>
      </c>
      <c r="O367" s="120">
        <f>IF($B367=1,$E$49,IF(N(Vintage_Input!O319)&gt;0,Vintage_Input!W319/Vintage_Input!O319,""))</f>
        <v/>
      </c>
      <c r="P367" s="120">
        <f>IF($B367=1,$F$49,IF(N(Vintage_Input!P319)&gt;0,Vintage_Input!X319/Vintage_Input!P319,""))</f>
        <v/>
      </c>
      <c r="Q367" s="120">
        <f>IF($B367=1,$G$49,IF(N(Vintage_Input!Q319)&gt;0,Vintage_Input!Y319/Vintage_Input!Q319,""))</f>
        <v/>
      </c>
      <c r="R367" s="120">
        <f>IF($B367=1,$H$49,IF(N(Vintage_Input!R319)&gt;0,Vintage_Input!Z319/Vintage_Input!R319,""))</f>
        <v/>
      </c>
      <c r="S367" s="120">
        <f>IF($B367=1,$I$49,IF(N(Vintage_Input!S319)&gt;0,Vintage_Input!AA319/Vintage_Input!S319,""))</f>
        <v/>
      </c>
      <c r="T367" s="120">
        <f>IF($B367=1,$B$50,IF(N(Vintage_Input!L319)&gt;0,Vintage_Input!AB319/Vintage_Input!L319,""))</f>
        <v/>
      </c>
      <c r="U367" s="120">
        <f>IF($B367=1,$C$50,IF(N(Vintage_Input!M319)&gt;0,Vintage_Input!AC319/Vintage_Input!M319,""))</f>
        <v/>
      </c>
      <c r="V367" s="120">
        <f>IF($B367=1,$D$50,IF(N(Vintage_Input!N319)&gt;0,Vintage_Input!AD319/Vintage_Input!N319,""))</f>
        <v/>
      </c>
      <c r="W367" s="120">
        <f>IF($B367=1,$E$50,IF(N(Vintage_Input!O319)&gt;0,Vintage_Input!AE319/Vintage_Input!O319,""))</f>
        <v/>
      </c>
      <c r="X367" s="120">
        <f>IF($B367=1,$F$50,IF(N(Vintage_Input!P319)&gt;0,Vintage_Input!AF319/Vintage_Input!P319,""))</f>
        <v/>
      </c>
      <c r="Y367" s="120">
        <f>IF($B367=1,$G$50,IF(N(Vintage_Input!Q319)&gt;0,Vintage_Input!AG319/Vintage_Input!Q319,""))</f>
        <v/>
      </c>
      <c r="Z367" s="120">
        <f>IF($B367=1,$H$50,IF(N(Vintage_Input!R319)&gt;0,Vintage_Input!AH319/Vintage_Input!R319,""))</f>
        <v/>
      </c>
      <c r="AA367" s="120">
        <f>IF($B367=1,$I$50,IF(N(Vintage_Input!S319)&gt;0,Vintage_Input!AI319/Vintage_Input!S319,""))</f>
        <v/>
      </c>
      <c r="AB367" s="120">
        <f>IF($B367=1,$B$51,IF(N(Vintage_Input!L319)&gt;0,Vintage_Input!AJ319/Vintage_Input!L319,""))</f>
        <v/>
      </c>
      <c r="AC367" s="120">
        <f>IF($B367=1,$C$51,IF(N(Vintage_Input!M319)&gt;0,Vintage_Input!AK319/Vintage_Input!M319,""))</f>
        <v/>
      </c>
      <c r="AD367" s="120">
        <f>IF($B367=1,$D$51,IF(N(Vintage_Input!N319)&gt;0,Vintage_Input!AL319/Vintage_Input!N319,""))</f>
        <v/>
      </c>
      <c r="AE367" s="120">
        <f>IF($B367=1,$E$51,IF(N(Vintage_Input!O319)&gt;0,Vintage_Input!AM319/Vintage_Input!O319,""))</f>
        <v/>
      </c>
      <c r="AF367" s="120">
        <f>IF($B367=1,$F$51,IF(N(Vintage_Input!P319)&gt;0,Vintage_Input!AN319/Vintage_Input!P319,""))</f>
        <v/>
      </c>
      <c r="AG367" s="120">
        <f>IF($B367=1,$G$51,IF(N(Vintage_Input!Q319)&gt;0,Vintage_Input!AO319/Vintage_Input!Q319,""))</f>
        <v/>
      </c>
      <c r="AH367" s="120">
        <f>IF($B367=1,$H$51,IF(N(Vintage_Input!R319)&gt;0,Vintage_Input!AP319/Vintage_Input!R319,""))</f>
        <v/>
      </c>
      <c r="AI367" s="120">
        <f>IF($B367=1,$I$51,IF(N(Vintage_Input!S319)&gt;0,Vintage_Input!AQ319/Vintage_Input!S319,""))</f>
        <v/>
      </c>
      <c r="AJ367" s="120">
        <f>IF($B367=1,$B$52,IF(N(Vintage_Input!L319)&gt;0,IFERROR(Vintage_Input!AR319/Vintage_Input!AJ319,""),""))</f>
        <v/>
      </c>
      <c r="AK367" s="120">
        <f>IF($B367=1,$C$52,IF(N(Vintage_Input!M319)&gt;0,IFERROR(Vintage_Input!AS319/Vintage_Input!AK319,""),""))</f>
        <v/>
      </c>
      <c r="AL367" s="120">
        <f>IF($B367=1,$D$52,IF(N(Vintage_Input!N319)&gt;0,IFERROR(Vintage_Input!AT319/Vintage_Input!AL319,""),""))</f>
        <v/>
      </c>
      <c r="AM367" s="120">
        <f>IF($B367=1,$E$52,IF(N(Vintage_Input!O319)&gt;0,IFERROR(Vintage_Input!AU319/Vintage_Input!AM319,""),""))</f>
        <v/>
      </c>
      <c r="AN367" s="120">
        <f>IF($B367=1,$F$52,IF(N(Vintage_Input!P319)&gt;0,IFERROR(Vintage_Input!AV319/Vintage_Input!AN319,""),""))</f>
        <v/>
      </c>
      <c r="AO367" s="120">
        <f>IF($B367=1,$G$52,IF(N(Vintage_Input!Q319)&gt;0,IFERROR(Vintage_Input!AW319/Vintage_Input!AO319,""),""))</f>
        <v/>
      </c>
      <c r="AP367" s="120">
        <f>IF($B367=1,$H$52,IF(N(Vintage_Input!R319)&gt;0,IFERROR(Vintage_Input!AX319/Vintage_Input!AP319,""),""))</f>
        <v/>
      </c>
      <c r="AQ367" s="120">
        <f>IF($B367=1,$I$52,IF(N(Vintage_Input!S319)&gt;0,IFERROR(Vintage_Input!AY319/Vintage_Input!AQ319,""),""))</f>
        <v/>
      </c>
      <c r="AR367" s="120">
        <f>IF($B367=1,$B$53,IF(N(Vintage_Input!L319)&gt;0,IFERROR(Vintage_Input!AZ319/$C367,""),""))</f>
        <v/>
      </c>
      <c r="AS367" s="120">
        <f>IF($B367=1,$C$53,IF(N(Vintage_Input!M319)&gt;0,IFERROR(Vintage_Input!BA319/$C367,""),""))</f>
        <v/>
      </c>
      <c r="AT367" s="120">
        <f>IF($B367=1,$D$53,IF(N(Vintage_Input!N319)&gt;0,IFERROR(Vintage_Input!BB319/$C367,""),""))</f>
        <v/>
      </c>
      <c r="AU367" s="120">
        <f>IF($B367=1,$E$53,IF(N(Vintage_Input!O319)&gt;0,IFERROR(Vintage_Input!BC319/$C367,""),""))</f>
        <v/>
      </c>
      <c r="AV367" s="120">
        <f>IF($B367=1,$F$53,IF(N(Vintage_Input!P319)&gt;0,IFERROR(Vintage_Input!BD319/$C367,""),""))</f>
        <v/>
      </c>
      <c r="AW367" s="120">
        <f>IF($B367=1,$G$53,IF(N(Vintage_Input!Q319)&gt;0,IFERROR(Vintage_Input!BE319/$C367,""),""))</f>
        <v/>
      </c>
      <c r="AX367" s="120">
        <f>IF($B367=1,$H$53,IF(N(Vintage_Input!R319)&gt;0,IFERROR(Vintage_Input!BF319/$C367,""),""))</f>
        <v/>
      </c>
      <c r="AY367" s="120">
        <f>IF($B367=1,$I$53,IF(N(Vintage_Input!S319)&gt;0,IFERROR(Vintage_Input!BG319/$C367,""),""))</f>
        <v/>
      </c>
      <c r="AZ367" s="121">
        <f>IF($B367=1,$B$54,IF(N(Vintage_Input!L319)&gt;0,IFERROR((Vintage_Input!D319+Vintage_Input!AR319)/$C367+Products!$G$14-(Products!$G$43+Products!$G$19+Products!$G$43*Products!$G$22+Products!$G$44),""),""))</f>
        <v/>
      </c>
      <c r="BA367" s="121">
        <f>IF($B367=1,$C$54,IF(N(Vintage_Input!M319)&gt;0,IFERROR((Vintage_Input!E319+Vintage_Input!AS319)/$C367+Products!$G$14-(Products!$G$43+Products!$G$19+Products!$G$43*Products!$G$22+Products!$G$44),""),""))</f>
        <v/>
      </c>
      <c r="BB367" s="121">
        <f>IF($B367=1,$D$54,IF(N(Vintage_Input!N319)&gt;0,IFERROR((Vintage_Input!F319+Vintage_Input!AT319)/$C367+Products!$G$14-(Products!$G$43+Products!$G$19+Products!$G$43*Products!$G$22+Products!$G$44),""),""))</f>
        <v/>
      </c>
      <c r="BC367" s="121">
        <f>IF($B367=1,$E$54,IF(N(Vintage_Input!O319)&gt;0,IFERROR((Vintage_Input!G319+Vintage_Input!AU319)/$C367+Products!$G$14-(Products!$G$43+Products!$G$19+Products!$G$43*Products!$G$22+Products!$G$44),""),""))</f>
        <v/>
      </c>
      <c r="BD367" s="121">
        <f>IF($B367=1,$F$54,IF(N(Vintage_Input!P319)&gt;0,IFERROR((Vintage_Input!H319+Vintage_Input!AV319)/$C367+Products!$G$14-(Products!$G$43+Products!$G$19+Products!$G$43*Products!$G$22+Products!$G$44),""),""))</f>
        <v/>
      </c>
      <c r="BE367" s="121">
        <f>IF($B367=1,$G$54,IF(N(Vintage_Input!Q319)&gt;0,IFERROR((Vintage_Input!I319+Vintage_Input!AW319)/$C367+Products!$G$14-(Products!$G$43+Products!$G$19+Products!$G$43*Products!$G$22+Products!$G$44),""),""))</f>
        <v/>
      </c>
      <c r="BF367" s="121">
        <f>IF($B367=1,$H$54,IF(N(Vintage_Input!R319)&gt;0,IFERROR((Vintage_Input!J319+Vintage_Input!AX319)/$C367+Products!$G$14-(Products!$G$43+Products!$G$19+Products!$G$43*Products!$G$22+Products!$G$44),""),""))</f>
        <v/>
      </c>
      <c r="BG367" s="121">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0">
        <f>IF($B368=1,$B$48,IF(N(Vintage_Input!L320)&gt;0,Vintage_Input!D320/Vintage_Input!L320,""))</f>
        <v/>
      </c>
      <c r="E368" s="120">
        <f>IF($B368=1,$C$48,IF(N(Vintage_Input!M320)&gt;0,Vintage_Input!E320/Vintage_Input!M320,""))</f>
        <v/>
      </c>
      <c r="F368" s="120">
        <f>IF($B368=1,$D$48,IF(N(Vintage_Input!N320)&gt;0,Vintage_Input!F320/Vintage_Input!N320,""))</f>
        <v/>
      </c>
      <c r="G368" s="120">
        <f>IF($B368=1,$E$48,IF(N(Vintage_Input!O320)&gt;0,Vintage_Input!G320/Vintage_Input!O320,""))</f>
        <v/>
      </c>
      <c r="H368" s="120">
        <f>IF($B368=1,$F$48,IF(N(Vintage_Input!P320)&gt;0,Vintage_Input!H320/Vintage_Input!P320,""))</f>
        <v/>
      </c>
      <c r="I368" s="120">
        <f>IF($B368=1,$G$48,IF(N(Vintage_Input!Q320)&gt;0,Vintage_Input!I320/Vintage_Input!Q320,""))</f>
        <v/>
      </c>
      <c r="J368" s="120">
        <f>IF($B368=1,$H$48,IF(N(Vintage_Input!R320)&gt;0,Vintage_Input!J320/Vintage_Input!R320,""))</f>
        <v/>
      </c>
      <c r="K368" s="120">
        <f>IF($B368=1,$I$48,IF(N(Vintage_Input!S320)&gt;0,Vintage_Input!K320/Vintage_Input!S320,""))</f>
        <v/>
      </c>
      <c r="L368" s="120">
        <f>IF($B368=1,$B$49,IF(N(Vintage_Input!L320)&gt;0,Vintage_Input!T320/Vintage_Input!L320,""))</f>
        <v/>
      </c>
      <c r="M368" s="120">
        <f>IF($B368=1,$C$49,IF(N(Vintage_Input!M320)&gt;0,Vintage_Input!U320/Vintage_Input!M320,""))</f>
        <v/>
      </c>
      <c r="N368" s="120">
        <f>IF($B368=1,$D$49,IF(N(Vintage_Input!N320)&gt;0,Vintage_Input!V320/Vintage_Input!N320,""))</f>
        <v/>
      </c>
      <c r="O368" s="120">
        <f>IF($B368=1,$E$49,IF(N(Vintage_Input!O320)&gt;0,Vintage_Input!W320/Vintage_Input!O320,""))</f>
        <v/>
      </c>
      <c r="P368" s="120">
        <f>IF($B368=1,$F$49,IF(N(Vintage_Input!P320)&gt;0,Vintage_Input!X320/Vintage_Input!P320,""))</f>
        <v/>
      </c>
      <c r="Q368" s="120">
        <f>IF($B368=1,$G$49,IF(N(Vintage_Input!Q320)&gt;0,Vintage_Input!Y320/Vintage_Input!Q320,""))</f>
        <v/>
      </c>
      <c r="R368" s="120">
        <f>IF($B368=1,$H$49,IF(N(Vintage_Input!R320)&gt;0,Vintage_Input!Z320/Vintage_Input!R320,""))</f>
        <v/>
      </c>
      <c r="S368" s="120">
        <f>IF($B368=1,$I$49,IF(N(Vintage_Input!S320)&gt;0,Vintage_Input!AA320/Vintage_Input!S320,""))</f>
        <v/>
      </c>
      <c r="T368" s="120">
        <f>IF($B368=1,$B$50,IF(N(Vintage_Input!L320)&gt;0,Vintage_Input!AB320/Vintage_Input!L320,""))</f>
        <v/>
      </c>
      <c r="U368" s="120">
        <f>IF($B368=1,$C$50,IF(N(Vintage_Input!M320)&gt;0,Vintage_Input!AC320/Vintage_Input!M320,""))</f>
        <v/>
      </c>
      <c r="V368" s="120">
        <f>IF($B368=1,$D$50,IF(N(Vintage_Input!N320)&gt;0,Vintage_Input!AD320/Vintage_Input!N320,""))</f>
        <v/>
      </c>
      <c r="W368" s="120">
        <f>IF($B368=1,$E$50,IF(N(Vintage_Input!O320)&gt;0,Vintage_Input!AE320/Vintage_Input!O320,""))</f>
        <v/>
      </c>
      <c r="X368" s="120">
        <f>IF($B368=1,$F$50,IF(N(Vintage_Input!P320)&gt;0,Vintage_Input!AF320/Vintage_Input!P320,""))</f>
        <v/>
      </c>
      <c r="Y368" s="120">
        <f>IF($B368=1,$G$50,IF(N(Vintage_Input!Q320)&gt;0,Vintage_Input!AG320/Vintage_Input!Q320,""))</f>
        <v/>
      </c>
      <c r="Z368" s="120">
        <f>IF($B368=1,$H$50,IF(N(Vintage_Input!R320)&gt;0,Vintage_Input!AH320/Vintage_Input!R320,""))</f>
        <v/>
      </c>
      <c r="AA368" s="120">
        <f>IF($B368=1,$I$50,IF(N(Vintage_Input!S320)&gt;0,Vintage_Input!AI320/Vintage_Input!S320,""))</f>
        <v/>
      </c>
      <c r="AB368" s="120">
        <f>IF($B368=1,$B$51,IF(N(Vintage_Input!L320)&gt;0,Vintage_Input!AJ320/Vintage_Input!L320,""))</f>
        <v/>
      </c>
      <c r="AC368" s="120">
        <f>IF($B368=1,$C$51,IF(N(Vintage_Input!M320)&gt;0,Vintage_Input!AK320/Vintage_Input!M320,""))</f>
        <v/>
      </c>
      <c r="AD368" s="120">
        <f>IF($B368=1,$D$51,IF(N(Vintage_Input!N320)&gt;0,Vintage_Input!AL320/Vintage_Input!N320,""))</f>
        <v/>
      </c>
      <c r="AE368" s="120">
        <f>IF($B368=1,$E$51,IF(N(Vintage_Input!O320)&gt;0,Vintage_Input!AM320/Vintage_Input!O320,""))</f>
        <v/>
      </c>
      <c r="AF368" s="120">
        <f>IF($B368=1,$F$51,IF(N(Vintage_Input!P320)&gt;0,Vintage_Input!AN320/Vintage_Input!P320,""))</f>
        <v/>
      </c>
      <c r="AG368" s="120">
        <f>IF($B368=1,$G$51,IF(N(Vintage_Input!Q320)&gt;0,Vintage_Input!AO320/Vintage_Input!Q320,""))</f>
        <v/>
      </c>
      <c r="AH368" s="120">
        <f>IF($B368=1,$H$51,IF(N(Vintage_Input!R320)&gt;0,Vintage_Input!AP320/Vintage_Input!R320,""))</f>
        <v/>
      </c>
      <c r="AI368" s="120">
        <f>IF($B368=1,$I$51,IF(N(Vintage_Input!S320)&gt;0,Vintage_Input!AQ320/Vintage_Input!S320,""))</f>
        <v/>
      </c>
      <c r="AJ368" s="120">
        <f>IF($B368=1,$B$52,IF(N(Vintage_Input!L320)&gt;0,IFERROR(Vintage_Input!AR320/Vintage_Input!AJ320,""),""))</f>
        <v/>
      </c>
      <c r="AK368" s="120">
        <f>IF($B368=1,$C$52,IF(N(Vintage_Input!M320)&gt;0,IFERROR(Vintage_Input!AS320/Vintage_Input!AK320,""),""))</f>
        <v/>
      </c>
      <c r="AL368" s="120">
        <f>IF($B368=1,$D$52,IF(N(Vintage_Input!N320)&gt;0,IFERROR(Vintage_Input!AT320/Vintage_Input!AL320,""),""))</f>
        <v/>
      </c>
      <c r="AM368" s="120">
        <f>IF($B368=1,$E$52,IF(N(Vintage_Input!O320)&gt;0,IFERROR(Vintage_Input!AU320/Vintage_Input!AM320,""),""))</f>
        <v/>
      </c>
      <c r="AN368" s="120">
        <f>IF($B368=1,$F$52,IF(N(Vintage_Input!P320)&gt;0,IFERROR(Vintage_Input!AV320/Vintage_Input!AN320,""),""))</f>
        <v/>
      </c>
      <c r="AO368" s="120">
        <f>IF($B368=1,$G$52,IF(N(Vintage_Input!Q320)&gt;0,IFERROR(Vintage_Input!AW320/Vintage_Input!AO320,""),""))</f>
        <v/>
      </c>
      <c r="AP368" s="120">
        <f>IF($B368=1,$H$52,IF(N(Vintage_Input!R320)&gt;0,IFERROR(Vintage_Input!AX320/Vintage_Input!AP320,""),""))</f>
        <v/>
      </c>
      <c r="AQ368" s="120">
        <f>IF($B368=1,$I$52,IF(N(Vintage_Input!S320)&gt;0,IFERROR(Vintage_Input!AY320/Vintage_Input!AQ320,""),""))</f>
        <v/>
      </c>
      <c r="AR368" s="120">
        <f>IF($B368=1,$B$53,IF(N(Vintage_Input!L320)&gt;0,IFERROR(Vintage_Input!AZ320/$C368,""),""))</f>
        <v/>
      </c>
      <c r="AS368" s="120">
        <f>IF($B368=1,$C$53,IF(N(Vintage_Input!M320)&gt;0,IFERROR(Vintage_Input!BA320/$C368,""),""))</f>
        <v/>
      </c>
      <c r="AT368" s="120">
        <f>IF($B368=1,$D$53,IF(N(Vintage_Input!N320)&gt;0,IFERROR(Vintage_Input!BB320/$C368,""),""))</f>
        <v/>
      </c>
      <c r="AU368" s="120">
        <f>IF($B368=1,$E$53,IF(N(Vintage_Input!O320)&gt;0,IFERROR(Vintage_Input!BC320/$C368,""),""))</f>
        <v/>
      </c>
      <c r="AV368" s="120">
        <f>IF($B368=1,$F$53,IF(N(Vintage_Input!P320)&gt;0,IFERROR(Vintage_Input!BD320/$C368,""),""))</f>
        <v/>
      </c>
      <c r="AW368" s="120">
        <f>IF($B368=1,$G$53,IF(N(Vintage_Input!Q320)&gt;0,IFERROR(Vintage_Input!BE320/$C368,""),""))</f>
        <v/>
      </c>
      <c r="AX368" s="120">
        <f>IF($B368=1,$H$53,IF(N(Vintage_Input!R320)&gt;0,IFERROR(Vintage_Input!BF320/$C368,""),""))</f>
        <v/>
      </c>
      <c r="AY368" s="120">
        <f>IF($B368=1,$I$53,IF(N(Vintage_Input!S320)&gt;0,IFERROR(Vintage_Input!BG320/$C368,""),""))</f>
        <v/>
      </c>
      <c r="AZ368" s="121">
        <f>IF($B368=1,$B$54,IF(N(Vintage_Input!L320)&gt;0,IFERROR((Vintage_Input!D320+Vintage_Input!AR320)/$C368+Products!$G$14-(Products!$G$43+Products!$G$19+Products!$G$43*Products!$G$22+Products!$G$44),""),""))</f>
        <v/>
      </c>
      <c r="BA368" s="121">
        <f>IF($B368=1,$C$54,IF(N(Vintage_Input!M320)&gt;0,IFERROR((Vintage_Input!E320+Vintage_Input!AS320)/$C368+Products!$G$14-(Products!$G$43+Products!$G$19+Products!$G$43*Products!$G$22+Products!$G$44),""),""))</f>
        <v/>
      </c>
      <c r="BB368" s="121">
        <f>IF($B368=1,$D$54,IF(N(Vintage_Input!N320)&gt;0,IFERROR((Vintage_Input!F320+Vintage_Input!AT320)/$C368+Products!$G$14-(Products!$G$43+Products!$G$19+Products!$G$43*Products!$G$22+Products!$G$44),""),""))</f>
        <v/>
      </c>
      <c r="BC368" s="121">
        <f>IF($B368=1,$E$54,IF(N(Vintage_Input!O320)&gt;0,IFERROR((Vintage_Input!G320+Vintage_Input!AU320)/$C368+Products!$G$14-(Products!$G$43+Products!$G$19+Products!$G$43*Products!$G$22+Products!$G$44),""),""))</f>
        <v/>
      </c>
      <c r="BD368" s="121">
        <f>IF($B368=1,$F$54,IF(N(Vintage_Input!P320)&gt;0,IFERROR((Vintage_Input!H320+Vintage_Input!AV320)/$C368+Products!$G$14-(Products!$G$43+Products!$G$19+Products!$G$43*Products!$G$22+Products!$G$44),""),""))</f>
        <v/>
      </c>
      <c r="BE368" s="121">
        <f>IF($B368=1,$G$54,IF(N(Vintage_Input!Q320)&gt;0,IFERROR((Vintage_Input!I320+Vintage_Input!AW320)/$C368+Products!$G$14-(Products!$G$43+Products!$G$19+Products!$G$43*Products!$G$22+Products!$G$44),""),""))</f>
        <v/>
      </c>
      <c r="BF368" s="121">
        <f>IF($B368=1,$H$54,IF(N(Vintage_Input!R320)&gt;0,IFERROR((Vintage_Input!J320+Vintage_Input!AX320)/$C368+Products!$G$14-(Products!$G$43+Products!$G$19+Products!$G$43*Products!$G$22+Products!$G$44),""),""))</f>
        <v/>
      </c>
      <c r="BG368" s="121">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0">
        <f>IF($B369=1,$B$48,IF(N(Vintage_Input!L321)&gt;0,Vintage_Input!D321/Vintage_Input!L321,""))</f>
        <v/>
      </c>
      <c r="E369" s="120">
        <f>IF($B369=1,$C$48,IF(N(Vintage_Input!M321)&gt;0,Vintage_Input!E321/Vintage_Input!M321,""))</f>
        <v/>
      </c>
      <c r="F369" s="120">
        <f>IF($B369=1,$D$48,IF(N(Vintage_Input!N321)&gt;0,Vintage_Input!F321/Vintage_Input!N321,""))</f>
        <v/>
      </c>
      <c r="G369" s="120">
        <f>IF($B369=1,$E$48,IF(N(Vintage_Input!O321)&gt;0,Vintage_Input!G321/Vintage_Input!O321,""))</f>
        <v/>
      </c>
      <c r="H369" s="120">
        <f>IF($B369=1,$F$48,IF(N(Vintage_Input!P321)&gt;0,Vintage_Input!H321/Vintage_Input!P321,""))</f>
        <v/>
      </c>
      <c r="I369" s="120">
        <f>IF($B369=1,$G$48,IF(N(Vintage_Input!Q321)&gt;0,Vintage_Input!I321/Vintage_Input!Q321,""))</f>
        <v/>
      </c>
      <c r="J369" s="120">
        <f>IF($B369=1,$H$48,IF(N(Vintage_Input!R321)&gt;0,Vintage_Input!J321/Vintage_Input!R321,""))</f>
        <v/>
      </c>
      <c r="K369" s="120">
        <f>IF($B369=1,$I$48,IF(N(Vintage_Input!S321)&gt;0,Vintage_Input!K321/Vintage_Input!S321,""))</f>
        <v/>
      </c>
      <c r="L369" s="120">
        <f>IF($B369=1,$B$49,IF(N(Vintage_Input!L321)&gt;0,Vintage_Input!T321/Vintage_Input!L321,""))</f>
        <v/>
      </c>
      <c r="M369" s="120">
        <f>IF($B369=1,$C$49,IF(N(Vintage_Input!M321)&gt;0,Vintage_Input!U321/Vintage_Input!M321,""))</f>
        <v/>
      </c>
      <c r="N369" s="120">
        <f>IF($B369=1,$D$49,IF(N(Vintage_Input!N321)&gt;0,Vintage_Input!V321/Vintage_Input!N321,""))</f>
        <v/>
      </c>
      <c r="O369" s="120">
        <f>IF($B369=1,$E$49,IF(N(Vintage_Input!O321)&gt;0,Vintage_Input!W321/Vintage_Input!O321,""))</f>
        <v/>
      </c>
      <c r="P369" s="120">
        <f>IF($B369=1,$F$49,IF(N(Vintage_Input!P321)&gt;0,Vintage_Input!X321/Vintage_Input!P321,""))</f>
        <v/>
      </c>
      <c r="Q369" s="120">
        <f>IF($B369=1,$G$49,IF(N(Vintage_Input!Q321)&gt;0,Vintage_Input!Y321/Vintage_Input!Q321,""))</f>
        <v/>
      </c>
      <c r="R369" s="120">
        <f>IF($B369=1,$H$49,IF(N(Vintage_Input!R321)&gt;0,Vintage_Input!Z321/Vintage_Input!R321,""))</f>
        <v/>
      </c>
      <c r="S369" s="120">
        <f>IF($B369=1,$I$49,IF(N(Vintage_Input!S321)&gt;0,Vintage_Input!AA321/Vintage_Input!S321,""))</f>
        <v/>
      </c>
      <c r="T369" s="120">
        <f>IF($B369=1,$B$50,IF(N(Vintage_Input!L321)&gt;0,Vintage_Input!AB321/Vintage_Input!L321,""))</f>
        <v/>
      </c>
      <c r="U369" s="120">
        <f>IF($B369=1,$C$50,IF(N(Vintage_Input!M321)&gt;0,Vintage_Input!AC321/Vintage_Input!M321,""))</f>
        <v/>
      </c>
      <c r="V369" s="120">
        <f>IF($B369=1,$D$50,IF(N(Vintage_Input!N321)&gt;0,Vintage_Input!AD321/Vintage_Input!N321,""))</f>
        <v/>
      </c>
      <c r="W369" s="120">
        <f>IF($B369=1,$E$50,IF(N(Vintage_Input!O321)&gt;0,Vintage_Input!AE321/Vintage_Input!O321,""))</f>
        <v/>
      </c>
      <c r="X369" s="120">
        <f>IF($B369=1,$F$50,IF(N(Vintage_Input!P321)&gt;0,Vintage_Input!AF321/Vintage_Input!P321,""))</f>
        <v/>
      </c>
      <c r="Y369" s="120">
        <f>IF($B369=1,$G$50,IF(N(Vintage_Input!Q321)&gt;0,Vintage_Input!AG321/Vintage_Input!Q321,""))</f>
        <v/>
      </c>
      <c r="Z369" s="120">
        <f>IF($B369=1,$H$50,IF(N(Vintage_Input!R321)&gt;0,Vintage_Input!AH321/Vintage_Input!R321,""))</f>
        <v/>
      </c>
      <c r="AA369" s="120">
        <f>IF($B369=1,$I$50,IF(N(Vintage_Input!S321)&gt;0,Vintage_Input!AI321/Vintage_Input!S321,""))</f>
        <v/>
      </c>
      <c r="AB369" s="120">
        <f>IF($B369=1,$B$51,IF(N(Vintage_Input!L321)&gt;0,Vintage_Input!AJ321/Vintage_Input!L321,""))</f>
        <v/>
      </c>
      <c r="AC369" s="120">
        <f>IF($B369=1,$C$51,IF(N(Vintage_Input!M321)&gt;0,Vintage_Input!AK321/Vintage_Input!M321,""))</f>
        <v/>
      </c>
      <c r="AD369" s="120">
        <f>IF($B369=1,$D$51,IF(N(Vintage_Input!N321)&gt;0,Vintage_Input!AL321/Vintage_Input!N321,""))</f>
        <v/>
      </c>
      <c r="AE369" s="120">
        <f>IF($B369=1,$E$51,IF(N(Vintage_Input!O321)&gt;0,Vintage_Input!AM321/Vintage_Input!O321,""))</f>
        <v/>
      </c>
      <c r="AF369" s="120">
        <f>IF($B369=1,$F$51,IF(N(Vintage_Input!P321)&gt;0,Vintage_Input!AN321/Vintage_Input!P321,""))</f>
        <v/>
      </c>
      <c r="AG369" s="120">
        <f>IF($B369=1,$G$51,IF(N(Vintage_Input!Q321)&gt;0,Vintage_Input!AO321/Vintage_Input!Q321,""))</f>
        <v/>
      </c>
      <c r="AH369" s="120">
        <f>IF($B369=1,$H$51,IF(N(Vintage_Input!R321)&gt;0,Vintage_Input!AP321/Vintage_Input!R321,""))</f>
        <v/>
      </c>
      <c r="AI369" s="120">
        <f>IF($B369=1,$I$51,IF(N(Vintage_Input!S321)&gt;0,Vintage_Input!AQ321/Vintage_Input!S321,""))</f>
        <v/>
      </c>
      <c r="AJ369" s="120">
        <f>IF($B369=1,$B$52,IF(N(Vintage_Input!L321)&gt;0,IFERROR(Vintage_Input!AR321/Vintage_Input!AJ321,""),""))</f>
        <v/>
      </c>
      <c r="AK369" s="120">
        <f>IF($B369=1,$C$52,IF(N(Vintage_Input!M321)&gt;0,IFERROR(Vintage_Input!AS321/Vintage_Input!AK321,""),""))</f>
        <v/>
      </c>
      <c r="AL369" s="120">
        <f>IF($B369=1,$D$52,IF(N(Vintage_Input!N321)&gt;0,IFERROR(Vintage_Input!AT321/Vintage_Input!AL321,""),""))</f>
        <v/>
      </c>
      <c r="AM369" s="120">
        <f>IF($B369=1,$E$52,IF(N(Vintage_Input!O321)&gt;0,IFERROR(Vintage_Input!AU321/Vintage_Input!AM321,""),""))</f>
        <v/>
      </c>
      <c r="AN369" s="120">
        <f>IF($B369=1,$F$52,IF(N(Vintage_Input!P321)&gt;0,IFERROR(Vintage_Input!AV321/Vintage_Input!AN321,""),""))</f>
        <v/>
      </c>
      <c r="AO369" s="120">
        <f>IF($B369=1,$G$52,IF(N(Vintage_Input!Q321)&gt;0,IFERROR(Vintage_Input!AW321/Vintage_Input!AO321,""),""))</f>
        <v/>
      </c>
      <c r="AP369" s="120">
        <f>IF($B369=1,$H$52,IF(N(Vintage_Input!R321)&gt;0,IFERROR(Vintage_Input!AX321/Vintage_Input!AP321,""),""))</f>
        <v/>
      </c>
      <c r="AQ369" s="120">
        <f>IF($B369=1,$I$52,IF(N(Vintage_Input!S321)&gt;0,IFERROR(Vintage_Input!AY321/Vintage_Input!AQ321,""),""))</f>
        <v/>
      </c>
      <c r="AR369" s="120">
        <f>IF($B369=1,$B$53,IF(N(Vintage_Input!L321)&gt;0,IFERROR(Vintage_Input!AZ321/$C369,""),""))</f>
        <v/>
      </c>
      <c r="AS369" s="120">
        <f>IF($B369=1,$C$53,IF(N(Vintage_Input!M321)&gt;0,IFERROR(Vintage_Input!BA321/$C369,""),""))</f>
        <v/>
      </c>
      <c r="AT369" s="120">
        <f>IF($B369=1,$D$53,IF(N(Vintage_Input!N321)&gt;0,IFERROR(Vintage_Input!BB321/$C369,""),""))</f>
        <v/>
      </c>
      <c r="AU369" s="120">
        <f>IF($B369=1,$E$53,IF(N(Vintage_Input!O321)&gt;0,IFERROR(Vintage_Input!BC321/$C369,""),""))</f>
        <v/>
      </c>
      <c r="AV369" s="120">
        <f>IF($B369=1,$F$53,IF(N(Vintage_Input!P321)&gt;0,IFERROR(Vintage_Input!BD321/$C369,""),""))</f>
        <v/>
      </c>
      <c r="AW369" s="120">
        <f>IF($B369=1,$G$53,IF(N(Vintage_Input!Q321)&gt;0,IFERROR(Vintage_Input!BE321/$C369,""),""))</f>
        <v/>
      </c>
      <c r="AX369" s="120">
        <f>IF($B369=1,$H$53,IF(N(Vintage_Input!R321)&gt;0,IFERROR(Vintage_Input!BF321/$C369,""),""))</f>
        <v/>
      </c>
      <c r="AY369" s="120">
        <f>IF($B369=1,$I$53,IF(N(Vintage_Input!S321)&gt;0,IFERROR(Vintage_Input!BG321/$C369,""),""))</f>
        <v/>
      </c>
      <c r="AZ369" s="121">
        <f>IF($B369=1,$B$54,IF(N(Vintage_Input!L321)&gt;0,IFERROR((Vintage_Input!D321+Vintage_Input!AR321)/$C369+Products!$G$14-(Products!$G$43+Products!$G$19+Products!$G$43*Products!$G$22+Products!$G$44),""),""))</f>
        <v/>
      </c>
      <c r="BA369" s="121">
        <f>IF($B369=1,$C$54,IF(N(Vintage_Input!M321)&gt;0,IFERROR((Vintage_Input!E321+Vintage_Input!AS321)/$C369+Products!$G$14-(Products!$G$43+Products!$G$19+Products!$G$43*Products!$G$22+Products!$G$44),""),""))</f>
        <v/>
      </c>
      <c r="BB369" s="121">
        <f>IF($B369=1,$D$54,IF(N(Vintage_Input!N321)&gt;0,IFERROR((Vintage_Input!F321+Vintage_Input!AT321)/$C369+Products!$G$14-(Products!$G$43+Products!$G$19+Products!$G$43*Products!$G$22+Products!$G$44),""),""))</f>
        <v/>
      </c>
      <c r="BC369" s="121">
        <f>IF($B369=1,$E$54,IF(N(Vintage_Input!O321)&gt;0,IFERROR((Vintage_Input!G321+Vintage_Input!AU321)/$C369+Products!$G$14-(Products!$G$43+Products!$G$19+Products!$G$43*Products!$G$22+Products!$G$44),""),""))</f>
        <v/>
      </c>
      <c r="BD369" s="121">
        <f>IF($B369=1,$F$54,IF(N(Vintage_Input!P321)&gt;0,IFERROR((Vintage_Input!H321+Vintage_Input!AV321)/$C369+Products!$G$14-(Products!$G$43+Products!$G$19+Products!$G$43*Products!$G$22+Products!$G$44),""),""))</f>
        <v/>
      </c>
      <c r="BE369" s="121">
        <f>IF($B369=1,$G$54,IF(N(Vintage_Input!Q321)&gt;0,IFERROR((Vintage_Input!I321+Vintage_Input!AW321)/$C369+Products!$G$14-(Products!$G$43+Products!$G$19+Products!$G$43*Products!$G$22+Products!$G$44),""),""))</f>
        <v/>
      </c>
      <c r="BF369" s="121">
        <f>IF($B369=1,$H$54,IF(N(Vintage_Input!R321)&gt;0,IFERROR((Vintage_Input!J321+Vintage_Input!AX321)/$C369+Products!$G$14-(Products!$G$43+Products!$G$19+Products!$G$43*Products!$G$22+Products!$G$44),""),""))</f>
        <v/>
      </c>
      <c r="BG369" s="121">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0">
        <f>IF($B370=1,$B$48,IF(N(Vintage_Input!L322)&gt;0,Vintage_Input!D322/Vintage_Input!L322,""))</f>
        <v/>
      </c>
      <c r="E370" s="120">
        <f>IF($B370=1,$C$48,IF(N(Vintage_Input!M322)&gt;0,Vintage_Input!E322/Vintage_Input!M322,""))</f>
        <v/>
      </c>
      <c r="F370" s="120">
        <f>IF($B370=1,$D$48,IF(N(Vintage_Input!N322)&gt;0,Vintage_Input!F322/Vintage_Input!N322,""))</f>
        <v/>
      </c>
      <c r="G370" s="120">
        <f>IF($B370=1,$E$48,IF(N(Vintage_Input!O322)&gt;0,Vintage_Input!G322/Vintage_Input!O322,""))</f>
        <v/>
      </c>
      <c r="H370" s="120">
        <f>IF($B370=1,$F$48,IF(N(Vintage_Input!P322)&gt;0,Vintage_Input!H322/Vintage_Input!P322,""))</f>
        <v/>
      </c>
      <c r="I370" s="120">
        <f>IF($B370=1,$G$48,IF(N(Vintage_Input!Q322)&gt;0,Vintage_Input!I322/Vintage_Input!Q322,""))</f>
        <v/>
      </c>
      <c r="J370" s="120">
        <f>IF($B370=1,$H$48,IF(N(Vintage_Input!R322)&gt;0,Vintage_Input!J322/Vintage_Input!R322,""))</f>
        <v/>
      </c>
      <c r="K370" s="120">
        <f>IF($B370=1,$I$48,IF(N(Vintage_Input!S322)&gt;0,Vintage_Input!K322/Vintage_Input!S322,""))</f>
        <v/>
      </c>
      <c r="L370" s="120">
        <f>IF($B370=1,$B$49,IF(N(Vintage_Input!L322)&gt;0,Vintage_Input!T322/Vintage_Input!L322,""))</f>
        <v/>
      </c>
      <c r="M370" s="120">
        <f>IF($B370=1,$C$49,IF(N(Vintage_Input!M322)&gt;0,Vintage_Input!U322/Vintage_Input!M322,""))</f>
        <v/>
      </c>
      <c r="N370" s="120">
        <f>IF($B370=1,$D$49,IF(N(Vintage_Input!N322)&gt;0,Vintage_Input!V322/Vintage_Input!N322,""))</f>
        <v/>
      </c>
      <c r="O370" s="120">
        <f>IF($B370=1,$E$49,IF(N(Vintage_Input!O322)&gt;0,Vintage_Input!W322/Vintage_Input!O322,""))</f>
        <v/>
      </c>
      <c r="P370" s="120">
        <f>IF($B370=1,$F$49,IF(N(Vintage_Input!P322)&gt;0,Vintage_Input!X322/Vintage_Input!P322,""))</f>
        <v/>
      </c>
      <c r="Q370" s="120">
        <f>IF($B370=1,$G$49,IF(N(Vintage_Input!Q322)&gt;0,Vintage_Input!Y322/Vintage_Input!Q322,""))</f>
        <v/>
      </c>
      <c r="R370" s="120">
        <f>IF($B370=1,$H$49,IF(N(Vintage_Input!R322)&gt;0,Vintage_Input!Z322/Vintage_Input!R322,""))</f>
        <v/>
      </c>
      <c r="S370" s="120">
        <f>IF($B370=1,$I$49,IF(N(Vintage_Input!S322)&gt;0,Vintage_Input!AA322/Vintage_Input!S322,""))</f>
        <v/>
      </c>
      <c r="T370" s="120">
        <f>IF($B370=1,$B$50,IF(N(Vintage_Input!L322)&gt;0,Vintage_Input!AB322/Vintage_Input!L322,""))</f>
        <v/>
      </c>
      <c r="U370" s="120">
        <f>IF($B370=1,$C$50,IF(N(Vintage_Input!M322)&gt;0,Vintage_Input!AC322/Vintage_Input!M322,""))</f>
        <v/>
      </c>
      <c r="V370" s="120">
        <f>IF($B370=1,$D$50,IF(N(Vintage_Input!N322)&gt;0,Vintage_Input!AD322/Vintage_Input!N322,""))</f>
        <v/>
      </c>
      <c r="W370" s="120">
        <f>IF($B370=1,$E$50,IF(N(Vintage_Input!O322)&gt;0,Vintage_Input!AE322/Vintage_Input!O322,""))</f>
        <v/>
      </c>
      <c r="X370" s="120">
        <f>IF($B370=1,$F$50,IF(N(Vintage_Input!P322)&gt;0,Vintage_Input!AF322/Vintage_Input!P322,""))</f>
        <v/>
      </c>
      <c r="Y370" s="120">
        <f>IF($B370=1,$G$50,IF(N(Vintage_Input!Q322)&gt;0,Vintage_Input!AG322/Vintage_Input!Q322,""))</f>
        <v/>
      </c>
      <c r="Z370" s="120">
        <f>IF($B370=1,$H$50,IF(N(Vintage_Input!R322)&gt;0,Vintage_Input!AH322/Vintage_Input!R322,""))</f>
        <v/>
      </c>
      <c r="AA370" s="120">
        <f>IF($B370=1,$I$50,IF(N(Vintage_Input!S322)&gt;0,Vintage_Input!AI322/Vintage_Input!S322,""))</f>
        <v/>
      </c>
      <c r="AB370" s="120">
        <f>IF($B370=1,$B$51,IF(N(Vintage_Input!L322)&gt;0,Vintage_Input!AJ322/Vintage_Input!L322,""))</f>
        <v/>
      </c>
      <c r="AC370" s="120">
        <f>IF($B370=1,$C$51,IF(N(Vintage_Input!M322)&gt;0,Vintage_Input!AK322/Vintage_Input!M322,""))</f>
        <v/>
      </c>
      <c r="AD370" s="120">
        <f>IF($B370=1,$D$51,IF(N(Vintage_Input!N322)&gt;0,Vintage_Input!AL322/Vintage_Input!N322,""))</f>
        <v/>
      </c>
      <c r="AE370" s="120">
        <f>IF($B370=1,$E$51,IF(N(Vintage_Input!O322)&gt;0,Vintage_Input!AM322/Vintage_Input!O322,""))</f>
        <v/>
      </c>
      <c r="AF370" s="120">
        <f>IF($B370=1,$F$51,IF(N(Vintage_Input!P322)&gt;0,Vintage_Input!AN322/Vintage_Input!P322,""))</f>
        <v/>
      </c>
      <c r="AG370" s="120">
        <f>IF($B370=1,$G$51,IF(N(Vintage_Input!Q322)&gt;0,Vintage_Input!AO322/Vintage_Input!Q322,""))</f>
        <v/>
      </c>
      <c r="AH370" s="120">
        <f>IF($B370=1,$H$51,IF(N(Vintage_Input!R322)&gt;0,Vintage_Input!AP322/Vintage_Input!R322,""))</f>
        <v/>
      </c>
      <c r="AI370" s="120">
        <f>IF($B370=1,$I$51,IF(N(Vintage_Input!S322)&gt;0,Vintage_Input!AQ322/Vintage_Input!S322,""))</f>
        <v/>
      </c>
      <c r="AJ370" s="120">
        <f>IF($B370=1,$B$52,IF(N(Vintage_Input!L322)&gt;0,IFERROR(Vintage_Input!AR322/Vintage_Input!AJ322,""),""))</f>
        <v/>
      </c>
      <c r="AK370" s="120">
        <f>IF($B370=1,$C$52,IF(N(Vintage_Input!M322)&gt;0,IFERROR(Vintage_Input!AS322/Vintage_Input!AK322,""),""))</f>
        <v/>
      </c>
      <c r="AL370" s="120">
        <f>IF($B370=1,$D$52,IF(N(Vintage_Input!N322)&gt;0,IFERROR(Vintage_Input!AT322/Vintage_Input!AL322,""),""))</f>
        <v/>
      </c>
      <c r="AM370" s="120">
        <f>IF($B370=1,$E$52,IF(N(Vintage_Input!O322)&gt;0,IFERROR(Vintage_Input!AU322/Vintage_Input!AM322,""),""))</f>
        <v/>
      </c>
      <c r="AN370" s="120">
        <f>IF($B370=1,$F$52,IF(N(Vintage_Input!P322)&gt;0,IFERROR(Vintage_Input!AV322/Vintage_Input!AN322,""),""))</f>
        <v/>
      </c>
      <c r="AO370" s="120">
        <f>IF($B370=1,$G$52,IF(N(Vintage_Input!Q322)&gt;0,IFERROR(Vintage_Input!AW322/Vintage_Input!AO322,""),""))</f>
        <v/>
      </c>
      <c r="AP370" s="120">
        <f>IF($B370=1,$H$52,IF(N(Vintage_Input!R322)&gt;0,IFERROR(Vintage_Input!AX322/Vintage_Input!AP322,""),""))</f>
        <v/>
      </c>
      <c r="AQ370" s="120">
        <f>IF($B370=1,$I$52,IF(N(Vintage_Input!S322)&gt;0,IFERROR(Vintage_Input!AY322/Vintage_Input!AQ322,""),""))</f>
        <v/>
      </c>
      <c r="AR370" s="120">
        <f>IF($B370=1,$B$53,IF(N(Vintage_Input!L322)&gt;0,IFERROR(Vintage_Input!AZ322/$C370,""),""))</f>
        <v/>
      </c>
      <c r="AS370" s="120">
        <f>IF($B370=1,$C$53,IF(N(Vintage_Input!M322)&gt;0,IFERROR(Vintage_Input!BA322/$C370,""),""))</f>
        <v/>
      </c>
      <c r="AT370" s="120">
        <f>IF($B370=1,$D$53,IF(N(Vintage_Input!N322)&gt;0,IFERROR(Vintage_Input!BB322/$C370,""),""))</f>
        <v/>
      </c>
      <c r="AU370" s="120">
        <f>IF($B370=1,$E$53,IF(N(Vintage_Input!O322)&gt;0,IFERROR(Vintage_Input!BC322/$C370,""),""))</f>
        <v/>
      </c>
      <c r="AV370" s="120">
        <f>IF($B370=1,$F$53,IF(N(Vintage_Input!P322)&gt;0,IFERROR(Vintage_Input!BD322/$C370,""),""))</f>
        <v/>
      </c>
      <c r="AW370" s="120">
        <f>IF($B370=1,$G$53,IF(N(Vintage_Input!Q322)&gt;0,IFERROR(Vintage_Input!BE322/$C370,""),""))</f>
        <v/>
      </c>
      <c r="AX370" s="120">
        <f>IF($B370=1,$H$53,IF(N(Vintage_Input!R322)&gt;0,IFERROR(Vintage_Input!BF322/$C370,""),""))</f>
        <v/>
      </c>
      <c r="AY370" s="120">
        <f>IF($B370=1,$I$53,IF(N(Vintage_Input!S322)&gt;0,IFERROR(Vintage_Input!BG322/$C370,""),""))</f>
        <v/>
      </c>
      <c r="AZ370" s="121">
        <f>IF($B370=1,$B$54,IF(N(Vintage_Input!L322)&gt;0,IFERROR((Vintage_Input!D322+Vintage_Input!AR322)/$C370+Products!$G$14-(Products!$G$43+Products!$G$19+Products!$G$43*Products!$G$22+Products!$G$44),""),""))</f>
        <v/>
      </c>
      <c r="BA370" s="121">
        <f>IF($B370=1,$C$54,IF(N(Vintage_Input!M322)&gt;0,IFERROR((Vintage_Input!E322+Vintage_Input!AS322)/$C370+Products!$G$14-(Products!$G$43+Products!$G$19+Products!$G$43*Products!$G$22+Products!$G$44),""),""))</f>
        <v/>
      </c>
      <c r="BB370" s="121">
        <f>IF($B370=1,$D$54,IF(N(Vintage_Input!N322)&gt;0,IFERROR((Vintage_Input!F322+Vintage_Input!AT322)/$C370+Products!$G$14-(Products!$G$43+Products!$G$19+Products!$G$43*Products!$G$22+Products!$G$44),""),""))</f>
        <v/>
      </c>
      <c r="BC370" s="121">
        <f>IF($B370=1,$E$54,IF(N(Vintage_Input!O322)&gt;0,IFERROR((Vintage_Input!G322+Vintage_Input!AU322)/$C370+Products!$G$14-(Products!$G$43+Products!$G$19+Products!$G$43*Products!$G$22+Products!$G$44),""),""))</f>
        <v/>
      </c>
      <c r="BD370" s="121">
        <f>IF($B370=1,$F$54,IF(N(Vintage_Input!P322)&gt;0,IFERROR((Vintage_Input!H322+Vintage_Input!AV322)/$C370+Products!$G$14-(Products!$G$43+Products!$G$19+Products!$G$43*Products!$G$22+Products!$G$44),""),""))</f>
        <v/>
      </c>
      <c r="BE370" s="121">
        <f>IF($B370=1,$G$54,IF(N(Vintage_Input!Q322)&gt;0,IFERROR((Vintage_Input!I322+Vintage_Input!AW322)/$C370+Products!$G$14-(Products!$G$43+Products!$G$19+Products!$G$43*Products!$G$22+Products!$G$44),""),""))</f>
        <v/>
      </c>
      <c r="BF370" s="121">
        <f>IF($B370=1,$H$54,IF(N(Vintage_Input!R322)&gt;0,IFERROR((Vintage_Input!J322+Vintage_Input!AX322)/$C370+Products!$G$14-(Products!$G$43+Products!$G$19+Products!$G$43*Products!$G$22+Products!$G$44),""),""))</f>
        <v/>
      </c>
      <c r="BG370" s="121">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0">
        <f>IF($B371=1,$B$48,IF(N(Vintage_Input!L323)&gt;0,Vintage_Input!D323/Vintage_Input!L323,""))</f>
        <v/>
      </c>
      <c r="E371" s="120">
        <f>IF($B371=1,$C$48,IF(N(Vintage_Input!M323)&gt;0,Vintage_Input!E323/Vintage_Input!M323,""))</f>
        <v/>
      </c>
      <c r="F371" s="120">
        <f>IF($B371=1,$D$48,IF(N(Vintage_Input!N323)&gt;0,Vintage_Input!F323/Vintage_Input!N323,""))</f>
        <v/>
      </c>
      <c r="G371" s="120">
        <f>IF($B371=1,$E$48,IF(N(Vintage_Input!O323)&gt;0,Vintage_Input!G323/Vintage_Input!O323,""))</f>
        <v/>
      </c>
      <c r="H371" s="120">
        <f>IF($B371=1,$F$48,IF(N(Vintage_Input!P323)&gt;0,Vintage_Input!H323/Vintage_Input!P323,""))</f>
        <v/>
      </c>
      <c r="I371" s="120">
        <f>IF($B371=1,$G$48,IF(N(Vintage_Input!Q323)&gt;0,Vintage_Input!I323/Vintage_Input!Q323,""))</f>
        <v/>
      </c>
      <c r="J371" s="120">
        <f>IF($B371=1,$H$48,IF(N(Vintage_Input!R323)&gt;0,Vintage_Input!J323/Vintage_Input!R323,""))</f>
        <v/>
      </c>
      <c r="K371" s="120">
        <f>IF($B371=1,$I$48,IF(N(Vintage_Input!S323)&gt;0,Vintage_Input!K323/Vintage_Input!S323,""))</f>
        <v/>
      </c>
      <c r="L371" s="120">
        <f>IF($B371=1,$B$49,IF(N(Vintage_Input!L323)&gt;0,Vintage_Input!T323/Vintage_Input!L323,""))</f>
        <v/>
      </c>
      <c r="M371" s="120">
        <f>IF($B371=1,$C$49,IF(N(Vintage_Input!M323)&gt;0,Vintage_Input!U323/Vintage_Input!M323,""))</f>
        <v/>
      </c>
      <c r="N371" s="120">
        <f>IF($B371=1,$D$49,IF(N(Vintage_Input!N323)&gt;0,Vintage_Input!V323/Vintage_Input!N323,""))</f>
        <v/>
      </c>
      <c r="O371" s="120">
        <f>IF($B371=1,$E$49,IF(N(Vintage_Input!O323)&gt;0,Vintage_Input!W323/Vintage_Input!O323,""))</f>
        <v/>
      </c>
      <c r="P371" s="120">
        <f>IF($B371=1,$F$49,IF(N(Vintage_Input!P323)&gt;0,Vintage_Input!X323/Vintage_Input!P323,""))</f>
        <v/>
      </c>
      <c r="Q371" s="120">
        <f>IF($B371=1,$G$49,IF(N(Vintage_Input!Q323)&gt;0,Vintage_Input!Y323/Vintage_Input!Q323,""))</f>
        <v/>
      </c>
      <c r="R371" s="120">
        <f>IF($B371=1,$H$49,IF(N(Vintage_Input!R323)&gt;0,Vintage_Input!Z323/Vintage_Input!R323,""))</f>
        <v/>
      </c>
      <c r="S371" s="120">
        <f>IF($B371=1,$I$49,IF(N(Vintage_Input!S323)&gt;0,Vintage_Input!AA323/Vintage_Input!S323,""))</f>
        <v/>
      </c>
      <c r="T371" s="120">
        <f>IF($B371=1,$B$50,IF(N(Vintage_Input!L323)&gt;0,Vintage_Input!AB323/Vintage_Input!L323,""))</f>
        <v/>
      </c>
      <c r="U371" s="120">
        <f>IF($B371=1,$C$50,IF(N(Vintage_Input!M323)&gt;0,Vintage_Input!AC323/Vintage_Input!M323,""))</f>
        <v/>
      </c>
      <c r="V371" s="120">
        <f>IF($B371=1,$D$50,IF(N(Vintage_Input!N323)&gt;0,Vintage_Input!AD323/Vintage_Input!N323,""))</f>
        <v/>
      </c>
      <c r="W371" s="120">
        <f>IF($B371=1,$E$50,IF(N(Vintage_Input!O323)&gt;0,Vintage_Input!AE323/Vintage_Input!O323,""))</f>
        <v/>
      </c>
      <c r="X371" s="120">
        <f>IF($B371=1,$F$50,IF(N(Vintage_Input!P323)&gt;0,Vintage_Input!AF323/Vintage_Input!P323,""))</f>
        <v/>
      </c>
      <c r="Y371" s="120">
        <f>IF($B371=1,$G$50,IF(N(Vintage_Input!Q323)&gt;0,Vintage_Input!AG323/Vintage_Input!Q323,""))</f>
        <v/>
      </c>
      <c r="Z371" s="120">
        <f>IF($B371=1,$H$50,IF(N(Vintage_Input!R323)&gt;0,Vintage_Input!AH323/Vintage_Input!R323,""))</f>
        <v/>
      </c>
      <c r="AA371" s="120">
        <f>IF($B371=1,$I$50,IF(N(Vintage_Input!S323)&gt;0,Vintage_Input!AI323/Vintage_Input!S323,""))</f>
        <v/>
      </c>
      <c r="AB371" s="120">
        <f>IF($B371=1,$B$51,IF(N(Vintage_Input!L323)&gt;0,Vintage_Input!AJ323/Vintage_Input!L323,""))</f>
        <v/>
      </c>
      <c r="AC371" s="120">
        <f>IF($B371=1,$C$51,IF(N(Vintage_Input!M323)&gt;0,Vintage_Input!AK323/Vintage_Input!M323,""))</f>
        <v/>
      </c>
      <c r="AD371" s="120">
        <f>IF($B371=1,$D$51,IF(N(Vintage_Input!N323)&gt;0,Vintage_Input!AL323/Vintage_Input!N323,""))</f>
        <v/>
      </c>
      <c r="AE371" s="120">
        <f>IF($B371=1,$E$51,IF(N(Vintage_Input!O323)&gt;0,Vintage_Input!AM323/Vintage_Input!O323,""))</f>
        <v/>
      </c>
      <c r="AF371" s="120">
        <f>IF($B371=1,$F$51,IF(N(Vintage_Input!P323)&gt;0,Vintage_Input!AN323/Vintage_Input!P323,""))</f>
        <v/>
      </c>
      <c r="AG371" s="120">
        <f>IF($B371=1,$G$51,IF(N(Vintage_Input!Q323)&gt;0,Vintage_Input!AO323/Vintage_Input!Q323,""))</f>
        <v/>
      </c>
      <c r="AH371" s="120">
        <f>IF($B371=1,$H$51,IF(N(Vintage_Input!R323)&gt;0,Vintage_Input!AP323/Vintage_Input!R323,""))</f>
        <v/>
      </c>
      <c r="AI371" s="120">
        <f>IF($B371=1,$I$51,IF(N(Vintage_Input!S323)&gt;0,Vintage_Input!AQ323/Vintage_Input!S323,""))</f>
        <v/>
      </c>
      <c r="AJ371" s="120">
        <f>IF($B371=1,$B$52,IF(N(Vintage_Input!L323)&gt;0,IFERROR(Vintage_Input!AR323/Vintage_Input!AJ323,""),""))</f>
        <v/>
      </c>
      <c r="AK371" s="120">
        <f>IF($B371=1,$C$52,IF(N(Vintage_Input!M323)&gt;0,IFERROR(Vintage_Input!AS323/Vintage_Input!AK323,""),""))</f>
        <v/>
      </c>
      <c r="AL371" s="120">
        <f>IF($B371=1,$D$52,IF(N(Vintage_Input!N323)&gt;0,IFERROR(Vintage_Input!AT323/Vintage_Input!AL323,""),""))</f>
        <v/>
      </c>
      <c r="AM371" s="120">
        <f>IF($B371=1,$E$52,IF(N(Vintage_Input!O323)&gt;0,IFERROR(Vintage_Input!AU323/Vintage_Input!AM323,""),""))</f>
        <v/>
      </c>
      <c r="AN371" s="120">
        <f>IF($B371=1,$F$52,IF(N(Vintage_Input!P323)&gt;0,IFERROR(Vintage_Input!AV323/Vintage_Input!AN323,""),""))</f>
        <v/>
      </c>
      <c r="AO371" s="120">
        <f>IF($B371=1,$G$52,IF(N(Vintage_Input!Q323)&gt;0,IFERROR(Vintage_Input!AW323/Vintage_Input!AO323,""),""))</f>
        <v/>
      </c>
      <c r="AP371" s="120">
        <f>IF($B371=1,$H$52,IF(N(Vintage_Input!R323)&gt;0,IFERROR(Vintage_Input!AX323/Vintage_Input!AP323,""),""))</f>
        <v/>
      </c>
      <c r="AQ371" s="120">
        <f>IF($B371=1,$I$52,IF(N(Vintage_Input!S323)&gt;0,IFERROR(Vintage_Input!AY323/Vintage_Input!AQ323,""),""))</f>
        <v/>
      </c>
      <c r="AR371" s="120">
        <f>IF($B371=1,$B$53,IF(N(Vintage_Input!L323)&gt;0,IFERROR(Vintage_Input!AZ323/$C371,""),""))</f>
        <v/>
      </c>
      <c r="AS371" s="120">
        <f>IF($B371=1,$C$53,IF(N(Vintage_Input!M323)&gt;0,IFERROR(Vintage_Input!BA323/$C371,""),""))</f>
        <v/>
      </c>
      <c r="AT371" s="120">
        <f>IF($B371=1,$D$53,IF(N(Vintage_Input!N323)&gt;0,IFERROR(Vintage_Input!BB323/$C371,""),""))</f>
        <v/>
      </c>
      <c r="AU371" s="120">
        <f>IF($B371=1,$E$53,IF(N(Vintage_Input!O323)&gt;0,IFERROR(Vintage_Input!BC323/$C371,""),""))</f>
        <v/>
      </c>
      <c r="AV371" s="120">
        <f>IF($B371=1,$F$53,IF(N(Vintage_Input!P323)&gt;0,IFERROR(Vintage_Input!BD323/$C371,""),""))</f>
        <v/>
      </c>
      <c r="AW371" s="120">
        <f>IF($B371=1,$G$53,IF(N(Vintage_Input!Q323)&gt;0,IFERROR(Vintage_Input!BE323/$C371,""),""))</f>
        <v/>
      </c>
      <c r="AX371" s="120">
        <f>IF($B371=1,$H$53,IF(N(Vintage_Input!R323)&gt;0,IFERROR(Vintage_Input!BF323/$C371,""),""))</f>
        <v/>
      </c>
      <c r="AY371" s="120">
        <f>IF($B371=1,$I$53,IF(N(Vintage_Input!S323)&gt;0,IFERROR(Vintage_Input!BG323/$C371,""),""))</f>
        <v/>
      </c>
      <c r="AZ371" s="121">
        <f>IF($B371=1,$B$54,IF(N(Vintage_Input!L323)&gt;0,IFERROR((Vintage_Input!D323+Vintage_Input!AR323)/$C371+Products!$G$14-(Products!$G$43+Products!$G$19+Products!$G$43*Products!$G$22+Products!$G$44),""),""))</f>
        <v/>
      </c>
      <c r="BA371" s="121">
        <f>IF($B371=1,$C$54,IF(N(Vintage_Input!M323)&gt;0,IFERROR((Vintage_Input!E323+Vintage_Input!AS323)/$C371+Products!$G$14-(Products!$G$43+Products!$G$19+Products!$G$43*Products!$G$22+Products!$G$44),""),""))</f>
        <v/>
      </c>
      <c r="BB371" s="121">
        <f>IF($B371=1,$D$54,IF(N(Vintage_Input!N323)&gt;0,IFERROR((Vintage_Input!F323+Vintage_Input!AT323)/$C371+Products!$G$14-(Products!$G$43+Products!$G$19+Products!$G$43*Products!$G$22+Products!$G$44),""),""))</f>
        <v/>
      </c>
      <c r="BC371" s="121">
        <f>IF($B371=1,$E$54,IF(N(Vintage_Input!O323)&gt;0,IFERROR((Vintage_Input!G323+Vintage_Input!AU323)/$C371+Products!$G$14-(Products!$G$43+Products!$G$19+Products!$G$43*Products!$G$22+Products!$G$44),""),""))</f>
        <v/>
      </c>
      <c r="BD371" s="121">
        <f>IF($B371=1,$F$54,IF(N(Vintage_Input!P323)&gt;0,IFERROR((Vintage_Input!H323+Vintage_Input!AV323)/$C371+Products!$G$14-(Products!$G$43+Products!$G$19+Products!$G$43*Products!$G$22+Products!$G$44),""),""))</f>
        <v/>
      </c>
      <c r="BE371" s="121">
        <f>IF($B371=1,$G$54,IF(N(Vintage_Input!Q323)&gt;0,IFERROR((Vintage_Input!I323+Vintage_Input!AW323)/$C371+Products!$G$14-(Products!$G$43+Products!$G$19+Products!$G$43*Products!$G$22+Products!$G$44),""),""))</f>
        <v/>
      </c>
      <c r="BF371" s="121">
        <f>IF($B371=1,$H$54,IF(N(Vintage_Input!R323)&gt;0,IFERROR((Vintage_Input!J323+Vintage_Input!AX323)/$C371+Products!$G$14-(Products!$G$43+Products!$G$19+Products!$G$43*Products!$G$22+Products!$G$44),""),""))</f>
        <v/>
      </c>
      <c r="BG371" s="121">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0">
        <f>IF($B372=1,$B$48,IF(N(Vintage_Input!L324)&gt;0,Vintage_Input!D324/Vintage_Input!L324,""))</f>
        <v/>
      </c>
      <c r="E372" s="120">
        <f>IF($B372=1,$C$48,IF(N(Vintage_Input!M324)&gt;0,Vintage_Input!E324/Vintage_Input!M324,""))</f>
        <v/>
      </c>
      <c r="F372" s="120">
        <f>IF($B372=1,$D$48,IF(N(Vintage_Input!N324)&gt;0,Vintage_Input!F324/Vintage_Input!N324,""))</f>
        <v/>
      </c>
      <c r="G372" s="120">
        <f>IF($B372=1,$E$48,IF(N(Vintage_Input!O324)&gt;0,Vintage_Input!G324/Vintage_Input!O324,""))</f>
        <v/>
      </c>
      <c r="H372" s="120">
        <f>IF($B372=1,$F$48,IF(N(Vintage_Input!P324)&gt;0,Vintage_Input!H324/Vintage_Input!P324,""))</f>
        <v/>
      </c>
      <c r="I372" s="120">
        <f>IF($B372=1,$G$48,IF(N(Vintage_Input!Q324)&gt;0,Vintage_Input!I324/Vintage_Input!Q324,""))</f>
        <v/>
      </c>
      <c r="J372" s="120">
        <f>IF($B372=1,$H$48,IF(N(Vintage_Input!R324)&gt;0,Vintage_Input!J324/Vintage_Input!R324,""))</f>
        <v/>
      </c>
      <c r="K372" s="120">
        <f>IF($B372=1,$I$48,IF(N(Vintage_Input!S324)&gt;0,Vintage_Input!K324/Vintage_Input!S324,""))</f>
        <v/>
      </c>
      <c r="L372" s="120">
        <f>IF($B372=1,$B$49,IF(N(Vintage_Input!L324)&gt;0,Vintage_Input!T324/Vintage_Input!L324,""))</f>
        <v/>
      </c>
      <c r="M372" s="120">
        <f>IF($B372=1,$C$49,IF(N(Vintage_Input!M324)&gt;0,Vintage_Input!U324/Vintage_Input!M324,""))</f>
        <v/>
      </c>
      <c r="N372" s="120">
        <f>IF($B372=1,$D$49,IF(N(Vintage_Input!N324)&gt;0,Vintage_Input!V324/Vintage_Input!N324,""))</f>
        <v/>
      </c>
      <c r="O372" s="120">
        <f>IF($B372=1,$E$49,IF(N(Vintage_Input!O324)&gt;0,Vintage_Input!W324/Vintage_Input!O324,""))</f>
        <v/>
      </c>
      <c r="P372" s="120">
        <f>IF($B372=1,$F$49,IF(N(Vintage_Input!P324)&gt;0,Vintage_Input!X324/Vintage_Input!P324,""))</f>
        <v/>
      </c>
      <c r="Q372" s="120">
        <f>IF($B372=1,$G$49,IF(N(Vintage_Input!Q324)&gt;0,Vintage_Input!Y324/Vintage_Input!Q324,""))</f>
        <v/>
      </c>
      <c r="R372" s="120">
        <f>IF($B372=1,$H$49,IF(N(Vintage_Input!R324)&gt;0,Vintage_Input!Z324/Vintage_Input!R324,""))</f>
        <v/>
      </c>
      <c r="S372" s="120">
        <f>IF($B372=1,$I$49,IF(N(Vintage_Input!S324)&gt;0,Vintage_Input!AA324/Vintage_Input!S324,""))</f>
        <v/>
      </c>
      <c r="T372" s="120">
        <f>IF($B372=1,$B$50,IF(N(Vintage_Input!L324)&gt;0,Vintage_Input!AB324/Vintage_Input!L324,""))</f>
        <v/>
      </c>
      <c r="U372" s="120">
        <f>IF($B372=1,$C$50,IF(N(Vintage_Input!M324)&gt;0,Vintage_Input!AC324/Vintage_Input!M324,""))</f>
        <v/>
      </c>
      <c r="V372" s="120">
        <f>IF($B372=1,$D$50,IF(N(Vintage_Input!N324)&gt;0,Vintage_Input!AD324/Vintage_Input!N324,""))</f>
        <v/>
      </c>
      <c r="W372" s="120">
        <f>IF($B372=1,$E$50,IF(N(Vintage_Input!O324)&gt;0,Vintage_Input!AE324/Vintage_Input!O324,""))</f>
        <v/>
      </c>
      <c r="X372" s="120">
        <f>IF($B372=1,$F$50,IF(N(Vintage_Input!P324)&gt;0,Vintage_Input!AF324/Vintage_Input!P324,""))</f>
        <v/>
      </c>
      <c r="Y372" s="120">
        <f>IF($B372=1,$G$50,IF(N(Vintage_Input!Q324)&gt;0,Vintage_Input!AG324/Vintage_Input!Q324,""))</f>
        <v/>
      </c>
      <c r="Z372" s="120">
        <f>IF($B372=1,$H$50,IF(N(Vintage_Input!R324)&gt;0,Vintage_Input!AH324/Vintage_Input!R324,""))</f>
        <v/>
      </c>
      <c r="AA372" s="120">
        <f>IF($B372=1,$I$50,IF(N(Vintage_Input!S324)&gt;0,Vintage_Input!AI324/Vintage_Input!S324,""))</f>
        <v/>
      </c>
      <c r="AB372" s="120">
        <f>IF($B372=1,$B$51,IF(N(Vintage_Input!L324)&gt;0,Vintage_Input!AJ324/Vintage_Input!L324,""))</f>
        <v/>
      </c>
      <c r="AC372" s="120">
        <f>IF($B372=1,$C$51,IF(N(Vintage_Input!M324)&gt;0,Vintage_Input!AK324/Vintage_Input!M324,""))</f>
        <v/>
      </c>
      <c r="AD372" s="120">
        <f>IF($B372=1,$D$51,IF(N(Vintage_Input!N324)&gt;0,Vintage_Input!AL324/Vintage_Input!N324,""))</f>
        <v/>
      </c>
      <c r="AE372" s="120">
        <f>IF($B372=1,$E$51,IF(N(Vintage_Input!O324)&gt;0,Vintage_Input!AM324/Vintage_Input!O324,""))</f>
        <v/>
      </c>
      <c r="AF372" s="120">
        <f>IF($B372=1,$F$51,IF(N(Vintage_Input!P324)&gt;0,Vintage_Input!AN324/Vintage_Input!P324,""))</f>
        <v/>
      </c>
      <c r="AG372" s="120">
        <f>IF($B372=1,$G$51,IF(N(Vintage_Input!Q324)&gt;0,Vintage_Input!AO324/Vintage_Input!Q324,""))</f>
        <v/>
      </c>
      <c r="AH372" s="120">
        <f>IF($B372=1,$H$51,IF(N(Vintage_Input!R324)&gt;0,Vintage_Input!AP324/Vintage_Input!R324,""))</f>
        <v/>
      </c>
      <c r="AI372" s="120">
        <f>IF($B372=1,$I$51,IF(N(Vintage_Input!S324)&gt;0,Vintage_Input!AQ324/Vintage_Input!S324,""))</f>
        <v/>
      </c>
      <c r="AJ372" s="120">
        <f>IF($B372=1,$B$52,IF(N(Vintage_Input!L324)&gt;0,IFERROR(Vintage_Input!AR324/Vintage_Input!AJ324,""),""))</f>
        <v/>
      </c>
      <c r="AK372" s="120">
        <f>IF($B372=1,$C$52,IF(N(Vintage_Input!M324)&gt;0,IFERROR(Vintage_Input!AS324/Vintage_Input!AK324,""),""))</f>
        <v/>
      </c>
      <c r="AL372" s="120">
        <f>IF($B372=1,$D$52,IF(N(Vintage_Input!N324)&gt;0,IFERROR(Vintage_Input!AT324/Vintage_Input!AL324,""),""))</f>
        <v/>
      </c>
      <c r="AM372" s="120">
        <f>IF($B372=1,$E$52,IF(N(Vintage_Input!O324)&gt;0,IFERROR(Vintage_Input!AU324/Vintage_Input!AM324,""),""))</f>
        <v/>
      </c>
      <c r="AN372" s="120">
        <f>IF($B372=1,$F$52,IF(N(Vintage_Input!P324)&gt;0,IFERROR(Vintage_Input!AV324/Vintage_Input!AN324,""),""))</f>
        <v/>
      </c>
      <c r="AO372" s="120">
        <f>IF($B372=1,$G$52,IF(N(Vintage_Input!Q324)&gt;0,IFERROR(Vintage_Input!AW324/Vintage_Input!AO324,""),""))</f>
        <v/>
      </c>
      <c r="AP372" s="120">
        <f>IF($B372=1,$H$52,IF(N(Vintage_Input!R324)&gt;0,IFERROR(Vintage_Input!AX324/Vintage_Input!AP324,""),""))</f>
        <v/>
      </c>
      <c r="AQ372" s="120">
        <f>IF($B372=1,$I$52,IF(N(Vintage_Input!S324)&gt;0,IFERROR(Vintage_Input!AY324/Vintage_Input!AQ324,""),""))</f>
        <v/>
      </c>
      <c r="AR372" s="120">
        <f>IF($B372=1,$B$53,IF(N(Vintage_Input!L324)&gt;0,IFERROR(Vintage_Input!AZ324/$C372,""),""))</f>
        <v/>
      </c>
      <c r="AS372" s="120">
        <f>IF($B372=1,$C$53,IF(N(Vintage_Input!M324)&gt;0,IFERROR(Vintage_Input!BA324/$C372,""),""))</f>
        <v/>
      </c>
      <c r="AT372" s="120">
        <f>IF($B372=1,$D$53,IF(N(Vintage_Input!N324)&gt;0,IFERROR(Vintage_Input!BB324/$C372,""),""))</f>
        <v/>
      </c>
      <c r="AU372" s="120">
        <f>IF($B372=1,$E$53,IF(N(Vintage_Input!O324)&gt;0,IFERROR(Vintage_Input!BC324/$C372,""),""))</f>
        <v/>
      </c>
      <c r="AV372" s="120">
        <f>IF($B372=1,$F$53,IF(N(Vintage_Input!P324)&gt;0,IFERROR(Vintage_Input!BD324/$C372,""),""))</f>
        <v/>
      </c>
      <c r="AW372" s="120">
        <f>IF($B372=1,$G$53,IF(N(Vintage_Input!Q324)&gt;0,IFERROR(Vintage_Input!BE324/$C372,""),""))</f>
        <v/>
      </c>
      <c r="AX372" s="120">
        <f>IF($B372=1,$H$53,IF(N(Vintage_Input!R324)&gt;0,IFERROR(Vintage_Input!BF324/$C372,""),""))</f>
        <v/>
      </c>
      <c r="AY372" s="120">
        <f>IF($B372=1,$I$53,IF(N(Vintage_Input!S324)&gt;0,IFERROR(Vintage_Input!BG324/$C372,""),""))</f>
        <v/>
      </c>
      <c r="AZ372" s="121">
        <f>IF($B372=1,$B$54,IF(N(Vintage_Input!L324)&gt;0,IFERROR((Vintage_Input!D324+Vintage_Input!AR324)/$C372+Products!$G$14-(Products!$G$43+Products!$G$19+Products!$G$43*Products!$G$22+Products!$G$44),""),""))</f>
        <v/>
      </c>
      <c r="BA372" s="121">
        <f>IF($B372=1,$C$54,IF(N(Vintage_Input!M324)&gt;0,IFERROR((Vintage_Input!E324+Vintage_Input!AS324)/$C372+Products!$G$14-(Products!$G$43+Products!$G$19+Products!$G$43*Products!$G$22+Products!$G$44),""),""))</f>
        <v/>
      </c>
      <c r="BB372" s="121">
        <f>IF($B372=1,$D$54,IF(N(Vintage_Input!N324)&gt;0,IFERROR((Vintage_Input!F324+Vintage_Input!AT324)/$C372+Products!$G$14-(Products!$G$43+Products!$G$19+Products!$G$43*Products!$G$22+Products!$G$44),""),""))</f>
        <v/>
      </c>
      <c r="BC372" s="121">
        <f>IF($B372=1,$E$54,IF(N(Vintage_Input!O324)&gt;0,IFERROR((Vintage_Input!G324+Vintage_Input!AU324)/$C372+Products!$G$14-(Products!$G$43+Products!$G$19+Products!$G$43*Products!$G$22+Products!$G$44),""),""))</f>
        <v/>
      </c>
      <c r="BD372" s="121">
        <f>IF($B372=1,$F$54,IF(N(Vintage_Input!P324)&gt;0,IFERROR((Vintage_Input!H324+Vintage_Input!AV324)/$C372+Products!$G$14-(Products!$G$43+Products!$G$19+Products!$G$43*Products!$G$22+Products!$G$44),""),""))</f>
        <v/>
      </c>
      <c r="BE372" s="121">
        <f>IF($B372=1,$G$54,IF(N(Vintage_Input!Q324)&gt;0,IFERROR((Vintage_Input!I324+Vintage_Input!AW324)/$C372+Products!$G$14-(Products!$G$43+Products!$G$19+Products!$G$43*Products!$G$22+Products!$G$44),""),""))</f>
        <v/>
      </c>
      <c r="BF372" s="121">
        <f>IF($B372=1,$H$54,IF(N(Vintage_Input!R324)&gt;0,IFERROR((Vintage_Input!J324+Vintage_Input!AX324)/$C372+Products!$G$14-(Products!$G$43+Products!$G$19+Products!$G$43*Products!$G$22+Products!$G$44),""),""))</f>
        <v/>
      </c>
      <c r="BG372" s="121">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0">
        <f>IF($B373=1,$B$48,IF(N(Vintage_Input!L325)&gt;0,Vintage_Input!D325/Vintage_Input!L325,""))</f>
        <v/>
      </c>
      <c r="E373" s="120">
        <f>IF($B373=1,$C$48,IF(N(Vintage_Input!M325)&gt;0,Vintage_Input!E325/Vintage_Input!M325,""))</f>
        <v/>
      </c>
      <c r="F373" s="120">
        <f>IF($B373=1,$D$48,IF(N(Vintage_Input!N325)&gt;0,Vintage_Input!F325/Vintage_Input!N325,""))</f>
        <v/>
      </c>
      <c r="G373" s="120">
        <f>IF($B373=1,$E$48,IF(N(Vintage_Input!O325)&gt;0,Vintage_Input!G325/Vintage_Input!O325,""))</f>
        <v/>
      </c>
      <c r="H373" s="120">
        <f>IF($B373=1,$F$48,IF(N(Vintage_Input!P325)&gt;0,Vintage_Input!H325/Vintage_Input!P325,""))</f>
        <v/>
      </c>
      <c r="I373" s="120">
        <f>IF($B373=1,$G$48,IF(N(Vintage_Input!Q325)&gt;0,Vintage_Input!I325/Vintage_Input!Q325,""))</f>
        <v/>
      </c>
      <c r="J373" s="120">
        <f>IF($B373=1,$H$48,IF(N(Vintage_Input!R325)&gt;0,Vintage_Input!J325/Vintage_Input!R325,""))</f>
        <v/>
      </c>
      <c r="K373" s="120">
        <f>IF($B373=1,$I$48,IF(N(Vintage_Input!S325)&gt;0,Vintage_Input!K325/Vintage_Input!S325,""))</f>
        <v/>
      </c>
      <c r="L373" s="120">
        <f>IF($B373=1,$B$49,IF(N(Vintage_Input!L325)&gt;0,Vintage_Input!T325/Vintage_Input!L325,""))</f>
        <v/>
      </c>
      <c r="M373" s="120">
        <f>IF($B373=1,$C$49,IF(N(Vintage_Input!M325)&gt;0,Vintage_Input!U325/Vintage_Input!M325,""))</f>
        <v/>
      </c>
      <c r="N373" s="120">
        <f>IF($B373=1,$D$49,IF(N(Vintage_Input!N325)&gt;0,Vintage_Input!V325/Vintage_Input!N325,""))</f>
        <v/>
      </c>
      <c r="O373" s="120">
        <f>IF($B373=1,$E$49,IF(N(Vintage_Input!O325)&gt;0,Vintage_Input!W325/Vintage_Input!O325,""))</f>
        <v/>
      </c>
      <c r="P373" s="120">
        <f>IF($B373=1,$F$49,IF(N(Vintage_Input!P325)&gt;0,Vintage_Input!X325/Vintage_Input!P325,""))</f>
        <v/>
      </c>
      <c r="Q373" s="120">
        <f>IF($B373=1,$G$49,IF(N(Vintage_Input!Q325)&gt;0,Vintage_Input!Y325/Vintage_Input!Q325,""))</f>
        <v/>
      </c>
      <c r="R373" s="120">
        <f>IF($B373=1,$H$49,IF(N(Vintage_Input!R325)&gt;0,Vintage_Input!Z325/Vintage_Input!R325,""))</f>
        <v/>
      </c>
      <c r="S373" s="120">
        <f>IF($B373=1,$I$49,IF(N(Vintage_Input!S325)&gt;0,Vintage_Input!AA325/Vintage_Input!S325,""))</f>
        <v/>
      </c>
      <c r="T373" s="120">
        <f>IF($B373=1,$B$50,IF(N(Vintage_Input!L325)&gt;0,Vintage_Input!AB325/Vintage_Input!L325,""))</f>
        <v/>
      </c>
      <c r="U373" s="120">
        <f>IF($B373=1,$C$50,IF(N(Vintage_Input!M325)&gt;0,Vintage_Input!AC325/Vintage_Input!M325,""))</f>
        <v/>
      </c>
      <c r="V373" s="120">
        <f>IF($B373=1,$D$50,IF(N(Vintage_Input!N325)&gt;0,Vintage_Input!AD325/Vintage_Input!N325,""))</f>
        <v/>
      </c>
      <c r="W373" s="120">
        <f>IF($B373=1,$E$50,IF(N(Vintage_Input!O325)&gt;0,Vintage_Input!AE325/Vintage_Input!O325,""))</f>
        <v/>
      </c>
      <c r="X373" s="120">
        <f>IF($B373=1,$F$50,IF(N(Vintage_Input!P325)&gt;0,Vintage_Input!AF325/Vintage_Input!P325,""))</f>
        <v/>
      </c>
      <c r="Y373" s="120">
        <f>IF($B373=1,$G$50,IF(N(Vintage_Input!Q325)&gt;0,Vintage_Input!AG325/Vintage_Input!Q325,""))</f>
        <v/>
      </c>
      <c r="Z373" s="120">
        <f>IF($B373=1,$H$50,IF(N(Vintage_Input!R325)&gt;0,Vintage_Input!AH325/Vintage_Input!R325,""))</f>
        <v/>
      </c>
      <c r="AA373" s="120">
        <f>IF($B373=1,$I$50,IF(N(Vintage_Input!S325)&gt;0,Vintage_Input!AI325/Vintage_Input!S325,""))</f>
        <v/>
      </c>
      <c r="AB373" s="120">
        <f>IF($B373=1,$B$51,IF(N(Vintage_Input!L325)&gt;0,Vintage_Input!AJ325/Vintage_Input!L325,""))</f>
        <v/>
      </c>
      <c r="AC373" s="120">
        <f>IF($B373=1,$C$51,IF(N(Vintage_Input!M325)&gt;0,Vintage_Input!AK325/Vintage_Input!M325,""))</f>
        <v/>
      </c>
      <c r="AD373" s="120">
        <f>IF($B373=1,$D$51,IF(N(Vintage_Input!N325)&gt;0,Vintage_Input!AL325/Vintage_Input!N325,""))</f>
        <v/>
      </c>
      <c r="AE373" s="120">
        <f>IF($B373=1,$E$51,IF(N(Vintage_Input!O325)&gt;0,Vintage_Input!AM325/Vintage_Input!O325,""))</f>
        <v/>
      </c>
      <c r="AF373" s="120">
        <f>IF($B373=1,$F$51,IF(N(Vintage_Input!P325)&gt;0,Vintage_Input!AN325/Vintage_Input!P325,""))</f>
        <v/>
      </c>
      <c r="AG373" s="120">
        <f>IF($B373=1,$G$51,IF(N(Vintage_Input!Q325)&gt;0,Vintage_Input!AO325/Vintage_Input!Q325,""))</f>
        <v/>
      </c>
      <c r="AH373" s="120">
        <f>IF($B373=1,$H$51,IF(N(Vintage_Input!R325)&gt;0,Vintage_Input!AP325/Vintage_Input!R325,""))</f>
        <v/>
      </c>
      <c r="AI373" s="120">
        <f>IF($B373=1,$I$51,IF(N(Vintage_Input!S325)&gt;0,Vintage_Input!AQ325/Vintage_Input!S325,""))</f>
        <v/>
      </c>
      <c r="AJ373" s="120">
        <f>IF($B373=1,$B$52,IF(N(Vintage_Input!L325)&gt;0,IFERROR(Vintage_Input!AR325/Vintage_Input!AJ325,""),""))</f>
        <v/>
      </c>
      <c r="AK373" s="120">
        <f>IF($B373=1,$C$52,IF(N(Vintage_Input!M325)&gt;0,IFERROR(Vintage_Input!AS325/Vintage_Input!AK325,""),""))</f>
        <v/>
      </c>
      <c r="AL373" s="120">
        <f>IF($B373=1,$D$52,IF(N(Vintage_Input!N325)&gt;0,IFERROR(Vintage_Input!AT325/Vintage_Input!AL325,""),""))</f>
        <v/>
      </c>
      <c r="AM373" s="120">
        <f>IF($B373=1,$E$52,IF(N(Vintage_Input!O325)&gt;0,IFERROR(Vintage_Input!AU325/Vintage_Input!AM325,""),""))</f>
        <v/>
      </c>
      <c r="AN373" s="120">
        <f>IF($B373=1,$F$52,IF(N(Vintage_Input!P325)&gt;0,IFERROR(Vintage_Input!AV325/Vintage_Input!AN325,""),""))</f>
        <v/>
      </c>
      <c r="AO373" s="120">
        <f>IF($B373=1,$G$52,IF(N(Vintage_Input!Q325)&gt;0,IFERROR(Vintage_Input!AW325/Vintage_Input!AO325,""),""))</f>
        <v/>
      </c>
      <c r="AP373" s="120">
        <f>IF($B373=1,$H$52,IF(N(Vintage_Input!R325)&gt;0,IFERROR(Vintage_Input!AX325/Vintage_Input!AP325,""),""))</f>
        <v/>
      </c>
      <c r="AQ373" s="120">
        <f>IF($B373=1,$I$52,IF(N(Vintage_Input!S325)&gt;0,IFERROR(Vintage_Input!AY325/Vintage_Input!AQ325,""),""))</f>
        <v/>
      </c>
      <c r="AR373" s="120">
        <f>IF($B373=1,$B$53,IF(N(Vintage_Input!L325)&gt;0,IFERROR(Vintage_Input!AZ325/$C373,""),""))</f>
        <v/>
      </c>
      <c r="AS373" s="120">
        <f>IF($B373=1,$C$53,IF(N(Vintage_Input!M325)&gt;0,IFERROR(Vintage_Input!BA325/$C373,""),""))</f>
        <v/>
      </c>
      <c r="AT373" s="120">
        <f>IF($B373=1,$D$53,IF(N(Vintage_Input!N325)&gt;0,IFERROR(Vintage_Input!BB325/$C373,""),""))</f>
        <v/>
      </c>
      <c r="AU373" s="120">
        <f>IF($B373=1,$E$53,IF(N(Vintage_Input!O325)&gt;0,IFERROR(Vintage_Input!BC325/$C373,""),""))</f>
        <v/>
      </c>
      <c r="AV373" s="120">
        <f>IF($B373=1,$F$53,IF(N(Vintage_Input!P325)&gt;0,IFERROR(Vintage_Input!BD325/$C373,""),""))</f>
        <v/>
      </c>
      <c r="AW373" s="120">
        <f>IF($B373=1,$G$53,IF(N(Vintage_Input!Q325)&gt;0,IFERROR(Vintage_Input!BE325/$C373,""),""))</f>
        <v/>
      </c>
      <c r="AX373" s="120">
        <f>IF($B373=1,$H$53,IF(N(Vintage_Input!R325)&gt;0,IFERROR(Vintage_Input!BF325/$C373,""),""))</f>
        <v/>
      </c>
      <c r="AY373" s="120">
        <f>IF($B373=1,$I$53,IF(N(Vintage_Input!S325)&gt;0,IFERROR(Vintage_Input!BG325/$C373,""),""))</f>
        <v/>
      </c>
      <c r="AZ373" s="121">
        <f>IF($B373=1,$B$54,IF(N(Vintage_Input!L325)&gt;0,IFERROR((Vintage_Input!D325+Vintage_Input!AR325)/$C373+Products!$G$14-(Products!$G$43+Products!$G$19+Products!$G$43*Products!$G$22+Products!$G$44),""),""))</f>
        <v/>
      </c>
      <c r="BA373" s="121">
        <f>IF($B373=1,$C$54,IF(N(Vintage_Input!M325)&gt;0,IFERROR((Vintage_Input!E325+Vintage_Input!AS325)/$C373+Products!$G$14-(Products!$G$43+Products!$G$19+Products!$G$43*Products!$G$22+Products!$G$44),""),""))</f>
        <v/>
      </c>
      <c r="BB373" s="121">
        <f>IF($B373=1,$D$54,IF(N(Vintage_Input!N325)&gt;0,IFERROR((Vintage_Input!F325+Vintage_Input!AT325)/$C373+Products!$G$14-(Products!$G$43+Products!$G$19+Products!$G$43*Products!$G$22+Products!$G$44),""),""))</f>
        <v/>
      </c>
      <c r="BC373" s="121">
        <f>IF($B373=1,$E$54,IF(N(Vintage_Input!O325)&gt;0,IFERROR((Vintage_Input!G325+Vintage_Input!AU325)/$C373+Products!$G$14-(Products!$G$43+Products!$G$19+Products!$G$43*Products!$G$22+Products!$G$44),""),""))</f>
        <v/>
      </c>
      <c r="BD373" s="121">
        <f>IF($B373=1,$F$54,IF(N(Vintage_Input!P325)&gt;0,IFERROR((Vintage_Input!H325+Vintage_Input!AV325)/$C373+Products!$G$14-(Products!$G$43+Products!$G$19+Products!$G$43*Products!$G$22+Products!$G$44),""),""))</f>
        <v/>
      </c>
      <c r="BE373" s="121">
        <f>IF($B373=1,$G$54,IF(N(Vintage_Input!Q325)&gt;0,IFERROR((Vintage_Input!I325+Vintage_Input!AW325)/$C373+Products!$G$14-(Products!$G$43+Products!$G$19+Products!$G$43*Products!$G$22+Products!$G$44),""),""))</f>
        <v/>
      </c>
      <c r="BF373" s="121">
        <f>IF($B373=1,$H$54,IF(N(Vintage_Input!R325)&gt;0,IFERROR((Vintage_Input!J325+Vintage_Input!AX325)/$C373+Products!$G$14-(Products!$G$43+Products!$G$19+Products!$G$43*Products!$G$22+Products!$G$44),""),""))</f>
        <v/>
      </c>
      <c r="BG373" s="121">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0">
        <f>IF($B374=1,$B$48,IF(N(Vintage_Input!L326)&gt;0,Vintage_Input!D326/Vintage_Input!L326,""))</f>
        <v/>
      </c>
      <c r="E374" s="120">
        <f>IF($B374=1,$C$48,IF(N(Vintage_Input!M326)&gt;0,Vintage_Input!E326/Vintage_Input!M326,""))</f>
        <v/>
      </c>
      <c r="F374" s="120">
        <f>IF($B374=1,$D$48,IF(N(Vintage_Input!N326)&gt;0,Vintage_Input!F326/Vintage_Input!N326,""))</f>
        <v/>
      </c>
      <c r="G374" s="120">
        <f>IF($B374=1,$E$48,IF(N(Vintage_Input!O326)&gt;0,Vintage_Input!G326/Vintage_Input!O326,""))</f>
        <v/>
      </c>
      <c r="H374" s="120">
        <f>IF($B374=1,$F$48,IF(N(Vintage_Input!P326)&gt;0,Vintage_Input!H326/Vintage_Input!P326,""))</f>
        <v/>
      </c>
      <c r="I374" s="120">
        <f>IF($B374=1,$G$48,IF(N(Vintage_Input!Q326)&gt;0,Vintage_Input!I326/Vintage_Input!Q326,""))</f>
        <v/>
      </c>
      <c r="J374" s="120">
        <f>IF($B374=1,$H$48,IF(N(Vintage_Input!R326)&gt;0,Vintage_Input!J326/Vintage_Input!R326,""))</f>
        <v/>
      </c>
      <c r="K374" s="120">
        <f>IF($B374=1,$I$48,IF(N(Vintage_Input!S326)&gt;0,Vintage_Input!K326/Vintage_Input!S326,""))</f>
        <v/>
      </c>
      <c r="L374" s="120">
        <f>IF($B374=1,$B$49,IF(N(Vintage_Input!L326)&gt;0,Vintage_Input!T326/Vintage_Input!L326,""))</f>
        <v/>
      </c>
      <c r="M374" s="120">
        <f>IF($B374=1,$C$49,IF(N(Vintage_Input!M326)&gt;0,Vintage_Input!U326/Vintage_Input!M326,""))</f>
        <v/>
      </c>
      <c r="N374" s="120">
        <f>IF($B374=1,$D$49,IF(N(Vintage_Input!N326)&gt;0,Vintage_Input!V326/Vintage_Input!N326,""))</f>
        <v/>
      </c>
      <c r="O374" s="120">
        <f>IF($B374=1,$E$49,IF(N(Vintage_Input!O326)&gt;0,Vintage_Input!W326/Vintage_Input!O326,""))</f>
        <v/>
      </c>
      <c r="P374" s="120">
        <f>IF($B374=1,$F$49,IF(N(Vintage_Input!P326)&gt;0,Vintage_Input!X326/Vintage_Input!P326,""))</f>
        <v/>
      </c>
      <c r="Q374" s="120">
        <f>IF($B374=1,$G$49,IF(N(Vintage_Input!Q326)&gt;0,Vintage_Input!Y326/Vintage_Input!Q326,""))</f>
        <v/>
      </c>
      <c r="R374" s="120">
        <f>IF($B374=1,$H$49,IF(N(Vintage_Input!R326)&gt;0,Vintage_Input!Z326/Vintage_Input!R326,""))</f>
        <v/>
      </c>
      <c r="S374" s="120">
        <f>IF($B374=1,$I$49,IF(N(Vintage_Input!S326)&gt;0,Vintage_Input!AA326/Vintage_Input!S326,""))</f>
        <v/>
      </c>
      <c r="T374" s="120">
        <f>IF($B374=1,$B$50,IF(N(Vintage_Input!L326)&gt;0,Vintage_Input!AB326/Vintage_Input!L326,""))</f>
        <v/>
      </c>
      <c r="U374" s="120">
        <f>IF($B374=1,$C$50,IF(N(Vintage_Input!M326)&gt;0,Vintage_Input!AC326/Vintage_Input!M326,""))</f>
        <v/>
      </c>
      <c r="V374" s="120">
        <f>IF($B374=1,$D$50,IF(N(Vintage_Input!N326)&gt;0,Vintage_Input!AD326/Vintage_Input!N326,""))</f>
        <v/>
      </c>
      <c r="W374" s="120">
        <f>IF($B374=1,$E$50,IF(N(Vintage_Input!O326)&gt;0,Vintage_Input!AE326/Vintage_Input!O326,""))</f>
        <v/>
      </c>
      <c r="X374" s="120">
        <f>IF($B374=1,$F$50,IF(N(Vintage_Input!P326)&gt;0,Vintage_Input!AF326/Vintage_Input!P326,""))</f>
        <v/>
      </c>
      <c r="Y374" s="120">
        <f>IF($B374=1,$G$50,IF(N(Vintage_Input!Q326)&gt;0,Vintage_Input!AG326/Vintage_Input!Q326,""))</f>
        <v/>
      </c>
      <c r="Z374" s="120">
        <f>IF($B374=1,$H$50,IF(N(Vintage_Input!R326)&gt;0,Vintage_Input!AH326/Vintage_Input!R326,""))</f>
        <v/>
      </c>
      <c r="AA374" s="120">
        <f>IF($B374=1,$I$50,IF(N(Vintage_Input!S326)&gt;0,Vintage_Input!AI326/Vintage_Input!S326,""))</f>
        <v/>
      </c>
      <c r="AB374" s="120">
        <f>IF($B374=1,$B$51,IF(N(Vintage_Input!L326)&gt;0,Vintage_Input!AJ326/Vintage_Input!L326,""))</f>
        <v/>
      </c>
      <c r="AC374" s="120">
        <f>IF($B374=1,$C$51,IF(N(Vintage_Input!M326)&gt;0,Vintage_Input!AK326/Vintage_Input!M326,""))</f>
        <v/>
      </c>
      <c r="AD374" s="120">
        <f>IF($B374=1,$D$51,IF(N(Vintage_Input!N326)&gt;0,Vintage_Input!AL326/Vintage_Input!N326,""))</f>
        <v/>
      </c>
      <c r="AE374" s="120">
        <f>IF($B374=1,$E$51,IF(N(Vintage_Input!O326)&gt;0,Vintage_Input!AM326/Vintage_Input!O326,""))</f>
        <v/>
      </c>
      <c r="AF374" s="120">
        <f>IF($B374=1,$F$51,IF(N(Vintage_Input!P326)&gt;0,Vintage_Input!AN326/Vintage_Input!P326,""))</f>
        <v/>
      </c>
      <c r="AG374" s="120">
        <f>IF($B374=1,$G$51,IF(N(Vintage_Input!Q326)&gt;0,Vintage_Input!AO326/Vintage_Input!Q326,""))</f>
        <v/>
      </c>
      <c r="AH374" s="120">
        <f>IF($B374=1,$H$51,IF(N(Vintage_Input!R326)&gt;0,Vintage_Input!AP326/Vintage_Input!R326,""))</f>
        <v/>
      </c>
      <c r="AI374" s="120">
        <f>IF($B374=1,$I$51,IF(N(Vintage_Input!S326)&gt;0,Vintage_Input!AQ326/Vintage_Input!S326,""))</f>
        <v/>
      </c>
      <c r="AJ374" s="120">
        <f>IF($B374=1,$B$52,IF(N(Vintage_Input!L326)&gt;0,IFERROR(Vintage_Input!AR326/Vintage_Input!AJ326,""),""))</f>
        <v/>
      </c>
      <c r="AK374" s="120">
        <f>IF($B374=1,$C$52,IF(N(Vintage_Input!M326)&gt;0,IFERROR(Vintage_Input!AS326/Vintage_Input!AK326,""),""))</f>
        <v/>
      </c>
      <c r="AL374" s="120">
        <f>IF($B374=1,$D$52,IF(N(Vintage_Input!N326)&gt;0,IFERROR(Vintage_Input!AT326/Vintage_Input!AL326,""),""))</f>
        <v/>
      </c>
      <c r="AM374" s="120">
        <f>IF($B374=1,$E$52,IF(N(Vintage_Input!O326)&gt;0,IFERROR(Vintage_Input!AU326/Vintage_Input!AM326,""),""))</f>
        <v/>
      </c>
      <c r="AN374" s="120">
        <f>IF($B374=1,$F$52,IF(N(Vintage_Input!P326)&gt;0,IFERROR(Vintage_Input!AV326/Vintage_Input!AN326,""),""))</f>
        <v/>
      </c>
      <c r="AO374" s="120">
        <f>IF($B374=1,$G$52,IF(N(Vintage_Input!Q326)&gt;0,IFERROR(Vintage_Input!AW326/Vintage_Input!AO326,""),""))</f>
        <v/>
      </c>
      <c r="AP374" s="120">
        <f>IF($B374=1,$H$52,IF(N(Vintage_Input!R326)&gt;0,IFERROR(Vintage_Input!AX326/Vintage_Input!AP326,""),""))</f>
        <v/>
      </c>
      <c r="AQ374" s="120">
        <f>IF($B374=1,$I$52,IF(N(Vintage_Input!S326)&gt;0,IFERROR(Vintage_Input!AY326/Vintage_Input!AQ326,""),""))</f>
        <v/>
      </c>
      <c r="AR374" s="120">
        <f>IF($B374=1,$B$53,IF(N(Vintage_Input!L326)&gt;0,IFERROR(Vintage_Input!AZ326/$C374,""),""))</f>
        <v/>
      </c>
      <c r="AS374" s="120">
        <f>IF($B374=1,$C$53,IF(N(Vintage_Input!M326)&gt;0,IFERROR(Vintage_Input!BA326/$C374,""),""))</f>
        <v/>
      </c>
      <c r="AT374" s="120">
        <f>IF($B374=1,$D$53,IF(N(Vintage_Input!N326)&gt;0,IFERROR(Vintage_Input!BB326/$C374,""),""))</f>
        <v/>
      </c>
      <c r="AU374" s="120">
        <f>IF($B374=1,$E$53,IF(N(Vintage_Input!O326)&gt;0,IFERROR(Vintage_Input!BC326/$C374,""),""))</f>
        <v/>
      </c>
      <c r="AV374" s="120">
        <f>IF($B374=1,$F$53,IF(N(Vintage_Input!P326)&gt;0,IFERROR(Vintage_Input!BD326/$C374,""),""))</f>
        <v/>
      </c>
      <c r="AW374" s="120">
        <f>IF($B374=1,$G$53,IF(N(Vintage_Input!Q326)&gt;0,IFERROR(Vintage_Input!BE326/$C374,""),""))</f>
        <v/>
      </c>
      <c r="AX374" s="120">
        <f>IF($B374=1,$H$53,IF(N(Vintage_Input!R326)&gt;0,IFERROR(Vintage_Input!BF326/$C374,""),""))</f>
        <v/>
      </c>
      <c r="AY374" s="120">
        <f>IF($B374=1,$I$53,IF(N(Vintage_Input!S326)&gt;0,IFERROR(Vintage_Input!BG326/$C374,""),""))</f>
        <v/>
      </c>
      <c r="AZ374" s="121">
        <f>IF($B374=1,$B$54,IF(N(Vintage_Input!L326)&gt;0,IFERROR((Vintage_Input!D326+Vintage_Input!AR326)/$C374+Products!$G$14-(Products!$G$43+Products!$G$19+Products!$G$43*Products!$G$22+Products!$G$44),""),""))</f>
        <v/>
      </c>
      <c r="BA374" s="121">
        <f>IF($B374=1,$C$54,IF(N(Vintage_Input!M326)&gt;0,IFERROR((Vintage_Input!E326+Vintage_Input!AS326)/$C374+Products!$G$14-(Products!$G$43+Products!$G$19+Products!$G$43*Products!$G$22+Products!$G$44),""),""))</f>
        <v/>
      </c>
      <c r="BB374" s="121">
        <f>IF($B374=1,$D$54,IF(N(Vintage_Input!N326)&gt;0,IFERROR((Vintage_Input!F326+Vintage_Input!AT326)/$C374+Products!$G$14-(Products!$G$43+Products!$G$19+Products!$G$43*Products!$G$22+Products!$G$44),""),""))</f>
        <v/>
      </c>
      <c r="BC374" s="121">
        <f>IF($B374=1,$E$54,IF(N(Vintage_Input!O326)&gt;0,IFERROR((Vintage_Input!G326+Vintage_Input!AU326)/$C374+Products!$G$14-(Products!$G$43+Products!$G$19+Products!$G$43*Products!$G$22+Products!$G$44),""),""))</f>
        <v/>
      </c>
      <c r="BD374" s="121">
        <f>IF($B374=1,$F$54,IF(N(Vintage_Input!P326)&gt;0,IFERROR((Vintage_Input!H326+Vintage_Input!AV326)/$C374+Products!$G$14-(Products!$G$43+Products!$G$19+Products!$G$43*Products!$G$22+Products!$G$44),""),""))</f>
        <v/>
      </c>
      <c r="BE374" s="121">
        <f>IF($B374=1,$G$54,IF(N(Vintage_Input!Q326)&gt;0,IFERROR((Vintage_Input!I326+Vintage_Input!AW326)/$C374+Products!$G$14-(Products!$G$43+Products!$G$19+Products!$G$43*Products!$G$22+Products!$G$44),""),""))</f>
        <v/>
      </c>
      <c r="BF374" s="121">
        <f>IF($B374=1,$H$54,IF(N(Vintage_Input!R326)&gt;0,IFERROR((Vintage_Input!J326+Vintage_Input!AX326)/$C374+Products!$G$14-(Products!$G$43+Products!$G$19+Products!$G$43*Products!$G$22+Products!$G$44),""),""))</f>
        <v/>
      </c>
      <c r="BG374" s="121">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0">
        <f>IF($B375=1,$B$48,IF(N(Vintage_Input!L327)&gt;0,Vintage_Input!D327/Vintage_Input!L327,""))</f>
        <v/>
      </c>
      <c r="E375" s="120">
        <f>IF($B375=1,$C$48,IF(N(Vintage_Input!M327)&gt;0,Vintage_Input!E327/Vintage_Input!M327,""))</f>
        <v/>
      </c>
      <c r="F375" s="120">
        <f>IF($B375=1,$D$48,IF(N(Vintage_Input!N327)&gt;0,Vintage_Input!F327/Vintage_Input!N327,""))</f>
        <v/>
      </c>
      <c r="G375" s="120">
        <f>IF($B375=1,$E$48,IF(N(Vintage_Input!O327)&gt;0,Vintage_Input!G327/Vintage_Input!O327,""))</f>
        <v/>
      </c>
      <c r="H375" s="120">
        <f>IF($B375=1,$F$48,IF(N(Vintage_Input!P327)&gt;0,Vintage_Input!H327/Vintage_Input!P327,""))</f>
        <v/>
      </c>
      <c r="I375" s="120">
        <f>IF($B375=1,$G$48,IF(N(Vintage_Input!Q327)&gt;0,Vintage_Input!I327/Vintage_Input!Q327,""))</f>
        <v/>
      </c>
      <c r="J375" s="120">
        <f>IF($B375=1,$H$48,IF(N(Vintage_Input!R327)&gt;0,Vintage_Input!J327/Vintage_Input!R327,""))</f>
        <v/>
      </c>
      <c r="K375" s="120">
        <f>IF($B375=1,$I$48,IF(N(Vintage_Input!S327)&gt;0,Vintage_Input!K327/Vintage_Input!S327,""))</f>
        <v/>
      </c>
      <c r="L375" s="120">
        <f>IF($B375=1,$B$49,IF(N(Vintage_Input!L327)&gt;0,Vintage_Input!T327/Vintage_Input!L327,""))</f>
        <v/>
      </c>
      <c r="M375" s="120">
        <f>IF($B375=1,$C$49,IF(N(Vintage_Input!M327)&gt;0,Vintage_Input!U327/Vintage_Input!M327,""))</f>
        <v/>
      </c>
      <c r="N375" s="120">
        <f>IF($B375=1,$D$49,IF(N(Vintage_Input!N327)&gt;0,Vintage_Input!V327/Vintage_Input!N327,""))</f>
        <v/>
      </c>
      <c r="O375" s="120">
        <f>IF($B375=1,$E$49,IF(N(Vintage_Input!O327)&gt;0,Vintage_Input!W327/Vintage_Input!O327,""))</f>
        <v/>
      </c>
      <c r="P375" s="120">
        <f>IF($B375=1,$F$49,IF(N(Vintage_Input!P327)&gt;0,Vintage_Input!X327/Vintage_Input!P327,""))</f>
        <v/>
      </c>
      <c r="Q375" s="120">
        <f>IF($B375=1,$G$49,IF(N(Vintage_Input!Q327)&gt;0,Vintage_Input!Y327/Vintage_Input!Q327,""))</f>
        <v/>
      </c>
      <c r="R375" s="120">
        <f>IF($B375=1,$H$49,IF(N(Vintage_Input!R327)&gt;0,Vintage_Input!Z327/Vintage_Input!R327,""))</f>
        <v/>
      </c>
      <c r="S375" s="120">
        <f>IF($B375=1,$I$49,IF(N(Vintage_Input!S327)&gt;0,Vintage_Input!AA327/Vintage_Input!S327,""))</f>
        <v/>
      </c>
      <c r="T375" s="120">
        <f>IF($B375=1,$B$50,IF(N(Vintage_Input!L327)&gt;0,Vintage_Input!AB327/Vintage_Input!L327,""))</f>
        <v/>
      </c>
      <c r="U375" s="120">
        <f>IF($B375=1,$C$50,IF(N(Vintage_Input!M327)&gt;0,Vintage_Input!AC327/Vintage_Input!M327,""))</f>
        <v/>
      </c>
      <c r="V375" s="120">
        <f>IF($B375=1,$D$50,IF(N(Vintage_Input!N327)&gt;0,Vintage_Input!AD327/Vintage_Input!N327,""))</f>
        <v/>
      </c>
      <c r="W375" s="120">
        <f>IF($B375=1,$E$50,IF(N(Vintage_Input!O327)&gt;0,Vintage_Input!AE327/Vintage_Input!O327,""))</f>
        <v/>
      </c>
      <c r="X375" s="120">
        <f>IF($B375=1,$F$50,IF(N(Vintage_Input!P327)&gt;0,Vintage_Input!AF327/Vintage_Input!P327,""))</f>
        <v/>
      </c>
      <c r="Y375" s="120">
        <f>IF($B375=1,$G$50,IF(N(Vintage_Input!Q327)&gt;0,Vintage_Input!AG327/Vintage_Input!Q327,""))</f>
        <v/>
      </c>
      <c r="Z375" s="120">
        <f>IF($B375=1,$H$50,IF(N(Vintage_Input!R327)&gt;0,Vintage_Input!AH327/Vintage_Input!R327,""))</f>
        <v/>
      </c>
      <c r="AA375" s="120">
        <f>IF($B375=1,$I$50,IF(N(Vintage_Input!S327)&gt;0,Vintage_Input!AI327/Vintage_Input!S327,""))</f>
        <v/>
      </c>
      <c r="AB375" s="120">
        <f>IF($B375=1,$B$51,IF(N(Vintage_Input!L327)&gt;0,Vintage_Input!AJ327/Vintage_Input!L327,""))</f>
        <v/>
      </c>
      <c r="AC375" s="120">
        <f>IF($B375=1,$C$51,IF(N(Vintage_Input!M327)&gt;0,Vintage_Input!AK327/Vintage_Input!M327,""))</f>
        <v/>
      </c>
      <c r="AD375" s="120">
        <f>IF($B375=1,$D$51,IF(N(Vintage_Input!N327)&gt;0,Vintage_Input!AL327/Vintage_Input!N327,""))</f>
        <v/>
      </c>
      <c r="AE375" s="120">
        <f>IF($B375=1,$E$51,IF(N(Vintage_Input!O327)&gt;0,Vintage_Input!AM327/Vintage_Input!O327,""))</f>
        <v/>
      </c>
      <c r="AF375" s="120">
        <f>IF($B375=1,$F$51,IF(N(Vintage_Input!P327)&gt;0,Vintage_Input!AN327/Vintage_Input!P327,""))</f>
        <v/>
      </c>
      <c r="AG375" s="120">
        <f>IF($B375=1,$G$51,IF(N(Vintage_Input!Q327)&gt;0,Vintage_Input!AO327/Vintage_Input!Q327,""))</f>
        <v/>
      </c>
      <c r="AH375" s="120">
        <f>IF($B375=1,$H$51,IF(N(Vintage_Input!R327)&gt;0,Vintage_Input!AP327/Vintage_Input!R327,""))</f>
        <v/>
      </c>
      <c r="AI375" s="120">
        <f>IF($B375=1,$I$51,IF(N(Vintage_Input!S327)&gt;0,Vintage_Input!AQ327/Vintage_Input!S327,""))</f>
        <v/>
      </c>
      <c r="AJ375" s="120">
        <f>IF($B375=1,$B$52,IF(N(Vintage_Input!L327)&gt;0,IFERROR(Vintage_Input!AR327/Vintage_Input!AJ327,""),""))</f>
        <v/>
      </c>
      <c r="AK375" s="120">
        <f>IF($B375=1,$C$52,IF(N(Vintage_Input!M327)&gt;0,IFERROR(Vintage_Input!AS327/Vintage_Input!AK327,""),""))</f>
        <v/>
      </c>
      <c r="AL375" s="120">
        <f>IF($B375=1,$D$52,IF(N(Vintage_Input!N327)&gt;0,IFERROR(Vintage_Input!AT327/Vintage_Input!AL327,""),""))</f>
        <v/>
      </c>
      <c r="AM375" s="120">
        <f>IF($B375=1,$E$52,IF(N(Vintage_Input!O327)&gt;0,IFERROR(Vintage_Input!AU327/Vintage_Input!AM327,""),""))</f>
        <v/>
      </c>
      <c r="AN375" s="120">
        <f>IF($B375=1,$F$52,IF(N(Vintage_Input!P327)&gt;0,IFERROR(Vintage_Input!AV327/Vintage_Input!AN327,""),""))</f>
        <v/>
      </c>
      <c r="AO375" s="120">
        <f>IF($B375=1,$G$52,IF(N(Vintage_Input!Q327)&gt;0,IFERROR(Vintage_Input!AW327/Vintage_Input!AO327,""),""))</f>
        <v/>
      </c>
      <c r="AP375" s="120">
        <f>IF($B375=1,$H$52,IF(N(Vintage_Input!R327)&gt;0,IFERROR(Vintage_Input!AX327/Vintage_Input!AP327,""),""))</f>
        <v/>
      </c>
      <c r="AQ375" s="120">
        <f>IF($B375=1,$I$52,IF(N(Vintage_Input!S327)&gt;0,IFERROR(Vintage_Input!AY327/Vintage_Input!AQ327,""),""))</f>
        <v/>
      </c>
      <c r="AR375" s="120">
        <f>IF($B375=1,$B$53,IF(N(Vintage_Input!L327)&gt;0,IFERROR(Vintage_Input!AZ327/$C375,""),""))</f>
        <v/>
      </c>
      <c r="AS375" s="120">
        <f>IF($B375=1,$C$53,IF(N(Vintage_Input!M327)&gt;0,IFERROR(Vintage_Input!BA327/$C375,""),""))</f>
        <v/>
      </c>
      <c r="AT375" s="120">
        <f>IF($B375=1,$D$53,IF(N(Vintage_Input!N327)&gt;0,IFERROR(Vintage_Input!BB327/$C375,""),""))</f>
        <v/>
      </c>
      <c r="AU375" s="120">
        <f>IF($B375=1,$E$53,IF(N(Vintage_Input!O327)&gt;0,IFERROR(Vintage_Input!BC327/$C375,""),""))</f>
        <v/>
      </c>
      <c r="AV375" s="120">
        <f>IF($B375=1,$F$53,IF(N(Vintage_Input!P327)&gt;0,IFERROR(Vintage_Input!BD327/$C375,""),""))</f>
        <v/>
      </c>
      <c r="AW375" s="120">
        <f>IF($B375=1,$G$53,IF(N(Vintage_Input!Q327)&gt;0,IFERROR(Vintage_Input!BE327/$C375,""),""))</f>
        <v/>
      </c>
      <c r="AX375" s="120">
        <f>IF($B375=1,$H$53,IF(N(Vintage_Input!R327)&gt;0,IFERROR(Vintage_Input!BF327/$C375,""),""))</f>
        <v/>
      </c>
      <c r="AY375" s="120">
        <f>IF($B375=1,$I$53,IF(N(Vintage_Input!S327)&gt;0,IFERROR(Vintage_Input!BG327/$C375,""),""))</f>
        <v/>
      </c>
      <c r="AZ375" s="121">
        <f>IF($B375=1,$B$54,IF(N(Vintage_Input!L327)&gt;0,IFERROR((Vintage_Input!D327+Vintage_Input!AR327)/$C375+Products!$G$14-(Products!$G$43+Products!$G$19+Products!$G$43*Products!$G$22+Products!$G$44),""),""))</f>
        <v/>
      </c>
      <c r="BA375" s="121">
        <f>IF($B375=1,$C$54,IF(N(Vintage_Input!M327)&gt;0,IFERROR((Vintage_Input!E327+Vintage_Input!AS327)/$C375+Products!$G$14-(Products!$G$43+Products!$G$19+Products!$G$43*Products!$G$22+Products!$G$44),""),""))</f>
        <v/>
      </c>
      <c r="BB375" s="121">
        <f>IF($B375=1,$D$54,IF(N(Vintage_Input!N327)&gt;0,IFERROR((Vintage_Input!F327+Vintage_Input!AT327)/$C375+Products!$G$14-(Products!$G$43+Products!$G$19+Products!$G$43*Products!$G$22+Products!$G$44),""),""))</f>
        <v/>
      </c>
      <c r="BC375" s="121">
        <f>IF($B375=1,$E$54,IF(N(Vintage_Input!O327)&gt;0,IFERROR((Vintage_Input!G327+Vintage_Input!AU327)/$C375+Products!$G$14-(Products!$G$43+Products!$G$19+Products!$G$43*Products!$G$22+Products!$G$44),""),""))</f>
        <v/>
      </c>
      <c r="BD375" s="121">
        <f>IF($B375=1,$F$54,IF(N(Vintage_Input!P327)&gt;0,IFERROR((Vintage_Input!H327+Vintage_Input!AV327)/$C375+Products!$G$14-(Products!$G$43+Products!$G$19+Products!$G$43*Products!$G$22+Products!$G$44),""),""))</f>
        <v/>
      </c>
      <c r="BE375" s="121">
        <f>IF($B375=1,$G$54,IF(N(Vintage_Input!Q327)&gt;0,IFERROR((Vintage_Input!I327+Vintage_Input!AW327)/$C375+Products!$G$14-(Products!$G$43+Products!$G$19+Products!$G$43*Products!$G$22+Products!$G$44),""),""))</f>
        <v/>
      </c>
      <c r="BF375" s="121">
        <f>IF($B375=1,$H$54,IF(N(Vintage_Input!R327)&gt;0,IFERROR((Vintage_Input!J327+Vintage_Input!AX327)/$C375+Products!$G$14-(Products!$G$43+Products!$G$19+Products!$G$43*Products!$G$22+Products!$G$44),""),""))</f>
        <v/>
      </c>
      <c r="BG375" s="121">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0">
        <f>IF($B376=1,$B$48,IF(N(Vintage_Input!L328)&gt;0,Vintage_Input!D328/Vintage_Input!L328,""))</f>
        <v/>
      </c>
      <c r="E376" s="120">
        <f>IF($B376=1,$C$48,IF(N(Vintage_Input!M328)&gt;0,Vintage_Input!E328/Vintage_Input!M328,""))</f>
        <v/>
      </c>
      <c r="F376" s="120">
        <f>IF($B376=1,$D$48,IF(N(Vintage_Input!N328)&gt;0,Vintage_Input!F328/Vintage_Input!N328,""))</f>
        <v/>
      </c>
      <c r="G376" s="120">
        <f>IF($B376=1,$E$48,IF(N(Vintage_Input!O328)&gt;0,Vintage_Input!G328/Vintage_Input!O328,""))</f>
        <v/>
      </c>
      <c r="H376" s="120">
        <f>IF($B376=1,$F$48,IF(N(Vintage_Input!P328)&gt;0,Vintage_Input!H328/Vintage_Input!P328,""))</f>
        <v/>
      </c>
      <c r="I376" s="120">
        <f>IF($B376=1,$G$48,IF(N(Vintage_Input!Q328)&gt;0,Vintage_Input!I328/Vintage_Input!Q328,""))</f>
        <v/>
      </c>
      <c r="J376" s="120">
        <f>IF($B376=1,$H$48,IF(N(Vintage_Input!R328)&gt;0,Vintage_Input!J328/Vintage_Input!R328,""))</f>
        <v/>
      </c>
      <c r="K376" s="120">
        <f>IF($B376=1,$I$48,IF(N(Vintage_Input!S328)&gt;0,Vintage_Input!K328/Vintage_Input!S328,""))</f>
        <v/>
      </c>
      <c r="L376" s="120">
        <f>IF($B376=1,$B$49,IF(N(Vintage_Input!L328)&gt;0,Vintage_Input!T328/Vintage_Input!L328,""))</f>
        <v/>
      </c>
      <c r="M376" s="120">
        <f>IF($B376=1,$C$49,IF(N(Vintage_Input!M328)&gt;0,Vintage_Input!U328/Vintage_Input!M328,""))</f>
        <v/>
      </c>
      <c r="N376" s="120">
        <f>IF($B376=1,$D$49,IF(N(Vintage_Input!N328)&gt;0,Vintage_Input!V328/Vintage_Input!N328,""))</f>
        <v/>
      </c>
      <c r="O376" s="120">
        <f>IF($B376=1,$E$49,IF(N(Vintage_Input!O328)&gt;0,Vintage_Input!W328/Vintage_Input!O328,""))</f>
        <v/>
      </c>
      <c r="P376" s="120">
        <f>IF($B376=1,$F$49,IF(N(Vintage_Input!P328)&gt;0,Vintage_Input!X328/Vintage_Input!P328,""))</f>
        <v/>
      </c>
      <c r="Q376" s="120">
        <f>IF($B376=1,$G$49,IF(N(Vintage_Input!Q328)&gt;0,Vintage_Input!Y328/Vintage_Input!Q328,""))</f>
        <v/>
      </c>
      <c r="R376" s="120">
        <f>IF($B376=1,$H$49,IF(N(Vintage_Input!R328)&gt;0,Vintage_Input!Z328/Vintage_Input!R328,""))</f>
        <v/>
      </c>
      <c r="S376" s="120">
        <f>IF($B376=1,$I$49,IF(N(Vintage_Input!S328)&gt;0,Vintage_Input!AA328/Vintage_Input!S328,""))</f>
        <v/>
      </c>
      <c r="T376" s="120">
        <f>IF($B376=1,$B$50,IF(N(Vintage_Input!L328)&gt;0,Vintage_Input!AB328/Vintage_Input!L328,""))</f>
        <v/>
      </c>
      <c r="U376" s="120">
        <f>IF($B376=1,$C$50,IF(N(Vintage_Input!M328)&gt;0,Vintage_Input!AC328/Vintage_Input!M328,""))</f>
        <v/>
      </c>
      <c r="V376" s="120">
        <f>IF($B376=1,$D$50,IF(N(Vintage_Input!N328)&gt;0,Vintage_Input!AD328/Vintage_Input!N328,""))</f>
        <v/>
      </c>
      <c r="W376" s="120">
        <f>IF($B376=1,$E$50,IF(N(Vintage_Input!O328)&gt;0,Vintage_Input!AE328/Vintage_Input!O328,""))</f>
        <v/>
      </c>
      <c r="X376" s="120">
        <f>IF($B376=1,$F$50,IF(N(Vintage_Input!P328)&gt;0,Vintage_Input!AF328/Vintage_Input!P328,""))</f>
        <v/>
      </c>
      <c r="Y376" s="120">
        <f>IF($B376=1,$G$50,IF(N(Vintage_Input!Q328)&gt;0,Vintage_Input!AG328/Vintage_Input!Q328,""))</f>
        <v/>
      </c>
      <c r="Z376" s="120">
        <f>IF($B376=1,$H$50,IF(N(Vintage_Input!R328)&gt;0,Vintage_Input!AH328/Vintage_Input!R328,""))</f>
        <v/>
      </c>
      <c r="AA376" s="120">
        <f>IF($B376=1,$I$50,IF(N(Vintage_Input!S328)&gt;0,Vintage_Input!AI328/Vintage_Input!S328,""))</f>
        <v/>
      </c>
      <c r="AB376" s="120">
        <f>IF($B376=1,$B$51,IF(N(Vintage_Input!L328)&gt;0,Vintage_Input!AJ328/Vintage_Input!L328,""))</f>
        <v/>
      </c>
      <c r="AC376" s="120">
        <f>IF($B376=1,$C$51,IF(N(Vintage_Input!M328)&gt;0,Vintage_Input!AK328/Vintage_Input!M328,""))</f>
        <v/>
      </c>
      <c r="AD376" s="120">
        <f>IF($B376=1,$D$51,IF(N(Vintage_Input!N328)&gt;0,Vintage_Input!AL328/Vintage_Input!N328,""))</f>
        <v/>
      </c>
      <c r="AE376" s="120">
        <f>IF($B376=1,$E$51,IF(N(Vintage_Input!O328)&gt;0,Vintage_Input!AM328/Vintage_Input!O328,""))</f>
        <v/>
      </c>
      <c r="AF376" s="120">
        <f>IF($B376=1,$F$51,IF(N(Vintage_Input!P328)&gt;0,Vintage_Input!AN328/Vintage_Input!P328,""))</f>
        <v/>
      </c>
      <c r="AG376" s="120">
        <f>IF($B376=1,$G$51,IF(N(Vintage_Input!Q328)&gt;0,Vintage_Input!AO328/Vintage_Input!Q328,""))</f>
        <v/>
      </c>
      <c r="AH376" s="120">
        <f>IF($B376=1,$H$51,IF(N(Vintage_Input!R328)&gt;0,Vintage_Input!AP328/Vintage_Input!R328,""))</f>
        <v/>
      </c>
      <c r="AI376" s="120">
        <f>IF($B376=1,$I$51,IF(N(Vintage_Input!S328)&gt;0,Vintage_Input!AQ328/Vintage_Input!S328,""))</f>
        <v/>
      </c>
      <c r="AJ376" s="120">
        <f>IF($B376=1,$B$52,IF(N(Vintage_Input!L328)&gt;0,IFERROR(Vintage_Input!AR328/Vintage_Input!AJ328,""),""))</f>
        <v/>
      </c>
      <c r="AK376" s="120">
        <f>IF($B376=1,$C$52,IF(N(Vintage_Input!M328)&gt;0,IFERROR(Vintage_Input!AS328/Vintage_Input!AK328,""),""))</f>
        <v/>
      </c>
      <c r="AL376" s="120">
        <f>IF($B376=1,$D$52,IF(N(Vintage_Input!N328)&gt;0,IFERROR(Vintage_Input!AT328/Vintage_Input!AL328,""),""))</f>
        <v/>
      </c>
      <c r="AM376" s="120">
        <f>IF($B376=1,$E$52,IF(N(Vintage_Input!O328)&gt;0,IFERROR(Vintage_Input!AU328/Vintage_Input!AM328,""),""))</f>
        <v/>
      </c>
      <c r="AN376" s="120">
        <f>IF($B376=1,$F$52,IF(N(Vintage_Input!P328)&gt;0,IFERROR(Vintage_Input!AV328/Vintage_Input!AN328,""),""))</f>
        <v/>
      </c>
      <c r="AO376" s="120">
        <f>IF($B376=1,$G$52,IF(N(Vintage_Input!Q328)&gt;0,IFERROR(Vintage_Input!AW328/Vintage_Input!AO328,""),""))</f>
        <v/>
      </c>
      <c r="AP376" s="120">
        <f>IF($B376=1,$H$52,IF(N(Vintage_Input!R328)&gt;0,IFERROR(Vintage_Input!AX328/Vintage_Input!AP328,""),""))</f>
        <v/>
      </c>
      <c r="AQ376" s="120">
        <f>IF($B376=1,$I$52,IF(N(Vintage_Input!S328)&gt;0,IFERROR(Vintage_Input!AY328/Vintage_Input!AQ328,""),""))</f>
        <v/>
      </c>
      <c r="AR376" s="120">
        <f>IF($B376=1,$B$53,IF(N(Vintage_Input!L328)&gt;0,IFERROR(Vintage_Input!AZ328/$C376,""),""))</f>
        <v/>
      </c>
      <c r="AS376" s="120">
        <f>IF($B376=1,$C$53,IF(N(Vintage_Input!M328)&gt;0,IFERROR(Vintage_Input!BA328/$C376,""),""))</f>
        <v/>
      </c>
      <c r="AT376" s="120">
        <f>IF($B376=1,$D$53,IF(N(Vintage_Input!N328)&gt;0,IFERROR(Vintage_Input!BB328/$C376,""),""))</f>
        <v/>
      </c>
      <c r="AU376" s="120">
        <f>IF($B376=1,$E$53,IF(N(Vintage_Input!O328)&gt;0,IFERROR(Vintage_Input!BC328/$C376,""),""))</f>
        <v/>
      </c>
      <c r="AV376" s="120">
        <f>IF($B376=1,$F$53,IF(N(Vintage_Input!P328)&gt;0,IFERROR(Vintage_Input!BD328/$C376,""),""))</f>
        <v/>
      </c>
      <c r="AW376" s="120">
        <f>IF($B376=1,$G$53,IF(N(Vintage_Input!Q328)&gt;0,IFERROR(Vintage_Input!BE328/$C376,""),""))</f>
        <v/>
      </c>
      <c r="AX376" s="120">
        <f>IF($B376=1,$H$53,IF(N(Vintage_Input!R328)&gt;0,IFERROR(Vintage_Input!BF328/$C376,""),""))</f>
        <v/>
      </c>
      <c r="AY376" s="120">
        <f>IF($B376=1,$I$53,IF(N(Vintage_Input!S328)&gt;0,IFERROR(Vintage_Input!BG328/$C376,""),""))</f>
        <v/>
      </c>
      <c r="AZ376" s="121">
        <f>IF($B376=1,$B$54,IF(N(Vintage_Input!L328)&gt;0,IFERROR((Vintage_Input!D328+Vintage_Input!AR328)/$C376+Products!$G$14-(Products!$G$43+Products!$G$19+Products!$G$43*Products!$G$22+Products!$G$44),""),""))</f>
        <v/>
      </c>
      <c r="BA376" s="121">
        <f>IF($B376=1,$C$54,IF(N(Vintage_Input!M328)&gt;0,IFERROR((Vintage_Input!E328+Vintage_Input!AS328)/$C376+Products!$G$14-(Products!$G$43+Products!$G$19+Products!$G$43*Products!$G$22+Products!$G$44),""),""))</f>
        <v/>
      </c>
      <c r="BB376" s="121">
        <f>IF($B376=1,$D$54,IF(N(Vintage_Input!N328)&gt;0,IFERROR((Vintage_Input!F328+Vintage_Input!AT328)/$C376+Products!$G$14-(Products!$G$43+Products!$G$19+Products!$G$43*Products!$G$22+Products!$G$44),""),""))</f>
        <v/>
      </c>
      <c r="BC376" s="121">
        <f>IF($B376=1,$E$54,IF(N(Vintage_Input!O328)&gt;0,IFERROR((Vintage_Input!G328+Vintage_Input!AU328)/$C376+Products!$G$14-(Products!$G$43+Products!$G$19+Products!$G$43*Products!$G$22+Products!$G$44),""),""))</f>
        <v/>
      </c>
      <c r="BD376" s="121">
        <f>IF($B376=1,$F$54,IF(N(Vintage_Input!P328)&gt;0,IFERROR((Vintage_Input!H328+Vintage_Input!AV328)/$C376+Products!$G$14-(Products!$G$43+Products!$G$19+Products!$G$43*Products!$G$22+Products!$G$44),""),""))</f>
        <v/>
      </c>
      <c r="BE376" s="121">
        <f>IF($B376=1,$G$54,IF(N(Vintage_Input!Q328)&gt;0,IFERROR((Vintage_Input!I328+Vintage_Input!AW328)/$C376+Products!$G$14-(Products!$G$43+Products!$G$19+Products!$G$43*Products!$G$22+Products!$G$44),""),""))</f>
        <v/>
      </c>
      <c r="BF376" s="121">
        <f>IF($B376=1,$H$54,IF(N(Vintage_Input!R328)&gt;0,IFERROR((Vintage_Input!J328+Vintage_Input!AX328)/$C376+Products!$G$14-(Products!$G$43+Products!$G$19+Products!$G$43*Products!$G$22+Products!$G$44),""),""))</f>
        <v/>
      </c>
      <c r="BG376" s="121">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8" t="inlineStr">
        <is>
          <t>Tier 1: Pico solar kit</t>
        </is>
      </c>
      <c r="O5" s="118" t="inlineStr">
        <is>
          <t>Tier 2: SHS with TV</t>
        </is>
      </c>
      <c r="AB5" s="118" t="inlineStr">
        <is>
          <t>Tier 3: Large SHS + DC fridge</t>
        </is>
      </c>
      <c r="AO5" s="118" t="inlineStr">
        <is>
          <t>Tier 4: Solar inverter + lithium (~1.2 kWp / 5 kWh)</t>
        </is>
      </c>
      <c r="BB5" s="118"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INDEX(Ops!$E$10:$BL$10,1,$B10)</f>
        <v/>
      </c>
      <c r="F10" s="121">
        <f>$C10*INDEX(Curves!$D$8:$D$68,F$4-$B10+1)</f>
        <v/>
      </c>
      <c r="G10" s="121">
        <f>$C10*INDEX(Curves!$D$8:$D$68,G$4-$B10+1)</f>
        <v/>
      </c>
      <c r="H10" s="121">
        <f>$C10*INDEX(Curves!$D$8:$D$68,H$4-$B10+1)</f>
        <v/>
      </c>
      <c r="I10" s="121">
        <f>$C10*INDEX(Curves!$D$8:$D$68,I$4-$B10+1)</f>
        <v/>
      </c>
      <c r="J10" s="121">
        <f>$C10*INDEX(Curves!$D$8:$D$68,J$4-$B10+1)</f>
        <v/>
      </c>
      <c r="K10" s="121">
        <f>$C10*INDEX(Curves!$D$8:$D$68,K$4-$B10+1)</f>
        <v/>
      </c>
      <c r="L10" s="121">
        <f>$C10*INDEX(Curves!$D$8:$D$68,L$4-$B10+1)</f>
        <v/>
      </c>
      <c r="M10" s="121">
        <f>$C10*INDEX(Curves!$D$8:$D$68,M$4-$B10+1)</f>
        <v/>
      </c>
      <c r="N10" s="121">
        <f>$C10*INDEX(Curves!$D$8:$D$68,N$4-$B10+1)</f>
        <v/>
      </c>
      <c r="O10" s="121">
        <f>$C10*INDEX(Curves!$D$8:$D$68,O$4-$B10+1)</f>
        <v/>
      </c>
      <c r="P10" s="121">
        <f>$C10*INDEX(Curves!$D$8:$D$68,P$4-$B10+1)</f>
        <v/>
      </c>
      <c r="Q10" s="121">
        <f>$C10*INDEX(Curves!$D$8:$D$68,Q$4-$B10+1)</f>
        <v/>
      </c>
      <c r="R10" s="121">
        <f>$C10*INDEX(Curves!$D$8:$D$68,R$4-$B10+1)</f>
        <v/>
      </c>
      <c r="S10" s="121">
        <f>$C10*INDEX(Curves!$D$8:$D$68,S$4-$B10+1)</f>
        <v/>
      </c>
      <c r="T10" s="121">
        <f>$C10*INDEX(Curves!$D$8:$D$68,T$4-$B10+1)</f>
        <v/>
      </c>
      <c r="U10" s="121">
        <f>$C10*INDEX(Curves!$D$8:$D$68,U$4-$B10+1)</f>
        <v/>
      </c>
      <c r="V10" s="121">
        <f>$C10*INDEX(Curves!$D$8:$D$68,V$4-$B10+1)</f>
        <v/>
      </c>
      <c r="W10" s="121">
        <f>$C10*INDEX(Curves!$D$8:$D$68,W$4-$B10+1)</f>
        <v/>
      </c>
      <c r="X10" s="121">
        <f>$C10*INDEX(Curves!$D$8:$D$68,X$4-$B10+1)</f>
        <v/>
      </c>
      <c r="Y10" s="121">
        <f>$C10*INDEX(Curves!$D$8:$D$68,Y$4-$B10+1)</f>
        <v/>
      </c>
      <c r="Z10" s="121">
        <f>$C10*INDEX(Curves!$D$8:$D$68,Z$4-$B10+1)</f>
        <v/>
      </c>
      <c r="AA10" s="121">
        <f>$C10*INDEX(Curves!$D$8:$D$68,AA$4-$B10+1)</f>
        <v/>
      </c>
      <c r="AB10" s="121">
        <f>$C10*INDEX(Curves!$D$8:$D$68,AB$4-$B10+1)</f>
        <v/>
      </c>
      <c r="AC10" s="121">
        <f>$C10*INDEX(Curves!$D$8:$D$68,AC$4-$B10+1)</f>
        <v/>
      </c>
      <c r="AD10" s="121">
        <f>$C10*INDEX(Curves!$D$8:$D$68,AD$4-$B10+1)</f>
        <v/>
      </c>
      <c r="AE10" s="121">
        <f>$C10*INDEX(Curves!$D$8:$D$68,AE$4-$B10+1)</f>
        <v/>
      </c>
      <c r="AF10" s="121">
        <f>$C10*INDEX(Curves!$D$8:$D$68,AF$4-$B10+1)</f>
        <v/>
      </c>
      <c r="AG10" s="121">
        <f>$C10*INDEX(Curves!$D$8:$D$68,AG$4-$B10+1)</f>
        <v/>
      </c>
      <c r="AH10" s="121">
        <f>$C10*INDEX(Curves!$D$8:$D$68,AH$4-$B10+1)</f>
        <v/>
      </c>
      <c r="AI10" s="121">
        <f>$C10*INDEX(Curves!$D$8:$D$68,AI$4-$B10+1)</f>
        <v/>
      </c>
      <c r="AJ10" s="121">
        <f>$C10*INDEX(Curves!$D$8:$D$68,AJ$4-$B10+1)</f>
        <v/>
      </c>
      <c r="AK10" s="121">
        <f>$C10*INDEX(Curves!$D$8:$D$68,AK$4-$B10+1)</f>
        <v/>
      </c>
      <c r="AL10" s="121">
        <f>$C10*INDEX(Curves!$D$8:$D$68,AL$4-$B10+1)</f>
        <v/>
      </c>
      <c r="AM10" s="121">
        <f>$C10*INDEX(Curves!$D$8:$D$68,AM$4-$B10+1)</f>
        <v/>
      </c>
      <c r="AN10" s="121">
        <f>$C10*INDEX(Curves!$D$8:$D$68,AN$4-$B10+1)</f>
        <v/>
      </c>
      <c r="AO10" s="121">
        <f>$C10*INDEX(Curves!$D$8:$D$68,AO$4-$B10+1)</f>
        <v/>
      </c>
      <c r="AP10" s="121">
        <f>$C10*INDEX(Curves!$D$8:$D$68,AP$4-$B10+1)</f>
        <v/>
      </c>
      <c r="AQ10" s="121">
        <f>$C10*INDEX(Curves!$D$8:$D$68,AQ$4-$B10+1)</f>
        <v/>
      </c>
      <c r="AR10" s="121">
        <f>$C10*INDEX(Curves!$D$8:$D$68,AR$4-$B10+1)</f>
        <v/>
      </c>
      <c r="AS10" s="121">
        <f>$C10*INDEX(Curves!$D$8:$D$68,AS$4-$B10+1)</f>
        <v/>
      </c>
      <c r="AT10" s="121">
        <f>$C10*INDEX(Curves!$D$8:$D$68,AT$4-$B10+1)</f>
        <v/>
      </c>
      <c r="AU10" s="121">
        <f>$C10*INDEX(Curves!$D$8:$D$68,AU$4-$B10+1)</f>
        <v/>
      </c>
      <c r="AV10" s="121">
        <f>$C10*INDEX(Curves!$D$8:$D$68,AV$4-$B10+1)</f>
        <v/>
      </c>
      <c r="AW10" s="121">
        <f>$C10*INDEX(Curves!$D$8:$D$68,AW$4-$B10+1)</f>
        <v/>
      </c>
      <c r="AX10" s="121">
        <f>$C10*INDEX(Curves!$D$8:$D$68,AX$4-$B10+1)</f>
        <v/>
      </c>
      <c r="AY10" s="121">
        <f>$C10*INDEX(Curves!$D$8:$D$68,AY$4-$B10+1)</f>
        <v/>
      </c>
      <c r="AZ10" s="121">
        <f>$C10*INDEX(Curves!$D$8:$D$68,AZ$4-$B10+1)</f>
        <v/>
      </c>
      <c r="BA10" s="121">
        <f>$C10*INDEX(Curves!$D$8:$D$68,BA$4-$B10+1)</f>
        <v/>
      </c>
      <c r="BB10" s="121">
        <f>$C10*INDEX(Curves!$D$8:$D$68,BB$4-$B10+1)</f>
        <v/>
      </c>
      <c r="BC10" s="121">
        <f>$C10*INDEX(Curves!$D$8:$D$68,BC$4-$B10+1)</f>
        <v/>
      </c>
      <c r="BD10" s="121">
        <f>$C10*INDEX(Curves!$D$8:$D$68,BD$4-$B10+1)</f>
        <v/>
      </c>
      <c r="BE10" s="121">
        <f>$C10*INDEX(Curves!$D$8:$D$68,BE$4-$B10+1)</f>
        <v/>
      </c>
      <c r="BF10" s="121">
        <f>$C10*INDEX(Curves!$D$8:$D$68,BF$4-$B10+1)</f>
        <v/>
      </c>
      <c r="BG10" s="121">
        <f>$C10*INDEX(Curves!$D$8:$D$68,BG$4-$B10+1)</f>
        <v/>
      </c>
      <c r="BH10" s="121">
        <f>$C10*INDEX(Curves!$D$8:$D$68,BH$4-$B10+1)</f>
        <v/>
      </c>
      <c r="BI10" s="121">
        <f>$C10*INDEX(Curves!$D$8:$D$68,BI$4-$B10+1)</f>
        <v/>
      </c>
      <c r="BJ10" s="121">
        <f>$C10*INDEX(Curves!$D$8:$D$68,BJ$4-$B10+1)</f>
        <v/>
      </c>
      <c r="BK10" s="121">
        <f>$C10*INDEX(Curves!$D$8:$D$68,BK$4-$B10+1)</f>
        <v/>
      </c>
      <c r="BL10" s="121">
        <f>$C10*INDEX(Curves!$D$8:$D$68,BL$4-$B10+1)</f>
        <v/>
      </c>
    </row>
    <row r="11">
      <c r="A11" s="116" t="inlineStr">
        <is>
          <t>Cohort month 2</t>
        </is>
      </c>
      <c r="B11" s="116" t="n">
        <v>2</v>
      </c>
      <c r="C11" s="33">
        <f>INDEX(Ops!$E$10:$BL$10,1,$B11)</f>
        <v/>
      </c>
      <c r="G11" s="121">
        <f>$C11*INDEX(Curves!$D$8:$D$68,G$4-$B11+1)</f>
        <v/>
      </c>
      <c r="H11" s="121">
        <f>$C11*INDEX(Curves!$D$8:$D$68,H$4-$B11+1)</f>
        <v/>
      </c>
      <c r="I11" s="121">
        <f>$C11*INDEX(Curves!$D$8:$D$68,I$4-$B11+1)</f>
        <v/>
      </c>
      <c r="J11" s="121">
        <f>$C11*INDEX(Curves!$D$8:$D$68,J$4-$B11+1)</f>
        <v/>
      </c>
      <c r="K11" s="121">
        <f>$C11*INDEX(Curves!$D$8:$D$68,K$4-$B11+1)</f>
        <v/>
      </c>
      <c r="L11" s="121">
        <f>$C11*INDEX(Curves!$D$8:$D$68,L$4-$B11+1)</f>
        <v/>
      </c>
      <c r="M11" s="121">
        <f>$C11*INDEX(Curves!$D$8:$D$68,M$4-$B11+1)</f>
        <v/>
      </c>
      <c r="N11" s="121">
        <f>$C11*INDEX(Curves!$D$8:$D$68,N$4-$B11+1)</f>
        <v/>
      </c>
      <c r="O11" s="121">
        <f>$C11*INDEX(Curves!$D$8:$D$68,O$4-$B11+1)</f>
        <v/>
      </c>
      <c r="P11" s="121">
        <f>$C11*INDEX(Curves!$D$8:$D$68,P$4-$B11+1)</f>
        <v/>
      </c>
      <c r="Q11" s="121">
        <f>$C11*INDEX(Curves!$D$8:$D$68,Q$4-$B11+1)</f>
        <v/>
      </c>
      <c r="R11" s="121">
        <f>$C11*INDEX(Curves!$D$8:$D$68,R$4-$B11+1)</f>
        <v/>
      </c>
      <c r="S11" s="121">
        <f>$C11*INDEX(Curves!$D$8:$D$68,S$4-$B11+1)</f>
        <v/>
      </c>
      <c r="T11" s="121">
        <f>$C11*INDEX(Curves!$D$8:$D$68,T$4-$B11+1)</f>
        <v/>
      </c>
      <c r="U11" s="121">
        <f>$C11*INDEX(Curves!$D$8:$D$68,U$4-$B11+1)</f>
        <v/>
      </c>
      <c r="V11" s="121">
        <f>$C11*INDEX(Curves!$D$8:$D$68,V$4-$B11+1)</f>
        <v/>
      </c>
      <c r="W11" s="121">
        <f>$C11*INDEX(Curves!$D$8:$D$68,W$4-$B11+1)</f>
        <v/>
      </c>
      <c r="X11" s="121">
        <f>$C11*INDEX(Curves!$D$8:$D$68,X$4-$B11+1)</f>
        <v/>
      </c>
      <c r="Y11" s="121">
        <f>$C11*INDEX(Curves!$D$8:$D$68,Y$4-$B11+1)</f>
        <v/>
      </c>
      <c r="Z11" s="121">
        <f>$C11*INDEX(Curves!$D$8:$D$68,Z$4-$B11+1)</f>
        <v/>
      </c>
      <c r="AA11" s="121">
        <f>$C11*INDEX(Curves!$D$8:$D$68,AA$4-$B11+1)</f>
        <v/>
      </c>
      <c r="AB11" s="121">
        <f>$C11*INDEX(Curves!$D$8:$D$68,AB$4-$B11+1)</f>
        <v/>
      </c>
      <c r="AC11" s="121">
        <f>$C11*INDEX(Curves!$D$8:$D$68,AC$4-$B11+1)</f>
        <v/>
      </c>
      <c r="AD11" s="121">
        <f>$C11*INDEX(Curves!$D$8:$D$68,AD$4-$B11+1)</f>
        <v/>
      </c>
      <c r="AE11" s="121">
        <f>$C11*INDEX(Curves!$D$8:$D$68,AE$4-$B11+1)</f>
        <v/>
      </c>
      <c r="AF11" s="121">
        <f>$C11*INDEX(Curves!$D$8:$D$68,AF$4-$B11+1)</f>
        <v/>
      </c>
      <c r="AG11" s="121">
        <f>$C11*INDEX(Curves!$D$8:$D$68,AG$4-$B11+1)</f>
        <v/>
      </c>
      <c r="AH11" s="121">
        <f>$C11*INDEX(Curves!$D$8:$D$68,AH$4-$B11+1)</f>
        <v/>
      </c>
      <c r="AI11" s="121">
        <f>$C11*INDEX(Curves!$D$8:$D$68,AI$4-$B11+1)</f>
        <v/>
      </c>
      <c r="AJ11" s="121">
        <f>$C11*INDEX(Curves!$D$8:$D$68,AJ$4-$B11+1)</f>
        <v/>
      </c>
      <c r="AK11" s="121">
        <f>$C11*INDEX(Curves!$D$8:$D$68,AK$4-$B11+1)</f>
        <v/>
      </c>
      <c r="AL11" s="121">
        <f>$C11*INDEX(Curves!$D$8:$D$68,AL$4-$B11+1)</f>
        <v/>
      </c>
      <c r="AM11" s="121">
        <f>$C11*INDEX(Curves!$D$8:$D$68,AM$4-$B11+1)</f>
        <v/>
      </c>
      <c r="AN11" s="121">
        <f>$C11*INDEX(Curves!$D$8:$D$68,AN$4-$B11+1)</f>
        <v/>
      </c>
      <c r="AO11" s="121">
        <f>$C11*INDEX(Curves!$D$8:$D$68,AO$4-$B11+1)</f>
        <v/>
      </c>
      <c r="AP11" s="121">
        <f>$C11*INDEX(Curves!$D$8:$D$68,AP$4-$B11+1)</f>
        <v/>
      </c>
      <c r="AQ11" s="121">
        <f>$C11*INDEX(Curves!$D$8:$D$68,AQ$4-$B11+1)</f>
        <v/>
      </c>
      <c r="AR11" s="121">
        <f>$C11*INDEX(Curves!$D$8:$D$68,AR$4-$B11+1)</f>
        <v/>
      </c>
      <c r="AS11" s="121">
        <f>$C11*INDEX(Curves!$D$8:$D$68,AS$4-$B11+1)</f>
        <v/>
      </c>
      <c r="AT11" s="121">
        <f>$C11*INDEX(Curves!$D$8:$D$68,AT$4-$B11+1)</f>
        <v/>
      </c>
      <c r="AU11" s="121">
        <f>$C11*INDEX(Curves!$D$8:$D$68,AU$4-$B11+1)</f>
        <v/>
      </c>
      <c r="AV11" s="121">
        <f>$C11*INDEX(Curves!$D$8:$D$68,AV$4-$B11+1)</f>
        <v/>
      </c>
      <c r="AW11" s="121">
        <f>$C11*INDEX(Curves!$D$8:$D$68,AW$4-$B11+1)</f>
        <v/>
      </c>
      <c r="AX11" s="121">
        <f>$C11*INDEX(Curves!$D$8:$D$68,AX$4-$B11+1)</f>
        <v/>
      </c>
      <c r="AY11" s="121">
        <f>$C11*INDEX(Curves!$D$8:$D$68,AY$4-$B11+1)</f>
        <v/>
      </c>
      <c r="AZ11" s="121">
        <f>$C11*INDEX(Curves!$D$8:$D$68,AZ$4-$B11+1)</f>
        <v/>
      </c>
      <c r="BA11" s="121">
        <f>$C11*INDEX(Curves!$D$8:$D$68,BA$4-$B11+1)</f>
        <v/>
      </c>
      <c r="BB11" s="121">
        <f>$C11*INDEX(Curves!$D$8:$D$68,BB$4-$B11+1)</f>
        <v/>
      </c>
      <c r="BC11" s="121">
        <f>$C11*INDEX(Curves!$D$8:$D$68,BC$4-$B11+1)</f>
        <v/>
      </c>
      <c r="BD11" s="121">
        <f>$C11*INDEX(Curves!$D$8:$D$68,BD$4-$B11+1)</f>
        <v/>
      </c>
      <c r="BE11" s="121">
        <f>$C11*INDEX(Curves!$D$8:$D$68,BE$4-$B11+1)</f>
        <v/>
      </c>
      <c r="BF11" s="121">
        <f>$C11*INDEX(Curves!$D$8:$D$68,BF$4-$B11+1)</f>
        <v/>
      </c>
      <c r="BG11" s="121">
        <f>$C11*INDEX(Curves!$D$8:$D$68,BG$4-$B11+1)</f>
        <v/>
      </c>
      <c r="BH11" s="121">
        <f>$C11*INDEX(Curves!$D$8:$D$68,BH$4-$B11+1)</f>
        <v/>
      </c>
      <c r="BI11" s="121">
        <f>$C11*INDEX(Curves!$D$8:$D$68,BI$4-$B11+1)</f>
        <v/>
      </c>
      <c r="BJ11" s="121">
        <f>$C11*INDEX(Curves!$D$8:$D$68,BJ$4-$B11+1)</f>
        <v/>
      </c>
      <c r="BK11" s="121">
        <f>$C11*INDEX(Curves!$D$8:$D$68,BK$4-$B11+1)</f>
        <v/>
      </c>
      <c r="BL11" s="121">
        <f>$C11*INDEX(Curves!$D$8:$D$68,BL$4-$B11+1)</f>
        <v/>
      </c>
    </row>
    <row r="12">
      <c r="A12" s="116" t="inlineStr">
        <is>
          <t>Cohort month 3</t>
        </is>
      </c>
      <c r="B12" s="116" t="n">
        <v>3</v>
      </c>
      <c r="C12" s="33">
        <f>INDEX(Ops!$E$10:$BL$10,1,$B12)</f>
        <v/>
      </c>
      <c r="H12" s="121">
        <f>$C12*INDEX(Curves!$D$8:$D$68,H$4-$B12+1)</f>
        <v/>
      </c>
      <c r="I12" s="121">
        <f>$C12*INDEX(Curves!$D$8:$D$68,I$4-$B12+1)</f>
        <v/>
      </c>
      <c r="J12" s="121">
        <f>$C12*INDEX(Curves!$D$8:$D$68,J$4-$B12+1)</f>
        <v/>
      </c>
      <c r="K12" s="121">
        <f>$C12*INDEX(Curves!$D$8:$D$68,K$4-$B12+1)</f>
        <v/>
      </c>
      <c r="L12" s="121">
        <f>$C12*INDEX(Curves!$D$8:$D$68,L$4-$B12+1)</f>
        <v/>
      </c>
      <c r="M12" s="121">
        <f>$C12*INDEX(Curves!$D$8:$D$68,M$4-$B12+1)</f>
        <v/>
      </c>
      <c r="N12" s="121">
        <f>$C12*INDEX(Curves!$D$8:$D$68,N$4-$B12+1)</f>
        <v/>
      </c>
      <c r="O12" s="121">
        <f>$C12*INDEX(Curves!$D$8:$D$68,O$4-$B12+1)</f>
        <v/>
      </c>
      <c r="P12" s="121">
        <f>$C12*INDEX(Curves!$D$8:$D$68,P$4-$B12+1)</f>
        <v/>
      </c>
      <c r="Q12" s="121">
        <f>$C12*INDEX(Curves!$D$8:$D$68,Q$4-$B12+1)</f>
        <v/>
      </c>
      <c r="R12" s="121">
        <f>$C12*INDEX(Curves!$D$8:$D$68,R$4-$B12+1)</f>
        <v/>
      </c>
      <c r="S12" s="121">
        <f>$C12*INDEX(Curves!$D$8:$D$68,S$4-$B12+1)</f>
        <v/>
      </c>
      <c r="T12" s="121">
        <f>$C12*INDEX(Curves!$D$8:$D$68,T$4-$B12+1)</f>
        <v/>
      </c>
      <c r="U12" s="121">
        <f>$C12*INDEX(Curves!$D$8:$D$68,U$4-$B12+1)</f>
        <v/>
      </c>
      <c r="V12" s="121">
        <f>$C12*INDEX(Curves!$D$8:$D$68,V$4-$B12+1)</f>
        <v/>
      </c>
      <c r="W12" s="121">
        <f>$C12*INDEX(Curves!$D$8:$D$68,W$4-$B12+1)</f>
        <v/>
      </c>
      <c r="X12" s="121">
        <f>$C12*INDEX(Curves!$D$8:$D$68,X$4-$B12+1)</f>
        <v/>
      </c>
      <c r="Y12" s="121">
        <f>$C12*INDEX(Curves!$D$8:$D$68,Y$4-$B12+1)</f>
        <v/>
      </c>
      <c r="Z12" s="121">
        <f>$C12*INDEX(Curves!$D$8:$D$68,Z$4-$B12+1)</f>
        <v/>
      </c>
      <c r="AA12" s="121">
        <f>$C12*INDEX(Curves!$D$8:$D$68,AA$4-$B12+1)</f>
        <v/>
      </c>
      <c r="AB12" s="121">
        <f>$C12*INDEX(Curves!$D$8:$D$68,AB$4-$B12+1)</f>
        <v/>
      </c>
      <c r="AC12" s="121">
        <f>$C12*INDEX(Curves!$D$8:$D$68,AC$4-$B12+1)</f>
        <v/>
      </c>
      <c r="AD12" s="121">
        <f>$C12*INDEX(Curves!$D$8:$D$68,AD$4-$B12+1)</f>
        <v/>
      </c>
      <c r="AE12" s="121">
        <f>$C12*INDEX(Curves!$D$8:$D$68,AE$4-$B12+1)</f>
        <v/>
      </c>
      <c r="AF12" s="121">
        <f>$C12*INDEX(Curves!$D$8:$D$68,AF$4-$B12+1)</f>
        <v/>
      </c>
      <c r="AG12" s="121">
        <f>$C12*INDEX(Curves!$D$8:$D$68,AG$4-$B12+1)</f>
        <v/>
      </c>
      <c r="AH12" s="121">
        <f>$C12*INDEX(Curves!$D$8:$D$68,AH$4-$B12+1)</f>
        <v/>
      </c>
      <c r="AI12" s="121">
        <f>$C12*INDEX(Curves!$D$8:$D$68,AI$4-$B12+1)</f>
        <v/>
      </c>
      <c r="AJ12" s="121">
        <f>$C12*INDEX(Curves!$D$8:$D$68,AJ$4-$B12+1)</f>
        <v/>
      </c>
      <c r="AK12" s="121">
        <f>$C12*INDEX(Curves!$D$8:$D$68,AK$4-$B12+1)</f>
        <v/>
      </c>
      <c r="AL12" s="121">
        <f>$C12*INDEX(Curves!$D$8:$D$68,AL$4-$B12+1)</f>
        <v/>
      </c>
      <c r="AM12" s="121">
        <f>$C12*INDEX(Curves!$D$8:$D$68,AM$4-$B12+1)</f>
        <v/>
      </c>
      <c r="AN12" s="121">
        <f>$C12*INDEX(Curves!$D$8:$D$68,AN$4-$B12+1)</f>
        <v/>
      </c>
      <c r="AO12" s="121">
        <f>$C12*INDEX(Curves!$D$8:$D$68,AO$4-$B12+1)</f>
        <v/>
      </c>
      <c r="AP12" s="121">
        <f>$C12*INDEX(Curves!$D$8:$D$68,AP$4-$B12+1)</f>
        <v/>
      </c>
      <c r="AQ12" s="121">
        <f>$C12*INDEX(Curves!$D$8:$D$68,AQ$4-$B12+1)</f>
        <v/>
      </c>
      <c r="AR12" s="121">
        <f>$C12*INDEX(Curves!$D$8:$D$68,AR$4-$B12+1)</f>
        <v/>
      </c>
      <c r="AS12" s="121">
        <f>$C12*INDEX(Curves!$D$8:$D$68,AS$4-$B12+1)</f>
        <v/>
      </c>
      <c r="AT12" s="121">
        <f>$C12*INDEX(Curves!$D$8:$D$68,AT$4-$B12+1)</f>
        <v/>
      </c>
      <c r="AU12" s="121">
        <f>$C12*INDEX(Curves!$D$8:$D$68,AU$4-$B12+1)</f>
        <v/>
      </c>
      <c r="AV12" s="121">
        <f>$C12*INDEX(Curves!$D$8:$D$68,AV$4-$B12+1)</f>
        <v/>
      </c>
      <c r="AW12" s="121">
        <f>$C12*INDEX(Curves!$D$8:$D$68,AW$4-$B12+1)</f>
        <v/>
      </c>
      <c r="AX12" s="121">
        <f>$C12*INDEX(Curves!$D$8:$D$68,AX$4-$B12+1)</f>
        <v/>
      </c>
      <c r="AY12" s="121">
        <f>$C12*INDEX(Curves!$D$8:$D$68,AY$4-$B12+1)</f>
        <v/>
      </c>
      <c r="AZ12" s="121">
        <f>$C12*INDEX(Curves!$D$8:$D$68,AZ$4-$B12+1)</f>
        <v/>
      </c>
      <c r="BA12" s="121">
        <f>$C12*INDEX(Curves!$D$8:$D$68,BA$4-$B12+1)</f>
        <v/>
      </c>
      <c r="BB12" s="121">
        <f>$C12*INDEX(Curves!$D$8:$D$68,BB$4-$B12+1)</f>
        <v/>
      </c>
      <c r="BC12" s="121">
        <f>$C12*INDEX(Curves!$D$8:$D$68,BC$4-$B12+1)</f>
        <v/>
      </c>
      <c r="BD12" s="121">
        <f>$C12*INDEX(Curves!$D$8:$D$68,BD$4-$B12+1)</f>
        <v/>
      </c>
      <c r="BE12" s="121">
        <f>$C12*INDEX(Curves!$D$8:$D$68,BE$4-$B12+1)</f>
        <v/>
      </c>
      <c r="BF12" s="121">
        <f>$C12*INDEX(Curves!$D$8:$D$68,BF$4-$B12+1)</f>
        <v/>
      </c>
      <c r="BG12" s="121">
        <f>$C12*INDEX(Curves!$D$8:$D$68,BG$4-$B12+1)</f>
        <v/>
      </c>
      <c r="BH12" s="121">
        <f>$C12*INDEX(Curves!$D$8:$D$68,BH$4-$B12+1)</f>
        <v/>
      </c>
      <c r="BI12" s="121">
        <f>$C12*INDEX(Curves!$D$8:$D$68,BI$4-$B12+1)</f>
        <v/>
      </c>
      <c r="BJ12" s="121">
        <f>$C12*INDEX(Curves!$D$8:$D$68,BJ$4-$B12+1)</f>
        <v/>
      </c>
      <c r="BK12" s="121">
        <f>$C12*INDEX(Curves!$D$8:$D$68,BK$4-$B12+1)</f>
        <v/>
      </c>
      <c r="BL12" s="121">
        <f>$C12*INDEX(Curves!$D$8:$D$68,BL$4-$B12+1)</f>
        <v/>
      </c>
    </row>
    <row r="13">
      <c r="A13" s="116" t="inlineStr">
        <is>
          <t>Cohort month 4</t>
        </is>
      </c>
      <c r="B13" s="116" t="n">
        <v>4</v>
      </c>
      <c r="C13" s="33">
        <f>INDEX(Ops!$E$10:$BL$10,1,$B13)</f>
        <v/>
      </c>
      <c r="I13" s="121">
        <f>$C13*INDEX(Curves!$D$8:$D$68,I$4-$B13+1)</f>
        <v/>
      </c>
      <c r="J13" s="121">
        <f>$C13*INDEX(Curves!$D$8:$D$68,J$4-$B13+1)</f>
        <v/>
      </c>
      <c r="K13" s="121">
        <f>$C13*INDEX(Curves!$D$8:$D$68,K$4-$B13+1)</f>
        <v/>
      </c>
      <c r="L13" s="121">
        <f>$C13*INDEX(Curves!$D$8:$D$68,L$4-$B13+1)</f>
        <v/>
      </c>
      <c r="M13" s="121">
        <f>$C13*INDEX(Curves!$D$8:$D$68,M$4-$B13+1)</f>
        <v/>
      </c>
      <c r="N13" s="121">
        <f>$C13*INDEX(Curves!$D$8:$D$68,N$4-$B13+1)</f>
        <v/>
      </c>
      <c r="O13" s="121">
        <f>$C13*INDEX(Curves!$D$8:$D$68,O$4-$B13+1)</f>
        <v/>
      </c>
      <c r="P13" s="121">
        <f>$C13*INDEX(Curves!$D$8:$D$68,P$4-$B13+1)</f>
        <v/>
      </c>
      <c r="Q13" s="121">
        <f>$C13*INDEX(Curves!$D$8:$D$68,Q$4-$B13+1)</f>
        <v/>
      </c>
      <c r="R13" s="121">
        <f>$C13*INDEX(Curves!$D$8:$D$68,R$4-$B13+1)</f>
        <v/>
      </c>
      <c r="S13" s="121">
        <f>$C13*INDEX(Curves!$D$8:$D$68,S$4-$B13+1)</f>
        <v/>
      </c>
      <c r="T13" s="121">
        <f>$C13*INDEX(Curves!$D$8:$D$68,T$4-$B13+1)</f>
        <v/>
      </c>
      <c r="U13" s="121">
        <f>$C13*INDEX(Curves!$D$8:$D$68,U$4-$B13+1)</f>
        <v/>
      </c>
      <c r="V13" s="121">
        <f>$C13*INDEX(Curves!$D$8:$D$68,V$4-$B13+1)</f>
        <v/>
      </c>
      <c r="W13" s="121">
        <f>$C13*INDEX(Curves!$D$8:$D$68,W$4-$B13+1)</f>
        <v/>
      </c>
      <c r="X13" s="121">
        <f>$C13*INDEX(Curves!$D$8:$D$68,X$4-$B13+1)</f>
        <v/>
      </c>
      <c r="Y13" s="121">
        <f>$C13*INDEX(Curves!$D$8:$D$68,Y$4-$B13+1)</f>
        <v/>
      </c>
      <c r="Z13" s="121">
        <f>$C13*INDEX(Curves!$D$8:$D$68,Z$4-$B13+1)</f>
        <v/>
      </c>
      <c r="AA13" s="121">
        <f>$C13*INDEX(Curves!$D$8:$D$68,AA$4-$B13+1)</f>
        <v/>
      </c>
      <c r="AB13" s="121">
        <f>$C13*INDEX(Curves!$D$8:$D$68,AB$4-$B13+1)</f>
        <v/>
      </c>
      <c r="AC13" s="121">
        <f>$C13*INDEX(Curves!$D$8:$D$68,AC$4-$B13+1)</f>
        <v/>
      </c>
      <c r="AD13" s="121">
        <f>$C13*INDEX(Curves!$D$8:$D$68,AD$4-$B13+1)</f>
        <v/>
      </c>
      <c r="AE13" s="121">
        <f>$C13*INDEX(Curves!$D$8:$D$68,AE$4-$B13+1)</f>
        <v/>
      </c>
      <c r="AF13" s="121">
        <f>$C13*INDEX(Curves!$D$8:$D$68,AF$4-$B13+1)</f>
        <v/>
      </c>
      <c r="AG13" s="121">
        <f>$C13*INDEX(Curves!$D$8:$D$68,AG$4-$B13+1)</f>
        <v/>
      </c>
      <c r="AH13" s="121">
        <f>$C13*INDEX(Curves!$D$8:$D$68,AH$4-$B13+1)</f>
        <v/>
      </c>
      <c r="AI13" s="121">
        <f>$C13*INDEX(Curves!$D$8:$D$68,AI$4-$B13+1)</f>
        <v/>
      </c>
      <c r="AJ13" s="121">
        <f>$C13*INDEX(Curves!$D$8:$D$68,AJ$4-$B13+1)</f>
        <v/>
      </c>
      <c r="AK13" s="121">
        <f>$C13*INDEX(Curves!$D$8:$D$68,AK$4-$B13+1)</f>
        <v/>
      </c>
      <c r="AL13" s="121">
        <f>$C13*INDEX(Curves!$D$8:$D$68,AL$4-$B13+1)</f>
        <v/>
      </c>
      <c r="AM13" s="121">
        <f>$C13*INDEX(Curves!$D$8:$D$68,AM$4-$B13+1)</f>
        <v/>
      </c>
      <c r="AN13" s="121">
        <f>$C13*INDEX(Curves!$D$8:$D$68,AN$4-$B13+1)</f>
        <v/>
      </c>
      <c r="AO13" s="121">
        <f>$C13*INDEX(Curves!$D$8:$D$68,AO$4-$B13+1)</f>
        <v/>
      </c>
      <c r="AP13" s="121">
        <f>$C13*INDEX(Curves!$D$8:$D$68,AP$4-$B13+1)</f>
        <v/>
      </c>
      <c r="AQ13" s="121">
        <f>$C13*INDEX(Curves!$D$8:$D$68,AQ$4-$B13+1)</f>
        <v/>
      </c>
      <c r="AR13" s="121">
        <f>$C13*INDEX(Curves!$D$8:$D$68,AR$4-$B13+1)</f>
        <v/>
      </c>
      <c r="AS13" s="121">
        <f>$C13*INDEX(Curves!$D$8:$D$68,AS$4-$B13+1)</f>
        <v/>
      </c>
      <c r="AT13" s="121">
        <f>$C13*INDEX(Curves!$D$8:$D$68,AT$4-$B13+1)</f>
        <v/>
      </c>
      <c r="AU13" s="121">
        <f>$C13*INDEX(Curves!$D$8:$D$68,AU$4-$B13+1)</f>
        <v/>
      </c>
      <c r="AV13" s="121">
        <f>$C13*INDEX(Curves!$D$8:$D$68,AV$4-$B13+1)</f>
        <v/>
      </c>
      <c r="AW13" s="121">
        <f>$C13*INDEX(Curves!$D$8:$D$68,AW$4-$B13+1)</f>
        <v/>
      </c>
      <c r="AX13" s="121">
        <f>$C13*INDEX(Curves!$D$8:$D$68,AX$4-$B13+1)</f>
        <v/>
      </c>
      <c r="AY13" s="121">
        <f>$C13*INDEX(Curves!$D$8:$D$68,AY$4-$B13+1)</f>
        <v/>
      </c>
      <c r="AZ13" s="121">
        <f>$C13*INDEX(Curves!$D$8:$D$68,AZ$4-$B13+1)</f>
        <v/>
      </c>
      <c r="BA13" s="121">
        <f>$C13*INDEX(Curves!$D$8:$D$68,BA$4-$B13+1)</f>
        <v/>
      </c>
      <c r="BB13" s="121">
        <f>$C13*INDEX(Curves!$D$8:$D$68,BB$4-$B13+1)</f>
        <v/>
      </c>
      <c r="BC13" s="121">
        <f>$C13*INDEX(Curves!$D$8:$D$68,BC$4-$B13+1)</f>
        <v/>
      </c>
      <c r="BD13" s="121">
        <f>$C13*INDEX(Curves!$D$8:$D$68,BD$4-$B13+1)</f>
        <v/>
      </c>
      <c r="BE13" s="121">
        <f>$C13*INDEX(Curves!$D$8:$D$68,BE$4-$B13+1)</f>
        <v/>
      </c>
      <c r="BF13" s="121">
        <f>$C13*INDEX(Curves!$D$8:$D$68,BF$4-$B13+1)</f>
        <v/>
      </c>
      <c r="BG13" s="121">
        <f>$C13*INDEX(Curves!$D$8:$D$68,BG$4-$B13+1)</f>
        <v/>
      </c>
      <c r="BH13" s="121">
        <f>$C13*INDEX(Curves!$D$8:$D$68,BH$4-$B13+1)</f>
        <v/>
      </c>
      <c r="BI13" s="121">
        <f>$C13*INDEX(Curves!$D$8:$D$68,BI$4-$B13+1)</f>
        <v/>
      </c>
      <c r="BJ13" s="121">
        <f>$C13*INDEX(Curves!$D$8:$D$68,BJ$4-$B13+1)</f>
        <v/>
      </c>
      <c r="BK13" s="121">
        <f>$C13*INDEX(Curves!$D$8:$D$68,BK$4-$B13+1)</f>
        <v/>
      </c>
      <c r="BL13" s="121">
        <f>$C13*INDEX(Curves!$D$8:$D$68,BL$4-$B13+1)</f>
        <v/>
      </c>
    </row>
    <row r="14">
      <c r="A14" s="116" t="inlineStr">
        <is>
          <t>Cohort month 5</t>
        </is>
      </c>
      <c r="B14" s="116" t="n">
        <v>5</v>
      </c>
      <c r="C14" s="33">
        <f>INDEX(Ops!$E$10:$BL$10,1,$B14)</f>
        <v/>
      </c>
      <c r="J14" s="121">
        <f>$C14*INDEX(Curves!$D$8:$D$68,J$4-$B14+1)</f>
        <v/>
      </c>
      <c r="K14" s="121">
        <f>$C14*INDEX(Curves!$D$8:$D$68,K$4-$B14+1)</f>
        <v/>
      </c>
      <c r="L14" s="121">
        <f>$C14*INDEX(Curves!$D$8:$D$68,L$4-$B14+1)</f>
        <v/>
      </c>
      <c r="M14" s="121">
        <f>$C14*INDEX(Curves!$D$8:$D$68,M$4-$B14+1)</f>
        <v/>
      </c>
      <c r="N14" s="121">
        <f>$C14*INDEX(Curves!$D$8:$D$68,N$4-$B14+1)</f>
        <v/>
      </c>
      <c r="O14" s="121">
        <f>$C14*INDEX(Curves!$D$8:$D$68,O$4-$B14+1)</f>
        <v/>
      </c>
      <c r="P14" s="121">
        <f>$C14*INDEX(Curves!$D$8:$D$68,P$4-$B14+1)</f>
        <v/>
      </c>
      <c r="Q14" s="121">
        <f>$C14*INDEX(Curves!$D$8:$D$68,Q$4-$B14+1)</f>
        <v/>
      </c>
      <c r="R14" s="121">
        <f>$C14*INDEX(Curves!$D$8:$D$68,R$4-$B14+1)</f>
        <v/>
      </c>
      <c r="S14" s="121">
        <f>$C14*INDEX(Curves!$D$8:$D$68,S$4-$B14+1)</f>
        <v/>
      </c>
      <c r="T14" s="121">
        <f>$C14*INDEX(Curves!$D$8:$D$68,T$4-$B14+1)</f>
        <v/>
      </c>
      <c r="U14" s="121">
        <f>$C14*INDEX(Curves!$D$8:$D$68,U$4-$B14+1)</f>
        <v/>
      </c>
      <c r="V14" s="121">
        <f>$C14*INDEX(Curves!$D$8:$D$68,V$4-$B14+1)</f>
        <v/>
      </c>
      <c r="W14" s="121">
        <f>$C14*INDEX(Curves!$D$8:$D$68,W$4-$B14+1)</f>
        <v/>
      </c>
      <c r="X14" s="121">
        <f>$C14*INDEX(Curves!$D$8:$D$68,X$4-$B14+1)</f>
        <v/>
      </c>
      <c r="Y14" s="121">
        <f>$C14*INDEX(Curves!$D$8:$D$68,Y$4-$B14+1)</f>
        <v/>
      </c>
      <c r="Z14" s="121">
        <f>$C14*INDEX(Curves!$D$8:$D$68,Z$4-$B14+1)</f>
        <v/>
      </c>
      <c r="AA14" s="121">
        <f>$C14*INDEX(Curves!$D$8:$D$68,AA$4-$B14+1)</f>
        <v/>
      </c>
      <c r="AB14" s="121">
        <f>$C14*INDEX(Curves!$D$8:$D$68,AB$4-$B14+1)</f>
        <v/>
      </c>
      <c r="AC14" s="121">
        <f>$C14*INDEX(Curves!$D$8:$D$68,AC$4-$B14+1)</f>
        <v/>
      </c>
      <c r="AD14" s="121">
        <f>$C14*INDEX(Curves!$D$8:$D$68,AD$4-$B14+1)</f>
        <v/>
      </c>
      <c r="AE14" s="121">
        <f>$C14*INDEX(Curves!$D$8:$D$68,AE$4-$B14+1)</f>
        <v/>
      </c>
      <c r="AF14" s="121">
        <f>$C14*INDEX(Curves!$D$8:$D$68,AF$4-$B14+1)</f>
        <v/>
      </c>
      <c r="AG14" s="121">
        <f>$C14*INDEX(Curves!$D$8:$D$68,AG$4-$B14+1)</f>
        <v/>
      </c>
      <c r="AH14" s="121">
        <f>$C14*INDEX(Curves!$D$8:$D$68,AH$4-$B14+1)</f>
        <v/>
      </c>
      <c r="AI14" s="121">
        <f>$C14*INDEX(Curves!$D$8:$D$68,AI$4-$B14+1)</f>
        <v/>
      </c>
      <c r="AJ14" s="121">
        <f>$C14*INDEX(Curves!$D$8:$D$68,AJ$4-$B14+1)</f>
        <v/>
      </c>
      <c r="AK14" s="121">
        <f>$C14*INDEX(Curves!$D$8:$D$68,AK$4-$B14+1)</f>
        <v/>
      </c>
      <c r="AL14" s="121">
        <f>$C14*INDEX(Curves!$D$8:$D$68,AL$4-$B14+1)</f>
        <v/>
      </c>
      <c r="AM14" s="121">
        <f>$C14*INDEX(Curves!$D$8:$D$68,AM$4-$B14+1)</f>
        <v/>
      </c>
      <c r="AN14" s="121">
        <f>$C14*INDEX(Curves!$D$8:$D$68,AN$4-$B14+1)</f>
        <v/>
      </c>
      <c r="AO14" s="121">
        <f>$C14*INDEX(Curves!$D$8:$D$68,AO$4-$B14+1)</f>
        <v/>
      </c>
      <c r="AP14" s="121">
        <f>$C14*INDEX(Curves!$D$8:$D$68,AP$4-$B14+1)</f>
        <v/>
      </c>
      <c r="AQ14" s="121">
        <f>$C14*INDEX(Curves!$D$8:$D$68,AQ$4-$B14+1)</f>
        <v/>
      </c>
      <c r="AR14" s="121">
        <f>$C14*INDEX(Curves!$D$8:$D$68,AR$4-$B14+1)</f>
        <v/>
      </c>
      <c r="AS14" s="121">
        <f>$C14*INDEX(Curves!$D$8:$D$68,AS$4-$B14+1)</f>
        <v/>
      </c>
      <c r="AT14" s="121">
        <f>$C14*INDEX(Curves!$D$8:$D$68,AT$4-$B14+1)</f>
        <v/>
      </c>
      <c r="AU14" s="121">
        <f>$C14*INDEX(Curves!$D$8:$D$68,AU$4-$B14+1)</f>
        <v/>
      </c>
      <c r="AV14" s="121">
        <f>$C14*INDEX(Curves!$D$8:$D$68,AV$4-$B14+1)</f>
        <v/>
      </c>
      <c r="AW14" s="121">
        <f>$C14*INDEX(Curves!$D$8:$D$68,AW$4-$B14+1)</f>
        <v/>
      </c>
      <c r="AX14" s="121">
        <f>$C14*INDEX(Curves!$D$8:$D$68,AX$4-$B14+1)</f>
        <v/>
      </c>
      <c r="AY14" s="121">
        <f>$C14*INDEX(Curves!$D$8:$D$68,AY$4-$B14+1)</f>
        <v/>
      </c>
      <c r="AZ14" s="121">
        <f>$C14*INDEX(Curves!$D$8:$D$68,AZ$4-$B14+1)</f>
        <v/>
      </c>
      <c r="BA14" s="121">
        <f>$C14*INDEX(Curves!$D$8:$D$68,BA$4-$B14+1)</f>
        <v/>
      </c>
      <c r="BB14" s="121">
        <f>$C14*INDEX(Curves!$D$8:$D$68,BB$4-$B14+1)</f>
        <v/>
      </c>
      <c r="BC14" s="121">
        <f>$C14*INDEX(Curves!$D$8:$D$68,BC$4-$B14+1)</f>
        <v/>
      </c>
      <c r="BD14" s="121">
        <f>$C14*INDEX(Curves!$D$8:$D$68,BD$4-$B14+1)</f>
        <v/>
      </c>
      <c r="BE14" s="121">
        <f>$C14*INDEX(Curves!$D$8:$D$68,BE$4-$B14+1)</f>
        <v/>
      </c>
      <c r="BF14" s="121">
        <f>$C14*INDEX(Curves!$D$8:$D$68,BF$4-$B14+1)</f>
        <v/>
      </c>
      <c r="BG14" s="121">
        <f>$C14*INDEX(Curves!$D$8:$D$68,BG$4-$B14+1)</f>
        <v/>
      </c>
      <c r="BH14" s="121">
        <f>$C14*INDEX(Curves!$D$8:$D$68,BH$4-$B14+1)</f>
        <v/>
      </c>
      <c r="BI14" s="121">
        <f>$C14*INDEX(Curves!$D$8:$D$68,BI$4-$B14+1)</f>
        <v/>
      </c>
      <c r="BJ14" s="121">
        <f>$C14*INDEX(Curves!$D$8:$D$68,BJ$4-$B14+1)</f>
        <v/>
      </c>
      <c r="BK14" s="121">
        <f>$C14*INDEX(Curves!$D$8:$D$68,BK$4-$B14+1)</f>
        <v/>
      </c>
      <c r="BL14" s="121">
        <f>$C14*INDEX(Curves!$D$8:$D$68,BL$4-$B14+1)</f>
        <v/>
      </c>
    </row>
    <row r="15">
      <c r="A15" s="116" t="inlineStr">
        <is>
          <t>Cohort month 6</t>
        </is>
      </c>
      <c r="B15" s="116" t="n">
        <v>6</v>
      </c>
      <c r="C15" s="33">
        <f>INDEX(Ops!$E$10:$BL$10,1,$B15)</f>
        <v/>
      </c>
      <c r="K15" s="121">
        <f>$C15*INDEX(Curves!$D$8:$D$68,K$4-$B15+1)</f>
        <v/>
      </c>
      <c r="L15" s="121">
        <f>$C15*INDEX(Curves!$D$8:$D$68,L$4-$B15+1)</f>
        <v/>
      </c>
      <c r="M15" s="121">
        <f>$C15*INDEX(Curves!$D$8:$D$68,M$4-$B15+1)</f>
        <v/>
      </c>
      <c r="N15" s="121">
        <f>$C15*INDEX(Curves!$D$8:$D$68,N$4-$B15+1)</f>
        <v/>
      </c>
      <c r="O15" s="121">
        <f>$C15*INDEX(Curves!$D$8:$D$68,O$4-$B15+1)</f>
        <v/>
      </c>
      <c r="P15" s="121">
        <f>$C15*INDEX(Curves!$D$8:$D$68,P$4-$B15+1)</f>
        <v/>
      </c>
      <c r="Q15" s="121">
        <f>$C15*INDEX(Curves!$D$8:$D$68,Q$4-$B15+1)</f>
        <v/>
      </c>
      <c r="R15" s="121">
        <f>$C15*INDEX(Curves!$D$8:$D$68,R$4-$B15+1)</f>
        <v/>
      </c>
      <c r="S15" s="121">
        <f>$C15*INDEX(Curves!$D$8:$D$68,S$4-$B15+1)</f>
        <v/>
      </c>
      <c r="T15" s="121">
        <f>$C15*INDEX(Curves!$D$8:$D$68,T$4-$B15+1)</f>
        <v/>
      </c>
      <c r="U15" s="121">
        <f>$C15*INDEX(Curves!$D$8:$D$68,U$4-$B15+1)</f>
        <v/>
      </c>
      <c r="V15" s="121">
        <f>$C15*INDEX(Curves!$D$8:$D$68,V$4-$B15+1)</f>
        <v/>
      </c>
      <c r="W15" s="121">
        <f>$C15*INDEX(Curves!$D$8:$D$68,W$4-$B15+1)</f>
        <v/>
      </c>
      <c r="X15" s="121">
        <f>$C15*INDEX(Curves!$D$8:$D$68,X$4-$B15+1)</f>
        <v/>
      </c>
      <c r="Y15" s="121">
        <f>$C15*INDEX(Curves!$D$8:$D$68,Y$4-$B15+1)</f>
        <v/>
      </c>
      <c r="Z15" s="121">
        <f>$C15*INDEX(Curves!$D$8:$D$68,Z$4-$B15+1)</f>
        <v/>
      </c>
      <c r="AA15" s="121">
        <f>$C15*INDEX(Curves!$D$8:$D$68,AA$4-$B15+1)</f>
        <v/>
      </c>
      <c r="AB15" s="121">
        <f>$C15*INDEX(Curves!$D$8:$D$68,AB$4-$B15+1)</f>
        <v/>
      </c>
      <c r="AC15" s="121">
        <f>$C15*INDEX(Curves!$D$8:$D$68,AC$4-$B15+1)</f>
        <v/>
      </c>
      <c r="AD15" s="121">
        <f>$C15*INDEX(Curves!$D$8:$D$68,AD$4-$B15+1)</f>
        <v/>
      </c>
      <c r="AE15" s="121">
        <f>$C15*INDEX(Curves!$D$8:$D$68,AE$4-$B15+1)</f>
        <v/>
      </c>
      <c r="AF15" s="121">
        <f>$C15*INDEX(Curves!$D$8:$D$68,AF$4-$B15+1)</f>
        <v/>
      </c>
      <c r="AG15" s="121">
        <f>$C15*INDEX(Curves!$D$8:$D$68,AG$4-$B15+1)</f>
        <v/>
      </c>
      <c r="AH15" s="121">
        <f>$C15*INDEX(Curves!$D$8:$D$68,AH$4-$B15+1)</f>
        <v/>
      </c>
      <c r="AI15" s="121">
        <f>$C15*INDEX(Curves!$D$8:$D$68,AI$4-$B15+1)</f>
        <v/>
      </c>
      <c r="AJ15" s="121">
        <f>$C15*INDEX(Curves!$D$8:$D$68,AJ$4-$B15+1)</f>
        <v/>
      </c>
      <c r="AK15" s="121">
        <f>$C15*INDEX(Curves!$D$8:$D$68,AK$4-$B15+1)</f>
        <v/>
      </c>
      <c r="AL15" s="121">
        <f>$C15*INDEX(Curves!$D$8:$D$68,AL$4-$B15+1)</f>
        <v/>
      </c>
      <c r="AM15" s="121">
        <f>$C15*INDEX(Curves!$D$8:$D$68,AM$4-$B15+1)</f>
        <v/>
      </c>
      <c r="AN15" s="121">
        <f>$C15*INDEX(Curves!$D$8:$D$68,AN$4-$B15+1)</f>
        <v/>
      </c>
      <c r="AO15" s="121">
        <f>$C15*INDEX(Curves!$D$8:$D$68,AO$4-$B15+1)</f>
        <v/>
      </c>
      <c r="AP15" s="121">
        <f>$C15*INDEX(Curves!$D$8:$D$68,AP$4-$B15+1)</f>
        <v/>
      </c>
      <c r="AQ15" s="121">
        <f>$C15*INDEX(Curves!$D$8:$D$68,AQ$4-$B15+1)</f>
        <v/>
      </c>
      <c r="AR15" s="121">
        <f>$C15*INDEX(Curves!$D$8:$D$68,AR$4-$B15+1)</f>
        <v/>
      </c>
      <c r="AS15" s="121">
        <f>$C15*INDEX(Curves!$D$8:$D$68,AS$4-$B15+1)</f>
        <v/>
      </c>
      <c r="AT15" s="121">
        <f>$C15*INDEX(Curves!$D$8:$D$68,AT$4-$B15+1)</f>
        <v/>
      </c>
      <c r="AU15" s="121">
        <f>$C15*INDEX(Curves!$D$8:$D$68,AU$4-$B15+1)</f>
        <v/>
      </c>
      <c r="AV15" s="121">
        <f>$C15*INDEX(Curves!$D$8:$D$68,AV$4-$B15+1)</f>
        <v/>
      </c>
      <c r="AW15" s="121">
        <f>$C15*INDEX(Curves!$D$8:$D$68,AW$4-$B15+1)</f>
        <v/>
      </c>
      <c r="AX15" s="121">
        <f>$C15*INDEX(Curves!$D$8:$D$68,AX$4-$B15+1)</f>
        <v/>
      </c>
      <c r="AY15" s="121">
        <f>$C15*INDEX(Curves!$D$8:$D$68,AY$4-$B15+1)</f>
        <v/>
      </c>
      <c r="AZ15" s="121">
        <f>$C15*INDEX(Curves!$D$8:$D$68,AZ$4-$B15+1)</f>
        <v/>
      </c>
      <c r="BA15" s="121">
        <f>$C15*INDEX(Curves!$D$8:$D$68,BA$4-$B15+1)</f>
        <v/>
      </c>
      <c r="BB15" s="121">
        <f>$C15*INDEX(Curves!$D$8:$D$68,BB$4-$B15+1)</f>
        <v/>
      </c>
      <c r="BC15" s="121">
        <f>$C15*INDEX(Curves!$D$8:$D$68,BC$4-$B15+1)</f>
        <v/>
      </c>
      <c r="BD15" s="121">
        <f>$C15*INDEX(Curves!$D$8:$D$68,BD$4-$B15+1)</f>
        <v/>
      </c>
      <c r="BE15" s="121">
        <f>$C15*INDEX(Curves!$D$8:$D$68,BE$4-$B15+1)</f>
        <v/>
      </c>
      <c r="BF15" s="121">
        <f>$C15*INDEX(Curves!$D$8:$D$68,BF$4-$B15+1)</f>
        <v/>
      </c>
      <c r="BG15" s="121">
        <f>$C15*INDEX(Curves!$D$8:$D$68,BG$4-$B15+1)</f>
        <v/>
      </c>
      <c r="BH15" s="121">
        <f>$C15*INDEX(Curves!$D$8:$D$68,BH$4-$B15+1)</f>
        <v/>
      </c>
      <c r="BI15" s="121">
        <f>$C15*INDEX(Curves!$D$8:$D$68,BI$4-$B15+1)</f>
        <v/>
      </c>
      <c r="BJ15" s="121">
        <f>$C15*INDEX(Curves!$D$8:$D$68,BJ$4-$B15+1)</f>
        <v/>
      </c>
      <c r="BK15" s="121">
        <f>$C15*INDEX(Curves!$D$8:$D$68,BK$4-$B15+1)</f>
        <v/>
      </c>
      <c r="BL15" s="121">
        <f>$C15*INDEX(Curves!$D$8:$D$68,BL$4-$B15+1)</f>
        <v/>
      </c>
    </row>
    <row r="16">
      <c r="A16" s="116" t="inlineStr">
        <is>
          <t>Cohort month 7</t>
        </is>
      </c>
      <c r="B16" s="116" t="n">
        <v>7</v>
      </c>
      <c r="C16" s="33">
        <f>INDEX(Ops!$E$10:$BL$10,1,$B16)</f>
        <v/>
      </c>
      <c r="L16" s="121">
        <f>$C16*INDEX(Curves!$D$8:$D$68,L$4-$B16+1)</f>
        <v/>
      </c>
      <c r="M16" s="121">
        <f>$C16*INDEX(Curves!$D$8:$D$68,M$4-$B16+1)</f>
        <v/>
      </c>
      <c r="N16" s="121">
        <f>$C16*INDEX(Curves!$D$8:$D$68,N$4-$B16+1)</f>
        <v/>
      </c>
      <c r="O16" s="121">
        <f>$C16*INDEX(Curves!$D$8:$D$68,O$4-$B16+1)</f>
        <v/>
      </c>
      <c r="P16" s="121">
        <f>$C16*INDEX(Curves!$D$8:$D$68,P$4-$B16+1)</f>
        <v/>
      </c>
      <c r="Q16" s="121">
        <f>$C16*INDEX(Curves!$D$8:$D$68,Q$4-$B16+1)</f>
        <v/>
      </c>
      <c r="R16" s="121">
        <f>$C16*INDEX(Curves!$D$8:$D$68,R$4-$B16+1)</f>
        <v/>
      </c>
      <c r="S16" s="121">
        <f>$C16*INDEX(Curves!$D$8:$D$68,S$4-$B16+1)</f>
        <v/>
      </c>
      <c r="T16" s="121">
        <f>$C16*INDEX(Curves!$D$8:$D$68,T$4-$B16+1)</f>
        <v/>
      </c>
      <c r="U16" s="121">
        <f>$C16*INDEX(Curves!$D$8:$D$68,U$4-$B16+1)</f>
        <v/>
      </c>
      <c r="V16" s="121">
        <f>$C16*INDEX(Curves!$D$8:$D$68,V$4-$B16+1)</f>
        <v/>
      </c>
      <c r="W16" s="121">
        <f>$C16*INDEX(Curves!$D$8:$D$68,W$4-$B16+1)</f>
        <v/>
      </c>
      <c r="X16" s="121">
        <f>$C16*INDEX(Curves!$D$8:$D$68,X$4-$B16+1)</f>
        <v/>
      </c>
      <c r="Y16" s="121">
        <f>$C16*INDEX(Curves!$D$8:$D$68,Y$4-$B16+1)</f>
        <v/>
      </c>
      <c r="Z16" s="121">
        <f>$C16*INDEX(Curves!$D$8:$D$68,Z$4-$B16+1)</f>
        <v/>
      </c>
      <c r="AA16" s="121">
        <f>$C16*INDEX(Curves!$D$8:$D$68,AA$4-$B16+1)</f>
        <v/>
      </c>
      <c r="AB16" s="121">
        <f>$C16*INDEX(Curves!$D$8:$D$68,AB$4-$B16+1)</f>
        <v/>
      </c>
      <c r="AC16" s="121">
        <f>$C16*INDEX(Curves!$D$8:$D$68,AC$4-$B16+1)</f>
        <v/>
      </c>
      <c r="AD16" s="121">
        <f>$C16*INDEX(Curves!$D$8:$D$68,AD$4-$B16+1)</f>
        <v/>
      </c>
      <c r="AE16" s="121">
        <f>$C16*INDEX(Curves!$D$8:$D$68,AE$4-$B16+1)</f>
        <v/>
      </c>
      <c r="AF16" s="121">
        <f>$C16*INDEX(Curves!$D$8:$D$68,AF$4-$B16+1)</f>
        <v/>
      </c>
      <c r="AG16" s="121">
        <f>$C16*INDEX(Curves!$D$8:$D$68,AG$4-$B16+1)</f>
        <v/>
      </c>
      <c r="AH16" s="121">
        <f>$C16*INDEX(Curves!$D$8:$D$68,AH$4-$B16+1)</f>
        <v/>
      </c>
      <c r="AI16" s="121">
        <f>$C16*INDEX(Curves!$D$8:$D$68,AI$4-$B16+1)</f>
        <v/>
      </c>
      <c r="AJ16" s="121">
        <f>$C16*INDEX(Curves!$D$8:$D$68,AJ$4-$B16+1)</f>
        <v/>
      </c>
      <c r="AK16" s="121">
        <f>$C16*INDEX(Curves!$D$8:$D$68,AK$4-$B16+1)</f>
        <v/>
      </c>
      <c r="AL16" s="121">
        <f>$C16*INDEX(Curves!$D$8:$D$68,AL$4-$B16+1)</f>
        <v/>
      </c>
      <c r="AM16" s="121">
        <f>$C16*INDEX(Curves!$D$8:$D$68,AM$4-$B16+1)</f>
        <v/>
      </c>
      <c r="AN16" s="121">
        <f>$C16*INDEX(Curves!$D$8:$D$68,AN$4-$B16+1)</f>
        <v/>
      </c>
      <c r="AO16" s="121">
        <f>$C16*INDEX(Curves!$D$8:$D$68,AO$4-$B16+1)</f>
        <v/>
      </c>
      <c r="AP16" s="121">
        <f>$C16*INDEX(Curves!$D$8:$D$68,AP$4-$B16+1)</f>
        <v/>
      </c>
      <c r="AQ16" s="121">
        <f>$C16*INDEX(Curves!$D$8:$D$68,AQ$4-$B16+1)</f>
        <v/>
      </c>
      <c r="AR16" s="121">
        <f>$C16*INDEX(Curves!$D$8:$D$68,AR$4-$B16+1)</f>
        <v/>
      </c>
      <c r="AS16" s="121">
        <f>$C16*INDEX(Curves!$D$8:$D$68,AS$4-$B16+1)</f>
        <v/>
      </c>
      <c r="AT16" s="121">
        <f>$C16*INDEX(Curves!$D$8:$D$68,AT$4-$B16+1)</f>
        <v/>
      </c>
      <c r="AU16" s="121">
        <f>$C16*INDEX(Curves!$D$8:$D$68,AU$4-$B16+1)</f>
        <v/>
      </c>
      <c r="AV16" s="121">
        <f>$C16*INDEX(Curves!$D$8:$D$68,AV$4-$B16+1)</f>
        <v/>
      </c>
      <c r="AW16" s="121">
        <f>$C16*INDEX(Curves!$D$8:$D$68,AW$4-$B16+1)</f>
        <v/>
      </c>
      <c r="AX16" s="121">
        <f>$C16*INDEX(Curves!$D$8:$D$68,AX$4-$B16+1)</f>
        <v/>
      </c>
      <c r="AY16" s="121">
        <f>$C16*INDEX(Curves!$D$8:$D$68,AY$4-$B16+1)</f>
        <v/>
      </c>
      <c r="AZ16" s="121">
        <f>$C16*INDEX(Curves!$D$8:$D$68,AZ$4-$B16+1)</f>
        <v/>
      </c>
      <c r="BA16" s="121">
        <f>$C16*INDEX(Curves!$D$8:$D$68,BA$4-$B16+1)</f>
        <v/>
      </c>
      <c r="BB16" s="121">
        <f>$C16*INDEX(Curves!$D$8:$D$68,BB$4-$B16+1)</f>
        <v/>
      </c>
      <c r="BC16" s="121">
        <f>$C16*INDEX(Curves!$D$8:$D$68,BC$4-$B16+1)</f>
        <v/>
      </c>
      <c r="BD16" s="121">
        <f>$C16*INDEX(Curves!$D$8:$D$68,BD$4-$B16+1)</f>
        <v/>
      </c>
      <c r="BE16" s="121">
        <f>$C16*INDEX(Curves!$D$8:$D$68,BE$4-$B16+1)</f>
        <v/>
      </c>
      <c r="BF16" s="121">
        <f>$C16*INDEX(Curves!$D$8:$D$68,BF$4-$B16+1)</f>
        <v/>
      </c>
      <c r="BG16" s="121">
        <f>$C16*INDEX(Curves!$D$8:$D$68,BG$4-$B16+1)</f>
        <v/>
      </c>
      <c r="BH16" s="121">
        <f>$C16*INDEX(Curves!$D$8:$D$68,BH$4-$B16+1)</f>
        <v/>
      </c>
      <c r="BI16" s="121">
        <f>$C16*INDEX(Curves!$D$8:$D$68,BI$4-$B16+1)</f>
        <v/>
      </c>
      <c r="BJ16" s="121">
        <f>$C16*INDEX(Curves!$D$8:$D$68,BJ$4-$B16+1)</f>
        <v/>
      </c>
      <c r="BK16" s="121">
        <f>$C16*INDEX(Curves!$D$8:$D$68,BK$4-$B16+1)</f>
        <v/>
      </c>
      <c r="BL16" s="121">
        <f>$C16*INDEX(Curves!$D$8:$D$68,BL$4-$B16+1)</f>
        <v/>
      </c>
    </row>
    <row r="17">
      <c r="A17" s="116" t="inlineStr">
        <is>
          <t>Cohort month 8</t>
        </is>
      </c>
      <c r="B17" s="116" t="n">
        <v>8</v>
      </c>
      <c r="C17" s="33">
        <f>INDEX(Ops!$E$10:$BL$10,1,$B17)</f>
        <v/>
      </c>
      <c r="M17" s="121">
        <f>$C17*INDEX(Curves!$D$8:$D$68,M$4-$B17+1)</f>
        <v/>
      </c>
      <c r="N17" s="121">
        <f>$C17*INDEX(Curves!$D$8:$D$68,N$4-$B17+1)</f>
        <v/>
      </c>
      <c r="O17" s="121">
        <f>$C17*INDEX(Curves!$D$8:$D$68,O$4-$B17+1)</f>
        <v/>
      </c>
      <c r="P17" s="121">
        <f>$C17*INDEX(Curves!$D$8:$D$68,P$4-$B17+1)</f>
        <v/>
      </c>
      <c r="Q17" s="121">
        <f>$C17*INDEX(Curves!$D$8:$D$68,Q$4-$B17+1)</f>
        <v/>
      </c>
      <c r="R17" s="121">
        <f>$C17*INDEX(Curves!$D$8:$D$68,R$4-$B17+1)</f>
        <v/>
      </c>
      <c r="S17" s="121">
        <f>$C17*INDEX(Curves!$D$8:$D$68,S$4-$B17+1)</f>
        <v/>
      </c>
      <c r="T17" s="121">
        <f>$C17*INDEX(Curves!$D$8:$D$68,T$4-$B17+1)</f>
        <v/>
      </c>
      <c r="U17" s="121">
        <f>$C17*INDEX(Curves!$D$8:$D$68,U$4-$B17+1)</f>
        <v/>
      </c>
      <c r="V17" s="121">
        <f>$C17*INDEX(Curves!$D$8:$D$68,V$4-$B17+1)</f>
        <v/>
      </c>
      <c r="W17" s="121">
        <f>$C17*INDEX(Curves!$D$8:$D$68,W$4-$B17+1)</f>
        <v/>
      </c>
      <c r="X17" s="121">
        <f>$C17*INDEX(Curves!$D$8:$D$68,X$4-$B17+1)</f>
        <v/>
      </c>
      <c r="Y17" s="121">
        <f>$C17*INDEX(Curves!$D$8:$D$68,Y$4-$B17+1)</f>
        <v/>
      </c>
      <c r="Z17" s="121">
        <f>$C17*INDEX(Curves!$D$8:$D$68,Z$4-$B17+1)</f>
        <v/>
      </c>
      <c r="AA17" s="121">
        <f>$C17*INDEX(Curves!$D$8:$D$68,AA$4-$B17+1)</f>
        <v/>
      </c>
      <c r="AB17" s="121">
        <f>$C17*INDEX(Curves!$D$8:$D$68,AB$4-$B17+1)</f>
        <v/>
      </c>
      <c r="AC17" s="121">
        <f>$C17*INDEX(Curves!$D$8:$D$68,AC$4-$B17+1)</f>
        <v/>
      </c>
      <c r="AD17" s="121">
        <f>$C17*INDEX(Curves!$D$8:$D$68,AD$4-$B17+1)</f>
        <v/>
      </c>
      <c r="AE17" s="121">
        <f>$C17*INDEX(Curves!$D$8:$D$68,AE$4-$B17+1)</f>
        <v/>
      </c>
      <c r="AF17" s="121">
        <f>$C17*INDEX(Curves!$D$8:$D$68,AF$4-$B17+1)</f>
        <v/>
      </c>
      <c r="AG17" s="121">
        <f>$C17*INDEX(Curves!$D$8:$D$68,AG$4-$B17+1)</f>
        <v/>
      </c>
      <c r="AH17" s="121">
        <f>$C17*INDEX(Curves!$D$8:$D$68,AH$4-$B17+1)</f>
        <v/>
      </c>
      <c r="AI17" s="121">
        <f>$C17*INDEX(Curves!$D$8:$D$68,AI$4-$B17+1)</f>
        <v/>
      </c>
      <c r="AJ17" s="121">
        <f>$C17*INDEX(Curves!$D$8:$D$68,AJ$4-$B17+1)</f>
        <v/>
      </c>
      <c r="AK17" s="121">
        <f>$C17*INDEX(Curves!$D$8:$D$68,AK$4-$B17+1)</f>
        <v/>
      </c>
      <c r="AL17" s="121">
        <f>$C17*INDEX(Curves!$D$8:$D$68,AL$4-$B17+1)</f>
        <v/>
      </c>
      <c r="AM17" s="121">
        <f>$C17*INDEX(Curves!$D$8:$D$68,AM$4-$B17+1)</f>
        <v/>
      </c>
      <c r="AN17" s="121">
        <f>$C17*INDEX(Curves!$D$8:$D$68,AN$4-$B17+1)</f>
        <v/>
      </c>
      <c r="AO17" s="121">
        <f>$C17*INDEX(Curves!$D$8:$D$68,AO$4-$B17+1)</f>
        <v/>
      </c>
      <c r="AP17" s="121">
        <f>$C17*INDEX(Curves!$D$8:$D$68,AP$4-$B17+1)</f>
        <v/>
      </c>
      <c r="AQ17" s="121">
        <f>$C17*INDEX(Curves!$D$8:$D$68,AQ$4-$B17+1)</f>
        <v/>
      </c>
      <c r="AR17" s="121">
        <f>$C17*INDEX(Curves!$D$8:$D$68,AR$4-$B17+1)</f>
        <v/>
      </c>
      <c r="AS17" s="121">
        <f>$C17*INDEX(Curves!$D$8:$D$68,AS$4-$B17+1)</f>
        <v/>
      </c>
      <c r="AT17" s="121">
        <f>$C17*INDEX(Curves!$D$8:$D$68,AT$4-$B17+1)</f>
        <v/>
      </c>
      <c r="AU17" s="121">
        <f>$C17*INDEX(Curves!$D$8:$D$68,AU$4-$B17+1)</f>
        <v/>
      </c>
      <c r="AV17" s="121">
        <f>$C17*INDEX(Curves!$D$8:$D$68,AV$4-$B17+1)</f>
        <v/>
      </c>
      <c r="AW17" s="121">
        <f>$C17*INDEX(Curves!$D$8:$D$68,AW$4-$B17+1)</f>
        <v/>
      </c>
      <c r="AX17" s="121">
        <f>$C17*INDEX(Curves!$D$8:$D$68,AX$4-$B17+1)</f>
        <v/>
      </c>
      <c r="AY17" s="121">
        <f>$C17*INDEX(Curves!$D$8:$D$68,AY$4-$B17+1)</f>
        <v/>
      </c>
      <c r="AZ17" s="121">
        <f>$C17*INDEX(Curves!$D$8:$D$68,AZ$4-$B17+1)</f>
        <v/>
      </c>
      <c r="BA17" s="121">
        <f>$C17*INDEX(Curves!$D$8:$D$68,BA$4-$B17+1)</f>
        <v/>
      </c>
      <c r="BB17" s="121">
        <f>$C17*INDEX(Curves!$D$8:$D$68,BB$4-$B17+1)</f>
        <v/>
      </c>
      <c r="BC17" s="121">
        <f>$C17*INDEX(Curves!$D$8:$D$68,BC$4-$B17+1)</f>
        <v/>
      </c>
      <c r="BD17" s="121">
        <f>$C17*INDEX(Curves!$D$8:$D$68,BD$4-$B17+1)</f>
        <v/>
      </c>
      <c r="BE17" s="121">
        <f>$C17*INDEX(Curves!$D$8:$D$68,BE$4-$B17+1)</f>
        <v/>
      </c>
      <c r="BF17" s="121">
        <f>$C17*INDEX(Curves!$D$8:$D$68,BF$4-$B17+1)</f>
        <v/>
      </c>
      <c r="BG17" s="121">
        <f>$C17*INDEX(Curves!$D$8:$D$68,BG$4-$B17+1)</f>
        <v/>
      </c>
      <c r="BH17" s="121">
        <f>$C17*INDEX(Curves!$D$8:$D$68,BH$4-$B17+1)</f>
        <v/>
      </c>
      <c r="BI17" s="121">
        <f>$C17*INDEX(Curves!$D$8:$D$68,BI$4-$B17+1)</f>
        <v/>
      </c>
      <c r="BJ17" s="121">
        <f>$C17*INDEX(Curves!$D$8:$D$68,BJ$4-$B17+1)</f>
        <v/>
      </c>
      <c r="BK17" s="121">
        <f>$C17*INDEX(Curves!$D$8:$D$68,BK$4-$B17+1)</f>
        <v/>
      </c>
      <c r="BL17" s="121">
        <f>$C17*INDEX(Curves!$D$8:$D$68,BL$4-$B17+1)</f>
        <v/>
      </c>
    </row>
    <row r="18">
      <c r="A18" s="116" t="inlineStr">
        <is>
          <t>Cohort month 9</t>
        </is>
      </c>
      <c r="B18" s="116" t="n">
        <v>9</v>
      </c>
      <c r="C18" s="33">
        <f>INDEX(Ops!$E$10:$BL$10,1,$B18)</f>
        <v/>
      </c>
      <c r="N18" s="121">
        <f>$C18*INDEX(Curves!$D$8:$D$68,N$4-$B18+1)</f>
        <v/>
      </c>
      <c r="O18" s="121">
        <f>$C18*INDEX(Curves!$D$8:$D$68,O$4-$B18+1)</f>
        <v/>
      </c>
      <c r="P18" s="121">
        <f>$C18*INDEX(Curves!$D$8:$D$68,P$4-$B18+1)</f>
        <v/>
      </c>
      <c r="Q18" s="121">
        <f>$C18*INDEX(Curves!$D$8:$D$68,Q$4-$B18+1)</f>
        <v/>
      </c>
      <c r="R18" s="121">
        <f>$C18*INDEX(Curves!$D$8:$D$68,R$4-$B18+1)</f>
        <v/>
      </c>
      <c r="S18" s="121">
        <f>$C18*INDEX(Curves!$D$8:$D$68,S$4-$B18+1)</f>
        <v/>
      </c>
      <c r="T18" s="121">
        <f>$C18*INDEX(Curves!$D$8:$D$68,T$4-$B18+1)</f>
        <v/>
      </c>
      <c r="U18" s="121">
        <f>$C18*INDEX(Curves!$D$8:$D$68,U$4-$B18+1)</f>
        <v/>
      </c>
      <c r="V18" s="121">
        <f>$C18*INDEX(Curves!$D$8:$D$68,V$4-$B18+1)</f>
        <v/>
      </c>
      <c r="W18" s="121">
        <f>$C18*INDEX(Curves!$D$8:$D$68,W$4-$B18+1)</f>
        <v/>
      </c>
      <c r="X18" s="121">
        <f>$C18*INDEX(Curves!$D$8:$D$68,X$4-$B18+1)</f>
        <v/>
      </c>
      <c r="Y18" s="121">
        <f>$C18*INDEX(Curves!$D$8:$D$68,Y$4-$B18+1)</f>
        <v/>
      </c>
      <c r="Z18" s="121">
        <f>$C18*INDEX(Curves!$D$8:$D$68,Z$4-$B18+1)</f>
        <v/>
      </c>
      <c r="AA18" s="121">
        <f>$C18*INDEX(Curves!$D$8:$D$68,AA$4-$B18+1)</f>
        <v/>
      </c>
      <c r="AB18" s="121">
        <f>$C18*INDEX(Curves!$D$8:$D$68,AB$4-$B18+1)</f>
        <v/>
      </c>
      <c r="AC18" s="121">
        <f>$C18*INDEX(Curves!$D$8:$D$68,AC$4-$B18+1)</f>
        <v/>
      </c>
      <c r="AD18" s="121">
        <f>$C18*INDEX(Curves!$D$8:$D$68,AD$4-$B18+1)</f>
        <v/>
      </c>
      <c r="AE18" s="121">
        <f>$C18*INDEX(Curves!$D$8:$D$68,AE$4-$B18+1)</f>
        <v/>
      </c>
      <c r="AF18" s="121">
        <f>$C18*INDEX(Curves!$D$8:$D$68,AF$4-$B18+1)</f>
        <v/>
      </c>
      <c r="AG18" s="121">
        <f>$C18*INDEX(Curves!$D$8:$D$68,AG$4-$B18+1)</f>
        <v/>
      </c>
      <c r="AH18" s="121">
        <f>$C18*INDEX(Curves!$D$8:$D$68,AH$4-$B18+1)</f>
        <v/>
      </c>
      <c r="AI18" s="121">
        <f>$C18*INDEX(Curves!$D$8:$D$68,AI$4-$B18+1)</f>
        <v/>
      </c>
      <c r="AJ18" s="121">
        <f>$C18*INDEX(Curves!$D$8:$D$68,AJ$4-$B18+1)</f>
        <v/>
      </c>
      <c r="AK18" s="121">
        <f>$C18*INDEX(Curves!$D$8:$D$68,AK$4-$B18+1)</f>
        <v/>
      </c>
      <c r="AL18" s="121">
        <f>$C18*INDEX(Curves!$D$8:$D$68,AL$4-$B18+1)</f>
        <v/>
      </c>
      <c r="AM18" s="121">
        <f>$C18*INDEX(Curves!$D$8:$D$68,AM$4-$B18+1)</f>
        <v/>
      </c>
      <c r="AN18" s="121">
        <f>$C18*INDEX(Curves!$D$8:$D$68,AN$4-$B18+1)</f>
        <v/>
      </c>
      <c r="AO18" s="121">
        <f>$C18*INDEX(Curves!$D$8:$D$68,AO$4-$B18+1)</f>
        <v/>
      </c>
      <c r="AP18" s="121">
        <f>$C18*INDEX(Curves!$D$8:$D$68,AP$4-$B18+1)</f>
        <v/>
      </c>
      <c r="AQ18" s="121">
        <f>$C18*INDEX(Curves!$D$8:$D$68,AQ$4-$B18+1)</f>
        <v/>
      </c>
      <c r="AR18" s="121">
        <f>$C18*INDEX(Curves!$D$8:$D$68,AR$4-$B18+1)</f>
        <v/>
      </c>
      <c r="AS18" s="121">
        <f>$C18*INDEX(Curves!$D$8:$D$68,AS$4-$B18+1)</f>
        <v/>
      </c>
      <c r="AT18" s="121">
        <f>$C18*INDEX(Curves!$D$8:$D$68,AT$4-$B18+1)</f>
        <v/>
      </c>
      <c r="AU18" s="121">
        <f>$C18*INDEX(Curves!$D$8:$D$68,AU$4-$B18+1)</f>
        <v/>
      </c>
      <c r="AV18" s="121">
        <f>$C18*INDEX(Curves!$D$8:$D$68,AV$4-$B18+1)</f>
        <v/>
      </c>
      <c r="AW18" s="121">
        <f>$C18*INDEX(Curves!$D$8:$D$68,AW$4-$B18+1)</f>
        <v/>
      </c>
      <c r="AX18" s="121">
        <f>$C18*INDEX(Curves!$D$8:$D$68,AX$4-$B18+1)</f>
        <v/>
      </c>
      <c r="AY18" s="121">
        <f>$C18*INDEX(Curves!$D$8:$D$68,AY$4-$B18+1)</f>
        <v/>
      </c>
      <c r="AZ18" s="121">
        <f>$C18*INDEX(Curves!$D$8:$D$68,AZ$4-$B18+1)</f>
        <v/>
      </c>
      <c r="BA18" s="121">
        <f>$C18*INDEX(Curves!$D$8:$D$68,BA$4-$B18+1)</f>
        <v/>
      </c>
      <c r="BB18" s="121">
        <f>$C18*INDEX(Curves!$D$8:$D$68,BB$4-$B18+1)</f>
        <v/>
      </c>
      <c r="BC18" s="121">
        <f>$C18*INDEX(Curves!$D$8:$D$68,BC$4-$B18+1)</f>
        <v/>
      </c>
      <c r="BD18" s="121">
        <f>$C18*INDEX(Curves!$D$8:$D$68,BD$4-$B18+1)</f>
        <v/>
      </c>
      <c r="BE18" s="121">
        <f>$C18*INDEX(Curves!$D$8:$D$68,BE$4-$B18+1)</f>
        <v/>
      </c>
      <c r="BF18" s="121">
        <f>$C18*INDEX(Curves!$D$8:$D$68,BF$4-$B18+1)</f>
        <v/>
      </c>
      <c r="BG18" s="121">
        <f>$C18*INDEX(Curves!$D$8:$D$68,BG$4-$B18+1)</f>
        <v/>
      </c>
      <c r="BH18" s="121">
        <f>$C18*INDEX(Curves!$D$8:$D$68,BH$4-$B18+1)</f>
        <v/>
      </c>
      <c r="BI18" s="121">
        <f>$C18*INDEX(Curves!$D$8:$D$68,BI$4-$B18+1)</f>
        <v/>
      </c>
      <c r="BJ18" s="121">
        <f>$C18*INDEX(Curves!$D$8:$D$68,BJ$4-$B18+1)</f>
        <v/>
      </c>
      <c r="BK18" s="121">
        <f>$C18*INDEX(Curves!$D$8:$D$68,BK$4-$B18+1)</f>
        <v/>
      </c>
      <c r="BL18" s="121">
        <f>$C18*INDEX(Curves!$D$8:$D$68,BL$4-$B18+1)</f>
        <v/>
      </c>
    </row>
    <row r="19">
      <c r="A19" s="116" t="inlineStr">
        <is>
          <t>Cohort month 10</t>
        </is>
      </c>
      <c r="B19" s="116" t="n">
        <v>10</v>
      </c>
      <c r="C19" s="33">
        <f>INDEX(Ops!$E$10:$BL$10,1,$B19)</f>
        <v/>
      </c>
      <c r="O19" s="121">
        <f>$C19*INDEX(Curves!$D$8:$D$68,O$4-$B19+1)</f>
        <v/>
      </c>
      <c r="P19" s="121">
        <f>$C19*INDEX(Curves!$D$8:$D$68,P$4-$B19+1)</f>
        <v/>
      </c>
      <c r="Q19" s="121">
        <f>$C19*INDEX(Curves!$D$8:$D$68,Q$4-$B19+1)</f>
        <v/>
      </c>
      <c r="R19" s="121">
        <f>$C19*INDEX(Curves!$D$8:$D$68,R$4-$B19+1)</f>
        <v/>
      </c>
      <c r="S19" s="121">
        <f>$C19*INDEX(Curves!$D$8:$D$68,S$4-$B19+1)</f>
        <v/>
      </c>
      <c r="T19" s="121">
        <f>$C19*INDEX(Curves!$D$8:$D$68,T$4-$B19+1)</f>
        <v/>
      </c>
      <c r="U19" s="121">
        <f>$C19*INDEX(Curves!$D$8:$D$68,U$4-$B19+1)</f>
        <v/>
      </c>
      <c r="V19" s="121">
        <f>$C19*INDEX(Curves!$D$8:$D$68,V$4-$B19+1)</f>
        <v/>
      </c>
      <c r="W19" s="121">
        <f>$C19*INDEX(Curves!$D$8:$D$68,W$4-$B19+1)</f>
        <v/>
      </c>
      <c r="X19" s="121">
        <f>$C19*INDEX(Curves!$D$8:$D$68,X$4-$B19+1)</f>
        <v/>
      </c>
      <c r="Y19" s="121">
        <f>$C19*INDEX(Curves!$D$8:$D$68,Y$4-$B19+1)</f>
        <v/>
      </c>
      <c r="Z19" s="121">
        <f>$C19*INDEX(Curves!$D$8:$D$68,Z$4-$B19+1)</f>
        <v/>
      </c>
      <c r="AA19" s="121">
        <f>$C19*INDEX(Curves!$D$8:$D$68,AA$4-$B19+1)</f>
        <v/>
      </c>
      <c r="AB19" s="121">
        <f>$C19*INDEX(Curves!$D$8:$D$68,AB$4-$B19+1)</f>
        <v/>
      </c>
      <c r="AC19" s="121">
        <f>$C19*INDEX(Curves!$D$8:$D$68,AC$4-$B19+1)</f>
        <v/>
      </c>
      <c r="AD19" s="121">
        <f>$C19*INDEX(Curves!$D$8:$D$68,AD$4-$B19+1)</f>
        <v/>
      </c>
      <c r="AE19" s="121">
        <f>$C19*INDEX(Curves!$D$8:$D$68,AE$4-$B19+1)</f>
        <v/>
      </c>
      <c r="AF19" s="121">
        <f>$C19*INDEX(Curves!$D$8:$D$68,AF$4-$B19+1)</f>
        <v/>
      </c>
      <c r="AG19" s="121">
        <f>$C19*INDEX(Curves!$D$8:$D$68,AG$4-$B19+1)</f>
        <v/>
      </c>
      <c r="AH19" s="121">
        <f>$C19*INDEX(Curves!$D$8:$D$68,AH$4-$B19+1)</f>
        <v/>
      </c>
      <c r="AI19" s="121">
        <f>$C19*INDEX(Curves!$D$8:$D$68,AI$4-$B19+1)</f>
        <v/>
      </c>
      <c r="AJ19" s="121">
        <f>$C19*INDEX(Curves!$D$8:$D$68,AJ$4-$B19+1)</f>
        <v/>
      </c>
      <c r="AK19" s="121">
        <f>$C19*INDEX(Curves!$D$8:$D$68,AK$4-$B19+1)</f>
        <v/>
      </c>
      <c r="AL19" s="121">
        <f>$C19*INDEX(Curves!$D$8:$D$68,AL$4-$B19+1)</f>
        <v/>
      </c>
      <c r="AM19" s="121">
        <f>$C19*INDEX(Curves!$D$8:$D$68,AM$4-$B19+1)</f>
        <v/>
      </c>
      <c r="AN19" s="121">
        <f>$C19*INDEX(Curves!$D$8:$D$68,AN$4-$B19+1)</f>
        <v/>
      </c>
      <c r="AO19" s="121">
        <f>$C19*INDEX(Curves!$D$8:$D$68,AO$4-$B19+1)</f>
        <v/>
      </c>
      <c r="AP19" s="121">
        <f>$C19*INDEX(Curves!$D$8:$D$68,AP$4-$B19+1)</f>
        <v/>
      </c>
      <c r="AQ19" s="121">
        <f>$C19*INDEX(Curves!$D$8:$D$68,AQ$4-$B19+1)</f>
        <v/>
      </c>
      <c r="AR19" s="121">
        <f>$C19*INDEX(Curves!$D$8:$D$68,AR$4-$B19+1)</f>
        <v/>
      </c>
      <c r="AS19" s="121">
        <f>$C19*INDEX(Curves!$D$8:$D$68,AS$4-$B19+1)</f>
        <v/>
      </c>
      <c r="AT19" s="121">
        <f>$C19*INDEX(Curves!$D$8:$D$68,AT$4-$B19+1)</f>
        <v/>
      </c>
      <c r="AU19" s="121">
        <f>$C19*INDEX(Curves!$D$8:$D$68,AU$4-$B19+1)</f>
        <v/>
      </c>
      <c r="AV19" s="121">
        <f>$C19*INDEX(Curves!$D$8:$D$68,AV$4-$B19+1)</f>
        <v/>
      </c>
      <c r="AW19" s="121">
        <f>$C19*INDEX(Curves!$D$8:$D$68,AW$4-$B19+1)</f>
        <v/>
      </c>
      <c r="AX19" s="121">
        <f>$C19*INDEX(Curves!$D$8:$D$68,AX$4-$B19+1)</f>
        <v/>
      </c>
      <c r="AY19" s="121">
        <f>$C19*INDEX(Curves!$D$8:$D$68,AY$4-$B19+1)</f>
        <v/>
      </c>
      <c r="AZ19" s="121">
        <f>$C19*INDEX(Curves!$D$8:$D$68,AZ$4-$B19+1)</f>
        <v/>
      </c>
      <c r="BA19" s="121">
        <f>$C19*INDEX(Curves!$D$8:$D$68,BA$4-$B19+1)</f>
        <v/>
      </c>
      <c r="BB19" s="121">
        <f>$C19*INDEX(Curves!$D$8:$D$68,BB$4-$B19+1)</f>
        <v/>
      </c>
      <c r="BC19" s="121">
        <f>$C19*INDEX(Curves!$D$8:$D$68,BC$4-$B19+1)</f>
        <v/>
      </c>
      <c r="BD19" s="121">
        <f>$C19*INDEX(Curves!$D$8:$D$68,BD$4-$B19+1)</f>
        <v/>
      </c>
      <c r="BE19" s="121">
        <f>$C19*INDEX(Curves!$D$8:$D$68,BE$4-$B19+1)</f>
        <v/>
      </c>
      <c r="BF19" s="121">
        <f>$C19*INDEX(Curves!$D$8:$D$68,BF$4-$B19+1)</f>
        <v/>
      </c>
      <c r="BG19" s="121">
        <f>$C19*INDEX(Curves!$D$8:$D$68,BG$4-$B19+1)</f>
        <v/>
      </c>
      <c r="BH19" s="121">
        <f>$C19*INDEX(Curves!$D$8:$D$68,BH$4-$B19+1)</f>
        <v/>
      </c>
      <c r="BI19" s="121">
        <f>$C19*INDEX(Curves!$D$8:$D$68,BI$4-$B19+1)</f>
        <v/>
      </c>
      <c r="BJ19" s="121">
        <f>$C19*INDEX(Curves!$D$8:$D$68,BJ$4-$B19+1)</f>
        <v/>
      </c>
      <c r="BK19" s="121">
        <f>$C19*INDEX(Curves!$D$8:$D$68,BK$4-$B19+1)</f>
        <v/>
      </c>
      <c r="BL19" s="121">
        <f>$C19*INDEX(Curves!$D$8:$D$68,BL$4-$B19+1)</f>
        <v/>
      </c>
    </row>
    <row r="20">
      <c r="A20" s="116" t="inlineStr">
        <is>
          <t>Cohort month 11</t>
        </is>
      </c>
      <c r="B20" s="116" t="n">
        <v>11</v>
      </c>
      <c r="C20" s="33">
        <f>INDEX(Ops!$E$10:$BL$10,1,$B20)</f>
        <v/>
      </c>
      <c r="P20" s="121">
        <f>$C20*INDEX(Curves!$D$8:$D$68,P$4-$B20+1)</f>
        <v/>
      </c>
      <c r="Q20" s="121">
        <f>$C20*INDEX(Curves!$D$8:$D$68,Q$4-$B20+1)</f>
        <v/>
      </c>
      <c r="R20" s="121">
        <f>$C20*INDEX(Curves!$D$8:$D$68,R$4-$B20+1)</f>
        <v/>
      </c>
      <c r="S20" s="121">
        <f>$C20*INDEX(Curves!$D$8:$D$68,S$4-$B20+1)</f>
        <v/>
      </c>
      <c r="T20" s="121">
        <f>$C20*INDEX(Curves!$D$8:$D$68,T$4-$B20+1)</f>
        <v/>
      </c>
      <c r="U20" s="121">
        <f>$C20*INDEX(Curves!$D$8:$D$68,U$4-$B20+1)</f>
        <v/>
      </c>
      <c r="V20" s="121">
        <f>$C20*INDEX(Curves!$D$8:$D$68,V$4-$B20+1)</f>
        <v/>
      </c>
      <c r="W20" s="121">
        <f>$C20*INDEX(Curves!$D$8:$D$68,W$4-$B20+1)</f>
        <v/>
      </c>
      <c r="X20" s="121">
        <f>$C20*INDEX(Curves!$D$8:$D$68,X$4-$B20+1)</f>
        <v/>
      </c>
      <c r="Y20" s="121">
        <f>$C20*INDEX(Curves!$D$8:$D$68,Y$4-$B20+1)</f>
        <v/>
      </c>
      <c r="Z20" s="121">
        <f>$C20*INDEX(Curves!$D$8:$D$68,Z$4-$B20+1)</f>
        <v/>
      </c>
      <c r="AA20" s="121">
        <f>$C20*INDEX(Curves!$D$8:$D$68,AA$4-$B20+1)</f>
        <v/>
      </c>
      <c r="AB20" s="121">
        <f>$C20*INDEX(Curves!$D$8:$D$68,AB$4-$B20+1)</f>
        <v/>
      </c>
      <c r="AC20" s="121">
        <f>$C20*INDEX(Curves!$D$8:$D$68,AC$4-$B20+1)</f>
        <v/>
      </c>
      <c r="AD20" s="121">
        <f>$C20*INDEX(Curves!$D$8:$D$68,AD$4-$B20+1)</f>
        <v/>
      </c>
      <c r="AE20" s="121">
        <f>$C20*INDEX(Curves!$D$8:$D$68,AE$4-$B20+1)</f>
        <v/>
      </c>
      <c r="AF20" s="121">
        <f>$C20*INDEX(Curves!$D$8:$D$68,AF$4-$B20+1)</f>
        <v/>
      </c>
      <c r="AG20" s="121">
        <f>$C20*INDEX(Curves!$D$8:$D$68,AG$4-$B20+1)</f>
        <v/>
      </c>
      <c r="AH20" s="121">
        <f>$C20*INDEX(Curves!$D$8:$D$68,AH$4-$B20+1)</f>
        <v/>
      </c>
      <c r="AI20" s="121">
        <f>$C20*INDEX(Curves!$D$8:$D$68,AI$4-$B20+1)</f>
        <v/>
      </c>
      <c r="AJ20" s="121">
        <f>$C20*INDEX(Curves!$D$8:$D$68,AJ$4-$B20+1)</f>
        <v/>
      </c>
      <c r="AK20" s="121">
        <f>$C20*INDEX(Curves!$D$8:$D$68,AK$4-$B20+1)</f>
        <v/>
      </c>
      <c r="AL20" s="121">
        <f>$C20*INDEX(Curves!$D$8:$D$68,AL$4-$B20+1)</f>
        <v/>
      </c>
      <c r="AM20" s="121">
        <f>$C20*INDEX(Curves!$D$8:$D$68,AM$4-$B20+1)</f>
        <v/>
      </c>
      <c r="AN20" s="121">
        <f>$C20*INDEX(Curves!$D$8:$D$68,AN$4-$B20+1)</f>
        <v/>
      </c>
      <c r="AO20" s="121">
        <f>$C20*INDEX(Curves!$D$8:$D$68,AO$4-$B20+1)</f>
        <v/>
      </c>
      <c r="AP20" s="121">
        <f>$C20*INDEX(Curves!$D$8:$D$68,AP$4-$B20+1)</f>
        <v/>
      </c>
      <c r="AQ20" s="121">
        <f>$C20*INDEX(Curves!$D$8:$D$68,AQ$4-$B20+1)</f>
        <v/>
      </c>
      <c r="AR20" s="121">
        <f>$C20*INDEX(Curves!$D$8:$D$68,AR$4-$B20+1)</f>
        <v/>
      </c>
      <c r="AS20" s="121">
        <f>$C20*INDEX(Curves!$D$8:$D$68,AS$4-$B20+1)</f>
        <v/>
      </c>
      <c r="AT20" s="121">
        <f>$C20*INDEX(Curves!$D$8:$D$68,AT$4-$B20+1)</f>
        <v/>
      </c>
      <c r="AU20" s="121">
        <f>$C20*INDEX(Curves!$D$8:$D$68,AU$4-$B20+1)</f>
        <v/>
      </c>
      <c r="AV20" s="121">
        <f>$C20*INDEX(Curves!$D$8:$D$68,AV$4-$B20+1)</f>
        <v/>
      </c>
      <c r="AW20" s="121">
        <f>$C20*INDEX(Curves!$D$8:$D$68,AW$4-$B20+1)</f>
        <v/>
      </c>
      <c r="AX20" s="121">
        <f>$C20*INDEX(Curves!$D$8:$D$68,AX$4-$B20+1)</f>
        <v/>
      </c>
      <c r="AY20" s="121">
        <f>$C20*INDEX(Curves!$D$8:$D$68,AY$4-$B20+1)</f>
        <v/>
      </c>
      <c r="AZ20" s="121">
        <f>$C20*INDEX(Curves!$D$8:$D$68,AZ$4-$B20+1)</f>
        <v/>
      </c>
      <c r="BA20" s="121">
        <f>$C20*INDEX(Curves!$D$8:$D$68,BA$4-$B20+1)</f>
        <v/>
      </c>
      <c r="BB20" s="121">
        <f>$C20*INDEX(Curves!$D$8:$D$68,BB$4-$B20+1)</f>
        <v/>
      </c>
      <c r="BC20" s="121">
        <f>$C20*INDEX(Curves!$D$8:$D$68,BC$4-$B20+1)</f>
        <v/>
      </c>
      <c r="BD20" s="121">
        <f>$C20*INDEX(Curves!$D$8:$D$68,BD$4-$B20+1)</f>
        <v/>
      </c>
      <c r="BE20" s="121">
        <f>$C20*INDEX(Curves!$D$8:$D$68,BE$4-$B20+1)</f>
        <v/>
      </c>
      <c r="BF20" s="121">
        <f>$C20*INDEX(Curves!$D$8:$D$68,BF$4-$B20+1)</f>
        <v/>
      </c>
      <c r="BG20" s="121">
        <f>$C20*INDEX(Curves!$D$8:$D$68,BG$4-$B20+1)</f>
        <v/>
      </c>
      <c r="BH20" s="121">
        <f>$C20*INDEX(Curves!$D$8:$D$68,BH$4-$B20+1)</f>
        <v/>
      </c>
      <c r="BI20" s="121">
        <f>$C20*INDEX(Curves!$D$8:$D$68,BI$4-$B20+1)</f>
        <v/>
      </c>
      <c r="BJ20" s="121">
        <f>$C20*INDEX(Curves!$D$8:$D$68,BJ$4-$B20+1)</f>
        <v/>
      </c>
      <c r="BK20" s="121">
        <f>$C20*INDEX(Curves!$D$8:$D$68,BK$4-$B20+1)</f>
        <v/>
      </c>
      <c r="BL20" s="121">
        <f>$C20*INDEX(Curves!$D$8:$D$68,BL$4-$B20+1)</f>
        <v/>
      </c>
    </row>
    <row r="21">
      <c r="A21" s="116" t="inlineStr">
        <is>
          <t>Cohort month 12</t>
        </is>
      </c>
      <c r="B21" s="116" t="n">
        <v>12</v>
      </c>
      <c r="C21" s="33">
        <f>INDEX(Ops!$E$10:$BL$10,1,$B21)</f>
        <v/>
      </c>
      <c r="Q21" s="121">
        <f>$C21*INDEX(Curves!$D$8:$D$68,Q$4-$B21+1)</f>
        <v/>
      </c>
      <c r="R21" s="121">
        <f>$C21*INDEX(Curves!$D$8:$D$68,R$4-$B21+1)</f>
        <v/>
      </c>
      <c r="S21" s="121">
        <f>$C21*INDEX(Curves!$D$8:$D$68,S$4-$B21+1)</f>
        <v/>
      </c>
      <c r="T21" s="121">
        <f>$C21*INDEX(Curves!$D$8:$D$68,T$4-$B21+1)</f>
        <v/>
      </c>
      <c r="U21" s="121">
        <f>$C21*INDEX(Curves!$D$8:$D$68,U$4-$B21+1)</f>
        <v/>
      </c>
      <c r="V21" s="121">
        <f>$C21*INDEX(Curves!$D$8:$D$68,V$4-$B21+1)</f>
        <v/>
      </c>
      <c r="W21" s="121">
        <f>$C21*INDEX(Curves!$D$8:$D$68,W$4-$B21+1)</f>
        <v/>
      </c>
      <c r="X21" s="121">
        <f>$C21*INDEX(Curves!$D$8:$D$68,X$4-$B21+1)</f>
        <v/>
      </c>
      <c r="Y21" s="121">
        <f>$C21*INDEX(Curves!$D$8:$D$68,Y$4-$B21+1)</f>
        <v/>
      </c>
      <c r="Z21" s="121">
        <f>$C21*INDEX(Curves!$D$8:$D$68,Z$4-$B21+1)</f>
        <v/>
      </c>
      <c r="AA21" s="121">
        <f>$C21*INDEX(Curves!$D$8:$D$68,AA$4-$B21+1)</f>
        <v/>
      </c>
      <c r="AB21" s="121">
        <f>$C21*INDEX(Curves!$D$8:$D$68,AB$4-$B21+1)</f>
        <v/>
      </c>
      <c r="AC21" s="121">
        <f>$C21*INDEX(Curves!$D$8:$D$68,AC$4-$B21+1)</f>
        <v/>
      </c>
      <c r="AD21" s="121">
        <f>$C21*INDEX(Curves!$D$8:$D$68,AD$4-$B21+1)</f>
        <v/>
      </c>
      <c r="AE21" s="121">
        <f>$C21*INDEX(Curves!$D$8:$D$68,AE$4-$B21+1)</f>
        <v/>
      </c>
      <c r="AF21" s="121">
        <f>$C21*INDEX(Curves!$D$8:$D$68,AF$4-$B21+1)</f>
        <v/>
      </c>
      <c r="AG21" s="121">
        <f>$C21*INDEX(Curves!$D$8:$D$68,AG$4-$B21+1)</f>
        <v/>
      </c>
      <c r="AH21" s="121">
        <f>$C21*INDEX(Curves!$D$8:$D$68,AH$4-$B21+1)</f>
        <v/>
      </c>
      <c r="AI21" s="121">
        <f>$C21*INDEX(Curves!$D$8:$D$68,AI$4-$B21+1)</f>
        <v/>
      </c>
      <c r="AJ21" s="121">
        <f>$C21*INDEX(Curves!$D$8:$D$68,AJ$4-$B21+1)</f>
        <v/>
      </c>
      <c r="AK21" s="121">
        <f>$C21*INDEX(Curves!$D$8:$D$68,AK$4-$B21+1)</f>
        <v/>
      </c>
      <c r="AL21" s="121">
        <f>$C21*INDEX(Curves!$D$8:$D$68,AL$4-$B21+1)</f>
        <v/>
      </c>
      <c r="AM21" s="121">
        <f>$C21*INDEX(Curves!$D$8:$D$68,AM$4-$B21+1)</f>
        <v/>
      </c>
      <c r="AN21" s="121">
        <f>$C21*INDEX(Curves!$D$8:$D$68,AN$4-$B21+1)</f>
        <v/>
      </c>
      <c r="AO21" s="121">
        <f>$C21*INDEX(Curves!$D$8:$D$68,AO$4-$B21+1)</f>
        <v/>
      </c>
      <c r="AP21" s="121">
        <f>$C21*INDEX(Curves!$D$8:$D$68,AP$4-$B21+1)</f>
        <v/>
      </c>
      <c r="AQ21" s="121">
        <f>$C21*INDEX(Curves!$D$8:$D$68,AQ$4-$B21+1)</f>
        <v/>
      </c>
      <c r="AR21" s="121">
        <f>$C21*INDEX(Curves!$D$8:$D$68,AR$4-$B21+1)</f>
        <v/>
      </c>
      <c r="AS21" s="121">
        <f>$C21*INDEX(Curves!$D$8:$D$68,AS$4-$B21+1)</f>
        <v/>
      </c>
      <c r="AT21" s="121">
        <f>$C21*INDEX(Curves!$D$8:$D$68,AT$4-$B21+1)</f>
        <v/>
      </c>
      <c r="AU21" s="121">
        <f>$C21*INDEX(Curves!$D$8:$D$68,AU$4-$B21+1)</f>
        <v/>
      </c>
      <c r="AV21" s="121">
        <f>$C21*INDEX(Curves!$D$8:$D$68,AV$4-$B21+1)</f>
        <v/>
      </c>
      <c r="AW21" s="121">
        <f>$C21*INDEX(Curves!$D$8:$D$68,AW$4-$B21+1)</f>
        <v/>
      </c>
      <c r="AX21" s="121">
        <f>$C21*INDEX(Curves!$D$8:$D$68,AX$4-$B21+1)</f>
        <v/>
      </c>
      <c r="AY21" s="121">
        <f>$C21*INDEX(Curves!$D$8:$D$68,AY$4-$B21+1)</f>
        <v/>
      </c>
      <c r="AZ21" s="121">
        <f>$C21*INDEX(Curves!$D$8:$D$68,AZ$4-$B21+1)</f>
        <v/>
      </c>
      <c r="BA21" s="121">
        <f>$C21*INDEX(Curves!$D$8:$D$68,BA$4-$B21+1)</f>
        <v/>
      </c>
      <c r="BB21" s="121">
        <f>$C21*INDEX(Curves!$D$8:$D$68,BB$4-$B21+1)</f>
        <v/>
      </c>
      <c r="BC21" s="121">
        <f>$C21*INDEX(Curves!$D$8:$D$68,BC$4-$B21+1)</f>
        <v/>
      </c>
      <c r="BD21" s="121">
        <f>$C21*INDEX(Curves!$D$8:$D$68,BD$4-$B21+1)</f>
        <v/>
      </c>
      <c r="BE21" s="121">
        <f>$C21*INDEX(Curves!$D$8:$D$68,BE$4-$B21+1)</f>
        <v/>
      </c>
      <c r="BF21" s="121">
        <f>$C21*INDEX(Curves!$D$8:$D$68,BF$4-$B21+1)</f>
        <v/>
      </c>
      <c r="BG21" s="121">
        <f>$C21*INDEX(Curves!$D$8:$D$68,BG$4-$B21+1)</f>
        <v/>
      </c>
      <c r="BH21" s="121">
        <f>$C21*INDEX(Curves!$D$8:$D$68,BH$4-$B21+1)</f>
        <v/>
      </c>
      <c r="BI21" s="121">
        <f>$C21*INDEX(Curves!$D$8:$D$68,BI$4-$B21+1)</f>
        <v/>
      </c>
      <c r="BJ21" s="121">
        <f>$C21*INDEX(Curves!$D$8:$D$68,BJ$4-$B21+1)</f>
        <v/>
      </c>
      <c r="BK21" s="121">
        <f>$C21*INDEX(Curves!$D$8:$D$68,BK$4-$B21+1)</f>
        <v/>
      </c>
      <c r="BL21" s="121">
        <f>$C21*INDEX(Curves!$D$8:$D$68,BL$4-$B21+1)</f>
        <v/>
      </c>
    </row>
    <row r="22">
      <c r="A22" s="116" t="inlineStr">
        <is>
          <t>Cohort month 13</t>
        </is>
      </c>
      <c r="B22" s="116" t="n">
        <v>13</v>
      </c>
      <c r="C22" s="33">
        <f>INDEX(Ops!$E$10:$BL$10,1,$B22)</f>
        <v/>
      </c>
      <c r="R22" s="121">
        <f>$C22*INDEX(Curves!$D$8:$D$68,R$4-$B22+1)</f>
        <v/>
      </c>
      <c r="S22" s="121">
        <f>$C22*INDEX(Curves!$D$8:$D$68,S$4-$B22+1)</f>
        <v/>
      </c>
      <c r="T22" s="121">
        <f>$C22*INDEX(Curves!$D$8:$D$68,T$4-$B22+1)</f>
        <v/>
      </c>
      <c r="U22" s="121">
        <f>$C22*INDEX(Curves!$D$8:$D$68,U$4-$B22+1)</f>
        <v/>
      </c>
      <c r="V22" s="121">
        <f>$C22*INDEX(Curves!$D$8:$D$68,V$4-$B22+1)</f>
        <v/>
      </c>
      <c r="W22" s="121">
        <f>$C22*INDEX(Curves!$D$8:$D$68,W$4-$B22+1)</f>
        <v/>
      </c>
      <c r="X22" s="121">
        <f>$C22*INDEX(Curves!$D$8:$D$68,X$4-$B22+1)</f>
        <v/>
      </c>
      <c r="Y22" s="121">
        <f>$C22*INDEX(Curves!$D$8:$D$68,Y$4-$B22+1)</f>
        <v/>
      </c>
      <c r="Z22" s="121">
        <f>$C22*INDEX(Curves!$D$8:$D$68,Z$4-$B22+1)</f>
        <v/>
      </c>
      <c r="AA22" s="121">
        <f>$C22*INDEX(Curves!$D$8:$D$68,AA$4-$B22+1)</f>
        <v/>
      </c>
      <c r="AB22" s="121">
        <f>$C22*INDEX(Curves!$D$8:$D$68,AB$4-$B22+1)</f>
        <v/>
      </c>
      <c r="AC22" s="121">
        <f>$C22*INDEX(Curves!$D$8:$D$68,AC$4-$B22+1)</f>
        <v/>
      </c>
      <c r="AD22" s="121">
        <f>$C22*INDEX(Curves!$D$8:$D$68,AD$4-$B22+1)</f>
        <v/>
      </c>
      <c r="AE22" s="121">
        <f>$C22*INDEX(Curves!$D$8:$D$68,AE$4-$B22+1)</f>
        <v/>
      </c>
      <c r="AF22" s="121">
        <f>$C22*INDEX(Curves!$D$8:$D$68,AF$4-$B22+1)</f>
        <v/>
      </c>
      <c r="AG22" s="121">
        <f>$C22*INDEX(Curves!$D$8:$D$68,AG$4-$B22+1)</f>
        <v/>
      </c>
      <c r="AH22" s="121">
        <f>$C22*INDEX(Curves!$D$8:$D$68,AH$4-$B22+1)</f>
        <v/>
      </c>
      <c r="AI22" s="121">
        <f>$C22*INDEX(Curves!$D$8:$D$68,AI$4-$B22+1)</f>
        <v/>
      </c>
      <c r="AJ22" s="121">
        <f>$C22*INDEX(Curves!$D$8:$D$68,AJ$4-$B22+1)</f>
        <v/>
      </c>
      <c r="AK22" s="121">
        <f>$C22*INDEX(Curves!$D$8:$D$68,AK$4-$B22+1)</f>
        <v/>
      </c>
      <c r="AL22" s="121">
        <f>$C22*INDEX(Curves!$D$8:$D$68,AL$4-$B22+1)</f>
        <v/>
      </c>
      <c r="AM22" s="121">
        <f>$C22*INDEX(Curves!$D$8:$D$68,AM$4-$B22+1)</f>
        <v/>
      </c>
      <c r="AN22" s="121">
        <f>$C22*INDEX(Curves!$D$8:$D$68,AN$4-$B22+1)</f>
        <v/>
      </c>
      <c r="AO22" s="121">
        <f>$C22*INDEX(Curves!$D$8:$D$68,AO$4-$B22+1)</f>
        <v/>
      </c>
      <c r="AP22" s="121">
        <f>$C22*INDEX(Curves!$D$8:$D$68,AP$4-$B22+1)</f>
        <v/>
      </c>
      <c r="AQ22" s="121">
        <f>$C22*INDEX(Curves!$D$8:$D$68,AQ$4-$B22+1)</f>
        <v/>
      </c>
      <c r="AR22" s="121">
        <f>$C22*INDEX(Curves!$D$8:$D$68,AR$4-$B22+1)</f>
        <v/>
      </c>
      <c r="AS22" s="121">
        <f>$C22*INDEX(Curves!$D$8:$D$68,AS$4-$B22+1)</f>
        <v/>
      </c>
      <c r="AT22" s="121">
        <f>$C22*INDEX(Curves!$D$8:$D$68,AT$4-$B22+1)</f>
        <v/>
      </c>
      <c r="AU22" s="121">
        <f>$C22*INDEX(Curves!$D$8:$D$68,AU$4-$B22+1)</f>
        <v/>
      </c>
      <c r="AV22" s="121">
        <f>$C22*INDEX(Curves!$D$8:$D$68,AV$4-$B22+1)</f>
        <v/>
      </c>
      <c r="AW22" s="121">
        <f>$C22*INDEX(Curves!$D$8:$D$68,AW$4-$B22+1)</f>
        <v/>
      </c>
      <c r="AX22" s="121">
        <f>$C22*INDEX(Curves!$D$8:$D$68,AX$4-$B22+1)</f>
        <v/>
      </c>
      <c r="AY22" s="121">
        <f>$C22*INDEX(Curves!$D$8:$D$68,AY$4-$B22+1)</f>
        <v/>
      </c>
      <c r="AZ22" s="121">
        <f>$C22*INDEX(Curves!$D$8:$D$68,AZ$4-$B22+1)</f>
        <v/>
      </c>
      <c r="BA22" s="121">
        <f>$C22*INDEX(Curves!$D$8:$D$68,BA$4-$B22+1)</f>
        <v/>
      </c>
      <c r="BB22" s="121">
        <f>$C22*INDEX(Curves!$D$8:$D$68,BB$4-$B22+1)</f>
        <v/>
      </c>
      <c r="BC22" s="121">
        <f>$C22*INDEX(Curves!$D$8:$D$68,BC$4-$B22+1)</f>
        <v/>
      </c>
      <c r="BD22" s="121">
        <f>$C22*INDEX(Curves!$D$8:$D$68,BD$4-$B22+1)</f>
        <v/>
      </c>
      <c r="BE22" s="121">
        <f>$C22*INDEX(Curves!$D$8:$D$68,BE$4-$B22+1)</f>
        <v/>
      </c>
      <c r="BF22" s="121">
        <f>$C22*INDEX(Curves!$D$8:$D$68,BF$4-$B22+1)</f>
        <v/>
      </c>
      <c r="BG22" s="121">
        <f>$C22*INDEX(Curves!$D$8:$D$68,BG$4-$B22+1)</f>
        <v/>
      </c>
      <c r="BH22" s="121">
        <f>$C22*INDEX(Curves!$D$8:$D$68,BH$4-$B22+1)</f>
        <v/>
      </c>
      <c r="BI22" s="121">
        <f>$C22*INDEX(Curves!$D$8:$D$68,BI$4-$B22+1)</f>
        <v/>
      </c>
      <c r="BJ22" s="121">
        <f>$C22*INDEX(Curves!$D$8:$D$68,BJ$4-$B22+1)</f>
        <v/>
      </c>
      <c r="BK22" s="121">
        <f>$C22*INDEX(Curves!$D$8:$D$68,BK$4-$B22+1)</f>
        <v/>
      </c>
      <c r="BL22" s="121">
        <f>$C22*INDEX(Curves!$D$8:$D$68,BL$4-$B22+1)</f>
        <v/>
      </c>
    </row>
    <row r="23">
      <c r="A23" s="116" t="inlineStr">
        <is>
          <t>Cohort month 14</t>
        </is>
      </c>
      <c r="B23" s="116" t="n">
        <v>14</v>
      </c>
      <c r="C23" s="33">
        <f>INDEX(Ops!$E$10:$BL$10,1,$B23)</f>
        <v/>
      </c>
      <c r="S23" s="121">
        <f>$C23*INDEX(Curves!$D$8:$D$68,S$4-$B23+1)</f>
        <v/>
      </c>
      <c r="T23" s="121">
        <f>$C23*INDEX(Curves!$D$8:$D$68,T$4-$B23+1)</f>
        <v/>
      </c>
      <c r="U23" s="121">
        <f>$C23*INDEX(Curves!$D$8:$D$68,U$4-$B23+1)</f>
        <v/>
      </c>
      <c r="V23" s="121">
        <f>$C23*INDEX(Curves!$D$8:$D$68,V$4-$B23+1)</f>
        <v/>
      </c>
      <c r="W23" s="121">
        <f>$C23*INDEX(Curves!$D$8:$D$68,W$4-$B23+1)</f>
        <v/>
      </c>
      <c r="X23" s="121">
        <f>$C23*INDEX(Curves!$D$8:$D$68,X$4-$B23+1)</f>
        <v/>
      </c>
      <c r="Y23" s="121">
        <f>$C23*INDEX(Curves!$D$8:$D$68,Y$4-$B23+1)</f>
        <v/>
      </c>
      <c r="Z23" s="121">
        <f>$C23*INDEX(Curves!$D$8:$D$68,Z$4-$B23+1)</f>
        <v/>
      </c>
      <c r="AA23" s="121">
        <f>$C23*INDEX(Curves!$D$8:$D$68,AA$4-$B23+1)</f>
        <v/>
      </c>
      <c r="AB23" s="121">
        <f>$C23*INDEX(Curves!$D$8:$D$68,AB$4-$B23+1)</f>
        <v/>
      </c>
      <c r="AC23" s="121">
        <f>$C23*INDEX(Curves!$D$8:$D$68,AC$4-$B23+1)</f>
        <v/>
      </c>
      <c r="AD23" s="121">
        <f>$C23*INDEX(Curves!$D$8:$D$68,AD$4-$B23+1)</f>
        <v/>
      </c>
      <c r="AE23" s="121">
        <f>$C23*INDEX(Curves!$D$8:$D$68,AE$4-$B23+1)</f>
        <v/>
      </c>
      <c r="AF23" s="121">
        <f>$C23*INDEX(Curves!$D$8:$D$68,AF$4-$B23+1)</f>
        <v/>
      </c>
      <c r="AG23" s="121">
        <f>$C23*INDEX(Curves!$D$8:$D$68,AG$4-$B23+1)</f>
        <v/>
      </c>
      <c r="AH23" s="121">
        <f>$C23*INDEX(Curves!$D$8:$D$68,AH$4-$B23+1)</f>
        <v/>
      </c>
      <c r="AI23" s="121">
        <f>$C23*INDEX(Curves!$D$8:$D$68,AI$4-$B23+1)</f>
        <v/>
      </c>
      <c r="AJ23" s="121">
        <f>$C23*INDEX(Curves!$D$8:$D$68,AJ$4-$B23+1)</f>
        <v/>
      </c>
      <c r="AK23" s="121">
        <f>$C23*INDEX(Curves!$D$8:$D$68,AK$4-$B23+1)</f>
        <v/>
      </c>
      <c r="AL23" s="121">
        <f>$C23*INDEX(Curves!$D$8:$D$68,AL$4-$B23+1)</f>
        <v/>
      </c>
      <c r="AM23" s="121">
        <f>$C23*INDEX(Curves!$D$8:$D$68,AM$4-$B23+1)</f>
        <v/>
      </c>
      <c r="AN23" s="121">
        <f>$C23*INDEX(Curves!$D$8:$D$68,AN$4-$B23+1)</f>
        <v/>
      </c>
      <c r="AO23" s="121">
        <f>$C23*INDEX(Curves!$D$8:$D$68,AO$4-$B23+1)</f>
        <v/>
      </c>
      <c r="AP23" s="121">
        <f>$C23*INDEX(Curves!$D$8:$D$68,AP$4-$B23+1)</f>
        <v/>
      </c>
      <c r="AQ23" s="121">
        <f>$C23*INDEX(Curves!$D$8:$D$68,AQ$4-$B23+1)</f>
        <v/>
      </c>
      <c r="AR23" s="121">
        <f>$C23*INDEX(Curves!$D$8:$D$68,AR$4-$B23+1)</f>
        <v/>
      </c>
      <c r="AS23" s="121">
        <f>$C23*INDEX(Curves!$D$8:$D$68,AS$4-$B23+1)</f>
        <v/>
      </c>
      <c r="AT23" s="121">
        <f>$C23*INDEX(Curves!$D$8:$D$68,AT$4-$B23+1)</f>
        <v/>
      </c>
      <c r="AU23" s="121">
        <f>$C23*INDEX(Curves!$D$8:$D$68,AU$4-$B23+1)</f>
        <v/>
      </c>
      <c r="AV23" s="121">
        <f>$C23*INDEX(Curves!$D$8:$D$68,AV$4-$B23+1)</f>
        <v/>
      </c>
      <c r="AW23" s="121">
        <f>$C23*INDEX(Curves!$D$8:$D$68,AW$4-$B23+1)</f>
        <v/>
      </c>
      <c r="AX23" s="121">
        <f>$C23*INDEX(Curves!$D$8:$D$68,AX$4-$B23+1)</f>
        <v/>
      </c>
      <c r="AY23" s="121">
        <f>$C23*INDEX(Curves!$D$8:$D$68,AY$4-$B23+1)</f>
        <v/>
      </c>
      <c r="AZ23" s="121">
        <f>$C23*INDEX(Curves!$D$8:$D$68,AZ$4-$B23+1)</f>
        <v/>
      </c>
      <c r="BA23" s="121">
        <f>$C23*INDEX(Curves!$D$8:$D$68,BA$4-$B23+1)</f>
        <v/>
      </c>
      <c r="BB23" s="121">
        <f>$C23*INDEX(Curves!$D$8:$D$68,BB$4-$B23+1)</f>
        <v/>
      </c>
      <c r="BC23" s="121">
        <f>$C23*INDEX(Curves!$D$8:$D$68,BC$4-$B23+1)</f>
        <v/>
      </c>
      <c r="BD23" s="121">
        <f>$C23*INDEX(Curves!$D$8:$D$68,BD$4-$B23+1)</f>
        <v/>
      </c>
      <c r="BE23" s="121">
        <f>$C23*INDEX(Curves!$D$8:$D$68,BE$4-$B23+1)</f>
        <v/>
      </c>
      <c r="BF23" s="121">
        <f>$C23*INDEX(Curves!$D$8:$D$68,BF$4-$B23+1)</f>
        <v/>
      </c>
      <c r="BG23" s="121">
        <f>$C23*INDEX(Curves!$D$8:$D$68,BG$4-$B23+1)</f>
        <v/>
      </c>
      <c r="BH23" s="121">
        <f>$C23*INDEX(Curves!$D$8:$D$68,BH$4-$B23+1)</f>
        <v/>
      </c>
      <c r="BI23" s="121">
        <f>$C23*INDEX(Curves!$D$8:$D$68,BI$4-$B23+1)</f>
        <v/>
      </c>
      <c r="BJ23" s="121">
        <f>$C23*INDEX(Curves!$D$8:$D$68,BJ$4-$B23+1)</f>
        <v/>
      </c>
      <c r="BK23" s="121">
        <f>$C23*INDEX(Curves!$D$8:$D$68,BK$4-$B23+1)</f>
        <v/>
      </c>
      <c r="BL23" s="121">
        <f>$C23*INDEX(Curves!$D$8:$D$68,BL$4-$B23+1)</f>
        <v/>
      </c>
    </row>
    <row r="24">
      <c r="A24" s="116" t="inlineStr">
        <is>
          <t>Cohort month 15</t>
        </is>
      </c>
      <c r="B24" s="116" t="n">
        <v>15</v>
      </c>
      <c r="C24" s="33">
        <f>INDEX(Ops!$E$10:$BL$10,1,$B24)</f>
        <v/>
      </c>
      <c r="T24" s="121">
        <f>$C24*INDEX(Curves!$D$8:$D$68,T$4-$B24+1)</f>
        <v/>
      </c>
      <c r="U24" s="121">
        <f>$C24*INDEX(Curves!$D$8:$D$68,U$4-$B24+1)</f>
        <v/>
      </c>
      <c r="V24" s="121">
        <f>$C24*INDEX(Curves!$D$8:$D$68,V$4-$B24+1)</f>
        <v/>
      </c>
      <c r="W24" s="121">
        <f>$C24*INDEX(Curves!$D$8:$D$68,W$4-$B24+1)</f>
        <v/>
      </c>
      <c r="X24" s="121">
        <f>$C24*INDEX(Curves!$D$8:$D$68,X$4-$B24+1)</f>
        <v/>
      </c>
      <c r="Y24" s="121">
        <f>$C24*INDEX(Curves!$D$8:$D$68,Y$4-$B24+1)</f>
        <v/>
      </c>
      <c r="Z24" s="121">
        <f>$C24*INDEX(Curves!$D$8:$D$68,Z$4-$B24+1)</f>
        <v/>
      </c>
      <c r="AA24" s="121">
        <f>$C24*INDEX(Curves!$D$8:$D$68,AA$4-$B24+1)</f>
        <v/>
      </c>
      <c r="AB24" s="121">
        <f>$C24*INDEX(Curves!$D$8:$D$68,AB$4-$B24+1)</f>
        <v/>
      </c>
      <c r="AC24" s="121">
        <f>$C24*INDEX(Curves!$D$8:$D$68,AC$4-$B24+1)</f>
        <v/>
      </c>
      <c r="AD24" s="121">
        <f>$C24*INDEX(Curves!$D$8:$D$68,AD$4-$B24+1)</f>
        <v/>
      </c>
      <c r="AE24" s="121">
        <f>$C24*INDEX(Curves!$D$8:$D$68,AE$4-$B24+1)</f>
        <v/>
      </c>
      <c r="AF24" s="121">
        <f>$C24*INDEX(Curves!$D$8:$D$68,AF$4-$B24+1)</f>
        <v/>
      </c>
      <c r="AG24" s="121">
        <f>$C24*INDEX(Curves!$D$8:$D$68,AG$4-$B24+1)</f>
        <v/>
      </c>
      <c r="AH24" s="121">
        <f>$C24*INDEX(Curves!$D$8:$D$68,AH$4-$B24+1)</f>
        <v/>
      </c>
      <c r="AI24" s="121">
        <f>$C24*INDEX(Curves!$D$8:$D$68,AI$4-$B24+1)</f>
        <v/>
      </c>
      <c r="AJ24" s="121">
        <f>$C24*INDEX(Curves!$D$8:$D$68,AJ$4-$B24+1)</f>
        <v/>
      </c>
      <c r="AK24" s="121">
        <f>$C24*INDEX(Curves!$D$8:$D$68,AK$4-$B24+1)</f>
        <v/>
      </c>
      <c r="AL24" s="121">
        <f>$C24*INDEX(Curves!$D$8:$D$68,AL$4-$B24+1)</f>
        <v/>
      </c>
      <c r="AM24" s="121">
        <f>$C24*INDEX(Curves!$D$8:$D$68,AM$4-$B24+1)</f>
        <v/>
      </c>
      <c r="AN24" s="121">
        <f>$C24*INDEX(Curves!$D$8:$D$68,AN$4-$B24+1)</f>
        <v/>
      </c>
      <c r="AO24" s="121">
        <f>$C24*INDEX(Curves!$D$8:$D$68,AO$4-$B24+1)</f>
        <v/>
      </c>
      <c r="AP24" s="121">
        <f>$C24*INDEX(Curves!$D$8:$D$68,AP$4-$B24+1)</f>
        <v/>
      </c>
      <c r="AQ24" s="121">
        <f>$C24*INDEX(Curves!$D$8:$D$68,AQ$4-$B24+1)</f>
        <v/>
      </c>
      <c r="AR24" s="121">
        <f>$C24*INDEX(Curves!$D$8:$D$68,AR$4-$B24+1)</f>
        <v/>
      </c>
      <c r="AS24" s="121">
        <f>$C24*INDEX(Curves!$D$8:$D$68,AS$4-$B24+1)</f>
        <v/>
      </c>
      <c r="AT24" s="121">
        <f>$C24*INDEX(Curves!$D$8:$D$68,AT$4-$B24+1)</f>
        <v/>
      </c>
      <c r="AU24" s="121">
        <f>$C24*INDEX(Curves!$D$8:$D$68,AU$4-$B24+1)</f>
        <v/>
      </c>
      <c r="AV24" s="121">
        <f>$C24*INDEX(Curves!$D$8:$D$68,AV$4-$B24+1)</f>
        <v/>
      </c>
      <c r="AW24" s="121">
        <f>$C24*INDEX(Curves!$D$8:$D$68,AW$4-$B24+1)</f>
        <v/>
      </c>
      <c r="AX24" s="121">
        <f>$C24*INDEX(Curves!$D$8:$D$68,AX$4-$B24+1)</f>
        <v/>
      </c>
      <c r="AY24" s="121">
        <f>$C24*INDEX(Curves!$D$8:$D$68,AY$4-$B24+1)</f>
        <v/>
      </c>
      <c r="AZ24" s="121">
        <f>$C24*INDEX(Curves!$D$8:$D$68,AZ$4-$B24+1)</f>
        <v/>
      </c>
      <c r="BA24" s="121">
        <f>$C24*INDEX(Curves!$D$8:$D$68,BA$4-$B24+1)</f>
        <v/>
      </c>
      <c r="BB24" s="121">
        <f>$C24*INDEX(Curves!$D$8:$D$68,BB$4-$B24+1)</f>
        <v/>
      </c>
      <c r="BC24" s="121">
        <f>$C24*INDEX(Curves!$D$8:$D$68,BC$4-$B24+1)</f>
        <v/>
      </c>
      <c r="BD24" s="121">
        <f>$C24*INDEX(Curves!$D$8:$D$68,BD$4-$B24+1)</f>
        <v/>
      </c>
      <c r="BE24" s="121">
        <f>$C24*INDEX(Curves!$D$8:$D$68,BE$4-$B24+1)</f>
        <v/>
      </c>
      <c r="BF24" s="121">
        <f>$C24*INDEX(Curves!$D$8:$D$68,BF$4-$B24+1)</f>
        <v/>
      </c>
      <c r="BG24" s="121">
        <f>$C24*INDEX(Curves!$D$8:$D$68,BG$4-$B24+1)</f>
        <v/>
      </c>
      <c r="BH24" s="121">
        <f>$C24*INDEX(Curves!$D$8:$D$68,BH$4-$B24+1)</f>
        <v/>
      </c>
      <c r="BI24" s="121">
        <f>$C24*INDEX(Curves!$D$8:$D$68,BI$4-$B24+1)</f>
        <v/>
      </c>
      <c r="BJ24" s="121">
        <f>$C24*INDEX(Curves!$D$8:$D$68,BJ$4-$B24+1)</f>
        <v/>
      </c>
      <c r="BK24" s="121">
        <f>$C24*INDEX(Curves!$D$8:$D$68,BK$4-$B24+1)</f>
        <v/>
      </c>
      <c r="BL24" s="121">
        <f>$C24*INDEX(Curves!$D$8:$D$68,BL$4-$B24+1)</f>
        <v/>
      </c>
    </row>
    <row r="25">
      <c r="A25" s="116" t="inlineStr">
        <is>
          <t>Cohort month 16</t>
        </is>
      </c>
      <c r="B25" s="116" t="n">
        <v>16</v>
      </c>
      <c r="C25" s="33">
        <f>INDEX(Ops!$E$10:$BL$10,1,$B25)</f>
        <v/>
      </c>
      <c r="U25" s="121">
        <f>$C25*INDEX(Curves!$D$8:$D$68,U$4-$B25+1)</f>
        <v/>
      </c>
      <c r="V25" s="121">
        <f>$C25*INDEX(Curves!$D$8:$D$68,V$4-$B25+1)</f>
        <v/>
      </c>
      <c r="W25" s="121">
        <f>$C25*INDEX(Curves!$D$8:$D$68,W$4-$B25+1)</f>
        <v/>
      </c>
      <c r="X25" s="121">
        <f>$C25*INDEX(Curves!$D$8:$D$68,X$4-$B25+1)</f>
        <v/>
      </c>
      <c r="Y25" s="121">
        <f>$C25*INDEX(Curves!$D$8:$D$68,Y$4-$B25+1)</f>
        <v/>
      </c>
      <c r="Z25" s="121">
        <f>$C25*INDEX(Curves!$D$8:$D$68,Z$4-$B25+1)</f>
        <v/>
      </c>
      <c r="AA25" s="121">
        <f>$C25*INDEX(Curves!$D$8:$D$68,AA$4-$B25+1)</f>
        <v/>
      </c>
      <c r="AB25" s="121">
        <f>$C25*INDEX(Curves!$D$8:$D$68,AB$4-$B25+1)</f>
        <v/>
      </c>
      <c r="AC25" s="121">
        <f>$C25*INDEX(Curves!$D$8:$D$68,AC$4-$B25+1)</f>
        <v/>
      </c>
      <c r="AD25" s="121">
        <f>$C25*INDEX(Curves!$D$8:$D$68,AD$4-$B25+1)</f>
        <v/>
      </c>
      <c r="AE25" s="121">
        <f>$C25*INDEX(Curves!$D$8:$D$68,AE$4-$B25+1)</f>
        <v/>
      </c>
      <c r="AF25" s="121">
        <f>$C25*INDEX(Curves!$D$8:$D$68,AF$4-$B25+1)</f>
        <v/>
      </c>
      <c r="AG25" s="121">
        <f>$C25*INDEX(Curves!$D$8:$D$68,AG$4-$B25+1)</f>
        <v/>
      </c>
      <c r="AH25" s="121">
        <f>$C25*INDEX(Curves!$D$8:$D$68,AH$4-$B25+1)</f>
        <v/>
      </c>
      <c r="AI25" s="121">
        <f>$C25*INDEX(Curves!$D$8:$D$68,AI$4-$B25+1)</f>
        <v/>
      </c>
      <c r="AJ25" s="121">
        <f>$C25*INDEX(Curves!$D$8:$D$68,AJ$4-$B25+1)</f>
        <v/>
      </c>
      <c r="AK25" s="121">
        <f>$C25*INDEX(Curves!$D$8:$D$68,AK$4-$B25+1)</f>
        <v/>
      </c>
      <c r="AL25" s="121">
        <f>$C25*INDEX(Curves!$D$8:$D$68,AL$4-$B25+1)</f>
        <v/>
      </c>
      <c r="AM25" s="121">
        <f>$C25*INDEX(Curves!$D$8:$D$68,AM$4-$B25+1)</f>
        <v/>
      </c>
      <c r="AN25" s="121">
        <f>$C25*INDEX(Curves!$D$8:$D$68,AN$4-$B25+1)</f>
        <v/>
      </c>
      <c r="AO25" s="121">
        <f>$C25*INDEX(Curves!$D$8:$D$68,AO$4-$B25+1)</f>
        <v/>
      </c>
      <c r="AP25" s="121">
        <f>$C25*INDEX(Curves!$D$8:$D$68,AP$4-$B25+1)</f>
        <v/>
      </c>
      <c r="AQ25" s="121">
        <f>$C25*INDEX(Curves!$D$8:$D$68,AQ$4-$B25+1)</f>
        <v/>
      </c>
      <c r="AR25" s="121">
        <f>$C25*INDEX(Curves!$D$8:$D$68,AR$4-$B25+1)</f>
        <v/>
      </c>
      <c r="AS25" s="121">
        <f>$C25*INDEX(Curves!$D$8:$D$68,AS$4-$B25+1)</f>
        <v/>
      </c>
      <c r="AT25" s="121">
        <f>$C25*INDEX(Curves!$D$8:$D$68,AT$4-$B25+1)</f>
        <v/>
      </c>
      <c r="AU25" s="121">
        <f>$C25*INDEX(Curves!$D$8:$D$68,AU$4-$B25+1)</f>
        <v/>
      </c>
      <c r="AV25" s="121">
        <f>$C25*INDEX(Curves!$D$8:$D$68,AV$4-$B25+1)</f>
        <v/>
      </c>
      <c r="AW25" s="121">
        <f>$C25*INDEX(Curves!$D$8:$D$68,AW$4-$B25+1)</f>
        <v/>
      </c>
      <c r="AX25" s="121">
        <f>$C25*INDEX(Curves!$D$8:$D$68,AX$4-$B25+1)</f>
        <v/>
      </c>
      <c r="AY25" s="121">
        <f>$C25*INDEX(Curves!$D$8:$D$68,AY$4-$B25+1)</f>
        <v/>
      </c>
      <c r="AZ25" s="121">
        <f>$C25*INDEX(Curves!$D$8:$D$68,AZ$4-$B25+1)</f>
        <v/>
      </c>
      <c r="BA25" s="121">
        <f>$C25*INDEX(Curves!$D$8:$D$68,BA$4-$B25+1)</f>
        <v/>
      </c>
      <c r="BB25" s="121">
        <f>$C25*INDEX(Curves!$D$8:$D$68,BB$4-$B25+1)</f>
        <v/>
      </c>
      <c r="BC25" s="121">
        <f>$C25*INDEX(Curves!$D$8:$D$68,BC$4-$B25+1)</f>
        <v/>
      </c>
      <c r="BD25" s="121">
        <f>$C25*INDEX(Curves!$D$8:$D$68,BD$4-$B25+1)</f>
        <v/>
      </c>
      <c r="BE25" s="121">
        <f>$C25*INDEX(Curves!$D$8:$D$68,BE$4-$B25+1)</f>
        <v/>
      </c>
      <c r="BF25" s="121">
        <f>$C25*INDEX(Curves!$D$8:$D$68,BF$4-$B25+1)</f>
        <v/>
      </c>
      <c r="BG25" s="121">
        <f>$C25*INDEX(Curves!$D$8:$D$68,BG$4-$B25+1)</f>
        <v/>
      </c>
      <c r="BH25" s="121">
        <f>$C25*INDEX(Curves!$D$8:$D$68,BH$4-$B25+1)</f>
        <v/>
      </c>
      <c r="BI25" s="121">
        <f>$C25*INDEX(Curves!$D$8:$D$68,BI$4-$B25+1)</f>
        <v/>
      </c>
      <c r="BJ25" s="121">
        <f>$C25*INDEX(Curves!$D$8:$D$68,BJ$4-$B25+1)</f>
        <v/>
      </c>
      <c r="BK25" s="121">
        <f>$C25*INDEX(Curves!$D$8:$D$68,BK$4-$B25+1)</f>
        <v/>
      </c>
      <c r="BL25" s="121">
        <f>$C25*INDEX(Curves!$D$8:$D$68,BL$4-$B25+1)</f>
        <v/>
      </c>
    </row>
    <row r="26">
      <c r="A26" s="116" t="inlineStr">
        <is>
          <t>Cohort month 17</t>
        </is>
      </c>
      <c r="B26" s="116" t="n">
        <v>17</v>
      </c>
      <c r="C26" s="33">
        <f>INDEX(Ops!$E$10:$BL$10,1,$B26)</f>
        <v/>
      </c>
      <c r="V26" s="121">
        <f>$C26*INDEX(Curves!$D$8:$D$68,V$4-$B26+1)</f>
        <v/>
      </c>
      <c r="W26" s="121">
        <f>$C26*INDEX(Curves!$D$8:$D$68,W$4-$B26+1)</f>
        <v/>
      </c>
      <c r="X26" s="121">
        <f>$C26*INDEX(Curves!$D$8:$D$68,X$4-$B26+1)</f>
        <v/>
      </c>
      <c r="Y26" s="121">
        <f>$C26*INDEX(Curves!$D$8:$D$68,Y$4-$B26+1)</f>
        <v/>
      </c>
      <c r="Z26" s="121">
        <f>$C26*INDEX(Curves!$D$8:$D$68,Z$4-$B26+1)</f>
        <v/>
      </c>
      <c r="AA26" s="121">
        <f>$C26*INDEX(Curves!$D$8:$D$68,AA$4-$B26+1)</f>
        <v/>
      </c>
      <c r="AB26" s="121">
        <f>$C26*INDEX(Curves!$D$8:$D$68,AB$4-$B26+1)</f>
        <v/>
      </c>
      <c r="AC26" s="121">
        <f>$C26*INDEX(Curves!$D$8:$D$68,AC$4-$B26+1)</f>
        <v/>
      </c>
      <c r="AD26" s="121">
        <f>$C26*INDEX(Curves!$D$8:$D$68,AD$4-$B26+1)</f>
        <v/>
      </c>
      <c r="AE26" s="121">
        <f>$C26*INDEX(Curves!$D$8:$D$68,AE$4-$B26+1)</f>
        <v/>
      </c>
      <c r="AF26" s="121">
        <f>$C26*INDEX(Curves!$D$8:$D$68,AF$4-$B26+1)</f>
        <v/>
      </c>
      <c r="AG26" s="121">
        <f>$C26*INDEX(Curves!$D$8:$D$68,AG$4-$B26+1)</f>
        <v/>
      </c>
      <c r="AH26" s="121">
        <f>$C26*INDEX(Curves!$D$8:$D$68,AH$4-$B26+1)</f>
        <v/>
      </c>
      <c r="AI26" s="121">
        <f>$C26*INDEX(Curves!$D$8:$D$68,AI$4-$B26+1)</f>
        <v/>
      </c>
      <c r="AJ26" s="121">
        <f>$C26*INDEX(Curves!$D$8:$D$68,AJ$4-$B26+1)</f>
        <v/>
      </c>
      <c r="AK26" s="121">
        <f>$C26*INDEX(Curves!$D$8:$D$68,AK$4-$B26+1)</f>
        <v/>
      </c>
      <c r="AL26" s="121">
        <f>$C26*INDEX(Curves!$D$8:$D$68,AL$4-$B26+1)</f>
        <v/>
      </c>
      <c r="AM26" s="121">
        <f>$C26*INDEX(Curves!$D$8:$D$68,AM$4-$B26+1)</f>
        <v/>
      </c>
      <c r="AN26" s="121">
        <f>$C26*INDEX(Curves!$D$8:$D$68,AN$4-$B26+1)</f>
        <v/>
      </c>
      <c r="AO26" s="121">
        <f>$C26*INDEX(Curves!$D$8:$D$68,AO$4-$B26+1)</f>
        <v/>
      </c>
      <c r="AP26" s="121">
        <f>$C26*INDEX(Curves!$D$8:$D$68,AP$4-$B26+1)</f>
        <v/>
      </c>
      <c r="AQ26" s="121">
        <f>$C26*INDEX(Curves!$D$8:$D$68,AQ$4-$B26+1)</f>
        <v/>
      </c>
      <c r="AR26" s="121">
        <f>$C26*INDEX(Curves!$D$8:$D$68,AR$4-$B26+1)</f>
        <v/>
      </c>
      <c r="AS26" s="121">
        <f>$C26*INDEX(Curves!$D$8:$D$68,AS$4-$B26+1)</f>
        <v/>
      </c>
      <c r="AT26" s="121">
        <f>$C26*INDEX(Curves!$D$8:$D$68,AT$4-$B26+1)</f>
        <v/>
      </c>
      <c r="AU26" s="121">
        <f>$C26*INDEX(Curves!$D$8:$D$68,AU$4-$B26+1)</f>
        <v/>
      </c>
      <c r="AV26" s="121">
        <f>$C26*INDEX(Curves!$D$8:$D$68,AV$4-$B26+1)</f>
        <v/>
      </c>
      <c r="AW26" s="121">
        <f>$C26*INDEX(Curves!$D$8:$D$68,AW$4-$B26+1)</f>
        <v/>
      </c>
      <c r="AX26" s="121">
        <f>$C26*INDEX(Curves!$D$8:$D$68,AX$4-$B26+1)</f>
        <v/>
      </c>
      <c r="AY26" s="121">
        <f>$C26*INDEX(Curves!$D$8:$D$68,AY$4-$B26+1)</f>
        <v/>
      </c>
      <c r="AZ26" s="121">
        <f>$C26*INDEX(Curves!$D$8:$D$68,AZ$4-$B26+1)</f>
        <v/>
      </c>
      <c r="BA26" s="121">
        <f>$C26*INDEX(Curves!$D$8:$D$68,BA$4-$B26+1)</f>
        <v/>
      </c>
      <c r="BB26" s="121">
        <f>$C26*INDEX(Curves!$D$8:$D$68,BB$4-$B26+1)</f>
        <v/>
      </c>
      <c r="BC26" s="121">
        <f>$C26*INDEX(Curves!$D$8:$D$68,BC$4-$B26+1)</f>
        <v/>
      </c>
      <c r="BD26" s="121">
        <f>$C26*INDEX(Curves!$D$8:$D$68,BD$4-$B26+1)</f>
        <v/>
      </c>
      <c r="BE26" s="121">
        <f>$C26*INDEX(Curves!$D$8:$D$68,BE$4-$B26+1)</f>
        <v/>
      </c>
      <c r="BF26" s="121">
        <f>$C26*INDEX(Curves!$D$8:$D$68,BF$4-$B26+1)</f>
        <v/>
      </c>
      <c r="BG26" s="121">
        <f>$C26*INDEX(Curves!$D$8:$D$68,BG$4-$B26+1)</f>
        <v/>
      </c>
      <c r="BH26" s="121">
        <f>$C26*INDEX(Curves!$D$8:$D$68,BH$4-$B26+1)</f>
        <v/>
      </c>
      <c r="BI26" s="121">
        <f>$C26*INDEX(Curves!$D$8:$D$68,BI$4-$B26+1)</f>
        <v/>
      </c>
      <c r="BJ26" s="121">
        <f>$C26*INDEX(Curves!$D$8:$D$68,BJ$4-$B26+1)</f>
        <v/>
      </c>
      <c r="BK26" s="121">
        <f>$C26*INDEX(Curves!$D$8:$D$68,BK$4-$B26+1)</f>
        <v/>
      </c>
      <c r="BL26" s="121">
        <f>$C26*INDEX(Curves!$D$8:$D$68,BL$4-$B26+1)</f>
        <v/>
      </c>
    </row>
    <row r="27">
      <c r="A27" s="116" t="inlineStr">
        <is>
          <t>Cohort month 18</t>
        </is>
      </c>
      <c r="B27" s="116" t="n">
        <v>18</v>
      </c>
      <c r="C27" s="33">
        <f>INDEX(Ops!$E$10:$BL$10,1,$B27)</f>
        <v/>
      </c>
      <c r="W27" s="121">
        <f>$C27*INDEX(Curves!$D$8:$D$68,W$4-$B27+1)</f>
        <v/>
      </c>
      <c r="X27" s="121">
        <f>$C27*INDEX(Curves!$D$8:$D$68,X$4-$B27+1)</f>
        <v/>
      </c>
      <c r="Y27" s="121">
        <f>$C27*INDEX(Curves!$D$8:$D$68,Y$4-$B27+1)</f>
        <v/>
      </c>
      <c r="Z27" s="121">
        <f>$C27*INDEX(Curves!$D$8:$D$68,Z$4-$B27+1)</f>
        <v/>
      </c>
      <c r="AA27" s="121">
        <f>$C27*INDEX(Curves!$D$8:$D$68,AA$4-$B27+1)</f>
        <v/>
      </c>
      <c r="AB27" s="121">
        <f>$C27*INDEX(Curves!$D$8:$D$68,AB$4-$B27+1)</f>
        <v/>
      </c>
      <c r="AC27" s="121">
        <f>$C27*INDEX(Curves!$D$8:$D$68,AC$4-$B27+1)</f>
        <v/>
      </c>
      <c r="AD27" s="121">
        <f>$C27*INDEX(Curves!$D$8:$D$68,AD$4-$B27+1)</f>
        <v/>
      </c>
      <c r="AE27" s="121">
        <f>$C27*INDEX(Curves!$D$8:$D$68,AE$4-$B27+1)</f>
        <v/>
      </c>
      <c r="AF27" s="121">
        <f>$C27*INDEX(Curves!$D$8:$D$68,AF$4-$B27+1)</f>
        <v/>
      </c>
      <c r="AG27" s="121">
        <f>$C27*INDEX(Curves!$D$8:$D$68,AG$4-$B27+1)</f>
        <v/>
      </c>
      <c r="AH27" s="121">
        <f>$C27*INDEX(Curves!$D$8:$D$68,AH$4-$B27+1)</f>
        <v/>
      </c>
      <c r="AI27" s="121">
        <f>$C27*INDEX(Curves!$D$8:$D$68,AI$4-$B27+1)</f>
        <v/>
      </c>
      <c r="AJ27" s="121">
        <f>$C27*INDEX(Curves!$D$8:$D$68,AJ$4-$B27+1)</f>
        <v/>
      </c>
      <c r="AK27" s="121">
        <f>$C27*INDEX(Curves!$D$8:$D$68,AK$4-$B27+1)</f>
        <v/>
      </c>
      <c r="AL27" s="121">
        <f>$C27*INDEX(Curves!$D$8:$D$68,AL$4-$B27+1)</f>
        <v/>
      </c>
      <c r="AM27" s="121">
        <f>$C27*INDEX(Curves!$D$8:$D$68,AM$4-$B27+1)</f>
        <v/>
      </c>
      <c r="AN27" s="121">
        <f>$C27*INDEX(Curves!$D$8:$D$68,AN$4-$B27+1)</f>
        <v/>
      </c>
      <c r="AO27" s="121">
        <f>$C27*INDEX(Curves!$D$8:$D$68,AO$4-$B27+1)</f>
        <v/>
      </c>
      <c r="AP27" s="121">
        <f>$C27*INDEX(Curves!$D$8:$D$68,AP$4-$B27+1)</f>
        <v/>
      </c>
      <c r="AQ27" s="121">
        <f>$C27*INDEX(Curves!$D$8:$D$68,AQ$4-$B27+1)</f>
        <v/>
      </c>
      <c r="AR27" s="121">
        <f>$C27*INDEX(Curves!$D$8:$D$68,AR$4-$B27+1)</f>
        <v/>
      </c>
      <c r="AS27" s="121">
        <f>$C27*INDEX(Curves!$D$8:$D$68,AS$4-$B27+1)</f>
        <v/>
      </c>
      <c r="AT27" s="121">
        <f>$C27*INDEX(Curves!$D$8:$D$68,AT$4-$B27+1)</f>
        <v/>
      </c>
      <c r="AU27" s="121">
        <f>$C27*INDEX(Curves!$D$8:$D$68,AU$4-$B27+1)</f>
        <v/>
      </c>
      <c r="AV27" s="121">
        <f>$C27*INDEX(Curves!$D$8:$D$68,AV$4-$B27+1)</f>
        <v/>
      </c>
      <c r="AW27" s="121">
        <f>$C27*INDEX(Curves!$D$8:$D$68,AW$4-$B27+1)</f>
        <v/>
      </c>
      <c r="AX27" s="121">
        <f>$C27*INDEX(Curves!$D$8:$D$68,AX$4-$B27+1)</f>
        <v/>
      </c>
      <c r="AY27" s="121">
        <f>$C27*INDEX(Curves!$D$8:$D$68,AY$4-$B27+1)</f>
        <v/>
      </c>
      <c r="AZ27" s="121">
        <f>$C27*INDEX(Curves!$D$8:$D$68,AZ$4-$B27+1)</f>
        <v/>
      </c>
      <c r="BA27" s="121">
        <f>$C27*INDEX(Curves!$D$8:$D$68,BA$4-$B27+1)</f>
        <v/>
      </c>
      <c r="BB27" s="121">
        <f>$C27*INDEX(Curves!$D$8:$D$68,BB$4-$B27+1)</f>
        <v/>
      </c>
      <c r="BC27" s="121">
        <f>$C27*INDEX(Curves!$D$8:$D$68,BC$4-$B27+1)</f>
        <v/>
      </c>
      <c r="BD27" s="121">
        <f>$C27*INDEX(Curves!$D$8:$D$68,BD$4-$B27+1)</f>
        <v/>
      </c>
      <c r="BE27" s="121">
        <f>$C27*INDEX(Curves!$D$8:$D$68,BE$4-$B27+1)</f>
        <v/>
      </c>
      <c r="BF27" s="121">
        <f>$C27*INDEX(Curves!$D$8:$D$68,BF$4-$B27+1)</f>
        <v/>
      </c>
      <c r="BG27" s="121">
        <f>$C27*INDEX(Curves!$D$8:$D$68,BG$4-$B27+1)</f>
        <v/>
      </c>
      <c r="BH27" s="121">
        <f>$C27*INDEX(Curves!$D$8:$D$68,BH$4-$B27+1)</f>
        <v/>
      </c>
      <c r="BI27" s="121">
        <f>$C27*INDEX(Curves!$D$8:$D$68,BI$4-$B27+1)</f>
        <v/>
      </c>
      <c r="BJ27" s="121">
        <f>$C27*INDEX(Curves!$D$8:$D$68,BJ$4-$B27+1)</f>
        <v/>
      </c>
      <c r="BK27" s="121">
        <f>$C27*INDEX(Curves!$D$8:$D$68,BK$4-$B27+1)</f>
        <v/>
      </c>
      <c r="BL27" s="121">
        <f>$C27*INDEX(Curves!$D$8:$D$68,BL$4-$B27+1)</f>
        <v/>
      </c>
    </row>
    <row r="28">
      <c r="A28" s="116" t="inlineStr">
        <is>
          <t>Cohort month 19</t>
        </is>
      </c>
      <c r="B28" s="116" t="n">
        <v>19</v>
      </c>
      <c r="C28" s="33">
        <f>INDEX(Ops!$E$10:$BL$10,1,$B28)</f>
        <v/>
      </c>
      <c r="X28" s="121">
        <f>$C28*INDEX(Curves!$D$8:$D$68,X$4-$B28+1)</f>
        <v/>
      </c>
      <c r="Y28" s="121">
        <f>$C28*INDEX(Curves!$D$8:$D$68,Y$4-$B28+1)</f>
        <v/>
      </c>
      <c r="Z28" s="121">
        <f>$C28*INDEX(Curves!$D$8:$D$68,Z$4-$B28+1)</f>
        <v/>
      </c>
      <c r="AA28" s="121">
        <f>$C28*INDEX(Curves!$D$8:$D$68,AA$4-$B28+1)</f>
        <v/>
      </c>
      <c r="AB28" s="121">
        <f>$C28*INDEX(Curves!$D$8:$D$68,AB$4-$B28+1)</f>
        <v/>
      </c>
      <c r="AC28" s="121">
        <f>$C28*INDEX(Curves!$D$8:$D$68,AC$4-$B28+1)</f>
        <v/>
      </c>
      <c r="AD28" s="121">
        <f>$C28*INDEX(Curves!$D$8:$D$68,AD$4-$B28+1)</f>
        <v/>
      </c>
      <c r="AE28" s="121">
        <f>$C28*INDEX(Curves!$D$8:$D$68,AE$4-$B28+1)</f>
        <v/>
      </c>
      <c r="AF28" s="121">
        <f>$C28*INDEX(Curves!$D$8:$D$68,AF$4-$B28+1)</f>
        <v/>
      </c>
      <c r="AG28" s="121">
        <f>$C28*INDEX(Curves!$D$8:$D$68,AG$4-$B28+1)</f>
        <v/>
      </c>
      <c r="AH28" s="121">
        <f>$C28*INDEX(Curves!$D$8:$D$68,AH$4-$B28+1)</f>
        <v/>
      </c>
      <c r="AI28" s="121">
        <f>$C28*INDEX(Curves!$D$8:$D$68,AI$4-$B28+1)</f>
        <v/>
      </c>
      <c r="AJ28" s="121">
        <f>$C28*INDEX(Curves!$D$8:$D$68,AJ$4-$B28+1)</f>
        <v/>
      </c>
      <c r="AK28" s="121">
        <f>$C28*INDEX(Curves!$D$8:$D$68,AK$4-$B28+1)</f>
        <v/>
      </c>
      <c r="AL28" s="121">
        <f>$C28*INDEX(Curves!$D$8:$D$68,AL$4-$B28+1)</f>
        <v/>
      </c>
      <c r="AM28" s="121">
        <f>$C28*INDEX(Curves!$D$8:$D$68,AM$4-$B28+1)</f>
        <v/>
      </c>
      <c r="AN28" s="121">
        <f>$C28*INDEX(Curves!$D$8:$D$68,AN$4-$B28+1)</f>
        <v/>
      </c>
      <c r="AO28" s="121">
        <f>$C28*INDEX(Curves!$D$8:$D$68,AO$4-$B28+1)</f>
        <v/>
      </c>
      <c r="AP28" s="121">
        <f>$C28*INDEX(Curves!$D$8:$D$68,AP$4-$B28+1)</f>
        <v/>
      </c>
      <c r="AQ28" s="121">
        <f>$C28*INDEX(Curves!$D$8:$D$68,AQ$4-$B28+1)</f>
        <v/>
      </c>
      <c r="AR28" s="121">
        <f>$C28*INDEX(Curves!$D$8:$D$68,AR$4-$B28+1)</f>
        <v/>
      </c>
      <c r="AS28" s="121">
        <f>$C28*INDEX(Curves!$D$8:$D$68,AS$4-$B28+1)</f>
        <v/>
      </c>
      <c r="AT28" s="121">
        <f>$C28*INDEX(Curves!$D$8:$D$68,AT$4-$B28+1)</f>
        <v/>
      </c>
      <c r="AU28" s="121">
        <f>$C28*INDEX(Curves!$D$8:$D$68,AU$4-$B28+1)</f>
        <v/>
      </c>
      <c r="AV28" s="121">
        <f>$C28*INDEX(Curves!$D$8:$D$68,AV$4-$B28+1)</f>
        <v/>
      </c>
      <c r="AW28" s="121">
        <f>$C28*INDEX(Curves!$D$8:$D$68,AW$4-$B28+1)</f>
        <v/>
      </c>
      <c r="AX28" s="121">
        <f>$C28*INDEX(Curves!$D$8:$D$68,AX$4-$B28+1)</f>
        <v/>
      </c>
      <c r="AY28" s="121">
        <f>$C28*INDEX(Curves!$D$8:$D$68,AY$4-$B28+1)</f>
        <v/>
      </c>
      <c r="AZ28" s="121">
        <f>$C28*INDEX(Curves!$D$8:$D$68,AZ$4-$B28+1)</f>
        <v/>
      </c>
      <c r="BA28" s="121">
        <f>$C28*INDEX(Curves!$D$8:$D$68,BA$4-$B28+1)</f>
        <v/>
      </c>
      <c r="BB28" s="121">
        <f>$C28*INDEX(Curves!$D$8:$D$68,BB$4-$B28+1)</f>
        <v/>
      </c>
      <c r="BC28" s="121">
        <f>$C28*INDEX(Curves!$D$8:$D$68,BC$4-$B28+1)</f>
        <v/>
      </c>
      <c r="BD28" s="121">
        <f>$C28*INDEX(Curves!$D$8:$D$68,BD$4-$B28+1)</f>
        <v/>
      </c>
      <c r="BE28" s="121">
        <f>$C28*INDEX(Curves!$D$8:$D$68,BE$4-$B28+1)</f>
        <v/>
      </c>
      <c r="BF28" s="121">
        <f>$C28*INDEX(Curves!$D$8:$D$68,BF$4-$B28+1)</f>
        <v/>
      </c>
      <c r="BG28" s="121">
        <f>$C28*INDEX(Curves!$D$8:$D$68,BG$4-$B28+1)</f>
        <v/>
      </c>
      <c r="BH28" s="121">
        <f>$C28*INDEX(Curves!$D$8:$D$68,BH$4-$B28+1)</f>
        <v/>
      </c>
      <c r="BI28" s="121">
        <f>$C28*INDEX(Curves!$D$8:$D$68,BI$4-$B28+1)</f>
        <v/>
      </c>
      <c r="BJ28" s="121">
        <f>$C28*INDEX(Curves!$D$8:$D$68,BJ$4-$B28+1)</f>
        <v/>
      </c>
      <c r="BK28" s="121">
        <f>$C28*INDEX(Curves!$D$8:$D$68,BK$4-$B28+1)</f>
        <v/>
      </c>
      <c r="BL28" s="121">
        <f>$C28*INDEX(Curves!$D$8:$D$68,BL$4-$B28+1)</f>
        <v/>
      </c>
    </row>
    <row r="29">
      <c r="A29" s="116" t="inlineStr">
        <is>
          <t>Cohort month 20</t>
        </is>
      </c>
      <c r="B29" s="116" t="n">
        <v>20</v>
      </c>
      <c r="C29" s="33">
        <f>INDEX(Ops!$E$10:$BL$10,1,$B29)</f>
        <v/>
      </c>
      <c r="Y29" s="121">
        <f>$C29*INDEX(Curves!$D$8:$D$68,Y$4-$B29+1)</f>
        <v/>
      </c>
      <c r="Z29" s="121">
        <f>$C29*INDEX(Curves!$D$8:$D$68,Z$4-$B29+1)</f>
        <v/>
      </c>
      <c r="AA29" s="121">
        <f>$C29*INDEX(Curves!$D$8:$D$68,AA$4-$B29+1)</f>
        <v/>
      </c>
      <c r="AB29" s="121">
        <f>$C29*INDEX(Curves!$D$8:$D$68,AB$4-$B29+1)</f>
        <v/>
      </c>
      <c r="AC29" s="121">
        <f>$C29*INDEX(Curves!$D$8:$D$68,AC$4-$B29+1)</f>
        <v/>
      </c>
      <c r="AD29" s="121">
        <f>$C29*INDEX(Curves!$D$8:$D$68,AD$4-$B29+1)</f>
        <v/>
      </c>
      <c r="AE29" s="121">
        <f>$C29*INDEX(Curves!$D$8:$D$68,AE$4-$B29+1)</f>
        <v/>
      </c>
      <c r="AF29" s="121">
        <f>$C29*INDEX(Curves!$D$8:$D$68,AF$4-$B29+1)</f>
        <v/>
      </c>
      <c r="AG29" s="121">
        <f>$C29*INDEX(Curves!$D$8:$D$68,AG$4-$B29+1)</f>
        <v/>
      </c>
      <c r="AH29" s="121">
        <f>$C29*INDEX(Curves!$D$8:$D$68,AH$4-$B29+1)</f>
        <v/>
      </c>
      <c r="AI29" s="121">
        <f>$C29*INDEX(Curves!$D$8:$D$68,AI$4-$B29+1)</f>
        <v/>
      </c>
      <c r="AJ29" s="121">
        <f>$C29*INDEX(Curves!$D$8:$D$68,AJ$4-$B29+1)</f>
        <v/>
      </c>
      <c r="AK29" s="121">
        <f>$C29*INDEX(Curves!$D$8:$D$68,AK$4-$B29+1)</f>
        <v/>
      </c>
      <c r="AL29" s="121">
        <f>$C29*INDEX(Curves!$D$8:$D$68,AL$4-$B29+1)</f>
        <v/>
      </c>
      <c r="AM29" s="121">
        <f>$C29*INDEX(Curves!$D$8:$D$68,AM$4-$B29+1)</f>
        <v/>
      </c>
      <c r="AN29" s="121">
        <f>$C29*INDEX(Curves!$D$8:$D$68,AN$4-$B29+1)</f>
        <v/>
      </c>
      <c r="AO29" s="121">
        <f>$C29*INDEX(Curves!$D$8:$D$68,AO$4-$B29+1)</f>
        <v/>
      </c>
      <c r="AP29" s="121">
        <f>$C29*INDEX(Curves!$D$8:$D$68,AP$4-$B29+1)</f>
        <v/>
      </c>
      <c r="AQ29" s="121">
        <f>$C29*INDEX(Curves!$D$8:$D$68,AQ$4-$B29+1)</f>
        <v/>
      </c>
      <c r="AR29" s="121">
        <f>$C29*INDEX(Curves!$D$8:$D$68,AR$4-$B29+1)</f>
        <v/>
      </c>
      <c r="AS29" s="121">
        <f>$C29*INDEX(Curves!$D$8:$D$68,AS$4-$B29+1)</f>
        <v/>
      </c>
      <c r="AT29" s="121">
        <f>$C29*INDEX(Curves!$D$8:$D$68,AT$4-$B29+1)</f>
        <v/>
      </c>
      <c r="AU29" s="121">
        <f>$C29*INDEX(Curves!$D$8:$D$68,AU$4-$B29+1)</f>
        <v/>
      </c>
      <c r="AV29" s="121">
        <f>$C29*INDEX(Curves!$D$8:$D$68,AV$4-$B29+1)</f>
        <v/>
      </c>
      <c r="AW29" s="121">
        <f>$C29*INDEX(Curves!$D$8:$D$68,AW$4-$B29+1)</f>
        <v/>
      </c>
      <c r="AX29" s="121">
        <f>$C29*INDEX(Curves!$D$8:$D$68,AX$4-$B29+1)</f>
        <v/>
      </c>
      <c r="AY29" s="121">
        <f>$C29*INDEX(Curves!$D$8:$D$68,AY$4-$B29+1)</f>
        <v/>
      </c>
      <c r="AZ29" s="121">
        <f>$C29*INDEX(Curves!$D$8:$D$68,AZ$4-$B29+1)</f>
        <v/>
      </c>
      <c r="BA29" s="121">
        <f>$C29*INDEX(Curves!$D$8:$D$68,BA$4-$B29+1)</f>
        <v/>
      </c>
      <c r="BB29" s="121">
        <f>$C29*INDEX(Curves!$D$8:$D$68,BB$4-$B29+1)</f>
        <v/>
      </c>
      <c r="BC29" s="121">
        <f>$C29*INDEX(Curves!$D$8:$D$68,BC$4-$B29+1)</f>
        <v/>
      </c>
      <c r="BD29" s="121">
        <f>$C29*INDEX(Curves!$D$8:$D$68,BD$4-$B29+1)</f>
        <v/>
      </c>
      <c r="BE29" s="121">
        <f>$C29*INDEX(Curves!$D$8:$D$68,BE$4-$B29+1)</f>
        <v/>
      </c>
      <c r="BF29" s="121">
        <f>$C29*INDEX(Curves!$D$8:$D$68,BF$4-$B29+1)</f>
        <v/>
      </c>
      <c r="BG29" s="121">
        <f>$C29*INDEX(Curves!$D$8:$D$68,BG$4-$B29+1)</f>
        <v/>
      </c>
      <c r="BH29" s="121">
        <f>$C29*INDEX(Curves!$D$8:$D$68,BH$4-$B29+1)</f>
        <v/>
      </c>
      <c r="BI29" s="121">
        <f>$C29*INDEX(Curves!$D$8:$D$68,BI$4-$B29+1)</f>
        <v/>
      </c>
      <c r="BJ29" s="121">
        <f>$C29*INDEX(Curves!$D$8:$D$68,BJ$4-$B29+1)</f>
        <v/>
      </c>
      <c r="BK29" s="121">
        <f>$C29*INDEX(Curves!$D$8:$D$68,BK$4-$B29+1)</f>
        <v/>
      </c>
      <c r="BL29" s="121">
        <f>$C29*INDEX(Curves!$D$8:$D$68,BL$4-$B29+1)</f>
        <v/>
      </c>
    </row>
    <row r="30">
      <c r="A30" s="116" t="inlineStr">
        <is>
          <t>Cohort month 21</t>
        </is>
      </c>
      <c r="B30" s="116" t="n">
        <v>21</v>
      </c>
      <c r="C30" s="33">
        <f>INDEX(Ops!$E$10:$BL$10,1,$B30)</f>
        <v/>
      </c>
      <c r="Z30" s="121">
        <f>$C30*INDEX(Curves!$D$8:$D$68,Z$4-$B30+1)</f>
        <v/>
      </c>
      <c r="AA30" s="121">
        <f>$C30*INDEX(Curves!$D$8:$D$68,AA$4-$B30+1)</f>
        <v/>
      </c>
      <c r="AB30" s="121">
        <f>$C30*INDEX(Curves!$D$8:$D$68,AB$4-$B30+1)</f>
        <v/>
      </c>
      <c r="AC30" s="121">
        <f>$C30*INDEX(Curves!$D$8:$D$68,AC$4-$B30+1)</f>
        <v/>
      </c>
      <c r="AD30" s="121">
        <f>$C30*INDEX(Curves!$D$8:$D$68,AD$4-$B30+1)</f>
        <v/>
      </c>
      <c r="AE30" s="121">
        <f>$C30*INDEX(Curves!$D$8:$D$68,AE$4-$B30+1)</f>
        <v/>
      </c>
      <c r="AF30" s="121">
        <f>$C30*INDEX(Curves!$D$8:$D$68,AF$4-$B30+1)</f>
        <v/>
      </c>
      <c r="AG30" s="121">
        <f>$C30*INDEX(Curves!$D$8:$D$68,AG$4-$B30+1)</f>
        <v/>
      </c>
      <c r="AH30" s="121">
        <f>$C30*INDEX(Curves!$D$8:$D$68,AH$4-$B30+1)</f>
        <v/>
      </c>
      <c r="AI30" s="121">
        <f>$C30*INDEX(Curves!$D$8:$D$68,AI$4-$B30+1)</f>
        <v/>
      </c>
      <c r="AJ30" s="121">
        <f>$C30*INDEX(Curves!$D$8:$D$68,AJ$4-$B30+1)</f>
        <v/>
      </c>
      <c r="AK30" s="121">
        <f>$C30*INDEX(Curves!$D$8:$D$68,AK$4-$B30+1)</f>
        <v/>
      </c>
      <c r="AL30" s="121">
        <f>$C30*INDEX(Curves!$D$8:$D$68,AL$4-$B30+1)</f>
        <v/>
      </c>
      <c r="AM30" s="121">
        <f>$C30*INDEX(Curves!$D$8:$D$68,AM$4-$B30+1)</f>
        <v/>
      </c>
      <c r="AN30" s="121">
        <f>$C30*INDEX(Curves!$D$8:$D$68,AN$4-$B30+1)</f>
        <v/>
      </c>
      <c r="AO30" s="121">
        <f>$C30*INDEX(Curves!$D$8:$D$68,AO$4-$B30+1)</f>
        <v/>
      </c>
      <c r="AP30" s="121">
        <f>$C30*INDEX(Curves!$D$8:$D$68,AP$4-$B30+1)</f>
        <v/>
      </c>
      <c r="AQ30" s="121">
        <f>$C30*INDEX(Curves!$D$8:$D$68,AQ$4-$B30+1)</f>
        <v/>
      </c>
      <c r="AR30" s="121">
        <f>$C30*INDEX(Curves!$D$8:$D$68,AR$4-$B30+1)</f>
        <v/>
      </c>
      <c r="AS30" s="121">
        <f>$C30*INDEX(Curves!$D$8:$D$68,AS$4-$B30+1)</f>
        <v/>
      </c>
      <c r="AT30" s="121">
        <f>$C30*INDEX(Curves!$D$8:$D$68,AT$4-$B30+1)</f>
        <v/>
      </c>
      <c r="AU30" s="121">
        <f>$C30*INDEX(Curves!$D$8:$D$68,AU$4-$B30+1)</f>
        <v/>
      </c>
      <c r="AV30" s="121">
        <f>$C30*INDEX(Curves!$D$8:$D$68,AV$4-$B30+1)</f>
        <v/>
      </c>
      <c r="AW30" s="121">
        <f>$C30*INDEX(Curves!$D$8:$D$68,AW$4-$B30+1)</f>
        <v/>
      </c>
      <c r="AX30" s="121">
        <f>$C30*INDEX(Curves!$D$8:$D$68,AX$4-$B30+1)</f>
        <v/>
      </c>
      <c r="AY30" s="121">
        <f>$C30*INDEX(Curves!$D$8:$D$68,AY$4-$B30+1)</f>
        <v/>
      </c>
      <c r="AZ30" s="121">
        <f>$C30*INDEX(Curves!$D$8:$D$68,AZ$4-$B30+1)</f>
        <v/>
      </c>
      <c r="BA30" s="121">
        <f>$C30*INDEX(Curves!$D$8:$D$68,BA$4-$B30+1)</f>
        <v/>
      </c>
      <c r="BB30" s="121">
        <f>$C30*INDEX(Curves!$D$8:$D$68,BB$4-$B30+1)</f>
        <v/>
      </c>
      <c r="BC30" s="121">
        <f>$C30*INDEX(Curves!$D$8:$D$68,BC$4-$B30+1)</f>
        <v/>
      </c>
      <c r="BD30" s="121">
        <f>$C30*INDEX(Curves!$D$8:$D$68,BD$4-$B30+1)</f>
        <v/>
      </c>
      <c r="BE30" s="121">
        <f>$C30*INDEX(Curves!$D$8:$D$68,BE$4-$B30+1)</f>
        <v/>
      </c>
      <c r="BF30" s="121">
        <f>$C30*INDEX(Curves!$D$8:$D$68,BF$4-$B30+1)</f>
        <v/>
      </c>
      <c r="BG30" s="121">
        <f>$C30*INDEX(Curves!$D$8:$D$68,BG$4-$B30+1)</f>
        <v/>
      </c>
      <c r="BH30" s="121">
        <f>$C30*INDEX(Curves!$D$8:$D$68,BH$4-$B30+1)</f>
        <v/>
      </c>
      <c r="BI30" s="121">
        <f>$C30*INDEX(Curves!$D$8:$D$68,BI$4-$B30+1)</f>
        <v/>
      </c>
      <c r="BJ30" s="121">
        <f>$C30*INDEX(Curves!$D$8:$D$68,BJ$4-$B30+1)</f>
        <v/>
      </c>
      <c r="BK30" s="121">
        <f>$C30*INDEX(Curves!$D$8:$D$68,BK$4-$B30+1)</f>
        <v/>
      </c>
      <c r="BL30" s="121">
        <f>$C30*INDEX(Curves!$D$8:$D$68,BL$4-$B30+1)</f>
        <v/>
      </c>
    </row>
    <row r="31">
      <c r="A31" s="116" t="inlineStr">
        <is>
          <t>Cohort month 22</t>
        </is>
      </c>
      <c r="B31" s="116" t="n">
        <v>22</v>
      </c>
      <c r="C31" s="33">
        <f>INDEX(Ops!$E$10:$BL$10,1,$B31)</f>
        <v/>
      </c>
      <c r="AA31" s="121">
        <f>$C31*INDEX(Curves!$D$8:$D$68,AA$4-$B31+1)</f>
        <v/>
      </c>
      <c r="AB31" s="121">
        <f>$C31*INDEX(Curves!$D$8:$D$68,AB$4-$B31+1)</f>
        <v/>
      </c>
      <c r="AC31" s="121">
        <f>$C31*INDEX(Curves!$D$8:$D$68,AC$4-$B31+1)</f>
        <v/>
      </c>
      <c r="AD31" s="121">
        <f>$C31*INDEX(Curves!$D$8:$D$68,AD$4-$B31+1)</f>
        <v/>
      </c>
      <c r="AE31" s="121">
        <f>$C31*INDEX(Curves!$D$8:$D$68,AE$4-$B31+1)</f>
        <v/>
      </c>
      <c r="AF31" s="121">
        <f>$C31*INDEX(Curves!$D$8:$D$68,AF$4-$B31+1)</f>
        <v/>
      </c>
      <c r="AG31" s="121">
        <f>$C31*INDEX(Curves!$D$8:$D$68,AG$4-$B31+1)</f>
        <v/>
      </c>
      <c r="AH31" s="121">
        <f>$C31*INDEX(Curves!$D$8:$D$68,AH$4-$B31+1)</f>
        <v/>
      </c>
      <c r="AI31" s="121">
        <f>$C31*INDEX(Curves!$D$8:$D$68,AI$4-$B31+1)</f>
        <v/>
      </c>
      <c r="AJ31" s="121">
        <f>$C31*INDEX(Curves!$D$8:$D$68,AJ$4-$B31+1)</f>
        <v/>
      </c>
      <c r="AK31" s="121">
        <f>$C31*INDEX(Curves!$D$8:$D$68,AK$4-$B31+1)</f>
        <v/>
      </c>
      <c r="AL31" s="121">
        <f>$C31*INDEX(Curves!$D$8:$D$68,AL$4-$B31+1)</f>
        <v/>
      </c>
      <c r="AM31" s="121">
        <f>$C31*INDEX(Curves!$D$8:$D$68,AM$4-$B31+1)</f>
        <v/>
      </c>
      <c r="AN31" s="121">
        <f>$C31*INDEX(Curves!$D$8:$D$68,AN$4-$B31+1)</f>
        <v/>
      </c>
      <c r="AO31" s="121">
        <f>$C31*INDEX(Curves!$D$8:$D$68,AO$4-$B31+1)</f>
        <v/>
      </c>
      <c r="AP31" s="121">
        <f>$C31*INDEX(Curves!$D$8:$D$68,AP$4-$B31+1)</f>
        <v/>
      </c>
      <c r="AQ31" s="121">
        <f>$C31*INDEX(Curves!$D$8:$D$68,AQ$4-$B31+1)</f>
        <v/>
      </c>
      <c r="AR31" s="121">
        <f>$C31*INDEX(Curves!$D$8:$D$68,AR$4-$B31+1)</f>
        <v/>
      </c>
      <c r="AS31" s="121">
        <f>$C31*INDEX(Curves!$D$8:$D$68,AS$4-$B31+1)</f>
        <v/>
      </c>
      <c r="AT31" s="121">
        <f>$C31*INDEX(Curves!$D$8:$D$68,AT$4-$B31+1)</f>
        <v/>
      </c>
      <c r="AU31" s="121">
        <f>$C31*INDEX(Curves!$D$8:$D$68,AU$4-$B31+1)</f>
        <v/>
      </c>
      <c r="AV31" s="121">
        <f>$C31*INDEX(Curves!$D$8:$D$68,AV$4-$B31+1)</f>
        <v/>
      </c>
      <c r="AW31" s="121">
        <f>$C31*INDEX(Curves!$D$8:$D$68,AW$4-$B31+1)</f>
        <v/>
      </c>
      <c r="AX31" s="121">
        <f>$C31*INDEX(Curves!$D$8:$D$68,AX$4-$B31+1)</f>
        <v/>
      </c>
      <c r="AY31" s="121">
        <f>$C31*INDEX(Curves!$D$8:$D$68,AY$4-$B31+1)</f>
        <v/>
      </c>
      <c r="AZ31" s="121">
        <f>$C31*INDEX(Curves!$D$8:$D$68,AZ$4-$B31+1)</f>
        <v/>
      </c>
      <c r="BA31" s="121">
        <f>$C31*INDEX(Curves!$D$8:$D$68,BA$4-$B31+1)</f>
        <v/>
      </c>
      <c r="BB31" s="121">
        <f>$C31*INDEX(Curves!$D$8:$D$68,BB$4-$B31+1)</f>
        <v/>
      </c>
      <c r="BC31" s="121">
        <f>$C31*INDEX(Curves!$D$8:$D$68,BC$4-$B31+1)</f>
        <v/>
      </c>
      <c r="BD31" s="121">
        <f>$C31*INDEX(Curves!$D$8:$D$68,BD$4-$B31+1)</f>
        <v/>
      </c>
      <c r="BE31" s="121">
        <f>$C31*INDEX(Curves!$D$8:$D$68,BE$4-$B31+1)</f>
        <v/>
      </c>
      <c r="BF31" s="121">
        <f>$C31*INDEX(Curves!$D$8:$D$68,BF$4-$B31+1)</f>
        <v/>
      </c>
      <c r="BG31" s="121">
        <f>$C31*INDEX(Curves!$D$8:$D$68,BG$4-$B31+1)</f>
        <v/>
      </c>
      <c r="BH31" s="121">
        <f>$C31*INDEX(Curves!$D$8:$D$68,BH$4-$B31+1)</f>
        <v/>
      </c>
      <c r="BI31" s="121">
        <f>$C31*INDEX(Curves!$D$8:$D$68,BI$4-$B31+1)</f>
        <v/>
      </c>
      <c r="BJ31" s="121">
        <f>$C31*INDEX(Curves!$D$8:$D$68,BJ$4-$B31+1)</f>
        <v/>
      </c>
      <c r="BK31" s="121">
        <f>$C31*INDEX(Curves!$D$8:$D$68,BK$4-$B31+1)</f>
        <v/>
      </c>
      <c r="BL31" s="121">
        <f>$C31*INDEX(Curves!$D$8:$D$68,BL$4-$B31+1)</f>
        <v/>
      </c>
    </row>
    <row r="32">
      <c r="A32" s="116" t="inlineStr">
        <is>
          <t>Cohort month 23</t>
        </is>
      </c>
      <c r="B32" s="116" t="n">
        <v>23</v>
      </c>
      <c r="C32" s="33">
        <f>INDEX(Ops!$E$10:$BL$10,1,$B32)</f>
        <v/>
      </c>
      <c r="AB32" s="121">
        <f>$C32*INDEX(Curves!$D$8:$D$68,AB$4-$B32+1)</f>
        <v/>
      </c>
      <c r="AC32" s="121">
        <f>$C32*INDEX(Curves!$D$8:$D$68,AC$4-$B32+1)</f>
        <v/>
      </c>
      <c r="AD32" s="121">
        <f>$C32*INDEX(Curves!$D$8:$D$68,AD$4-$B32+1)</f>
        <v/>
      </c>
      <c r="AE32" s="121">
        <f>$C32*INDEX(Curves!$D$8:$D$68,AE$4-$B32+1)</f>
        <v/>
      </c>
      <c r="AF32" s="121">
        <f>$C32*INDEX(Curves!$D$8:$D$68,AF$4-$B32+1)</f>
        <v/>
      </c>
      <c r="AG32" s="121">
        <f>$C32*INDEX(Curves!$D$8:$D$68,AG$4-$B32+1)</f>
        <v/>
      </c>
      <c r="AH32" s="121">
        <f>$C32*INDEX(Curves!$D$8:$D$68,AH$4-$B32+1)</f>
        <v/>
      </c>
      <c r="AI32" s="121">
        <f>$C32*INDEX(Curves!$D$8:$D$68,AI$4-$B32+1)</f>
        <v/>
      </c>
      <c r="AJ32" s="121">
        <f>$C32*INDEX(Curves!$D$8:$D$68,AJ$4-$B32+1)</f>
        <v/>
      </c>
      <c r="AK32" s="121">
        <f>$C32*INDEX(Curves!$D$8:$D$68,AK$4-$B32+1)</f>
        <v/>
      </c>
      <c r="AL32" s="121">
        <f>$C32*INDEX(Curves!$D$8:$D$68,AL$4-$B32+1)</f>
        <v/>
      </c>
      <c r="AM32" s="121">
        <f>$C32*INDEX(Curves!$D$8:$D$68,AM$4-$B32+1)</f>
        <v/>
      </c>
      <c r="AN32" s="121">
        <f>$C32*INDEX(Curves!$D$8:$D$68,AN$4-$B32+1)</f>
        <v/>
      </c>
      <c r="AO32" s="121">
        <f>$C32*INDEX(Curves!$D$8:$D$68,AO$4-$B32+1)</f>
        <v/>
      </c>
      <c r="AP32" s="121">
        <f>$C32*INDEX(Curves!$D$8:$D$68,AP$4-$B32+1)</f>
        <v/>
      </c>
      <c r="AQ32" s="121">
        <f>$C32*INDEX(Curves!$D$8:$D$68,AQ$4-$B32+1)</f>
        <v/>
      </c>
      <c r="AR32" s="121">
        <f>$C32*INDEX(Curves!$D$8:$D$68,AR$4-$B32+1)</f>
        <v/>
      </c>
      <c r="AS32" s="121">
        <f>$C32*INDEX(Curves!$D$8:$D$68,AS$4-$B32+1)</f>
        <v/>
      </c>
      <c r="AT32" s="121">
        <f>$C32*INDEX(Curves!$D$8:$D$68,AT$4-$B32+1)</f>
        <v/>
      </c>
      <c r="AU32" s="121">
        <f>$C32*INDEX(Curves!$D$8:$D$68,AU$4-$B32+1)</f>
        <v/>
      </c>
      <c r="AV32" s="121">
        <f>$C32*INDEX(Curves!$D$8:$D$68,AV$4-$B32+1)</f>
        <v/>
      </c>
      <c r="AW32" s="121">
        <f>$C32*INDEX(Curves!$D$8:$D$68,AW$4-$B32+1)</f>
        <v/>
      </c>
      <c r="AX32" s="121">
        <f>$C32*INDEX(Curves!$D$8:$D$68,AX$4-$B32+1)</f>
        <v/>
      </c>
      <c r="AY32" s="121">
        <f>$C32*INDEX(Curves!$D$8:$D$68,AY$4-$B32+1)</f>
        <v/>
      </c>
      <c r="AZ32" s="121">
        <f>$C32*INDEX(Curves!$D$8:$D$68,AZ$4-$B32+1)</f>
        <v/>
      </c>
      <c r="BA32" s="121">
        <f>$C32*INDEX(Curves!$D$8:$D$68,BA$4-$B32+1)</f>
        <v/>
      </c>
      <c r="BB32" s="121">
        <f>$C32*INDEX(Curves!$D$8:$D$68,BB$4-$B32+1)</f>
        <v/>
      </c>
      <c r="BC32" s="121">
        <f>$C32*INDEX(Curves!$D$8:$D$68,BC$4-$B32+1)</f>
        <v/>
      </c>
      <c r="BD32" s="121">
        <f>$C32*INDEX(Curves!$D$8:$D$68,BD$4-$B32+1)</f>
        <v/>
      </c>
      <c r="BE32" s="121">
        <f>$C32*INDEX(Curves!$D$8:$D$68,BE$4-$B32+1)</f>
        <v/>
      </c>
      <c r="BF32" s="121">
        <f>$C32*INDEX(Curves!$D$8:$D$68,BF$4-$B32+1)</f>
        <v/>
      </c>
      <c r="BG32" s="121">
        <f>$C32*INDEX(Curves!$D$8:$D$68,BG$4-$B32+1)</f>
        <v/>
      </c>
      <c r="BH32" s="121">
        <f>$C32*INDEX(Curves!$D$8:$D$68,BH$4-$B32+1)</f>
        <v/>
      </c>
      <c r="BI32" s="121">
        <f>$C32*INDEX(Curves!$D$8:$D$68,BI$4-$B32+1)</f>
        <v/>
      </c>
      <c r="BJ32" s="121">
        <f>$C32*INDEX(Curves!$D$8:$D$68,BJ$4-$B32+1)</f>
        <v/>
      </c>
      <c r="BK32" s="121">
        <f>$C32*INDEX(Curves!$D$8:$D$68,BK$4-$B32+1)</f>
        <v/>
      </c>
      <c r="BL32" s="121">
        <f>$C32*INDEX(Curves!$D$8:$D$68,BL$4-$B32+1)</f>
        <v/>
      </c>
    </row>
    <row r="33">
      <c r="A33" s="116" t="inlineStr">
        <is>
          <t>Cohort month 24</t>
        </is>
      </c>
      <c r="B33" s="116" t="n">
        <v>24</v>
      </c>
      <c r="C33" s="33">
        <f>INDEX(Ops!$E$10:$BL$10,1,$B33)</f>
        <v/>
      </c>
      <c r="AC33" s="121">
        <f>$C33*INDEX(Curves!$D$8:$D$68,AC$4-$B33+1)</f>
        <v/>
      </c>
      <c r="AD33" s="121">
        <f>$C33*INDEX(Curves!$D$8:$D$68,AD$4-$B33+1)</f>
        <v/>
      </c>
      <c r="AE33" s="121">
        <f>$C33*INDEX(Curves!$D$8:$D$68,AE$4-$B33+1)</f>
        <v/>
      </c>
      <c r="AF33" s="121">
        <f>$C33*INDEX(Curves!$D$8:$D$68,AF$4-$B33+1)</f>
        <v/>
      </c>
      <c r="AG33" s="121">
        <f>$C33*INDEX(Curves!$D$8:$D$68,AG$4-$B33+1)</f>
        <v/>
      </c>
      <c r="AH33" s="121">
        <f>$C33*INDEX(Curves!$D$8:$D$68,AH$4-$B33+1)</f>
        <v/>
      </c>
      <c r="AI33" s="121">
        <f>$C33*INDEX(Curves!$D$8:$D$68,AI$4-$B33+1)</f>
        <v/>
      </c>
      <c r="AJ33" s="121">
        <f>$C33*INDEX(Curves!$D$8:$D$68,AJ$4-$B33+1)</f>
        <v/>
      </c>
      <c r="AK33" s="121">
        <f>$C33*INDEX(Curves!$D$8:$D$68,AK$4-$B33+1)</f>
        <v/>
      </c>
      <c r="AL33" s="121">
        <f>$C33*INDEX(Curves!$D$8:$D$68,AL$4-$B33+1)</f>
        <v/>
      </c>
      <c r="AM33" s="121">
        <f>$C33*INDEX(Curves!$D$8:$D$68,AM$4-$B33+1)</f>
        <v/>
      </c>
      <c r="AN33" s="121">
        <f>$C33*INDEX(Curves!$D$8:$D$68,AN$4-$B33+1)</f>
        <v/>
      </c>
      <c r="AO33" s="121">
        <f>$C33*INDEX(Curves!$D$8:$D$68,AO$4-$B33+1)</f>
        <v/>
      </c>
      <c r="AP33" s="121">
        <f>$C33*INDEX(Curves!$D$8:$D$68,AP$4-$B33+1)</f>
        <v/>
      </c>
      <c r="AQ33" s="121">
        <f>$C33*INDEX(Curves!$D$8:$D$68,AQ$4-$B33+1)</f>
        <v/>
      </c>
      <c r="AR33" s="121">
        <f>$C33*INDEX(Curves!$D$8:$D$68,AR$4-$B33+1)</f>
        <v/>
      </c>
      <c r="AS33" s="121">
        <f>$C33*INDEX(Curves!$D$8:$D$68,AS$4-$B33+1)</f>
        <v/>
      </c>
      <c r="AT33" s="121">
        <f>$C33*INDEX(Curves!$D$8:$D$68,AT$4-$B33+1)</f>
        <v/>
      </c>
      <c r="AU33" s="121">
        <f>$C33*INDEX(Curves!$D$8:$D$68,AU$4-$B33+1)</f>
        <v/>
      </c>
      <c r="AV33" s="121">
        <f>$C33*INDEX(Curves!$D$8:$D$68,AV$4-$B33+1)</f>
        <v/>
      </c>
      <c r="AW33" s="121">
        <f>$C33*INDEX(Curves!$D$8:$D$68,AW$4-$B33+1)</f>
        <v/>
      </c>
      <c r="AX33" s="121">
        <f>$C33*INDEX(Curves!$D$8:$D$68,AX$4-$B33+1)</f>
        <v/>
      </c>
      <c r="AY33" s="121">
        <f>$C33*INDEX(Curves!$D$8:$D$68,AY$4-$B33+1)</f>
        <v/>
      </c>
      <c r="AZ33" s="121">
        <f>$C33*INDEX(Curves!$D$8:$D$68,AZ$4-$B33+1)</f>
        <v/>
      </c>
      <c r="BA33" s="121">
        <f>$C33*INDEX(Curves!$D$8:$D$68,BA$4-$B33+1)</f>
        <v/>
      </c>
      <c r="BB33" s="121">
        <f>$C33*INDEX(Curves!$D$8:$D$68,BB$4-$B33+1)</f>
        <v/>
      </c>
      <c r="BC33" s="121">
        <f>$C33*INDEX(Curves!$D$8:$D$68,BC$4-$B33+1)</f>
        <v/>
      </c>
      <c r="BD33" s="121">
        <f>$C33*INDEX(Curves!$D$8:$D$68,BD$4-$B33+1)</f>
        <v/>
      </c>
      <c r="BE33" s="121">
        <f>$C33*INDEX(Curves!$D$8:$D$68,BE$4-$B33+1)</f>
        <v/>
      </c>
      <c r="BF33" s="121">
        <f>$C33*INDEX(Curves!$D$8:$D$68,BF$4-$B33+1)</f>
        <v/>
      </c>
      <c r="BG33" s="121">
        <f>$C33*INDEX(Curves!$D$8:$D$68,BG$4-$B33+1)</f>
        <v/>
      </c>
      <c r="BH33" s="121">
        <f>$C33*INDEX(Curves!$D$8:$D$68,BH$4-$B33+1)</f>
        <v/>
      </c>
      <c r="BI33" s="121">
        <f>$C33*INDEX(Curves!$D$8:$D$68,BI$4-$B33+1)</f>
        <v/>
      </c>
      <c r="BJ33" s="121">
        <f>$C33*INDEX(Curves!$D$8:$D$68,BJ$4-$B33+1)</f>
        <v/>
      </c>
      <c r="BK33" s="121">
        <f>$C33*INDEX(Curves!$D$8:$D$68,BK$4-$B33+1)</f>
        <v/>
      </c>
      <c r="BL33" s="121">
        <f>$C33*INDEX(Curves!$D$8:$D$68,BL$4-$B33+1)</f>
        <v/>
      </c>
    </row>
    <row r="34">
      <c r="A34" s="116" t="inlineStr">
        <is>
          <t>Cohort month 25</t>
        </is>
      </c>
      <c r="B34" s="116" t="n">
        <v>25</v>
      </c>
      <c r="C34" s="33">
        <f>INDEX(Ops!$E$10:$BL$10,1,$B34)</f>
        <v/>
      </c>
      <c r="AD34" s="121">
        <f>$C34*INDEX(Curves!$D$8:$D$68,AD$4-$B34+1)</f>
        <v/>
      </c>
      <c r="AE34" s="121">
        <f>$C34*INDEX(Curves!$D$8:$D$68,AE$4-$B34+1)</f>
        <v/>
      </c>
      <c r="AF34" s="121">
        <f>$C34*INDEX(Curves!$D$8:$D$68,AF$4-$B34+1)</f>
        <v/>
      </c>
      <c r="AG34" s="121">
        <f>$C34*INDEX(Curves!$D$8:$D$68,AG$4-$B34+1)</f>
        <v/>
      </c>
      <c r="AH34" s="121">
        <f>$C34*INDEX(Curves!$D$8:$D$68,AH$4-$B34+1)</f>
        <v/>
      </c>
      <c r="AI34" s="121">
        <f>$C34*INDEX(Curves!$D$8:$D$68,AI$4-$B34+1)</f>
        <v/>
      </c>
      <c r="AJ34" s="121">
        <f>$C34*INDEX(Curves!$D$8:$D$68,AJ$4-$B34+1)</f>
        <v/>
      </c>
      <c r="AK34" s="121">
        <f>$C34*INDEX(Curves!$D$8:$D$68,AK$4-$B34+1)</f>
        <v/>
      </c>
      <c r="AL34" s="121">
        <f>$C34*INDEX(Curves!$D$8:$D$68,AL$4-$B34+1)</f>
        <v/>
      </c>
      <c r="AM34" s="121">
        <f>$C34*INDEX(Curves!$D$8:$D$68,AM$4-$B34+1)</f>
        <v/>
      </c>
      <c r="AN34" s="121">
        <f>$C34*INDEX(Curves!$D$8:$D$68,AN$4-$B34+1)</f>
        <v/>
      </c>
      <c r="AO34" s="121">
        <f>$C34*INDEX(Curves!$D$8:$D$68,AO$4-$B34+1)</f>
        <v/>
      </c>
      <c r="AP34" s="121">
        <f>$C34*INDEX(Curves!$D$8:$D$68,AP$4-$B34+1)</f>
        <v/>
      </c>
      <c r="AQ34" s="121">
        <f>$C34*INDEX(Curves!$D$8:$D$68,AQ$4-$B34+1)</f>
        <v/>
      </c>
      <c r="AR34" s="121">
        <f>$C34*INDEX(Curves!$D$8:$D$68,AR$4-$B34+1)</f>
        <v/>
      </c>
      <c r="AS34" s="121">
        <f>$C34*INDEX(Curves!$D$8:$D$68,AS$4-$B34+1)</f>
        <v/>
      </c>
      <c r="AT34" s="121">
        <f>$C34*INDEX(Curves!$D$8:$D$68,AT$4-$B34+1)</f>
        <v/>
      </c>
      <c r="AU34" s="121">
        <f>$C34*INDEX(Curves!$D$8:$D$68,AU$4-$B34+1)</f>
        <v/>
      </c>
      <c r="AV34" s="121">
        <f>$C34*INDEX(Curves!$D$8:$D$68,AV$4-$B34+1)</f>
        <v/>
      </c>
      <c r="AW34" s="121">
        <f>$C34*INDEX(Curves!$D$8:$D$68,AW$4-$B34+1)</f>
        <v/>
      </c>
      <c r="AX34" s="121">
        <f>$C34*INDEX(Curves!$D$8:$D$68,AX$4-$B34+1)</f>
        <v/>
      </c>
      <c r="AY34" s="121">
        <f>$C34*INDEX(Curves!$D$8:$D$68,AY$4-$B34+1)</f>
        <v/>
      </c>
      <c r="AZ34" s="121">
        <f>$C34*INDEX(Curves!$D$8:$D$68,AZ$4-$B34+1)</f>
        <v/>
      </c>
      <c r="BA34" s="121">
        <f>$C34*INDEX(Curves!$D$8:$D$68,BA$4-$B34+1)</f>
        <v/>
      </c>
      <c r="BB34" s="121">
        <f>$C34*INDEX(Curves!$D$8:$D$68,BB$4-$B34+1)</f>
        <v/>
      </c>
      <c r="BC34" s="121">
        <f>$C34*INDEX(Curves!$D$8:$D$68,BC$4-$B34+1)</f>
        <v/>
      </c>
      <c r="BD34" s="121">
        <f>$C34*INDEX(Curves!$D$8:$D$68,BD$4-$B34+1)</f>
        <v/>
      </c>
      <c r="BE34" s="121">
        <f>$C34*INDEX(Curves!$D$8:$D$68,BE$4-$B34+1)</f>
        <v/>
      </c>
      <c r="BF34" s="121">
        <f>$C34*INDEX(Curves!$D$8:$D$68,BF$4-$B34+1)</f>
        <v/>
      </c>
      <c r="BG34" s="121">
        <f>$C34*INDEX(Curves!$D$8:$D$68,BG$4-$B34+1)</f>
        <v/>
      </c>
      <c r="BH34" s="121">
        <f>$C34*INDEX(Curves!$D$8:$D$68,BH$4-$B34+1)</f>
        <v/>
      </c>
      <c r="BI34" s="121">
        <f>$C34*INDEX(Curves!$D$8:$D$68,BI$4-$B34+1)</f>
        <v/>
      </c>
      <c r="BJ34" s="121">
        <f>$C34*INDEX(Curves!$D$8:$D$68,BJ$4-$B34+1)</f>
        <v/>
      </c>
      <c r="BK34" s="121">
        <f>$C34*INDEX(Curves!$D$8:$D$68,BK$4-$B34+1)</f>
        <v/>
      </c>
      <c r="BL34" s="121">
        <f>$C34*INDEX(Curves!$D$8:$D$68,BL$4-$B34+1)</f>
        <v/>
      </c>
    </row>
    <row r="35">
      <c r="A35" s="116" t="inlineStr">
        <is>
          <t>Cohort month 26</t>
        </is>
      </c>
      <c r="B35" s="116" t="n">
        <v>26</v>
      </c>
      <c r="C35" s="33">
        <f>INDEX(Ops!$E$10:$BL$10,1,$B35)</f>
        <v/>
      </c>
      <c r="AE35" s="121">
        <f>$C35*INDEX(Curves!$D$8:$D$68,AE$4-$B35+1)</f>
        <v/>
      </c>
      <c r="AF35" s="121">
        <f>$C35*INDEX(Curves!$D$8:$D$68,AF$4-$B35+1)</f>
        <v/>
      </c>
      <c r="AG35" s="121">
        <f>$C35*INDEX(Curves!$D$8:$D$68,AG$4-$B35+1)</f>
        <v/>
      </c>
      <c r="AH35" s="121">
        <f>$C35*INDEX(Curves!$D$8:$D$68,AH$4-$B35+1)</f>
        <v/>
      </c>
      <c r="AI35" s="121">
        <f>$C35*INDEX(Curves!$D$8:$D$68,AI$4-$B35+1)</f>
        <v/>
      </c>
      <c r="AJ35" s="121">
        <f>$C35*INDEX(Curves!$D$8:$D$68,AJ$4-$B35+1)</f>
        <v/>
      </c>
      <c r="AK35" s="121">
        <f>$C35*INDEX(Curves!$D$8:$D$68,AK$4-$B35+1)</f>
        <v/>
      </c>
      <c r="AL35" s="121">
        <f>$C35*INDEX(Curves!$D$8:$D$68,AL$4-$B35+1)</f>
        <v/>
      </c>
      <c r="AM35" s="121">
        <f>$C35*INDEX(Curves!$D$8:$D$68,AM$4-$B35+1)</f>
        <v/>
      </c>
      <c r="AN35" s="121">
        <f>$C35*INDEX(Curves!$D$8:$D$68,AN$4-$B35+1)</f>
        <v/>
      </c>
      <c r="AO35" s="121">
        <f>$C35*INDEX(Curves!$D$8:$D$68,AO$4-$B35+1)</f>
        <v/>
      </c>
      <c r="AP35" s="121">
        <f>$C35*INDEX(Curves!$D$8:$D$68,AP$4-$B35+1)</f>
        <v/>
      </c>
      <c r="AQ35" s="121">
        <f>$C35*INDEX(Curves!$D$8:$D$68,AQ$4-$B35+1)</f>
        <v/>
      </c>
      <c r="AR35" s="121">
        <f>$C35*INDEX(Curves!$D$8:$D$68,AR$4-$B35+1)</f>
        <v/>
      </c>
      <c r="AS35" s="121">
        <f>$C35*INDEX(Curves!$D$8:$D$68,AS$4-$B35+1)</f>
        <v/>
      </c>
      <c r="AT35" s="121">
        <f>$C35*INDEX(Curves!$D$8:$D$68,AT$4-$B35+1)</f>
        <v/>
      </c>
      <c r="AU35" s="121">
        <f>$C35*INDEX(Curves!$D$8:$D$68,AU$4-$B35+1)</f>
        <v/>
      </c>
      <c r="AV35" s="121">
        <f>$C35*INDEX(Curves!$D$8:$D$68,AV$4-$B35+1)</f>
        <v/>
      </c>
      <c r="AW35" s="121">
        <f>$C35*INDEX(Curves!$D$8:$D$68,AW$4-$B35+1)</f>
        <v/>
      </c>
      <c r="AX35" s="121">
        <f>$C35*INDEX(Curves!$D$8:$D$68,AX$4-$B35+1)</f>
        <v/>
      </c>
      <c r="AY35" s="121">
        <f>$C35*INDEX(Curves!$D$8:$D$68,AY$4-$B35+1)</f>
        <v/>
      </c>
      <c r="AZ35" s="121">
        <f>$C35*INDEX(Curves!$D$8:$D$68,AZ$4-$B35+1)</f>
        <v/>
      </c>
      <c r="BA35" s="121">
        <f>$C35*INDEX(Curves!$D$8:$D$68,BA$4-$B35+1)</f>
        <v/>
      </c>
      <c r="BB35" s="121">
        <f>$C35*INDEX(Curves!$D$8:$D$68,BB$4-$B35+1)</f>
        <v/>
      </c>
      <c r="BC35" s="121">
        <f>$C35*INDEX(Curves!$D$8:$D$68,BC$4-$B35+1)</f>
        <v/>
      </c>
      <c r="BD35" s="121">
        <f>$C35*INDEX(Curves!$D$8:$D$68,BD$4-$B35+1)</f>
        <v/>
      </c>
      <c r="BE35" s="121">
        <f>$C35*INDEX(Curves!$D$8:$D$68,BE$4-$B35+1)</f>
        <v/>
      </c>
      <c r="BF35" s="121">
        <f>$C35*INDEX(Curves!$D$8:$D$68,BF$4-$B35+1)</f>
        <v/>
      </c>
      <c r="BG35" s="121">
        <f>$C35*INDEX(Curves!$D$8:$D$68,BG$4-$B35+1)</f>
        <v/>
      </c>
      <c r="BH35" s="121">
        <f>$C35*INDEX(Curves!$D$8:$D$68,BH$4-$B35+1)</f>
        <v/>
      </c>
      <c r="BI35" s="121">
        <f>$C35*INDEX(Curves!$D$8:$D$68,BI$4-$B35+1)</f>
        <v/>
      </c>
      <c r="BJ35" s="121">
        <f>$C35*INDEX(Curves!$D$8:$D$68,BJ$4-$B35+1)</f>
        <v/>
      </c>
      <c r="BK35" s="121">
        <f>$C35*INDEX(Curves!$D$8:$D$68,BK$4-$B35+1)</f>
        <v/>
      </c>
      <c r="BL35" s="121">
        <f>$C35*INDEX(Curves!$D$8:$D$68,BL$4-$B35+1)</f>
        <v/>
      </c>
    </row>
    <row r="36">
      <c r="A36" s="116" t="inlineStr">
        <is>
          <t>Cohort month 27</t>
        </is>
      </c>
      <c r="B36" s="116" t="n">
        <v>27</v>
      </c>
      <c r="C36" s="33">
        <f>INDEX(Ops!$E$10:$BL$10,1,$B36)</f>
        <v/>
      </c>
      <c r="AF36" s="121">
        <f>$C36*INDEX(Curves!$D$8:$D$68,AF$4-$B36+1)</f>
        <v/>
      </c>
      <c r="AG36" s="121">
        <f>$C36*INDEX(Curves!$D$8:$D$68,AG$4-$B36+1)</f>
        <v/>
      </c>
      <c r="AH36" s="121">
        <f>$C36*INDEX(Curves!$D$8:$D$68,AH$4-$B36+1)</f>
        <v/>
      </c>
      <c r="AI36" s="121">
        <f>$C36*INDEX(Curves!$D$8:$D$68,AI$4-$B36+1)</f>
        <v/>
      </c>
      <c r="AJ36" s="121">
        <f>$C36*INDEX(Curves!$D$8:$D$68,AJ$4-$B36+1)</f>
        <v/>
      </c>
      <c r="AK36" s="121">
        <f>$C36*INDEX(Curves!$D$8:$D$68,AK$4-$B36+1)</f>
        <v/>
      </c>
      <c r="AL36" s="121">
        <f>$C36*INDEX(Curves!$D$8:$D$68,AL$4-$B36+1)</f>
        <v/>
      </c>
      <c r="AM36" s="121">
        <f>$C36*INDEX(Curves!$D$8:$D$68,AM$4-$B36+1)</f>
        <v/>
      </c>
      <c r="AN36" s="121">
        <f>$C36*INDEX(Curves!$D$8:$D$68,AN$4-$B36+1)</f>
        <v/>
      </c>
      <c r="AO36" s="121">
        <f>$C36*INDEX(Curves!$D$8:$D$68,AO$4-$B36+1)</f>
        <v/>
      </c>
      <c r="AP36" s="121">
        <f>$C36*INDEX(Curves!$D$8:$D$68,AP$4-$B36+1)</f>
        <v/>
      </c>
      <c r="AQ36" s="121">
        <f>$C36*INDEX(Curves!$D$8:$D$68,AQ$4-$B36+1)</f>
        <v/>
      </c>
      <c r="AR36" s="121">
        <f>$C36*INDEX(Curves!$D$8:$D$68,AR$4-$B36+1)</f>
        <v/>
      </c>
      <c r="AS36" s="121">
        <f>$C36*INDEX(Curves!$D$8:$D$68,AS$4-$B36+1)</f>
        <v/>
      </c>
      <c r="AT36" s="121">
        <f>$C36*INDEX(Curves!$D$8:$D$68,AT$4-$B36+1)</f>
        <v/>
      </c>
      <c r="AU36" s="121">
        <f>$C36*INDEX(Curves!$D$8:$D$68,AU$4-$B36+1)</f>
        <v/>
      </c>
      <c r="AV36" s="121">
        <f>$C36*INDEX(Curves!$D$8:$D$68,AV$4-$B36+1)</f>
        <v/>
      </c>
      <c r="AW36" s="121">
        <f>$C36*INDEX(Curves!$D$8:$D$68,AW$4-$B36+1)</f>
        <v/>
      </c>
      <c r="AX36" s="121">
        <f>$C36*INDEX(Curves!$D$8:$D$68,AX$4-$B36+1)</f>
        <v/>
      </c>
      <c r="AY36" s="121">
        <f>$C36*INDEX(Curves!$D$8:$D$68,AY$4-$B36+1)</f>
        <v/>
      </c>
      <c r="AZ36" s="121">
        <f>$C36*INDEX(Curves!$D$8:$D$68,AZ$4-$B36+1)</f>
        <v/>
      </c>
      <c r="BA36" s="121">
        <f>$C36*INDEX(Curves!$D$8:$D$68,BA$4-$B36+1)</f>
        <v/>
      </c>
      <c r="BB36" s="121">
        <f>$C36*INDEX(Curves!$D$8:$D$68,BB$4-$B36+1)</f>
        <v/>
      </c>
      <c r="BC36" s="121">
        <f>$C36*INDEX(Curves!$D$8:$D$68,BC$4-$B36+1)</f>
        <v/>
      </c>
      <c r="BD36" s="121">
        <f>$C36*INDEX(Curves!$D$8:$D$68,BD$4-$B36+1)</f>
        <v/>
      </c>
      <c r="BE36" s="121">
        <f>$C36*INDEX(Curves!$D$8:$D$68,BE$4-$B36+1)</f>
        <v/>
      </c>
      <c r="BF36" s="121">
        <f>$C36*INDEX(Curves!$D$8:$D$68,BF$4-$B36+1)</f>
        <v/>
      </c>
      <c r="BG36" s="121">
        <f>$C36*INDEX(Curves!$D$8:$D$68,BG$4-$B36+1)</f>
        <v/>
      </c>
      <c r="BH36" s="121">
        <f>$C36*INDEX(Curves!$D$8:$D$68,BH$4-$B36+1)</f>
        <v/>
      </c>
      <c r="BI36" s="121">
        <f>$C36*INDEX(Curves!$D$8:$D$68,BI$4-$B36+1)</f>
        <v/>
      </c>
      <c r="BJ36" s="121">
        <f>$C36*INDEX(Curves!$D$8:$D$68,BJ$4-$B36+1)</f>
        <v/>
      </c>
      <c r="BK36" s="121">
        <f>$C36*INDEX(Curves!$D$8:$D$68,BK$4-$B36+1)</f>
        <v/>
      </c>
      <c r="BL36" s="121">
        <f>$C36*INDEX(Curves!$D$8:$D$68,BL$4-$B36+1)</f>
        <v/>
      </c>
    </row>
    <row r="37">
      <c r="A37" s="116" t="inlineStr">
        <is>
          <t>Cohort month 28</t>
        </is>
      </c>
      <c r="B37" s="116" t="n">
        <v>28</v>
      </c>
      <c r="C37" s="33">
        <f>INDEX(Ops!$E$10:$BL$10,1,$B37)</f>
        <v/>
      </c>
      <c r="AG37" s="121">
        <f>$C37*INDEX(Curves!$D$8:$D$68,AG$4-$B37+1)</f>
        <v/>
      </c>
      <c r="AH37" s="121">
        <f>$C37*INDEX(Curves!$D$8:$D$68,AH$4-$B37+1)</f>
        <v/>
      </c>
      <c r="AI37" s="121">
        <f>$C37*INDEX(Curves!$D$8:$D$68,AI$4-$B37+1)</f>
        <v/>
      </c>
      <c r="AJ37" s="121">
        <f>$C37*INDEX(Curves!$D$8:$D$68,AJ$4-$B37+1)</f>
        <v/>
      </c>
      <c r="AK37" s="121">
        <f>$C37*INDEX(Curves!$D$8:$D$68,AK$4-$B37+1)</f>
        <v/>
      </c>
      <c r="AL37" s="121">
        <f>$C37*INDEX(Curves!$D$8:$D$68,AL$4-$B37+1)</f>
        <v/>
      </c>
      <c r="AM37" s="121">
        <f>$C37*INDEX(Curves!$D$8:$D$68,AM$4-$B37+1)</f>
        <v/>
      </c>
      <c r="AN37" s="121">
        <f>$C37*INDEX(Curves!$D$8:$D$68,AN$4-$B37+1)</f>
        <v/>
      </c>
      <c r="AO37" s="121">
        <f>$C37*INDEX(Curves!$D$8:$D$68,AO$4-$B37+1)</f>
        <v/>
      </c>
      <c r="AP37" s="121">
        <f>$C37*INDEX(Curves!$D$8:$D$68,AP$4-$B37+1)</f>
        <v/>
      </c>
      <c r="AQ37" s="121">
        <f>$C37*INDEX(Curves!$D$8:$D$68,AQ$4-$B37+1)</f>
        <v/>
      </c>
      <c r="AR37" s="121">
        <f>$C37*INDEX(Curves!$D$8:$D$68,AR$4-$B37+1)</f>
        <v/>
      </c>
      <c r="AS37" s="121">
        <f>$C37*INDEX(Curves!$D$8:$D$68,AS$4-$B37+1)</f>
        <v/>
      </c>
      <c r="AT37" s="121">
        <f>$C37*INDEX(Curves!$D$8:$D$68,AT$4-$B37+1)</f>
        <v/>
      </c>
      <c r="AU37" s="121">
        <f>$C37*INDEX(Curves!$D$8:$D$68,AU$4-$B37+1)</f>
        <v/>
      </c>
      <c r="AV37" s="121">
        <f>$C37*INDEX(Curves!$D$8:$D$68,AV$4-$B37+1)</f>
        <v/>
      </c>
      <c r="AW37" s="121">
        <f>$C37*INDEX(Curves!$D$8:$D$68,AW$4-$B37+1)</f>
        <v/>
      </c>
      <c r="AX37" s="121">
        <f>$C37*INDEX(Curves!$D$8:$D$68,AX$4-$B37+1)</f>
        <v/>
      </c>
      <c r="AY37" s="121">
        <f>$C37*INDEX(Curves!$D$8:$D$68,AY$4-$B37+1)</f>
        <v/>
      </c>
      <c r="AZ37" s="121">
        <f>$C37*INDEX(Curves!$D$8:$D$68,AZ$4-$B37+1)</f>
        <v/>
      </c>
      <c r="BA37" s="121">
        <f>$C37*INDEX(Curves!$D$8:$D$68,BA$4-$B37+1)</f>
        <v/>
      </c>
      <c r="BB37" s="121">
        <f>$C37*INDEX(Curves!$D$8:$D$68,BB$4-$B37+1)</f>
        <v/>
      </c>
      <c r="BC37" s="121">
        <f>$C37*INDEX(Curves!$D$8:$D$68,BC$4-$B37+1)</f>
        <v/>
      </c>
      <c r="BD37" s="121">
        <f>$C37*INDEX(Curves!$D$8:$D$68,BD$4-$B37+1)</f>
        <v/>
      </c>
      <c r="BE37" s="121">
        <f>$C37*INDEX(Curves!$D$8:$D$68,BE$4-$B37+1)</f>
        <v/>
      </c>
      <c r="BF37" s="121">
        <f>$C37*INDEX(Curves!$D$8:$D$68,BF$4-$B37+1)</f>
        <v/>
      </c>
      <c r="BG37" s="121">
        <f>$C37*INDEX(Curves!$D$8:$D$68,BG$4-$B37+1)</f>
        <v/>
      </c>
      <c r="BH37" s="121">
        <f>$C37*INDEX(Curves!$D$8:$D$68,BH$4-$B37+1)</f>
        <v/>
      </c>
      <c r="BI37" s="121">
        <f>$C37*INDEX(Curves!$D$8:$D$68,BI$4-$B37+1)</f>
        <v/>
      </c>
      <c r="BJ37" s="121">
        <f>$C37*INDEX(Curves!$D$8:$D$68,BJ$4-$B37+1)</f>
        <v/>
      </c>
      <c r="BK37" s="121">
        <f>$C37*INDEX(Curves!$D$8:$D$68,BK$4-$B37+1)</f>
        <v/>
      </c>
      <c r="BL37" s="121">
        <f>$C37*INDEX(Curves!$D$8:$D$68,BL$4-$B37+1)</f>
        <v/>
      </c>
    </row>
    <row r="38">
      <c r="A38" s="116" t="inlineStr">
        <is>
          <t>Cohort month 29</t>
        </is>
      </c>
      <c r="B38" s="116" t="n">
        <v>29</v>
      </c>
      <c r="C38" s="33">
        <f>INDEX(Ops!$E$10:$BL$10,1,$B38)</f>
        <v/>
      </c>
      <c r="AH38" s="121">
        <f>$C38*INDEX(Curves!$D$8:$D$68,AH$4-$B38+1)</f>
        <v/>
      </c>
      <c r="AI38" s="121">
        <f>$C38*INDEX(Curves!$D$8:$D$68,AI$4-$B38+1)</f>
        <v/>
      </c>
      <c r="AJ38" s="121">
        <f>$C38*INDEX(Curves!$D$8:$D$68,AJ$4-$B38+1)</f>
        <v/>
      </c>
      <c r="AK38" s="121">
        <f>$C38*INDEX(Curves!$D$8:$D$68,AK$4-$B38+1)</f>
        <v/>
      </c>
      <c r="AL38" s="121">
        <f>$C38*INDEX(Curves!$D$8:$D$68,AL$4-$B38+1)</f>
        <v/>
      </c>
      <c r="AM38" s="121">
        <f>$C38*INDEX(Curves!$D$8:$D$68,AM$4-$B38+1)</f>
        <v/>
      </c>
      <c r="AN38" s="121">
        <f>$C38*INDEX(Curves!$D$8:$D$68,AN$4-$B38+1)</f>
        <v/>
      </c>
      <c r="AO38" s="121">
        <f>$C38*INDEX(Curves!$D$8:$D$68,AO$4-$B38+1)</f>
        <v/>
      </c>
      <c r="AP38" s="121">
        <f>$C38*INDEX(Curves!$D$8:$D$68,AP$4-$B38+1)</f>
        <v/>
      </c>
      <c r="AQ38" s="121">
        <f>$C38*INDEX(Curves!$D$8:$D$68,AQ$4-$B38+1)</f>
        <v/>
      </c>
      <c r="AR38" s="121">
        <f>$C38*INDEX(Curves!$D$8:$D$68,AR$4-$B38+1)</f>
        <v/>
      </c>
      <c r="AS38" s="121">
        <f>$C38*INDEX(Curves!$D$8:$D$68,AS$4-$B38+1)</f>
        <v/>
      </c>
      <c r="AT38" s="121">
        <f>$C38*INDEX(Curves!$D$8:$D$68,AT$4-$B38+1)</f>
        <v/>
      </c>
      <c r="AU38" s="121">
        <f>$C38*INDEX(Curves!$D$8:$D$68,AU$4-$B38+1)</f>
        <v/>
      </c>
      <c r="AV38" s="121">
        <f>$C38*INDEX(Curves!$D$8:$D$68,AV$4-$B38+1)</f>
        <v/>
      </c>
      <c r="AW38" s="121">
        <f>$C38*INDEX(Curves!$D$8:$D$68,AW$4-$B38+1)</f>
        <v/>
      </c>
      <c r="AX38" s="121">
        <f>$C38*INDEX(Curves!$D$8:$D$68,AX$4-$B38+1)</f>
        <v/>
      </c>
      <c r="AY38" s="121">
        <f>$C38*INDEX(Curves!$D$8:$D$68,AY$4-$B38+1)</f>
        <v/>
      </c>
      <c r="AZ38" s="121">
        <f>$C38*INDEX(Curves!$D$8:$D$68,AZ$4-$B38+1)</f>
        <v/>
      </c>
      <c r="BA38" s="121">
        <f>$C38*INDEX(Curves!$D$8:$D$68,BA$4-$B38+1)</f>
        <v/>
      </c>
      <c r="BB38" s="121">
        <f>$C38*INDEX(Curves!$D$8:$D$68,BB$4-$B38+1)</f>
        <v/>
      </c>
      <c r="BC38" s="121">
        <f>$C38*INDEX(Curves!$D$8:$D$68,BC$4-$B38+1)</f>
        <v/>
      </c>
      <c r="BD38" s="121">
        <f>$C38*INDEX(Curves!$D$8:$D$68,BD$4-$B38+1)</f>
        <v/>
      </c>
      <c r="BE38" s="121">
        <f>$C38*INDEX(Curves!$D$8:$D$68,BE$4-$B38+1)</f>
        <v/>
      </c>
      <c r="BF38" s="121">
        <f>$C38*INDEX(Curves!$D$8:$D$68,BF$4-$B38+1)</f>
        <v/>
      </c>
      <c r="BG38" s="121">
        <f>$C38*INDEX(Curves!$D$8:$D$68,BG$4-$B38+1)</f>
        <v/>
      </c>
      <c r="BH38" s="121">
        <f>$C38*INDEX(Curves!$D$8:$D$68,BH$4-$B38+1)</f>
        <v/>
      </c>
      <c r="BI38" s="121">
        <f>$C38*INDEX(Curves!$D$8:$D$68,BI$4-$B38+1)</f>
        <v/>
      </c>
      <c r="BJ38" s="121">
        <f>$C38*INDEX(Curves!$D$8:$D$68,BJ$4-$B38+1)</f>
        <v/>
      </c>
      <c r="BK38" s="121">
        <f>$C38*INDEX(Curves!$D$8:$D$68,BK$4-$B38+1)</f>
        <v/>
      </c>
      <c r="BL38" s="121">
        <f>$C38*INDEX(Curves!$D$8:$D$68,BL$4-$B38+1)</f>
        <v/>
      </c>
    </row>
    <row r="39">
      <c r="A39" s="116" t="inlineStr">
        <is>
          <t>Cohort month 30</t>
        </is>
      </c>
      <c r="B39" s="116" t="n">
        <v>30</v>
      </c>
      <c r="C39" s="33">
        <f>INDEX(Ops!$E$10:$BL$10,1,$B39)</f>
        <v/>
      </c>
      <c r="AI39" s="121">
        <f>$C39*INDEX(Curves!$D$8:$D$68,AI$4-$B39+1)</f>
        <v/>
      </c>
      <c r="AJ39" s="121">
        <f>$C39*INDEX(Curves!$D$8:$D$68,AJ$4-$B39+1)</f>
        <v/>
      </c>
      <c r="AK39" s="121">
        <f>$C39*INDEX(Curves!$D$8:$D$68,AK$4-$B39+1)</f>
        <v/>
      </c>
      <c r="AL39" s="121">
        <f>$C39*INDEX(Curves!$D$8:$D$68,AL$4-$B39+1)</f>
        <v/>
      </c>
      <c r="AM39" s="121">
        <f>$C39*INDEX(Curves!$D$8:$D$68,AM$4-$B39+1)</f>
        <v/>
      </c>
      <c r="AN39" s="121">
        <f>$C39*INDEX(Curves!$D$8:$D$68,AN$4-$B39+1)</f>
        <v/>
      </c>
      <c r="AO39" s="121">
        <f>$C39*INDEX(Curves!$D$8:$D$68,AO$4-$B39+1)</f>
        <v/>
      </c>
      <c r="AP39" s="121">
        <f>$C39*INDEX(Curves!$D$8:$D$68,AP$4-$B39+1)</f>
        <v/>
      </c>
      <c r="AQ39" s="121">
        <f>$C39*INDEX(Curves!$D$8:$D$68,AQ$4-$B39+1)</f>
        <v/>
      </c>
      <c r="AR39" s="121">
        <f>$C39*INDEX(Curves!$D$8:$D$68,AR$4-$B39+1)</f>
        <v/>
      </c>
      <c r="AS39" s="121">
        <f>$C39*INDEX(Curves!$D$8:$D$68,AS$4-$B39+1)</f>
        <v/>
      </c>
      <c r="AT39" s="121">
        <f>$C39*INDEX(Curves!$D$8:$D$68,AT$4-$B39+1)</f>
        <v/>
      </c>
      <c r="AU39" s="121">
        <f>$C39*INDEX(Curves!$D$8:$D$68,AU$4-$B39+1)</f>
        <v/>
      </c>
      <c r="AV39" s="121">
        <f>$C39*INDEX(Curves!$D$8:$D$68,AV$4-$B39+1)</f>
        <v/>
      </c>
      <c r="AW39" s="121">
        <f>$C39*INDEX(Curves!$D$8:$D$68,AW$4-$B39+1)</f>
        <v/>
      </c>
      <c r="AX39" s="121">
        <f>$C39*INDEX(Curves!$D$8:$D$68,AX$4-$B39+1)</f>
        <v/>
      </c>
      <c r="AY39" s="121">
        <f>$C39*INDEX(Curves!$D$8:$D$68,AY$4-$B39+1)</f>
        <v/>
      </c>
      <c r="AZ39" s="121">
        <f>$C39*INDEX(Curves!$D$8:$D$68,AZ$4-$B39+1)</f>
        <v/>
      </c>
      <c r="BA39" s="121">
        <f>$C39*INDEX(Curves!$D$8:$D$68,BA$4-$B39+1)</f>
        <v/>
      </c>
      <c r="BB39" s="121">
        <f>$C39*INDEX(Curves!$D$8:$D$68,BB$4-$B39+1)</f>
        <v/>
      </c>
      <c r="BC39" s="121">
        <f>$C39*INDEX(Curves!$D$8:$D$68,BC$4-$B39+1)</f>
        <v/>
      </c>
      <c r="BD39" s="121">
        <f>$C39*INDEX(Curves!$D$8:$D$68,BD$4-$B39+1)</f>
        <v/>
      </c>
      <c r="BE39" s="121">
        <f>$C39*INDEX(Curves!$D$8:$D$68,BE$4-$B39+1)</f>
        <v/>
      </c>
      <c r="BF39" s="121">
        <f>$C39*INDEX(Curves!$D$8:$D$68,BF$4-$B39+1)</f>
        <v/>
      </c>
      <c r="BG39" s="121">
        <f>$C39*INDEX(Curves!$D$8:$D$68,BG$4-$B39+1)</f>
        <v/>
      </c>
      <c r="BH39" s="121">
        <f>$C39*INDEX(Curves!$D$8:$D$68,BH$4-$B39+1)</f>
        <v/>
      </c>
      <c r="BI39" s="121">
        <f>$C39*INDEX(Curves!$D$8:$D$68,BI$4-$B39+1)</f>
        <v/>
      </c>
      <c r="BJ39" s="121">
        <f>$C39*INDEX(Curves!$D$8:$D$68,BJ$4-$B39+1)</f>
        <v/>
      </c>
      <c r="BK39" s="121">
        <f>$C39*INDEX(Curves!$D$8:$D$68,BK$4-$B39+1)</f>
        <v/>
      </c>
      <c r="BL39" s="121">
        <f>$C39*INDEX(Curves!$D$8:$D$68,BL$4-$B39+1)</f>
        <v/>
      </c>
    </row>
    <row r="40">
      <c r="A40" s="116" t="inlineStr">
        <is>
          <t>Cohort month 31</t>
        </is>
      </c>
      <c r="B40" s="116" t="n">
        <v>31</v>
      </c>
      <c r="C40" s="33">
        <f>INDEX(Ops!$E$10:$BL$10,1,$B40)</f>
        <v/>
      </c>
      <c r="AJ40" s="121">
        <f>$C40*INDEX(Curves!$D$8:$D$68,AJ$4-$B40+1)</f>
        <v/>
      </c>
      <c r="AK40" s="121">
        <f>$C40*INDEX(Curves!$D$8:$D$68,AK$4-$B40+1)</f>
        <v/>
      </c>
      <c r="AL40" s="121">
        <f>$C40*INDEX(Curves!$D$8:$D$68,AL$4-$B40+1)</f>
        <v/>
      </c>
      <c r="AM40" s="121">
        <f>$C40*INDEX(Curves!$D$8:$D$68,AM$4-$B40+1)</f>
        <v/>
      </c>
      <c r="AN40" s="121">
        <f>$C40*INDEX(Curves!$D$8:$D$68,AN$4-$B40+1)</f>
        <v/>
      </c>
      <c r="AO40" s="121">
        <f>$C40*INDEX(Curves!$D$8:$D$68,AO$4-$B40+1)</f>
        <v/>
      </c>
      <c r="AP40" s="121">
        <f>$C40*INDEX(Curves!$D$8:$D$68,AP$4-$B40+1)</f>
        <v/>
      </c>
      <c r="AQ40" s="121">
        <f>$C40*INDEX(Curves!$D$8:$D$68,AQ$4-$B40+1)</f>
        <v/>
      </c>
      <c r="AR40" s="121">
        <f>$C40*INDEX(Curves!$D$8:$D$68,AR$4-$B40+1)</f>
        <v/>
      </c>
      <c r="AS40" s="121">
        <f>$C40*INDEX(Curves!$D$8:$D$68,AS$4-$B40+1)</f>
        <v/>
      </c>
      <c r="AT40" s="121">
        <f>$C40*INDEX(Curves!$D$8:$D$68,AT$4-$B40+1)</f>
        <v/>
      </c>
      <c r="AU40" s="121">
        <f>$C40*INDEX(Curves!$D$8:$D$68,AU$4-$B40+1)</f>
        <v/>
      </c>
      <c r="AV40" s="121">
        <f>$C40*INDEX(Curves!$D$8:$D$68,AV$4-$B40+1)</f>
        <v/>
      </c>
      <c r="AW40" s="121">
        <f>$C40*INDEX(Curves!$D$8:$D$68,AW$4-$B40+1)</f>
        <v/>
      </c>
      <c r="AX40" s="121">
        <f>$C40*INDEX(Curves!$D$8:$D$68,AX$4-$B40+1)</f>
        <v/>
      </c>
      <c r="AY40" s="121">
        <f>$C40*INDEX(Curves!$D$8:$D$68,AY$4-$B40+1)</f>
        <v/>
      </c>
      <c r="AZ40" s="121">
        <f>$C40*INDEX(Curves!$D$8:$D$68,AZ$4-$B40+1)</f>
        <v/>
      </c>
      <c r="BA40" s="121">
        <f>$C40*INDEX(Curves!$D$8:$D$68,BA$4-$B40+1)</f>
        <v/>
      </c>
      <c r="BB40" s="121">
        <f>$C40*INDEX(Curves!$D$8:$D$68,BB$4-$B40+1)</f>
        <v/>
      </c>
      <c r="BC40" s="121">
        <f>$C40*INDEX(Curves!$D$8:$D$68,BC$4-$B40+1)</f>
        <v/>
      </c>
      <c r="BD40" s="121">
        <f>$C40*INDEX(Curves!$D$8:$D$68,BD$4-$B40+1)</f>
        <v/>
      </c>
      <c r="BE40" s="121">
        <f>$C40*INDEX(Curves!$D$8:$D$68,BE$4-$B40+1)</f>
        <v/>
      </c>
      <c r="BF40" s="121">
        <f>$C40*INDEX(Curves!$D$8:$D$68,BF$4-$B40+1)</f>
        <v/>
      </c>
      <c r="BG40" s="121">
        <f>$C40*INDEX(Curves!$D$8:$D$68,BG$4-$B40+1)</f>
        <v/>
      </c>
      <c r="BH40" s="121">
        <f>$C40*INDEX(Curves!$D$8:$D$68,BH$4-$B40+1)</f>
        <v/>
      </c>
      <c r="BI40" s="121">
        <f>$C40*INDEX(Curves!$D$8:$D$68,BI$4-$B40+1)</f>
        <v/>
      </c>
      <c r="BJ40" s="121">
        <f>$C40*INDEX(Curves!$D$8:$D$68,BJ$4-$B40+1)</f>
        <v/>
      </c>
      <c r="BK40" s="121">
        <f>$C40*INDEX(Curves!$D$8:$D$68,BK$4-$B40+1)</f>
        <v/>
      </c>
      <c r="BL40" s="121">
        <f>$C40*INDEX(Curves!$D$8:$D$68,BL$4-$B40+1)</f>
        <v/>
      </c>
    </row>
    <row r="41">
      <c r="A41" s="116" t="inlineStr">
        <is>
          <t>Cohort month 32</t>
        </is>
      </c>
      <c r="B41" s="116" t="n">
        <v>32</v>
      </c>
      <c r="C41" s="33">
        <f>INDEX(Ops!$E$10:$BL$10,1,$B41)</f>
        <v/>
      </c>
      <c r="AK41" s="121">
        <f>$C41*INDEX(Curves!$D$8:$D$68,AK$4-$B41+1)</f>
        <v/>
      </c>
      <c r="AL41" s="121">
        <f>$C41*INDEX(Curves!$D$8:$D$68,AL$4-$B41+1)</f>
        <v/>
      </c>
      <c r="AM41" s="121">
        <f>$C41*INDEX(Curves!$D$8:$D$68,AM$4-$B41+1)</f>
        <v/>
      </c>
      <c r="AN41" s="121">
        <f>$C41*INDEX(Curves!$D$8:$D$68,AN$4-$B41+1)</f>
        <v/>
      </c>
      <c r="AO41" s="121">
        <f>$C41*INDEX(Curves!$D$8:$D$68,AO$4-$B41+1)</f>
        <v/>
      </c>
      <c r="AP41" s="121">
        <f>$C41*INDEX(Curves!$D$8:$D$68,AP$4-$B41+1)</f>
        <v/>
      </c>
      <c r="AQ41" s="121">
        <f>$C41*INDEX(Curves!$D$8:$D$68,AQ$4-$B41+1)</f>
        <v/>
      </c>
      <c r="AR41" s="121">
        <f>$C41*INDEX(Curves!$D$8:$D$68,AR$4-$B41+1)</f>
        <v/>
      </c>
      <c r="AS41" s="121">
        <f>$C41*INDEX(Curves!$D$8:$D$68,AS$4-$B41+1)</f>
        <v/>
      </c>
      <c r="AT41" s="121">
        <f>$C41*INDEX(Curves!$D$8:$D$68,AT$4-$B41+1)</f>
        <v/>
      </c>
      <c r="AU41" s="121">
        <f>$C41*INDEX(Curves!$D$8:$D$68,AU$4-$B41+1)</f>
        <v/>
      </c>
      <c r="AV41" s="121">
        <f>$C41*INDEX(Curves!$D$8:$D$68,AV$4-$B41+1)</f>
        <v/>
      </c>
      <c r="AW41" s="121">
        <f>$C41*INDEX(Curves!$D$8:$D$68,AW$4-$B41+1)</f>
        <v/>
      </c>
      <c r="AX41" s="121">
        <f>$C41*INDEX(Curves!$D$8:$D$68,AX$4-$B41+1)</f>
        <v/>
      </c>
      <c r="AY41" s="121">
        <f>$C41*INDEX(Curves!$D$8:$D$68,AY$4-$B41+1)</f>
        <v/>
      </c>
      <c r="AZ41" s="121">
        <f>$C41*INDEX(Curves!$D$8:$D$68,AZ$4-$B41+1)</f>
        <v/>
      </c>
      <c r="BA41" s="121">
        <f>$C41*INDEX(Curves!$D$8:$D$68,BA$4-$B41+1)</f>
        <v/>
      </c>
      <c r="BB41" s="121">
        <f>$C41*INDEX(Curves!$D$8:$D$68,BB$4-$B41+1)</f>
        <v/>
      </c>
      <c r="BC41" s="121">
        <f>$C41*INDEX(Curves!$D$8:$D$68,BC$4-$B41+1)</f>
        <v/>
      </c>
      <c r="BD41" s="121">
        <f>$C41*INDEX(Curves!$D$8:$D$68,BD$4-$B41+1)</f>
        <v/>
      </c>
      <c r="BE41" s="121">
        <f>$C41*INDEX(Curves!$D$8:$D$68,BE$4-$B41+1)</f>
        <v/>
      </c>
      <c r="BF41" s="121">
        <f>$C41*INDEX(Curves!$D$8:$D$68,BF$4-$B41+1)</f>
        <v/>
      </c>
      <c r="BG41" s="121">
        <f>$C41*INDEX(Curves!$D$8:$D$68,BG$4-$B41+1)</f>
        <v/>
      </c>
      <c r="BH41" s="121">
        <f>$C41*INDEX(Curves!$D$8:$D$68,BH$4-$B41+1)</f>
        <v/>
      </c>
      <c r="BI41" s="121">
        <f>$C41*INDEX(Curves!$D$8:$D$68,BI$4-$B41+1)</f>
        <v/>
      </c>
      <c r="BJ41" s="121">
        <f>$C41*INDEX(Curves!$D$8:$D$68,BJ$4-$B41+1)</f>
        <v/>
      </c>
      <c r="BK41" s="121">
        <f>$C41*INDEX(Curves!$D$8:$D$68,BK$4-$B41+1)</f>
        <v/>
      </c>
      <c r="BL41" s="121">
        <f>$C41*INDEX(Curves!$D$8:$D$68,BL$4-$B41+1)</f>
        <v/>
      </c>
    </row>
    <row r="42">
      <c r="A42" s="116" t="inlineStr">
        <is>
          <t>Cohort month 33</t>
        </is>
      </c>
      <c r="B42" s="116" t="n">
        <v>33</v>
      </c>
      <c r="C42" s="33">
        <f>INDEX(Ops!$E$10:$BL$10,1,$B42)</f>
        <v/>
      </c>
      <c r="AL42" s="121">
        <f>$C42*INDEX(Curves!$D$8:$D$68,AL$4-$B42+1)</f>
        <v/>
      </c>
      <c r="AM42" s="121">
        <f>$C42*INDEX(Curves!$D$8:$D$68,AM$4-$B42+1)</f>
        <v/>
      </c>
      <c r="AN42" s="121">
        <f>$C42*INDEX(Curves!$D$8:$D$68,AN$4-$B42+1)</f>
        <v/>
      </c>
      <c r="AO42" s="121">
        <f>$C42*INDEX(Curves!$D$8:$D$68,AO$4-$B42+1)</f>
        <v/>
      </c>
      <c r="AP42" s="121">
        <f>$C42*INDEX(Curves!$D$8:$D$68,AP$4-$B42+1)</f>
        <v/>
      </c>
      <c r="AQ42" s="121">
        <f>$C42*INDEX(Curves!$D$8:$D$68,AQ$4-$B42+1)</f>
        <v/>
      </c>
      <c r="AR42" s="121">
        <f>$C42*INDEX(Curves!$D$8:$D$68,AR$4-$B42+1)</f>
        <v/>
      </c>
      <c r="AS42" s="121">
        <f>$C42*INDEX(Curves!$D$8:$D$68,AS$4-$B42+1)</f>
        <v/>
      </c>
      <c r="AT42" s="121">
        <f>$C42*INDEX(Curves!$D$8:$D$68,AT$4-$B42+1)</f>
        <v/>
      </c>
      <c r="AU42" s="121">
        <f>$C42*INDEX(Curves!$D$8:$D$68,AU$4-$B42+1)</f>
        <v/>
      </c>
      <c r="AV42" s="121">
        <f>$C42*INDEX(Curves!$D$8:$D$68,AV$4-$B42+1)</f>
        <v/>
      </c>
      <c r="AW42" s="121">
        <f>$C42*INDEX(Curves!$D$8:$D$68,AW$4-$B42+1)</f>
        <v/>
      </c>
      <c r="AX42" s="121">
        <f>$C42*INDEX(Curves!$D$8:$D$68,AX$4-$B42+1)</f>
        <v/>
      </c>
      <c r="AY42" s="121">
        <f>$C42*INDEX(Curves!$D$8:$D$68,AY$4-$B42+1)</f>
        <v/>
      </c>
      <c r="AZ42" s="121">
        <f>$C42*INDEX(Curves!$D$8:$D$68,AZ$4-$B42+1)</f>
        <v/>
      </c>
      <c r="BA42" s="121">
        <f>$C42*INDEX(Curves!$D$8:$D$68,BA$4-$B42+1)</f>
        <v/>
      </c>
      <c r="BB42" s="121">
        <f>$C42*INDEX(Curves!$D$8:$D$68,BB$4-$B42+1)</f>
        <v/>
      </c>
      <c r="BC42" s="121">
        <f>$C42*INDEX(Curves!$D$8:$D$68,BC$4-$B42+1)</f>
        <v/>
      </c>
      <c r="BD42" s="121">
        <f>$C42*INDEX(Curves!$D$8:$D$68,BD$4-$B42+1)</f>
        <v/>
      </c>
      <c r="BE42" s="121">
        <f>$C42*INDEX(Curves!$D$8:$D$68,BE$4-$B42+1)</f>
        <v/>
      </c>
      <c r="BF42" s="121">
        <f>$C42*INDEX(Curves!$D$8:$D$68,BF$4-$B42+1)</f>
        <v/>
      </c>
      <c r="BG42" s="121">
        <f>$C42*INDEX(Curves!$D$8:$D$68,BG$4-$B42+1)</f>
        <v/>
      </c>
      <c r="BH42" s="121">
        <f>$C42*INDEX(Curves!$D$8:$D$68,BH$4-$B42+1)</f>
        <v/>
      </c>
      <c r="BI42" s="121">
        <f>$C42*INDEX(Curves!$D$8:$D$68,BI$4-$B42+1)</f>
        <v/>
      </c>
      <c r="BJ42" s="121">
        <f>$C42*INDEX(Curves!$D$8:$D$68,BJ$4-$B42+1)</f>
        <v/>
      </c>
      <c r="BK42" s="121">
        <f>$C42*INDEX(Curves!$D$8:$D$68,BK$4-$B42+1)</f>
        <v/>
      </c>
      <c r="BL42" s="121">
        <f>$C42*INDEX(Curves!$D$8:$D$68,BL$4-$B42+1)</f>
        <v/>
      </c>
    </row>
    <row r="43">
      <c r="A43" s="116" t="inlineStr">
        <is>
          <t>Cohort month 34</t>
        </is>
      </c>
      <c r="B43" s="116" t="n">
        <v>34</v>
      </c>
      <c r="C43" s="33">
        <f>INDEX(Ops!$E$10:$BL$10,1,$B43)</f>
        <v/>
      </c>
      <c r="AM43" s="121">
        <f>$C43*INDEX(Curves!$D$8:$D$68,AM$4-$B43+1)</f>
        <v/>
      </c>
      <c r="AN43" s="121">
        <f>$C43*INDEX(Curves!$D$8:$D$68,AN$4-$B43+1)</f>
        <v/>
      </c>
      <c r="AO43" s="121">
        <f>$C43*INDEX(Curves!$D$8:$D$68,AO$4-$B43+1)</f>
        <v/>
      </c>
      <c r="AP43" s="121">
        <f>$C43*INDEX(Curves!$D$8:$D$68,AP$4-$B43+1)</f>
        <v/>
      </c>
      <c r="AQ43" s="121">
        <f>$C43*INDEX(Curves!$D$8:$D$68,AQ$4-$B43+1)</f>
        <v/>
      </c>
      <c r="AR43" s="121">
        <f>$C43*INDEX(Curves!$D$8:$D$68,AR$4-$B43+1)</f>
        <v/>
      </c>
      <c r="AS43" s="121">
        <f>$C43*INDEX(Curves!$D$8:$D$68,AS$4-$B43+1)</f>
        <v/>
      </c>
      <c r="AT43" s="121">
        <f>$C43*INDEX(Curves!$D$8:$D$68,AT$4-$B43+1)</f>
        <v/>
      </c>
      <c r="AU43" s="121">
        <f>$C43*INDEX(Curves!$D$8:$D$68,AU$4-$B43+1)</f>
        <v/>
      </c>
      <c r="AV43" s="121">
        <f>$C43*INDEX(Curves!$D$8:$D$68,AV$4-$B43+1)</f>
        <v/>
      </c>
      <c r="AW43" s="121">
        <f>$C43*INDEX(Curves!$D$8:$D$68,AW$4-$B43+1)</f>
        <v/>
      </c>
      <c r="AX43" s="121">
        <f>$C43*INDEX(Curves!$D$8:$D$68,AX$4-$B43+1)</f>
        <v/>
      </c>
      <c r="AY43" s="121">
        <f>$C43*INDEX(Curves!$D$8:$D$68,AY$4-$B43+1)</f>
        <v/>
      </c>
      <c r="AZ43" s="121">
        <f>$C43*INDEX(Curves!$D$8:$D$68,AZ$4-$B43+1)</f>
        <v/>
      </c>
      <c r="BA43" s="121">
        <f>$C43*INDEX(Curves!$D$8:$D$68,BA$4-$B43+1)</f>
        <v/>
      </c>
      <c r="BB43" s="121">
        <f>$C43*INDEX(Curves!$D$8:$D$68,BB$4-$B43+1)</f>
        <v/>
      </c>
      <c r="BC43" s="121">
        <f>$C43*INDEX(Curves!$D$8:$D$68,BC$4-$B43+1)</f>
        <v/>
      </c>
      <c r="BD43" s="121">
        <f>$C43*INDEX(Curves!$D$8:$D$68,BD$4-$B43+1)</f>
        <v/>
      </c>
      <c r="BE43" s="121">
        <f>$C43*INDEX(Curves!$D$8:$D$68,BE$4-$B43+1)</f>
        <v/>
      </c>
      <c r="BF43" s="121">
        <f>$C43*INDEX(Curves!$D$8:$D$68,BF$4-$B43+1)</f>
        <v/>
      </c>
      <c r="BG43" s="121">
        <f>$C43*INDEX(Curves!$D$8:$D$68,BG$4-$B43+1)</f>
        <v/>
      </c>
      <c r="BH43" s="121">
        <f>$C43*INDEX(Curves!$D$8:$D$68,BH$4-$B43+1)</f>
        <v/>
      </c>
      <c r="BI43" s="121">
        <f>$C43*INDEX(Curves!$D$8:$D$68,BI$4-$B43+1)</f>
        <v/>
      </c>
      <c r="BJ43" s="121">
        <f>$C43*INDEX(Curves!$D$8:$D$68,BJ$4-$B43+1)</f>
        <v/>
      </c>
      <c r="BK43" s="121">
        <f>$C43*INDEX(Curves!$D$8:$D$68,BK$4-$B43+1)</f>
        <v/>
      </c>
      <c r="BL43" s="121">
        <f>$C43*INDEX(Curves!$D$8:$D$68,BL$4-$B43+1)</f>
        <v/>
      </c>
    </row>
    <row r="44">
      <c r="A44" s="116" t="inlineStr">
        <is>
          <t>Cohort month 35</t>
        </is>
      </c>
      <c r="B44" s="116" t="n">
        <v>35</v>
      </c>
      <c r="C44" s="33">
        <f>INDEX(Ops!$E$10:$BL$10,1,$B44)</f>
        <v/>
      </c>
      <c r="AN44" s="121">
        <f>$C44*INDEX(Curves!$D$8:$D$68,AN$4-$B44+1)</f>
        <v/>
      </c>
      <c r="AO44" s="121">
        <f>$C44*INDEX(Curves!$D$8:$D$68,AO$4-$B44+1)</f>
        <v/>
      </c>
      <c r="AP44" s="121">
        <f>$C44*INDEX(Curves!$D$8:$D$68,AP$4-$B44+1)</f>
        <v/>
      </c>
      <c r="AQ44" s="121">
        <f>$C44*INDEX(Curves!$D$8:$D$68,AQ$4-$B44+1)</f>
        <v/>
      </c>
      <c r="AR44" s="121">
        <f>$C44*INDEX(Curves!$D$8:$D$68,AR$4-$B44+1)</f>
        <v/>
      </c>
      <c r="AS44" s="121">
        <f>$C44*INDEX(Curves!$D$8:$D$68,AS$4-$B44+1)</f>
        <v/>
      </c>
      <c r="AT44" s="121">
        <f>$C44*INDEX(Curves!$D$8:$D$68,AT$4-$B44+1)</f>
        <v/>
      </c>
      <c r="AU44" s="121">
        <f>$C44*INDEX(Curves!$D$8:$D$68,AU$4-$B44+1)</f>
        <v/>
      </c>
      <c r="AV44" s="121">
        <f>$C44*INDEX(Curves!$D$8:$D$68,AV$4-$B44+1)</f>
        <v/>
      </c>
      <c r="AW44" s="121">
        <f>$C44*INDEX(Curves!$D$8:$D$68,AW$4-$B44+1)</f>
        <v/>
      </c>
      <c r="AX44" s="121">
        <f>$C44*INDEX(Curves!$D$8:$D$68,AX$4-$B44+1)</f>
        <v/>
      </c>
      <c r="AY44" s="121">
        <f>$C44*INDEX(Curves!$D$8:$D$68,AY$4-$B44+1)</f>
        <v/>
      </c>
      <c r="AZ44" s="121">
        <f>$C44*INDEX(Curves!$D$8:$D$68,AZ$4-$B44+1)</f>
        <v/>
      </c>
      <c r="BA44" s="121">
        <f>$C44*INDEX(Curves!$D$8:$D$68,BA$4-$B44+1)</f>
        <v/>
      </c>
      <c r="BB44" s="121">
        <f>$C44*INDEX(Curves!$D$8:$D$68,BB$4-$B44+1)</f>
        <v/>
      </c>
      <c r="BC44" s="121">
        <f>$C44*INDEX(Curves!$D$8:$D$68,BC$4-$B44+1)</f>
        <v/>
      </c>
      <c r="BD44" s="121">
        <f>$C44*INDEX(Curves!$D$8:$D$68,BD$4-$B44+1)</f>
        <v/>
      </c>
      <c r="BE44" s="121">
        <f>$C44*INDEX(Curves!$D$8:$D$68,BE$4-$B44+1)</f>
        <v/>
      </c>
      <c r="BF44" s="121">
        <f>$C44*INDEX(Curves!$D$8:$D$68,BF$4-$B44+1)</f>
        <v/>
      </c>
      <c r="BG44" s="121">
        <f>$C44*INDEX(Curves!$D$8:$D$68,BG$4-$B44+1)</f>
        <v/>
      </c>
      <c r="BH44" s="121">
        <f>$C44*INDEX(Curves!$D$8:$D$68,BH$4-$B44+1)</f>
        <v/>
      </c>
      <c r="BI44" s="121">
        <f>$C44*INDEX(Curves!$D$8:$D$68,BI$4-$B44+1)</f>
        <v/>
      </c>
      <c r="BJ44" s="121">
        <f>$C44*INDEX(Curves!$D$8:$D$68,BJ$4-$B44+1)</f>
        <v/>
      </c>
      <c r="BK44" s="121">
        <f>$C44*INDEX(Curves!$D$8:$D$68,BK$4-$B44+1)</f>
        <v/>
      </c>
      <c r="BL44" s="121">
        <f>$C44*INDEX(Curves!$D$8:$D$68,BL$4-$B44+1)</f>
        <v/>
      </c>
    </row>
    <row r="45">
      <c r="A45" s="116" t="inlineStr">
        <is>
          <t>Cohort month 36</t>
        </is>
      </c>
      <c r="B45" s="116" t="n">
        <v>36</v>
      </c>
      <c r="C45" s="33">
        <f>INDEX(Ops!$E$10:$BL$10,1,$B45)</f>
        <v/>
      </c>
      <c r="AO45" s="121">
        <f>$C45*INDEX(Curves!$D$8:$D$68,AO$4-$B45+1)</f>
        <v/>
      </c>
      <c r="AP45" s="121">
        <f>$C45*INDEX(Curves!$D$8:$D$68,AP$4-$B45+1)</f>
        <v/>
      </c>
      <c r="AQ45" s="121">
        <f>$C45*INDEX(Curves!$D$8:$D$68,AQ$4-$B45+1)</f>
        <v/>
      </c>
      <c r="AR45" s="121">
        <f>$C45*INDEX(Curves!$D$8:$D$68,AR$4-$B45+1)</f>
        <v/>
      </c>
      <c r="AS45" s="121">
        <f>$C45*INDEX(Curves!$D$8:$D$68,AS$4-$B45+1)</f>
        <v/>
      </c>
      <c r="AT45" s="121">
        <f>$C45*INDEX(Curves!$D$8:$D$68,AT$4-$B45+1)</f>
        <v/>
      </c>
      <c r="AU45" s="121">
        <f>$C45*INDEX(Curves!$D$8:$D$68,AU$4-$B45+1)</f>
        <v/>
      </c>
      <c r="AV45" s="121">
        <f>$C45*INDEX(Curves!$D$8:$D$68,AV$4-$B45+1)</f>
        <v/>
      </c>
      <c r="AW45" s="121">
        <f>$C45*INDEX(Curves!$D$8:$D$68,AW$4-$B45+1)</f>
        <v/>
      </c>
      <c r="AX45" s="121">
        <f>$C45*INDEX(Curves!$D$8:$D$68,AX$4-$B45+1)</f>
        <v/>
      </c>
      <c r="AY45" s="121">
        <f>$C45*INDEX(Curves!$D$8:$D$68,AY$4-$B45+1)</f>
        <v/>
      </c>
      <c r="AZ45" s="121">
        <f>$C45*INDEX(Curves!$D$8:$D$68,AZ$4-$B45+1)</f>
        <v/>
      </c>
      <c r="BA45" s="121">
        <f>$C45*INDEX(Curves!$D$8:$D$68,BA$4-$B45+1)</f>
        <v/>
      </c>
      <c r="BB45" s="121">
        <f>$C45*INDEX(Curves!$D$8:$D$68,BB$4-$B45+1)</f>
        <v/>
      </c>
      <c r="BC45" s="121">
        <f>$C45*INDEX(Curves!$D$8:$D$68,BC$4-$B45+1)</f>
        <v/>
      </c>
      <c r="BD45" s="121">
        <f>$C45*INDEX(Curves!$D$8:$D$68,BD$4-$B45+1)</f>
        <v/>
      </c>
      <c r="BE45" s="121">
        <f>$C45*INDEX(Curves!$D$8:$D$68,BE$4-$B45+1)</f>
        <v/>
      </c>
      <c r="BF45" s="121">
        <f>$C45*INDEX(Curves!$D$8:$D$68,BF$4-$B45+1)</f>
        <v/>
      </c>
      <c r="BG45" s="121">
        <f>$C45*INDEX(Curves!$D$8:$D$68,BG$4-$B45+1)</f>
        <v/>
      </c>
      <c r="BH45" s="121">
        <f>$C45*INDEX(Curves!$D$8:$D$68,BH$4-$B45+1)</f>
        <v/>
      </c>
      <c r="BI45" s="121">
        <f>$C45*INDEX(Curves!$D$8:$D$68,BI$4-$B45+1)</f>
        <v/>
      </c>
      <c r="BJ45" s="121">
        <f>$C45*INDEX(Curves!$D$8:$D$68,BJ$4-$B45+1)</f>
        <v/>
      </c>
      <c r="BK45" s="121">
        <f>$C45*INDEX(Curves!$D$8:$D$68,BK$4-$B45+1)</f>
        <v/>
      </c>
      <c r="BL45" s="121">
        <f>$C45*INDEX(Curves!$D$8:$D$68,BL$4-$B45+1)</f>
        <v/>
      </c>
    </row>
    <row r="46">
      <c r="A46" s="116" t="inlineStr">
        <is>
          <t>Cohort month 37</t>
        </is>
      </c>
      <c r="B46" s="116" t="n">
        <v>37</v>
      </c>
      <c r="C46" s="33">
        <f>INDEX(Ops!$E$10:$BL$10,1,$B46)</f>
        <v/>
      </c>
      <c r="AP46" s="121">
        <f>$C46*INDEX(Curves!$D$8:$D$68,AP$4-$B46+1)</f>
        <v/>
      </c>
      <c r="AQ46" s="121">
        <f>$C46*INDEX(Curves!$D$8:$D$68,AQ$4-$B46+1)</f>
        <v/>
      </c>
      <c r="AR46" s="121">
        <f>$C46*INDEX(Curves!$D$8:$D$68,AR$4-$B46+1)</f>
        <v/>
      </c>
      <c r="AS46" s="121">
        <f>$C46*INDEX(Curves!$D$8:$D$68,AS$4-$B46+1)</f>
        <v/>
      </c>
      <c r="AT46" s="121">
        <f>$C46*INDEX(Curves!$D$8:$D$68,AT$4-$B46+1)</f>
        <v/>
      </c>
      <c r="AU46" s="121">
        <f>$C46*INDEX(Curves!$D$8:$D$68,AU$4-$B46+1)</f>
        <v/>
      </c>
      <c r="AV46" s="121">
        <f>$C46*INDEX(Curves!$D$8:$D$68,AV$4-$B46+1)</f>
        <v/>
      </c>
      <c r="AW46" s="121">
        <f>$C46*INDEX(Curves!$D$8:$D$68,AW$4-$B46+1)</f>
        <v/>
      </c>
      <c r="AX46" s="121">
        <f>$C46*INDEX(Curves!$D$8:$D$68,AX$4-$B46+1)</f>
        <v/>
      </c>
      <c r="AY46" s="121">
        <f>$C46*INDEX(Curves!$D$8:$D$68,AY$4-$B46+1)</f>
        <v/>
      </c>
      <c r="AZ46" s="121">
        <f>$C46*INDEX(Curves!$D$8:$D$68,AZ$4-$B46+1)</f>
        <v/>
      </c>
      <c r="BA46" s="121">
        <f>$C46*INDEX(Curves!$D$8:$D$68,BA$4-$B46+1)</f>
        <v/>
      </c>
      <c r="BB46" s="121">
        <f>$C46*INDEX(Curves!$D$8:$D$68,BB$4-$B46+1)</f>
        <v/>
      </c>
      <c r="BC46" s="121">
        <f>$C46*INDEX(Curves!$D$8:$D$68,BC$4-$B46+1)</f>
        <v/>
      </c>
      <c r="BD46" s="121">
        <f>$C46*INDEX(Curves!$D$8:$D$68,BD$4-$B46+1)</f>
        <v/>
      </c>
      <c r="BE46" s="121">
        <f>$C46*INDEX(Curves!$D$8:$D$68,BE$4-$B46+1)</f>
        <v/>
      </c>
      <c r="BF46" s="121">
        <f>$C46*INDEX(Curves!$D$8:$D$68,BF$4-$B46+1)</f>
        <v/>
      </c>
      <c r="BG46" s="121">
        <f>$C46*INDEX(Curves!$D$8:$D$68,BG$4-$B46+1)</f>
        <v/>
      </c>
      <c r="BH46" s="121">
        <f>$C46*INDEX(Curves!$D$8:$D$68,BH$4-$B46+1)</f>
        <v/>
      </c>
      <c r="BI46" s="121">
        <f>$C46*INDEX(Curves!$D$8:$D$68,BI$4-$B46+1)</f>
        <v/>
      </c>
      <c r="BJ46" s="121">
        <f>$C46*INDEX(Curves!$D$8:$D$68,BJ$4-$B46+1)</f>
        <v/>
      </c>
      <c r="BK46" s="121">
        <f>$C46*INDEX(Curves!$D$8:$D$68,BK$4-$B46+1)</f>
        <v/>
      </c>
      <c r="BL46" s="121">
        <f>$C46*INDEX(Curves!$D$8:$D$68,BL$4-$B46+1)</f>
        <v/>
      </c>
    </row>
    <row r="47">
      <c r="A47" s="116" t="inlineStr">
        <is>
          <t>Cohort month 38</t>
        </is>
      </c>
      <c r="B47" s="116" t="n">
        <v>38</v>
      </c>
      <c r="C47" s="33">
        <f>INDEX(Ops!$E$10:$BL$10,1,$B47)</f>
        <v/>
      </c>
      <c r="AQ47" s="121">
        <f>$C47*INDEX(Curves!$D$8:$D$68,AQ$4-$B47+1)</f>
        <v/>
      </c>
      <c r="AR47" s="121">
        <f>$C47*INDEX(Curves!$D$8:$D$68,AR$4-$B47+1)</f>
        <v/>
      </c>
      <c r="AS47" s="121">
        <f>$C47*INDEX(Curves!$D$8:$D$68,AS$4-$B47+1)</f>
        <v/>
      </c>
      <c r="AT47" s="121">
        <f>$C47*INDEX(Curves!$D$8:$D$68,AT$4-$B47+1)</f>
        <v/>
      </c>
      <c r="AU47" s="121">
        <f>$C47*INDEX(Curves!$D$8:$D$68,AU$4-$B47+1)</f>
        <v/>
      </c>
      <c r="AV47" s="121">
        <f>$C47*INDEX(Curves!$D$8:$D$68,AV$4-$B47+1)</f>
        <v/>
      </c>
      <c r="AW47" s="121">
        <f>$C47*INDEX(Curves!$D$8:$D$68,AW$4-$B47+1)</f>
        <v/>
      </c>
      <c r="AX47" s="121">
        <f>$C47*INDEX(Curves!$D$8:$D$68,AX$4-$B47+1)</f>
        <v/>
      </c>
      <c r="AY47" s="121">
        <f>$C47*INDEX(Curves!$D$8:$D$68,AY$4-$B47+1)</f>
        <v/>
      </c>
      <c r="AZ47" s="121">
        <f>$C47*INDEX(Curves!$D$8:$D$68,AZ$4-$B47+1)</f>
        <v/>
      </c>
      <c r="BA47" s="121">
        <f>$C47*INDEX(Curves!$D$8:$D$68,BA$4-$B47+1)</f>
        <v/>
      </c>
      <c r="BB47" s="121">
        <f>$C47*INDEX(Curves!$D$8:$D$68,BB$4-$B47+1)</f>
        <v/>
      </c>
      <c r="BC47" s="121">
        <f>$C47*INDEX(Curves!$D$8:$D$68,BC$4-$B47+1)</f>
        <v/>
      </c>
      <c r="BD47" s="121">
        <f>$C47*INDEX(Curves!$D$8:$D$68,BD$4-$B47+1)</f>
        <v/>
      </c>
      <c r="BE47" s="121">
        <f>$C47*INDEX(Curves!$D$8:$D$68,BE$4-$B47+1)</f>
        <v/>
      </c>
      <c r="BF47" s="121">
        <f>$C47*INDEX(Curves!$D$8:$D$68,BF$4-$B47+1)</f>
        <v/>
      </c>
      <c r="BG47" s="121">
        <f>$C47*INDEX(Curves!$D$8:$D$68,BG$4-$B47+1)</f>
        <v/>
      </c>
      <c r="BH47" s="121">
        <f>$C47*INDEX(Curves!$D$8:$D$68,BH$4-$B47+1)</f>
        <v/>
      </c>
      <c r="BI47" s="121">
        <f>$C47*INDEX(Curves!$D$8:$D$68,BI$4-$B47+1)</f>
        <v/>
      </c>
      <c r="BJ47" s="121">
        <f>$C47*INDEX(Curves!$D$8:$D$68,BJ$4-$B47+1)</f>
        <v/>
      </c>
      <c r="BK47" s="121">
        <f>$C47*INDEX(Curves!$D$8:$D$68,BK$4-$B47+1)</f>
        <v/>
      </c>
      <c r="BL47" s="121">
        <f>$C47*INDEX(Curves!$D$8:$D$68,BL$4-$B47+1)</f>
        <v/>
      </c>
    </row>
    <row r="48">
      <c r="A48" s="116" t="inlineStr">
        <is>
          <t>Cohort month 39</t>
        </is>
      </c>
      <c r="B48" s="116" t="n">
        <v>39</v>
      </c>
      <c r="C48" s="33">
        <f>INDEX(Ops!$E$10:$BL$10,1,$B48)</f>
        <v/>
      </c>
      <c r="AR48" s="121">
        <f>$C48*INDEX(Curves!$D$8:$D$68,AR$4-$B48+1)</f>
        <v/>
      </c>
      <c r="AS48" s="121">
        <f>$C48*INDEX(Curves!$D$8:$D$68,AS$4-$B48+1)</f>
        <v/>
      </c>
      <c r="AT48" s="121">
        <f>$C48*INDEX(Curves!$D$8:$D$68,AT$4-$B48+1)</f>
        <v/>
      </c>
      <c r="AU48" s="121">
        <f>$C48*INDEX(Curves!$D$8:$D$68,AU$4-$B48+1)</f>
        <v/>
      </c>
      <c r="AV48" s="121">
        <f>$C48*INDEX(Curves!$D$8:$D$68,AV$4-$B48+1)</f>
        <v/>
      </c>
      <c r="AW48" s="121">
        <f>$C48*INDEX(Curves!$D$8:$D$68,AW$4-$B48+1)</f>
        <v/>
      </c>
      <c r="AX48" s="121">
        <f>$C48*INDEX(Curves!$D$8:$D$68,AX$4-$B48+1)</f>
        <v/>
      </c>
      <c r="AY48" s="121">
        <f>$C48*INDEX(Curves!$D$8:$D$68,AY$4-$B48+1)</f>
        <v/>
      </c>
      <c r="AZ48" s="121">
        <f>$C48*INDEX(Curves!$D$8:$D$68,AZ$4-$B48+1)</f>
        <v/>
      </c>
      <c r="BA48" s="121">
        <f>$C48*INDEX(Curves!$D$8:$D$68,BA$4-$B48+1)</f>
        <v/>
      </c>
      <c r="BB48" s="121">
        <f>$C48*INDEX(Curves!$D$8:$D$68,BB$4-$B48+1)</f>
        <v/>
      </c>
      <c r="BC48" s="121">
        <f>$C48*INDEX(Curves!$D$8:$D$68,BC$4-$B48+1)</f>
        <v/>
      </c>
      <c r="BD48" s="121">
        <f>$C48*INDEX(Curves!$D$8:$D$68,BD$4-$B48+1)</f>
        <v/>
      </c>
      <c r="BE48" s="121">
        <f>$C48*INDEX(Curves!$D$8:$D$68,BE$4-$B48+1)</f>
        <v/>
      </c>
      <c r="BF48" s="121">
        <f>$C48*INDEX(Curves!$D$8:$D$68,BF$4-$B48+1)</f>
        <v/>
      </c>
      <c r="BG48" s="121">
        <f>$C48*INDEX(Curves!$D$8:$D$68,BG$4-$B48+1)</f>
        <v/>
      </c>
      <c r="BH48" s="121">
        <f>$C48*INDEX(Curves!$D$8:$D$68,BH$4-$B48+1)</f>
        <v/>
      </c>
      <c r="BI48" s="121">
        <f>$C48*INDEX(Curves!$D$8:$D$68,BI$4-$B48+1)</f>
        <v/>
      </c>
      <c r="BJ48" s="121">
        <f>$C48*INDEX(Curves!$D$8:$D$68,BJ$4-$B48+1)</f>
        <v/>
      </c>
      <c r="BK48" s="121">
        <f>$C48*INDEX(Curves!$D$8:$D$68,BK$4-$B48+1)</f>
        <v/>
      </c>
      <c r="BL48" s="121">
        <f>$C48*INDEX(Curves!$D$8:$D$68,BL$4-$B48+1)</f>
        <v/>
      </c>
    </row>
    <row r="49">
      <c r="A49" s="116" t="inlineStr">
        <is>
          <t>Cohort month 40</t>
        </is>
      </c>
      <c r="B49" s="116" t="n">
        <v>40</v>
      </c>
      <c r="C49" s="33">
        <f>INDEX(Ops!$E$10:$BL$10,1,$B49)</f>
        <v/>
      </c>
      <c r="AS49" s="121">
        <f>$C49*INDEX(Curves!$D$8:$D$68,AS$4-$B49+1)</f>
        <v/>
      </c>
      <c r="AT49" s="121">
        <f>$C49*INDEX(Curves!$D$8:$D$68,AT$4-$B49+1)</f>
        <v/>
      </c>
      <c r="AU49" s="121">
        <f>$C49*INDEX(Curves!$D$8:$D$68,AU$4-$B49+1)</f>
        <v/>
      </c>
      <c r="AV49" s="121">
        <f>$C49*INDEX(Curves!$D$8:$D$68,AV$4-$B49+1)</f>
        <v/>
      </c>
      <c r="AW49" s="121">
        <f>$C49*INDEX(Curves!$D$8:$D$68,AW$4-$B49+1)</f>
        <v/>
      </c>
      <c r="AX49" s="121">
        <f>$C49*INDEX(Curves!$D$8:$D$68,AX$4-$B49+1)</f>
        <v/>
      </c>
      <c r="AY49" s="121">
        <f>$C49*INDEX(Curves!$D$8:$D$68,AY$4-$B49+1)</f>
        <v/>
      </c>
      <c r="AZ49" s="121">
        <f>$C49*INDEX(Curves!$D$8:$D$68,AZ$4-$B49+1)</f>
        <v/>
      </c>
      <c r="BA49" s="121">
        <f>$C49*INDEX(Curves!$D$8:$D$68,BA$4-$B49+1)</f>
        <v/>
      </c>
      <c r="BB49" s="121">
        <f>$C49*INDEX(Curves!$D$8:$D$68,BB$4-$B49+1)</f>
        <v/>
      </c>
      <c r="BC49" s="121">
        <f>$C49*INDEX(Curves!$D$8:$D$68,BC$4-$B49+1)</f>
        <v/>
      </c>
      <c r="BD49" s="121">
        <f>$C49*INDEX(Curves!$D$8:$D$68,BD$4-$B49+1)</f>
        <v/>
      </c>
      <c r="BE49" s="121">
        <f>$C49*INDEX(Curves!$D$8:$D$68,BE$4-$B49+1)</f>
        <v/>
      </c>
      <c r="BF49" s="121">
        <f>$C49*INDEX(Curves!$D$8:$D$68,BF$4-$B49+1)</f>
        <v/>
      </c>
      <c r="BG49" s="121">
        <f>$C49*INDEX(Curves!$D$8:$D$68,BG$4-$B49+1)</f>
        <v/>
      </c>
      <c r="BH49" s="121">
        <f>$C49*INDEX(Curves!$D$8:$D$68,BH$4-$B49+1)</f>
        <v/>
      </c>
      <c r="BI49" s="121">
        <f>$C49*INDEX(Curves!$D$8:$D$68,BI$4-$B49+1)</f>
        <v/>
      </c>
      <c r="BJ49" s="121">
        <f>$C49*INDEX(Curves!$D$8:$D$68,BJ$4-$B49+1)</f>
        <v/>
      </c>
      <c r="BK49" s="121">
        <f>$C49*INDEX(Curves!$D$8:$D$68,BK$4-$B49+1)</f>
        <v/>
      </c>
      <c r="BL49" s="121">
        <f>$C49*INDEX(Curves!$D$8:$D$68,BL$4-$B49+1)</f>
        <v/>
      </c>
    </row>
    <row r="50">
      <c r="A50" s="116" t="inlineStr">
        <is>
          <t>Cohort month 41</t>
        </is>
      </c>
      <c r="B50" s="116" t="n">
        <v>41</v>
      </c>
      <c r="C50" s="33">
        <f>INDEX(Ops!$E$10:$BL$10,1,$B50)</f>
        <v/>
      </c>
      <c r="AT50" s="121">
        <f>$C50*INDEX(Curves!$D$8:$D$68,AT$4-$B50+1)</f>
        <v/>
      </c>
      <c r="AU50" s="121">
        <f>$C50*INDEX(Curves!$D$8:$D$68,AU$4-$B50+1)</f>
        <v/>
      </c>
      <c r="AV50" s="121">
        <f>$C50*INDEX(Curves!$D$8:$D$68,AV$4-$B50+1)</f>
        <v/>
      </c>
      <c r="AW50" s="121">
        <f>$C50*INDEX(Curves!$D$8:$D$68,AW$4-$B50+1)</f>
        <v/>
      </c>
      <c r="AX50" s="121">
        <f>$C50*INDEX(Curves!$D$8:$D$68,AX$4-$B50+1)</f>
        <v/>
      </c>
      <c r="AY50" s="121">
        <f>$C50*INDEX(Curves!$D$8:$D$68,AY$4-$B50+1)</f>
        <v/>
      </c>
      <c r="AZ50" s="121">
        <f>$C50*INDEX(Curves!$D$8:$D$68,AZ$4-$B50+1)</f>
        <v/>
      </c>
      <c r="BA50" s="121">
        <f>$C50*INDEX(Curves!$D$8:$D$68,BA$4-$B50+1)</f>
        <v/>
      </c>
      <c r="BB50" s="121">
        <f>$C50*INDEX(Curves!$D$8:$D$68,BB$4-$B50+1)</f>
        <v/>
      </c>
      <c r="BC50" s="121">
        <f>$C50*INDEX(Curves!$D$8:$D$68,BC$4-$B50+1)</f>
        <v/>
      </c>
      <c r="BD50" s="121">
        <f>$C50*INDEX(Curves!$D$8:$D$68,BD$4-$B50+1)</f>
        <v/>
      </c>
      <c r="BE50" s="121">
        <f>$C50*INDEX(Curves!$D$8:$D$68,BE$4-$B50+1)</f>
        <v/>
      </c>
      <c r="BF50" s="121">
        <f>$C50*INDEX(Curves!$D$8:$D$68,BF$4-$B50+1)</f>
        <v/>
      </c>
      <c r="BG50" s="121">
        <f>$C50*INDEX(Curves!$D$8:$D$68,BG$4-$B50+1)</f>
        <v/>
      </c>
      <c r="BH50" s="121">
        <f>$C50*INDEX(Curves!$D$8:$D$68,BH$4-$B50+1)</f>
        <v/>
      </c>
      <c r="BI50" s="121">
        <f>$C50*INDEX(Curves!$D$8:$D$68,BI$4-$B50+1)</f>
        <v/>
      </c>
      <c r="BJ50" s="121">
        <f>$C50*INDEX(Curves!$D$8:$D$68,BJ$4-$B50+1)</f>
        <v/>
      </c>
      <c r="BK50" s="121">
        <f>$C50*INDEX(Curves!$D$8:$D$68,BK$4-$B50+1)</f>
        <v/>
      </c>
      <c r="BL50" s="121">
        <f>$C50*INDEX(Curves!$D$8:$D$68,BL$4-$B50+1)</f>
        <v/>
      </c>
    </row>
    <row r="51">
      <c r="A51" s="116" t="inlineStr">
        <is>
          <t>Cohort month 42</t>
        </is>
      </c>
      <c r="B51" s="116" t="n">
        <v>42</v>
      </c>
      <c r="C51" s="33">
        <f>INDEX(Ops!$E$10:$BL$10,1,$B51)</f>
        <v/>
      </c>
      <c r="AU51" s="121">
        <f>$C51*INDEX(Curves!$D$8:$D$68,AU$4-$B51+1)</f>
        <v/>
      </c>
      <c r="AV51" s="121">
        <f>$C51*INDEX(Curves!$D$8:$D$68,AV$4-$B51+1)</f>
        <v/>
      </c>
      <c r="AW51" s="121">
        <f>$C51*INDEX(Curves!$D$8:$D$68,AW$4-$B51+1)</f>
        <v/>
      </c>
      <c r="AX51" s="121">
        <f>$C51*INDEX(Curves!$D$8:$D$68,AX$4-$B51+1)</f>
        <v/>
      </c>
      <c r="AY51" s="121">
        <f>$C51*INDEX(Curves!$D$8:$D$68,AY$4-$B51+1)</f>
        <v/>
      </c>
      <c r="AZ51" s="121">
        <f>$C51*INDEX(Curves!$D$8:$D$68,AZ$4-$B51+1)</f>
        <v/>
      </c>
      <c r="BA51" s="121">
        <f>$C51*INDEX(Curves!$D$8:$D$68,BA$4-$B51+1)</f>
        <v/>
      </c>
      <c r="BB51" s="121">
        <f>$C51*INDEX(Curves!$D$8:$D$68,BB$4-$B51+1)</f>
        <v/>
      </c>
      <c r="BC51" s="121">
        <f>$C51*INDEX(Curves!$D$8:$D$68,BC$4-$B51+1)</f>
        <v/>
      </c>
      <c r="BD51" s="121">
        <f>$C51*INDEX(Curves!$D$8:$D$68,BD$4-$B51+1)</f>
        <v/>
      </c>
      <c r="BE51" s="121">
        <f>$C51*INDEX(Curves!$D$8:$D$68,BE$4-$B51+1)</f>
        <v/>
      </c>
      <c r="BF51" s="121">
        <f>$C51*INDEX(Curves!$D$8:$D$68,BF$4-$B51+1)</f>
        <v/>
      </c>
      <c r="BG51" s="121">
        <f>$C51*INDEX(Curves!$D$8:$D$68,BG$4-$B51+1)</f>
        <v/>
      </c>
      <c r="BH51" s="121">
        <f>$C51*INDEX(Curves!$D$8:$D$68,BH$4-$B51+1)</f>
        <v/>
      </c>
      <c r="BI51" s="121">
        <f>$C51*INDEX(Curves!$D$8:$D$68,BI$4-$B51+1)</f>
        <v/>
      </c>
      <c r="BJ51" s="121">
        <f>$C51*INDEX(Curves!$D$8:$D$68,BJ$4-$B51+1)</f>
        <v/>
      </c>
      <c r="BK51" s="121">
        <f>$C51*INDEX(Curves!$D$8:$D$68,BK$4-$B51+1)</f>
        <v/>
      </c>
      <c r="BL51" s="121">
        <f>$C51*INDEX(Curves!$D$8:$D$68,BL$4-$B51+1)</f>
        <v/>
      </c>
    </row>
    <row r="52">
      <c r="A52" s="116" t="inlineStr">
        <is>
          <t>Cohort month 43</t>
        </is>
      </c>
      <c r="B52" s="116" t="n">
        <v>43</v>
      </c>
      <c r="C52" s="33">
        <f>INDEX(Ops!$E$10:$BL$10,1,$B52)</f>
        <v/>
      </c>
      <c r="AV52" s="121">
        <f>$C52*INDEX(Curves!$D$8:$D$68,AV$4-$B52+1)</f>
        <v/>
      </c>
      <c r="AW52" s="121">
        <f>$C52*INDEX(Curves!$D$8:$D$68,AW$4-$B52+1)</f>
        <v/>
      </c>
      <c r="AX52" s="121">
        <f>$C52*INDEX(Curves!$D$8:$D$68,AX$4-$B52+1)</f>
        <v/>
      </c>
      <c r="AY52" s="121">
        <f>$C52*INDEX(Curves!$D$8:$D$68,AY$4-$B52+1)</f>
        <v/>
      </c>
      <c r="AZ52" s="121">
        <f>$C52*INDEX(Curves!$D$8:$D$68,AZ$4-$B52+1)</f>
        <v/>
      </c>
      <c r="BA52" s="121">
        <f>$C52*INDEX(Curves!$D$8:$D$68,BA$4-$B52+1)</f>
        <v/>
      </c>
      <c r="BB52" s="121">
        <f>$C52*INDEX(Curves!$D$8:$D$68,BB$4-$B52+1)</f>
        <v/>
      </c>
      <c r="BC52" s="121">
        <f>$C52*INDEX(Curves!$D$8:$D$68,BC$4-$B52+1)</f>
        <v/>
      </c>
      <c r="BD52" s="121">
        <f>$C52*INDEX(Curves!$D$8:$D$68,BD$4-$B52+1)</f>
        <v/>
      </c>
      <c r="BE52" s="121">
        <f>$C52*INDEX(Curves!$D$8:$D$68,BE$4-$B52+1)</f>
        <v/>
      </c>
      <c r="BF52" s="121">
        <f>$C52*INDEX(Curves!$D$8:$D$68,BF$4-$B52+1)</f>
        <v/>
      </c>
      <c r="BG52" s="121">
        <f>$C52*INDEX(Curves!$D$8:$D$68,BG$4-$B52+1)</f>
        <v/>
      </c>
      <c r="BH52" s="121">
        <f>$C52*INDEX(Curves!$D$8:$D$68,BH$4-$B52+1)</f>
        <v/>
      </c>
      <c r="BI52" s="121">
        <f>$C52*INDEX(Curves!$D$8:$D$68,BI$4-$B52+1)</f>
        <v/>
      </c>
      <c r="BJ52" s="121">
        <f>$C52*INDEX(Curves!$D$8:$D$68,BJ$4-$B52+1)</f>
        <v/>
      </c>
      <c r="BK52" s="121">
        <f>$C52*INDEX(Curves!$D$8:$D$68,BK$4-$B52+1)</f>
        <v/>
      </c>
      <c r="BL52" s="121">
        <f>$C52*INDEX(Curves!$D$8:$D$68,BL$4-$B52+1)</f>
        <v/>
      </c>
    </row>
    <row r="53">
      <c r="A53" s="116" t="inlineStr">
        <is>
          <t>Cohort month 44</t>
        </is>
      </c>
      <c r="B53" s="116" t="n">
        <v>44</v>
      </c>
      <c r="C53" s="33">
        <f>INDEX(Ops!$E$10:$BL$10,1,$B53)</f>
        <v/>
      </c>
      <c r="AW53" s="121">
        <f>$C53*INDEX(Curves!$D$8:$D$68,AW$4-$B53+1)</f>
        <v/>
      </c>
      <c r="AX53" s="121">
        <f>$C53*INDEX(Curves!$D$8:$D$68,AX$4-$B53+1)</f>
        <v/>
      </c>
      <c r="AY53" s="121">
        <f>$C53*INDEX(Curves!$D$8:$D$68,AY$4-$B53+1)</f>
        <v/>
      </c>
      <c r="AZ53" s="121">
        <f>$C53*INDEX(Curves!$D$8:$D$68,AZ$4-$B53+1)</f>
        <v/>
      </c>
      <c r="BA53" s="121">
        <f>$C53*INDEX(Curves!$D$8:$D$68,BA$4-$B53+1)</f>
        <v/>
      </c>
      <c r="BB53" s="121">
        <f>$C53*INDEX(Curves!$D$8:$D$68,BB$4-$B53+1)</f>
        <v/>
      </c>
      <c r="BC53" s="121">
        <f>$C53*INDEX(Curves!$D$8:$D$68,BC$4-$B53+1)</f>
        <v/>
      </c>
      <c r="BD53" s="121">
        <f>$C53*INDEX(Curves!$D$8:$D$68,BD$4-$B53+1)</f>
        <v/>
      </c>
      <c r="BE53" s="121">
        <f>$C53*INDEX(Curves!$D$8:$D$68,BE$4-$B53+1)</f>
        <v/>
      </c>
      <c r="BF53" s="121">
        <f>$C53*INDEX(Curves!$D$8:$D$68,BF$4-$B53+1)</f>
        <v/>
      </c>
      <c r="BG53" s="121">
        <f>$C53*INDEX(Curves!$D$8:$D$68,BG$4-$B53+1)</f>
        <v/>
      </c>
      <c r="BH53" s="121">
        <f>$C53*INDEX(Curves!$D$8:$D$68,BH$4-$B53+1)</f>
        <v/>
      </c>
      <c r="BI53" s="121">
        <f>$C53*INDEX(Curves!$D$8:$D$68,BI$4-$B53+1)</f>
        <v/>
      </c>
      <c r="BJ53" s="121">
        <f>$C53*INDEX(Curves!$D$8:$D$68,BJ$4-$B53+1)</f>
        <v/>
      </c>
      <c r="BK53" s="121">
        <f>$C53*INDEX(Curves!$D$8:$D$68,BK$4-$B53+1)</f>
        <v/>
      </c>
      <c r="BL53" s="121">
        <f>$C53*INDEX(Curves!$D$8:$D$68,BL$4-$B53+1)</f>
        <v/>
      </c>
    </row>
    <row r="54">
      <c r="A54" s="116" t="inlineStr">
        <is>
          <t>Cohort month 45</t>
        </is>
      </c>
      <c r="B54" s="116" t="n">
        <v>45</v>
      </c>
      <c r="C54" s="33">
        <f>INDEX(Ops!$E$10:$BL$10,1,$B54)</f>
        <v/>
      </c>
      <c r="AX54" s="121">
        <f>$C54*INDEX(Curves!$D$8:$D$68,AX$4-$B54+1)</f>
        <v/>
      </c>
      <c r="AY54" s="121">
        <f>$C54*INDEX(Curves!$D$8:$D$68,AY$4-$B54+1)</f>
        <v/>
      </c>
      <c r="AZ54" s="121">
        <f>$C54*INDEX(Curves!$D$8:$D$68,AZ$4-$B54+1)</f>
        <v/>
      </c>
      <c r="BA54" s="121">
        <f>$C54*INDEX(Curves!$D$8:$D$68,BA$4-$B54+1)</f>
        <v/>
      </c>
      <c r="BB54" s="121">
        <f>$C54*INDEX(Curves!$D$8:$D$68,BB$4-$B54+1)</f>
        <v/>
      </c>
      <c r="BC54" s="121">
        <f>$C54*INDEX(Curves!$D$8:$D$68,BC$4-$B54+1)</f>
        <v/>
      </c>
      <c r="BD54" s="121">
        <f>$C54*INDEX(Curves!$D$8:$D$68,BD$4-$B54+1)</f>
        <v/>
      </c>
      <c r="BE54" s="121">
        <f>$C54*INDEX(Curves!$D$8:$D$68,BE$4-$B54+1)</f>
        <v/>
      </c>
      <c r="BF54" s="121">
        <f>$C54*INDEX(Curves!$D$8:$D$68,BF$4-$B54+1)</f>
        <v/>
      </c>
      <c r="BG54" s="121">
        <f>$C54*INDEX(Curves!$D$8:$D$68,BG$4-$B54+1)</f>
        <v/>
      </c>
      <c r="BH54" s="121">
        <f>$C54*INDEX(Curves!$D$8:$D$68,BH$4-$B54+1)</f>
        <v/>
      </c>
      <c r="BI54" s="121">
        <f>$C54*INDEX(Curves!$D$8:$D$68,BI$4-$B54+1)</f>
        <v/>
      </c>
      <c r="BJ54" s="121">
        <f>$C54*INDEX(Curves!$D$8:$D$68,BJ$4-$B54+1)</f>
        <v/>
      </c>
      <c r="BK54" s="121">
        <f>$C54*INDEX(Curves!$D$8:$D$68,BK$4-$B54+1)</f>
        <v/>
      </c>
      <c r="BL54" s="121">
        <f>$C54*INDEX(Curves!$D$8:$D$68,BL$4-$B54+1)</f>
        <v/>
      </c>
    </row>
    <row r="55">
      <c r="A55" s="116" t="inlineStr">
        <is>
          <t>Cohort month 46</t>
        </is>
      </c>
      <c r="B55" s="116" t="n">
        <v>46</v>
      </c>
      <c r="C55" s="33">
        <f>INDEX(Ops!$E$10:$BL$10,1,$B55)</f>
        <v/>
      </c>
      <c r="AY55" s="121">
        <f>$C55*INDEX(Curves!$D$8:$D$68,AY$4-$B55+1)</f>
        <v/>
      </c>
      <c r="AZ55" s="121">
        <f>$C55*INDEX(Curves!$D$8:$D$68,AZ$4-$B55+1)</f>
        <v/>
      </c>
      <c r="BA55" s="121">
        <f>$C55*INDEX(Curves!$D$8:$D$68,BA$4-$B55+1)</f>
        <v/>
      </c>
      <c r="BB55" s="121">
        <f>$C55*INDEX(Curves!$D$8:$D$68,BB$4-$B55+1)</f>
        <v/>
      </c>
      <c r="BC55" s="121">
        <f>$C55*INDEX(Curves!$D$8:$D$68,BC$4-$B55+1)</f>
        <v/>
      </c>
      <c r="BD55" s="121">
        <f>$C55*INDEX(Curves!$D$8:$D$68,BD$4-$B55+1)</f>
        <v/>
      </c>
      <c r="BE55" s="121">
        <f>$C55*INDEX(Curves!$D$8:$D$68,BE$4-$B55+1)</f>
        <v/>
      </c>
      <c r="BF55" s="121">
        <f>$C55*INDEX(Curves!$D$8:$D$68,BF$4-$B55+1)</f>
        <v/>
      </c>
      <c r="BG55" s="121">
        <f>$C55*INDEX(Curves!$D$8:$D$68,BG$4-$B55+1)</f>
        <v/>
      </c>
      <c r="BH55" s="121">
        <f>$C55*INDEX(Curves!$D$8:$D$68,BH$4-$B55+1)</f>
        <v/>
      </c>
      <c r="BI55" s="121">
        <f>$C55*INDEX(Curves!$D$8:$D$68,BI$4-$B55+1)</f>
        <v/>
      </c>
      <c r="BJ55" s="121">
        <f>$C55*INDEX(Curves!$D$8:$D$68,BJ$4-$B55+1)</f>
        <v/>
      </c>
      <c r="BK55" s="121">
        <f>$C55*INDEX(Curves!$D$8:$D$68,BK$4-$B55+1)</f>
        <v/>
      </c>
      <c r="BL55" s="121">
        <f>$C55*INDEX(Curves!$D$8:$D$68,BL$4-$B55+1)</f>
        <v/>
      </c>
    </row>
    <row r="56">
      <c r="A56" s="116" t="inlineStr">
        <is>
          <t>Cohort month 47</t>
        </is>
      </c>
      <c r="B56" s="116" t="n">
        <v>47</v>
      </c>
      <c r="C56" s="33">
        <f>INDEX(Ops!$E$10:$BL$10,1,$B56)</f>
        <v/>
      </c>
      <c r="AZ56" s="121">
        <f>$C56*INDEX(Curves!$D$8:$D$68,AZ$4-$B56+1)</f>
        <v/>
      </c>
      <c r="BA56" s="121">
        <f>$C56*INDEX(Curves!$D$8:$D$68,BA$4-$B56+1)</f>
        <v/>
      </c>
      <c r="BB56" s="121">
        <f>$C56*INDEX(Curves!$D$8:$D$68,BB$4-$B56+1)</f>
        <v/>
      </c>
      <c r="BC56" s="121">
        <f>$C56*INDEX(Curves!$D$8:$D$68,BC$4-$B56+1)</f>
        <v/>
      </c>
      <c r="BD56" s="121">
        <f>$C56*INDEX(Curves!$D$8:$D$68,BD$4-$B56+1)</f>
        <v/>
      </c>
      <c r="BE56" s="121">
        <f>$C56*INDEX(Curves!$D$8:$D$68,BE$4-$B56+1)</f>
        <v/>
      </c>
      <c r="BF56" s="121">
        <f>$C56*INDEX(Curves!$D$8:$D$68,BF$4-$B56+1)</f>
        <v/>
      </c>
      <c r="BG56" s="121">
        <f>$C56*INDEX(Curves!$D$8:$D$68,BG$4-$B56+1)</f>
        <v/>
      </c>
      <c r="BH56" s="121">
        <f>$C56*INDEX(Curves!$D$8:$D$68,BH$4-$B56+1)</f>
        <v/>
      </c>
      <c r="BI56" s="121">
        <f>$C56*INDEX(Curves!$D$8:$D$68,BI$4-$B56+1)</f>
        <v/>
      </c>
      <c r="BJ56" s="121">
        <f>$C56*INDEX(Curves!$D$8:$D$68,BJ$4-$B56+1)</f>
        <v/>
      </c>
      <c r="BK56" s="121">
        <f>$C56*INDEX(Curves!$D$8:$D$68,BK$4-$B56+1)</f>
        <v/>
      </c>
      <c r="BL56" s="121">
        <f>$C56*INDEX(Curves!$D$8:$D$68,BL$4-$B56+1)</f>
        <v/>
      </c>
    </row>
    <row r="57">
      <c r="A57" s="116" t="inlineStr">
        <is>
          <t>Cohort month 48</t>
        </is>
      </c>
      <c r="B57" s="116" t="n">
        <v>48</v>
      </c>
      <c r="C57" s="33">
        <f>INDEX(Ops!$E$10:$BL$10,1,$B57)</f>
        <v/>
      </c>
      <c r="BA57" s="121">
        <f>$C57*INDEX(Curves!$D$8:$D$68,BA$4-$B57+1)</f>
        <v/>
      </c>
      <c r="BB57" s="121">
        <f>$C57*INDEX(Curves!$D$8:$D$68,BB$4-$B57+1)</f>
        <v/>
      </c>
      <c r="BC57" s="121">
        <f>$C57*INDEX(Curves!$D$8:$D$68,BC$4-$B57+1)</f>
        <v/>
      </c>
      <c r="BD57" s="121">
        <f>$C57*INDEX(Curves!$D$8:$D$68,BD$4-$B57+1)</f>
        <v/>
      </c>
      <c r="BE57" s="121">
        <f>$C57*INDEX(Curves!$D$8:$D$68,BE$4-$B57+1)</f>
        <v/>
      </c>
      <c r="BF57" s="121">
        <f>$C57*INDEX(Curves!$D$8:$D$68,BF$4-$B57+1)</f>
        <v/>
      </c>
      <c r="BG57" s="121">
        <f>$C57*INDEX(Curves!$D$8:$D$68,BG$4-$B57+1)</f>
        <v/>
      </c>
      <c r="BH57" s="121">
        <f>$C57*INDEX(Curves!$D$8:$D$68,BH$4-$B57+1)</f>
        <v/>
      </c>
      <c r="BI57" s="121">
        <f>$C57*INDEX(Curves!$D$8:$D$68,BI$4-$B57+1)</f>
        <v/>
      </c>
      <c r="BJ57" s="121">
        <f>$C57*INDEX(Curves!$D$8:$D$68,BJ$4-$B57+1)</f>
        <v/>
      </c>
      <c r="BK57" s="121">
        <f>$C57*INDEX(Curves!$D$8:$D$68,BK$4-$B57+1)</f>
        <v/>
      </c>
      <c r="BL57" s="121">
        <f>$C57*INDEX(Curves!$D$8:$D$68,BL$4-$B57+1)</f>
        <v/>
      </c>
    </row>
    <row r="58">
      <c r="A58" s="116" t="inlineStr">
        <is>
          <t>Cohort month 49</t>
        </is>
      </c>
      <c r="B58" s="116" t="n">
        <v>49</v>
      </c>
      <c r="C58" s="33">
        <f>INDEX(Ops!$E$10:$BL$10,1,$B58)</f>
        <v/>
      </c>
      <c r="BB58" s="121">
        <f>$C58*INDEX(Curves!$D$8:$D$68,BB$4-$B58+1)</f>
        <v/>
      </c>
      <c r="BC58" s="121">
        <f>$C58*INDEX(Curves!$D$8:$D$68,BC$4-$B58+1)</f>
        <v/>
      </c>
      <c r="BD58" s="121">
        <f>$C58*INDEX(Curves!$D$8:$D$68,BD$4-$B58+1)</f>
        <v/>
      </c>
      <c r="BE58" s="121">
        <f>$C58*INDEX(Curves!$D$8:$D$68,BE$4-$B58+1)</f>
        <v/>
      </c>
      <c r="BF58" s="121">
        <f>$C58*INDEX(Curves!$D$8:$D$68,BF$4-$B58+1)</f>
        <v/>
      </c>
      <c r="BG58" s="121">
        <f>$C58*INDEX(Curves!$D$8:$D$68,BG$4-$B58+1)</f>
        <v/>
      </c>
      <c r="BH58" s="121">
        <f>$C58*INDEX(Curves!$D$8:$D$68,BH$4-$B58+1)</f>
        <v/>
      </c>
      <c r="BI58" s="121">
        <f>$C58*INDEX(Curves!$D$8:$D$68,BI$4-$B58+1)</f>
        <v/>
      </c>
      <c r="BJ58" s="121">
        <f>$C58*INDEX(Curves!$D$8:$D$68,BJ$4-$B58+1)</f>
        <v/>
      </c>
      <c r="BK58" s="121">
        <f>$C58*INDEX(Curves!$D$8:$D$68,BK$4-$B58+1)</f>
        <v/>
      </c>
      <c r="BL58" s="121">
        <f>$C58*INDEX(Curves!$D$8:$D$68,BL$4-$B58+1)</f>
        <v/>
      </c>
    </row>
    <row r="59">
      <c r="A59" s="116" t="inlineStr">
        <is>
          <t>Cohort month 50</t>
        </is>
      </c>
      <c r="B59" s="116" t="n">
        <v>50</v>
      </c>
      <c r="C59" s="33">
        <f>INDEX(Ops!$E$10:$BL$10,1,$B59)</f>
        <v/>
      </c>
      <c r="BC59" s="121">
        <f>$C59*INDEX(Curves!$D$8:$D$68,BC$4-$B59+1)</f>
        <v/>
      </c>
      <c r="BD59" s="121">
        <f>$C59*INDEX(Curves!$D$8:$D$68,BD$4-$B59+1)</f>
        <v/>
      </c>
      <c r="BE59" s="121">
        <f>$C59*INDEX(Curves!$D$8:$D$68,BE$4-$B59+1)</f>
        <v/>
      </c>
      <c r="BF59" s="121">
        <f>$C59*INDEX(Curves!$D$8:$D$68,BF$4-$B59+1)</f>
        <v/>
      </c>
      <c r="BG59" s="121">
        <f>$C59*INDEX(Curves!$D$8:$D$68,BG$4-$B59+1)</f>
        <v/>
      </c>
      <c r="BH59" s="121">
        <f>$C59*INDEX(Curves!$D$8:$D$68,BH$4-$B59+1)</f>
        <v/>
      </c>
      <c r="BI59" s="121">
        <f>$C59*INDEX(Curves!$D$8:$D$68,BI$4-$B59+1)</f>
        <v/>
      </c>
      <c r="BJ59" s="121">
        <f>$C59*INDEX(Curves!$D$8:$D$68,BJ$4-$B59+1)</f>
        <v/>
      </c>
      <c r="BK59" s="121">
        <f>$C59*INDEX(Curves!$D$8:$D$68,BK$4-$B59+1)</f>
        <v/>
      </c>
      <c r="BL59" s="121">
        <f>$C59*INDEX(Curves!$D$8:$D$68,BL$4-$B59+1)</f>
        <v/>
      </c>
    </row>
    <row r="60">
      <c r="A60" s="116" t="inlineStr">
        <is>
          <t>Cohort month 51</t>
        </is>
      </c>
      <c r="B60" s="116" t="n">
        <v>51</v>
      </c>
      <c r="C60" s="33">
        <f>INDEX(Ops!$E$10:$BL$10,1,$B60)</f>
        <v/>
      </c>
      <c r="BD60" s="121">
        <f>$C60*INDEX(Curves!$D$8:$D$68,BD$4-$B60+1)</f>
        <v/>
      </c>
      <c r="BE60" s="121">
        <f>$C60*INDEX(Curves!$D$8:$D$68,BE$4-$B60+1)</f>
        <v/>
      </c>
      <c r="BF60" s="121">
        <f>$C60*INDEX(Curves!$D$8:$D$68,BF$4-$B60+1)</f>
        <v/>
      </c>
      <c r="BG60" s="121">
        <f>$C60*INDEX(Curves!$D$8:$D$68,BG$4-$B60+1)</f>
        <v/>
      </c>
      <c r="BH60" s="121">
        <f>$C60*INDEX(Curves!$D$8:$D$68,BH$4-$B60+1)</f>
        <v/>
      </c>
      <c r="BI60" s="121">
        <f>$C60*INDEX(Curves!$D$8:$D$68,BI$4-$B60+1)</f>
        <v/>
      </c>
      <c r="BJ60" s="121">
        <f>$C60*INDEX(Curves!$D$8:$D$68,BJ$4-$B60+1)</f>
        <v/>
      </c>
      <c r="BK60" s="121">
        <f>$C60*INDEX(Curves!$D$8:$D$68,BK$4-$B60+1)</f>
        <v/>
      </c>
      <c r="BL60" s="121">
        <f>$C60*INDEX(Curves!$D$8:$D$68,BL$4-$B60+1)</f>
        <v/>
      </c>
    </row>
    <row r="61">
      <c r="A61" s="116" t="inlineStr">
        <is>
          <t>Cohort month 52</t>
        </is>
      </c>
      <c r="B61" s="116" t="n">
        <v>52</v>
      </c>
      <c r="C61" s="33">
        <f>INDEX(Ops!$E$10:$BL$10,1,$B61)</f>
        <v/>
      </c>
      <c r="BE61" s="121">
        <f>$C61*INDEX(Curves!$D$8:$D$68,BE$4-$B61+1)</f>
        <v/>
      </c>
      <c r="BF61" s="121">
        <f>$C61*INDEX(Curves!$D$8:$D$68,BF$4-$B61+1)</f>
        <v/>
      </c>
      <c r="BG61" s="121">
        <f>$C61*INDEX(Curves!$D$8:$D$68,BG$4-$B61+1)</f>
        <v/>
      </c>
      <c r="BH61" s="121">
        <f>$C61*INDEX(Curves!$D$8:$D$68,BH$4-$B61+1)</f>
        <v/>
      </c>
      <c r="BI61" s="121">
        <f>$C61*INDEX(Curves!$D$8:$D$68,BI$4-$B61+1)</f>
        <v/>
      </c>
      <c r="BJ61" s="121">
        <f>$C61*INDEX(Curves!$D$8:$D$68,BJ$4-$B61+1)</f>
        <v/>
      </c>
      <c r="BK61" s="121">
        <f>$C61*INDEX(Curves!$D$8:$D$68,BK$4-$B61+1)</f>
        <v/>
      </c>
      <c r="BL61" s="121">
        <f>$C61*INDEX(Curves!$D$8:$D$68,BL$4-$B61+1)</f>
        <v/>
      </c>
    </row>
    <row r="62">
      <c r="A62" s="116" t="inlineStr">
        <is>
          <t>Cohort month 53</t>
        </is>
      </c>
      <c r="B62" s="116" t="n">
        <v>53</v>
      </c>
      <c r="C62" s="33">
        <f>INDEX(Ops!$E$10:$BL$10,1,$B62)</f>
        <v/>
      </c>
      <c r="BF62" s="121">
        <f>$C62*INDEX(Curves!$D$8:$D$68,BF$4-$B62+1)</f>
        <v/>
      </c>
      <c r="BG62" s="121">
        <f>$C62*INDEX(Curves!$D$8:$D$68,BG$4-$B62+1)</f>
        <v/>
      </c>
      <c r="BH62" s="121">
        <f>$C62*INDEX(Curves!$D$8:$D$68,BH$4-$B62+1)</f>
        <v/>
      </c>
      <c r="BI62" s="121">
        <f>$C62*INDEX(Curves!$D$8:$D$68,BI$4-$B62+1)</f>
        <v/>
      </c>
      <c r="BJ62" s="121">
        <f>$C62*INDEX(Curves!$D$8:$D$68,BJ$4-$B62+1)</f>
        <v/>
      </c>
      <c r="BK62" s="121">
        <f>$C62*INDEX(Curves!$D$8:$D$68,BK$4-$B62+1)</f>
        <v/>
      </c>
      <c r="BL62" s="121">
        <f>$C62*INDEX(Curves!$D$8:$D$68,BL$4-$B62+1)</f>
        <v/>
      </c>
    </row>
    <row r="63">
      <c r="A63" s="116" t="inlineStr">
        <is>
          <t>Cohort month 54</t>
        </is>
      </c>
      <c r="B63" s="116" t="n">
        <v>54</v>
      </c>
      <c r="C63" s="33">
        <f>INDEX(Ops!$E$10:$BL$10,1,$B63)</f>
        <v/>
      </c>
      <c r="BG63" s="121">
        <f>$C63*INDEX(Curves!$D$8:$D$68,BG$4-$B63+1)</f>
        <v/>
      </c>
      <c r="BH63" s="121">
        <f>$C63*INDEX(Curves!$D$8:$D$68,BH$4-$B63+1)</f>
        <v/>
      </c>
      <c r="BI63" s="121">
        <f>$C63*INDEX(Curves!$D$8:$D$68,BI$4-$B63+1)</f>
        <v/>
      </c>
      <c r="BJ63" s="121">
        <f>$C63*INDEX(Curves!$D$8:$D$68,BJ$4-$B63+1)</f>
        <v/>
      </c>
      <c r="BK63" s="121">
        <f>$C63*INDEX(Curves!$D$8:$D$68,BK$4-$B63+1)</f>
        <v/>
      </c>
      <c r="BL63" s="121">
        <f>$C63*INDEX(Curves!$D$8:$D$68,BL$4-$B63+1)</f>
        <v/>
      </c>
    </row>
    <row r="64">
      <c r="A64" s="116" t="inlineStr">
        <is>
          <t>Cohort month 55</t>
        </is>
      </c>
      <c r="B64" s="116" t="n">
        <v>55</v>
      </c>
      <c r="C64" s="33">
        <f>INDEX(Ops!$E$10:$BL$10,1,$B64)</f>
        <v/>
      </c>
      <c r="BH64" s="121">
        <f>$C64*INDEX(Curves!$D$8:$D$68,BH$4-$B64+1)</f>
        <v/>
      </c>
      <c r="BI64" s="121">
        <f>$C64*INDEX(Curves!$D$8:$D$68,BI$4-$B64+1)</f>
        <v/>
      </c>
      <c r="BJ64" s="121">
        <f>$C64*INDEX(Curves!$D$8:$D$68,BJ$4-$B64+1)</f>
        <v/>
      </c>
      <c r="BK64" s="121">
        <f>$C64*INDEX(Curves!$D$8:$D$68,BK$4-$B64+1)</f>
        <v/>
      </c>
      <c r="BL64" s="121">
        <f>$C64*INDEX(Curves!$D$8:$D$68,BL$4-$B64+1)</f>
        <v/>
      </c>
    </row>
    <row r="65">
      <c r="A65" s="116" t="inlineStr">
        <is>
          <t>Cohort month 56</t>
        </is>
      </c>
      <c r="B65" s="116" t="n">
        <v>56</v>
      </c>
      <c r="C65" s="33">
        <f>INDEX(Ops!$E$10:$BL$10,1,$B65)</f>
        <v/>
      </c>
      <c r="BI65" s="121">
        <f>$C65*INDEX(Curves!$D$8:$D$68,BI$4-$B65+1)</f>
        <v/>
      </c>
      <c r="BJ65" s="121">
        <f>$C65*INDEX(Curves!$D$8:$D$68,BJ$4-$B65+1)</f>
        <v/>
      </c>
      <c r="BK65" s="121">
        <f>$C65*INDEX(Curves!$D$8:$D$68,BK$4-$B65+1)</f>
        <v/>
      </c>
      <c r="BL65" s="121">
        <f>$C65*INDEX(Curves!$D$8:$D$68,BL$4-$B65+1)</f>
        <v/>
      </c>
    </row>
    <row r="66">
      <c r="A66" s="116" t="inlineStr">
        <is>
          <t>Cohort month 57</t>
        </is>
      </c>
      <c r="B66" s="116" t="n">
        <v>57</v>
      </c>
      <c r="C66" s="33">
        <f>INDEX(Ops!$E$10:$BL$10,1,$B66)</f>
        <v/>
      </c>
      <c r="BJ66" s="121">
        <f>$C66*INDEX(Curves!$D$8:$D$68,BJ$4-$B66+1)</f>
        <v/>
      </c>
      <c r="BK66" s="121">
        <f>$C66*INDEX(Curves!$D$8:$D$68,BK$4-$B66+1)</f>
        <v/>
      </c>
      <c r="BL66" s="121">
        <f>$C66*INDEX(Curves!$D$8:$D$68,BL$4-$B66+1)</f>
        <v/>
      </c>
    </row>
    <row r="67">
      <c r="A67" s="116" t="inlineStr">
        <is>
          <t>Cohort month 58</t>
        </is>
      </c>
      <c r="B67" s="116" t="n">
        <v>58</v>
      </c>
      <c r="C67" s="33">
        <f>INDEX(Ops!$E$10:$BL$10,1,$B67)</f>
        <v/>
      </c>
      <c r="BK67" s="121">
        <f>$C67*INDEX(Curves!$D$8:$D$68,BK$4-$B67+1)</f>
        <v/>
      </c>
      <c r="BL67" s="121">
        <f>$C67*INDEX(Curves!$D$8:$D$68,BL$4-$B67+1)</f>
        <v/>
      </c>
    </row>
    <row r="68">
      <c r="A68" s="116" t="inlineStr">
        <is>
          <t>Cohort month 59</t>
        </is>
      </c>
      <c r="B68" s="116" t="n">
        <v>59</v>
      </c>
      <c r="C68" s="33">
        <f>INDEX(Ops!$E$10:$BL$10,1,$B68)</f>
        <v/>
      </c>
      <c r="BL68" s="121">
        <f>$C68*INDEX(Curves!$D$8:$D$68,BL$4-$B68+1)</f>
        <v/>
      </c>
    </row>
    <row r="69">
      <c r="A69" s="116" t="inlineStr">
        <is>
          <t>Cohort month 60</t>
        </is>
      </c>
      <c r="B69" s="116"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INDEX(Ops!$E$9:$BL$9,1,$B73)</f>
        <v/>
      </c>
      <c r="F73" s="121">
        <f>$C73*INDEX(Curves!$G$8:$G$68,F$4-$B73+1)</f>
        <v/>
      </c>
      <c r="G73" s="121">
        <f>$C73*INDEX(Curves!$G$8:$G$68,G$4-$B73+1)</f>
        <v/>
      </c>
      <c r="H73" s="121">
        <f>$C73*INDEX(Curves!$G$8:$G$68,H$4-$B73+1)</f>
        <v/>
      </c>
      <c r="I73" s="121">
        <f>$C73*INDEX(Curves!$G$8:$G$68,I$4-$B73+1)</f>
        <v/>
      </c>
      <c r="J73" s="121">
        <f>$C73*INDEX(Curves!$G$8:$G$68,J$4-$B73+1)</f>
        <v/>
      </c>
      <c r="K73" s="121">
        <f>$C73*INDEX(Curves!$G$8:$G$68,K$4-$B73+1)</f>
        <v/>
      </c>
      <c r="L73" s="121">
        <f>$C73*INDEX(Curves!$G$8:$G$68,L$4-$B73+1)</f>
        <v/>
      </c>
      <c r="M73" s="121">
        <f>$C73*INDEX(Curves!$G$8:$G$68,M$4-$B73+1)</f>
        <v/>
      </c>
      <c r="N73" s="121">
        <f>$C73*INDEX(Curves!$G$8:$G$68,N$4-$B73+1)</f>
        <v/>
      </c>
      <c r="O73" s="121">
        <f>$C73*INDEX(Curves!$G$8:$G$68,O$4-$B73+1)</f>
        <v/>
      </c>
      <c r="P73" s="121">
        <f>$C73*INDEX(Curves!$G$8:$G$68,P$4-$B73+1)</f>
        <v/>
      </c>
      <c r="Q73" s="121">
        <f>$C73*INDEX(Curves!$G$8:$G$68,Q$4-$B73+1)</f>
        <v/>
      </c>
      <c r="R73" s="121">
        <f>$C73*INDEX(Curves!$G$8:$G$68,R$4-$B73+1)</f>
        <v/>
      </c>
      <c r="S73" s="121">
        <f>$C73*INDEX(Curves!$G$8:$G$68,S$4-$B73+1)</f>
        <v/>
      </c>
      <c r="T73" s="121">
        <f>$C73*INDEX(Curves!$G$8:$G$68,T$4-$B73+1)</f>
        <v/>
      </c>
      <c r="U73" s="121">
        <f>$C73*INDEX(Curves!$G$8:$G$68,U$4-$B73+1)</f>
        <v/>
      </c>
      <c r="V73" s="121">
        <f>$C73*INDEX(Curves!$G$8:$G$68,V$4-$B73+1)</f>
        <v/>
      </c>
      <c r="W73" s="121">
        <f>$C73*INDEX(Curves!$G$8:$G$68,W$4-$B73+1)</f>
        <v/>
      </c>
      <c r="X73" s="121">
        <f>$C73*INDEX(Curves!$G$8:$G$68,X$4-$B73+1)</f>
        <v/>
      </c>
      <c r="Y73" s="121">
        <f>$C73*INDEX(Curves!$G$8:$G$68,Y$4-$B73+1)</f>
        <v/>
      </c>
      <c r="Z73" s="121">
        <f>$C73*INDEX(Curves!$G$8:$G$68,Z$4-$B73+1)</f>
        <v/>
      </c>
      <c r="AA73" s="121">
        <f>$C73*INDEX(Curves!$G$8:$G$68,AA$4-$B73+1)</f>
        <v/>
      </c>
      <c r="AB73" s="121">
        <f>$C73*INDEX(Curves!$G$8:$G$68,AB$4-$B73+1)</f>
        <v/>
      </c>
      <c r="AC73" s="121">
        <f>$C73*INDEX(Curves!$G$8:$G$68,AC$4-$B73+1)</f>
        <v/>
      </c>
      <c r="AD73" s="121">
        <f>$C73*INDEX(Curves!$G$8:$G$68,AD$4-$B73+1)</f>
        <v/>
      </c>
      <c r="AE73" s="121">
        <f>$C73*INDEX(Curves!$G$8:$G$68,AE$4-$B73+1)</f>
        <v/>
      </c>
      <c r="AF73" s="121">
        <f>$C73*INDEX(Curves!$G$8:$G$68,AF$4-$B73+1)</f>
        <v/>
      </c>
      <c r="AG73" s="121">
        <f>$C73*INDEX(Curves!$G$8:$G$68,AG$4-$B73+1)</f>
        <v/>
      </c>
      <c r="AH73" s="121">
        <f>$C73*INDEX(Curves!$G$8:$G$68,AH$4-$B73+1)</f>
        <v/>
      </c>
      <c r="AI73" s="121">
        <f>$C73*INDEX(Curves!$G$8:$G$68,AI$4-$B73+1)</f>
        <v/>
      </c>
      <c r="AJ73" s="121">
        <f>$C73*INDEX(Curves!$G$8:$G$68,AJ$4-$B73+1)</f>
        <v/>
      </c>
      <c r="AK73" s="121">
        <f>$C73*INDEX(Curves!$G$8:$G$68,AK$4-$B73+1)</f>
        <v/>
      </c>
      <c r="AL73" s="121">
        <f>$C73*INDEX(Curves!$G$8:$G$68,AL$4-$B73+1)</f>
        <v/>
      </c>
      <c r="AM73" s="121">
        <f>$C73*INDEX(Curves!$G$8:$G$68,AM$4-$B73+1)</f>
        <v/>
      </c>
      <c r="AN73" s="121">
        <f>$C73*INDEX(Curves!$G$8:$G$68,AN$4-$B73+1)</f>
        <v/>
      </c>
      <c r="AO73" s="121">
        <f>$C73*INDEX(Curves!$G$8:$G$68,AO$4-$B73+1)</f>
        <v/>
      </c>
      <c r="AP73" s="121">
        <f>$C73*INDEX(Curves!$G$8:$G$68,AP$4-$B73+1)</f>
        <v/>
      </c>
      <c r="AQ73" s="121">
        <f>$C73*INDEX(Curves!$G$8:$G$68,AQ$4-$B73+1)</f>
        <v/>
      </c>
      <c r="AR73" s="121">
        <f>$C73*INDEX(Curves!$G$8:$G$68,AR$4-$B73+1)</f>
        <v/>
      </c>
      <c r="AS73" s="121">
        <f>$C73*INDEX(Curves!$G$8:$G$68,AS$4-$B73+1)</f>
        <v/>
      </c>
      <c r="AT73" s="121">
        <f>$C73*INDEX(Curves!$G$8:$G$68,AT$4-$B73+1)</f>
        <v/>
      </c>
      <c r="AU73" s="121">
        <f>$C73*INDEX(Curves!$G$8:$G$68,AU$4-$B73+1)</f>
        <v/>
      </c>
      <c r="AV73" s="121">
        <f>$C73*INDEX(Curves!$G$8:$G$68,AV$4-$B73+1)</f>
        <v/>
      </c>
      <c r="AW73" s="121">
        <f>$C73*INDEX(Curves!$G$8:$G$68,AW$4-$B73+1)</f>
        <v/>
      </c>
      <c r="AX73" s="121">
        <f>$C73*INDEX(Curves!$G$8:$G$68,AX$4-$B73+1)</f>
        <v/>
      </c>
      <c r="AY73" s="121">
        <f>$C73*INDEX(Curves!$G$8:$G$68,AY$4-$B73+1)</f>
        <v/>
      </c>
      <c r="AZ73" s="121">
        <f>$C73*INDEX(Curves!$G$8:$G$68,AZ$4-$B73+1)</f>
        <v/>
      </c>
      <c r="BA73" s="121">
        <f>$C73*INDEX(Curves!$G$8:$G$68,BA$4-$B73+1)</f>
        <v/>
      </c>
      <c r="BB73" s="121">
        <f>$C73*INDEX(Curves!$G$8:$G$68,BB$4-$B73+1)</f>
        <v/>
      </c>
      <c r="BC73" s="121">
        <f>$C73*INDEX(Curves!$G$8:$G$68,BC$4-$B73+1)</f>
        <v/>
      </c>
      <c r="BD73" s="121">
        <f>$C73*INDEX(Curves!$G$8:$G$68,BD$4-$B73+1)</f>
        <v/>
      </c>
      <c r="BE73" s="121">
        <f>$C73*INDEX(Curves!$G$8:$G$68,BE$4-$B73+1)</f>
        <v/>
      </c>
      <c r="BF73" s="121">
        <f>$C73*INDEX(Curves!$G$8:$G$68,BF$4-$B73+1)</f>
        <v/>
      </c>
      <c r="BG73" s="121">
        <f>$C73*INDEX(Curves!$G$8:$G$68,BG$4-$B73+1)</f>
        <v/>
      </c>
      <c r="BH73" s="121">
        <f>$C73*INDEX(Curves!$G$8:$G$68,BH$4-$B73+1)</f>
        <v/>
      </c>
      <c r="BI73" s="121">
        <f>$C73*INDEX(Curves!$G$8:$G$68,BI$4-$B73+1)</f>
        <v/>
      </c>
      <c r="BJ73" s="121">
        <f>$C73*INDEX(Curves!$G$8:$G$68,BJ$4-$B73+1)</f>
        <v/>
      </c>
      <c r="BK73" s="121">
        <f>$C73*INDEX(Curves!$G$8:$G$68,BK$4-$B73+1)</f>
        <v/>
      </c>
      <c r="BL73" s="121">
        <f>$C73*INDEX(Curves!$G$8:$G$68,BL$4-$B73+1)</f>
        <v/>
      </c>
    </row>
    <row r="74">
      <c r="A74" s="116" t="inlineStr">
        <is>
          <t>Cohort month 2</t>
        </is>
      </c>
      <c r="B74" s="116" t="n">
        <v>2</v>
      </c>
      <c r="C74" s="33">
        <f>INDEX(Ops!$E$9:$BL$9,1,$B74)</f>
        <v/>
      </c>
      <c r="G74" s="121">
        <f>$C74*INDEX(Curves!$G$8:$G$68,G$4-$B74+1)</f>
        <v/>
      </c>
      <c r="H74" s="121">
        <f>$C74*INDEX(Curves!$G$8:$G$68,H$4-$B74+1)</f>
        <v/>
      </c>
      <c r="I74" s="121">
        <f>$C74*INDEX(Curves!$G$8:$G$68,I$4-$B74+1)</f>
        <v/>
      </c>
      <c r="J74" s="121">
        <f>$C74*INDEX(Curves!$G$8:$G$68,J$4-$B74+1)</f>
        <v/>
      </c>
      <c r="K74" s="121">
        <f>$C74*INDEX(Curves!$G$8:$G$68,K$4-$B74+1)</f>
        <v/>
      </c>
      <c r="L74" s="121">
        <f>$C74*INDEX(Curves!$G$8:$G$68,L$4-$B74+1)</f>
        <v/>
      </c>
      <c r="M74" s="121">
        <f>$C74*INDEX(Curves!$G$8:$G$68,M$4-$B74+1)</f>
        <v/>
      </c>
      <c r="N74" s="121">
        <f>$C74*INDEX(Curves!$G$8:$G$68,N$4-$B74+1)</f>
        <v/>
      </c>
      <c r="O74" s="121">
        <f>$C74*INDEX(Curves!$G$8:$G$68,O$4-$B74+1)</f>
        <v/>
      </c>
      <c r="P74" s="121">
        <f>$C74*INDEX(Curves!$G$8:$G$68,P$4-$B74+1)</f>
        <v/>
      </c>
      <c r="Q74" s="121">
        <f>$C74*INDEX(Curves!$G$8:$G$68,Q$4-$B74+1)</f>
        <v/>
      </c>
      <c r="R74" s="121">
        <f>$C74*INDEX(Curves!$G$8:$G$68,R$4-$B74+1)</f>
        <v/>
      </c>
      <c r="S74" s="121">
        <f>$C74*INDEX(Curves!$G$8:$G$68,S$4-$B74+1)</f>
        <v/>
      </c>
      <c r="T74" s="121">
        <f>$C74*INDEX(Curves!$G$8:$G$68,T$4-$B74+1)</f>
        <v/>
      </c>
      <c r="U74" s="121">
        <f>$C74*INDEX(Curves!$G$8:$G$68,U$4-$B74+1)</f>
        <v/>
      </c>
      <c r="V74" s="121">
        <f>$C74*INDEX(Curves!$G$8:$G$68,V$4-$B74+1)</f>
        <v/>
      </c>
      <c r="W74" s="121">
        <f>$C74*INDEX(Curves!$G$8:$G$68,W$4-$B74+1)</f>
        <v/>
      </c>
      <c r="X74" s="121">
        <f>$C74*INDEX(Curves!$G$8:$G$68,X$4-$B74+1)</f>
        <v/>
      </c>
      <c r="Y74" s="121">
        <f>$C74*INDEX(Curves!$G$8:$G$68,Y$4-$B74+1)</f>
        <v/>
      </c>
      <c r="Z74" s="121">
        <f>$C74*INDEX(Curves!$G$8:$G$68,Z$4-$B74+1)</f>
        <v/>
      </c>
      <c r="AA74" s="121">
        <f>$C74*INDEX(Curves!$G$8:$G$68,AA$4-$B74+1)</f>
        <v/>
      </c>
      <c r="AB74" s="121">
        <f>$C74*INDEX(Curves!$G$8:$G$68,AB$4-$B74+1)</f>
        <v/>
      </c>
      <c r="AC74" s="121">
        <f>$C74*INDEX(Curves!$G$8:$G$68,AC$4-$B74+1)</f>
        <v/>
      </c>
      <c r="AD74" s="121">
        <f>$C74*INDEX(Curves!$G$8:$G$68,AD$4-$B74+1)</f>
        <v/>
      </c>
      <c r="AE74" s="121">
        <f>$C74*INDEX(Curves!$G$8:$G$68,AE$4-$B74+1)</f>
        <v/>
      </c>
      <c r="AF74" s="121">
        <f>$C74*INDEX(Curves!$G$8:$G$68,AF$4-$B74+1)</f>
        <v/>
      </c>
      <c r="AG74" s="121">
        <f>$C74*INDEX(Curves!$G$8:$G$68,AG$4-$B74+1)</f>
        <v/>
      </c>
      <c r="AH74" s="121">
        <f>$C74*INDEX(Curves!$G$8:$G$68,AH$4-$B74+1)</f>
        <v/>
      </c>
      <c r="AI74" s="121">
        <f>$C74*INDEX(Curves!$G$8:$G$68,AI$4-$B74+1)</f>
        <v/>
      </c>
      <c r="AJ74" s="121">
        <f>$C74*INDEX(Curves!$G$8:$G$68,AJ$4-$B74+1)</f>
        <v/>
      </c>
      <c r="AK74" s="121">
        <f>$C74*INDEX(Curves!$G$8:$G$68,AK$4-$B74+1)</f>
        <v/>
      </c>
      <c r="AL74" s="121">
        <f>$C74*INDEX(Curves!$G$8:$G$68,AL$4-$B74+1)</f>
        <v/>
      </c>
      <c r="AM74" s="121">
        <f>$C74*INDEX(Curves!$G$8:$G$68,AM$4-$B74+1)</f>
        <v/>
      </c>
      <c r="AN74" s="121">
        <f>$C74*INDEX(Curves!$G$8:$G$68,AN$4-$B74+1)</f>
        <v/>
      </c>
      <c r="AO74" s="121">
        <f>$C74*INDEX(Curves!$G$8:$G$68,AO$4-$B74+1)</f>
        <v/>
      </c>
      <c r="AP74" s="121">
        <f>$C74*INDEX(Curves!$G$8:$G$68,AP$4-$B74+1)</f>
        <v/>
      </c>
      <c r="AQ74" s="121">
        <f>$C74*INDEX(Curves!$G$8:$G$68,AQ$4-$B74+1)</f>
        <v/>
      </c>
      <c r="AR74" s="121">
        <f>$C74*INDEX(Curves!$G$8:$G$68,AR$4-$B74+1)</f>
        <v/>
      </c>
      <c r="AS74" s="121">
        <f>$C74*INDEX(Curves!$G$8:$G$68,AS$4-$B74+1)</f>
        <v/>
      </c>
      <c r="AT74" s="121">
        <f>$C74*INDEX(Curves!$G$8:$G$68,AT$4-$B74+1)</f>
        <v/>
      </c>
      <c r="AU74" s="121">
        <f>$C74*INDEX(Curves!$G$8:$G$68,AU$4-$B74+1)</f>
        <v/>
      </c>
      <c r="AV74" s="121">
        <f>$C74*INDEX(Curves!$G$8:$G$68,AV$4-$B74+1)</f>
        <v/>
      </c>
      <c r="AW74" s="121">
        <f>$C74*INDEX(Curves!$G$8:$G$68,AW$4-$B74+1)</f>
        <v/>
      </c>
      <c r="AX74" s="121">
        <f>$C74*INDEX(Curves!$G$8:$G$68,AX$4-$B74+1)</f>
        <v/>
      </c>
      <c r="AY74" s="121">
        <f>$C74*INDEX(Curves!$G$8:$G$68,AY$4-$B74+1)</f>
        <v/>
      </c>
      <c r="AZ74" s="121">
        <f>$C74*INDEX(Curves!$G$8:$G$68,AZ$4-$B74+1)</f>
        <v/>
      </c>
      <c r="BA74" s="121">
        <f>$C74*INDEX(Curves!$G$8:$G$68,BA$4-$B74+1)</f>
        <v/>
      </c>
      <c r="BB74" s="121">
        <f>$C74*INDEX(Curves!$G$8:$G$68,BB$4-$B74+1)</f>
        <v/>
      </c>
      <c r="BC74" s="121">
        <f>$C74*INDEX(Curves!$G$8:$G$68,BC$4-$B74+1)</f>
        <v/>
      </c>
      <c r="BD74" s="121">
        <f>$C74*INDEX(Curves!$G$8:$G$68,BD$4-$B74+1)</f>
        <v/>
      </c>
      <c r="BE74" s="121">
        <f>$C74*INDEX(Curves!$G$8:$G$68,BE$4-$B74+1)</f>
        <v/>
      </c>
      <c r="BF74" s="121">
        <f>$C74*INDEX(Curves!$G$8:$G$68,BF$4-$B74+1)</f>
        <v/>
      </c>
      <c r="BG74" s="121">
        <f>$C74*INDEX(Curves!$G$8:$G$68,BG$4-$B74+1)</f>
        <v/>
      </c>
      <c r="BH74" s="121">
        <f>$C74*INDEX(Curves!$G$8:$G$68,BH$4-$B74+1)</f>
        <v/>
      </c>
      <c r="BI74" s="121">
        <f>$C74*INDEX(Curves!$G$8:$G$68,BI$4-$B74+1)</f>
        <v/>
      </c>
      <c r="BJ74" s="121">
        <f>$C74*INDEX(Curves!$G$8:$G$68,BJ$4-$B74+1)</f>
        <v/>
      </c>
      <c r="BK74" s="121">
        <f>$C74*INDEX(Curves!$G$8:$G$68,BK$4-$B74+1)</f>
        <v/>
      </c>
      <c r="BL74" s="121">
        <f>$C74*INDEX(Curves!$G$8:$G$68,BL$4-$B74+1)</f>
        <v/>
      </c>
    </row>
    <row r="75">
      <c r="A75" s="116" t="inlineStr">
        <is>
          <t>Cohort month 3</t>
        </is>
      </c>
      <c r="B75" s="116" t="n">
        <v>3</v>
      </c>
      <c r="C75" s="33">
        <f>INDEX(Ops!$E$9:$BL$9,1,$B75)</f>
        <v/>
      </c>
      <c r="H75" s="121">
        <f>$C75*INDEX(Curves!$G$8:$G$68,H$4-$B75+1)</f>
        <v/>
      </c>
      <c r="I75" s="121">
        <f>$C75*INDEX(Curves!$G$8:$G$68,I$4-$B75+1)</f>
        <v/>
      </c>
      <c r="J75" s="121">
        <f>$C75*INDEX(Curves!$G$8:$G$68,J$4-$B75+1)</f>
        <v/>
      </c>
      <c r="K75" s="121">
        <f>$C75*INDEX(Curves!$G$8:$G$68,K$4-$B75+1)</f>
        <v/>
      </c>
      <c r="L75" s="121">
        <f>$C75*INDEX(Curves!$G$8:$G$68,L$4-$B75+1)</f>
        <v/>
      </c>
      <c r="M75" s="121">
        <f>$C75*INDEX(Curves!$G$8:$G$68,M$4-$B75+1)</f>
        <v/>
      </c>
      <c r="N75" s="121">
        <f>$C75*INDEX(Curves!$G$8:$G$68,N$4-$B75+1)</f>
        <v/>
      </c>
      <c r="O75" s="121">
        <f>$C75*INDEX(Curves!$G$8:$G$68,O$4-$B75+1)</f>
        <v/>
      </c>
      <c r="P75" s="121">
        <f>$C75*INDEX(Curves!$G$8:$G$68,P$4-$B75+1)</f>
        <v/>
      </c>
      <c r="Q75" s="121">
        <f>$C75*INDEX(Curves!$G$8:$G$68,Q$4-$B75+1)</f>
        <v/>
      </c>
      <c r="R75" s="121">
        <f>$C75*INDEX(Curves!$G$8:$G$68,R$4-$B75+1)</f>
        <v/>
      </c>
      <c r="S75" s="121">
        <f>$C75*INDEX(Curves!$G$8:$G$68,S$4-$B75+1)</f>
        <v/>
      </c>
      <c r="T75" s="121">
        <f>$C75*INDEX(Curves!$G$8:$G$68,T$4-$B75+1)</f>
        <v/>
      </c>
      <c r="U75" s="121">
        <f>$C75*INDEX(Curves!$G$8:$G$68,U$4-$B75+1)</f>
        <v/>
      </c>
      <c r="V75" s="121">
        <f>$C75*INDEX(Curves!$G$8:$G$68,V$4-$B75+1)</f>
        <v/>
      </c>
      <c r="W75" s="121">
        <f>$C75*INDEX(Curves!$G$8:$G$68,W$4-$B75+1)</f>
        <v/>
      </c>
      <c r="X75" s="121">
        <f>$C75*INDEX(Curves!$G$8:$G$68,X$4-$B75+1)</f>
        <v/>
      </c>
      <c r="Y75" s="121">
        <f>$C75*INDEX(Curves!$G$8:$G$68,Y$4-$B75+1)</f>
        <v/>
      </c>
      <c r="Z75" s="121">
        <f>$C75*INDEX(Curves!$G$8:$G$68,Z$4-$B75+1)</f>
        <v/>
      </c>
      <c r="AA75" s="121">
        <f>$C75*INDEX(Curves!$G$8:$G$68,AA$4-$B75+1)</f>
        <v/>
      </c>
      <c r="AB75" s="121">
        <f>$C75*INDEX(Curves!$G$8:$G$68,AB$4-$B75+1)</f>
        <v/>
      </c>
      <c r="AC75" s="121">
        <f>$C75*INDEX(Curves!$G$8:$G$68,AC$4-$B75+1)</f>
        <v/>
      </c>
      <c r="AD75" s="121">
        <f>$C75*INDEX(Curves!$G$8:$G$68,AD$4-$B75+1)</f>
        <v/>
      </c>
      <c r="AE75" s="121">
        <f>$C75*INDEX(Curves!$G$8:$G$68,AE$4-$B75+1)</f>
        <v/>
      </c>
      <c r="AF75" s="121">
        <f>$C75*INDEX(Curves!$G$8:$G$68,AF$4-$B75+1)</f>
        <v/>
      </c>
      <c r="AG75" s="121">
        <f>$C75*INDEX(Curves!$G$8:$G$68,AG$4-$B75+1)</f>
        <v/>
      </c>
      <c r="AH75" s="121">
        <f>$C75*INDEX(Curves!$G$8:$G$68,AH$4-$B75+1)</f>
        <v/>
      </c>
      <c r="AI75" s="121">
        <f>$C75*INDEX(Curves!$G$8:$G$68,AI$4-$B75+1)</f>
        <v/>
      </c>
      <c r="AJ75" s="121">
        <f>$C75*INDEX(Curves!$G$8:$G$68,AJ$4-$B75+1)</f>
        <v/>
      </c>
      <c r="AK75" s="121">
        <f>$C75*INDEX(Curves!$G$8:$G$68,AK$4-$B75+1)</f>
        <v/>
      </c>
      <c r="AL75" s="121">
        <f>$C75*INDEX(Curves!$G$8:$G$68,AL$4-$B75+1)</f>
        <v/>
      </c>
      <c r="AM75" s="121">
        <f>$C75*INDEX(Curves!$G$8:$G$68,AM$4-$B75+1)</f>
        <v/>
      </c>
      <c r="AN75" s="121">
        <f>$C75*INDEX(Curves!$G$8:$G$68,AN$4-$B75+1)</f>
        <v/>
      </c>
      <c r="AO75" s="121">
        <f>$C75*INDEX(Curves!$G$8:$G$68,AO$4-$B75+1)</f>
        <v/>
      </c>
      <c r="AP75" s="121">
        <f>$C75*INDEX(Curves!$G$8:$G$68,AP$4-$B75+1)</f>
        <v/>
      </c>
      <c r="AQ75" s="121">
        <f>$C75*INDEX(Curves!$G$8:$G$68,AQ$4-$B75+1)</f>
        <v/>
      </c>
      <c r="AR75" s="121">
        <f>$C75*INDEX(Curves!$G$8:$G$68,AR$4-$B75+1)</f>
        <v/>
      </c>
      <c r="AS75" s="121">
        <f>$C75*INDEX(Curves!$G$8:$G$68,AS$4-$B75+1)</f>
        <v/>
      </c>
      <c r="AT75" s="121">
        <f>$C75*INDEX(Curves!$G$8:$G$68,AT$4-$B75+1)</f>
        <v/>
      </c>
      <c r="AU75" s="121">
        <f>$C75*INDEX(Curves!$G$8:$G$68,AU$4-$B75+1)</f>
        <v/>
      </c>
      <c r="AV75" s="121">
        <f>$C75*INDEX(Curves!$G$8:$G$68,AV$4-$B75+1)</f>
        <v/>
      </c>
      <c r="AW75" s="121">
        <f>$C75*INDEX(Curves!$G$8:$G$68,AW$4-$B75+1)</f>
        <v/>
      </c>
      <c r="AX75" s="121">
        <f>$C75*INDEX(Curves!$G$8:$G$68,AX$4-$B75+1)</f>
        <v/>
      </c>
      <c r="AY75" s="121">
        <f>$C75*INDEX(Curves!$G$8:$G$68,AY$4-$B75+1)</f>
        <v/>
      </c>
      <c r="AZ75" s="121">
        <f>$C75*INDEX(Curves!$G$8:$G$68,AZ$4-$B75+1)</f>
        <v/>
      </c>
      <c r="BA75" s="121">
        <f>$C75*INDEX(Curves!$G$8:$G$68,BA$4-$B75+1)</f>
        <v/>
      </c>
      <c r="BB75" s="121">
        <f>$C75*INDEX(Curves!$G$8:$G$68,BB$4-$B75+1)</f>
        <v/>
      </c>
      <c r="BC75" s="121">
        <f>$C75*INDEX(Curves!$G$8:$G$68,BC$4-$B75+1)</f>
        <v/>
      </c>
      <c r="BD75" s="121">
        <f>$C75*INDEX(Curves!$G$8:$G$68,BD$4-$B75+1)</f>
        <v/>
      </c>
      <c r="BE75" s="121">
        <f>$C75*INDEX(Curves!$G$8:$G$68,BE$4-$B75+1)</f>
        <v/>
      </c>
      <c r="BF75" s="121">
        <f>$C75*INDEX(Curves!$G$8:$G$68,BF$4-$B75+1)</f>
        <v/>
      </c>
      <c r="BG75" s="121">
        <f>$C75*INDEX(Curves!$G$8:$G$68,BG$4-$B75+1)</f>
        <v/>
      </c>
      <c r="BH75" s="121">
        <f>$C75*INDEX(Curves!$G$8:$G$68,BH$4-$B75+1)</f>
        <v/>
      </c>
      <c r="BI75" s="121">
        <f>$C75*INDEX(Curves!$G$8:$G$68,BI$4-$B75+1)</f>
        <v/>
      </c>
      <c r="BJ75" s="121">
        <f>$C75*INDEX(Curves!$G$8:$G$68,BJ$4-$B75+1)</f>
        <v/>
      </c>
      <c r="BK75" s="121">
        <f>$C75*INDEX(Curves!$G$8:$G$68,BK$4-$B75+1)</f>
        <v/>
      </c>
      <c r="BL75" s="121">
        <f>$C75*INDEX(Curves!$G$8:$G$68,BL$4-$B75+1)</f>
        <v/>
      </c>
    </row>
    <row r="76">
      <c r="A76" s="116" t="inlineStr">
        <is>
          <t>Cohort month 4</t>
        </is>
      </c>
      <c r="B76" s="116" t="n">
        <v>4</v>
      </c>
      <c r="C76" s="33">
        <f>INDEX(Ops!$E$9:$BL$9,1,$B76)</f>
        <v/>
      </c>
      <c r="I76" s="121">
        <f>$C76*INDEX(Curves!$G$8:$G$68,I$4-$B76+1)</f>
        <v/>
      </c>
      <c r="J76" s="121">
        <f>$C76*INDEX(Curves!$G$8:$G$68,J$4-$B76+1)</f>
        <v/>
      </c>
      <c r="K76" s="121">
        <f>$C76*INDEX(Curves!$G$8:$G$68,K$4-$B76+1)</f>
        <v/>
      </c>
      <c r="L76" s="121">
        <f>$C76*INDEX(Curves!$G$8:$G$68,L$4-$B76+1)</f>
        <v/>
      </c>
      <c r="M76" s="121">
        <f>$C76*INDEX(Curves!$G$8:$G$68,M$4-$B76+1)</f>
        <v/>
      </c>
      <c r="N76" s="121">
        <f>$C76*INDEX(Curves!$G$8:$G$68,N$4-$B76+1)</f>
        <v/>
      </c>
      <c r="O76" s="121">
        <f>$C76*INDEX(Curves!$G$8:$G$68,O$4-$B76+1)</f>
        <v/>
      </c>
      <c r="P76" s="121">
        <f>$C76*INDEX(Curves!$G$8:$G$68,P$4-$B76+1)</f>
        <v/>
      </c>
      <c r="Q76" s="121">
        <f>$C76*INDEX(Curves!$G$8:$G$68,Q$4-$B76+1)</f>
        <v/>
      </c>
      <c r="R76" s="121">
        <f>$C76*INDEX(Curves!$G$8:$G$68,R$4-$B76+1)</f>
        <v/>
      </c>
      <c r="S76" s="121">
        <f>$C76*INDEX(Curves!$G$8:$G$68,S$4-$B76+1)</f>
        <v/>
      </c>
      <c r="T76" s="121">
        <f>$C76*INDEX(Curves!$G$8:$G$68,T$4-$B76+1)</f>
        <v/>
      </c>
      <c r="U76" s="121">
        <f>$C76*INDEX(Curves!$G$8:$G$68,U$4-$B76+1)</f>
        <v/>
      </c>
      <c r="V76" s="121">
        <f>$C76*INDEX(Curves!$G$8:$G$68,V$4-$B76+1)</f>
        <v/>
      </c>
      <c r="W76" s="121">
        <f>$C76*INDEX(Curves!$G$8:$G$68,W$4-$B76+1)</f>
        <v/>
      </c>
      <c r="X76" s="121">
        <f>$C76*INDEX(Curves!$G$8:$G$68,X$4-$B76+1)</f>
        <v/>
      </c>
      <c r="Y76" s="121">
        <f>$C76*INDEX(Curves!$G$8:$G$68,Y$4-$B76+1)</f>
        <v/>
      </c>
      <c r="Z76" s="121">
        <f>$C76*INDEX(Curves!$G$8:$G$68,Z$4-$B76+1)</f>
        <v/>
      </c>
      <c r="AA76" s="121">
        <f>$C76*INDEX(Curves!$G$8:$G$68,AA$4-$B76+1)</f>
        <v/>
      </c>
      <c r="AB76" s="121">
        <f>$C76*INDEX(Curves!$G$8:$G$68,AB$4-$B76+1)</f>
        <v/>
      </c>
      <c r="AC76" s="121">
        <f>$C76*INDEX(Curves!$G$8:$G$68,AC$4-$B76+1)</f>
        <v/>
      </c>
      <c r="AD76" s="121">
        <f>$C76*INDEX(Curves!$G$8:$G$68,AD$4-$B76+1)</f>
        <v/>
      </c>
      <c r="AE76" s="121">
        <f>$C76*INDEX(Curves!$G$8:$G$68,AE$4-$B76+1)</f>
        <v/>
      </c>
      <c r="AF76" s="121">
        <f>$C76*INDEX(Curves!$G$8:$G$68,AF$4-$B76+1)</f>
        <v/>
      </c>
      <c r="AG76" s="121">
        <f>$C76*INDEX(Curves!$G$8:$G$68,AG$4-$B76+1)</f>
        <v/>
      </c>
      <c r="AH76" s="121">
        <f>$C76*INDEX(Curves!$G$8:$G$68,AH$4-$B76+1)</f>
        <v/>
      </c>
      <c r="AI76" s="121">
        <f>$C76*INDEX(Curves!$G$8:$G$68,AI$4-$B76+1)</f>
        <v/>
      </c>
      <c r="AJ76" s="121">
        <f>$C76*INDEX(Curves!$G$8:$G$68,AJ$4-$B76+1)</f>
        <v/>
      </c>
      <c r="AK76" s="121">
        <f>$C76*INDEX(Curves!$G$8:$G$68,AK$4-$B76+1)</f>
        <v/>
      </c>
      <c r="AL76" s="121">
        <f>$C76*INDEX(Curves!$G$8:$G$68,AL$4-$B76+1)</f>
        <v/>
      </c>
      <c r="AM76" s="121">
        <f>$C76*INDEX(Curves!$G$8:$G$68,AM$4-$B76+1)</f>
        <v/>
      </c>
      <c r="AN76" s="121">
        <f>$C76*INDEX(Curves!$G$8:$G$68,AN$4-$B76+1)</f>
        <v/>
      </c>
      <c r="AO76" s="121">
        <f>$C76*INDEX(Curves!$G$8:$G$68,AO$4-$B76+1)</f>
        <v/>
      </c>
      <c r="AP76" s="121">
        <f>$C76*INDEX(Curves!$G$8:$G$68,AP$4-$B76+1)</f>
        <v/>
      </c>
      <c r="AQ76" s="121">
        <f>$C76*INDEX(Curves!$G$8:$G$68,AQ$4-$B76+1)</f>
        <v/>
      </c>
      <c r="AR76" s="121">
        <f>$C76*INDEX(Curves!$G$8:$G$68,AR$4-$B76+1)</f>
        <v/>
      </c>
      <c r="AS76" s="121">
        <f>$C76*INDEX(Curves!$G$8:$G$68,AS$4-$B76+1)</f>
        <v/>
      </c>
      <c r="AT76" s="121">
        <f>$C76*INDEX(Curves!$G$8:$G$68,AT$4-$B76+1)</f>
        <v/>
      </c>
      <c r="AU76" s="121">
        <f>$C76*INDEX(Curves!$G$8:$G$68,AU$4-$B76+1)</f>
        <v/>
      </c>
      <c r="AV76" s="121">
        <f>$C76*INDEX(Curves!$G$8:$G$68,AV$4-$B76+1)</f>
        <v/>
      </c>
      <c r="AW76" s="121">
        <f>$C76*INDEX(Curves!$G$8:$G$68,AW$4-$B76+1)</f>
        <v/>
      </c>
      <c r="AX76" s="121">
        <f>$C76*INDEX(Curves!$G$8:$G$68,AX$4-$B76+1)</f>
        <v/>
      </c>
      <c r="AY76" s="121">
        <f>$C76*INDEX(Curves!$G$8:$G$68,AY$4-$B76+1)</f>
        <v/>
      </c>
      <c r="AZ76" s="121">
        <f>$C76*INDEX(Curves!$G$8:$G$68,AZ$4-$B76+1)</f>
        <v/>
      </c>
      <c r="BA76" s="121">
        <f>$C76*INDEX(Curves!$G$8:$G$68,BA$4-$B76+1)</f>
        <v/>
      </c>
      <c r="BB76" s="121">
        <f>$C76*INDEX(Curves!$G$8:$G$68,BB$4-$B76+1)</f>
        <v/>
      </c>
      <c r="BC76" s="121">
        <f>$C76*INDEX(Curves!$G$8:$G$68,BC$4-$B76+1)</f>
        <v/>
      </c>
      <c r="BD76" s="121">
        <f>$C76*INDEX(Curves!$G$8:$G$68,BD$4-$B76+1)</f>
        <v/>
      </c>
      <c r="BE76" s="121">
        <f>$C76*INDEX(Curves!$G$8:$G$68,BE$4-$B76+1)</f>
        <v/>
      </c>
      <c r="BF76" s="121">
        <f>$C76*INDEX(Curves!$G$8:$G$68,BF$4-$B76+1)</f>
        <v/>
      </c>
      <c r="BG76" s="121">
        <f>$C76*INDEX(Curves!$G$8:$G$68,BG$4-$B76+1)</f>
        <v/>
      </c>
      <c r="BH76" s="121">
        <f>$C76*INDEX(Curves!$G$8:$G$68,BH$4-$B76+1)</f>
        <v/>
      </c>
      <c r="BI76" s="121">
        <f>$C76*INDEX(Curves!$G$8:$G$68,BI$4-$B76+1)</f>
        <v/>
      </c>
      <c r="BJ76" s="121">
        <f>$C76*INDEX(Curves!$G$8:$G$68,BJ$4-$B76+1)</f>
        <v/>
      </c>
      <c r="BK76" s="121">
        <f>$C76*INDEX(Curves!$G$8:$G$68,BK$4-$B76+1)</f>
        <v/>
      </c>
      <c r="BL76" s="121">
        <f>$C76*INDEX(Curves!$G$8:$G$68,BL$4-$B76+1)</f>
        <v/>
      </c>
    </row>
    <row r="77">
      <c r="A77" s="116" t="inlineStr">
        <is>
          <t>Cohort month 5</t>
        </is>
      </c>
      <c r="B77" s="116" t="n">
        <v>5</v>
      </c>
      <c r="C77" s="33">
        <f>INDEX(Ops!$E$9:$BL$9,1,$B77)</f>
        <v/>
      </c>
      <c r="J77" s="121">
        <f>$C77*INDEX(Curves!$G$8:$G$68,J$4-$B77+1)</f>
        <v/>
      </c>
      <c r="K77" s="121">
        <f>$C77*INDEX(Curves!$G$8:$G$68,K$4-$B77+1)</f>
        <v/>
      </c>
      <c r="L77" s="121">
        <f>$C77*INDEX(Curves!$G$8:$G$68,L$4-$B77+1)</f>
        <v/>
      </c>
      <c r="M77" s="121">
        <f>$C77*INDEX(Curves!$G$8:$G$68,M$4-$B77+1)</f>
        <v/>
      </c>
      <c r="N77" s="121">
        <f>$C77*INDEX(Curves!$G$8:$G$68,N$4-$B77+1)</f>
        <v/>
      </c>
      <c r="O77" s="121">
        <f>$C77*INDEX(Curves!$G$8:$G$68,O$4-$B77+1)</f>
        <v/>
      </c>
      <c r="P77" s="121">
        <f>$C77*INDEX(Curves!$G$8:$G$68,P$4-$B77+1)</f>
        <v/>
      </c>
      <c r="Q77" s="121">
        <f>$C77*INDEX(Curves!$G$8:$G$68,Q$4-$B77+1)</f>
        <v/>
      </c>
      <c r="R77" s="121">
        <f>$C77*INDEX(Curves!$G$8:$G$68,R$4-$B77+1)</f>
        <v/>
      </c>
      <c r="S77" s="121">
        <f>$C77*INDEX(Curves!$G$8:$G$68,S$4-$B77+1)</f>
        <v/>
      </c>
      <c r="T77" s="121">
        <f>$C77*INDEX(Curves!$G$8:$G$68,T$4-$B77+1)</f>
        <v/>
      </c>
      <c r="U77" s="121">
        <f>$C77*INDEX(Curves!$G$8:$G$68,U$4-$B77+1)</f>
        <v/>
      </c>
      <c r="V77" s="121">
        <f>$C77*INDEX(Curves!$G$8:$G$68,V$4-$B77+1)</f>
        <v/>
      </c>
      <c r="W77" s="121">
        <f>$C77*INDEX(Curves!$G$8:$G$68,W$4-$B77+1)</f>
        <v/>
      </c>
      <c r="X77" s="121">
        <f>$C77*INDEX(Curves!$G$8:$G$68,X$4-$B77+1)</f>
        <v/>
      </c>
      <c r="Y77" s="121">
        <f>$C77*INDEX(Curves!$G$8:$G$68,Y$4-$B77+1)</f>
        <v/>
      </c>
      <c r="Z77" s="121">
        <f>$C77*INDEX(Curves!$G$8:$G$68,Z$4-$B77+1)</f>
        <v/>
      </c>
      <c r="AA77" s="121">
        <f>$C77*INDEX(Curves!$G$8:$G$68,AA$4-$B77+1)</f>
        <v/>
      </c>
      <c r="AB77" s="121">
        <f>$C77*INDEX(Curves!$G$8:$G$68,AB$4-$B77+1)</f>
        <v/>
      </c>
      <c r="AC77" s="121">
        <f>$C77*INDEX(Curves!$G$8:$G$68,AC$4-$B77+1)</f>
        <v/>
      </c>
      <c r="AD77" s="121">
        <f>$C77*INDEX(Curves!$G$8:$G$68,AD$4-$B77+1)</f>
        <v/>
      </c>
      <c r="AE77" s="121">
        <f>$C77*INDEX(Curves!$G$8:$G$68,AE$4-$B77+1)</f>
        <v/>
      </c>
      <c r="AF77" s="121">
        <f>$C77*INDEX(Curves!$G$8:$G$68,AF$4-$B77+1)</f>
        <v/>
      </c>
      <c r="AG77" s="121">
        <f>$C77*INDEX(Curves!$G$8:$G$68,AG$4-$B77+1)</f>
        <v/>
      </c>
      <c r="AH77" s="121">
        <f>$C77*INDEX(Curves!$G$8:$G$68,AH$4-$B77+1)</f>
        <v/>
      </c>
      <c r="AI77" s="121">
        <f>$C77*INDEX(Curves!$G$8:$G$68,AI$4-$B77+1)</f>
        <v/>
      </c>
      <c r="AJ77" s="121">
        <f>$C77*INDEX(Curves!$G$8:$G$68,AJ$4-$B77+1)</f>
        <v/>
      </c>
      <c r="AK77" s="121">
        <f>$C77*INDEX(Curves!$G$8:$G$68,AK$4-$B77+1)</f>
        <v/>
      </c>
      <c r="AL77" s="121">
        <f>$C77*INDEX(Curves!$G$8:$G$68,AL$4-$B77+1)</f>
        <v/>
      </c>
      <c r="AM77" s="121">
        <f>$C77*INDEX(Curves!$G$8:$G$68,AM$4-$B77+1)</f>
        <v/>
      </c>
      <c r="AN77" s="121">
        <f>$C77*INDEX(Curves!$G$8:$G$68,AN$4-$B77+1)</f>
        <v/>
      </c>
      <c r="AO77" s="121">
        <f>$C77*INDEX(Curves!$G$8:$G$68,AO$4-$B77+1)</f>
        <v/>
      </c>
      <c r="AP77" s="121">
        <f>$C77*INDEX(Curves!$G$8:$G$68,AP$4-$B77+1)</f>
        <v/>
      </c>
      <c r="AQ77" s="121">
        <f>$C77*INDEX(Curves!$G$8:$G$68,AQ$4-$B77+1)</f>
        <v/>
      </c>
      <c r="AR77" s="121">
        <f>$C77*INDEX(Curves!$G$8:$G$68,AR$4-$B77+1)</f>
        <v/>
      </c>
      <c r="AS77" s="121">
        <f>$C77*INDEX(Curves!$G$8:$G$68,AS$4-$B77+1)</f>
        <v/>
      </c>
      <c r="AT77" s="121">
        <f>$C77*INDEX(Curves!$G$8:$G$68,AT$4-$B77+1)</f>
        <v/>
      </c>
      <c r="AU77" s="121">
        <f>$C77*INDEX(Curves!$G$8:$G$68,AU$4-$B77+1)</f>
        <v/>
      </c>
      <c r="AV77" s="121">
        <f>$C77*INDEX(Curves!$G$8:$G$68,AV$4-$B77+1)</f>
        <v/>
      </c>
      <c r="AW77" s="121">
        <f>$C77*INDEX(Curves!$G$8:$G$68,AW$4-$B77+1)</f>
        <v/>
      </c>
      <c r="AX77" s="121">
        <f>$C77*INDEX(Curves!$G$8:$G$68,AX$4-$B77+1)</f>
        <v/>
      </c>
      <c r="AY77" s="121">
        <f>$C77*INDEX(Curves!$G$8:$G$68,AY$4-$B77+1)</f>
        <v/>
      </c>
      <c r="AZ77" s="121">
        <f>$C77*INDEX(Curves!$G$8:$G$68,AZ$4-$B77+1)</f>
        <v/>
      </c>
      <c r="BA77" s="121">
        <f>$C77*INDEX(Curves!$G$8:$G$68,BA$4-$B77+1)</f>
        <v/>
      </c>
      <c r="BB77" s="121">
        <f>$C77*INDEX(Curves!$G$8:$G$68,BB$4-$B77+1)</f>
        <v/>
      </c>
      <c r="BC77" s="121">
        <f>$C77*INDEX(Curves!$G$8:$G$68,BC$4-$B77+1)</f>
        <v/>
      </c>
      <c r="BD77" s="121">
        <f>$C77*INDEX(Curves!$G$8:$G$68,BD$4-$B77+1)</f>
        <v/>
      </c>
      <c r="BE77" s="121">
        <f>$C77*INDEX(Curves!$G$8:$G$68,BE$4-$B77+1)</f>
        <v/>
      </c>
      <c r="BF77" s="121">
        <f>$C77*INDEX(Curves!$G$8:$G$68,BF$4-$B77+1)</f>
        <v/>
      </c>
      <c r="BG77" s="121">
        <f>$C77*INDEX(Curves!$G$8:$G$68,BG$4-$B77+1)</f>
        <v/>
      </c>
      <c r="BH77" s="121">
        <f>$C77*INDEX(Curves!$G$8:$G$68,BH$4-$B77+1)</f>
        <v/>
      </c>
      <c r="BI77" s="121">
        <f>$C77*INDEX(Curves!$G$8:$G$68,BI$4-$B77+1)</f>
        <v/>
      </c>
      <c r="BJ77" s="121">
        <f>$C77*INDEX(Curves!$G$8:$G$68,BJ$4-$B77+1)</f>
        <v/>
      </c>
      <c r="BK77" s="121">
        <f>$C77*INDEX(Curves!$G$8:$G$68,BK$4-$B77+1)</f>
        <v/>
      </c>
      <c r="BL77" s="121">
        <f>$C77*INDEX(Curves!$G$8:$G$68,BL$4-$B77+1)</f>
        <v/>
      </c>
    </row>
    <row r="78">
      <c r="A78" s="116" t="inlineStr">
        <is>
          <t>Cohort month 6</t>
        </is>
      </c>
      <c r="B78" s="116" t="n">
        <v>6</v>
      </c>
      <c r="C78" s="33">
        <f>INDEX(Ops!$E$9:$BL$9,1,$B78)</f>
        <v/>
      </c>
      <c r="K78" s="121">
        <f>$C78*INDEX(Curves!$G$8:$G$68,K$4-$B78+1)</f>
        <v/>
      </c>
      <c r="L78" s="121">
        <f>$C78*INDEX(Curves!$G$8:$G$68,L$4-$B78+1)</f>
        <v/>
      </c>
      <c r="M78" s="121">
        <f>$C78*INDEX(Curves!$G$8:$G$68,M$4-$B78+1)</f>
        <v/>
      </c>
      <c r="N78" s="121">
        <f>$C78*INDEX(Curves!$G$8:$G$68,N$4-$B78+1)</f>
        <v/>
      </c>
      <c r="O78" s="121">
        <f>$C78*INDEX(Curves!$G$8:$G$68,O$4-$B78+1)</f>
        <v/>
      </c>
      <c r="P78" s="121">
        <f>$C78*INDEX(Curves!$G$8:$G$68,P$4-$B78+1)</f>
        <v/>
      </c>
      <c r="Q78" s="121">
        <f>$C78*INDEX(Curves!$G$8:$G$68,Q$4-$B78+1)</f>
        <v/>
      </c>
      <c r="R78" s="121">
        <f>$C78*INDEX(Curves!$G$8:$G$68,R$4-$B78+1)</f>
        <v/>
      </c>
      <c r="S78" s="121">
        <f>$C78*INDEX(Curves!$G$8:$G$68,S$4-$B78+1)</f>
        <v/>
      </c>
      <c r="T78" s="121">
        <f>$C78*INDEX(Curves!$G$8:$G$68,T$4-$B78+1)</f>
        <v/>
      </c>
      <c r="U78" s="121">
        <f>$C78*INDEX(Curves!$G$8:$G$68,U$4-$B78+1)</f>
        <v/>
      </c>
      <c r="V78" s="121">
        <f>$C78*INDEX(Curves!$G$8:$G$68,V$4-$B78+1)</f>
        <v/>
      </c>
      <c r="W78" s="121">
        <f>$C78*INDEX(Curves!$G$8:$G$68,W$4-$B78+1)</f>
        <v/>
      </c>
      <c r="X78" s="121">
        <f>$C78*INDEX(Curves!$G$8:$G$68,X$4-$B78+1)</f>
        <v/>
      </c>
      <c r="Y78" s="121">
        <f>$C78*INDEX(Curves!$G$8:$G$68,Y$4-$B78+1)</f>
        <v/>
      </c>
      <c r="Z78" s="121">
        <f>$C78*INDEX(Curves!$G$8:$G$68,Z$4-$B78+1)</f>
        <v/>
      </c>
      <c r="AA78" s="121">
        <f>$C78*INDEX(Curves!$G$8:$G$68,AA$4-$B78+1)</f>
        <v/>
      </c>
      <c r="AB78" s="121">
        <f>$C78*INDEX(Curves!$G$8:$G$68,AB$4-$B78+1)</f>
        <v/>
      </c>
      <c r="AC78" s="121">
        <f>$C78*INDEX(Curves!$G$8:$G$68,AC$4-$B78+1)</f>
        <v/>
      </c>
      <c r="AD78" s="121">
        <f>$C78*INDEX(Curves!$G$8:$G$68,AD$4-$B78+1)</f>
        <v/>
      </c>
      <c r="AE78" s="121">
        <f>$C78*INDEX(Curves!$G$8:$G$68,AE$4-$B78+1)</f>
        <v/>
      </c>
      <c r="AF78" s="121">
        <f>$C78*INDEX(Curves!$G$8:$G$68,AF$4-$B78+1)</f>
        <v/>
      </c>
      <c r="AG78" s="121">
        <f>$C78*INDEX(Curves!$G$8:$G$68,AG$4-$B78+1)</f>
        <v/>
      </c>
      <c r="AH78" s="121">
        <f>$C78*INDEX(Curves!$G$8:$G$68,AH$4-$B78+1)</f>
        <v/>
      </c>
      <c r="AI78" s="121">
        <f>$C78*INDEX(Curves!$G$8:$G$68,AI$4-$B78+1)</f>
        <v/>
      </c>
      <c r="AJ78" s="121">
        <f>$C78*INDEX(Curves!$G$8:$G$68,AJ$4-$B78+1)</f>
        <v/>
      </c>
      <c r="AK78" s="121">
        <f>$C78*INDEX(Curves!$G$8:$G$68,AK$4-$B78+1)</f>
        <v/>
      </c>
      <c r="AL78" s="121">
        <f>$C78*INDEX(Curves!$G$8:$G$68,AL$4-$B78+1)</f>
        <v/>
      </c>
      <c r="AM78" s="121">
        <f>$C78*INDEX(Curves!$G$8:$G$68,AM$4-$B78+1)</f>
        <v/>
      </c>
      <c r="AN78" s="121">
        <f>$C78*INDEX(Curves!$G$8:$G$68,AN$4-$B78+1)</f>
        <v/>
      </c>
      <c r="AO78" s="121">
        <f>$C78*INDEX(Curves!$G$8:$G$68,AO$4-$B78+1)</f>
        <v/>
      </c>
      <c r="AP78" s="121">
        <f>$C78*INDEX(Curves!$G$8:$G$68,AP$4-$B78+1)</f>
        <v/>
      </c>
      <c r="AQ78" s="121">
        <f>$C78*INDEX(Curves!$G$8:$G$68,AQ$4-$B78+1)</f>
        <v/>
      </c>
      <c r="AR78" s="121">
        <f>$C78*INDEX(Curves!$G$8:$G$68,AR$4-$B78+1)</f>
        <v/>
      </c>
      <c r="AS78" s="121">
        <f>$C78*INDEX(Curves!$G$8:$G$68,AS$4-$B78+1)</f>
        <v/>
      </c>
      <c r="AT78" s="121">
        <f>$C78*INDEX(Curves!$G$8:$G$68,AT$4-$B78+1)</f>
        <v/>
      </c>
      <c r="AU78" s="121">
        <f>$C78*INDEX(Curves!$G$8:$G$68,AU$4-$B78+1)</f>
        <v/>
      </c>
      <c r="AV78" s="121">
        <f>$C78*INDEX(Curves!$G$8:$G$68,AV$4-$B78+1)</f>
        <v/>
      </c>
      <c r="AW78" s="121">
        <f>$C78*INDEX(Curves!$G$8:$G$68,AW$4-$B78+1)</f>
        <v/>
      </c>
      <c r="AX78" s="121">
        <f>$C78*INDEX(Curves!$G$8:$G$68,AX$4-$B78+1)</f>
        <v/>
      </c>
      <c r="AY78" s="121">
        <f>$C78*INDEX(Curves!$G$8:$G$68,AY$4-$B78+1)</f>
        <v/>
      </c>
      <c r="AZ78" s="121">
        <f>$C78*INDEX(Curves!$G$8:$G$68,AZ$4-$B78+1)</f>
        <v/>
      </c>
      <c r="BA78" s="121">
        <f>$C78*INDEX(Curves!$G$8:$G$68,BA$4-$B78+1)</f>
        <v/>
      </c>
      <c r="BB78" s="121">
        <f>$C78*INDEX(Curves!$G$8:$G$68,BB$4-$B78+1)</f>
        <v/>
      </c>
      <c r="BC78" s="121">
        <f>$C78*INDEX(Curves!$G$8:$G$68,BC$4-$B78+1)</f>
        <v/>
      </c>
      <c r="BD78" s="121">
        <f>$C78*INDEX(Curves!$G$8:$G$68,BD$4-$B78+1)</f>
        <v/>
      </c>
      <c r="BE78" s="121">
        <f>$C78*INDEX(Curves!$G$8:$G$68,BE$4-$B78+1)</f>
        <v/>
      </c>
      <c r="BF78" s="121">
        <f>$C78*INDEX(Curves!$G$8:$G$68,BF$4-$B78+1)</f>
        <v/>
      </c>
      <c r="BG78" s="121">
        <f>$C78*INDEX(Curves!$G$8:$G$68,BG$4-$B78+1)</f>
        <v/>
      </c>
      <c r="BH78" s="121">
        <f>$C78*INDEX(Curves!$G$8:$G$68,BH$4-$B78+1)</f>
        <v/>
      </c>
      <c r="BI78" s="121">
        <f>$C78*INDEX(Curves!$G$8:$G$68,BI$4-$B78+1)</f>
        <v/>
      </c>
      <c r="BJ78" s="121">
        <f>$C78*INDEX(Curves!$G$8:$G$68,BJ$4-$B78+1)</f>
        <v/>
      </c>
      <c r="BK78" s="121">
        <f>$C78*INDEX(Curves!$G$8:$G$68,BK$4-$B78+1)</f>
        <v/>
      </c>
      <c r="BL78" s="121">
        <f>$C78*INDEX(Curves!$G$8:$G$68,BL$4-$B78+1)</f>
        <v/>
      </c>
    </row>
    <row r="79">
      <c r="A79" s="116" t="inlineStr">
        <is>
          <t>Cohort month 7</t>
        </is>
      </c>
      <c r="B79" s="116" t="n">
        <v>7</v>
      </c>
      <c r="C79" s="33">
        <f>INDEX(Ops!$E$9:$BL$9,1,$B79)</f>
        <v/>
      </c>
      <c r="L79" s="121">
        <f>$C79*INDEX(Curves!$G$8:$G$68,L$4-$B79+1)</f>
        <v/>
      </c>
      <c r="M79" s="121">
        <f>$C79*INDEX(Curves!$G$8:$G$68,M$4-$B79+1)</f>
        <v/>
      </c>
      <c r="N79" s="121">
        <f>$C79*INDEX(Curves!$G$8:$G$68,N$4-$B79+1)</f>
        <v/>
      </c>
      <c r="O79" s="121">
        <f>$C79*INDEX(Curves!$G$8:$G$68,O$4-$B79+1)</f>
        <v/>
      </c>
      <c r="P79" s="121">
        <f>$C79*INDEX(Curves!$G$8:$G$68,P$4-$B79+1)</f>
        <v/>
      </c>
      <c r="Q79" s="121">
        <f>$C79*INDEX(Curves!$G$8:$G$68,Q$4-$B79+1)</f>
        <v/>
      </c>
      <c r="R79" s="121">
        <f>$C79*INDEX(Curves!$G$8:$G$68,R$4-$B79+1)</f>
        <v/>
      </c>
      <c r="S79" s="121">
        <f>$C79*INDEX(Curves!$G$8:$G$68,S$4-$B79+1)</f>
        <v/>
      </c>
      <c r="T79" s="121">
        <f>$C79*INDEX(Curves!$G$8:$G$68,T$4-$B79+1)</f>
        <v/>
      </c>
      <c r="U79" s="121">
        <f>$C79*INDEX(Curves!$G$8:$G$68,U$4-$B79+1)</f>
        <v/>
      </c>
      <c r="V79" s="121">
        <f>$C79*INDEX(Curves!$G$8:$G$68,V$4-$B79+1)</f>
        <v/>
      </c>
      <c r="W79" s="121">
        <f>$C79*INDEX(Curves!$G$8:$G$68,W$4-$B79+1)</f>
        <v/>
      </c>
      <c r="X79" s="121">
        <f>$C79*INDEX(Curves!$G$8:$G$68,X$4-$B79+1)</f>
        <v/>
      </c>
      <c r="Y79" s="121">
        <f>$C79*INDEX(Curves!$G$8:$G$68,Y$4-$B79+1)</f>
        <v/>
      </c>
      <c r="Z79" s="121">
        <f>$C79*INDEX(Curves!$G$8:$G$68,Z$4-$B79+1)</f>
        <v/>
      </c>
      <c r="AA79" s="121">
        <f>$C79*INDEX(Curves!$G$8:$G$68,AA$4-$B79+1)</f>
        <v/>
      </c>
      <c r="AB79" s="121">
        <f>$C79*INDEX(Curves!$G$8:$G$68,AB$4-$B79+1)</f>
        <v/>
      </c>
      <c r="AC79" s="121">
        <f>$C79*INDEX(Curves!$G$8:$G$68,AC$4-$B79+1)</f>
        <v/>
      </c>
      <c r="AD79" s="121">
        <f>$C79*INDEX(Curves!$G$8:$G$68,AD$4-$B79+1)</f>
        <v/>
      </c>
      <c r="AE79" s="121">
        <f>$C79*INDEX(Curves!$G$8:$G$68,AE$4-$B79+1)</f>
        <v/>
      </c>
      <c r="AF79" s="121">
        <f>$C79*INDEX(Curves!$G$8:$G$68,AF$4-$B79+1)</f>
        <v/>
      </c>
      <c r="AG79" s="121">
        <f>$C79*INDEX(Curves!$G$8:$G$68,AG$4-$B79+1)</f>
        <v/>
      </c>
      <c r="AH79" s="121">
        <f>$C79*INDEX(Curves!$G$8:$G$68,AH$4-$B79+1)</f>
        <v/>
      </c>
      <c r="AI79" s="121">
        <f>$C79*INDEX(Curves!$G$8:$G$68,AI$4-$B79+1)</f>
        <v/>
      </c>
      <c r="AJ79" s="121">
        <f>$C79*INDEX(Curves!$G$8:$G$68,AJ$4-$B79+1)</f>
        <v/>
      </c>
      <c r="AK79" s="121">
        <f>$C79*INDEX(Curves!$G$8:$G$68,AK$4-$B79+1)</f>
        <v/>
      </c>
      <c r="AL79" s="121">
        <f>$C79*INDEX(Curves!$G$8:$G$68,AL$4-$B79+1)</f>
        <v/>
      </c>
      <c r="AM79" s="121">
        <f>$C79*INDEX(Curves!$G$8:$G$68,AM$4-$B79+1)</f>
        <v/>
      </c>
      <c r="AN79" s="121">
        <f>$C79*INDEX(Curves!$G$8:$G$68,AN$4-$B79+1)</f>
        <v/>
      </c>
      <c r="AO79" s="121">
        <f>$C79*INDEX(Curves!$G$8:$G$68,AO$4-$B79+1)</f>
        <v/>
      </c>
      <c r="AP79" s="121">
        <f>$C79*INDEX(Curves!$G$8:$G$68,AP$4-$B79+1)</f>
        <v/>
      </c>
      <c r="AQ79" s="121">
        <f>$C79*INDEX(Curves!$G$8:$G$68,AQ$4-$B79+1)</f>
        <v/>
      </c>
      <c r="AR79" s="121">
        <f>$C79*INDEX(Curves!$G$8:$G$68,AR$4-$B79+1)</f>
        <v/>
      </c>
      <c r="AS79" s="121">
        <f>$C79*INDEX(Curves!$G$8:$G$68,AS$4-$B79+1)</f>
        <v/>
      </c>
      <c r="AT79" s="121">
        <f>$C79*INDEX(Curves!$G$8:$G$68,AT$4-$B79+1)</f>
        <v/>
      </c>
      <c r="AU79" s="121">
        <f>$C79*INDEX(Curves!$G$8:$G$68,AU$4-$B79+1)</f>
        <v/>
      </c>
      <c r="AV79" s="121">
        <f>$C79*INDEX(Curves!$G$8:$G$68,AV$4-$B79+1)</f>
        <v/>
      </c>
      <c r="AW79" s="121">
        <f>$C79*INDEX(Curves!$G$8:$G$68,AW$4-$B79+1)</f>
        <v/>
      </c>
      <c r="AX79" s="121">
        <f>$C79*INDEX(Curves!$G$8:$G$68,AX$4-$B79+1)</f>
        <v/>
      </c>
      <c r="AY79" s="121">
        <f>$C79*INDEX(Curves!$G$8:$G$68,AY$4-$B79+1)</f>
        <v/>
      </c>
      <c r="AZ79" s="121">
        <f>$C79*INDEX(Curves!$G$8:$G$68,AZ$4-$B79+1)</f>
        <v/>
      </c>
      <c r="BA79" s="121">
        <f>$C79*INDEX(Curves!$G$8:$G$68,BA$4-$B79+1)</f>
        <v/>
      </c>
      <c r="BB79" s="121">
        <f>$C79*INDEX(Curves!$G$8:$G$68,BB$4-$B79+1)</f>
        <v/>
      </c>
      <c r="BC79" s="121">
        <f>$C79*INDEX(Curves!$G$8:$G$68,BC$4-$B79+1)</f>
        <v/>
      </c>
      <c r="BD79" s="121">
        <f>$C79*INDEX(Curves!$G$8:$G$68,BD$4-$B79+1)</f>
        <v/>
      </c>
      <c r="BE79" s="121">
        <f>$C79*INDEX(Curves!$G$8:$G$68,BE$4-$B79+1)</f>
        <v/>
      </c>
      <c r="BF79" s="121">
        <f>$C79*INDEX(Curves!$G$8:$G$68,BF$4-$B79+1)</f>
        <v/>
      </c>
      <c r="BG79" s="121">
        <f>$C79*INDEX(Curves!$G$8:$G$68,BG$4-$B79+1)</f>
        <v/>
      </c>
      <c r="BH79" s="121">
        <f>$C79*INDEX(Curves!$G$8:$G$68,BH$4-$B79+1)</f>
        <v/>
      </c>
      <c r="BI79" s="121">
        <f>$C79*INDEX(Curves!$G$8:$G$68,BI$4-$B79+1)</f>
        <v/>
      </c>
      <c r="BJ79" s="121">
        <f>$C79*INDEX(Curves!$G$8:$G$68,BJ$4-$B79+1)</f>
        <v/>
      </c>
      <c r="BK79" s="121">
        <f>$C79*INDEX(Curves!$G$8:$G$68,BK$4-$B79+1)</f>
        <v/>
      </c>
      <c r="BL79" s="121">
        <f>$C79*INDEX(Curves!$G$8:$G$68,BL$4-$B79+1)</f>
        <v/>
      </c>
    </row>
    <row r="80">
      <c r="A80" s="116" t="inlineStr">
        <is>
          <t>Cohort month 8</t>
        </is>
      </c>
      <c r="B80" s="116" t="n">
        <v>8</v>
      </c>
      <c r="C80" s="33">
        <f>INDEX(Ops!$E$9:$BL$9,1,$B80)</f>
        <v/>
      </c>
      <c r="M80" s="121">
        <f>$C80*INDEX(Curves!$G$8:$G$68,M$4-$B80+1)</f>
        <v/>
      </c>
      <c r="N80" s="121">
        <f>$C80*INDEX(Curves!$G$8:$G$68,N$4-$B80+1)</f>
        <v/>
      </c>
      <c r="O80" s="121">
        <f>$C80*INDEX(Curves!$G$8:$G$68,O$4-$B80+1)</f>
        <v/>
      </c>
      <c r="P80" s="121">
        <f>$C80*INDEX(Curves!$G$8:$G$68,P$4-$B80+1)</f>
        <v/>
      </c>
      <c r="Q80" s="121">
        <f>$C80*INDEX(Curves!$G$8:$G$68,Q$4-$B80+1)</f>
        <v/>
      </c>
      <c r="R80" s="121">
        <f>$C80*INDEX(Curves!$G$8:$G$68,R$4-$B80+1)</f>
        <v/>
      </c>
      <c r="S80" s="121">
        <f>$C80*INDEX(Curves!$G$8:$G$68,S$4-$B80+1)</f>
        <v/>
      </c>
      <c r="T80" s="121">
        <f>$C80*INDEX(Curves!$G$8:$G$68,T$4-$B80+1)</f>
        <v/>
      </c>
      <c r="U80" s="121">
        <f>$C80*INDEX(Curves!$G$8:$G$68,U$4-$B80+1)</f>
        <v/>
      </c>
      <c r="V80" s="121">
        <f>$C80*INDEX(Curves!$G$8:$G$68,V$4-$B80+1)</f>
        <v/>
      </c>
      <c r="W80" s="121">
        <f>$C80*INDEX(Curves!$G$8:$G$68,W$4-$B80+1)</f>
        <v/>
      </c>
      <c r="X80" s="121">
        <f>$C80*INDEX(Curves!$G$8:$G$68,X$4-$B80+1)</f>
        <v/>
      </c>
      <c r="Y80" s="121">
        <f>$C80*INDEX(Curves!$G$8:$G$68,Y$4-$B80+1)</f>
        <v/>
      </c>
      <c r="Z80" s="121">
        <f>$C80*INDEX(Curves!$G$8:$G$68,Z$4-$B80+1)</f>
        <v/>
      </c>
      <c r="AA80" s="121">
        <f>$C80*INDEX(Curves!$G$8:$G$68,AA$4-$B80+1)</f>
        <v/>
      </c>
      <c r="AB80" s="121">
        <f>$C80*INDEX(Curves!$G$8:$G$68,AB$4-$B80+1)</f>
        <v/>
      </c>
      <c r="AC80" s="121">
        <f>$C80*INDEX(Curves!$G$8:$G$68,AC$4-$B80+1)</f>
        <v/>
      </c>
      <c r="AD80" s="121">
        <f>$C80*INDEX(Curves!$G$8:$G$68,AD$4-$B80+1)</f>
        <v/>
      </c>
      <c r="AE80" s="121">
        <f>$C80*INDEX(Curves!$G$8:$G$68,AE$4-$B80+1)</f>
        <v/>
      </c>
      <c r="AF80" s="121">
        <f>$C80*INDEX(Curves!$G$8:$G$68,AF$4-$B80+1)</f>
        <v/>
      </c>
      <c r="AG80" s="121">
        <f>$C80*INDEX(Curves!$G$8:$G$68,AG$4-$B80+1)</f>
        <v/>
      </c>
      <c r="AH80" s="121">
        <f>$C80*INDEX(Curves!$G$8:$G$68,AH$4-$B80+1)</f>
        <v/>
      </c>
      <c r="AI80" s="121">
        <f>$C80*INDEX(Curves!$G$8:$G$68,AI$4-$B80+1)</f>
        <v/>
      </c>
      <c r="AJ80" s="121">
        <f>$C80*INDEX(Curves!$G$8:$G$68,AJ$4-$B80+1)</f>
        <v/>
      </c>
      <c r="AK80" s="121">
        <f>$C80*INDEX(Curves!$G$8:$G$68,AK$4-$B80+1)</f>
        <v/>
      </c>
      <c r="AL80" s="121">
        <f>$C80*INDEX(Curves!$G$8:$G$68,AL$4-$B80+1)</f>
        <v/>
      </c>
      <c r="AM80" s="121">
        <f>$C80*INDEX(Curves!$G$8:$G$68,AM$4-$B80+1)</f>
        <v/>
      </c>
      <c r="AN80" s="121">
        <f>$C80*INDEX(Curves!$G$8:$G$68,AN$4-$B80+1)</f>
        <v/>
      </c>
      <c r="AO80" s="121">
        <f>$C80*INDEX(Curves!$G$8:$G$68,AO$4-$B80+1)</f>
        <v/>
      </c>
      <c r="AP80" s="121">
        <f>$C80*INDEX(Curves!$G$8:$G$68,AP$4-$B80+1)</f>
        <v/>
      </c>
      <c r="AQ80" s="121">
        <f>$C80*INDEX(Curves!$G$8:$G$68,AQ$4-$B80+1)</f>
        <v/>
      </c>
      <c r="AR80" s="121">
        <f>$C80*INDEX(Curves!$G$8:$G$68,AR$4-$B80+1)</f>
        <v/>
      </c>
      <c r="AS80" s="121">
        <f>$C80*INDEX(Curves!$G$8:$G$68,AS$4-$B80+1)</f>
        <v/>
      </c>
      <c r="AT80" s="121">
        <f>$C80*INDEX(Curves!$G$8:$G$68,AT$4-$B80+1)</f>
        <v/>
      </c>
      <c r="AU80" s="121">
        <f>$C80*INDEX(Curves!$G$8:$G$68,AU$4-$B80+1)</f>
        <v/>
      </c>
      <c r="AV80" s="121">
        <f>$C80*INDEX(Curves!$G$8:$G$68,AV$4-$B80+1)</f>
        <v/>
      </c>
      <c r="AW80" s="121">
        <f>$C80*INDEX(Curves!$G$8:$G$68,AW$4-$B80+1)</f>
        <v/>
      </c>
      <c r="AX80" s="121">
        <f>$C80*INDEX(Curves!$G$8:$G$68,AX$4-$B80+1)</f>
        <v/>
      </c>
      <c r="AY80" s="121">
        <f>$C80*INDEX(Curves!$G$8:$G$68,AY$4-$B80+1)</f>
        <v/>
      </c>
      <c r="AZ80" s="121">
        <f>$C80*INDEX(Curves!$G$8:$G$68,AZ$4-$B80+1)</f>
        <v/>
      </c>
      <c r="BA80" s="121">
        <f>$C80*INDEX(Curves!$G$8:$G$68,BA$4-$B80+1)</f>
        <v/>
      </c>
      <c r="BB80" s="121">
        <f>$C80*INDEX(Curves!$G$8:$G$68,BB$4-$B80+1)</f>
        <v/>
      </c>
      <c r="BC80" s="121">
        <f>$C80*INDEX(Curves!$G$8:$G$68,BC$4-$B80+1)</f>
        <v/>
      </c>
      <c r="BD80" s="121">
        <f>$C80*INDEX(Curves!$G$8:$G$68,BD$4-$B80+1)</f>
        <v/>
      </c>
      <c r="BE80" s="121">
        <f>$C80*INDEX(Curves!$G$8:$G$68,BE$4-$B80+1)</f>
        <v/>
      </c>
      <c r="BF80" s="121">
        <f>$C80*INDEX(Curves!$G$8:$G$68,BF$4-$B80+1)</f>
        <v/>
      </c>
      <c r="BG80" s="121">
        <f>$C80*INDEX(Curves!$G$8:$G$68,BG$4-$B80+1)</f>
        <v/>
      </c>
      <c r="BH80" s="121">
        <f>$C80*INDEX(Curves!$G$8:$G$68,BH$4-$B80+1)</f>
        <v/>
      </c>
      <c r="BI80" s="121">
        <f>$C80*INDEX(Curves!$G$8:$G$68,BI$4-$B80+1)</f>
        <v/>
      </c>
      <c r="BJ80" s="121">
        <f>$C80*INDEX(Curves!$G$8:$G$68,BJ$4-$B80+1)</f>
        <v/>
      </c>
      <c r="BK80" s="121">
        <f>$C80*INDEX(Curves!$G$8:$G$68,BK$4-$B80+1)</f>
        <v/>
      </c>
      <c r="BL80" s="121">
        <f>$C80*INDEX(Curves!$G$8:$G$68,BL$4-$B80+1)</f>
        <v/>
      </c>
    </row>
    <row r="81">
      <c r="A81" s="116" t="inlineStr">
        <is>
          <t>Cohort month 9</t>
        </is>
      </c>
      <c r="B81" s="116" t="n">
        <v>9</v>
      </c>
      <c r="C81" s="33">
        <f>INDEX(Ops!$E$9:$BL$9,1,$B81)</f>
        <v/>
      </c>
      <c r="N81" s="121">
        <f>$C81*INDEX(Curves!$G$8:$G$68,N$4-$B81+1)</f>
        <v/>
      </c>
      <c r="O81" s="121">
        <f>$C81*INDEX(Curves!$G$8:$G$68,O$4-$B81+1)</f>
        <v/>
      </c>
      <c r="P81" s="121">
        <f>$C81*INDEX(Curves!$G$8:$G$68,P$4-$B81+1)</f>
        <v/>
      </c>
      <c r="Q81" s="121">
        <f>$C81*INDEX(Curves!$G$8:$G$68,Q$4-$B81+1)</f>
        <v/>
      </c>
      <c r="R81" s="121">
        <f>$C81*INDEX(Curves!$G$8:$G$68,R$4-$B81+1)</f>
        <v/>
      </c>
      <c r="S81" s="121">
        <f>$C81*INDEX(Curves!$G$8:$G$68,S$4-$B81+1)</f>
        <v/>
      </c>
      <c r="T81" s="121">
        <f>$C81*INDEX(Curves!$G$8:$G$68,T$4-$B81+1)</f>
        <v/>
      </c>
      <c r="U81" s="121">
        <f>$C81*INDEX(Curves!$G$8:$G$68,U$4-$B81+1)</f>
        <v/>
      </c>
      <c r="V81" s="121">
        <f>$C81*INDEX(Curves!$G$8:$G$68,V$4-$B81+1)</f>
        <v/>
      </c>
      <c r="W81" s="121">
        <f>$C81*INDEX(Curves!$G$8:$G$68,W$4-$B81+1)</f>
        <v/>
      </c>
      <c r="X81" s="121">
        <f>$C81*INDEX(Curves!$G$8:$G$68,X$4-$B81+1)</f>
        <v/>
      </c>
      <c r="Y81" s="121">
        <f>$C81*INDEX(Curves!$G$8:$G$68,Y$4-$B81+1)</f>
        <v/>
      </c>
      <c r="Z81" s="121">
        <f>$C81*INDEX(Curves!$G$8:$G$68,Z$4-$B81+1)</f>
        <v/>
      </c>
      <c r="AA81" s="121">
        <f>$C81*INDEX(Curves!$G$8:$G$68,AA$4-$B81+1)</f>
        <v/>
      </c>
      <c r="AB81" s="121">
        <f>$C81*INDEX(Curves!$G$8:$G$68,AB$4-$B81+1)</f>
        <v/>
      </c>
      <c r="AC81" s="121">
        <f>$C81*INDEX(Curves!$G$8:$G$68,AC$4-$B81+1)</f>
        <v/>
      </c>
      <c r="AD81" s="121">
        <f>$C81*INDEX(Curves!$G$8:$G$68,AD$4-$B81+1)</f>
        <v/>
      </c>
      <c r="AE81" s="121">
        <f>$C81*INDEX(Curves!$G$8:$G$68,AE$4-$B81+1)</f>
        <v/>
      </c>
      <c r="AF81" s="121">
        <f>$C81*INDEX(Curves!$G$8:$G$68,AF$4-$B81+1)</f>
        <v/>
      </c>
      <c r="AG81" s="121">
        <f>$C81*INDEX(Curves!$G$8:$G$68,AG$4-$B81+1)</f>
        <v/>
      </c>
      <c r="AH81" s="121">
        <f>$C81*INDEX(Curves!$G$8:$G$68,AH$4-$B81+1)</f>
        <v/>
      </c>
      <c r="AI81" s="121">
        <f>$C81*INDEX(Curves!$G$8:$G$68,AI$4-$B81+1)</f>
        <v/>
      </c>
      <c r="AJ81" s="121">
        <f>$C81*INDEX(Curves!$G$8:$G$68,AJ$4-$B81+1)</f>
        <v/>
      </c>
      <c r="AK81" s="121">
        <f>$C81*INDEX(Curves!$G$8:$G$68,AK$4-$B81+1)</f>
        <v/>
      </c>
      <c r="AL81" s="121">
        <f>$C81*INDEX(Curves!$G$8:$G$68,AL$4-$B81+1)</f>
        <v/>
      </c>
      <c r="AM81" s="121">
        <f>$C81*INDEX(Curves!$G$8:$G$68,AM$4-$B81+1)</f>
        <v/>
      </c>
      <c r="AN81" s="121">
        <f>$C81*INDEX(Curves!$G$8:$G$68,AN$4-$B81+1)</f>
        <v/>
      </c>
      <c r="AO81" s="121">
        <f>$C81*INDEX(Curves!$G$8:$G$68,AO$4-$B81+1)</f>
        <v/>
      </c>
      <c r="AP81" s="121">
        <f>$C81*INDEX(Curves!$G$8:$G$68,AP$4-$B81+1)</f>
        <v/>
      </c>
      <c r="AQ81" s="121">
        <f>$C81*INDEX(Curves!$G$8:$G$68,AQ$4-$B81+1)</f>
        <v/>
      </c>
      <c r="AR81" s="121">
        <f>$C81*INDEX(Curves!$G$8:$G$68,AR$4-$B81+1)</f>
        <v/>
      </c>
      <c r="AS81" s="121">
        <f>$C81*INDEX(Curves!$G$8:$G$68,AS$4-$B81+1)</f>
        <v/>
      </c>
      <c r="AT81" s="121">
        <f>$C81*INDEX(Curves!$G$8:$G$68,AT$4-$B81+1)</f>
        <v/>
      </c>
      <c r="AU81" s="121">
        <f>$C81*INDEX(Curves!$G$8:$G$68,AU$4-$B81+1)</f>
        <v/>
      </c>
      <c r="AV81" s="121">
        <f>$C81*INDEX(Curves!$G$8:$G$68,AV$4-$B81+1)</f>
        <v/>
      </c>
      <c r="AW81" s="121">
        <f>$C81*INDEX(Curves!$G$8:$G$68,AW$4-$B81+1)</f>
        <v/>
      </c>
      <c r="AX81" s="121">
        <f>$C81*INDEX(Curves!$G$8:$G$68,AX$4-$B81+1)</f>
        <v/>
      </c>
      <c r="AY81" s="121">
        <f>$C81*INDEX(Curves!$G$8:$G$68,AY$4-$B81+1)</f>
        <v/>
      </c>
      <c r="AZ81" s="121">
        <f>$C81*INDEX(Curves!$G$8:$G$68,AZ$4-$B81+1)</f>
        <v/>
      </c>
      <c r="BA81" s="121">
        <f>$C81*INDEX(Curves!$G$8:$G$68,BA$4-$B81+1)</f>
        <v/>
      </c>
      <c r="BB81" s="121">
        <f>$C81*INDEX(Curves!$G$8:$G$68,BB$4-$B81+1)</f>
        <v/>
      </c>
      <c r="BC81" s="121">
        <f>$C81*INDEX(Curves!$G$8:$G$68,BC$4-$B81+1)</f>
        <v/>
      </c>
      <c r="BD81" s="121">
        <f>$C81*INDEX(Curves!$G$8:$G$68,BD$4-$B81+1)</f>
        <v/>
      </c>
      <c r="BE81" s="121">
        <f>$C81*INDEX(Curves!$G$8:$G$68,BE$4-$B81+1)</f>
        <v/>
      </c>
      <c r="BF81" s="121">
        <f>$C81*INDEX(Curves!$G$8:$G$68,BF$4-$B81+1)</f>
        <v/>
      </c>
      <c r="BG81" s="121">
        <f>$C81*INDEX(Curves!$G$8:$G$68,BG$4-$B81+1)</f>
        <v/>
      </c>
      <c r="BH81" s="121">
        <f>$C81*INDEX(Curves!$G$8:$G$68,BH$4-$B81+1)</f>
        <v/>
      </c>
      <c r="BI81" s="121">
        <f>$C81*INDEX(Curves!$G$8:$G$68,BI$4-$B81+1)</f>
        <v/>
      </c>
      <c r="BJ81" s="121">
        <f>$C81*INDEX(Curves!$G$8:$G$68,BJ$4-$B81+1)</f>
        <v/>
      </c>
      <c r="BK81" s="121">
        <f>$C81*INDEX(Curves!$G$8:$G$68,BK$4-$B81+1)</f>
        <v/>
      </c>
      <c r="BL81" s="121">
        <f>$C81*INDEX(Curves!$G$8:$G$68,BL$4-$B81+1)</f>
        <v/>
      </c>
    </row>
    <row r="82">
      <c r="A82" s="116" t="inlineStr">
        <is>
          <t>Cohort month 10</t>
        </is>
      </c>
      <c r="B82" s="116" t="n">
        <v>10</v>
      </c>
      <c r="C82" s="33">
        <f>INDEX(Ops!$E$9:$BL$9,1,$B82)</f>
        <v/>
      </c>
      <c r="O82" s="121">
        <f>$C82*INDEX(Curves!$G$8:$G$68,O$4-$B82+1)</f>
        <v/>
      </c>
      <c r="P82" s="121">
        <f>$C82*INDEX(Curves!$G$8:$G$68,P$4-$B82+1)</f>
        <v/>
      </c>
      <c r="Q82" s="121">
        <f>$C82*INDEX(Curves!$G$8:$G$68,Q$4-$B82+1)</f>
        <v/>
      </c>
      <c r="R82" s="121">
        <f>$C82*INDEX(Curves!$G$8:$G$68,R$4-$B82+1)</f>
        <v/>
      </c>
      <c r="S82" s="121">
        <f>$C82*INDEX(Curves!$G$8:$G$68,S$4-$B82+1)</f>
        <v/>
      </c>
      <c r="T82" s="121">
        <f>$C82*INDEX(Curves!$G$8:$G$68,T$4-$B82+1)</f>
        <v/>
      </c>
      <c r="U82" s="121">
        <f>$C82*INDEX(Curves!$G$8:$G$68,U$4-$B82+1)</f>
        <v/>
      </c>
      <c r="V82" s="121">
        <f>$C82*INDEX(Curves!$G$8:$G$68,V$4-$B82+1)</f>
        <v/>
      </c>
      <c r="W82" s="121">
        <f>$C82*INDEX(Curves!$G$8:$G$68,W$4-$B82+1)</f>
        <v/>
      </c>
      <c r="X82" s="121">
        <f>$C82*INDEX(Curves!$G$8:$G$68,X$4-$B82+1)</f>
        <v/>
      </c>
      <c r="Y82" s="121">
        <f>$C82*INDEX(Curves!$G$8:$G$68,Y$4-$B82+1)</f>
        <v/>
      </c>
      <c r="Z82" s="121">
        <f>$C82*INDEX(Curves!$G$8:$G$68,Z$4-$B82+1)</f>
        <v/>
      </c>
      <c r="AA82" s="121">
        <f>$C82*INDEX(Curves!$G$8:$G$68,AA$4-$B82+1)</f>
        <v/>
      </c>
      <c r="AB82" s="121">
        <f>$C82*INDEX(Curves!$G$8:$G$68,AB$4-$B82+1)</f>
        <v/>
      </c>
      <c r="AC82" s="121">
        <f>$C82*INDEX(Curves!$G$8:$G$68,AC$4-$B82+1)</f>
        <v/>
      </c>
      <c r="AD82" s="121">
        <f>$C82*INDEX(Curves!$G$8:$G$68,AD$4-$B82+1)</f>
        <v/>
      </c>
      <c r="AE82" s="121">
        <f>$C82*INDEX(Curves!$G$8:$G$68,AE$4-$B82+1)</f>
        <v/>
      </c>
      <c r="AF82" s="121">
        <f>$C82*INDEX(Curves!$G$8:$G$68,AF$4-$B82+1)</f>
        <v/>
      </c>
      <c r="AG82" s="121">
        <f>$C82*INDEX(Curves!$G$8:$G$68,AG$4-$B82+1)</f>
        <v/>
      </c>
      <c r="AH82" s="121">
        <f>$C82*INDEX(Curves!$G$8:$G$68,AH$4-$B82+1)</f>
        <v/>
      </c>
      <c r="AI82" s="121">
        <f>$C82*INDEX(Curves!$G$8:$G$68,AI$4-$B82+1)</f>
        <v/>
      </c>
      <c r="AJ82" s="121">
        <f>$C82*INDEX(Curves!$G$8:$G$68,AJ$4-$B82+1)</f>
        <v/>
      </c>
      <c r="AK82" s="121">
        <f>$C82*INDEX(Curves!$G$8:$G$68,AK$4-$B82+1)</f>
        <v/>
      </c>
      <c r="AL82" s="121">
        <f>$C82*INDEX(Curves!$G$8:$G$68,AL$4-$B82+1)</f>
        <v/>
      </c>
      <c r="AM82" s="121">
        <f>$C82*INDEX(Curves!$G$8:$G$68,AM$4-$B82+1)</f>
        <v/>
      </c>
      <c r="AN82" s="121">
        <f>$C82*INDEX(Curves!$G$8:$G$68,AN$4-$B82+1)</f>
        <v/>
      </c>
      <c r="AO82" s="121">
        <f>$C82*INDEX(Curves!$G$8:$G$68,AO$4-$B82+1)</f>
        <v/>
      </c>
      <c r="AP82" s="121">
        <f>$C82*INDEX(Curves!$G$8:$G$68,AP$4-$B82+1)</f>
        <v/>
      </c>
      <c r="AQ82" s="121">
        <f>$C82*INDEX(Curves!$G$8:$G$68,AQ$4-$B82+1)</f>
        <v/>
      </c>
      <c r="AR82" s="121">
        <f>$C82*INDEX(Curves!$G$8:$G$68,AR$4-$B82+1)</f>
        <v/>
      </c>
      <c r="AS82" s="121">
        <f>$C82*INDEX(Curves!$G$8:$G$68,AS$4-$B82+1)</f>
        <v/>
      </c>
      <c r="AT82" s="121">
        <f>$C82*INDEX(Curves!$G$8:$G$68,AT$4-$B82+1)</f>
        <v/>
      </c>
      <c r="AU82" s="121">
        <f>$C82*INDEX(Curves!$G$8:$G$68,AU$4-$B82+1)</f>
        <v/>
      </c>
      <c r="AV82" s="121">
        <f>$C82*INDEX(Curves!$G$8:$G$68,AV$4-$B82+1)</f>
        <v/>
      </c>
      <c r="AW82" s="121">
        <f>$C82*INDEX(Curves!$G$8:$G$68,AW$4-$B82+1)</f>
        <v/>
      </c>
      <c r="AX82" s="121">
        <f>$C82*INDEX(Curves!$G$8:$G$68,AX$4-$B82+1)</f>
        <v/>
      </c>
      <c r="AY82" s="121">
        <f>$C82*INDEX(Curves!$G$8:$G$68,AY$4-$B82+1)</f>
        <v/>
      </c>
      <c r="AZ82" s="121">
        <f>$C82*INDEX(Curves!$G$8:$G$68,AZ$4-$B82+1)</f>
        <v/>
      </c>
      <c r="BA82" s="121">
        <f>$C82*INDEX(Curves!$G$8:$G$68,BA$4-$B82+1)</f>
        <v/>
      </c>
      <c r="BB82" s="121">
        <f>$C82*INDEX(Curves!$G$8:$G$68,BB$4-$B82+1)</f>
        <v/>
      </c>
      <c r="BC82" s="121">
        <f>$C82*INDEX(Curves!$G$8:$G$68,BC$4-$B82+1)</f>
        <v/>
      </c>
      <c r="BD82" s="121">
        <f>$C82*INDEX(Curves!$G$8:$G$68,BD$4-$B82+1)</f>
        <v/>
      </c>
      <c r="BE82" s="121">
        <f>$C82*INDEX(Curves!$G$8:$G$68,BE$4-$B82+1)</f>
        <v/>
      </c>
      <c r="BF82" s="121">
        <f>$C82*INDEX(Curves!$G$8:$G$68,BF$4-$B82+1)</f>
        <v/>
      </c>
      <c r="BG82" s="121">
        <f>$C82*INDEX(Curves!$G$8:$G$68,BG$4-$B82+1)</f>
        <v/>
      </c>
      <c r="BH82" s="121">
        <f>$C82*INDEX(Curves!$G$8:$G$68,BH$4-$B82+1)</f>
        <v/>
      </c>
      <c r="BI82" s="121">
        <f>$C82*INDEX(Curves!$G$8:$G$68,BI$4-$B82+1)</f>
        <v/>
      </c>
      <c r="BJ82" s="121">
        <f>$C82*INDEX(Curves!$G$8:$G$68,BJ$4-$B82+1)</f>
        <v/>
      </c>
      <c r="BK82" s="121">
        <f>$C82*INDEX(Curves!$G$8:$G$68,BK$4-$B82+1)</f>
        <v/>
      </c>
      <c r="BL82" s="121">
        <f>$C82*INDEX(Curves!$G$8:$G$68,BL$4-$B82+1)</f>
        <v/>
      </c>
    </row>
    <row r="83">
      <c r="A83" s="116" t="inlineStr">
        <is>
          <t>Cohort month 11</t>
        </is>
      </c>
      <c r="B83" s="116" t="n">
        <v>11</v>
      </c>
      <c r="C83" s="33">
        <f>INDEX(Ops!$E$9:$BL$9,1,$B83)</f>
        <v/>
      </c>
      <c r="P83" s="121">
        <f>$C83*INDEX(Curves!$G$8:$G$68,P$4-$B83+1)</f>
        <v/>
      </c>
      <c r="Q83" s="121">
        <f>$C83*INDEX(Curves!$G$8:$G$68,Q$4-$B83+1)</f>
        <v/>
      </c>
      <c r="R83" s="121">
        <f>$C83*INDEX(Curves!$G$8:$G$68,R$4-$B83+1)</f>
        <v/>
      </c>
      <c r="S83" s="121">
        <f>$C83*INDEX(Curves!$G$8:$G$68,S$4-$B83+1)</f>
        <v/>
      </c>
      <c r="T83" s="121">
        <f>$C83*INDEX(Curves!$G$8:$G$68,T$4-$B83+1)</f>
        <v/>
      </c>
      <c r="U83" s="121">
        <f>$C83*INDEX(Curves!$G$8:$G$68,U$4-$B83+1)</f>
        <v/>
      </c>
      <c r="V83" s="121">
        <f>$C83*INDEX(Curves!$G$8:$G$68,V$4-$B83+1)</f>
        <v/>
      </c>
      <c r="W83" s="121">
        <f>$C83*INDEX(Curves!$G$8:$G$68,W$4-$B83+1)</f>
        <v/>
      </c>
      <c r="X83" s="121">
        <f>$C83*INDEX(Curves!$G$8:$G$68,X$4-$B83+1)</f>
        <v/>
      </c>
      <c r="Y83" s="121">
        <f>$C83*INDEX(Curves!$G$8:$G$68,Y$4-$B83+1)</f>
        <v/>
      </c>
      <c r="Z83" s="121">
        <f>$C83*INDEX(Curves!$G$8:$G$68,Z$4-$B83+1)</f>
        <v/>
      </c>
      <c r="AA83" s="121">
        <f>$C83*INDEX(Curves!$G$8:$G$68,AA$4-$B83+1)</f>
        <v/>
      </c>
      <c r="AB83" s="121">
        <f>$C83*INDEX(Curves!$G$8:$G$68,AB$4-$B83+1)</f>
        <v/>
      </c>
      <c r="AC83" s="121">
        <f>$C83*INDEX(Curves!$G$8:$G$68,AC$4-$B83+1)</f>
        <v/>
      </c>
      <c r="AD83" s="121">
        <f>$C83*INDEX(Curves!$G$8:$G$68,AD$4-$B83+1)</f>
        <v/>
      </c>
      <c r="AE83" s="121">
        <f>$C83*INDEX(Curves!$G$8:$G$68,AE$4-$B83+1)</f>
        <v/>
      </c>
      <c r="AF83" s="121">
        <f>$C83*INDEX(Curves!$G$8:$G$68,AF$4-$B83+1)</f>
        <v/>
      </c>
      <c r="AG83" s="121">
        <f>$C83*INDEX(Curves!$G$8:$G$68,AG$4-$B83+1)</f>
        <v/>
      </c>
      <c r="AH83" s="121">
        <f>$C83*INDEX(Curves!$G$8:$G$68,AH$4-$B83+1)</f>
        <v/>
      </c>
      <c r="AI83" s="121">
        <f>$C83*INDEX(Curves!$G$8:$G$68,AI$4-$B83+1)</f>
        <v/>
      </c>
      <c r="AJ83" s="121">
        <f>$C83*INDEX(Curves!$G$8:$G$68,AJ$4-$B83+1)</f>
        <v/>
      </c>
      <c r="AK83" s="121">
        <f>$C83*INDEX(Curves!$G$8:$G$68,AK$4-$B83+1)</f>
        <v/>
      </c>
      <c r="AL83" s="121">
        <f>$C83*INDEX(Curves!$G$8:$G$68,AL$4-$B83+1)</f>
        <v/>
      </c>
      <c r="AM83" s="121">
        <f>$C83*INDEX(Curves!$G$8:$G$68,AM$4-$B83+1)</f>
        <v/>
      </c>
      <c r="AN83" s="121">
        <f>$C83*INDEX(Curves!$G$8:$G$68,AN$4-$B83+1)</f>
        <v/>
      </c>
      <c r="AO83" s="121">
        <f>$C83*INDEX(Curves!$G$8:$G$68,AO$4-$B83+1)</f>
        <v/>
      </c>
      <c r="AP83" s="121">
        <f>$C83*INDEX(Curves!$G$8:$G$68,AP$4-$B83+1)</f>
        <v/>
      </c>
      <c r="AQ83" s="121">
        <f>$C83*INDEX(Curves!$G$8:$G$68,AQ$4-$B83+1)</f>
        <v/>
      </c>
      <c r="AR83" s="121">
        <f>$C83*INDEX(Curves!$G$8:$G$68,AR$4-$B83+1)</f>
        <v/>
      </c>
      <c r="AS83" s="121">
        <f>$C83*INDEX(Curves!$G$8:$G$68,AS$4-$B83+1)</f>
        <v/>
      </c>
      <c r="AT83" s="121">
        <f>$C83*INDEX(Curves!$G$8:$G$68,AT$4-$B83+1)</f>
        <v/>
      </c>
      <c r="AU83" s="121">
        <f>$C83*INDEX(Curves!$G$8:$G$68,AU$4-$B83+1)</f>
        <v/>
      </c>
      <c r="AV83" s="121">
        <f>$C83*INDEX(Curves!$G$8:$G$68,AV$4-$B83+1)</f>
        <v/>
      </c>
      <c r="AW83" s="121">
        <f>$C83*INDEX(Curves!$G$8:$G$68,AW$4-$B83+1)</f>
        <v/>
      </c>
      <c r="AX83" s="121">
        <f>$C83*INDEX(Curves!$G$8:$G$68,AX$4-$B83+1)</f>
        <v/>
      </c>
      <c r="AY83" s="121">
        <f>$C83*INDEX(Curves!$G$8:$G$68,AY$4-$B83+1)</f>
        <v/>
      </c>
      <c r="AZ83" s="121">
        <f>$C83*INDEX(Curves!$G$8:$G$68,AZ$4-$B83+1)</f>
        <v/>
      </c>
      <c r="BA83" s="121">
        <f>$C83*INDEX(Curves!$G$8:$G$68,BA$4-$B83+1)</f>
        <v/>
      </c>
      <c r="BB83" s="121">
        <f>$C83*INDEX(Curves!$G$8:$G$68,BB$4-$B83+1)</f>
        <v/>
      </c>
      <c r="BC83" s="121">
        <f>$C83*INDEX(Curves!$G$8:$G$68,BC$4-$B83+1)</f>
        <v/>
      </c>
      <c r="BD83" s="121">
        <f>$C83*INDEX(Curves!$G$8:$G$68,BD$4-$B83+1)</f>
        <v/>
      </c>
      <c r="BE83" s="121">
        <f>$C83*INDEX(Curves!$G$8:$G$68,BE$4-$B83+1)</f>
        <v/>
      </c>
      <c r="BF83" s="121">
        <f>$C83*INDEX(Curves!$G$8:$G$68,BF$4-$B83+1)</f>
        <v/>
      </c>
      <c r="BG83" s="121">
        <f>$C83*INDEX(Curves!$G$8:$G$68,BG$4-$B83+1)</f>
        <v/>
      </c>
      <c r="BH83" s="121">
        <f>$C83*INDEX(Curves!$G$8:$G$68,BH$4-$B83+1)</f>
        <v/>
      </c>
      <c r="BI83" s="121">
        <f>$C83*INDEX(Curves!$G$8:$G$68,BI$4-$B83+1)</f>
        <v/>
      </c>
      <c r="BJ83" s="121">
        <f>$C83*INDEX(Curves!$G$8:$G$68,BJ$4-$B83+1)</f>
        <v/>
      </c>
      <c r="BK83" s="121">
        <f>$C83*INDEX(Curves!$G$8:$G$68,BK$4-$B83+1)</f>
        <v/>
      </c>
      <c r="BL83" s="121">
        <f>$C83*INDEX(Curves!$G$8:$G$68,BL$4-$B83+1)</f>
        <v/>
      </c>
    </row>
    <row r="84">
      <c r="A84" s="116" t="inlineStr">
        <is>
          <t>Cohort month 12</t>
        </is>
      </c>
      <c r="B84" s="116" t="n">
        <v>12</v>
      </c>
      <c r="C84" s="33">
        <f>INDEX(Ops!$E$9:$BL$9,1,$B84)</f>
        <v/>
      </c>
      <c r="Q84" s="121">
        <f>$C84*INDEX(Curves!$G$8:$G$68,Q$4-$B84+1)</f>
        <v/>
      </c>
      <c r="R84" s="121">
        <f>$C84*INDEX(Curves!$G$8:$G$68,R$4-$B84+1)</f>
        <v/>
      </c>
      <c r="S84" s="121">
        <f>$C84*INDEX(Curves!$G$8:$G$68,S$4-$B84+1)</f>
        <v/>
      </c>
      <c r="T84" s="121">
        <f>$C84*INDEX(Curves!$G$8:$G$68,T$4-$B84+1)</f>
        <v/>
      </c>
      <c r="U84" s="121">
        <f>$C84*INDEX(Curves!$G$8:$G$68,U$4-$B84+1)</f>
        <v/>
      </c>
      <c r="V84" s="121">
        <f>$C84*INDEX(Curves!$G$8:$G$68,V$4-$B84+1)</f>
        <v/>
      </c>
      <c r="W84" s="121">
        <f>$C84*INDEX(Curves!$G$8:$G$68,W$4-$B84+1)</f>
        <v/>
      </c>
      <c r="X84" s="121">
        <f>$C84*INDEX(Curves!$G$8:$G$68,X$4-$B84+1)</f>
        <v/>
      </c>
      <c r="Y84" s="121">
        <f>$C84*INDEX(Curves!$G$8:$G$68,Y$4-$B84+1)</f>
        <v/>
      </c>
      <c r="Z84" s="121">
        <f>$C84*INDEX(Curves!$G$8:$G$68,Z$4-$B84+1)</f>
        <v/>
      </c>
      <c r="AA84" s="121">
        <f>$C84*INDEX(Curves!$G$8:$G$68,AA$4-$B84+1)</f>
        <v/>
      </c>
      <c r="AB84" s="121">
        <f>$C84*INDEX(Curves!$G$8:$G$68,AB$4-$B84+1)</f>
        <v/>
      </c>
      <c r="AC84" s="121">
        <f>$C84*INDEX(Curves!$G$8:$G$68,AC$4-$B84+1)</f>
        <v/>
      </c>
      <c r="AD84" s="121">
        <f>$C84*INDEX(Curves!$G$8:$G$68,AD$4-$B84+1)</f>
        <v/>
      </c>
      <c r="AE84" s="121">
        <f>$C84*INDEX(Curves!$G$8:$G$68,AE$4-$B84+1)</f>
        <v/>
      </c>
      <c r="AF84" s="121">
        <f>$C84*INDEX(Curves!$G$8:$G$68,AF$4-$B84+1)</f>
        <v/>
      </c>
      <c r="AG84" s="121">
        <f>$C84*INDEX(Curves!$G$8:$G$68,AG$4-$B84+1)</f>
        <v/>
      </c>
      <c r="AH84" s="121">
        <f>$C84*INDEX(Curves!$G$8:$G$68,AH$4-$B84+1)</f>
        <v/>
      </c>
      <c r="AI84" s="121">
        <f>$C84*INDEX(Curves!$G$8:$G$68,AI$4-$B84+1)</f>
        <v/>
      </c>
      <c r="AJ84" s="121">
        <f>$C84*INDEX(Curves!$G$8:$G$68,AJ$4-$B84+1)</f>
        <v/>
      </c>
      <c r="AK84" s="121">
        <f>$C84*INDEX(Curves!$G$8:$G$68,AK$4-$B84+1)</f>
        <v/>
      </c>
      <c r="AL84" s="121">
        <f>$C84*INDEX(Curves!$G$8:$G$68,AL$4-$B84+1)</f>
        <v/>
      </c>
      <c r="AM84" s="121">
        <f>$C84*INDEX(Curves!$G$8:$G$68,AM$4-$B84+1)</f>
        <v/>
      </c>
      <c r="AN84" s="121">
        <f>$C84*INDEX(Curves!$G$8:$G$68,AN$4-$B84+1)</f>
        <v/>
      </c>
      <c r="AO84" s="121">
        <f>$C84*INDEX(Curves!$G$8:$G$68,AO$4-$B84+1)</f>
        <v/>
      </c>
      <c r="AP84" s="121">
        <f>$C84*INDEX(Curves!$G$8:$G$68,AP$4-$B84+1)</f>
        <v/>
      </c>
      <c r="AQ84" s="121">
        <f>$C84*INDEX(Curves!$G$8:$G$68,AQ$4-$B84+1)</f>
        <v/>
      </c>
      <c r="AR84" s="121">
        <f>$C84*INDEX(Curves!$G$8:$G$68,AR$4-$B84+1)</f>
        <v/>
      </c>
      <c r="AS84" s="121">
        <f>$C84*INDEX(Curves!$G$8:$G$68,AS$4-$B84+1)</f>
        <v/>
      </c>
      <c r="AT84" s="121">
        <f>$C84*INDEX(Curves!$G$8:$G$68,AT$4-$B84+1)</f>
        <v/>
      </c>
      <c r="AU84" s="121">
        <f>$C84*INDEX(Curves!$G$8:$G$68,AU$4-$B84+1)</f>
        <v/>
      </c>
      <c r="AV84" s="121">
        <f>$C84*INDEX(Curves!$G$8:$G$68,AV$4-$B84+1)</f>
        <v/>
      </c>
      <c r="AW84" s="121">
        <f>$C84*INDEX(Curves!$G$8:$G$68,AW$4-$B84+1)</f>
        <v/>
      </c>
      <c r="AX84" s="121">
        <f>$C84*INDEX(Curves!$G$8:$G$68,AX$4-$B84+1)</f>
        <v/>
      </c>
      <c r="AY84" s="121">
        <f>$C84*INDEX(Curves!$G$8:$G$68,AY$4-$B84+1)</f>
        <v/>
      </c>
      <c r="AZ84" s="121">
        <f>$C84*INDEX(Curves!$G$8:$G$68,AZ$4-$B84+1)</f>
        <v/>
      </c>
      <c r="BA84" s="121">
        <f>$C84*INDEX(Curves!$G$8:$G$68,BA$4-$B84+1)</f>
        <v/>
      </c>
      <c r="BB84" s="121">
        <f>$C84*INDEX(Curves!$G$8:$G$68,BB$4-$B84+1)</f>
        <v/>
      </c>
      <c r="BC84" s="121">
        <f>$C84*INDEX(Curves!$G$8:$G$68,BC$4-$B84+1)</f>
        <v/>
      </c>
      <c r="BD84" s="121">
        <f>$C84*INDEX(Curves!$G$8:$G$68,BD$4-$B84+1)</f>
        <v/>
      </c>
      <c r="BE84" s="121">
        <f>$C84*INDEX(Curves!$G$8:$G$68,BE$4-$B84+1)</f>
        <v/>
      </c>
      <c r="BF84" s="121">
        <f>$C84*INDEX(Curves!$G$8:$G$68,BF$4-$B84+1)</f>
        <v/>
      </c>
      <c r="BG84" s="121">
        <f>$C84*INDEX(Curves!$G$8:$G$68,BG$4-$B84+1)</f>
        <v/>
      </c>
      <c r="BH84" s="121">
        <f>$C84*INDEX(Curves!$G$8:$G$68,BH$4-$B84+1)</f>
        <v/>
      </c>
      <c r="BI84" s="121">
        <f>$C84*INDEX(Curves!$G$8:$G$68,BI$4-$B84+1)</f>
        <v/>
      </c>
      <c r="BJ84" s="121">
        <f>$C84*INDEX(Curves!$G$8:$G$68,BJ$4-$B84+1)</f>
        <v/>
      </c>
      <c r="BK84" s="121">
        <f>$C84*INDEX(Curves!$G$8:$G$68,BK$4-$B84+1)</f>
        <v/>
      </c>
      <c r="BL84" s="121">
        <f>$C84*INDEX(Curves!$G$8:$G$68,BL$4-$B84+1)</f>
        <v/>
      </c>
    </row>
    <row r="85">
      <c r="A85" s="116" t="inlineStr">
        <is>
          <t>Cohort month 13</t>
        </is>
      </c>
      <c r="B85" s="116" t="n">
        <v>13</v>
      </c>
      <c r="C85" s="33">
        <f>INDEX(Ops!$E$9:$BL$9,1,$B85)</f>
        <v/>
      </c>
      <c r="R85" s="121">
        <f>$C85*INDEX(Curves!$G$8:$G$68,R$4-$B85+1)</f>
        <v/>
      </c>
      <c r="S85" s="121">
        <f>$C85*INDEX(Curves!$G$8:$G$68,S$4-$B85+1)</f>
        <v/>
      </c>
      <c r="T85" s="121">
        <f>$C85*INDEX(Curves!$G$8:$G$68,T$4-$B85+1)</f>
        <v/>
      </c>
      <c r="U85" s="121">
        <f>$C85*INDEX(Curves!$G$8:$G$68,U$4-$B85+1)</f>
        <v/>
      </c>
      <c r="V85" s="121">
        <f>$C85*INDEX(Curves!$G$8:$G$68,V$4-$B85+1)</f>
        <v/>
      </c>
      <c r="W85" s="121">
        <f>$C85*INDEX(Curves!$G$8:$G$68,W$4-$B85+1)</f>
        <v/>
      </c>
      <c r="X85" s="121">
        <f>$C85*INDEX(Curves!$G$8:$G$68,X$4-$B85+1)</f>
        <v/>
      </c>
      <c r="Y85" s="121">
        <f>$C85*INDEX(Curves!$G$8:$G$68,Y$4-$B85+1)</f>
        <v/>
      </c>
      <c r="Z85" s="121">
        <f>$C85*INDEX(Curves!$G$8:$G$68,Z$4-$B85+1)</f>
        <v/>
      </c>
      <c r="AA85" s="121">
        <f>$C85*INDEX(Curves!$G$8:$G$68,AA$4-$B85+1)</f>
        <v/>
      </c>
      <c r="AB85" s="121">
        <f>$C85*INDEX(Curves!$G$8:$G$68,AB$4-$B85+1)</f>
        <v/>
      </c>
      <c r="AC85" s="121">
        <f>$C85*INDEX(Curves!$G$8:$G$68,AC$4-$B85+1)</f>
        <v/>
      </c>
      <c r="AD85" s="121">
        <f>$C85*INDEX(Curves!$G$8:$G$68,AD$4-$B85+1)</f>
        <v/>
      </c>
      <c r="AE85" s="121">
        <f>$C85*INDEX(Curves!$G$8:$G$68,AE$4-$B85+1)</f>
        <v/>
      </c>
      <c r="AF85" s="121">
        <f>$C85*INDEX(Curves!$G$8:$G$68,AF$4-$B85+1)</f>
        <v/>
      </c>
      <c r="AG85" s="121">
        <f>$C85*INDEX(Curves!$G$8:$G$68,AG$4-$B85+1)</f>
        <v/>
      </c>
      <c r="AH85" s="121">
        <f>$C85*INDEX(Curves!$G$8:$G$68,AH$4-$B85+1)</f>
        <v/>
      </c>
      <c r="AI85" s="121">
        <f>$C85*INDEX(Curves!$G$8:$G$68,AI$4-$B85+1)</f>
        <v/>
      </c>
      <c r="AJ85" s="121">
        <f>$C85*INDEX(Curves!$G$8:$G$68,AJ$4-$B85+1)</f>
        <v/>
      </c>
      <c r="AK85" s="121">
        <f>$C85*INDEX(Curves!$G$8:$G$68,AK$4-$B85+1)</f>
        <v/>
      </c>
      <c r="AL85" s="121">
        <f>$C85*INDEX(Curves!$G$8:$G$68,AL$4-$B85+1)</f>
        <v/>
      </c>
      <c r="AM85" s="121">
        <f>$C85*INDEX(Curves!$G$8:$G$68,AM$4-$B85+1)</f>
        <v/>
      </c>
      <c r="AN85" s="121">
        <f>$C85*INDEX(Curves!$G$8:$G$68,AN$4-$B85+1)</f>
        <v/>
      </c>
      <c r="AO85" s="121">
        <f>$C85*INDEX(Curves!$G$8:$G$68,AO$4-$B85+1)</f>
        <v/>
      </c>
      <c r="AP85" s="121">
        <f>$C85*INDEX(Curves!$G$8:$G$68,AP$4-$B85+1)</f>
        <v/>
      </c>
      <c r="AQ85" s="121">
        <f>$C85*INDEX(Curves!$G$8:$G$68,AQ$4-$B85+1)</f>
        <v/>
      </c>
      <c r="AR85" s="121">
        <f>$C85*INDEX(Curves!$G$8:$G$68,AR$4-$B85+1)</f>
        <v/>
      </c>
      <c r="AS85" s="121">
        <f>$C85*INDEX(Curves!$G$8:$G$68,AS$4-$B85+1)</f>
        <v/>
      </c>
      <c r="AT85" s="121">
        <f>$C85*INDEX(Curves!$G$8:$G$68,AT$4-$B85+1)</f>
        <v/>
      </c>
      <c r="AU85" s="121">
        <f>$C85*INDEX(Curves!$G$8:$G$68,AU$4-$B85+1)</f>
        <v/>
      </c>
      <c r="AV85" s="121">
        <f>$C85*INDEX(Curves!$G$8:$G$68,AV$4-$B85+1)</f>
        <v/>
      </c>
      <c r="AW85" s="121">
        <f>$C85*INDEX(Curves!$G$8:$G$68,AW$4-$B85+1)</f>
        <v/>
      </c>
      <c r="AX85" s="121">
        <f>$C85*INDEX(Curves!$G$8:$G$68,AX$4-$B85+1)</f>
        <v/>
      </c>
      <c r="AY85" s="121">
        <f>$C85*INDEX(Curves!$G$8:$G$68,AY$4-$B85+1)</f>
        <v/>
      </c>
      <c r="AZ85" s="121">
        <f>$C85*INDEX(Curves!$G$8:$G$68,AZ$4-$B85+1)</f>
        <v/>
      </c>
      <c r="BA85" s="121">
        <f>$C85*INDEX(Curves!$G$8:$G$68,BA$4-$B85+1)</f>
        <v/>
      </c>
      <c r="BB85" s="121">
        <f>$C85*INDEX(Curves!$G$8:$G$68,BB$4-$B85+1)</f>
        <v/>
      </c>
      <c r="BC85" s="121">
        <f>$C85*INDEX(Curves!$G$8:$G$68,BC$4-$B85+1)</f>
        <v/>
      </c>
      <c r="BD85" s="121">
        <f>$C85*INDEX(Curves!$G$8:$G$68,BD$4-$B85+1)</f>
        <v/>
      </c>
      <c r="BE85" s="121">
        <f>$C85*INDEX(Curves!$G$8:$G$68,BE$4-$B85+1)</f>
        <v/>
      </c>
      <c r="BF85" s="121">
        <f>$C85*INDEX(Curves!$G$8:$G$68,BF$4-$B85+1)</f>
        <v/>
      </c>
      <c r="BG85" s="121">
        <f>$C85*INDEX(Curves!$G$8:$G$68,BG$4-$B85+1)</f>
        <v/>
      </c>
      <c r="BH85" s="121">
        <f>$C85*INDEX(Curves!$G$8:$G$68,BH$4-$B85+1)</f>
        <v/>
      </c>
      <c r="BI85" s="121">
        <f>$C85*INDEX(Curves!$G$8:$G$68,BI$4-$B85+1)</f>
        <v/>
      </c>
      <c r="BJ85" s="121">
        <f>$C85*INDEX(Curves!$G$8:$G$68,BJ$4-$B85+1)</f>
        <v/>
      </c>
      <c r="BK85" s="121">
        <f>$C85*INDEX(Curves!$G$8:$G$68,BK$4-$B85+1)</f>
        <v/>
      </c>
      <c r="BL85" s="121">
        <f>$C85*INDEX(Curves!$G$8:$G$68,BL$4-$B85+1)</f>
        <v/>
      </c>
    </row>
    <row r="86">
      <c r="A86" s="116" t="inlineStr">
        <is>
          <t>Cohort month 14</t>
        </is>
      </c>
      <c r="B86" s="116" t="n">
        <v>14</v>
      </c>
      <c r="C86" s="33">
        <f>INDEX(Ops!$E$9:$BL$9,1,$B86)</f>
        <v/>
      </c>
      <c r="S86" s="121">
        <f>$C86*INDEX(Curves!$G$8:$G$68,S$4-$B86+1)</f>
        <v/>
      </c>
      <c r="T86" s="121">
        <f>$C86*INDEX(Curves!$G$8:$G$68,T$4-$B86+1)</f>
        <v/>
      </c>
      <c r="U86" s="121">
        <f>$C86*INDEX(Curves!$G$8:$G$68,U$4-$B86+1)</f>
        <v/>
      </c>
      <c r="V86" s="121">
        <f>$C86*INDEX(Curves!$G$8:$G$68,V$4-$B86+1)</f>
        <v/>
      </c>
      <c r="W86" s="121">
        <f>$C86*INDEX(Curves!$G$8:$G$68,W$4-$B86+1)</f>
        <v/>
      </c>
      <c r="X86" s="121">
        <f>$C86*INDEX(Curves!$G$8:$G$68,X$4-$B86+1)</f>
        <v/>
      </c>
      <c r="Y86" s="121">
        <f>$C86*INDEX(Curves!$G$8:$G$68,Y$4-$B86+1)</f>
        <v/>
      </c>
      <c r="Z86" s="121">
        <f>$C86*INDEX(Curves!$G$8:$G$68,Z$4-$B86+1)</f>
        <v/>
      </c>
      <c r="AA86" s="121">
        <f>$C86*INDEX(Curves!$G$8:$G$68,AA$4-$B86+1)</f>
        <v/>
      </c>
      <c r="AB86" s="121">
        <f>$C86*INDEX(Curves!$G$8:$G$68,AB$4-$B86+1)</f>
        <v/>
      </c>
      <c r="AC86" s="121">
        <f>$C86*INDEX(Curves!$G$8:$G$68,AC$4-$B86+1)</f>
        <v/>
      </c>
      <c r="AD86" s="121">
        <f>$C86*INDEX(Curves!$G$8:$G$68,AD$4-$B86+1)</f>
        <v/>
      </c>
      <c r="AE86" s="121">
        <f>$C86*INDEX(Curves!$G$8:$G$68,AE$4-$B86+1)</f>
        <v/>
      </c>
      <c r="AF86" s="121">
        <f>$C86*INDEX(Curves!$G$8:$G$68,AF$4-$B86+1)</f>
        <v/>
      </c>
      <c r="AG86" s="121">
        <f>$C86*INDEX(Curves!$G$8:$G$68,AG$4-$B86+1)</f>
        <v/>
      </c>
      <c r="AH86" s="121">
        <f>$C86*INDEX(Curves!$G$8:$G$68,AH$4-$B86+1)</f>
        <v/>
      </c>
      <c r="AI86" s="121">
        <f>$C86*INDEX(Curves!$G$8:$G$68,AI$4-$B86+1)</f>
        <v/>
      </c>
      <c r="AJ86" s="121">
        <f>$C86*INDEX(Curves!$G$8:$G$68,AJ$4-$B86+1)</f>
        <v/>
      </c>
      <c r="AK86" s="121">
        <f>$C86*INDEX(Curves!$G$8:$G$68,AK$4-$B86+1)</f>
        <v/>
      </c>
      <c r="AL86" s="121">
        <f>$C86*INDEX(Curves!$G$8:$G$68,AL$4-$B86+1)</f>
        <v/>
      </c>
      <c r="AM86" s="121">
        <f>$C86*INDEX(Curves!$G$8:$G$68,AM$4-$B86+1)</f>
        <v/>
      </c>
      <c r="AN86" s="121">
        <f>$C86*INDEX(Curves!$G$8:$G$68,AN$4-$B86+1)</f>
        <v/>
      </c>
      <c r="AO86" s="121">
        <f>$C86*INDEX(Curves!$G$8:$G$68,AO$4-$B86+1)</f>
        <v/>
      </c>
      <c r="AP86" s="121">
        <f>$C86*INDEX(Curves!$G$8:$G$68,AP$4-$B86+1)</f>
        <v/>
      </c>
      <c r="AQ86" s="121">
        <f>$C86*INDEX(Curves!$G$8:$G$68,AQ$4-$B86+1)</f>
        <v/>
      </c>
      <c r="AR86" s="121">
        <f>$C86*INDEX(Curves!$G$8:$G$68,AR$4-$B86+1)</f>
        <v/>
      </c>
      <c r="AS86" s="121">
        <f>$C86*INDEX(Curves!$G$8:$G$68,AS$4-$B86+1)</f>
        <v/>
      </c>
      <c r="AT86" s="121">
        <f>$C86*INDEX(Curves!$G$8:$G$68,AT$4-$B86+1)</f>
        <v/>
      </c>
      <c r="AU86" s="121">
        <f>$C86*INDEX(Curves!$G$8:$G$68,AU$4-$B86+1)</f>
        <v/>
      </c>
      <c r="AV86" s="121">
        <f>$C86*INDEX(Curves!$G$8:$G$68,AV$4-$B86+1)</f>
        <v/>
      </c>
      <c r="AW86" s="121">
        <f>$C86*INDEX(Curves!$G$8:$G$68,AW$4-$B86+1)</f>
        <v/>
      </c>
      <c r="AX86" s="121">
        <f>$C86*INDEX(Curves!$G$8:$G$68,AX$4-$B86+1)</f>
        <v/>
      </c>
      <c r="AY86" s="121">
        <f>$C86*INDEX(Curves!$G$8:$G$68,AY$4-$B86+1)</f>
        <v/>
      </c>
      <c r="AZ86" s="121">
        <f>$C86*INDEX(Curves!$G$8:$G$68,AZ$4-$B86+1)</f>
        <v/>
      </c>
      <c r="BA86" s="121">
        <f>$C86*INDEX(Curves!$G$8:$G$68,BA$4-$B86+1)</f>
        <v/>
      </c>
      <c r="BB86" s="121">
        <f>$C86*INDEX(Curves!$G$8:$G$68,BB$4-$B86+1)</f>
        <v/>
      </c>
      <c r="BC86" s="121">
        <f>$C86*INDEX(Curves!$G$8:$G$68,BC$4-$B86+1)</f>
        <v/>
      </c>
      <c r="BD86" s="121">
        <f>$C86*INDEX(Curves!$G$8:$G$68,BD$4-$B86+1)</f>
        <v/>
      </c>
      <c r="BE86" s="121">
        <f>$C86*INDEX(Curves!$G$8:$G$68,BE$4-$B86+1)</f>
        <v/>
      </c>
      <c r="BF86" s="121">
        <f>$C86*INDEX(Curves!$G$8:$G$68,BF$4-$B86+1)</f>
        <v/>
      </c>
      <c r="BG86" s="121">
        <f>$C86*INDEX(Curves!$G$8:$G$68,BG$4-$B86+1)</f>
        <v/>
      </c>
      <c r="BH86" s="121">
        <f>$C86*INDEX(Curves!$G$8:$G$68,BH$4-$B86+1)</f>
        <v/>
      </c>
      <c r="BI86" s="121">
        <f>$C86*INDEX(Curves!$G$8:$G$68,BI$4-$B86+1)</f>
        <v/>
      </c>
      <c r="BJ86" s="121">
        <f>$C86*INDEX(Curves!$G$8:$G$68,BJ$4-$B86+1)</f>
        <v/>
      </c>
      <c r="BK86" s="121">
        <f>$C86*INDEX(Curves!$G$8:$G$68,BK$4-$B86+1)</f>
        <v/>
      </c>
      <c r="BL86" s="121">
        <f>$C86*INDEX(Curves!$G$8:$G$68,BL$4-$B86+1)</f>
        <v/>
      </c>
    </row>
    <row r="87">
      <c r="A87" s="116" t="inlineStr">
        <is>
          <t>Cohort month 15</t>
        </is>
      </c>
      <c r="B87" s="116" t="n">
        <v>15</v>
      </c>
      <c r="C87" s="33">
        <f>INDEX(Ops!$E$9:$BL$9,1,$B87)</f>
        <v/>
      </c>
      <c r="T87" s="121">
        <f>$C87*INDEX(Curves!$G$8:$G$68,T$4-$B87+1)</f>
        <v/>
      </c>
      <c r="U87" s="121">
        <f>$C87*INDEX(Curves!$G$8:$G$68,U$4-$B87+1)</f>
        <v/>
      </c>
      <c r="V87" s="121">
        <f>$C87*INDEX(Curves!$G$8:$G$68,V$4-$B87+1)</f>
        <v/>
      </c>
      <c r="W87" s="121">
        <f>$C87*INDEX(Curves!$G$8:$G$68,W$4-$B87+1)</f>
        <v/>
      </c>
      <c r="X87" s="121">
        <f>$C87*INDEX(Curves!$G$8:$G$68,X$4-$B87+1)</f>
        <v/>
      </c>
      <c r="Y87" s="121">
        <f>$C87*INDEX(Curves!$G$8:$G$68,Y$4-$B87+1)</f>
        <v/>
      </c>
      <c r="Z87" s="121">
        <f>$C87*INDEX(Curves!$G$8:$G$68,Z$4-$B87+1)</f>
        <v/>
      </c>
      <c r="AA87" s="121">
        <f>$C87*INDEX(Curves!$G$8:$G$68,AA$4-$B87+1)</f>
        <v/>
      </c>
      <c r="AB87" s="121">
        <f>$C87*INDEX(Curves!$G$8:$G$68,AB$4-$B87+1)</f>
        <v/>
      </c>
      <c r="AC87" s="121">
        <f>$C87*INDEX(Curves!$G$8:$G$68,AC$4-$B87+1)</f>
        <v/>
      </c>
      <c r="AD87" s="121">
        <f>$C87*INDEX(Curves!$G$8:$G$68,AD$4-$B87+1)</f>
        <v/>
      </c>
      <c r="AE87" s="121">
        <f>$C87*INDEX(Curves!$G$8:$G$68,AE$4-$B87+1)</f>
        <v/>
      </c>
      <c r="AF87" s="121">
        <f>$C87*INDEX(Curves!$G$8:$G$68,AF$4-$B87+1)</f>
        <v/>
      </c>
      <c r="AG87" s="121">
        <f>$C87*INDEX(Curves!$G$8:$G$68,AG$4-$B87+1)</f>
        <v/>
      </c>
      <c r="AH87" s="121">
        <f>$C87*INDEX(Curves!$G$8:$G$68,AH$4-$B87+1)</f>
        <v/>
      </c>
      <c r="AI87" s="121">
        <f>$C87*INDEX(Curves!$G$8:$G$68,AI$4-$B87+1)</f>
        <v/>
      </c>
      <c r="AJ87" s="121">
        <f>$C87*INDEX(Curves!$G$8:$G$68,AJ$4-$B87+1)</f>
        <v/>
      </c>
      <c r="AK87" s="121">
        <f>$C87*INDEX(Curves!$G$8:$G$68,AK$4-$B87+1)</f>
        <v/>
      </c>
      <c r="AL87" s="121">
        <f>$C87*INDEX(Curves!$G$8:$G$68,AL$4-$B87+1)</f>
        <v/>
      </c>
      <c r="AM87" s="121">
        <f>$C87*INDEX(Curves!$G$8:$G$68,AM$4-$B87+1)</f>
        <v/>
      </c>
      <c r="AN87" s="121">
        <f>$C87*INDEX(Curves!$G$8:$G$68,AN$4-$B87+1)</f>
        <v/>
      </c>
      <c r="AO87" s="121">
        <f>$C87*INDEX(Curves!$G$8:$G$68,AO$4-$B87+1)</f>
        <v/>
      </c>
      <c r="AP87" s="121">
        <f>$C87*INDEX(Curves!$G$8:$G$68,AP$4-$B87+1)</f>
        <v/>
      </c>
      <c r="AQ87" s="121">
        <f>$C87*INDEX(Curves!$G$8:$G$68,AQ$4-$B87+1)</f>
        <v/>
      </c>
      <c r="AR87" s="121">
        <f>$C87*INDEX(Curves!$G$8:$G$68,AR$4-$B87+1)</f>
        <v/>
      </c>
      <c r="AS87" s="121">
        <f>$C87*INDEX(Curves!$G$8:$G$68,AS$4-$B87+1)</f>
        <v/>
      </c>
      <c r="AT87" s="121">
        <f>$C87*INDEX(Curves!$G$8:$G$68,AT$4-$B87+1)</f>
        <v/>
      </c>
      <c r="AU87" s="121">
        <f>$C87*INDEX(Curves!$G$8:$G$68,AU$4-$B87+1)</f>
        <v/>
      </c>
      <c r="AV87" s="121">
        <f>$C87*INDEX(Curves!$G$8:$G$68,AV$4-$B87+1)</f>
        <v/>
      </c>
      <c r="AW87" s="121">
        <f>$C87*INDEX(Curves!$G$8:$G$68,AW$4-$B87+1)</f>
        <v/>
      </c>
      <c r="AX87" s="121">
        <f>$C87*INDEX(Curves!$G$8:$G$68,AX$4-$B87+1)</f>
        <v/>
      </c>
      <c r="AY87" s="121">
        <f>$C87*INDEX(Curves!$G$8:$G$68,AY$4-$B87+1)</f>
        <v/>
      </c>
      <c r="AZ87" s="121">
        <f>$C87*INDEX(Curves!$G$8:$G$68,AZ$4-$B87+1)</f>
        <v/>
      </c>
      <c r="BA87" s="121">
        <f>$C87*INDEX(Curves!$G$8:$G$68,BA$4-$B87+1)</f>
        <v/>
      </c>
      <c r="BB87" s="121">
        <f>$C87*INDEX(Curves!$G$8:$G$68,BB$4-$B87+1)</f>
        <v/>
      </c>
      <c r="BC87" s="121">
        <f>$C87*INDEX(Curves!$G$8:$G$68,BC$4-$B87+1)</f>
        <v/>
      </c>
      <c r="BD87" s="121">
        <f>$C87*INDEX(Curves!$G$8:$G$68,BD$4-$B87+1)</f>
        <v/>
      </c>
      <c r="BE87" s="121">
        <f>$C87*INDEX(Curves!$G$8:$G$68,BE$4-$B87+1)</f>
        <v/>
      </c>
      <c r="BF87" s="121">
        <f>$C87*INDEX(Curves!$G$8:$G$68,BF$4-$B87+1)</f>
        <v/>
      </c>
      <c r="BG87" s="121">
        <f>$C87*INDEX(Curves!$G$8:$G$68,BG$4-$B87+1)</f>
        <v/>
      </c>
      <c r="BH87" s="121">
        <f>$C87*INDEX(Curves!$G$8:$G$68,BH$4-$B87+1)</f>
        <v/>
      </c>
      <c r="BI87" s="121">
        <f>$C87*INDEX(Curves!$G$8:$G$68,BI$4-$B87+1)</f>
        <v/>
      </c>
      <c r="BJ87" s="121">
        <f>$C87*INDEX(Curves!$G$8:$G$68,BJ$4-$B87+1)</f>
        <v/>
      </c>
      <c r="BK87" s="121">
        <f>$C87*INDEX(Curves!$G$8:$G$68,BK$4-$B87+1)</f>
        <v/>
      </c>
      <c r="BL87" s="121">
        <f>$C87*INDEX(Curves!$G$8:$G$68,BL$4-$B87+1)</f>
        <v/>
      </c>
    </row>
    <row r="88">
      <c r="A88" s="116" t="inlineStr">
        <is>
          <t>Cohort month 16</t>
        </is>
      </c>
      <c r="B88" s="116" t="n">
        <v>16</v>
      </c>
      <c r="C88" s="33">
        <f>INDEX(Ops!$E$9:$BL$9,1,$B88)</f>
        <v/>
      </c>
      <c r="U88" s="121">
        <f>$C88*INDEX(Curves!$G$8:$G$68,U$4-$B88+1)</f>
        <v/>
      </c>
      <c r="V88" s="121">
        <f>$C88*INDEX(Curves!$G$8:$G$68,V$4-$B88+1)</f>
        <v/>
      </c>
      <c r="W88" s="121">
        <f>$C88*INDEX(Curves!$G$8:$G$68,W$4-$B88+1)</f>
        <v/>
      </c>
      <c r="X88" s="121">
        <f>$C88*INDEX(Curves!$G$8:$G$68,X$4-$B88+1)</f>
        <v/>
      </c>
      <c r="Y88" s="121">
        <f>$C88*INDEX(Curves!$G$8:$G$68,Y$4-$B88+1)</f>
        <v/>
      </c>
      <c r="Z88" s="121">
        <f>$C88*INDEX(Curves!$G$8:$G$68,Z$4-$B88+1)</f>
        <v/>
      </c>
      <c r="AA88" s="121">
        <f>$C88*INDEX(Curves!$G$8:$G$68,AA$4-$B88+1)</f>
        <v/>
      </c>
      <c r="AB88" s="121">
        <f>$C88*INDEX(Curves!$G$8:$G$68,AB$4-$B88+1)</f>
        <v/>
      </c>
      <c r="AC88" s="121">
        <f>$C88*INDEX(Curves!$G$8:$G$68,AC$4-$B88+1)</f>
        <v/>
      </c>
      <c r="AD88" s="121">
        <f>$C88*INDEX(Curves!$G$8:$G$68,AD$4-$B88+1)</f>
        <v/>
      </c>
      <c r="AE88" s="121">
        <f>$C88*INDEX(Curves!$G$8:$G$68,AE$4-$B88+1)</f>
        <v/>
      </c>
      <c r="AF88" s="121">
        <f>$C88*INDEX(Curves!$G$8:$G$68,AF$4-$B88+1)</f>
        <v/>
      </c>
      <c r="AG88" s="121">
        <f>$C88*INDEX(Curves!$G$8:$G$68,AG$4-$B88+1)</f>
        <v/>
      </c>
      <c r="AH88" s="121">
        <f>$C88*INDEX(Curves!$G$8:$G$68,AH$4-$B88+1)</f>
        <v/>
      </c>
      <c r="AI88" s="121">
        <f>$C88*INDEX(Curves!$G$8:$G$68,AI$4-$B88+1)</f>
        <v/>
      </c>
      <c r="AJ88" s="121">
        <f>$C88*INDEX(Curves!$G$8:$G$68,AJ$4-$B88+1)</f>
        <v/>
      </c>
      <c r="AK88" s="121">
        <f>$C88*INDEX(Curves!$G$8:$G$68,AK$4-$B88+1)</f>
        <v/>
      </c>
      <c r="AL88" s="121">
        <f>$C88*INDEX(Curves!$G$8:$G$68,AL$4-$B88+1)</f>
        <v/>
      </c>
      <c r="AM88" s="121">
        <f>$C88*INDEX(Curves!$G$8:$G$68,AM$4-$B88+1)</f>
        <v/>
      </c>
      <c r="AN88" s="121">
        <f>$C88*INDEX(Curves!$G$8:$G$68,AN$4-$B88+1)</f>
        <v/>
      </c>
      <c r="AO88" s="121">
        <f>$C88*INDEX(Curves!$G$8:$G$68,AO$4-$B88+1)</f>
        <v/>
      </c>
      <c r="AP88" s="121">
        <f>$C88*INDEX(Curves!$G$8:$G$68,AP$4-$B88+1)</f>
        <v/>
      </c>
      <c r="AQ88" s="121">
        <f>$C88*INDEX(Curves!$G$8:$G$68,AQ$4-$B88+1)</f>
        <v/>
      </c>
      <c r="AR88" s="121">
        <f>$C88*INDEX(Curves!$G$8:$G$68,AR$4-$B88+1)</f>
        <v/>
      </c>
      <c r="AS88" s="121">
        <f>$C88*INDEX(Curves!$G$8:$G$68,AS$4-$B88+1)</f>
        <v/>
      </c>
      <c r="AT88" s="121">
        <f>$C88*INDEX(Curves!$G$8:$G$68,AT$4-$B88+1)</f>
        <v/>
      </c>
      <c r="AU88" s="121">
        <f>$C88*INDEX(Curves!$G$8:$G$68,AU$4-$B88+1)</f>
        <v/>
      </c>
      <c r="AV88" s="121">
        <f>$C88*INDEX(Curves!$G$8:$G$68,AV$4-$B88+1)</f>
        <v/>
      </c>
      <c r="AW88" s="121">
        <f>$C88*INDEX(Curves!$G$8:$G$68,AW$4-$B88+1)</f>
        <v/>
      </c>
      <c r="AX88" s="121">
        <f>$C88*INDEX(Curves!$G$8:$G$68,AX$4-$B88+1)</f>
        <v/>
      </c>
      <c r="AY88" s="121">
        <f>$C88*INDEX(Curves!$G$8:$G$68,AY$4-$B88+1)</f>
        <v/>
      </c>
      <c r="AZ88" s="121">
        <f>$C88*INDEX(Curves!$G$8:$G$68,AZ$4-$B88+1)</f>
        <v/>
      </c>
      <c r="BA88" s="121">
        <f>$C88*INDEX(Curves!$G$8:$G$68,BA$4-$B88+1)</f>
        <v/>
      </c>
      <c r="BB88" s="121">
        <f>$C88*INDEX(Curves!$G$8:$G$68,BB$4-$B88+1)</f>
        <v/>
      </c>
      <c r="BC88" s="121">
        <f>$C88*INDEX(Curves!$G$8:$G$68,BC$4-$B88+1)</f>
        <v/>
      </c>
      <c r="BD88" s="121">
        <f>$C88*INDEX(Curves!$G$8:$G$68,BD$4-$B88+1)</f>
        <v/>
      </c>
      <c r="BE88" s="121">
        <f>$C88*INDEX(Curves!$G$8:$G$68,BE$4-$B88+1)</f>
        <v/>
      </c>
      <c r="BF88" s="121">
        <f>$C88*INDEX(Curves!$G$8:$G$68,BF$4-$B88+1)</f>
        <v/>
      </c>
      <c r="BG88" s="121">
        <f>$C88*INDEX(Curves!$G$8:$G$68,BG$4-$B88+1)</f>
        <v/>
      </c>
      <c r="BH88" s="121">
        <f>$C88*INDEX(Curves!$G$8:$G$68,BH$4-$B88+1)</f>
        <v/>
      </c>
      <c r="BI88" s="121">
        <f>$C88*INDEX(Curves!$G$8:$G$68,BI$4-$B88+1)</f>
        <v/>
      </c>
      <c r="BJ88" s="121">
        <f>$C88*INDEX(Curves!$G$8:$G$68,BJ$4-$B88+1)</f>
        <v/>
      </c>
      <c r="BK88" s="121">
        <f>$C88*INDEX(Curves!$G$8:$G$68,BK$4-$B88+1)</f>
        <v/>
      </c>
      <c r="BL88" s="121">
        <f>$C88*INDEX(Curves!$G$8:$G$68,BL$4-$B88+1)</f>
        <v/>
      </c>
    </row>
    <row r="89">
      <c r="A89" s="116" t="inlineStr">
        <is>
          <t>Cohort month 17</t>
        </is>
      </c>
      <c r="B89" s="116" t="n">
        <v>17</v>
      </c>
      <c r="C89" s="33">
        <f>INDEX(Ops!$E$9:$BL$9,1,$B89)</f>
        <v/>
      </c>
      <c r="V89" s="121">
        <f>$C89*INDEX(Curves!$G$8:$G$68,V$4-$B89+1)</f>
        <v/>
      </c>
      <c r="W89" s="121">
        <f>$C89*INDEX(Curves!$G$8:$G$68,W$4-$B89+1)</f>
        <v/>
      </c>
      <c r="X89" s="121">
        <f>$C89*INDEX(Curves!$G$8:$G$68,X$4-$B89+1)</f>
        <v/>
      </c>
      <c r="Y89" s="121">
        <f>$C89*INDEX(Curves!$G$8:$G$68,Y$4-$B89+1)</f>
        <v/>
      </c>
      <c r="Z89" s="121">
        <f>$C89*INDEX(Curves!$G$8:$G$68,Z$4-$B89+1)</f>
        <v/>
      </c>
      <c r="AA89" s="121">
        <f>$C89*INDEX(Curves!$G$8:$G$68,AA$4-$B89+1)</f>
        <v/>
      </c>
      <c r="AB89" s="121">
        <f>$C89*INDEX(Curves!$G$8:$G$68,AB$4-$B89+1)</f>
        <v/>
      </c>
      <c r="AC89" s="121">
        <f>$C89*INDEX(Curves!$G$8:$G$68,AC$4-$B89+1)</f>
        <v/>
      </c>
      <c r="AD89" s="121">
        <f>$C89*INDEX(Curves!$G$8:$G$68,AD$4-$B89+1)</f>
        <v/>
      </c>
      <c r="AE89" s="121">
        <f>$C89*INDEX(Curves!$G$8:$G$68,AE$4-$B89+1)</f>
        <v/>
      </c>
      <c r="AF89" s="121">
        <f>$C89*INDEX(Curves!$G$8:$G$68,AF$4-$B89+1)</f>
        <v/>
      </c>
      <c r="AG89" s="121">
        <f>$C89*INDEX(Curves!$G$8:$G$68,AG$4-$B89+1)</f>
        <v/>
      </c>
      <c r="AH89" s="121">
        <f>$C89*INDEX(Curves!$G$8:$G$68,AH$4-$B89+1)</f>
        <v/>
      </c>
      <c r="AI89" s="121">
        <f>$C89*INDEX(Curves!$G$8:$G$68,AI$4-$B89+1)</f>
        <v/>
      </c>
      <c r="AJ89" s="121">
        <f>$C89*INDEX(Curves!$G$8:$G$68,AJ$4-$B89+1)</f>
        <v/>
      </c>
      <c r="AK89" s="121">
        <f>$C89*INDEX(Curves!$G$8:$G$68,AK$4-$B89+1)</f>
        <v/>
      </c>
      <c r="AL89" s="121">
        <f>$C89*INDEX(Curves!$G$8:$G$68,AL$4-$B89+1)</f>
        <v/>
      </c>
      <c r="AM89" s="121">
        <f>$C89*INDEX(Curves!$G$8:$G$68,AM$4-$B89+1)</f>
        <v/>
      </c>
      <c r="AN89" s="121">
        <f>$C89*INDEX(Curves!$G$8:$G$68,AN$4-$B89+1)</f>
        <v/>
      </c>
      <c r="AO89" s="121">
        <f>$C89*INDEX(Curves!$G$8:$G$68,AO$4-$B89+1)</f>
        <v/>
      </c>
      <c r="AP89" s="121">
        <f>$C89*INDEX(Curves!$G$8:$G$68,AP$4-$B89+1)</f>
        <v/>
      </c>
      <c r="AQ89" s="121">
        <f>$C89*INDEX(Curves!$G$8:$G$68,AQ$4-$B89+1)</f>
        <v/>
      </c>
      <c r="AR89" s="121">
        <f>$C89*INDEX(Curves!$G$8:$G$68,AR$4-$B89+1)</f>
        <v/>
      </c>
      <c r="AS89" s="121">
        <f>$C89*INDEX(Curves!$G$8:$G$68,AS$4-$B89+1)</f>
        <v/>
      </c>
      <c r="AT89" s="121">
        <f>$C89*INDEX(Curves!$G$8:$G$68,AT$4-$B89+1)</f>
        <v/>
      </c>
      <c r="AU89" s="121">
        <f>$C89*INDEX(Curves!$G$8:$G$68,AU$4-$B89+1)</f>
        <v/>
      </c>
      <c r="AV89" s="121">
        <f>$C89*INDEX(Curves!$G$8:$G$68,AV$4-$B89+1)</f>
        <v/>
      </c>
      <c r="AW89" s="121">
        <f>$C89*INDEX(Curves!$G$8:$G$68,AW$4-$B89+1)</f>
        <v/>
      </c>
      <c r="AX89" s="121">
        <f>$C89*INDEX(Curves!$G$8:$G$68,AX$4-$B89+1)</f>
        <v/>
      </c>
      <c r="AY89" s="121">
        <f>$C89*INDEX(Curves!$G$8:$G$68,AY$4-$B89+1)</f>
        <v/>
      </c>
      <c r="AZ89" s="121">
        <f>$C89*INDEX(Curves!$G$8:$G$68,AZ$4-$B89+1)</f>
        <v/>
      </c>
      <c r="BA89" s="121">
        <f>$C89*INDEX(Curves!$G$8:$G$68,BA$4-$B89+1)</f>
        <v/>
      </c>
      <c r="BB89" s="121">
        <f>$C89*INDEX(Curves!$G$8:$G$68,BB$4-$B89+1)</f>
        <v/>
      </c>
      <c r="BC89" s="121">
        <f>$C89*INDEX(Curves!$G$8:$G$68,BC$4-$B89+1)</f>
        <v/>
      </c>
      <c r="BD89" s="121">
        <f>$C89*INDEX(Curves!$G$8:$G$68,BD$4-$B89+1)</f>
        <v/>
      </c>
      <c r="BE89" s="121">
        <f>$C89*INDEX(Curves!$G$8:$G$68,BE$4-$B89+1)</f>
        <v/>
      </c>
      <c r="BF89" s="121">
        <f>$C89*INDEX(Curves!$G$8:$G$68,BF$4-$B89+1)</f>
        <v/>
      </c>
      <c r="BG89" s="121">
        <f>$C89*INDEX(Curves!$G$8:$G$68,BG$4-$B89+1)</f>
        <v/>
      </c>
      <c r="BH89" s="121">
        <f>$C89*INDEX(Curves!$G$8:$G$68,BH$4-$B89+1)</f>
        <v/>
      </c>
      <c r="BI89" s="121">
        <f>$C89*INDEX(Curves!$G$8:$G$68,BI$4-$B89+1)</f>
        <v/>
      </c>
      <c r="BJ89" s="121">
        <f>$C89*INDEX(Curves!$G$8:$G$68,BJ$4-$B89+1)</f>
        <v/>
      </c>
      <c r="BK89" s="121">
        <f>$C89*INDEX(Curves!$G$8:$G$68,BK$4-$B89+1)</f>
        <v/>
      </c>
      <c r="BL89" s="121">
        <f>$C89*INDEX(Curves!$G$8:$G$68,BL$4-$B89+1)</f>
        <v/>
      </c>
    </row>
    <row r="90">
      <c r="A90" s="116" t="inlineStr">
        <is>
          <t>Cohort month 18</t>
        </is>
      </c>
      <c r="B90" s="116" t="n">
        <v>18</v>
      </c>
      <c r="C90" s="33">
        <f>INDEX(Ops!$E$9:$BL$9,1,$B90)</f>
        <v/>
      </c>
      <c r="W90" s="121">
        <f>$C90*INDEX(Curves!$G$8:$G$68,W$4-$B90+1)</f>
        <v/>
      </c>
      <c r="X90" s="121">
        <f>$C90*INDEX(Curves!$G$8:$G$68,X$4-$B90+1)</f>
        <v/>
      </c>
      <c r="Y90" s="121">
        <f>$C90*INDEX(Curves!$G$8:$G$68,Y$4-$B90+1)</f>
        <v/>
      </c>
      <c r="Z90" s="121">
        <f>$C90*INDEX(Curves!$G$8:$G$68,Z$4-$B90+1)</f>
        <v/>
      </c>
      <c r="AA90" s="121">
        <f>$C90*INDEX(Curves!$G$8:$G$68,AA$4-$B90+1)</f>
        <v/>
      </c>
      <c r="AB90" s="121">
        <f>$C90*INDEX(Curves!$G$8:$G$68,AB$4-$B90+1)</f>
        <v/>
      </c>
      <c r="AC90" s="121">
        <f>$C90*INDEX(Curves!$G$8:$G$68,AC$4-$B90+1)</f>
        <v/>
      </c>
      <c r="AD90" s="121">
        <f>$C90*INDEX(Curves!$G$8:$G$68,AD$4-$B90+1)</f>
        <v/>
      </c>
      <c r="AE90" s="121">
        <f>$C90*INDEX(Curves!$G$8:$G$68,AE$4-$B90+1)</f>
        <v/>
      </c>
      <c r="AF90" s="121">
        <f>$C90*INDEX(Curves!$G$8:$G$68,AF$4-$B90+1)</f>
        <v/>
      </c>
      <c r="AG90" s="121">
        <f>$C90*INDEX(Curves!$G$8:$G$68,AG$4-$B90+1)</f>
        <v/>
      </c>
      <c r="AH90" s="121">
        <f>$C90*INDEX(Curves!$G$8:$G$68,AH$4-$B90+1)</f>
        <v/>
      </c>
      <c r="AI90" s="121">
        <f>$C90*INDEX(Curves!$G$8:$G$68,AI$4-$B90+1)</f>
        <v/>
      </c>
      <c r="AJ90" s="121">
        <f>$C90*INDEX(Curves!$G$8:$G$68,AJ$4-$B90+1)</f>
        <v/>
      </c>
      <c r="AK90" s="121">
        <f>$C90*INDEX(Curves!$G$8:$G$68,AK$4-$B90+1)</f>
        <v/>
      </c>
      <c r="AL90" s="121">
        <f>$C90*INDEX(Curves!$G$8:$G$68,AL$4-$B90+1)</f>
        <v/>
      </c>
      <c r="AM90" s="121">
        <f>$C90*INDEX(Curves!$G$8:$G$68,AM$4-$B90+1)</f>
        <v/>
      </c>
      <c r="AN90" s="121">
        <f>$C90*INDEX(Curves!$G$8:$G$68,AN$4-$B90+1)</f>
        <v/>
      </c>
      <c r="AO90" s="121">
        <f>$C90*INDEX(Curves!$G$8:$G$68,AO$4-$B90+1)</f>
        <v/>
      </c>
      <c r="AP90" s="121">
        <f>$C90*INDEX(Curves!$G$8:$G$68,AP$4-$B90+1)</f>
        <v/>
      </c>
      <c r="AQ90" s="121">
        <f>$C90*INDEX(Curves!$G$8:$G$68,AQ$4-$B90+1)</f>
        <v/>
      </c>
      <c r="AR90" s="121">
        <f>$C90*INDEX(Curves!$G$8:$G$68,AR$4-$B90+1)</f>
        <v/>
      </c>
      <c r="AS90" s="121">
        <f>$C90*INDEX(Curves!$G$8:$G$68,AS$4-$B90+1)</f>
        <v/>
      </c>
      <c r="AT90" s="121">
        <f>$C90*INDEX(Curves!$G$8:$G$68,AT$4-$B90+1)</f>
        <v/>
      </c>
      <c r="AU90" s="121">
        <f>$C90*INDEX(Curves!$G$8:$G$68,AU$4-$B90+1)</f>
        <v/>
      </c>
      <c r="AV90" s="121">
        <f>$C90*INDEX(Curves!$G$8:$G$68,AV$4-$B90+1)</f>
        <v/>
      </c>
      <c r="AW90" s="121">
        <f>$C90*INDEX(Curves!$G$8:$G$68,AW$4-$B90+1)</f>
        <v/>
      </c>
      <c r="AX90" s="121">
        <f>$C90*INDEX(Curves!$G$8:$G$68,AX$4-$B90+1)</f>
        <v/>
      </c>
      <c r="AY90" s="121">
        <f>$C90*INDEX(Curves!$G$8:$G$68,AY$4-$B90+1)</f>
        <v/>
      </c>
      <c r="AZ90" s="121">
        <f>$C90*INDEX(Curves!$G$8:$G$68,AZ$4-$B90+1)</f>
        <v/>
      </c>
      <c r="BA90" s="121">
        <f>$C90*INDEX(Curves!$G$8:$G$68,BA$4-$B90+1)</f>
        <v/>
      </c>
      <c r="BB90" s="121">
        <f>$C90*INDEX(Curves!$G$8:$G$68,BB$4-$B90+1)</f>
        <v/>
      </c>
      <c r="BC90" s="121">
        <f>$C90*INDEX(Curves!$G$8:$G$68,BC$4-$B90+1)</f>
        <v/>
      </c>
      <c r="BD90" s="121">
        <f>$C90*INDEX(Curves!$G$8:$G$68,BD$4-$B90+1)</f>
        <v/>
      </c>
      <c r="BE90" s="121">
        <f>$C90*INDEX(Curves!$G$8:$G$68,BE$4-$B90+1)</f>
        <v/>
      </c>
      <c r="BF90" s="121">
        <f>$C90*INDEX(Curves!$G$8:$G$68,BF$4-$B90+1)</f>
        <v/>
      </c>
      <c r="BG90" s="121">
        <f>$C90*INDEX(Curves!$G$8:$G$68,BG$4-$B90+1)</f>
        <v/>
      </c>
      <c r="BH90" s="121">
        <f>$C90*INDEX(Curves!$G$8:$G$68,BH$4-$B90+1)</f>
        <v/>
      </c>
      <c r="BI90" s="121">
        <f>$C90*INDEX(Curves!$G$8:$G$68,BI$4-$B90+1)</f>
        <v/>
      </c>
      <c r="BJ90" s="121">
        <f>$C90*INDEX(Curves!$G$8:$G$68,BJ$4-$B90+1)</f>
        <v/>
      </c>
      <c r="BK90" s="121">
        <f>$C90*INDEX(Curves!$G$8:$G$68,BK$4-$B90+1)</f>
        <v/>
      </c>
      <c r="BL90" s="121">
        <f>$C90*INDEX(Curves!$G$8:$G$68,BL$4-$B90+1)</f>
        <v/>
      </c>
    </row>
    <row r="91">
      <c r="A91" s="116" t="inlineStr">
        <is>
          <t>Cohort month 19</t>
        </is>
      </c>
      <c r="B91" s="116" t="n">
        <v>19</v>
      </c>
      <c r="C91" s="33">
        <f>INDEX(Ops!$E$9:$BL$9,1,$B91)</f>
        <v/>
      </c>
      <c r="X91" s="121">
        <f>$C91*INDEX(Curves!$G$8:$G$68,X$4-$B91+1)</f>
        <v/>
      </c>
      <c r="Y91" s="121">
        <f>$C91*INDEX(Curves!$G$8:$G$68,Y$4-$B91+1)</f>
        <v/>
      </c>
      <c r="Z91" s="121">
        <f>$C91*INDEX(Curves!$G$8:$G$68,Z$4-$B91+1)</f>
        <v/>
      </c>
      <c r="AA91" s="121">
        <f>$C91*INDEX(Curves!$G$8:$G$68,AA$4-$B91+1)</f>
        <v/>
      </c>
      <c r="AB91" s="121">
        <f>$C91*INDEX(Curves!$G$8:$G$68,AB$4-$B91+1)</f>
        <v/>
      </c>
      <c r="AC91" s="121">
        <f>$C91*INDEX(Curves!$G$8:$G$68,AC$4-$B91+1)</f>
        <v/>
      </c>
      <c r="AD91" s="121">
        <f>$C91*INDEX(Curves!$G$8:$G$68,AD$4-$B91+1)</f>
        <v/>
      </c>
      <c r="AE91" s="121">
        <f>$C91*INDEX(Curves!$G$8:$G$68,AE$4-$B91+1)</f>
        <v/>
      </c>
      <c r="AF91" s="121">
        <f>$C91*INDEX(Curves!$G$8:$G$68,AF$4-$B91+1)</f>
        <v/>
      </c>
      <c r="AG91" s="121">
        <f>$C91*INDEX(Curves!$G$8:$G$68,AG$4-$B91+1)</f>
        <v/>
      </c>
      <c r="AH91" s="121">
        <f>$C91*INDEX(Curves!$G$8:$G$68,AH$4-$B91+1)</f>
        <v/>
      </c>
      <c r="AI91" s="121">
        <f>$C91*INDEX(Curves!$G$8:$G$68,AI$4-$B91+1)</f>
        <v/>
      </c>
      <c r="AJ91" s="121">
        <f>$C91*INDEX(Curves!$G$8:$G$68,AJ$4-$B91+1)</f>
        <v/>
      </c>
      <c r="AK91" s="121">
        <f>$C91*INDEX(Curves!$G$8:$G$68,AK$4-$B91+1)</f>
        <v/>
      </c>
      <c r="AL91" s="121">
        <f>$C91*INDEX(Curves!$G$8:$G$68,AL$4-$B91+1)</f>
        <v/>
      </c>
      <c r="AM91" s="121">
        <f>$C91*INDEX(Curves!$G$8:$G$68,AM$4-$B91+1)</f>
        <v/>
      </c>
      <c r="AN91" s="121">
        <f>$C91*INDEX(Curves!$G$8:$G$68,AN$4-$B91+1)</f>
        <v/>
      </c>
      <c r="AO91" s="121">
        <f>$C91*INDEX(Curves!$G$8:$G$68,AO$4-$B91+1)</f>
        <v/>
      </c>
      <c r="AP91" s="121">
        <f>$C91*INDEX(Curves!$G$8:$G$68,AP$4-$B91+1)</f>
        <v/>
      </c>
      <c r="AQ91" s="121">
        <f>$C91*INDEX(Curves!$G$8:$G$68,AQ$4-$B91+1)</f>
        <v/>
      </c>
      <c r="AR91" s="121">
        <f>$C91*INDEX(Curves!$G$8:$G$68,AR$4-$B91+1)</f>
        <v/>
      </c>
      <c r="AS91" s="121">
        <f>$C91*INDEX(Curves!$G$8:$G$68,AS$4-$B91+1)</f>
        <v/>
      </c>
      <c r="AT91" s="121">
        <f>$C91*INDEX(Curves!$G$8:$G$68,AT$4-$B91+1)</f>
        <v/>
      </c>
      <c r="AU91" s="121">
        <f>$C91*INDEX(Curves!$G$8:$G$68,AU$4-$B91+1)</f>
        <v/>
      </c>
      <c r="AV91" s="121">
        <f>$C91*INDEX(Curves!$G$8:$G$68,AV$4-$B91+1)</f>
        <v/>
      </c>
      <c r="AW91" s="121">
        <f>$C91*INDEX(Curves!$G$8:$G$68,AW$4-$B91+1)</f>
        <v/>
      </c>
      <c r="AX91" s="121">
        <f>$C91*INDEX(Curves!$G$8:$G$68,AX$4-$B91+1)</f>
        <v/>
      </c>
      <c r="AY91" s="121">
        <f>$C91*INDEX(Curves!$G$8:$G$68,AY$4-$B91+1)</f>
        <v/>
      </c>
      <c r="AZ91" s="121">
        <f>$C91*INDEX(Curves!$G$8:$G$68,AZ$4-$B91+1)</f>
        <v/>
      </c>
      <c r="BA91" s="121">
        <f>$C91*INDEX(Curves!$G$8:$G$68,BA$4-$B91+1)</f>
        <v/>
      </c>
      <c r="BB91" s="121">
        <f>$C91*INDEX(Curves!$G$8:$G$68,BB$4-$B91+1)</f>
        <v/>
      </c>
      <c r="BC91" s="121">
        <f>$C91*INDEX(Curves!$G$8:$G$68,BC$4-$B91+1)</f>
        <v/>
      </c>
      <c r="BD91" s="121">
        <f>$C91*INDEX(Curves!$G$8:$G$68,BD$4-$B91+1)</f>
        <v/>
      </c>
      <c r="BE91" s="121">
        <f>$C91*INDEX(Curves!$G$8:$G$68,BE$4-$B91+1)</f>
        <v/>
      </c>
      <c r="BF91" s="121">
        <f>$C91*INDEX(Curves!$G$8:$G$68,BF$4-$B91+1)</f>
        <v/>
      </c>
      <c r="BG91" s="121">
        <f>$C91*INDEX(Curves!$G$8:$G$68,BG$4-$B91+1)</f>
        <v/>
      </c>
      <c r="BH91" s="121">
        <f>$C91*INDEX(Curves!$G$8:$G$68,BH$4-$B91+1)</f>
        <v/>
      </c>
      <c r="BI91" s="121">
        <f>$C91*INDEX(Curves!$G$8:$G$68,BI$4-$B91+1)</f>
        <v/>
      </c>
      <c r="BJ91" s="121">
        <f>$C91*INDEX(Curves!$G$8:$G$68,BJ$4-$B91+1)</f>
        <v/>
      </c>
      <c r="BK91" s="121">
        <f>$C91*INDEX(Curves!$G$8:$G$68,BK$4-$B91+1)</f>
        <v/>
      </c>
      <c r="BL91" s="121">
        <f>$C91*INDEX(Curves!$G$8:$G$68,BL$4-$B91+1)</f>
        <v/>
      </c>
    </row>
    <row r="92">
      <c r="A92" s="116" t="inlineStr">
        <is>
          <t>Cohort month 20</t>
        </is>
      </c>
      <c r="B92" s="116" t="n">
        <v>20</v>
      </c>
      <c r="C92" s="33">
        <f>INDEX(Ops!$E$9:$BL$9,1,$B92)</f>
        <v/>
      </c>
      <c r="Y92" s="121">
        <f>$C92*INDEX(Curves!$G$8:$G$68,Y$4-$B92+1)</f>
        <v/>
      </c>
      <c r="Z92" s="121">
        <f>$C92*INDEX(Curves!$G$8:$G$68,Z$4-$B92+1)</f>
        <v/>
      </c>
      <c r="AA92" s="121">
        <f>$C92*INDEX(Curves!$G$8:$G$68,AA$4-$B92+1)</f>
        <v/>
      </c>
      <c r="AB92" s="121">
        <f>$C92*INDEX(Curves!$G$8:$G$68,AB$4-$B92+1)</f>
        <v/>
      </c>
      <c r="AC92" s="121">
        <f>$C92*INDEX(Curves!$G$8:$G$68,AC$4-$B92+1)</f>
        <v/>
      </c>
      <c r="AD92" s="121">
        <f>$C92*INDEX(Curves!$G$8:$G$68,AD$4-$B92+1)</f>
        <v/>
      </c>
      <c r="AE92" s="121">
        <f>$C92*INDEX(Curves!$G$8:$G$68,AE$4-$B92+1)</f>
        <v/>
      </c>
      <c r="AF92" s="121">
        <f>$C92*INDEX(Curves!$G$8:$G$68,AF$4-$B92+1)</f>
        <v/>
      </c>
      <c r="AG92" s="121">
        <f>$C92*INDEX(Curves!$G$8:$G$68,AG$4-$B92+1)</f>
        <v/>
      </c>
      <c r="AH92" s="121">
        <f>$C92*INDEX(Curves!$G$8:$G$68,AH$4-$B92+1)</f>
        <v/>
      </c>
      <c r="AI92" s="121">
        <f>$C92*INDEX(Curves!$G$8:$G$68,AI$4-$B92+1)</f>
        <v/>
      </c>
      <c r="AJ92" s="121">
        <f>$C92*INDEX(Curves!$G$8:$G$68,AJ$4-$B92+1)</f>
        <v/>
      </c>
      <c r="AK92" s="121">
        <f>$C92*INDEX(Curves!$G$8:$G$68,AK$4-$B92+1)</f>
        <v/>
      </c>
      <c r="AL92" s="121">
        <f>$C92*INDEX(Curves!$G$8:$G$68,AL$4-$B92+1)</f>
        <v/>
      </c>
      <c r="AM92" s="121">
        <f>$C92*INDEX(Curves!$G$8:$G$68,AM$4-$B92+1)</f>
        <v/>
      </c>
      <c r="AN92" s="121">
        <f>$C92*INDEX(Curves!$G$8:$G$68,AN$4-$B92+1)</f>
        <v/>
      </c>
      <c r="AO92" s="121">
        <f>$C92*INDEX(Curves!$G$8:$G$68,AO$4-$B92+1)</f>
        <v/>
      </c>
      <c r="AP92" s="121">
        <f>$C92*INDEX(Curves!$G$8:$G$68,AP$4-$B92+1)</f>
        <v/>
      </c>
      <c r="AQ92" s="121">
        <f>$C92*INDEX(Curves!$G$8:$G$68,AQ$4-$B92+1)</f>
        <v/>
      </c>
      <c r="AR92" s="121">
        <f>$C92*INDEX(Curves!$G$8:$G$68,AR$4-$B92+1)</f>
        <v/>
      </c>
      <c r="AS92" s="121">
        <f>$C92*INDEX(Curves!$G$8:$G$68,AS$4-$B92+1)</f>
        <v/>
      </c>
      <c r="AT92" s="121">
        <f>$C92*INDEX(Curves!$G$8:$G$68,AT$4-$B92+1)</f>
        <v/>
      </c>
      <c r="AU92" s="121">
        <f>$C92*INDEX(Curves!$G$8:$G$68,AU$4-$B92+1)</f>
        <v/>
      </c>
      <c r="AV92" s="121">
        <f>$C92*INDEX(Curves!$G$8:$G$68,AV$4-$B92+1)</f>
        <v/>
      </c>
      <c r="AW92" s="121">
        <f>$C92*INDEX(Curves!$G$8:$G$68,AW$4-$B92+1)</f>
        <v/>
      </c>
      <c r="AX92" s="121">
        <f>$C92*INDEX(Curves!$G$8:$G$68,AX$4-$B92+1)</f>
        <v/>
      </c>
      <c r="AY92" s="121">
        <f>$C92*INDEX(Curves!$G$8:$G$68,AY$4-$B92+1)</f>
        <v/>
      </c>
      <c r="AZ92" s="121">
        <f>$C92*INDEX(Curves!$G$8:$G$68,AZ$4-$B92+1)</f>
        <v/>
      </c>
      <c r="BA92" s="121">
        <f>$C92*INDEX(Curves!$G$8:$G$68,BA$4-$B92+1)</f>
        <v/>
      </c>
      <c r="BB92" s="121">
        <f>$C92*INDEX(Curves!$G$8:$G$68,BB$4-$B92+1)</f>
        <v/>
      </c>
      <c r="BC92" s="121">
        <f>$C92*INDEX(Curves!$G$8:$G$68,BC$4-$B92+1)</f>
        <v/>
      </c>
      <c r="BD92" s="121">
        <f>$C92*INDEX(Curves!$G$8:$G$68,BD$4-$B92+1)</f>
        <v/>
      </c>
      <c r="BE92" s="121">
        <f>$C92*INDEX(Curves!$G$8:$G$68,BE$4-$B92+1)</f>
        <v/>
      </c>
      <c r="BF92" s="121">
        <f>$C92*INDEX(Curves!$G$8:$G$68,BF$4-$B92+1)</f>
        <v/>
      </c>
      <c r="BG92" s="121">
        <f>$C92*INDEX(Curves!$G$8:$G$68,BG$4-$B92+1)</f>
        <v/>
      </c>
      <c r="BH92" s="121">
        <f>$C92*INDEX(Curves!$G$8:$G$68,BH$4-$B92+1)</f>
        <v/>
      </c>
      <c r="BI92" s="121">
        <f>$C92*INDEX(Curves!$G$8:$G$68,BI$4-$B92+1)</f>
        <v/>
      </c>
      <c r="BJ92" s="121">
        <f>$C92*INDEX(Curves!$G$8:$G$68,BJ$4-$B92+1)</f>
        <v/>
      </c>
      <c r="BK92" s="121">
        <f>$C92*INDEX(Curves!$G$8:$G$68,BK$4-$B92+1)</f>
        <v/>
      </c>
      <c r="BL92" s="121">
        <f>$C92*INDEX(Curves!$G$8:$G$68,BL$4-$B92+1)</f>
        <v/>
      </c>
    </row>
    <row r="93">
      <c r="A93" s="116" t="inlineStr">
        <is>
          <t>Cohort month 21</t>
        </is>
      </c>
      <c r="B93" s="116" t="n">
        <v>21</v>
      </c>
      <c r="C93" s="33">
        <f>INDEX(Ops!$E$9:$BL$9,1,$B93)</f>
        <v/>
      </c>
      <c r="Z93" s="121">
        <f>$C93*INDEX(Curves!$G$8:$G$68,Z$4-$B93+1)</f>
        <v/>
      </c>
      <c r="AA93" s="121">
        <f>$C93*INDEX(Curves!$G$8:$G$68,AA$4-$B93+1)</f>
        <v/>
      </c>
      <c r="AB93" s="121">
        <f>$C93*INDEX(Curves!$G$8:$G$68,AB$4-$B93+1)</f>
        <v/>
      </c>
      <c r="AC93" s="121">
        <f>$C93*INDEX(Curves!$G$8:$G$68,AC$4-$B93+1)</f>
        <v/>
      </c>
      <c r="AD93" s="121">
        <f>$C93*INDEX(Curves!$G$8:$G$68,AD$4-$B93+1)</f>
        <v/>
      </c>
      <c r="AE93" s="121">
        <f>$C93*INDEX(Curves!$G$8:$G$68,AE$4-$B93+1)</f>
        <v/>
      </c>
      <c r="AF93" s="121">
        <f>$C93*INDEX(Curves!$G$8:$G$68,AF$4-$B93+1)</f>
        <v/>
      </c>
      <c r="AG93" s="121">
        <f>$C93*INDEX(Curves!$G$8:$G$68,AG$4-$B93+1)</f>
        <v/>
      </c>
      <c r="AH93" s="121">
        <f>$C93*INDEX(Curves!$G$8:$G$68,AH$4-$B93+1)</f>
        <v/>
      </c>
      <c r="AI93" s="121">
        <f>$C93*INDEX(Curves!$G$8:$G$68,AI$4-$B93+1)</f>
        <v/>
      </c>
      <c r="AJ93" s="121">
        <f>$C93*INDEX(Curves!$G$8:$G$68,AJ$4-$B93+1)</f>
        <v/>
      </c>
      <c r="AK93" s="121">
        <f>$C93*INDEX(Curves!$G$8:$G$68,AK$4-$B93+1)</f>
        <v/>
      </c>
      <c r="AL93" s="121">
        <f>$C93*INDEX(Curves!$G$8:$G$68,AL$4-$B93+1)</f>
        <v/>
      </c>
      <c r="AM93" s="121">
        <f>$C93*INDEX(Curves!$G$8:$G$68,AM$4-$B93+1)</f>
        <v/>
      </c>
      <c r="AN93" s="121">
        <f>$C93*INDEX(Curves!$G$8:$G$68,AN$4-$B93+1)</f>
        <v/>
      </c>
      <c r="AO93" s="121">
        <f>$C93*INDEX(Curves!$G$8:$G$68,AO$4-$B93+1)</f>
        <v/>
      </c>
      <c r="AP93" s="121">
        <f>$C93*INDEX(Curves!$G$8:$G$68,AP$4-$B93+1)</f>
        <v/>
      </c>
      <c r="AQ93" s="121">
        <f>$C93*INDEX(Curves!$G$8:$G$68,AQ$4-$B93+1)</f>
        <v/>
      </c>
      <c r="AR93" s="121">
        <f>$C93*INDEX(Curves!$G$8:$G$68,AR$4-$B93+1)</f>
        <v/>
      </c>
      <c r="AS93" s="121">
        <f>$C93*INDEX(Curves!$G$8:$G$68,AS$4-$B93+1)</f>
        <v/>
      </c>
      <c r="AT93" s="121">
        <f>$C93*INDEX(Curves!$G$8:$G$68,AT$4-$B93+1)</f>
        <v/>
      </c>
      <c r="AU93" s="121">
        <f>$C93*INDEX(Curves!$G$8:$G$68,AU$4-$B93+1)</f>
        <v/>
      </c>
      <c r="AV93" s="121">
        <f>$C93*INDEX(Curves!$G$8:$G$68,AV$4-$B93+1)</f>
        <v/>
      </c>
      <c r="AW93" s="121">
        <f>$C93*INDEX(Curves!$G$8:$G$68,AW$4-$B93+1)</f>
        <v/>
      </c>
      <c r="AX93" s="121">
        <f>$C93*INDEX(Curves!$G$8:$G$68,AX$4-$B93+1)</f>
        <v/>
      </c>
      <c r="AY93" s="121">
        <f>$C93*INDEX(Curves!$G$8:$G$68,AY$4-$B93+1)</f>
        <v/>
      </c>
      <c r="AZ93" s="121">
        <f>$C93*INDEX(Curves!$G$8:$G$68,AZ$4-$B93+1)</f>
        <v/>
      </c>
      <c r="BA93" s="121">
        <f>$C93*INDEX(Curves!$G$8:$G$68,BA$4-$B93+1)</f>
        <v/>
      </c>
      <c r="BB93" s="121">
        <f>$C93*INDEX(Curves!$G$8:$G$68,BB$4-$B93+1)</f>
        <v/>
      </c>
      <c r="BC93" s="121">
        <f>$C93*INDEX(Curves!$G$8:$G$68,BC$4-$B93+1)</f>
        <v/>
      </c>
      <c r="BD93" s="121">
        <f>$C93*INDEX(Curves!$G$8:$G$68,BD$4-$B93+1)</f>
        <v/>
      </c>
      <c r="BE93" s="121">
        <f>$C93*INDEX(Curves!$G$8:$G$68,BE$4-$B93+1)</f>
        <v/>
      </c>
      <c r="BF93" s="121">
        <f>$C93*INDEX(Curves!$G$8:$G$68,BF$4-$B93+1)</f>
        <v/>
      </c>
      <c r="BG93" s="121">
        <f>$C93*INDEX(Curves!$G$8:$G$68,BG$4-$B93+1)</f>
        <v/>
      </c>
      <c r="BH93" s="121">
        <f>$C93*INDEX(Curves!$G$8:$G$68,BH$4-$B93+1)</f>
        <v/>
      </c>
      <c r="BI93" s="121">
        <f>$C93*INDEX(Curves!$G$8:$G$68,BI$4-$B93+1)</f>
        <v/>
      </c>
      <c r="BJ93" s="121">
        <f>$C93*INDEX(Curves!$G$8:$G$68,BJ$4-$B93+1)</f>
        <v/>
      </c>
      <c r="BK93" s="121">
        <f>$C93*INDEX(Curves!$G$8:$G$68,BK$4-$B93+1)</f>
        <v/>
      </c>
      <c r="BL93" s="121">
        <f>$C93*INDEX(Curves!$G$8:$G$68,BL$4-$B93+1)</f>
        <v/>
      </c>
    </row>
    <row r="94">
      <c r="A94" s="116" t="inlineStr">
        <is>
          <t>Cohort month 22</t>
        </is>
      </c>
      <c r="B94" s="116" t="n">
        <v>22</v>
      </c>
      <c r="C94" s="33">
        <f>INDEX(Ops!$E$9:$BL$9,1,$B94)</f>
        <v/>
      </c>
      <c r="AA94" s="121">
        <f>$C94*INDEX(Curves!$G$8:$G$68,AA$4-$B94+1)</f>
        <v/>
      </c>
      <c r="AB94" s="121">
        <f>$C94*INDEX(Curves!$G$8:$G$68,AB$4-$B94+1)</f>
        <v/>
      </c>
      <c r="AC94" s="121">
        <f>$C94*INDEX(Curves!$G$8:$G$68,AC$4-$B94+1)</f>
        <v/>
      </c>
      <c r="AD94" s="121">
        <f>$C94*INDEX(Curves!$G$8:$G$68,AD$4-$B94+1)</f>
        <v/>
      </c>
      <c r="AE94" s="121">
        <f>$C94*INDEX(Curves!$G$8:$G$68,AE$4-$B94+1)</f>
        <v/>
      </c>
      <c r="AF94" s="121">
        <f>$C94*INDEX(Curves!$G$8:$G$68,AF$4-$B94+1)</f>
        <v/>
      </c>
      <c r="AG94" s="121">
        <f>$C94*INDEX(Curves!$G$8:$G$68,AG$4-$B94+1)</f>
        <v/>
      </c>
      <c r="AH94" s="121">
        <f>$C94*INDEX(Curves!$G$8:$G$68,AH$4-$B94+1)</f>
        <v/>
      </c>
      <c r="AI94" s="121">
        <f>$C94*INDEX(Curves!$G$8:$G$68,AI$4-$B94+1)</f>
        <v/>
      </c>
      <c r="AJ94" s="121">
        <f>$C94*INDEX(Curves!$G$8:$G$68,AJ$4-$B94+1)</f>
        <v/>
      </c>
      <c r="AK94" s="121">
        <f>$C94*INDEX(Curves!$G$8:$G$68,AK$4-$B94+1)</f>
        <v/>
      </c>
      <c r="AL94" s="121">
        <f>$C94*INDEX(Curves!$G$8:$G$68,AL$4-$B94+1)</f>
        <v/>
      </c>
      <c r="AM94" s="121">
        <f>$C94*INDEX(Curves!$G$8:$G$68,AM$4-$B94+1)</f>
        <v/>
      </c>
      <c r="AN94" s="121">
        <f>$C94*INDEX(Curves!$G$8:$G$68,AN$4-$B94+1)</f>
        <v/>
      </c>
      <c r="AO94" s="121">
        <f>$C94*INDEX(Curves!$G$8:$G$68,AO$4-$B94+1)</f>
        <v/>
      </c>
      <c r="AP94" s="121">
        <f>$C94*INDEX(Curves!$G$8:$G$68,AP$4-$B94+1)</f>
        <v/>
      </c>
      <c r="AQ94" s="121">
        <f>$C94*INDEX(Curves!$G$8:$G$68,AQ$4-$B94+1)</f>
        <v/>
      </c>
      <c r="AR94" s="121">
        <f>$C94*INDEX(Curves!$G$8:$G$68,AR$4-$B94+1)</f>
        <v/>
      </c>
      <c r="AS94" s="121">
        <f>$C94*INDEX(Curves!$G$8:$G$68,AS$4-$B94+1)</f>
        <v/>
      </c>
      <c r="AT94" s="121">
        <f>$C94*INDEX(Curves!$G$8:$G$68,AT$4-$B94+1)</f>
        <v/>
      </c>
      <c r="AU94" s="121">
        <f>$C94*INDEX(Curves!$G$8:$G$68,AU$4-$B94+1)</f>
        <v/>
      </c>
      <c r="AV94" s="121">
        <f>$C94*INDEX(Curves!$G$8:$G$68,AV$4-$B94+1)</f>
        <v/>
      </c>
      <c r="AW94" s="121">
        <f>$C94*INDEX(Curves!$G$8:$G$68,AW$4-$B94+1)</f>
        <v/>
      </c>
      <c r="AX94" s="121">
        <f>$C94*INDEX(Curves!$G$8:$G$68,AX$4-$B94+1)</f>
        <v/>
      </c>
      <c r="AY94" s="121">
        <f>$C94*INDEX(Curves!$G$8:$G$68,AY$4-$B94+1)</f>
        <v/>
      </c>
      <c r="AZ94" s="121">
        <f>$C94*INDEX(Curves!$G$8:$G$68,AZ$4-$B94+1)</f>
        <v/>
      </c>
      <c r="BA94" s="121">
        <f>$C94*INDEX(Curves!$G$8:$G$68,BA$4-$B94+1)</f>
        <v/>
      </c>
      <c r="BB94" s="121">
        <f>$C94*INDEX(Curves!$G$8:$G$68,BB$4-$B94+1)</f>
        <v/>
      </c>
      <c r="BC94" s="121">
        <f>$C94*INDEX(Curves!$G$8:$G$68,BC$4-$B94+1)</f>
        <v/>
      </c>
      <c r="BD94" s="121">
        <f>$C94*INDEX(Curves!$G$8:$G$68,BD$4-$B94+1)</f>
        <v/>
      </c>
      <c r="BE94" s="121">
        <f>$C94*INDEX(Curves!$G$8:$G$68,BE$4-$B94+1)</f>
        <v/>
      </c>
      <c r="BF94" s="121">
        <f>$C94*INDEX(Curves!$G$8:$G$68,BF$4-$B94+1)</f>
        <v/>
      </c>
      <c r="BG94" s="121">
        <f>$C94*INDEX(Curves!$G$8:$G$68,BG$4-$B94+1)</f>
        <v/>
      </c>
      <c r="BH94" s="121">
        <f>$C94*INDEX(Curves!$G$8:$G$68,BH$4-$B94+1)</f>
        <v/>
      </c>
      <c r="BI94" s="121">
        <f>$C94*INDEX(Curves!$G$8:$G$68,BI$4-$B94+1)</f>
        <v/>
      </c>
      <c r="BJ94" s="121">
        <f>$C94*INDEX(Curves!$G$8:$G$68,BJ$4-$B94+1)</f>
        <v/>
      </c>
      <c r="BK94" s="121">
        <f>$C94*INDEX(Curves!$G$8:$G$68,BK$4-$B94+1)</f>
        <v/>
      </c>
      <c r="BL94" s="121">
        <f>$C94*INDEX(Curves!$G$8:$G$68,BL$4-$B94+1)</f>
        <v/>
      </c>
    </row>
    <row r="95">
      <c r="A95" s="116" t="inlineStr">
        <is>
          <t>Cohort month 23</t>
        </is>
      </c>
      <c r="B95" s="116" t="n">
        <v>23</v>
      </c>
      <c r="C95" s="33">
        <f>INDEX(Ops!$E$9:$BL$9,1,$B95)</f>
        <v/>
      </c>
      <c r="AB95" s="121">
        <f>$C95*INDEX(Curves!$G$8:$G$68,AB$4-$B95+1)</f>
        <v/>
      </c>
      <c r="AC95" s="121">
        <f>$C95*INDEX(Curves!$G$8:$G$68,AC$4-$B95+1)</f>
        <v/>
      </c>
      <c r="AD95" s="121">
        <f>$C95*INDEX(Curves!$G$8:$G$68,AD$4-$B95+1)</f>
        <v/>
      </c>
      <c r="AE95" s="121">
        <f>$C95*INDEX(Curves!$G$8:$G$68,AE$4-$B95+1)</f>
        <v/>
      </c>
      <c r="AF95" s="121">
        <f>$C95*INDEX(Curves!$G$8:$G$68,AF$4-$B95+1)</f>
        <v/>
      </c>
      <c r="AG95" s="121">
        <f>$C95*INDEX(Curves!$G$8:$G$68,AG$4-$B95+1)</f>
        <v/>
      </c>
      <c r="AH95" s="121">
        <f>$C95*INDEX(Curves!$G$8:$G$68,AH$4-$B95+1)</f>
        <v/>
      </c>
      <c r="AI95" s="121">
        <f>$C95*INDEX(Curves!$G$8:$G$68,AI$4-$B95+1)</f>
        <v/>
      </c>
      <c r="AJ95" s="121">
        <f>$C95*INDEX(Curves!$G$8:$G$68,AJ$4-$B95+1)</f>
        <v/>
      </c>
      <c r="AK95" s="121">
        <f>$C95*INDEX(Curves!$G$8:$G$68,AK$4-$B95+1)</f>
        <v/>
      </c>
      <c r="AL95" s="121">
        <f>$C95*INDEX(Curves!$G$8:$G$68,AL$4-$B95+1)</f>
        <v/>
      </c>
      <c r="AM95" s="121">
        <f>$C95*INDEX(Curves!$G$8:$G$68,AM$4-$B95+1)</f>
        <v/>
      </c>
      <c r="AN95" s="121">
        <f>$C95*INDEX(Curves!$G$8:$G$68,AN$4-$B95+1)</f>
        <v/>
      </c>
      <c r="AO95" s="121">
        <f>$C95*INDEX(Curves!$G$8:$G$68,AO$4-$B95+1)</f>
        <v/>
      </c>
      <c r="AP95" s="121">
        <f>$C95*INDEX(Curves!$G$8:$G$68,AP$4-$B95+1)</f>
        <v/>
      </c>
      <c r="AQ95" s="121">
        <f>$C95*INDEX(Curves!$G$8:$G$68,AQ$4-$B95+1)</f>
        <v/>
      </c>
      <c r="AR95" s="121">
        <f>$C95*INDEX(Curves!$G$8:$G$68,AR$4-$B95+1)</f>
        <v/>
      </c>
      <c r="AS95" s="121">
        <f>$C95*INDEX(Curves!$G$8:$G$68,AS$4-$B95+1)</f>
        <v/>
      </c>
      <c r="AT95" s="121">
        <f>$C95*INDEX(Curves!$G$8:$G$68,AT$4-$B95+1)</f>
        <v/>
      </c>
      <c r="AU95" s="121">
        <f>$C95*INDEX(Curves!$G$8:$G$68,AU$4-$B95+1)</f>
        <v/>
      </c>
      <c r="AV95" s="121">
        <f>$C95*INDEX(Curves!$G$8:$G$68,AV$4-$B95+1)</f>
        <v/>
      </c>
      <c r="AW95" s="121">
        <f>$C95*INDEX(Curves!$G$8:$G$68,AW$4-$B95+1)</f>
        <v/>
      </c>
      <c r="AX95" s="121">
        <f>$C95*INDEX(Curves!$G$8:$G$68,AX$4-$B95+1)</f>
        <v/>
      </c>
      <c r="AY95" s="121">
        <f>$C95*INDEX(Curves!$G$8:$G$68,AY$4-$B95+1)</f>
        <v/>
      </c>
      <c r="AZ95" s="121">
        <f>$C95*INDEX(Curves!$G$8:$G$68,AZ$4-$B95+1)</f>
        <v/>
      </c>
      <c r="BA95" s="121">
        <f>$C95*INDEX(Curves!$G$8:$G$68,BA$4-$B95+1)</f>
        <v/>
      </c>
      <c r="BB95" s="121">
        <f>$C95*INDEX(Curves!$G$8:$G$68,BB$4-$B95+1)</f>
        <v/>
      </c>
      <c r="BC95" s="121">
        <f>$C95*INDEX(Curves!$G$8:$G$68,BC$4-$B95+1)</f>
        <v/>
      </c>
      <c r="BD95" s="121">
        <f>$C95*INDEX(Curves!$G$8:$G$68,BD$4-$B95+1)</f>
        <v/>
      </c>
      <c r="BE95" s="121">
        <f>$C95*INDEX(Curves!$G$8:$G$68,BE$4-$B95+1)</f>
        <v/>
      </c>
      <c r="BF95" s="121">
        <f>$C95*INDEX(Curves!$G$8:$G$68,BF$4-$B95+1)</f>
        <v/>
      </c>
      <c r="BG95" s="121">
        <f>$C95*INDEX(Curves!$G$8:$G$68,BG$4-$B95+1)</f>
        <v/>
      </c>
      <c r="BH95" s="121">
        <f>$C95*INDEX(Curves!$G$8:$G$68,BH$4-$B95+1)</f>
        <v/>
      </c>
      <c r="BI95" s="121">
        <f>$C95*INDEX(Curves!$G$8:$G$68,BI$4-$B95+1)</f>
        <v/>
      </c>
      <c r="BJ95" s="121">
        <f>$C95*INDEX(Curves!$G$8:$G$68,BJ$4-$B95+1)</f>
        <v/>
      </c>
      <c r="BK95" s="121">
        <f>$C95*INDEX(Curves!$G$8:$G$68,BK$4-$B95+1)</f>
        <v/>
      </c>
      <c r="BL95" s="121">
        <f>$C95*INDEX(Curves!$G$8:$G$68,BL$4-$B95+1)</f>
        <v/>
      </c>
    </row>
    <row r="96">
      <c r="A96" s="116" t="inlineStr">
        <is>
          <t>Cohort month 24</t>
        </is>
      </c>
      <c r="B96" s="116" t="n">
        <v>24</v>
      </c>
      <c r="C96" s="33">
        <f>INDEX(Ops!$E$9:$BL$9,1,$B96)</f>
        <v/>
      </c>
      <c r="AC96" s="121">
        <f>$C96*INDEX(Curves!$G$8:$G$68,AC$4-$B96+1)</f>
        <v/>
      </c>
      <c r="AD96" s="121">
        <f>$C96*INDEX(Curves!$G$8:$G$68,AD$4-$B96+1)</f>
        <v/>
      </c>
      <c r="AE96" s="121">
        <f>$C96*INDEX(Curves!$G$8:$G$68,AE$4-$B96+1)</f>
        <v/>
      </c>
      <c r="AF96" s="121">
        <f>$C96*INDEX(Curves!$G$8:$G$68,AF$4-$B96+1)</f>
        <v/>
      </c>
      <c r="AG96" s="121">
        <f>$C96*INDEX(Curves!$G$8:$G$68,AG$4-$B96+1)</f>
        <v/>
      </c>
      <c r="AH96" s="121">
        <f>$C96*INDEX(Curves!$G$8:$G$68,AH$4-$B96+1)</f>
        <v/>
      </c>
      <c r="AI96" s="121">
        <f>$C96*INDEX(Curves!$G$8:$G$68,AI$4-$B96+1)</f>
        <v/>
      </c>
      <c r="AJ96" s="121">
        <f>$C96*INDEX(Curves!$G$8:$G$68,AJ$4-$B96+1)</f>
        <v/>
      </c>
      <c r="AK96" s="121">
        <f>$C96*INDEX(Curves!$G$8:$G$68,AK$4-$B96+1)</f>
        <v/>
      </c>
      <c r="AL96" s="121">
        <f>$C96*INDEX(Curves!$G$8:$G$68,AL$4-$B96+1)</f>
        <v/>
      </c>
      <c r="AM96" s="121">
        <f>$C96*INDEX(Curves!$G$8:$G$68,AM$4-$B96+1)</f>
        <v/>
      </c>
      <c r="AN96" s="121">
        <f>$C96*INDEX(Curves!$G$8:$G$68,AN$4-$B96+1)</f>
        <v/>
      </c>
      <c r="AO96" s="121">
        <f>$C96*INDEX(Curves!$G$8:$G$68,AO$4-$B96+1)</f>
        <v/>
      </c>
      <c r="AP96" s="121">
        <f>$C96*INDEX(Curves!$G$8:$G$68,AP$4-$B96+1)</f>
        <v/>
      </c>
      <c r="AQ96" s="121">
        <f>$C96*INDEX(Curves!$G$8:$G$68,AQ$4-$B96+1)</f>
        <v/>
      </c>
      <c r="AR96" s="121">
        <f>$C96*INDEX(Curves!$G$8:$G$68,AR$4-$B96+1)</f>
        <v/>
      </c>
      <c r="AS96" s="121">
        <f>$C96*INDEX(Curves!$G$8:$G$68,AS$4-$B96+1)</f>
        <v/>
      </c>
      <c r="AT96" s="121">
        <f>$C96*INDEX(Curves!$G$8:$G$68,AT$4-$B96+1)</f>
        <v/>
      </c>
      <c r="AU96" s="121">
        <f>$C96*INDEX(Curves!$G$8:$G$68,AU$4-$B96+1)</f>
        <v/>
      </c>
      <c r="AV96" s="121">
        <f>$C96*INDEX(Curves!$G$8:$G$68,AV$4-$B96+1)</f>
        <v/>
      </c>
      <c r="AW96" s="121">
        <f>$C96*INDEX(Curves!$G$8:$G$68,AW$4-$B96+1)</f>
        <v/>
      </c>
      <c r="AX96" s="121">
        <f>$C96*INDEX(Curves!$G$8:$G$68,AX$4-$B96+1)</f>
        <v/>
      </c>
      <c r="AY96" s="121">
        <f>$C96*INDEX(Curves!$G$8:$G$68,AY$4-$B96+1)</f>
        <v/>
      </c>
      <c r="AZ96" s="121">
        <f>$C96*INDEX(Curves!$G$8:$G$68,AZ$4-$B96+1)</f>
        <v/>
      </c>
      <c r="BA96" s="121">
        <f>$C96*INDEX(Curves!$G$8:$G$68,BA$4-$B96+1)</f>
        <v/>
      </c>
      <c r="BB96" s="121">
        <f>$C96*INDEX(Curves!$G$8:$G$68,BB$4-$B96+1)</f>
        <v/>
      </c>
      <c r="BC96" s="121">
        <f>$C96*INDEX(Curves!$G$8:$G$68,BC$4-$B96+1)</f>
        <v/>
      </c>
      <c r="BD96" s="121">
        <f>$C96*INDEX(Curves!$G$8:$G$68,BD$4-$B96+1)</f>
        <v/>
      </c>
      <c r="BE96" s="121">
        <f>$C96*INDEX(Curves!$G$8:$G$68,BE$4-$B96+1)</f>
        <v/>
      </c>
      <c r="BF96" s="121">
        <f>$C96*INDEX(Curves!$G$8:$G$68,BF$4-$B96+1)</f>
        <v/>
      </c>
      <c r="BG96" s="121">
        <f>$C96*INDEX(Curves!$G$8:$G$68,BG$4-$B96+1)</f>
        <v/>
      </c>
      <c r="BH96" s="121">
        <f>$C96*INDEX(Curves!$G$8:$G$68,BH$4-$B96+1)</f>
        <v/>
      </c>
      <c r="BI96" s="121">
        <f>$C96*INDEX(Curves!$G$8:$G$68,BI$4-$B96+1)</f>
        <v/>
      </c>
      <c r="BJ96" s="121">
        <f>$C96*INDEX(Curves!$G$8:$G$68,BJ$4-$B96+1)</f>
        <v/>
      </c>
      <c r="BK96" s="121">
        <f>$C96*INDEX(Curves!$G$8:$G$68,BK$4-$B96+1)</f>
        <v/>
      </c>
      <c r="BL96" s="121">
        <f>$C96*INDEX(Curves!$G$8:$G$68,BL$4-$B96+1)</f>
        <v/>
      </c>
    </row>
    <row r="97">
      <c r="A97" s="116" t="inlineStr">
        <is>
          <t>Cohort month 25</t>
        </is>
      </c>
      <c r="B97" s="116" t="n">
        <v>25</v>
      </c>
      <c r="C97" s="33">
        <f>INDEX(Ops!$E$9:$BL$9,1,$B97)</f>
        <v/>
      </c>
      <c r="AD97" s="121">
        <f>$C97*INDEX(Curves!$G$8:$G$68,AD$4-$B97+1)</f>
        <v/>
      </c>
      <c r="AE97" s="121">
        <f>$C97*INDEX(Curves!$G$8:$G$68,AE$4-$B97+1)</f>
        <v/>
      </c>
      <c r="AF97" s="121">
        <f>$C97*INDEX(Curves!$G$8:$G$68,AF$4-$B97+1)</f>
        <v/>
      </c>
      <c r="AG97" s="121">
        <f>$C97*INDEX(Curves!$G$8:$G$68,AG$4-$B97+1)</f>
        <v/>
      </c>
      <c r="AH97" s="121">
        <f>$C97*INDEX(Curves!$G$8:$G$68,AH$4-$B97+1)</f>
        <v/>
      </c>
      <c r="AI97" s="121">
        <f>$C97*INDEX(Curves!$G$8:$G$68,AI$4-$B97+1)</f>
        <v/>
      </c>
      <c r="AJ97" s="121">
        <f>$C97*INDEX(Curves!$G$8:$G$68,AJ$4-$B97+1)</f>
        <v/>
      </c>
      <c r="AK97" s="121">
        <f>$C97*INDEX(Curves!$G$8:$G$68,AK$4-$B97+1)</f>
        <v/>
      </c>
      <c r="AL97" s="121">
        <f>$C97*INDEX(Curves!$G$8:$G$68,AL$4-$B97+1)</f>
        <v/>
      </c>
      <c r="AM97" s="121">
        <f>$C97*INDEX(Curves!$G$8:$G$68,AM$4-$B97+1)</f>
        <v/>
      </c>
      <c r="AN97" s="121">
        <f>$C97*INDEX(Curves!$G$8:$G$68,AN$4-$B97+1)</f>
        <v/>
      </c>
      <c r="AO97" s="121">
        <f>$C97*INDEX(Curves!$G$8:$G$68,AO$4-$B97+1)</f>
        <v/>
      </c>
      <c r="AP97" s="121">
        <f>$C97*INDEX(Curves!$G$8:$G$68,AP$4-$B97+1)</f>
        <v/>
      </c>
      <c r="AQ97" s="121">
        <f>$C97*INDEX(Curves!$G$8:$G$68,AQ$4-$B97+1)</f>
        <v/>
      </c>
      <c r="AR97" s="121">
        <f>$C97*INDEX(Curves!$G$8:$G$68,AR$4-$B97+1)</f>
        <v/>
      </c>
      <c r="AS97" s="121">
        <f>$C97*INDEX(Curves!$G$8:$G$68,AS$4-$B97+1)</f>
        <v/>
      </c>
      <c r="AT97" s="121">
        <f>$C97*INDEX(Curves!$G$8:$G$68,AT$4-$B97+1)</f>
        <v/>
      </c>
      <c r="AU97" s="121">
        <f>$C97*INDEX(Curves!$G$8:$G$68,AU$4-$B97+1)</f>
        <v/>
      </c>
      <c r="AV97" s="121">
        <f>$C97*INDEX(Curves!$G$8:$G$68,AV$4-$B97+1)</f>
        <v/>
      </c>
      <c r="AW97" s="121">
        <f>$C97*INDEX(Curves!$G$8:$G$68,AW$4-$B97+1)</f>
        <v/>
      </c>
      <c r="AX97" s="121">
        <f>$C97*INDEX(Curves!$G$8:$G$68,AX$4-$B97+1)</f>
        <v/>
      </c>
      <c r="AY97" s="121">
        <f>$C97*INDEX(Curves!$G$8:$G$68,AY$4-$B97+1)</f>
        <v/>
      </c>
      <c r="AZ97" s="121">
        <f>$C97*INDEX(Curves!$G$8:$G$68,AZ$4-$B97+1)</f>
        <v/>
      </c>
      <c r="BA97" s="121">
        <f>$C97*INDEX(Curves!$G$8:$G$68,BA$4-$B97+1)</f>
        <v/>
      </c>
      <c r="BB97" s="121">
        <f>$C97*INDEX(Curves!$G$8:$G$68,BB$4-$B97+1)</f>
        <v/>
      </c>
      <c r="BC97" s="121">
        <f>$C97*INDEX(Curves!$G$8:$G$68,BC$4-$B97+1)</f>
        <v/>
      </c>
      <c r="BD97" s="121">
        <f>$C97*INDEX(Curves!$G$8:$G$68,BD$4-$B97+1)</f>
        <v/>
      </c>
      <c r="BE97" s="121">
        <f>$C97*INDEX(Curves!$G$8:$G$68,BE$4-$B97+1)</f>
        <v/>
      </c>
      <c r="BF97" s="121">
        <f>$C97*INDEX(Curves!$G$8:$G$68,BF$4-$B97+1)</f>
        <v/>
      </c>
      <c r="BG97" s="121">
        <f>$C97*INDEX(Curves!$G$8:$G$68,BG$4-$B97+1)</f>
        <v/>
      </c>
      <c r="BH97" s="121">
        <f>$C97*INDEX(Curves!$G$8:$G$68,BH$4-$B97+1)</f>
        <v/>
      </c>
      <c r="BI97" s="121">
        <f>$C97*INDEX(Curves!$G$8:$G$68,BI$4-$B97+1)</f>
        <v/>
      </c>
      <c r="BJ97" s="121">
        <f>$C97*INDEX(Curves!$G$8:$G$68,BJ$4-$B97+1)</f>
        <v/>
      </c>
      <c r="BK97" s="121">
        <f>$C97*INDEX(Curves!$G$8:$G$68,BK$4-$B97+1)</f>
        <v/>
      </c>
      <c r="BL97" s="121">
        <f>$C97*INDEX(Curves!$G$8:$G$68,BL$4-$B97+1)</f>
        <v/>
      </c>
    </row>
    <row r="98">
      <c r="A98" s="116" t="inlineStr">
        <is>
          <t>Cohort month 26</t>
        </is>
      </c>
      <c r="B98" s="116" t="n">
        <v>26</v>
      </c>
      <c r="C98" s="33">
        <f>INDEX(Ops!$E$9:$BL$9,1,$B98)</f>
        <v/>
      </c>
      <c r="AE98" s="121">
        <f>$C98*INDEX(Curves!$G$8:$G$68,AE$4-$B98+1)</f>
        <v/>
      </c>
      <c r="AF98" s="121">
        <f>$C98*INDEX(Curves!$G$8:$G$68,AF$4-$B98+1)</f>
        <v/>
      </c>
      <c r="AG98" s="121">
        <f>$C98*INDEX(Curves!$G$8:$G$68,AG$4-$B98+1)</f>
        <v/>
      </c>
      <c r="AH98" s="121">
        <f>$C98*INDEX(Curves!$G$8:$G$68,AH$4-$B98+1)</f>
        <v/>
      </c>
      <c r="AI98" s="121">
        <f>$C98*INDEX(Curves!$G$8:$G$68,AI$4-$B98+1)</f>
        <v/>
      </c>
      <c r="AJ98" s="121">
        <f>$C98*INDEX(Curves!$G$8:$G$68,AJ$4-$B98+1)</f>
        <v/>
      </c>
      <c r="AK98" s="121">
        <f>$C98*INDEX(Curves!$G$8:$G$68,AK$4-$B98+1)</f>
        <v/>
      </c>
      <c r="AL98" s="121">
        <f>$C98*INDEX(Curves!$G$8:$G$68,AL$4-$B98+1)</f>
        <v/>
      </c>
      <c r="AM98" s="121">
        <f>$C98*INDEX(Curves!$G$8:$G$68,AM$4-$B98+1)</f>
        <v/>
      </c>
      <c r="AN98" s="121">
        <f>$C98*INDEX(Curves!$G$8:$G$68,AN$4-$B98+1)</f>
        <v/>
      </c>
      <c r="AO98" s="121">
        <f>$C98*INDEX(Curves!$G$8:$G$68,AO$4-$B98+1)</f>
        <v/>
      </c>
      <c r="AP98" s="121">
        <f>$C98*INDEX(Curves!$G$8:$G$68,AP$4-$B98+1)</f>
        <v/>
      </c>
      <c r="AQ98" s="121">
        <f>$C98*INDEX(Curves!$G$8:$G$68,AQ$4-$B98+1)</f>
        <v/>
      </c>
      <c r="AR98" s="121">
        <f>$C98*INDEX(Curves!$G$8:$G$68,AR$4-$B98+1)</f>
        <v/>
      </c>
      <c r="AS98" s="121">
        <f>$C98*INDEX(Curves!$G$8:$G$68,AS$4-$B98+1)</f>
        <v/>
      </c>
      <c r="AT98" s="121">
        <f>$C98*INDEX(Curves!$G$8:$G$68,AT$4-$B98+1)</f>
        <v/>
      </c>
      <c r="AU98" s="121">
        <f>$C98*INDEX(Curves!$G$8:$G$68,AU$4-$B98+1)</f>
        <v/>
      </c>
      <c r="AV98" s="121">
        <f>$C98*INDEX(Curves!$G$8:$G$68,AV$4-$B98+1)</f>
        <v/>
      </c>
      <c r="AW98" s="121">
        <f>$C98*INDEX(Curves!$G$8:$G$68,AW$4-$B98+1)</f>
        <v/>
      </c>
      <c r="AX98" s="121">
        <f>$C98*INDEX(Curves!$G$8:$G$68,AX$4-$B98+1)</f>
        <v/>
      </c>
      <c r="AY98" s="121">
        <f>$C98*INDEX(Curves!$G$8:$G$68,AY$4-$B98+1)</f>
        <v/>
      </c>
      <c r="AZ98" s="121">
        <f>$C98*INDEX(Curves!$G$8:$G$68,AZ$4-$B98+1)</f>
        <v/>
      </c>
      <c r="BA98" s="121">
        <f>$C98*INDEX(Curves!$G$8:$G$68,BA$4-$B98+1)</f>
        <v/>
      </c>
      <c r="BB98" s="121">
        <f>$C98*INDEX(Curves!$G$8:$G$68,BB$4-$B98+1)</f>
        <v/>
      </c>
      <c r="BC98" s="121">
        <f>$C98*INDEX(Curves!$G$8:$G$68,BC$4-$B98+1)</f>
        <v/>
      </c>
      <c r="BD98" s="121">
        <f>$C98*INDEX(Curves!$G$8:$G$68,BD$4-$B98+1)</f>
        <v/>
      </c>
      <c r="BE98" s="121">
        <f>$C98*INDEX(Curves!$G$8:$G$68,BE$4-$B98+1)</f>
        <v/>
      </c>
      <c r="BF98" s="121">
        <f>$C98*INDEX(Curves!$G$8:$G$68,BF$4-$B98+1)</f>
        <v/>
      </c>
      <c r="BG98" s="121">
        <f>$C98*INDEX(Curves!$G$8:$G$68,BG$4-$B98+1)</f>
        <v/>
      </c>
      <c r="BH98" s="121">
        <f>$C98*INDEX(Curves!$G$8:$G$68,BH$4-$B98+1)</f>
        <v/>
      </c>
      <c r="BI98" s="121">
        <f>$C98*INDEX(Curves!$G$8:$G$68,BI$4-$B98+1)</f>
        <v/>
      </c>
      <c r="BJ98" s="121">
        <f>$C98*INDEX(Curves!$G$8:$G$68,BJ$4-$B98+1)</f>
        <v/>
      </c>
      <c r="BK98" s="121">
        <f>$C98*INDEX(Curves!$G$8:$G$68,BK$4-$B98+1)</f>
        <v/>
      </c>
      <c r="BL98" s="121">
        <f>$C98*INDEX(Curves!$G$8:$G$68,BL$4-$B98+1)</f>
        <v/>
      </c>
    </row>
    <row r="99">
      <c r="A99" s="116" t="inlineStr">
        <is>
          <t>Cohort month 27</t>
        </is>
      </c>
      <c r="B99" s="116" t="n">
        <v>27</v>
      </c>
      <c r="C99" s="33">
        <f>INDEX(Ops!$E$9:$BL$9,1,$B99)</f>
        <v/>
      </c>
      <c r="AF99" s="121">
        <f>$C99*INDEX(Curves!$G$8:$G$68,AF$4-$B99+1)</f>
        <v/>
      </c>
      <c r="AG99" s="121">
        <f>$C99*INDEX(Curves!$G$8:$G$68,AG$4-$B99+1)</f>
        <v/>
      </c>
      <c r="AH99" s="121">
        <f>$C99*INDEX(Curves!$G$8:$G$68,AH$4-$B99+1)</f>
        <v/>
      </c>
      <c r="AI99" s="121">
        <f>$C99*INDEX(Curves!$G$8:$G$68,AI$4-$B99+1)</f>
        <v/>
      </c>
      <c r="AJ99" s="121">
        <f>$C99*INDEX(Curves!$G$8:$G$68,AJ$4-$B99+1)</f>
        <v/>
      </c>
      <c r="AK99" s="121">
        <f>$C99*INDEX(Curves!$G$8:$G$68,AK$4-$B99+1)</f>
        <v/>
      </c>
      <c r="AL99" s="121">
        <f>$C99*INDEX(Curves!$G$8:$G$68,AL$4-$B99+1)</f>
        <v/>
      </c>
      <c r="AM99" s="121">
        <f>$C99*INDEX(Curves!$G$8:$G$68,AM$4-$B99+1)</f>
        <v/>
      </c>
      <c r="AN99" s="121">
        <f>$C99*INDEX(Curves!$G$8:$G$68,AN$4-$B99+1)</f>
        <v/>
      </c>
      <c r="AO99" s="121">
        <f>$C99*INDEX(Curves!$G$8:$G$68,AO$4-$B99+1)</f>
        <v/>
      </c>
      <c r="AP99" s="121">
        <f>$C99*INDEX(Curves!$G$8:$G$68,AP$4-$B99+1)</f>
        <v/>
      </c>
      <c r="AQ99" s="121">
        <f>$C99*INDEX(Curves!$G$8:$G$68,AQ$4-$B99+1)</f>
        <v/>
      </c>
      <c r="AR99" s="121">
        <f>$C99*INDEX(Curves!$G$8:$G$68,AR$4-$B99+1)</f>
        <v/>
      </c>
      <c r="AS99" s="121">
        <f>$C99*INDEX(Curves!$G$8:$G$68,AS$4-$B99+1)</f>
        <v/>
      </c>
      <c r="AT99" s="121">
        <f>$C99*INDEX(Curves!$G$8:$G$68,AT$4-$B99+1)</f>
        <v/>
      </c>
      <c r="AU99" s="121">
        <f>$C99*INDEX(Curves!$G$8:$G$68,AU$4-$B99+1)</f>
        <v/>
      </c>
      <c r="AV99" s="121">
        <f>$C99*INDEX(Curves!$G$8:$G$68,AV$4-$B99+1)</f>
        <v/>
      </c>
      <c r="AW99" s="121">
        <f>$C99*INDEX(Curves!$G$8:$G$68,AW$4-$B99+1)</f>
        <v/>
      </c>
      <c r="AX99" s="121">
        <f>$C99*INDEX(Curves!$G$8:$G$68,AX$4-$B99+1)</f>
        <v/>
      </c>
      <c r="AY99" s="121">
        <f>$C99*INDEX(Curves!$G$8:$G$68,AY$4-$B99+1)</f>
        <v/>
      </c>
      <c r="AZ99" s="121">
        <f>$C99*INDEX(Curves!$G$8:$G$68,AZ$4-$B99+1)</f>
        <v/>
      </c>
      <c r="BA99" s="121">
        <f>$C99*INDEX(Curves!$G$8:$G$68,BA$4-$B99+1)</f>
        <v/>
      </c>
      <c r="BB99" s="121">
        <f>$C99*INDEX(Curves!$G$8:$G$68,BB$4-$B99+1)</f>
        <v/>
      </c>
      <c r="BC99" s="121">
        <f>$C99*INDEX(Curves!$G$8:$G$68,BC$4-$B99+1)</f>
        <v/>
      </c>
      <c r="BD99" s="121">
        <f>$C99*INDEX(Curves!$G$8:$G$68,BD$4-$B99+1)</f>
        <v/>
      </c>
      <c r="BE99" s="121">
        <f>$C99*INDEX(Curves!$G$8:$G$68,BE$4-$B99+1)</f>
        <v/>
      </c>
      <c r="BF99" s="121">
        <f>$C99*INDEX(Curves!$G$8:$G$68,BF$4-$B99+1)</f>
        <v/>
      </c>
      <c r="BG99" s="121">
        <f>$C99*INDEX(Curves!$G$8:$G$68,BG$4-$B99+1)</f>
        <v/>
      </c>
      <c r="BH99" s="121">
        <f>$C99*INDEX(Curves!$G$8:$G$68,BH$4-$B99+1)</f>
        <v/>
      </c>
      <c r="BI99" s="121">
        <f>$C99*INDEX(Curves!$G$8:$G$68,BI$4-$B99+1)</f>
        <v/>
      </c>
      <c r="BJ99" s="121">
        <f>$C99*INDEX(Curves!$G$8:$G$68,BJ$4-$B99+1)</f>
        <v/>
      </c>
      <c r="BK99" s="121">
        <f>$C99*INDEX(Curves!$G$8:$G$68,BK$4-$B99+1)</f>
        <v/>
      </c>
      <c r="BL99" s="121">
        <f>$C99*INDEX(Curves!$G$8:$G$68,BL$4-$B99+1)</f>
        <v/>
      </c>
    </row>
    <row r="100">
      <c r="A100" s="116" t="inlineStr">
        <is>
          <t>Cohort month 28</t>
        </is>
      </c>
      <c r="B100" s="116" t="n">
        <v>28</v>
      </c>
      <c r="C100" s="33">
        <f>INDEX(Ops!$E$9:$BL$9,1,$B100)</f>
        <v/>
      </c>
      <c r="AG100" s="121">
        <f>$C100*INDEX(Curves!$G$8:$G$68,AG$4-$B100+1)</f>
        <v/>
      </c>
      <c r="AH100" s="121">
        <f>$C100*INDEX(Curves!$G$8:$G$68,AH$4-$B100+1)</f>
        <v/>
      </c>
      <c r="AI100" s="121">
        <f>$C100*INDEX(Curves!$G$8:$G$68,AI$4-$B100+1)</f>
        <v/>
      </c>
      <c r="AJ100" s="121">
        <f>$C100*INDEX(Curves!$G$8:$G$68,AJ$4-$B100+1)</f>
        <v/>
      </c>
      <c r="AK100" s="121">
        <f>$C100*INDEX(Curves!$G$8:$G$68,AK$4-$B100+1)</f>
        <v/>
      </c>
      <c r="AL100" s="121">
        <f>$C100*INDEX(Curves!$G$8:$G$68,AL$4-$B100+1)</f>
        <v/>
      </c>
      <c r="AM100" s="121">
        <f>$C100*INDEX(Curves!$G$8:$G$68,AM$4-$B100+1)</f>
        <v/>
      </c>
      <c r="AN100" s="121">
        <f>$C100*INDEX(Curves!$G$8:$G$68,AN$4-$B100+1)</f>
        <v/>
      </c>
      <c r="AO100" s="121">
        <f>$C100*INDEX(Curves!$G$8:$G$68,AO$4-$B100+1)</f>
        <v/>
      </c>
      <c r="AP100" s="121">
        <f>$C100*INDEX(Curves!$G$8:$G$68,AP$4-$B100+1)</f>
        <v/>
      </c>
      <c r="AQ100" s="121">
        <f>$C100*INDEX(Curves!$G$8:$G$68,AQ$4-$B100+1)</f>
        <v/>
      </c>
      <c r="AR100" s="121">
        <f>$C100*INDEX(Curves!$G$8:$G$68,AR$4-$B100+1)</f>
        <v/>
      </c>
      <c r="AS100" s="121">
        <f>$C100*INDEX(Curves!$G$8:$G$68,AS$4-$B100+1)</f>
        <v/>
      </c>
      <c r="AT100" s="121">
        <f>$C100*INDEX(Curves!$G$8:$G$68,AT$4-$B100+1)</f>
        <v/>
      </c>
      <c r="AU100" s="121">
        <f>$C100*INDEX(Curves!$G$8:$G$68,AU$4-$B100+1)</f>
        <v/>
      </c>
      <c r="AV100" s="121">
        <f>$C100*INDEX(Curves!$G$8:$G$68,AV$4-$B100+1)</f>
        <v/>
      </c>
      <c r="AW100" s="121">
        <f>$C100*INDEX(Curves!$G$8:$G$68,AW$4-$B100+1)</f>
        <v/>
      </c>
      <c r="AX100" s="121">
        <f>$C100*INDEX(Curves!$G$8:$G$68,AX$4-$B100+1)</f>
        <v/>
      </c>
      <c r="AY100" s="121">
        <f>$C100*INDEX(Curves!$G$8:$G$68,AY$4-$B100+1)</f>
        <v/>
      </c>
      <c r="AZ100" s="121">
        <f>$C100*INDEX(Curves!$G$8:$G$68,AZ$4-$B100+1)</f>
        <v/>
      </c>
      <c r="BA100" s="121">
        <f>$C100*INDEX(Curves!$G$8:$G$68,BA$4-$B100+1)</f>
        <v/>
      </c>
      <c r="BB100" s="121">
        <f>$C100*INDEX(Curves!$G$8:$G$68,BB$4-$B100+1)</f>
        <v/>
      </c>
      <c r="BC100" s="121">
        <f>$C100*INDEX(Curves!$G$8:$G$68,BC$4-$B100+1)</f>
        <v/>
      </c>
      <c r="BD100" s="121">
        <f>$C100*INDEX(Curves!$G$8:$G$68,BD$4-$B100+1)</f>
        <v/>
      </c>
      <c r="BE100" s="121">
        <f>$C100*INDEX(Curves!$G$8:$G$68,BE$4-$B100+1)</f>
        <v/>
      </c>
      <c r="BF100" s="121">
        <f>$C100*INDEX(Curves!$G$8:$G$68,BF$4-$B100+1)</f>
        <v/>
      </c>
      <c r="BG100" s="121">
        <f>$C100*INDEX(Curves!$G$8:$G$68,BG$4-$B100+1)</f>
        <v/>
      </c>
      <c r="BH100" s="121">
        <f>$C100*INDEX(Curves!$G$8:$G$68,BH$4-$B100+1)</f>
        <v/>
      </c>
      <c r="BI100" s="121">
        <f>$C100*INDEX(Curves!$G$8:$G$68,BI$4-$B100+1)</f>
        <v/>
      </c>
      <c r="BJ100" s="121">
        <f>$C100*INDEX(Curves!$G$8:$G$68,BJ$4-$B100+1)</f>
        <v/>
      </c>
      <c r="BK100" s="121">
        <f>$C100*INDEX(Curves!$G$8:$G$68,BK$4-$B100+1)</f>
        <v/>
      </c>
      <c r="BL100" s="121">
        <f>$C100*INDEX(Curves!$G$8:$G$68,BL$4-$B100+1)</f>
        <v/>
      </c>
    </row>
    <row r="101">
      <c r="A101" s="116" t="inlineStr">
        <is>
          <t>Cohort month 29</t>
        </is>
      </c>
      <c r="B101" s="116" t="n">
        <v>29</v>
      </c>
      <c r="C101" s="33">
        <f>INDEX(Ops!$E$9:$BL$9,1,$B101)</f>
        <v/>
      </c>
      <c r="AH101" s="121">
        <f>$C101*INDEX(Curves!$G$8:$G$68,AH$4-$B101+1)</f>
        <v/>
      </c>
      <c r="AI101" s="121">
        <f>$C101*INDEX(Curves!$G$8:$G$68,AI$4-$B101+1)</f>
        <v/>
      </c>
      <c r="AJ101" s="121">
        <f>$C101*INDEX(Curves!$G$8:$G$68,AJ$4-$B101+1)</f>
        <v/>
      </c>
      <c r="AK101" s="121">
        <f>$C101*INDEX(Curves!$G$8:$G$68,AK$4-$B101+1)</f>
        <v/>
      </c>
      <c r="AL101" s="121">
        <f>$C101*INDEX(Curves!$G$8:$G$68,AL$4-$B101+1)</f>
        <v/>
      </c>
      <c r="AM101" s="121">
        <f>$C101*INDEX(Curves!$G$8:$G$68,AM$4-$B101+1)</f>
        <v/>
      </c>
      <c r="AN101" s="121">
        <f>$C101*INDEX(Curves!$G$8:$G$68,AN$4-$B101+1)</f>
        <v/>
      </c>
      <c r="AO101" s="121">
        <f>$C101*INDEX(Curves!$G$8:$G$68,AO$4-$B101+1)</f>
        <v/>
      </c>
      <c r="AP101" s="121">
        <f>$C101*INDEX(Curves!$G$8:$G$68,AP$4-$B101+1)</f>
        <v/>
      </c>
      <c r="AQ101" s="121">
        <f>$C101*INDEX(Curves!$G$8:$G$68,AQ$4-$B101+1)</f>
        <v/>
      </c>
      <c r="AR101" s="121">
        <f>$C101*INDEX(Curves!$G$8:$G$68,AR$4-$B101+1)</f>
        <v/>
      </c>
      <c r="AS101" s="121">
        <f>$C101*INDEX(Curves!$G$8:$G$68,AS$4-$B101+1)</f>
        <v/>
      </c>
      <c r="AT101" s="121">
        <f>$C101*INDEX(Curves!$G$8:$G$68,AT$4-$B101+1)</f>
        <v/>
      </c>
      <c r="AU101" s="121">
        <f>$C101*INDEX(Curves!$G$8:$G$68,AU$4-$B101+1)</f>
        <v/>
      </c>
      <c r="AV101" s="121">
        <f>$C101*INDEX(Curves!$G$8:$G$68,AV$4-$B101+1)</f>
        <v/>
      </c>
      <c r="AW101" s="121">
        <f>$C101*INDEX(Curves!$G$8:$G$68,AW$4-$B101+1)</f>
        <v/>
      </c>
      <c r="AX101" s="121">
        <f>$C101*INDEX(Curves!$G$8:$G$68,AX$4-$B101+1)</f>
        <v/>
      </c>
      <c r="AY101" s="121">
        <f>$C101*INDEX(Curves!$G$8:$G$68,AY$4-$B101+1)</f>
        <v/>
      </c>
      <c r="AZ101" s="121">
        <f>$C101*INDEX(Curves!$G$8:$G$68,AZ$4-$B101+1)</f>
        <v/>
      </c>
      <c r="BA101" s="121">
        <f>$C101*INDEX(Curves!$G$8:$G$68,BA$4-$B101+1)</f>
        <v/>
      </c>
      <c r="BB101" s="121">
        <f>$C101*INDEX(Curves!$G$8:$G$68,BB$4-$B101+1)</f>
        <v/>
      </c>
      <c r="BC101" s="121">
        <f>$C101*INDEX(Curves!$G$8:$G$68,BC$4-$B101+1)</f>
        <v/>
      </c>
      <c r="BD101" s="121">
        <f>$C101*INDEX(Curves!$G$8:$G$68,BD$4-$B101+1)</f>
        <v/>
      </c>
      <c r="BE101" s="121">
        <f>$C101*INDEX(Curves!$G$8:$G$68,BE$4-$B101+1)</f>
        <v/>
      </c>
      <c r="BF101" s="121">
        <f>$C101*INDEX(Curves!$G$8:$G$68,BF$4-$B101+1)</f>
        <v/>
      </c>
      <c r="BG101" s="121">
        <f>$C101*INDEX(Curves!$G$8:$G$68,BG$4-$B101+1)</f>
        <v/>
      </c>
      <c r="BH101" s="121">
        <f>$C101*INDEX(Curves!$G$8:$G$68,BH$4-$B101+1)</f>
        <v/>
      </c>
      <c r="BI101" s="121">
        <f>$C101*INDEX(Curves!$G$8:$G$68,BI$4-$B101+1)</f>
        <v/>
      </c>
      <c r="BJ101" s="121">
        <f>$C101*INDEX(Curves!$G$8:$G$68,BJ$4-$B101+1)</f>
        <v/>
      </c>
      <c r="BK101" s="121">
        <f>$C101*INDEX(Curves!$G$8:$G$68,BK$4-$B101+1)</f>
        <v/>
      </c>
      <c r="BL101" s="121">
        <f>$C101*INDEX(Curves!$G$8:$G$68,BL$4-$B101+1)</f>
        <v/>
      </c>
    </row>
    <row r="102">
      <c r="A102" s="116" t="inlineStr">
        <is>
          <t>Cohort month 30</t>
        </is>
      </c>
      <c r="B102" s="116" t="n">
        <v>30</v>
      </c>
      <c r="C102" s="33">
        <f>INDEX(Ops!$E$9:$BL$9,1,$B102)</f>
        <v/>
      </c>
      <c r="AI102" s="121">
        <f>$C102*INDEX(Curves!$G$8:$G$68,AI$4-$B102+1)</f>
        <v/>
      </c>
      <c r="AJ102" s="121">
        <f>$C102*INDEX(Curves!$G$8:$G$68,AJ$4-$B102+1)</f>
        <v/>
      </c>
      <c r="AK102" s="121">
        <f>$C102*INDEX(Curves!$G$8:$G$68,AK$4-$B102+1)</f>
        <v/>
      </c>
      <c r="AL102" s="121">
        <f>$C102*INDEX(Curves!$G$8:$G$68,AL$4-$B102+1)</f>
        <v/>
      </c>
      <c r="AM102" s="121">
        <f>$C102*INDEX(Curves!$G$8:$G$68,AM$4-$B102+1)</f>
        <v/>
      </c>
      <c r="AN102" s="121">
        <f>$C102*INDEX(Curves!$G$8:$G$68,AN$4-$B102+1)</f>
        <v/>
      </c>
      <c r="AO102" s="121">
        <f>$C102*INDEX(Curves!$G$8:$G$68,AO$4-$B102+1)</f>
        <v/>
      </c>
      <c r="AP102" s="121">
        <f>$C102*INDEX(Curves!$G$8:$G$68,AP$4-$B102+1)</f>
        <v/>
      </c>
      <c r="AQ102" s="121">
        <f>$C102*INDEX(Curves!$G$8:$G$68,AQ$4-$B102+1)</f>
        <v/>
      </c>
      <c r="AR102" s="121">
        <f>$C102*INDEX(Curves!$G$8:$G$68,AR$4-$B102+1)</f>
        <v/>
      </c>
      <c r="AS102" s="121">
        <f>$C102*INDEX(Curves!$G$8:$G$68,AS$4-$B102+1)</f>
        <v/>
      </c>
      <c r="AT102" s="121">
        <f>$C102*INDEX(Curves!$G$8:$G$68,AT$4-$B102+1)</f>
        <v/>
      </c>
      <c r="AU102" s="121">
        <f>$C102*INDEX(Curves!$G$8:$G$68,AU$4-$B102+1)</f>
        <v/>
      </c>
      <c r="AV102" s="121">
        <f>$C102*INDEX(Curves!$G$8:$G$68,AV$4-$B102+1)</f>
        <v/>
      </c>
      <c r="AW102" s="121">
        <f>$C102*INDEX(Curves!$G$8:$G$68,AW$4-$B102+1)</f>
        <v/>
      </c>
      <c r="AX102" s="121">
        <f>$C102*INDEX(Curves!$G$8:$G$68,AX$4-$B102+1)</f>
        <v/>
      </c>
      <c r="AY102" s="121">
        <f>$C102*INDEX(Curves!$G$8:$G$68,AY$4-$B102+1)</f>
        <v/>
      </c>
      <c r="AZ102" s="121">
        <f>$C102*INDEX(Curves!$G$8:$G$68,AZ$4-$B102+1)</f>
        <v/>
      </c>
      <c r="BA102" s="121">
        <f>$C102*INDEX(Curves!$G$8:$G$68,BA$4-$B102+1)</f>
        <v/>
      </c>
      <c r="BB102" s="121">
        <f>$C102*INDEX(Curves!$G$8:$G$68,BB$4-$B102+1)</f>
        <v/>
      </c>
      <c r="BC102" s="121">
        <f>$C102*INDEX(Curves!$G$8:$G$68,BC$4-$B102+1)</f>
        <v/>
      </c>
      <c r="BD102" s="121">
        <f>$C102*INDEX(Curves!$G$8:$G$68,BD$4-$B102+1)</f>
        <v/>
      </c>
      <c r="BE102" s="121">
        <f>$C102*INDEX(Curves!$G$8:$G$68,BE$4-$B102+1)</f>
        <v/>
      </c>
      <c r="BF102" s="121">
        <f>$C102*INDEX(Curves!$G$8:$G$68,BF$4-$B102+1)</f>
        <v/>
      </c>
      <c r="BG102" s="121">
        <f>$C102*INDEX(Curves!$G$8:$G$68,BG$4-$B102+1)</f>
        <v/>
      </c>
      <c r="BH102" s="121">
        <f>$C102*INDEX(Curves!$G$8:$G$68,BH$4-$B102+1)</f>
        <v/>
      </c>
      <c r="BI102" s="121">
        <f>$C102*INDEX(Curves!$G$8:$G$68,BI$4-$B102+1)</f>
        <v/>
      </c>
      <c r="BJ102" s="121">
        <f>$C102*INDEX(Curves!$G$8:$G$68,BJ$4-$B102+1)</f>
        <v/>
      </c>
      <c r="BK102" s="121">
        <f>$C102*INDEX(Curves!$G$8:$G$68,BK$4-$B102+1)</f>
        <v/>
      </c>
      <c r="BL102" s="121">
        <f>$C102*INDEX(Curves!$G$8:$G$68,BL$4-$B102+1)</f>
        <v/>
      </c>
    </row>
    <row r="103">
      <c r="A103" s="116" t="inlineStr">
        <is>
          <t>Cohort month 31</t>
        </is>
      </c>
      <c r="B103" s="116" t="n">
        <v>31</v>
      </c>
      <c r="C103" s="33">
        <f>INDEX(Ops!$E$9:$BL$9,1,$B103)</f>
        <v/>
      </c>
      <c r="AJ103" s="121">
        <f>$C103*INDEX(Curves!$G$8:$G$68,AJ$4-$B103+1)</f>
        <v/>
      </c>
      <c r="AK103" s="121">
        <f>$C103*INDEX(Curves!$G$8:$G$68,AK$4-$B103+1)</f>
        <v/>
      </c>
      <c r="AL103" s="121">
        <f>$C103*INDEX(Curves!$G$8:$G$68,AL$4-$B103+1)</f>
        <v/>
      </c>
      <c r="AM103" s="121">
        <f>$C103*INDEX(Curves!$G$8:$G$68,AM$4-$B103+1)</f>
        <v/>
      </c>
      <c r="AN103" s="121">
        <f>$C103*INDEX(Curves!$G$8:$G$68,AN$4-$B103+1)</f>
        <v/>
      </c>
      <c r="AO103" s="121">
        <f>$C103*INDEX(Curves!$G$8:$G$68,AO$4-$B103+1)</f>
        <v/>
      </c>
      <c r="AP103" s="121">
        <f>$C103*INDEX(Curves!$G$8:$G$68,AP$4-$B103+1)</f>
        <v/>
      </c>
      <c r="AQ103" s="121">
        <f>$C103*INDEX(Curves!$G$8:$G$68,AQ$4-$B103+1)</f>
        <v/>
      </c>
      <c r="AR103" s="121">
        <f>$C103*INDEX(Curves!$G$8:$G$68,AR$4-$B103+1)</f>
        <v/>
      </c>
      <c r="AS103" s="121">
        <f>$C103*INDEX(Curves!$G$8:$G$68,AS$4-$B103+1)</f>
        <v/>
      </c>
      <c r="AT103" s="121">
        <f>$C103*INDEX(Curves!$G$8:$G$68,AT$4-$B103+1)</f>
        <v/>
      </c>
      <c r="AU103" s="121">
        <f>$C103*INDEX(Curves!$G$8:$G$68,AU$4-$B103+1)</f>
        <v/>
      </c>
      <c r="AV103" s="121">
        <f>$C103*INDEX(Curves!$G$8:$G$68,AV$4-$B103+1)</f>
        <v/>
      </c>
      <c r="AW103" s="121">
        <f>$C103*INDEX(Curves!$G$8:$G$68,AW$4-$B103+1)</f>
        <v/>
      </c>
      <c r="AX103" s="121">
        <f>$C103*INDEX(Curves!$G$8:$G$68,AX$4-$B103+1)</f>
        <v/>
      </c>
      <c r="AY103" s="121">
        <f>$C103*INDEX(Curves!$G$8:$G$68,AY$4-$B103+1)</f>
        <v/>
      </c>
      <c r="AZ103" s="121">
        <f>$C103*INDEX(Curves!$G$8:$G$68,AZ$4-$B103+1)</f>
        <v/>
      </c>
      <c r="BA103" s="121">
        <f>$C103*INDEX(Curves!$G$8:$G$68,BA$4-$B103+1)</f>
        <v/>
      </c>
      <c r="BB103" s="121">
        <f>$C103*INDEX(Curves!$G$8:$G$68,BB$4-$B103+1)</f>
        <v/>
      </c>
      <c r="BC103" s="121">
        <f>$C103*INDEX(Curves!$G$8:$G$68,BC$4-$B103+1)</f>
        <v/>
      </c>
      <c r="BD103" s="121">
        <f>$C103*INDEX(Curves!$G$8:$G$68,BD$4-$B103+1)</f>
        <v/>
      </c>
      <c r="BE103" s="121">
        <f>$C103*INDEX(Curves!$G$8:$G$68,BE$4-$B103+1)</f>
        <v/>
      </c>
      <c r="BF103" s="121">
        <f>$C103*INDEX(Curves!$G$8:$G$68,BF$4-$B103+1)</f>
        <v/>
      </c>
      <c r="BG103" s="121">
        <f>$C103*INDEX(Curves!$G$8:$G$68,BG$4-$B103+1)</f>
        <v/>
      </c>
      <c r="BH103" s="121">
        <f>$C103*INDEX(Curves!$G$8:$G$68,BH$4-$B103+1)</f>
        <v/>
      </c>
      <c r="BI103" s="121">
        <f>$C103*INDEX(Curves!$G$8:$G$68,BI$4-$B103+1)</f>
        <v/>
      </c>
      <c r="BJ103" s="121">
        <f>$C103*INDEX(Curves!$G$8:$G$68,BJ$4-$B103+1)</f>
        <v/>
      </c>
      <c r="BK103" s="121">
        <f>$C103*INDEX(Curves!$G$8:$G$68,BK$4-$B103+1)</f>
        <v/>
      </c>
      <c r="BL103" s="121">
        <f>$C103*INDEX(Curves!$G$8:$G$68,BL$4-$B103+1)</f>
        <v/>
      </c>
    </row>
    <row r="104">
      <c r="A104" s="116" t="inlineStr">
        <is>
          <t>Cohort month 32</t>
        </is>
      </c>
      <c r="B104" s="116" t="n">
        <v>32</v>
      </c>
      <c r="C104" s="33">
        <f>INDEX(Ops!$E$9:$BL$9,1,$B104)</f>
        <v/>
      </c>
      <c r="AK104" s="121">
        <f>$C104*INDEX(Curves!$G$8:$G$68,AK$4-$B104+1)</f>
        <v/>
      </c>
      <c r="AL104" s="121">
        <f>$C104*INDEX(Curves!$G$8:$G$68,AL$4-$B104+1)</f>
        <v/>
      </c>
      <c r="AM104" s="121">
        <f>$C104*INDEX(Curves!$G$8:$G$68,AM$4-$B104+1)</f>
        <v/>
      </c>
      <c r="AN104" s="121">
        <f>$C104*INDEX(Curves!$G$8:$G$68,AN$4-$B104+1)</f>
        <v/>
      </c>
      <c r="AO104" s="121">
        <f>$C104*INDEX(Curves!$G$8:$G$68,AO$4-$B104+1)</f>
        <v/>
      </c>
      <c r="AP104" s="121">
        <f>$C104*INDEX(Curves!$G$8:$G$68,AP$4-$B104+1)</f>
        <v/>
      </c>
      <c r="AQ104" s="121">
        <f>$C104*INDEX(Curves!$G$8:$G$68,AQ$4-$B104+1)</f>
        <v/>
      </c>
      <c r="AR104" s="121">
        <f>$C104*INDEX(Curves!$G$8:$G$68,AR$4-$B104+1)</f>
        <v/>
      </c>
      <c r="AS104" s="121">
        <f>$C104*INDEX(Curves!$G$8:$G$68,AS$4-$B104+1)</f>
        <v/>
      </c>
      <c r="AT104" s="121">
        <f>$C104*INDEX(Curves!$G$8:$G$68,AT$4-$B104+1)</f>
        <v/>
      </c>
      <c r="AU104" s="121">
        <f>$C104*INDEX(Curves!$G$8:$G$68,AU$4-$B104+1)</f>
        <v/>
      </c>
      <c r="AV104" s="121">
        <f>$C104*INDEX(Curves!$G$8:$G$68,AV$4-$B104+1)</f>
        <v/>
      </c>
      <c r="AW104" s="121">
        <f>$C104*INDEX(Curves!$G$8:$G$68,AW$4-$B104+1)</f>
        <v/>
      </c>
      <c r="AX104" s="121">
        <f>$C104*INDEX(Curves!$G$8:$G$68,AX$4-$B104+1)</f>
        <v/>
      </c>
      <c r="AY104" s="121">
        <f>$C104*INDEX(Curves!$G$8:$G$68,AY$4-$B104+1)</f>
        <v/>
      </c>
      <c r="AZ104" s="121">
        <f>$C104*INDEX(Curves!$G$8:$G$68,AZ$4-$B104+1)</f>
        <v/>
      </c>
      <c r="BA104" s="121">
        <f>$C104*INDEX(Curves!$G$8:$G$68,BA$4-$B104+1)</f>
        <v/>
      </c>
      <c r="BB104" s="121">
        <f>$C104*INDEX(Curves!$G$8:$G$68,BB$4-$B104+1)</f>
        <v/>
      </c>
      <c r="BC104" s="121">
        <f>$C104*INDEX(Curves!$G$8:$G$68,BC$4-$B104+1)</f>
        <v/>
      </c>
      <c r="BD104" s="121">
        <f>$C104*INDEX(Curves!$G$8:$G$68,BD$4-$B104+1)</f>
        <v/>
      </c>
      <c r="BE104" s="121">
        <f>$C104*INDEX(Curves!$G$8:$G$68,BE$4-$B104+1)</f>
        <v/>
      </c>
      <c r="BF104" s="121">
        <f>$C104*INDEX(Curves!$G$8:$G$68,BF$4-$B104+1)</f>
        <v/>
      </c>
      <c r="BG104" s="121">
        <f>$C104*INDEX(Curves!$G$8:$G$68,BG$4-$B104+1)</f>
        <v/>
      </c>
      <c r="BH104" s="121">
        <f>$C104*INDEX(Curves!$G$8:$G$68,BH$4-$B104+1)</f>
        <v/>
      </c>
      <c r="BI104" s="121">
        <f>$C104*INDEX(Curves!$G$8:$G$68,BI$4-$B104+1)</f>
        <v/>
      </c>
      <c r="BJ104" s="121">
        <f>$C104*INDEX(Curves!$G$8:$G$68,BJ$4-$B104+1)</f>
        <v/>
      </c>
      <c r="BK104" s="121">
        <f>$C104*INDEX(Curves!$G$8:$G$68,BK$4-$B104+1)</f>
        <v/>
      </c>
      <c r="BL104" s="121">
        <f>$C104*INDEX(Curves!$G$8:$G$68,BL$4-$B104+1)</f>
        <v/>
      </c>
    </row>
    <row r="105">
      <c r="A105" s="116" t="inlineStr">
        <is>
          <t>Cohort month 33</t>
        </is>
      </c>
      <c r="B105" s="116" t="n">
        <v>33</v>
      </c>
      <c r="C105" s="33">
        <f>INDEX(Ops!$E$9:$BL$9,1,$B105)</f>
        <v/>
      </c>
      <c r="AL105" s="121">
        <f>$C105*INDEX(Curves!$G$8:$G$68,AL$4-$B105+1)</f>
        <v/>
      </c>
      <c r="AM105" s="121">
        <f>$C105*INDEX(Curves!$G$8:$G$68,AM$4-$B105+1)</f>
        <v/>
      </c>
      <c r="AN105" s="121">
        <f>$C105*INDEX(Curves!$G$8:$G$68,AN$4-$B105+1)</f>
        <v/>
      </c>
      <c r="AO105" s="121">
        <f>$C105*INDEX(Curves!$G$8:$G$68,AO$4-$B105+1)</f>
        <v/>
      </c>
      <c r="AP105" s="121">
        <f>$C105*INDEX(Curves!$G$8:$G$68,AP$4-$B105+1)</f>
        <v/>
      </c>
      <c r="AQ105" s="121">
        <f>$C105*INDEX(Curves!$G$8:$G$68,AQ$4-$B105+1)</f>
        <v/>
      </c>
      <c r="AR105" s="121">
        <f>$C105*INDEX(Curves!$G$8:$G$68,AR$4-$B105+1)</f>
        <v/>
      </c>
      <c r="AS105" s="121">
        <f>$C105*INDEX(Curves!$G$8:$G$68,AS$4-$B105+1)</f>
        <v/>
      </c>
      <c r="AT105" s="121">
        <f>$C105*INDEX(Curves!$G$8:$G$68,AT$4-$B105+1)</f>
        <v/>
      </c>
      <c r="AU105" s="121">
        <f>$C105*INDEX(Curves!$G$8:$G$68,AU$4-$B105+1)</f>
        <v/>
      </c>
      <c r="AV105" s="121">
        <f>$C105*INDEX(Curves!$G$8:$G$68,AV$4-$B105+1)</f>
        <v/>
      </c>
      <c r="AW105" s="121">
        <f>$C105*INDEX(Curves!$G$8:$G$68,AW$4-$B105+1)</f>
        <v/>
      </c>
      <c r="AX105" s="121">
        <f>$C105*INDEX(Curves!$G$8:$G$68,AX$4-$B105+1)</f>
        <v/>
      </c>
      <c r="AY105" s="121">
        <f>$C105*INDEX(Curves!$G$8:$G$68,AY$4-$B105+1)</f>
        <v/>
      </c>
      <c r="AZ105" s="121">
        <f>$C105*INDEX(Curves!$G$8:$G$68,AZ$4-$B105+1)</f>
        <v/>
      </c>
      <c r="BA105" s="121">
        <f>$C105*INDEX(Curves!$G$8:$G$68,BA$4-$B105+1)</f>
        <v/>
      </c>
      <c r="BB105" s="121">
        <f>$C105*INDEX(Curves!$G$8:$G$68,BB$4-$B105+1)</f>
        <v/>
      </c>
      <c r="BC105" s="121">
        <f>$C105*INDEX(Curves!$G$8:$G$68,BC$4-$B105+1)</f>
        <v/>
      </c>
      <c r="BD105" s="121">
        <f>$C105*INDEX(Curves!$G$8:$G$68,BD$4-$B105+1)</f>
        <v/>
      </c>
      <c r="BE105" s="121">
        <f>$C105*INDEX(Curves!$G$8:$G$68,BE$4-$B105+1)</f>
        <v/>
      </c>
      <c r="BF105" s="121">
        <f>$C105*INDEX(Curves!$G$8:$G$68,BF$4-$B105+1)</f>
        <v/>
      </c>
      <c r="BG105" s="121">
        <f>$C105*INDEX(Curves!$G$8:$G$68,BG$4-$B105+1)</f>
        <v/>
      </c>
      <c r="BH105" s="121">
        <f>$C105*INDEX(Curves!$G$8:$G$68,BH$4-$B105+1)</f>
        <v/>
      </c>
      <c r="BI105" s="121">
        <f>$C105*INDEX(Curves!$G$8:$G$68,BI$4-$B105+1)</f>
        <v/>
      </c>
      <c r="BJ105" s="121">
        <f>$C105*INDEX(Curves!$G$8:$G$68,BJ$4-$B105+1)</f>
        <v/>
      </c>
      <c r="BK105" s="121">
        <f>$C105*INDEX(Curves!$G$8:$G$68,BK$4-$B105+1)</f>
        <v/>
      </c>
      <c r="BL105" s="121">
        <f>$C105*INDEX(Curves!$G$8:$G$68,BL$4-$B105+1)</f>
        <v/>
      </c>
    </row>
    <row r="106">
      <c r="A106" s="116" t="inlineStr">
        <is>
          <t>Cohort month 34</t>
        </is>
      </c>
      <c r="B106" s="116" t="n">
        <v>34</v>
      </c>
      <c r="C106" s="33">
        <f>INDEX(Ops!$E$9:$BL$9,1,$B106)</f>
        <v/>
      </c>
      <c r="AM106" s="121">
        <f>$C106*INDEX(Curves!$G$8:$G$68,AM$4-$B106+1)</f>
        <v/>
      </c>
      <c r="AN106" s="121">
        <f>$C106*INDEX(Curves!$G$8:$G$68,AN$4-$B106+1)</f>
        <v/>
      </c>
      <c r="AO106" s="121">
        <f>$C106*INDEX(Curves!$G$8:$G$68,AO$4-$B106+1)</f>
        <v/>
      </c>
      <c r="AP106" s="121">
        <f>$C106*INDEX(Curves!$G$8:$G$68,AP$4-$B106+1)</f>
        <v/>
      </c>
      <c r="AQ106" s="121">
        <f>$C106*INDEX(Curves!$G$8:$G$68,AQ$4-$B106+1)</f>
        <v/>
      </c>
      <c r="AR106" s="121">
        <f>$C106*INDEX(Curves!$G$8:$G$68,AR$4-$B106+1)</f>
        <v/>
      </c>
      <c r="AS106" s="121">
        <f>$C106*INDEX(Curves!$G$8:$G$68,AS$4-$B106+1)</f>
        <v/>
      </c>
      <c r="AT106" s="121">
        <f>$C106*INDEX(Curves!$G$8:$G$68,AT$4-$B106+1)</f>
        <v/>
      </c>
      <c r="AU106" s="121">
        <f>$C106*INDEX(Curves!$G$8:$G$68,AU$4-$B106+1)</f>
        <v/>
      </c>
      <c r="AV106" s="121">
        <f>$C106*INDEX(Curves!$G$8:$G$68,AV$4-$B106+1)</f>
        <v/>
      </c>
      <c r="AW106" s="121">
        <f>$C106*INDEX(Curves!$G$8:$G$68,AW$4-$B106+1)</f>
        <v/>
      </c>
      <c r="AX106" s="121">
        <f>$C106*INDEX(Curves!$G$8:$G$68,AX$4-$B106+1)</f>
        <v/>
      </c>
      <c r="AY106" s="121">
        <f>$C106*INDEX(Curves!$G$8:$G$68,AY$4-$B106+1)</f>
        <v/>
      </c>
      <c r="AZ106" s="121">
        <f>$C106*INDEX(Curves!$G$8:$G$68,AZ$4-$B106+1)</f>
        <v/>
      </c>
      <c r="BA106" s="121">
        <f>$C106*INDEX(Curves!$G$8:$G$68,BA$4-$B106+1)</f>
        <v/>
      </c>
      <c r="BB106" s="121">
        <f>$C106*INDEX(Curves!$G$8:$G$68,BB$4-$B106+1)</f>
        <v/>
      </c>
      <c r="BC106" s="121">
        <f>$C106*INDEX(Curves!$G$8:$G$68,BC$4-$B106+1)</f>
        <v/>
      </c>
      <c r="BD106" s="121">
        <f>$C106*INDEX(Curves!$G$8:$G$68,BD$4-$B106+1)</f>
        <v/>
      </c>
      <c r="BE106" s="121">
        <f>$C106*INDEX(Curves!$G$8:$G$68,BE$4-$B106+1)</f>
        <v/>
      </c>
      <c r="BF106" s="121">
        <f>$C106*INDEX(Curves!$G$8:$G$68,BF$4-$B106+1)</f>
        <v/>
      </c>
      <c r="BG106" s="121">
        <f>$C106*INDEX(Curves!$G$8:$G$68,BG$4-$B106+1)</f>
        <v/>
      </c>
      <c r="BH106" s="121">
        <f>$C106*INDEX(Curves!$G$8:$G$68,BH$4-$B106+1)</f>
        <v/>
      </c>
      <c r="BI106" s="121">
        <f>$C106*INDEX(Curves!$G$8:$G$68,BI$4-$B106+1)</f>
        <v/>
      </c>
      <c r="BJ106" s="121">
        <f>$C106*INDEX(Curves!$G$8:$G$68,BJ$4-$B106+1)</f>
        <v/>
      </c>
      <c r="BK106" s="121">
        <f>$C106*INDEX(Curves!$G$8:$G$68,BK$4-$B106+1)</f>
        <v/>
      </c>
      <c r="BL106" s="121">
        <f>$C106*INDEX(Curves!$G$8:$G$68,BL$4-$B106+1)</f>
        <v/>
      </c>
    </row>
    <row r="107">
      <c r="A107" s="116" t="inlineStr">
        <is>
          <t>Cohort month 35</t>
        </is>
      </c>
      <c r="B107" s="116" t="n">
        <v>35</v>
      </c>
      <c r="C107" s="33">
        <f>INDEX(Ops!$E$9:$BL$9,1,$B107)</f>
        <v/>
      </c>
      <c r="AN107" s="121">
        <f>$C107*INDEX(Curves!$G$8:$G$68,AN$4-$B107+1)</f>
        <v/>
      </c>
      <c r="AO107" s="121">
        <f>$C107*INDEX(Curves!$G$8:$G$68,AO$4-$B107+1)</f>
        <v/>
      </c>
      <c r="AP107" s="121">
        <f>$C107*INDEX(Curves!$G$8:$G$68,AP$4-$B107+1)</f>
        <v/>
      </c>
      <c r="AQ107" s="121">
        <f>$C107*INDEX(Curves!$G$8:$G$68,AQ$4-$B107+1)</f>
        <v/>
      </c>
      <c r="AR107" s="121">
        <f>$C107*INDEX(Curves!$G$8:$G$68,AR$4-$B107+1)</f>
        <v/>
      </c>
      <c r="AS107" s="121">
        <f>$C107*INDEX(Curves!$G$8:$G$68,AS$4-$B107+1)</f>
        <v/>
      </c>
      <c r="AT107" s="121">
        <f>$C107*INDEX(Curves!$G$8:$G$68,AT$4-$B107+1)</f>
        <v/>
      </c>
      <c r="AU107" s="121">
        <f>$C107*INDEX(Curves!$G$8:$G$68,AU$4-$B107+1)</f>
        <v/>
      </c>
      <c r="AV107" s="121">
        <f>$C107*INDEX(Curves!$G$8:$G$68,AV$4-$B107+1)</f>
        <v/>
      </c>
      <c r="AW107" s="121">
        <f>$C107*INDEX(Curves!$G$8:$G$68,AW$4-$B107+1)</f>
        <v/>
      </c>
      <c r="AX107" s="121">
        <f>$C107*INDEX(Curves!$G$8:$G$68,AX$4-$B107+1)</f>
        <v/>
      </c>
      <c r="AY107" s="121">
        <f>$C107*INDEX(Curves!$G$8:$G$68,AY$4-$B107+1)</f>
        <v/>
      </c>
      <c r="AZ107" s="121">
        <f>$C107*INDEX(Curves!$G$8:$G$68,AZ$4-$B107+1)</f>
        <v/>
      </c>
      <c r="BA107" s="121">
        <f>$C107*INDEX(Curves!$G$8:$G$68,BA$4-$B107+1)</f>
        <v/>
      </c>
      <c r="BB107" s="121">
        <f>$C107*INDEX(Curves!$G$8:$G$68,BB$4-$B107+1)</f>
        <v/>
      </c>
      <c r="BC107" s="121">
        <f>$C107*INDEX(Curves!$G$8:$G$68,BC$4-$B107+1)</f>
        <v/>
      </c>
      <c r="BD107" s="121">
        <f>$C107*INDEX(Curves!$G$8:$G$68,BD$4-$B107+1)</f>
        <v/>
      </c>
      <c r="BE107" s="121">
        <f>$C107*INDEX(Curves!$G$8:$G$68,BE$4-$B107+1)</f>
        <v/>
      </c>
      <c r="BF107" s="121">
        <f>$C107*INDEX(Curves!$G$8:$G$68,BF$4-$B107+1)</f>
        <v/>
      </c>
      <c r="BG107" s="121">
        <f>$C107*INDEX(Curves!$G$8:$G$68,BG$4-$B107+1)</f>
        <v/>
      </c>
      <c r="BH107" s="121">
        <f>$C107*INDEX(Curves!$G$8:$G$68,BH$4-$B107+1)</f>
        <v/>
      </c>
      <c r="BI107" s="121">
        <f>$C107*INDEX(Curves!$G$8:$G$68,BI$4-$B107+1)</f>
        <v/>
      </c>
      <c r="BJ107" s="121">
        <f>$C107*INDEX(Curves!$G$8:$G$68,BJ$4-$B107+1)</f>
        <v/>
      </c>
      <c r="BK107" s="121">
        <f>$C107*INDEX(Curves!$G$8:$G$68,BK$4-$B107+1)</f>
        <v/>
      </c>
      <c r="BL107" s="121">
        <f>$C107*INDEX(Curves!$G$8:$G$68,BL$4-$B107+1)</f>
        <v/>
      </c>
    </row>
    <row r="108">
      <c r="A108" s="116" t="inlineStr">
        <is>
          <t>Cohort month 36</t>
        </is>
      </c>
      <c r="B108" s="116" t="n">
        <v>36</v>
      </c>
      <c r="C108" s="33">
        <f>INDEX(Ops!$E$9:$BL$9,1,$B108)</f>
        <v/>
      </c>
      <c r="AO108" s="121">
        <f>$C108*INDEX(Curves!$G$8:$G$68,AO$4-$B108+1)</f>
        <v/>
      </c>
      <c r="AP108" s="121">
        <f>$C108*INDEX(Curves!$G$8:$G$68,AP$4-$B108+1)</f>
        <v/>
      </c>
      <c r="AQ108" s="121">
        <f>$C108*INDEX(Curves!$G$8:$G$68,AQ$4-$B108+1)</f>
        <v/>
      </c>
      <c r="AR108" s="121">
        <f>$C108*INDEX(Curves!$G$8:$G$68,AR$4-$B108+1)</f>
        <v/>
      </c>
      <c r="AS108" s="121">
        <f>$C108*INDEX(Curves!$G$8:$G$68,AS$4-$B108+1)</f>
        <v/>
      </c>
      <c r="AT108" s="121">
        <f>$C108*INDEX(Curves!$G$8:$G$68,AT$4-$B108+1)</f>
        <v/>
      </c>
      <c r="AU108" s="121">
        <f>$C108*INDEX(Curves!$G$8:$G$68,AU$4-$B108+1)</f>
        <v/>
      </c>
      <c r="AV108" s="121">
        <f>$C108*INDEX(Curves!$G$8:$G$68,AV$4-$B108+1)</f>
        <v/>
      </c>
      <c r="AW108" s="121">
        <f>$C108*INDEX(Curves!$G$8:$G$68,AW$4-$B108+1)</f>
        <v/>
      </c>
      <c r="AX108" s="121">
        <f>$C108*INDEX(Curves!$G$8:$G$68,AX$4-$B108+1)</f>
        <v/>
      </c>
      <c r="AY108" s="121">
        <f>$C108*INDEX(Curves!$G$8:$G$68,AY$4-$B108+1)</f>
        <v/>
      </c>
      <c r="AZ108" s="121">
        <f>$C108*INDEX(Curves!$G$8:$G$68,AZ$4-$B108+1)</f>
        <v/>
      </c>
      <c r="BA108" s="121">
        <f>$C108*INDEX(Curves!$G$8:$G$68,BA$4-$B108+1)</f>
        <v/>
      </c>
      <c r="BB108" s="121">
        <f>$C108*INDEX(Curves!$G$8:$G$68,BB$4-$B108+1)</f>
        <v/>
      </c>
      <c r="BC108" s="121">
        <f>$C108*INDEX(Curves!$G$8:$G$68,BC$4-$B108+1)</f>
        <v/>
      </c>
      <c r="BD108" s="121">
        <f>$C108*INDEX(Curves!$G$8:$G$68,BD$4-$B108+1)</f>
        <v/>
      </c>
      <c r="BE108" s="121">
        <f>$C108*INDEX(Curves!$G$8:$G$68,BE$4-$B108+1)</f>
        <v/>
      </c>
      <c r="BF108" s="121">
        <f>$C108*INDEX(Curves!$G$8:$G$68,BF$4-$B108+1)</f>
        <v/>
      </c>
      <c r="BG108" s="121">
        <f>$C108*INDEX(Curves!$G$8:$G$68,BG$4-$B108+1)</f>
        <v/>
      </c>
      <c r="BH108" s="121">
        <f>$C108*INDEX(Curves!$G$8:$G$68,BH$4-$B108+1)</f>
        <v/>
      </c>
      <c r="BI108" s="121">
        <f>$C108*INDEX(Curves!$G$8:$G$68,BI$4-$B108+1)</f>
        <v/>
      </c>
      <c r="BJ108" s="121">
        <f>$C108*INDEX(Curves!$G$8:$G$68,BJ$4-$B108+1)</f>
        <v/>
      </c>
      <c r="BK108" s="121">
        <f>$C108*INDEX(Curves!$G$8:$G$68,BK$4-$B108+1)</f>
        <v/>
      </c>
      <c r="BL108" s="121">
        <f>$C108*INDEX(Curves!$G$8:$G$68,BL$4-$B108+1)</f>
        <v/>
      </c>
    </row>
    <row r="109">
      <c r="A109" s="116" t="inlineStr">
        <is>
          <t>Cohort month 37</t>
        </is>
      </c>
      <c r="B109" s="116" t="n">
        <v>37</v>
      </c>
      <c r="C109" s="33">
        <f>INDEX(Ops!$E$9:$BL$9,1,$B109)</f>
        <v/>
      </c>
      <c r="AP109" s="121">
        <f>$C109*INDEX(Curves!$G$8:$G$68,AP$4-$B109+1)</f>
        <v/>
      </c>
      <c r="AQ109" s="121">
        <f>$C109*INDEX(Curves!$G$8:$G$68,AQ$4-$B109+1)</f>
        <v/>
      </c>
      <c r="AR109" s="121">
        <f>$C109*INDEX(Curves!$G$8:$G$68,AR$4-$B109+1)</f>
        <v/>
      </c>
      <c r="AS109" s="121">
        <f>$C109*INDEX(Curves!$G$8:$G$68,AS$4-$B109+1)</f>
        <v/>
      </c>
      <c r="AT109" s="121">
        <f>$C109*INDEX(Curves!$G$8:$G$68,AT$4-$B109+1)</f>
        <v/>
      </c>
      <c r="AU109" s="121">
        <f>$C109*INDEX(Curves!$G$8:$G$68,AU$4-$B109+1)</f>
        <v/>
      </c>
      <c r="AV109" s="121">
        <f>$C109*INDEX(Curves!$G$8:$G$68,AV$4-$B109+1)</f>
        <v/>
      </c>
      <c r="AW109" s="121">
        <f>$C109*INDEX(Curves!$G$8:$G$68,AW$4-$B109+1)</f>
        <v/>
      </c>
      <c r="AX109" s="121">
        <f>$C109*INDEX(Curves!$G$8:$G$68,AX$4-$B109+1)</f>
        <v/>
      </c>
      <c r="AY109" s="121">
        <f>$C109*INDEX(Curves!$G$8:$G$68,AY$4-$B109+1)</f>
        <v/>
      </c>
      <c r="AZ109" s="121">
        <f>$C109*INDEX(Curves!$G$8:$G$68,AZ$4-$B109+1)</f>
        <v/>
      </c>
      <c r="BA109" s="121">
        <f>$C109*INDEX(Curves!$G$8:$G$68,BA$4-$B109+1)</f>
        <v/>
      </c>
      <c r="BB109" s="121">
        <f>$C109*INDEX(Curves!$G$8:$G$68,BB$4-$B109+1)</f>
        <v/>
      </c>
      <c r="BC109" s="121">
        <f>$C109*INDEX(Curves!$G$8:$G$68,BC$4-$B109+1)</f>
        <v/>
      </c>
      <c r="BD109" s="121">
        <f>$C109*INDEX(Curves!$G$8:$G$68,BD$4-$B109+1)</f>
        <v/>
      </c>
      <c r="BE109" s="121">
        <f>$C109*INDEX(Curves!$G$8:$G$68,BE$4-$B109+1)</f>
        <v/>
      </c>
      <c r="BF109" s="121">
        <f>$C109*INDEX(Curves!$G$8:$G$68,BF$4-$B109+1)</f>
        <v/>
      </c>
      <c r="BG109" s="121">
        <f>$C109*INDEX(Curves!$G$8:$G$68,BG$4-$B109+1)</f>
        <v/>
      </c>
      <c r="BH109" s="121">
        <f>$C109*INDEX(Curves!$G$8:$G$68,BH$4-$B109+1)</f>
        <v/>
      </c>
      <c r="BI109" s="121">
        <f>$C109*INDEX(Curves!$G$8:$G$68,BI$4-$B109+1)</f>
        <v/>
      </c>
      <c r="BJ109" s="121">
        <f>$C109*INDEX(Curves!$G$8:$G$68,BJ$4-$B109+1)</f>
        <v/>
      </c>
      <c r="BK109" s="121">
        <f>$C109*INDEX(Curves!$G$8:$G$68,BK$4-$B109+1)</f>
        <v/>
      </c>
      <c r="BL109" s="121">
        <f>$C109*INDEX(Curves!$G$8:$G$68,BL$4-$B109+1)</f>
        <v/>
      </c>
    </row>
    <row r="110">
      <c r="A110" s="116" t="inlineStr">
        <is>
          <t>Cohort month 38</t>
        </is>
      </c>
      <c r="B110" s="116" t="n">
        <v>38</v>
      </c>
      <c r="C110" s="33">
        <f>INDEX(Ops!$E$9:$BL$9,1,$B110)</f>
        <v/>
      </c>
      <c r="AQ110" s="121">
        <f>$C110*INDEX(Curves!$G$8:$G$68,AQ$4-$B110+1)</f>
        <v/>
      </c>
      <c r="AR110" s="121">
        <f>$C110*INDEX(Curves!$G$8:$G$68,AR$4-$B110+1)</f>
        <v/>
      </c>
      <c r="AS110" s="121">
        <f>$C110*INDEX(Curves!$G$8:$G$68,AS$4-$B110+1)</f>
        <v/>
      </c>
      <c r="AT110" s="121">
        <f>$C110*INDEX(Curves!$G$8:$G$68,AT$4-$B110+1)</f>
        <v/>
      </c>
      <c r="AU110" s="121">
        <f>$C110*INDEX(Curves!$G$8:$G$68,AU$4-$B110+1)</f>
        <v/>
      </c>
      <c r="AV110" s="121">
        <f>$C110*INDEX(Curves!$G$8:$G$68,AV$4-$B110+1)</f>
        <v/>
      </c>
      <c r="AW110" s="121">
        <f>$C110*INDEX(Curves!$G$8:$G$68,AW$4-$B110+1)</f>
        <v/>
      </c>
      <c r="AX110" s="121">
        <f>$C110*INDEX(Curves!$G$8:$G$68,AX$4-$B110+1)</f>
        <v/>
      </c>
      <c r="AY110" s="121">
        <f>$C110*INDEX(Curves!$G$8:$G$68,AY$4-$B110+1)</f>
        <v/>
      </c>
      <c r="AZ110" s="121">
        <f>$C110*INDEX(Curves!$G$8:$G$68,AZ$4-$B110+1)</f>
        <v/>
      </c>
      <c r="BA110" s="121">
        <f>$C110*INDEX(Curves!$G$8:$G$68,BA$4-$B110+1)</f>
        <v/>
      </c>
      <c r="BB110" s="121">
        <f>$C110*INDEX(Curves!$G$8:$G$68,BB$4-$B110+1)</f>
        <v/>
      </c>
      <c r="BC110" s="121">
        <f>$C110*INDEX(Curves!$G$8:$G$68,BC$4-$B110+1)</f>
        <v/>
      </c>
      <c r="BD110" s="121">
        <f>$C110*INDEX(Curves!$G$8:$G$68,BD$4-$B110+1)</f>
        <v/>
      </c>
      <c r="BE110" s="121">
        <f>$C110*INDEX(Curves!$G$8:$G$68,BE$4-$B110+1)</f>
        <v/>
      </c>
      <c r="BF110" s="121">
        <f>$C110*INDEX(Curves!$G$8:$G$68,BF$4-$B110+1)</f>
        <v/>
      </c>
      <c r="BG110" s="121">
        <f>$C110*INDEX(Curves!$G$8:$G$68,BG$4-$B110+1)</f>
        <v/>
      </c>
      <c r="BH110" s="121">
        <f>$C110*INDEX(Curves!$G$8:$G$68,BH$4-$B110+1)</f>
        <v/>
      </c>
      <c r="BI110" s="121">
        <f>$C110*INDEX(Curves!$G$8:$G$68,BI$4-$B110+1)</f>
        <v/>
      </c>
      <c r="BJ110" s="121">
        <f>$C110*INDEX(Curves!$G$8:$G$68,BJ$4-$B110+1)</f>
        <v/>
      </c>
      <c r="BK110" s="121">
        <f>$C110*INDEX(Curves!$G$8:$G$68,BK$4-$B110+1)</f>
        <v/>
      </c>
      <c r="BL110" s="121">
        <f>$C110*INDEX(Curves!$G$8:$G$68,BL$4-$B110+1)</f>
        <v/>
      </c>
    </row>
    <row r="111">
      <c r="A111" s="116" t="inlineStr">
        <is>
          <t>Cohort month 39</t>
        </is>
      </c>
      <c r="B111" s="116" t="n">
        <v>39</v>
      </c>
      <c r="C111" s="33">
        <f>INDEX(Ops!$E$9:$BL$9,1,$B111)</f>
        <v/>
      </c>
      <c r="AR111" s="121">
        <f>$C111*INDEX(Curves!$G$8:$G$68,AR$4-$B111+1)</f>
        <v/>
      </c>
      <c r="AS111" s="121">
        <f>$C111*INDEX(Curves!$G$8:$G$68,AS$4-$B111+1)</f>
        <v/>
      </c>
      <c r="AT111" s="121">
        <f>$C111*INDEX(Curves!$G$8:$G$68,AT$4-$B111+1)</f>
        <v/>
      </c>
      <c r="AU111" s="121">
        <f>$C111*INDEX(Curves!$G$8:$G$68,AU$4-$B111+1)</f>
        <v/>
      </c>
      <c r="AV111" s="121">
        <f>$C111*INDEX(Curves!$G$8:$G$68,AV$4-$B111+1)</f>
        <v/>
      </c>
      <c r="AW111" s="121">
        <f>$C111*INDEX(Curves!$G$8:$G$68,AW$4-$B111+1)</f>
        <v/>
      </c>
      <c r="AX111" s="121">
        <f>$C111*INDEX(Curves!$G$8:$G$68,AX$4-$B111+1)</f>
        <v/>
      </c>
      <c r="AY111" s="121">
        <f>$C111*INDEX(Curves!$G$8:$G$68,AY$4-$B111+1)</f>
        <v/>
      </c>
      <c r="AZ111" s="121">
        <f>$C111*INDEX(Curves!$G$8:$G$68,AZ$4-$B111+1)</f>
        <v/>
      </c>
      <c r="BA111" s="121">
        <f>$C111*INDEX(Curves!$G$8:$G$68,BA$4-$B111+1)</f>
        <v/>
      </c>
      <c r="BB111" s="121">
        <f>$C111*INDEX(Curves!$G$8:$G$68,BB$4-$B111+1)</f>
        <v/>
      </c>
      <c r="BC111" s="121">
        <f>$C111*INDEX(Curves!$G$8:$G$68,BC$4-$B111+1)</f>
        <v/>
      </c>
      <c r="BD111" s="121">
        <f>$C111*INDEX(Curves!$G$8:$G$68,BD$4-$B111+1)</f>
        <v/>
      </c>
      <c r="BE111" s="121">
        <f>$C111*INDEX(Curves!$G$8:$G$68,BE$4-$B111+1)</f>
        <v/>
      </c>
      <c r="BF111" s="121">
        <f>$C111*INDEX(Curves!$G$8:$G$68,BF$4-$B111+1)</f>
        <v/>
      </c>
      <c r="BG111" s="121">
        <f>$C111*INDEX(Curves!$G$8:$G$68,BG$4-$B111+1)</f>
        <v/>
      </c>
      <c r="BH111" s="121">
        <f>$C111*INDEX(Curves!$G$8:$G$68,BH$4-$B111+1)</f>
        <v/>
      </c>
      <c r="BI111" s="121">
        <f>$C111*INDEX(Curves!$G$8:$G$68,BI$4-$B111+1)</f>
        <v/>
      </c>
      <c r="BJ111" s="121">
        <f>$C111*INDEX(Curves!$G$8:$G$68,BJ$4-$B111+1)</f>
        <v/>
      </c>
      <c r="BK111" s="121">
        <f>$C111*INDEX(Curves!$G$8:$G$68,BK$4-$B111+1)</f>
        <v/>
      </c>
      <c r="BL111" s="121">
        <f>$C111*INDEX(Curves!$G$8:$G$68,BL$4-$B111+1)</f>
        <v/>
      </c>
    </row>
    <row r="112">
      <c r="A112" s="116" t="inlineStr">
        <is>
          <t>Cohort month 40</t>
        </is>
      </c>
      <c r="B112" s="116" t="n">
        <v>40</v>
      </c>
      <c r="C112" s="33">
        <f>INDEX(Ops!$E$9:$BL$9,1,$B112)</f>
        <v/>
      </c>
      <c r="AS112" s="121">
        <f>$C112*INDEX(Curves!$G$8:$G$68,AS$4-$B112+1)</f>
        <v/>
      </c>
      <c r="AT112" s="121">
        <f>$C112*INDEX(Curves!$G$8:$G$68,AT$4-$B112+1)</f>
        <v/>
      </c>
      <c r="AU112" s="121">
        <f>$C112*INDEX(Curves!$G$8:$G$68,AU$4-$B112+1)</f>
        <v/>
      </c>
      <c r="AV112" s="121">
        <f>$C112*INDEX(Curves!$G$8:$G$68,AV$4-$B112+1)</f>
        <v/>
      </c>
      <c r="AW112" s="121">
        <f>$C112*INDEX(Curves!$G$8:$G$68,AW$4-$B112+1)</f>
        <v/>
      </c>
      <c r="AX112" s="121">
        <f>$C112*INDEX(Curves!$G$8:$G$68,AX$4-$B112+1)</f>
        <v/>
      </c>
      <c r="AY112" s="121">
        <f>$C112*INDEX(Curves!$G$8:$G$68,AY$4-$B112+1)</f>
        <v/>
      </c>
      <c r="AZ112" s="121">
        <f>$C112*INDEX(Curves!$G$8:$G$68,AZ$4-$B112+1)</f>
        <v/>
      </c>
      <c r="BA112" s="121">
        <f>$C112*INDEX(Curves!$G$8:$G$68,BA$4-$B112+1)</f>
        <v/>
      </c>
      <c r="BB112" s="121">
        <f>$C112*INDEX(Curves!$G$8:$G$68,BB$4-$B112+1)</f>
        <v/>
      </c>
      <c r="BC112" s="121">
        <f>$C112*INDEX(Curves!$G$8:$G$68,BC$4-$B112+1)</f>
        <v/>
      </c>
      <c r="BD112" s="121">
        <f>$C112*INDEX(Curves!$G$8:$G$68,BD$4-$B112+1)</f>
        <v/>
      </c>
      <c r="BE112" s="121">
        <f>$C112*INDEX(Curves!$G$8:$G$68,BE$4-$B112+1)</f>
        <v/>
      </c>
      <c r="BF112" s="121">
        <f>$C112*INDEX(Curves!$G$8:$G$68,BF$4-$B112+1)</f>
        <v/>
      </c>
      <c r="BG112" s="121">
        <f>$C112*INDEX(Curves!$G$8:$G$68,BG$4-$B112+1)</f>
        <v/>
      </c>
      <c r="BH112" s="121">
        <f>$C112*INDEX(Curves!$G$8:$G$68,BH$4-$B112+1)</f>
        <v/>
      </c>
      <c r="BI112" s="121">
        <f>$C112*INDEX(Curves!$G$8:$G$68,BI$4-$B112+1)</f>
        <v/>
      </c>
      <c r="BJ112" s="121">
        <f>$C112*INDEX(Curves!$G$8:$G$68,BJ$4-$B112+1)</f>
        <v/>
      </c>
      <c r="BK112" s="121">
        <f>$C112*INDEX(Curves!$G$8:$G$68,BK$4-$B112+1)</f>
        <v/>
      </c>
      <c r="BL112" s="121">
        <f>$C112*INDEX(Curves!$G$8:$G$68,BL$4-$B112+1)</f>
        <v/>
      </c>
    </row>
    <row r="113">
      <c r="A113" s="116" t="inlineStr">
        <is>
          <t>Cohort month 41</t>
        </is>
      </c>
      <c r="B113" s="116" t="n">
        <v>41</v>
      </c>
      <c r="C113" s="33">
        <f>INDEX(Ops!$E$9:$BL$9,1,$B113)</f>
        <v/>
      </c>
      <c r="AT113" s="121">
        <f>$C113*INDEX(Curves!$G$8:$G$68,AT$4-$B113+1)</f>
        <v/>
      </c>
      <c r="AU113" s="121">
        <f>$C113*INDEX(Curves!$G$8:$G$68,AU$4-$B113+1)</f>
        <v/>
      </c>
      <c r="AV113" s="121">
        <f>$C113*INDEX(Curves!$G$8:$G$68,AV$4-$B113+1)</f>
        <v/>
      </c>
      <c r="AW113" s="121">
        <f>$C113*INDEX(Curves!$G$8:$G$68,AW$4-$B113+1)</f>
        <v/>
      </c>
      <c r="AX113" s="121">
        <f>$C113*INDEX(Curves!$G$8:$G$68,AX$4-$B113+1)</f>
        <v/>
      </c>
      <c r="AY113" s="121">
        <f>$C113*INDEX(Curves!$G$8:$G$68,AY$4-$B113+1)</f>
        <v/>
      </c>
      <c r="AZ113" s="121">
        <f>$C113*INDEX(Curves!$G$8:$G$68,AZ$4-$B113+1)</f>
        <v/>
      </c>
      <c r="BA113" s="121">
        <f>$C113*INDEX(Curves!$G$8:$G$68,BA$4-$B113+1)</f>
        <v/>
      </c>
      <c r="BB113" s="121">
        <f>$C113*INDEX(Curves!$G$8:$G$68,BB$4-$B113+1)</f>
        <v/>
      </c>
      <c r="BC113" s="121">
        <f>$C113*INDEX(Curves!$G$8:$G$68,BC$4-$B113+1)</f>
        <v/>
      </c>
      <c r="BD113" s="121">
        <f>$C113*INDEX(Curves!$G$8:$G$68,BD$4-$B113+1)</f>
        <v/>
      </c>
      <c r="BE113" s="121">
        <f>$C113*INDEX(Curves!$G$8:$G$68,BE$4-$B113+1)</f>
        <v/>
      </c>
      <c r="BF113" s="121">
        <f>$C113*INDEX(Curves!$G$8:$G$68,BF$4-$B113+1)</f>
        <v/>
      </c>
      <c r="BG113" s="121">
        <f>$C113*INDEX(Curves!$G$8:$G$68,BG$4-$B113+1)</f>
        <v/>
      </c>
      <c r="BH113" s="121">
        <f>$C113*INDEX(Curves!$G$8:$G$68,BH$4-$B113+1)</f>
        <v/>
      </c>
      <c r="BI113" s="121">
        <f>$C113*INDEX(Curves!$G$8:$G$68,BI$4-$B113+1)</f>
        <v/>
      </c>
      <c r="BJ113" s="121">
        <f>$C113*INDEX(Curves!$G$8:$G$68,BJ$4-$B113+1)</f>
        <v/>
      </c>
      <c r="BK113" s="121">
        <f>$C113*INDEX(Curves!$G$8:$G$68,BK$4-$B113+1)</f>
        <v/>
      </c>
      <c r="BL113" s="121">
        <f>$C113*INDEX(Curves!$G$8:$G$68,BL$4-$B113+1)</f>
        <v/>
      </c>
    </row>
    <row r="114">
      <c r="A114" s="116" t="inlineStr">
        <is>
          <t>Cohort month 42</t>
        </is>
      </c>
      <c r="B114" s="116" t="n">
        <v>42</v>
      </c>
      <c r="C114" s="33">
        <f>INDEX(Ops!$E$9:$BL$9,1,$B114)</f>
        <v/>
      </c>
      <c r="AU114" s="121">
        <f>$C114*INDEX(Curves!$G$8:$G$68,AU$4-$B114+1)</f>
        <v/>
      </c>
      <c r="AV114" s="121">
        <f>$C114*INDEX(Curves!$G$8:$G$68,AV$4-$B114+1)</f>
        <v/>
      </c>
      <c r="AW114" s="121">
        <f>$C114*INDEX(Curves!$G$8:$G$68,AW$4-$B114+1)</f>
        <v/>
      </c>
      <c r="AX114" s="121">
        <f>$C114*INDEX(Curves!$G$8:$G$68,AX$4-$B114+1)</f>
        <v/>
      </c>
      <c r="AY114" s="121">
        <f>$C114*INDEX(Curves!$G$8:$G$68,AY$4-$B114+1)</f>
        <v/>
      </c>
      <c r="AZ114" s="121">
        <f>$C114*INDEX(Curves!$G$8:$G$68,AZ$4-$B114+1)</f>
        <v/>
      </c>
      <c r="BA114" s="121">
        <f>$C114*INDEX(Curves!$G$8:$G$68,BA$4-$B114+1)</f>
        <v/>
      </c>
      <c r="BB114" s="121">
        <f>$C114*INDEX(Curves!$G$8:$G$68,BB$4-$B114+1)</f>
        <v/>
      </c>
      <c r="BC114" s="121">
        <f>$C114*INDEX(Curves!$G$8:$G$68,BC$4-$B114+1)</f>
        <v/>
      </c>
      <c r="BD114" s="121">
        <f>$C114*INDEX(Curves!$G$8:$G$68,BD$4-$B114+1)</f>
        <v/>
      </c>
      <c r="BE114" s="121">
        <f>$C114*INDEX(Curves!$G$8:$G$68,BE$4-$B114+1)</f>
        <v/>
      </c>
      <c r="BF114" s="121">
        <f>$C114*INDEX(Curves!$G$8:$G$68,BF$4-$B114+1)</f>
        <v/>
      </c>
      <c r="BG114" s="121">
        <f>$C114*INDEX(Curves!$G$8:$G$68,BG$4-$B114+1)</f>
        <v/>
      </c>
      <c r="BH114" s="121">
        <f>$C114*INDEX(Curves!$G$8:$G$68,BH$4-$B114+1)</f>
        <v/>
      </c>
      <c r="BI114" s="121">
        <f>$C114*INDEX(Curves!$G$8:$G$68,BI$4-$B114+1)</f>
        <v/>
      </c>
      <c r="BJ114" s="121">
        <f>$C114*INDEX(Curves!$G$8:$G$68,BJ$4-$B114+1)</f>
        <v/>
      </c>
      <c r="BK114" s="121">
        <f>$C114*INDEX(Curves!$G$8:$G$68,BK$4-$B114+1)</f>
        <v/>
      </c>
      <c r="BL114" s="121">
        <f>$C114*INDEX(Curves!$G$8:$G$68,BL$4-$B114+1)</f>
        <v/>
      </c>
    </row>
    <row r="115">
      <c r="A115" s="116" t="inlineStr">
        <is>
          <t>Cohort month 43</t>
        </is>
      </c>
      <c r="B115" s="116" t="n">
        <v>43</v>
      </c>
      <c r="C115" s="33">
        <f>INDEX(Ops!$E$9:$BL$9,1,$B115)</f>
        <v/>
      </c>
      <c r="AV115" s="121">
        <f>$C115*INDEX(Curves!$G$8:$G$68,AV$4-$B115+1)</f>
        <v/>
      </c>
      <c r="AW115" s="121">
        <f>$C115*INDEX(Curves!$G$8:$G$68,AW$4-$B115+1)</f>
        <v/>
      </c>
      <c r="AX115" s="121">
        <f>$C115*INDEX(Curves!$G$8:$G$68,AX$4-$B115+1)</f>
        <v/>
      </c>
      <c r="AY115" s="121">
        <f>$C115*INDEX(Curves!$G$8:$G$68,AY$4-$B115+1)</f>
        <v/>
      </c>
      <c r="AZ115" s="121">
        <f>$C115*INDEX(Curves!$G$8:$G$68,AZ$4-$B115+1)</f>
        <v/>
      </c>
      <c r="BA115" s="121">
        <f>$C115*INDEX(Curves!$G$8:$G$68,BA$4-$B115+1)</f>
        <v/>
      </c>
      <c r="BB115" s="121">
        <f>$C115*INDEX(Curves!$G$8:$G$68,BB$4-$B115+1)</f>
        <v/>
      </c>
      <c r="BC115" s="121">
        <f>$C115*INDEX(Curves!$G$8:$G$68,BC$4-$B115+1)</f>
        <v/>
      </c>
      <c r="BD115" s="121">
        <f>$C115*INDEX(Curves!$G$8:$G$68,BD$4-$B115+1)</f>
        <v/>
      </c>
      <c r="BE115" s="121">
        <f>$C115*INDEX(Curves!$G$8:$G$68,BE$4-$B115+1)</f>
        <v/>
      </c>
      <c r="BF115" s="121">
        <f>$C115*INDEX(Curves!$G$8:$G$68,BF$4-$B115+1)</f>
        <v/>
      </c>
      <c r="BG115" s="121">
        <f>$C115*INDEX(Curves!$G$8:$G$68,BG$4-$B115+1)</f>
        <v/>
      </c>
      <c r="BH115" s="121">
        <f>$C115*INDEX(Curves!$G$8:$G$68,BH$4-$B115+1)</f>
        <v/>
      </c>
      <c r="BI115" s="121">
        <f>$C115*INDEX(Curves!$G$8:$G$68,BI$4-$B115+1)</f>
        <v/>
      </c>
      <c r="BJ115" s="121">
        <f>$C115*INDEX(Curves!$G$8:$G$68,BJ$4-$B115+1)</f>
        <v/>
      </c>
      <c r="BK115" s="121">
        <f>$C115*INDEX(Curves!$G$8:$G$68,BK$4-$B115+1)</f>
        <v/>
      </c>
      <c r="BL115" s="121">
        <f>$C115*INDEX(Curves!$G$8:$G$68,BL$4-$B115+1)</f>
        <v/>
      </c>
    </row>
    <row r="116">
      <c r="A116" s="116" t="inlineStr">
        <is>
          <t>Cohort month 44</t>
        </is>
      </c>
      <c r="B116" s="116" t="n">
        <v>44</v>
      </c>
      <c r="C116" s="33">
        <f>INDEX(Ops!$E$9:$BL$9,1,$B116)</f>
        <v/>
      </c>
      <c r="AW116" s="121">
        <f>$C116*INDEX(Curves!$G$8:$G$68,AW$4-$B116+1)</f>
        <v/>
      </c>
      <c r="AX116" s="121">
        <f>$C116*INDEX(Curves!$G$8:$G$68,AX$4-$B116+1)</f>
        <v/>
      </c>
      <c r="AY116" s="121">
        <f>$C116*INDEX(Curves!$G$8:$G$68,AY$4-$B116+1)</f>
        <v/>
      </c>
      <c r="AZ116" s="121">
        <f>$C116*INDEX(Curves!$G$8:$G$68,AZ$4-$B116+1)</f>
        <v/>
      </c>
      <c r="BA116" s="121">
        <f>$C116*INDEX(Curves!$G$8:$G$68,BA$4-$B116+1)</f>
        <v/>
      </c>
      <c r="BB116" s="121">
        <f>$C116*INDEX(Curves!$G$8:$G$68,BB$4-$B116+1)</f>
        <v/>
      </c>
      <c r="BC116" s="121">
        <f>$C116*INDEX(Curves!$G$8:$G$68,BC$4-$B116+1)</f>
        <v/>
      </c>
      <c r="BD116" s="121">
        <f>$C116*INDEX(Curves!$G$8:$G$68,BD$4-$B116+1)</f>
        <v/>
      </c>
      <c r="BE116" s="121">
        <f>$C116*INDEX(Curves!$G$8:$G$68,BE$4-$B116+1)</f>
        <v/>
      </c>
      <c r="BF116" s="121">
        <f>$C116*INDEX(Curves!$G$8:$G$68,BF$4-$B116+1)</f>
        <v/>
      </c>
      <c r="BG116" s="121">
        <f>$C116*INDEX(Curves!$G$8:$G$68,BG$4-$B116+1)</f>
        <v/>
      </c>
      <c r="BH116" s="121">
        <f>$C116*INDEX(Curves!$G$8:$G$68,BH$4-$B116+1)</f>
        <v/>
      </c>
      <c r="BI116" s="121">
        <f>$C116*INDEX(Curves!$G$8:$G$68,BI$4-$B116+1)</f>
        <v/>
      </c>
      <c r="BJ116" s="121">
        <f>$C116*INDEX(Curves!$G$8:$G$68,BJ$4-$B116+1)</f>
        <v/>
      </c>
      <c r="BK116" s="121">
        <f>$C116*INDEX(Curves!$G$8:$G$68,BK$4-$B116+1)</f>
        <v/>
      </c>
      <c r="BL116" s="121">
        <f>$C116*INDEX(Curves!$G$8:$G$68,BL$4-$B116+1)</f>
        <v/>
      </c>
    </row>
    <row r="117">
      <c r="A117" s="116" t="inlineStr">
        <is>
          <t>Cohort month 45</t>
        </is>
      </c>
      <c r="B117" s="116" t="n">
        <v>45</v>
      </c>
      <c r="C117" s="33">
        <f>INDEX(Ops!$E$9:$BL$9,1,$B117)</f>
        <v/>
      </c>
      <c r="AX117" s="121">
        <f>$C117*INDEX(Curves!$G$8:$G$68,AX$4-$B117+1)</f>
        <v/>
      </c>
      <c r="AY117" s="121">
        <f>$C117*INDEX(Curves!$G$8:$G$68,AY$4-$B117+1)</f>
        <v/>
      </c>
      <c r="AZ117" s="121">
        <f>$C117*INDEX(Curves!$G$8:$G$68,AZ$4-$B117+1)</f>
        <v/>
      </c>
      <c r="BA117" s="121">
        <f>$C117*INDEX(Curves!$G$8:$G$68,BA$4-$B117+1)</f>
        <v/>
      </c>
      <c r="BB117" s="121">
        <f>$C117*INDEX(Curves!$G$8:$G$68,BB$4-$B117+1)</f>
        <v/>
      </c>
      <c r="BC117" s="121">
        <f>$C117*INDEX(Curves!$G$8:$G$68,BC$4-$B117+1)</f>
        <v/>
      </c>
      <c r="BD117" s="121">
        <f>$C117*INDEX(Curves!$G$8:$G$68,BD$4-$B117+1)</f>
        <v/>
      </c>
      <c r="BE117" s="121">
        <f>$C117*INDEX(Curves!$G$8:$G$68,BE$4-$B117+1)</f>
        <v/>
      </c>
      <c r="BF117" s="121">
        <f>$C117*INDEX(Curves!$G$8:$G$68,BF$4-$B117+1)</f>
        <v/>
      </c>
      <c r="BG117" s="121">
        <f>$C117*INDEX(Curves!$G$8:$G$68,BG$4-$B117+1)</f>
        <v/>
      </c>
      <c r="BH117" s="121">
        <f>$C117*INDEX(Curves!$G$8:$G$68,BH$4-$B117+1)</f>
        <v/>
      </c>
      <c r="BI117" s="121">
        <f>$C117*INDEX(Curves!$G$8:$G$68,BI$4-$B117+1)</f>
        <v/>
      </c>
      <c r="BJ117" s="121">
        <f>$C117*INDEX(Curves!$G$8:$G$68,BJ$4-$B117+1)</f>
        <v/>
      </c>
      <c r="BK117" s="121">
        <f>$C117*INDEX(Curves!$G$8:$G$68,BK$4-$B117+1)</f>
        <v/>
      </c>
      <c r="BL117" s="121">
        <f>$C117*INDEX(Curves!$G$8:$G$68,BL$4-$B117+1)</f>
        <v/>
      </c>
    </row>
    <row r="118">
      <c r="A118" s="116" t="inlineStr">
        <is>
          <t>Cohort month 46</t>
        </is>
      </c>
      <c r="B118" s="116" t="n">
        <v>46</v>
      </c>
      <c r="C118" s="33">
        <f>INDEX(Ops!$E$9:$BL$9,1,$B118)</f>
        <v/>
      </c>
      <c r="AY118" s="121">
        <f>$C118*INDEX(Curves!$G$8:$G$68,AY$4-$B118+1)</f>
        <v/>
      </c>
      <c r="AZ118" s="121">
        <f>$C118*INDEX(Curves!$G$8:$G$68,AZ$4-$B118+1)</f>
        <v/>
      </c>
      <c r="BA118" s="121">
        <f>$C118*INDEX(Curves!$G$8:$G$68,BA$4-$B118+1)</f>
        <v/>
      </c>
      <c r="BB118" s="121">
        <f>$C118*INDEX(Curves!$G$8:$G$68,BB$4-$B118+1)</f>
        <v/>
      </c>
      <c r="BC118" s="121">
        <f>$C118*INDEX(Curves!$G$8:$G$68,BC$4-$B118+1)</f>
        <v/>
      </c>
      <c r="BD118" s="121">
        <f>$C118*INDEX(Curves!$G$8:$G$68,BD$4-$B118+1)</f>
        <v/>
      </c>
      <c r="BE118" s="121">
        <f>$C118*INDEX(Curves!$G$8:$G$68,BE$4-$B118+1)</f>
        <v/>
      </c>
      <c r="BF118" s="121">
        <f>$C118*INDEX(Curves!$G$8:$G$68,BF$4-$B118+1)</f>
        <v/>
      </c>
      <c r="BG118" s="121">
        <f>$C118*INDEX(Curves!$G$8:$G$68,BG$4-$B118+1)</f>
        <v/>
      </c>
      <c r="BH118" s="121">
        <f>$C118*INDEX(Curves!$G$8:$G$68,BH$4-$B118+1)</f>
        <v/>
      </c>
      <c r="BI118" s="121">
        <f>$C118*INDEX(Curves!$G$8:$G$68,BI$4-$B118+1)</f>
        <v/>
      </c>
      <c r="BJ118" s="121">
        <f>$C118*INDEX(Curves!$G$8:$G$68,BJ$4-$B118+1)</f>
        <v/>
      </c>
      <c r="BK118" s="121">
        <f>$C118*INDEX(Curves!$G$8:$G$68,BK$4-$B118+1)</f>
        <v/>
      </c>
      <c r="BL118" s="121">
        <f>$C118*INDEX(Curves!$G$8:$G$68,BL$4-$B118+1)</f>
        <v/>
      </c>
    </row>
    <row r="119">
      <c r="A119" s="116" t="inlineStr">
        <is>
          <t>Cohort month 47</t>
        </is>
      </c>
      <c r="B119" s="116" t="n">
        <v>47</v>
      </c>
      <c r="C119" s="33">
        <f>INDEX(Ops!$E$9:$BL$9,1,$B119)</f>
        <v/>
      </c>
      <c r="AZ119" s="121">
        <f>$C119*INDEX(Curves!$G$8:$G$68,AZ$4-$B119+1)</f>
        <v/>
      </c>
      <c r="BA119" s="121">
        <f>$C119*INDEX(Curves!$G$8:$G$68,BA$4-$B119+1)</f>
        <v/>
      </c>
      <c r="BB119" s="121">
        <f>$C119*INDEX(Curves!$G$8:$G$68,BB$4-$B119+1)</f>
        <v/>
      </c>
      <c r="BC119" s="121">
        <f>$C119*INDEX(Curves!$G$8:$G$68,BC$4-$B119+1)</f>
        <v/>
      </c>
      <c r="BD119" s="121">
        <f>$C119*INDEX(Curves!$G$8:$G$68,BD$4-$B119+1)</f>
        <v/>
      </c>
      <c r="BE119" s="121">
        <f>$C119*INDEX(Curves!$G$8:$G$68,BE$4-$B119+1)</f>
        <v/>
      </c>
      <c r="BF119" s="121">
        <f>$C119*INDEX(Curves!$G$8:$G$68,BF$4-$B119+1)</f>
        <v/>
      </c>
      <c r="BG119" s="121">
        <f>$C119*INDEX(Curves!$G$8:$G$68,BG$4-$B119+1)</f>
        <v/>
      </c>
      <c r="BH119" s="121">
        <f>$C119*INDEX(Curves!$G$8:$G$68,BH$4-$B119+1)</f>
        <v/>
      </c>
      <c r="BI119" s="121">
        <f>$C119*INDEX(Curves!$G$8:$G$68,BI$4-$B119+1)</f>
        <v/>
      </c>
      <c r="BJ119" s="121">
        <f>$C119*INDEX(Curves!$G$8:$G$68,BJ$4-$B119+1)</f>
        <v/>
      </c>
      <c r="BK119" s="121">
        <f>$C119*INDEX(Curves!$G$8:$G$68,BK$4-$B119+1)</f>
        <v/>
      </c>
      <c r="BL119" s="121">
        <f>$C119*INDEX(Curves!$G$8:$G$68,BL$4-$B119+1)</f>
        <v/>
      </c>
    </row>
    <row r="120">
      <c r="A120" s="116" t="inlineStr">
        <is>
          <t>Cohort month 48</t>
        </is>
      </c>
      <c r="B120" s="116" t="n">
        <v>48</v>
      </c>
      <c r="C120" s="33">
        <f>INDEX(Ops!$E$9:$BL$9,1,$B120)</f>
        <v/>
      </c>
      <c r="BA120" s="121">
        <f>$C120*INDEX(Curves!$G$8:$G$68,BA$4-$B120+1)</f>
        <v/>
      </c>
      <c r="BB120" s="121">
        <f>$C120*INDEX(Curves!$G$8:$G$68,BB$4-$B120+1)</f>
        <v/>
      </c>
      <c r="BC120" s="121">
        <f>$C120*INDEX(Curves!$G$8:$G$68,BC$4-$B120+1)</f>
        <v/>
      </c>
      <c r="BD120" s="121">
        <f>$C120*INDEX(Curves!$G$8:$G$68,BD$4-$B120+1)</f>
        <v/>
      </c>
      <c r="BE120" s="121">
        <f>$C120*INDEX(Curves!$G$8:$G$68,BE$4-$B120+1)</f>
        <v/>
      </c>
      <c r="BF120" s="121">
        <f>$C120*INDEX(Curves!$G$8:$G$68,BF$4-$B120+1)</f>
        <v/>
      </c>
      <c r="BG120" s="121">
        <f>$C120*INDEX(Curves!$G$8:$G$68,BG$4-$B120+1)</f>
        <v/>
      </c>
      <c r="BH120" s="121">
        <f>$C120*INDEX(Curves!$G$8:$G$68,BH$4-$B120+1)</f>
        <v/>
      </c>
      <c r="BI120" s="121">
        <f>$C120*INDEX(Curves!$G$8:$G$68,BI$4-$B120+1)</f>
        <v/>
      </c>
      <c r="BJ120" s="121">
        <f>$C120*INDEX(Curves!$G$8:$G$68,BJ$4-$B120+1)</f>
        <v/>
      </c>
      <c r="BK120" s="121">
        <f>$C120*INDEX(Curves!$G$8:$G$68,BK$4-$B120+1)</f>
        <v/>
      </c>
      <c r="BL120" s="121">
        <f>$C120*INDEX(Curves!$G$8:$G$68,BL$4-$B120+1)</f>
        <v/>
      </c>
    </row>
    <row r="121">
      <c r="A121" s="116" t="inlineStr">
        <is>
          <t>Cohort month 49</t>
        </is>
      </c>
      <c r="B121" s="116" t="n">
        <v>49</v>
      </c>
      <c r="C121" s="33">
        <f>INDEX(Ops!$E$9:$BL$9,1,$B121)</f>
        <v/>
      </c>
      <c r="BB121" s="121">
        <f>$C121*INDEX(Curves!$G$8:$G$68,BB$4-$B121+1)</f>
        <v/>
      </c>
      <c r="BC121" s="121">
        <f>$C121*INDEX(Curves!$G$8:$G$68,BC$4-$B121+1)</f>
        <v/>
      </c>
      <c r="BD121" s="121">
        <f>$C121*INDEX(Curves!$G$8:$G$68,BD$4-$B121+1)</f>
        <v/>
      </c>
      <c r="BE121" s="121">
        <f>$C121*INDEX(Curves!$G$8:$G$68,BE$4-$B121+1)</f>
        <v/>
      </c>
      <c r="BF121" s="121">
        <f>$C121*INDEX(Curves!$G$8:$G$68,BF$4-$B121+1)</f>
        <v/>
      </c>
      <c r="BG121" s="121">
        <f>$C121*INDEX(Curves!$G$8:$G$68,BG$4-$B121+1)</f>
        <v/>
      </c>
      <c r="BH121" s="121">
        <f>$C121*INDEX(Curves!$G$8:$G$68,BH$4-$B121+1)</f>
        <v/>
      </c>
      <c r="BI121" s="121">
        <f>$C121*INDEX(Curves!$G$8:$G$68,BI$4-$B121+1)</f>
        <v/>
      </c>
      <c r="BJ121" s="121">
        <f>$C121*INDEX(Curves!$G$8:$G$68,BJ$4-$B121+1)</f>
        <v/>
      </c>
      <c r="BK121" s="121">
        <f>$C121*INDEX(Curves!$G$8:$G$68,BK$4-$B121+1)</f>
        <v/>
      </c>
      <c r="BL121" s="121">
        <f>$C121*INDEX(Curves!$G$8:$G$68,BL$4-$B121+1)</f>
        <v/>
      </c>
    </row>
    <row r="122">
      <c r="A122" s="116" t="inlineStr">
        <is>
          <t>Cohort month 50</t>
        </is>
      </c>
      <c r="B122" s="116" t="n">
        <v>50</v>
      </c>
      <c r="C122" s="33">
        <f>INDEX(Ops!$E$9:$BL$9,1,$B122)</f>
        <v/>
      </c>
      <c r="BC122" s="121">
        <f>$C122*INDEX(Curves!$G$8:$G$68,BC$4-$B122+1)</f>
        <v/>
      </c>
      <c r="BD122" s="121">
        <f>$C122*INDEX(Curves!$G$8:$G$68,BD$4-$B122+1)</f>
        <v/>
      </c>
      <c r="BE122" s="121">
        <f>$C122*INDEX(Curves!$G$8:$G$68,BE$4-$B122+1)</f>
        <v/>
      </c>
      <c r="BF122" s="121">
        <f>$C122*INDEX(Curves!$G$8:$G$68,BF$4-$B122+1)</f>
        <v/>
      </c>
      <c r="BG122" s="121">
        <f>$C122*INDEX(Curves!$G$8:$G$68,BG$4-$B122+1)</f>
        <v/>
      </c>
      <c r="BH122" s="121">
        <f>$C122*INDEX(Curves!$G$8:$G$68,BH$4-$B122+1)</f>
        <v/>
      </c>
      <c r="BI122" s="121">
        <f>$C122*INDEX(Curves!$G$8:$G$68,BI$4-$B122+1)</f>
        <v/>
      </c>
      <c r="BJ122" s="121">
        <f>$C122*INDEX(Curves!$G$8:$G$68,BJ$4-$B122+1)</f>
        <v/>
      </c>
      <c r="BK122" s="121">
        <f>$C122*INDEX(Curves!$G$8:$G$68,BK$4-$B122+1)</f>
        <v/>
      </c>
      <c r="BL122" s="121">
        <f>$C122*INDEX(Curves!$G$8:$G$68,BL$4-$B122+1)</f>
        <v/>
      </c>
    </row>
    <row r="123">
      <c r="A123" s="116" t="inlineStr">
        <is>
          <t>Cohort month 51</t>
        </is>
      </c>
      <c r="B123" s="116" t="n">
        <v>51</v>
      </c>
      <c r="C123" s="33">
        <f>INDEX(Ops!$E$9:$BL$9,1,$B123)</f>
        <v/>
      </c>
      <c r="BD123" s="121">
        <f>$C123*INDEX(Curves!$G$8:$G$68,BD$4-$B123+1)</f>
        <v/>
      </c>
      <c r="BE123" s="121">
        <f>$C123*INDEX(Curves!$G$8:$G$68,BE$4-$B123+1)</f>
        <v/>
      </c>
      <c r="BF123" s="121">
        <f>$C123*INDEX(Curves!$G$8:$G$68,BF$4-$B123+1)</f>
        <v/>
      </c>
      <c r="BG123" s="121">
        <f>$C123*INDEX(Curves!$G$8:$G$68,BG$4-$B123+1)</f>
        <v/>
      </c>
      <c r="BH123" s="121">
        <f>$C123*INDEX(Curves!$G$8:$G$68,BH$4-$B123+1)</f>
        <v/>
      </c>
      <c r="BI123" s="121">
        <f>$C123*INDEX(Curves!$G$8:$G$68,BI$4-$B123+1)</f>
        <v/>
      </c>
      <c r="BJ123" s="121">
        <f>$C123*INDEX(Curves!$G$8:$G$68,BJ$4-$B123+1)</f>
        <v/>
      </c>
      <c r="BK123" s="121">
        <f>$C123*INDEX(Curves!$G$8:$G$68,BK$4-$B123+1)</f>
        <v/>
      </c>
      <c r="BL123" s="121">
        <f>$C123*INDEX(Curves!$G$8:$G$68,BL$4-$B123+1)</f>
        <v/>
      </c>
    </row>
    <row r="124">
      <c r="A124" s="116" t="inlineStr">
        <is>
          <t>Cohort month 52</t>
        </is>
      </c>
      <c r="B124" s="116" t="n">
        <v>52</v>
      </c>
      <c r="C124" s="33">
        <f>INDEX(Ops!$E$9:$BL$9,1,$B124)</f>
        <v/>
      </c>
      <c r="BE124" s="121">
        <f>$C124*INDEX(Curves!$G$8:$G$68,BE$4-$B124+1)</f>
        <v/>
      </c>
      <c r="BF124" s="121">
        <f>$C124*INDEX(Curves!$G$8:$G$68,BF$4-$B124+1)</f>
        <v/>
      </c>
      <c r="BG124" s="121">
        <f>$C124*INDEX(Curves!$G$8:$G$68,BG$4-$B124+1)</f>
        <v/>
      </c>
      <c r="BH124" s="121">
        <f>$C124*INDEX(Curves!$G$8:$G$68,BH$4-$B124+1)</f>
        <v/>
      </c>
      <c r="BI124" s="121">
        <f>$C124*INDEX(Curves!$G$8:$G$68,BI$4-$B124+1)</f>
        <v/>
      </c>
      <c r="BJ124" s="121">
        <f>$C124*INDEX(Curves!$G$8:$G$68,BJ$4-$B124+1)</f>
        <v/>
      </c>
      <c r="BK124" s="121">
        <f>$C124*INDEX(Curves!$G$8:$G$68,BK$4-$B124+1)</f>
        <v/>
      </c>
      <c r="BL124" s="121">
        <f>$C124*INDEX(Curves!$G$8:$G$68,BL$4-$B124+1)</f>
        <v/>
      </c>
    </row>
    <row r="125">
      <c r="A125" s="116" t="inlineStr">
        <is>
          <t>Cohort month 53</t>
        </is>
      </c>
      <c r="B125" s="116" t="n">
        <v>53</v>
      </c>
      <c r="C125" s="33">
        <f>INDEX(Ops!$E$9:$BL$9,1,$B125)</f>
        <v/>
      </c>
      <c r="BF125" s="121">
        <f>$C125*INDEX(Curves!$G$8:$G$68,BF$4-$B125+1)</f>
        <v/>
      </c>
      <c r="BG125" s="121">
        <f>$C125*INDEX(Curves!$G$8:$G$68,BG$4-$B125+1)</f>
        <v/>
      </c>
      <c r="BH125" s="121">
        <f>$C125*INDEX(Curves!$G$8:$G$68,BH$4-$B125+1)</f>
        <v/>
      </c>
      <c r="BI125" s="121">
        <f>$C125*INDEX(Curves!$G$8:$G$68,BI$4-$B125+1)</f>
        <v/>
      </c>
      <c r="BJ125" s="121">
        <f>$C125*INDEX(Curves!$G$8:$G$68,BJ$4-$B125+1)</f>
        <v/>
      </c>
      <c r="BK125" s="121">
        <f>$C125*INDEX(Curves!$G$8:$G$68,BK$4-$B125+1)</f>
        <v/>
      </c>
      <c r="BL125" s="121">
        <f>$C125*INDEX(Curves!$G$8:$G$68,BL$4-$B125+1)</f>
        <v/>
      </c>
    </row>
    <row r="126">
      <c r="A126" s="116" t="inlineStr">
        <is>
          <t>Cohort month 54</t>
        </is>
      </c>
      <c r="B126" s="116" t="n">
        <v>54</v>
      </c>
      <c r="C126" s="33">
        <f>INDEX(Ops!$E$9:$BL$9,1,$B126)</f>
        <v/>
      </c>
      <c r="BG126" s="121">
        <f>$C126*INDEX(Curves!$G$8:$G$68,BG$4-$B126+1)</f>
        <v/>
      </c>
      <c r="BH126" s="121">
        <f>$C126*INDEX(Curves!$G$8:$G$68,BH$4-$B126+1)</f>
        <v/>
      </c>
      <c r="BI126" s="121">
        <f>$C126*INDEX(Curves!$G$8:$G$68,BI$4-$B126+1)</f>
        <v/>
      </c>
      <c r="BJ126" s="121">
        <f>$C126*INDEX(Curves!$G$8:$G$68,BJ$4-$B126+1)</f>
        <v/>
      </c>
      <c r="BK126" s="121">
        <f>$C126*INDEX(Curves!$G$8:$G$68,BK$4-$B126+1)</f>
        <v/>
      </c>
      <c r="BL126" s="121">
        <f>$C126*INDEX(Curves!$G$8:$G$68,BL$4-$B126+1)</f>
        <v/>
      </c>
    </row>
    <row r="127">
      <c r="A127" s="116" t="inlineStr">
        <is>
          <t>Cohort month 55</t>
        </is>
      </c>
      <c r="B127" s="116" t="n">
        <v>55</v>
      </c>
      <c r="C127" s="33">
        <f>INDEX(Ops!$E$9:$BL$9,1,$B127)</f>
        <v/>
      </c>
      <c r="BH127" s="121">
        <f>$C127*INDEX(Curves!$G$8:$G$68,BH$4-$B127+1)</f>
        <v/>
      </c>
      <c r="BI127" s="121">
        <f>$C127*INDEX(Curves!$G$8:$G$68,BI$4-$B127+1)</f>
        <v/>
      </c>
      <c r="BJ127" s="121">
        <f>$C127*INDEX(Curves!$G$8:$G$68,BJ$4-$B127+1)</f>
        <v/>
      </c>
      <c r="BK127" s="121">
        <f>$C127*INDEX(Curves!$G$8:$G$68,BK$4-$B127+1)</f>
        <v/>
      </c>
      <c r="BL127" s="121">
        <f>$C127*INDEX(Curves!$G$8:$G$68,BL$4-$B127+1)</f>
        <v/>
      </c>
    </row>
    <row r="128">
      <c r="A128" s="116" t="inlineStr">
        <is>
          <t>Cohort month 56</t>
        </is>
      </c>
      <c r="B128" s="116" t="n">
        <v>56</v>
      </c>
      <c r="C128" s="33">
        <f>INDEX(Ops!$E$9:$BL$9,1,$B128)</f>
        <v/>
      </c>
      <c r="BI128" s="121">
        <f>$C128*INDEX(Curves!$G$8:$G$68,BI$4-$B128+1)</f>
        <v/>
      </c>
      <c r="BJ128" s="121">
        <f>$C128*INDEX(Curves!$G$8:$G$68,BJ$4-$B128+1)</f>
        <v/>
      </c>
      <c r="BK128" s="121">
        <f>$C128*INDEX(Curves!$G$8:$G$68,BK$4-$B128+1)</f>
        <v/>
      </c>
      <c r="BL128" s="121">
        <f>$C128*INDEX(Curves!$G$8:$G$68,BL$4-$B128+1)</f>
        <v/>
      </c>
    </row>
    <row r="129">
      <c r="A129" s="116" t="inlineStr">
        <is>
          <t>Cohort month 57</t>
        </is>
      </c>
      <c r="B129" s="116" t="n">
        <v>57</v>
      </c>
      <c r="C129" s="33">
        <f>INDEX(Ops!$E$9:$BL$9,1,$B129)</f>
        <v/>
      </c>
      <c r="BJ129" s="121">
        <f>$C129*INDEX(Curves!$G$8:$G$68,BJ$4-$B129+1)</f>
        <v/>
      </c>
      <c r="BK129" s="121">
        <f>$C129*INDEX(Curves!$G$8:$G$68,BK$4-$B129+1)</f>
        <v/>
      </c>
      <c r="BL129" s="121">
        <f>$C129*INDEX(Curves!$G$8:$G$68,BL$4-$B129+1)</f>
        <v/>
      </c>
    </row>
    <row r="130">
      <c r="A130" s="116" t="inlineStr">
        <is>
          <t>Cohort month 58</t>
        </is>
      </c>
      <c r="B130" s="116" t="n">
        <v>58</v>
      </c>
      <c r="C130" s="33">
        <f>INDEX(Ops!$E$9:$BL$9,1,$B130)</f>
        <v/>
      </c>
      <c r="BK130" s="121">
        <f>$C130*INDEX(Curves!$G$8:$G$68,BK$4-$B130+1)</f>
        <v/>
      </c>
      <c r="BL130" s="121">
        <f>$C130*INDEX(Curves!$G$8:$G$68,BL$4-$B130+1)</f>
        <v/>
      </c>
    </row>
    <row r="131">
      <c r="A131" s="116" t="inlineStr">
        <is>
          <t>Cohort month 59</t>
        </is>
      </c>
      <c r="B131" s="116" t="n">
        <v>59</v>
      </c>
      <c r="C131" s="33">
        <f>INDEX(Ops!$E$9:$BL$9,1,$B131)</f>
        <v/>
      </c>
      <c r="BL131" s="121">
        <f>$C131*INDEX(Curves!$G$8:$G$68,BL$4-$B131+1)</f>
        <v/>
      </c>
    </row>
    <row r="132">
      <c r="A132" s="116" t="inlineStr">
        <is>
          <t>Cohort month 60</t>
        </is>
      </c>
      <c r="B132" s="116"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INDEX(Ops!$E$10:$BL$10,1,$B136)</f>
        <v/>
      </c>
      <c r="F136" s="121">
        <f>$C136*INDEX(Curves!$F$8:$F$68,F$4-$B136+1)</f>
        <v/>
      </c>
      <c r="G136" s="121">
        <f>$C136*INDEX(Curves!$F$8:$F$68,G$4-$B136+1)</f>
        <v/>
      </c>
      <c r="H136" s="121">
        <f>$C136*INDEX(Curves!$F$8:$F$68,H$4-$B136+1)</f>
        <v/>
      </c>
      <c r="I136" s="121">
        <f>$C136*INDEX(Curves!$F$8:$F$68,I$4-$B136+1)</f>
        <v/>
      </c>
      <c r="J136" s="121">
        <f>$C136*INDEX(Curves!$F$8:$F$68,J$4-$B136+1)</f>
        <v/>
      </c>
      <c r="K136" s="121">
        <f>$C136*INDEX(Curves!$F$8:$F$68,K$4-$B136+1)</f>
        <v/>
      </c>
      <c r="L136" s="121">
        <f>$C136*INDEX(Curves!$F$8:$F$68,L$4-$B136+1)</f>
        <v/>
      </c>
      <c r="M136" s="121">
        <f>$C136*INDEX(Curves!$F$8:$F$68,M$4-$B136+1)</f>
        <v/>
      </c>
      <c r="N136" s="121">
        <f>$C136*INDEX(Curves!$F$8:$F$68,N$4-$B136+1)</f>
        <v/>
      </c>
      <c r="O136" s="121">
        <f>$C136*INDEX(Curves!$F$8:$F$68,O$4-$B136+1)</f>
        <v/>
      </c>
      <c r="P136" s="121">
        <f>$C136*INDEX(Curves!$F$8:$F$68,P$4-$B136+1)</f>
        <v/>
      </c>
      <c r="Q136" s="121">
        <f>$C136*INDEX(Curves!$F$8:$F$68,Q$4-$B136+1)</f>
        <v/>
      </c>
      <c r="R136" s="121">
        <f>$C136*INDEX(Curves!$F$8:$F$68,R$4-$B136+1)</f>
        <v/>
      </c>
      <c r="S136" s="121">
        <f>$C136*INDEX(Curves!$F$8:$F$68,S$4-$B136+1)</f>
        <v/>
      </c>
      <c r="T136" s="121">
        <f>$C136*INDEX(Curves!$F$8:$F$68,T$4-$B136+1)</f>
        <v/>
      </c>
      <c r="U136" s="121">
        <f>$C136*INDEX(Curves!$F$8:$F$68,U$4-$B136+1)</f>
        <v/>
      </c>
      <c r="V136" s="121">
        <f>$C136*INDEX(Curves!$F$8:$F$68,V$4-$B136+1)</f>
        <v/>
      </c>
      <c r="W136" s="121">
        <f>$C136*INDEX(Curves!$F$8:$F$68,W$4-$B136+1)</f>
        <v/>
      </c>
      <c r="X136" s="121">
        <f>$C136*INDEX(Curves!$F$8:$F$68,X$4-$B136+1)</f>
        <v/>
      </c>
      <c r="Y136" s="121">
        <f>$C136*INDEX(Curves!$F$8:$F$68,Y$4-$B136+1)</f>
        <v/>
      </c>
      <c r="Z136" s="121">
        <f>$C136*INDEX(Curves!$F$8:$F$68,Z$4-$B136+1)</f>
        <v/>
      </c>
      <c r="AA136" s="121">
        <f>$C136*INDEX(Curves!$F$8:$F$68,AA$4-$B136+1)</f>
        <v/>
      </c>
      <c r="AB136" s="121">
        <f>$C136*INDEX(Curves!$F$8:$F$68,AB$4-$B136+1)</f>
        <v/>
      </c>
      <c r="AC136" s="121">
        <f>$C136*INDEX(Curves!$F$8:$F$68,AC$4-$B136+1)</f>
        <v/>
      </c>
      <c r="AD136" s="121">
        <f>$C136*INDEX(Curves!$F$8:$F$68,AD$4-$B136+1)</f>
        <v/>
      </c>
      <c r="AE136" s="121">
        <f>$C136*INDEX(Curves!$F$8:$F$68,AE$4-$B136+1)</f>
        <v/>
      </c>
      <c r="AF136" s="121">
        <f>$C136*INDEX(Curves!$F$8:$F$68,AF$4-$B136+1)</f>
        <v/>
      </c>
      <c r="AG136" s="121">
        <f>$C136*INDEX(Curves!$F$8:$F$68,AG$4-$B136+1)</f>
        <v/>
      </c>
      <c r="AH136" s="121">
        <f>$C136*INDEX(Curves!$F$8:$F$68,AH$4-$B136+1)</f>
        <v/>
      </c>
      <c r="AI136" s="121">
        <f>$C136*INDEX(Curves!$F$8:$F$68,AI$4-$B136+1)</f>
        <v/>
      </c>
      <c r="AJ136" s="121">
        <f>$C136*INDEX(Curves!$F$8:$F$68,AJ$4-$B136+1)</f>
        <v/>
      </c>
      <c r="AK136" s="121">
        <f>$C136*INDEX(Curves!$F$8:$F$68,AK$4-$B136+1)</f>
        <v/>
      </c>
      <c r="AL136" s="121">
        <f>$C136*INDEX(Curves!$F$8:$F$68,AL$4-$B136+1)</f>
        <v/>
      </c>
      <c r="AM136" s="121">
        <f>$C136*INDEX(Curves!$F$8:$F$68,AM$4-$B136+1)</f>
        <v/>
      </c>
      <c r="AN136" s="121">
        <f>$C136*INDEX(Curves!$F$8:$F$68,AN$4-$B136+1)</f>
        <v/>
      </c>
      <c r="AO136" s="121">
        <f>$C136*INDEX(Curves!$F$8:$F$68,AO$4-$B136+1)</f>
        <v/>
      </c>
      <c r="AP136" s="121">
        <f>$C136*INDEX(Curves!$F$8:$F$68,AP$4-$B136+1)</f>
        <v/>
      </c>
      <c r="AQ136" s="121">
        <f>$C136*INDEX(Curves!$F$8:$F$68,AQ$4-$B136+1)</f>
        <v/>
      </c>
      <c r="AR136" s="121">
        <f>$C136*INDEX(Curves!$F$8:$F$68,AR$4-$B136+1)</f>
        <v/>
      </c>
      <c r="AS136" s="121">
        <f>$C136*INDEX(Curves!$F$8:$F$68,AS$4-$B136+1)</f>
        <v/>
      </c>
      <c r="AT136" s="121">
        <f>$C136*INDEX(Curves!$F$8:$F$68,AT$4-$B136+1)</f>
        <v/>
      </c>
      <c r="AU136" s="121">
        <f>$C136*INDEX(Curves!$F$8:$F$68,AU$4-$B136+1)</f>
        <v/>
      </c>
      <c r="AV136" s="121">
        <f>$C136*INDEX(Curves!$F$8:$F$68,AV$4-$B136+1)</f>
        <v/>
      </c>
      <c r="AW136" s="121">
        <f>$C136*INDEX(Curves!$F$8:$F$68,AW$4-$B136+1)</f>
        <v/>
      </c>
      <c r="AX136" s="121">
        <f>$C136*INDEX(Curves!$F$8:$F$68,AX$4-$B136+1)</f>
        <v/>
      </c>
      <c r="AY136" s="121">
        <f>$C136*INDEX(Curves!$F$8:$F$68,AY$4-$B136+1)</f>
        <v/>
      </c>
      <c r="AZ136" s="121">
        <f>$C136*INDEX(Curves!$F$8:$F$68,AZ$4-$B136+1)</f>
        <v/>
      </c>
      <c r="BA136" s="121">
        <f>$C136*INDEX(Curves!$F$8:$F$68,BA$4-$B136+1)</f>
        <v/>
      </c>
      <c r="BB136" s="121">
        <f>$C136*INDEX(Curves!$F$8:$F$68,BB$4-$B136+1)</f>
        <v/>
      </c>
      <c r="BC136" s="121">
        <f>$C136*INDEX(Curves!$F$8:$F$68,BC$4-$B136+1)</f>
        <v/>
      </c>
      <c r="BD136" s="121">
        <f>$C136*INDEX(Curves!$F$8:$F$68,BD$4-$B136+1)</f>
        <v/>
      </c>
      <c r="BE136" s="121">
        <f>$C136*INDEX(Curves!$F$8:$F$68,BE$4-$B136+1)</f>
        <v/>
      </c>
      <c r="BF136" s="121">
        <f>$C136*INDEX(Curves!$F$8:$F$68,BF$4-$B136+1)</f>
        <v/>
      </c>
      <c r="BG136" s="121">
        <f>$C136*INDEX(Curves!$F$8:$F$68,BG$4-$B136+1)</f>
        <v/>
      </c>
      <c r="BH136" s="121">
        <f>$C136*INDEX(Curves!$F$8:$F$68,BH$4-$B136+1)</f>
        <v/>
      </c>
      <c r="BI136" s="121">
        <f>$C136*INDEX(Curves!$F$8:$F$68,BI$4-$B136+1)</f>
        <v/>
      </c>
      <c r="BJ136" s="121">
        <f>$C136*INDEX(Curves!$F$8:$F$68,BJ$4-$B136+1)</f>
        <v/>
      </c>
      <c r="BK136" s="121">
        <f>$C136*INDEX(Curves!$F$8:$F$68,BK$4-$B136+1)</f>
        <v/>
      </c>
      <c r="BL136" s="121">
        <f>$C136*INDEX(Curves!$F$8:$F$68,BL$4-$B136+1)</f>
        <v/>
      </c>
    </row>
    <row r="137">
      <c r="A137" s="116" t="inlineStr">
        <is>
          <t>Cohort month 2</t>
        </is>
      </c>
      <c r="B137" s="116" t="n">
        <v>2</v>
      </c>
      <c r="C137" s="33">
        <f>INDEX(Ops!$E$10:$BL$10,1,$B137)</f>
        <v/>
      </c>
      <c r="G137" s="121">
        <f>$C137*INDEX(Curves!$F$8:$F$68,G$4-$B137+1)</f>
        <v/>
      </c>
      <c r="H137" s="121">
        <f>$C137*INDEX(Curves!$F$8:$F$68,H$4-$B137+1)</f>
        <v/>
      </c>
      <c r="I137" s="121">
        <f>$C137*INDEX(Curves!$F$8:$F$68,I$4-$B137+1)</f>
        <v/>
      </c>
      <c r="J137" s="121">
        <f>$C137*INDEX(Curves!$F$8:$F$68,J$4-$B137+1)</f>
        <v/>
      </c>
      <c r="K137" s="121">
        <f>$C137*INDEX(Curves!$F$8:$F$68,K$4-$B137+1)</f>
        <v/>
      </c>
      <c r="L137" s="121">
        <f>$C137*INDEX(Curves!$F$8:$F$68,L$4-$B137+1)</f>
        <v/>
      </c>
      <c r="M137" s="121">
        <f>$C137*INDEX(Curves!$F$8:$F$68,M$4-$B137+1)</f>
        <v/>
      </c>
      <c r="N137" s="121">
        <f>$C137*INDEX(Curves!$F$8:$F$68,N$4-$B137+1)</f>
        <v/>
      </c>
      <c r="O137" s="121">
        <f>$C137*INDEX(Curves!$F$8:$F$68,O$4-$B137+1)</f>
        <v/>
      </c>
      <c r="P137" s="121">
        <f>$C137*INDEX(Curves!$F$8:$F$68,P$4-$B137+1)</f>
        <v/>
      </c>
      <c r="Q137" s="121">
        <f>$C137*INDEX(Curves!$F$8:$F$68,Q$4-$B137+1)</f>
        <v/>
      </c>
      <c r="R137" s="121">
        <f>$C137*INDEX(Curves!$F$8:$F$68,R$4-$B137+1)</f>
        <v/>
      </c>
      <c r="S137" s="121">
        <f>$C137*INDEX(Curves!$F$8:$F$68,S$4-$B137+1)</f>
        <v/>
      </c>
      <c r="T137" s="121">
        <f>$C137*INDEX(Curves!$F$8:$F$68,T$4-$B137+1)</f>
        <v/>
      </c>
      <c r="U137" s="121">
        <f>$C137*INDEX(Curves!$F$8:$F$68,U$4-$B137+1)</f>
        <v/>
      </c>
      <c r="V137" s="121">
        <f>$C137*INDEX(Curves!$F$8:$F$68,V$4-$B137+1)</f>
        <v/>
      </c>
      <c r="W137" s="121">
        <f>$C137*INDEX(Curves!$F$8:$F$68,W$4-$B137+1)</f>
        <v/>
      </c>
      <c r="X137" s="121">
        <f>$C137*INDEX(Curves!$F$8:$F$68,X$4-$B137+1)</f>
        <v/>
      </c>
      <c r="Y137" s="121">
        <f>$C137*INDEX(Curves!$F$8:$F$68,Y$4-$B137+1)</f>
        <v/>
      </c>
      <c r="Z137" s="121">
        <f>$C137*INDEX(Curves!$F$8:$F$68,Z$4-$B137+1)</f>
        <v/>
      </c>
      <c r="AA137" s="121">
        <f>$C137*INDEX(Curves!$F$8:$F$68,AA$4-$B137+1)</f>
        <v/>
      </c>
      <c r="AB137" s="121">
        <f>$C137*INDEX(Curves!$F$8:$F$68,AB$4-$B137+1)</f>
        <v/>
      </c>
      <c r="AC137" s="121">
        <f>$C137*INDEX(Curves!$F$8:$F$68,AC$4-$B137+1)</f>
        <v/>
      </c>
      <c r="AD137" s="121">
        <f>$C137*INDEX(Curves!$F$8:$F$68,AD$4-$B137+1)</f>
        <v/>
      </c>
      <c r="AE137" s="121">
        <f>$C137*INDEX(Curves!$F$8:$F$68,AE$4-$B137+1)</f>
        <v/>
      </c>
      <c r="AF137" s="121">
        <f>$C137*INDEX(Curves!$F$8:$F$68,AF$4-$B137+1)</f>
        <v/>
      </c>
      <c r="AG137" s="121">
        <f>$C137*INDEX(Curves!$F$8:$F$68,AG$4-$B137+1)</f>
        <v/>
      </c>
      <c r="AH137" s="121">
        <f>$C137*INDEX(Curves!$F$8:$F$68,AH$4-$B137+1)</f>
        <v/>
      </c>
      <c r="AI137" s="121">
        <f>$C137*INDEX(Curves!$F$8:$F$68,AI$4-$B137+1)</f>
        <v/>
      </c>
      <c r="AJ137" s="121">
        <f>$C137*INDEX(Curves!$F$8:$F$68,AJ$4-$B137+1)</f>
        <v/>
      </c>
      <c r="AK137" s="121">
        <f>$C137*INDEX(Curves!$F$8:$F$68,AK$4-$B137+1)</f>
        <v/>
      </c>
      <c r="AL137" s="121">
        <f>$C137*INDEX(Curves!$F$8:$F$68,AL$4-$B137+1)</f>
        <v/>
      </c>
      <c r="AM137" s="121">
        <f>$C137*INDEX(Curves!$F$8:$F$68,AM$4-$B137+1)</f>
        <v/>
      </c>
      <c r="AN137" s="121">
        <f>$C137*INDEX(Curves!$F$8:$F$68,AN$4-$B137+1)</f>
        <v/>
      </c>
      <c r="AO137" s="121">
        <f>$C137*INDEX(Curves!$F$8:$F$68,AO$4-$B137+1)</f>
        <v/>
      </c>
      <c r="AP137" s="121">
        <f>$C137*INDEX(Curves!$F$8:$F$68,AP$4-$B137+1)</f>
        <v/>
      </c>
      <c r="AQ137" s="121">
        <f>$C137*INDEX(Curves!$F$8:$F$68,AQ$4-$B137+1)</f>
        <v/>
      </c>
      <c r="AR137" s="121">
        <f>$C137*INDEX(Curves!$F$8:$F$68,AR$4-$B137+1)</f>
        <v/>
      </c>
      <c r="AS137" s="121">
        <f>$C137*INDEX(Curves!$F$8:$F$68,AS$4-$B137+1)</f>
        <v/>
      </c>
      <c r="AT137" s="121">
        <f>$C137*INDEX(Curves!$F$8:$F$68,AT$4-$B137+1)</f>
        <v/>
      </c>
      <c r="AU137" s="121">
        <f>$C137*INDEX(Curves!$F$8:$F$68,AU$4-$B137+1)</f>
        <v/>
      </c>
      <c r="AV137" s="121">
        <f>$C137*INDEX(Curves!$F$8:$F$68,AV$4-$B137+1)</f>
        <v/>
      </c>
      <c r="AW137" s="121">
        <f>$C137*INDEX(Curves!$F$8:$F$68,AW$4-$B137+1)</f>
        <v/>
      </c>
      <c r="AX137" s="121">
        <f>$C137*INDEX(Curves!$F$8:$F$68,AX$4-$B137+1)</f>
        <v/>
      </c>
      <c r="AY137" s="121">
        <f>$C137*INDEX(Curves!$F$8:$F$68,AY$4-$B137+1)</f>
        <v/>
      </c>
      <c r="AZ137" s="121">
        <f>$C137*INDEX(Curves!$F$8:$F$68,AZ$4-$B137+1)</f>
        <v/>
      </c>
      <c r="BA137" s="121">
        <f>$C137*INDEX(Curves!$F$8:$F$68,BA$4-$B137+1)</f>
        <v/>
      </c>
      <c r="BB137" s="121">
        <f>$C137*INDEX(Curves!$F$8:$F$68,BB$4-$B137+1)</f>
        <v/>
      </c>
      <c r="BC137" s="121">
        <f>$C137*INDEX(Curves!$F$8:$F$68,BC$4-$B137+1)</f>
        <v/>
      </c>
      <c r="BD137" s="121">
        <f>$C137*INDEX(Curves!$F$8:$F$68,BD$4-$B137+1)</f>
        <v/>
      </c>
      <c r="BE137" s="121">
        <f>$C137*INDEX(Curves!$F$8:$F$68,BE$4-$B137+1)</f>
        <v/>
      </c>
      <c r="BF137" s="121">
        <f>$C137*INDEX(Curves!$F$8:$F$68,BF$4-$B137+1)</f>
        <v/>
      </c>
      <c r="BG137" s="121">
        <f>$C137*INDEX(Curves!$F$8:$F$68,BG$4-$B137+1)</f>
        <v/>
      </c>
      <c r="BH137" s="121">
        <f>$C137*INDEX(Curves!$F$8:$F$68,BH$4-$B137+1)</f>
        <v/>
      </c>
      <c r="BI137" s="121">
        <f>$C137*INDEX(Curves!$F$8:$F$68,BI$4-$B137+1)</f>
        <v/>
      </c>
      <c r="BJ137" s="121">
        <f>$C137*INDEX(Curves!$F$8:$F$68,BJ$4-$B137+1)</f>
        <v/>
      </c>
      <c r="BK137" s="121">
        <f>$C137*INDEX(Curves!$F$8:$F$68,BK$4-$B137+1)</f>
        <v/>
      </c>
      <c r="BL137" s="121">
        <f>$C137*INDEX(Curves!$F$8:$F$68,BL$4-$B137+1)</f>
        <v/>
      </c>
    </row>
    <row r="138">
      <c r="A138" s="116" t="inlineStr">
        <is>
          <t>Cohort month 3</t>
        </is>
      </c>
      <c r="B138" s="116" t="n">
        <v>3</v>
      </c>
      <c r="C138" s="33">
        <f>INDEX(Ops!$E$10:$BL$10,1,$B138)</f>
        <v/>
      </c>
      <c r="H138" s="121">
        <f>$C138*INDEX(Curves!$F$8:$F$68,H$4-$B138+1)</f>
        <v/>
      </c>
      <c r="I138" s="121">
        <f>$C138*INDEX(Curves!$F$8:$F$68,I$4-$B138+1)</f>
        <v/>
      </c>
      <c r="J138" s="121">
        <f>$C138*INDEX(Curves!$F$8:$F$68,J$4-$B138+1)</f>
        <v/>
      </c>
      <c r="K138" s="121">
        <f>$C138*INDEX(Curves!$F$8:$F$68,K$4-$B138+1)</f>
        <v/>
      </c>
      <c r="L138" s="121">
        <f>$C138*INDEX(Curves!$F$8:$F$68,L$4-$B138+1)</f>
        <v/>
      </c>
      <c r="M138" s="121">
        <f>$C138*INDEX(Curves!$F$8:$F$68,M$4-$B138+1)</f>
        <v/>
      </c>
      <c r="N138" s="121">
        <f>$C138*INDEX(Curves!$F$8:$F$68,N$4-$B138+1)</f>
        <v/>
      </c>
      <c r="O138" s="121">
        <f>$C138*INDEX(Curves!$F$8:$F$68,O$4-$B138+1)</f>
        <v/>
      </c>
      <c r="P138" s="121">
        <f>$C138*INDEX(Curves!$F$8:$F$68,P$4-$B138+1)</f>
        <v/>
      </c>
      <c r="Q138" s="121">
        <f>$C138*INDEX(Curves!$F$8:$F$68,Q$4-$B138+1)</f>
        <v/>
      </c>
      <c r="R138" s="121">
        <f>$C138*INDEX(Curves!$F$8:$F$68,R$4-$B138+1)</f>
        <v/>
      </c>
      <c r="S138" s="121">
        <f>$C138*INDEX(Curves!$F$8:$F$68,S$4-$B138+1)</f>
        <v/>
      </c>
      <c r="T138" s="121">
        <f>$C138*INDEX(Curves!$F$8:$F$68,T$4-$B138+1)</f>
        <v/>
      </c>
      <c r="U138" s="121">
        <f>$C138*INDEX(Curves!$F$8:$F$68,U$4-$B138+1)</f>
        <v/>
      </c>
      <c r="V138" s="121">
        <f>$C138*INDEX(Curves!$F$8:$F$68,V$4-$B138+1)</f>
        <v/>
      </c>
      <c r="W138" s="121">
        <f>$C138*INDEX(Curves!$F$8:$F$68,W$4-$B138+1)</f>
        <v/>
      </c>
      <c r="X138" s="121">
        <f>$C138*INDEX(Curves!$F$8:$F$68,X$4-$B138+1)</f>
        <v/>
      </c>
      <c r="Y138" s="121">
        <f>$C138*INDEX(Curves!$F$8:$F$68,Y$4-$B138+1)</f>
        <v/>
      </c>
      <c r="Z138" s="121">
        <f>$C138*INDEX(Curves!$F$8:$F$68,Z$4-$B138+1)</f>
        <v/>
      </c>
      <c r="AA138" s="121">
        <f>$C138*INDEX(Curves!$F$8:$F$68,AA$4-$B138+1)</f>
        <v/>
      </c>
      <c r="AB138" s="121">
        <f>$C138*INDEX(Curves!$F$8:$F$68,AB$4-$B138+1)</f>
        <v/>
      </c>
      <c r="AC138" s="121">
        <f>$C138*INDEX(Curves!$F$8:$F$68,AC$4-$B138+1)</f>
        <v/>
      </c>
      <c r="AD138" s="121">
        <f>$C138*INDEX(Curves!$F$8:$F$68,AD$4-$B138+1)</f>
        <v/>
      </c>
      <c r="AE138" s="121">
        <f>$C138*INDEX(Curves!$F$8:$F$68,AE$4-$B138+1)</f>
        <v/>
      </c>
      <c r="AF138" s="121">
        <f>$C138*INDEX(Curves!$F$8:$F$68,AF$4-$B138+1)</f>
        <v/>
      </c>
      <c r="AG138" s="121">
        <f>$C138*INDEX(Curves!$F$8:$F$68,AG$4-$B138+1)</f>
        <v/>
      </c>
      <c r="AH138" s="121">
        <f>$C138*INDEX(Curves!$F$8:$F$68,AH$4-$B138+1)</f>
        <v/>
      </c>
      <c r="AI138" s="121">
        <f>$C138*INDEX(Curves!$F$8:$F$68,AI$4-$B138+1)</f>
        <v/>
      </c>
      <c r="AJ138" s="121">
        <f>$C138*INDEX(Curves!$F$8:$F$68,AJ$4-$B138+1)</f>
        <v/>
      </c>
      <c r="AK138" s="121">
        <f>$C138*INDEX(Curves!$F$8:$F$68,AK$4-$B138+1)</f>
        <v/>
      </c>
      <c r="AL138" s="121">
        <f>$C138*INDEX(Curves!$F$8:$F$68,AL$4-$B138+1)</f>
        <v/>
      </c>
      <c r="AM138" s="121">
        <f>$C138*INDEX(Curves!$F$8:$F$68,AM$4-$B138+1)</f>
        <v/>
      </c>
      <c r="AN138" s="121">
        <f>$C138*INDEX(Curves!$F$8:$F$68,AN$4-$B138+1)</f>
        <v/>
      </c>
      <c r="AO138" s="121">
        <f>$C138*INDEX(Curves!$F$8:$F$68,AO$4-$B138+1)</f>
        <v/>
      </c>
      <c r="AP138" s="121">
        <f>$C138*INDEX(Curves!$F$8:$F$68,AP$4-$B138+1)</f>
        <v/>
      </c>
      <c r="AQ138" s="121">
        <f>$C138*INDEX(Curves!$F$8:$F$68,AQ$4-$B138+1)</f>
        <v/>
      </c>
      <c r="AR138" s="121">
        <f>$C138*INDEX(Curves!$F$8:$F$68,AR$4-$B138+1)</f>
        <v/>
      </c>
      <c r="AS138" s="121">
        <f>$C138*INDEX(Curves!$F$8:$F$68,AS$4-$B138+1)</f>
        <v/>
      </c>
      <c r="AT138" s="121">
        <f>$C138*INDEX(Curves!$F$8:$F$68,AT$4-$B138+1)</f>
        <v/>
      </c>
      <c r="AU138" s="121">
        <f>$C138*INDEX(Curves!$F$8:$F$68,AU$4-$B138+1)</f>
        <v/>
      </c>
      <c r="AV138" s="121">
        <f>$C138*INDEX(Curves!$F$8:$F$68,AV$4-$B138+1)</f>
        <v/>
      </c>
      <c r="AW138" s="121">
        <f>$C138*INDEX(Curves!$F$8:$F$68,AW$4-$B138+1)</f>
        <v/>
      </c>
      <c r="AX138" s="121">
        <f>$C138*INDEX(Curves!$F$8:$F$68,AX$4-$B138+1)</f>
        <v/>
      </c>
      <c r="AY138" s="121">
        <f>$C138*INDEX(Curves!$F$8:$F$68,AY$4-$B138+1)</f>
        <v/>
      </c>
      <c r="AZ138" s="121">
        <f>$C138*INDEX(Curves!$F$8:$F$68,AZ$4-$B138+1)</f>
        <v/>
      </c>
      <c r="BA138" s="121">
        <f>$C138*INDEX(Curves!$F$8:$F$68,BA$4-$B138+1)</f>
        <v/>
      </c>
      <c r="BB138" s="121">
        <f>$C138*INDEX(Curves!$F$8:$F$68,BB$4-$B138+1)</f>
        <v/>
      </c>
      <c r="BC138" s="121">
        <f>$C138*INDEX(Curves!$F$8:$F$68,BC$4-$B138+1)</f>
        <v/>
      </c>
      <c r="BD138" s="121">
        <f>$C138*INDEX(Curves!$F$8:$F$68,BD$4-$B138+1)</f>
        <v/>
      </c>
      <c r="BE138" s="121">
        <f>$C138*INDEX(Curves!$F$8:$F$68,BE$4-$B138+1)</f>
        <v/>
      </c>
      <c r="BF138" s="121">
        <f>$C138*INDEX(Curves!$F$8:$F$68,BF$4-$B138+1)</f>
        <v/>
      </c>
      <c r="BG138" s="121">
        <f>$C138*INDEX(Curves!$F$8:$F$68,BG$4-$B138+1)</f>
        <v/>
      </c>
      <c r="BH138" s="121">
        <f>$C138*INDEX(Curves!$F$8:$F$68,BH$4-$B138+1)</f>
        <v/>
      </c>
      <c r="BI138" s="121">
        <f>$C138*INDEX(Curves!$F$8:$F$68,BI$4-$B138+1)</f>
        <v/>
      </c>
      <c r="BJ138" s="121">
        <f>$C138*INDEX(Curves!$F$8:$F$68,BJ$4-$B138+1)</f>
        <v/>
      </c>
      <c r="BK138" s="121">
        <f>$C138*INDEX(Curves!$F$8:$F$68,BK$4-$B138+1)</f>
        <v/>
      </c>
      <c r="BL138" s="121">
        <f>$C138*INDEX(Curves!$F$8:$F$68,BL$4-$B138+1)</f>
        <v/>
      </c>
    </row>
    <row r="139">
      <c r="A139" s="116" t="inlineStr">
        <is>
          <t>Cohort month 4</t>
        </is>
      </c>
      <c r="B139" s="116" t="n">
        <v>4</v>
      </c>
      <c r="C139" s="33">
        <f>INDEX(Ops!$E$10:$BL$10,1,$B139)</f>
        <v/>
      </c>
      <c r="I139" s="121">
        <f>$C139*INDEX(Curves!$F$8:$F$68,I$4-$B139+1)</f>
        <v/>
      </c>
      <c r="J139" s="121">
        <f>$C139*INDEX(Curves!$F$8:$F$68,J$4-$B139+1)</f>
        <v/>
      </c>
      <c r="K139" s="121">
        <f>$C139*INDEX(Curves!$F$8:$F$68,K$4-$B139+1)</f>
        <v/>
      </c>
      <c r="L139" s="121">
        <f>$C139*INDEX(Curves!$F$8:$F$68,L$4-$B139+1)</f>
        <v/>
      </c>
      <c r="M139" s="121">
        <f>$C139*INDEX(Curves!$F$8:$F$68,M$4-$B139+1)</f>
        <v/>
      </c>
      <c r="N139" s="121">
        <f>$C139*INDEX(Curves!$F$8:$F$68,N$4-$B139+1)</f>
        <v/>
      </c>
      <c r="O139" s="121">
        <f>$C139*INDEX(Curves!$F$8:$F$68,O$4-$B139+1)</f>
        <v/>
      </c>
      <c r="P139" s="121">
        <f>$C139*INDEX(Curves!$F$8:$F$68,P$4-$B139+1)</f>
        <v/>
      </c>
      <c r="Q139" s="121">
        <f>$C139*INDEX(Curves!$F$8:$F$68,Q$4-$B139+1)</f>
        <v/>
      </c>
      <c r="R139" s="121">
        <f>$C139*INDEX(Curves!$F$8:$F$68,R$4-$B139+1)</f>
        <v/>
      </c>
      <c r="S139" s="121">
        <f>$C139*INDEX(Curves!$F$8:$F$68,S$4-$B139+1)</f>
        <v/>
      </c>
      <c r="T139" s="121">
        <f>$C139*INDEX(Curves!$F$8:$F$68,T$4-$B139+1)</f>
        <v/>
      </c>
      <c r="U139" s="121">
        <f>$C139*INDEX(Curves!$F$8:$F$68,U$4-$B139+1)</f>
        <v/>
      </c>
      <c r="V139" s="121">
        <f>$C139*INDEX(Curves!$F$8:$F$68,V$4-$B139+1)</f>
        <v/>
      </c>
      <c r="W139" s="121">
        <f>$C139*INDEX(Curves!$F$8:$F$68,W$4-$B139+1)</f>
        <v/>
      </c>
      <c r="X139" s="121">
        <f>$C139*INDEX(Curves!$F$8:$F$68,X$4-$B139+1)</f>
        <v/>
      </c>
      <c r="Y139" s="121">
        <f>$C139*INDEX(Curves!$F$8:$F$68,Y$4-$B139+1)</f>
        <v/>
      </c>
      <c r="Z139" s="121">
        <f>$C139*INDEX(Curves!$F$8:$F$68,Z$4-$B139+1)</f>
        <v/>
      </c>
      <c r="AA139" s="121">
        <f>$C139*INDEX(Curves!$F$8:$F$68,AA$4-$B139+1)</f>
        <v/>
      </c>
      <c r="AB139" s="121">
        <f>$C139*INDEX(Curves!$F$8:$F$68,AB$4-$B139+1)</f>
        <v/>
      </c>
      <c r="AC139" s="121">
        <f>$C139*INDEX(Curves!$F$8:$F$68,AC$4-$B139+1)</f>
        <v/>
      </c>
      <c r="AD139" s="121">
        <f>$C139*INDEX(Curves!$F$8:$F$68,AD$4-$B139+1)</f>
        <v/>
      </c>
      <c r="AE139" s="121">
        <f>$C139*INDEX(Curves!$F$8:$F$68,AE$4-$B139+1)</f>
        <v/>
      </c>
      <c r="AF139" s="121">
        <f>$C139*INDEX(Curves!$F$8:$F$68,AF$4-$B139+1)</f>
        <v/>
      </c>
      <c r="AG139" s="121">
        <f>$C139*INDEX(Curves!$F$8:$F$68,AG$4-$B139+1)</f>
        <v/>
      </c>
      <c r="AH139" s="121">
        <f>$C139*INDEX(Curves!$F$8:$F$68,AH$4-$B139+1)</f>
        <v/>
      </c>
      <c r="AI139" s="121">
        <f>$C139*INDEX(Curves!$F$8:$F$68,AI$4-$B139+1)</f>
        <v/>
      </c>
      <c r="AJ139" s="121">
        <f>$C139*INDEX(Curves!$F$8:$F$68,AJ$4-$B139+1)</f>
        <v/>
      </c>
      <c r="AK139" s="121">
        <f>$C139*INDEX(Curves!$F$8:$F$68,AK$4-$B139+1)</f>
        <v/>
      </c>
      <c r="AL139" s="121">
        <f>$C139*INDEX(Curves!$F$8:$F$68,AL$4-$B139+1)</f>
        <v/>
      </c>
      <c r="AM139" s="121">
        <f>$C139*INDEX(Curves!$F$8:$F$68,AM$4-$B139+1)</f>
        <v/>
      </c>
      <c r="AN139" s="121">
        <f>$C139*INDEX(Curves!$F$8:$F$68,AN$4-$B139+1)</f>
        <v/>
      </c>
      <c r="AO139" s="121">
        <f>$C139*INDEX(Curves!$F$8:$F$68,AO$4-$B139+1)</f>
        <v/>
      </c>
      <c r="AP139" s="121">
        <f>$C139*INDEX(Curves!$F$8:$F$68,AP$4-$B139+1)</f>
        <v/>
      </c>
      <c r="AQ139" s="121">
        <f>$C139*INDEX(Curves!$F$8:$F$68,AQ$4-$B139+1)</f>
        <v/>
      </c>
      <c r="AR139" s="121">
        <f>$C139*INDEX(Curves!$F$8:$F$68,AR$4-$B139+1)</f>
        <v/>
      </c>
      <c r="AS139" s="121">
        <f>$C139*INDEX(Curves!$F$8:$F$68,AS$4-$B139+1)</f>
        <v/>
      </c>
      <c r="AT139" s="121">
        <f>$C139*INDEX(Curves!$F$8:$F$68,AT$4-$B139+1)</f>
        <v/>
      </c>
      <c r="AU139" s="121">
        <f>$C139*INDEX(Curves!$F$8:$F$68,AU$4-$B139+1)</f>
        <v/>
      </c>
      <c r="AV139" s="121">
        <f>$C139*INDEX(Curves!$F$8:$F$68,AV$4-$B139+1)</f>
        <v/>
      </c>
      <c r="AW139" s="121">
        <f>$C139*INDEX(Curves!$F$8:$F$68,AW$4-$B139+1)</f>
        <v/>
      </c>
      <c r="AX139" s="121">
        <f>$C139*INDEX(Curves!$F$8:$F$68,AX$4-$B139+1)</f>
        <v/>
      </c>
      <c r="AY139" s="121">
        <f>$C139*INDEX(Curves!$F$8:$F$68,AY$4-$B139+1)</f>
        <v/>
      </c>
      <c r="AZ139" s="121">
        <f>$C139*INDEX(Curves!$F$8:$F$68,AZ$4-$B139+1)</f>
        <v/>
      </c>
      <c r="BA139" s="121">
        <f>$C139*INDEX(Curves!$F$8:$F$68,BA$4-$B139+1)</f>
        <v/>
      </c>
      <c r="BB139" s="121">
        <f>$C139*INDEX(Curves!$F$8:$F$68,BB$4-$B139+1)</f>
        <v/>
      </c>
      <c r="BC139" s="121">
        <f>$C139*INDEX(Curves!$F$8:$F$68,BC$4-$B139+1)</f>
        <v/>
      </c>
      <c r="BD139" s="121">
        <f>$C139*INDEX(Curves!$F$8:$F$68,BD$4-$B139+1)</f>
        <v/>
      </c>
      <c r="BE139" s="121">
        <f>$C139*INDEX(Curves!$F$8:$F$68,BE$4-$B139+1)</f>
        <v/>
      </c>
      <c r="BF139" s="121">
        <f>$C139*INDEX(Curves!$F$8:$F$68,BF$4-$B139+1)</f>
        <v/>
      </c>
      <c r="BG139" s="121">
        <f>$C139*INDEX(Curves!$F$8:$F$68,BG$4-$B139+1)</f>
        <v/>
      </c>
      <c r="BH139" s="121">
        <f>$C139*INDEX(Curves!$F$8:$F$68,BH$4-$B139+1)</f>
        <v/>
      </c>
      <c r="BI139" s="121">
        <f>$C139*INDEX(Curves!$F$8:$F$68,BI$4-$B139+1)</f>
        <v/>
      </c>
      <c r="BJ139" s="121">
        <f>$C139*INDEX(Curves!$F$8:$F$68,BJ$4-$B139+1)</f>
        <v/>
      </c>
      <c r="BK139" s="121">
        <f>$C139*INDEX(Curves!$F$8:$F$68,BK$4-$B139+1)</f>
        <v/>
      </c>
      <c r="BL139" s="121">
        <f>$C139*INDEX(Curves!$F$8:$F$68,BL$4-$B139+1)</f>
        <v/>
      </c>
    </row>
    <row r="140">
      <c r="A140" s="116" t="inlineStr">
        <is>
          <t>Cohort month 5</t>
        </is>
      </c>
      <c r="B140" s="116" t="n">
        <v>5</v>
      </c>
      <c r="C140" s="33">
        <f>INDEX(Ops!$E$10:$BL$10,1,$B140)</f>
        <v/>
      </c>
      <c r="J140" s="121">
        <f>$C140*INDEX(Curves!$F$8:$F$68,J$4-$B140+1)</f>
        <v/>
      </c>
      <c r="K140" s="121">
        <f>$C140*INDEX(Curves!$F$8:$F$68,K$4-$B140+1)</f>
        <v/>
      </c>
      <c r="L140" s="121">
        <f>$C140*INDEX(Curves!$F$8:$F$68,L$4-$B140+1)</f>
        <v/>
      </c>
      <c r="M140" s="121">
        <f>$C140*INDEX(Curves!$F$8:$F$68,M$4-$B140+1)</f>
        <v/>
      </c>
      <c r="N140" s="121">
        <f>$C140*INDEX(Curves!$F$8:$F$68,N$4-$B140+1)</f>
        <v/>
      </c>
      <c r="O140" s="121">
        <f>$C140*INDEX(Curves!$F$8:$F$68,O$4-$B140+1)</f>
        <v/>
      </c>
      <c r="P140" s="121">
        <f>$C140*INDEX(Curves!$F$8:$F$68,P$4-$B140+1)</f>
        <v/>
      </c>
      <c r="Q140" s="121">
        <f>$C140*INDEX(Curves!$F$8:$F$68,Q$4-$B140+1)</f>
        <v/>
      </c>
      <c r="R140" s="121">
        <f>$C140*INDEX(Curves!$F$8:$F$68,R$4-$B140+1)</f>
        <v/>
      </c>
      <c r="S140" s="121">
        <f>$C140*INDEX(Curves!$F$8:$F$68,S$4-$B140+1)</f>
        <v/>
      </c>
      <c r="T140" s="121">
        <f>$C140*INDEX(Curves!$F$8:$F$68,T$4-$B140+1)</f>
        <v/>
      </c>
      <c r="U140" s="121">
        <f>$C140*INDEX(Curves!$F$8:$F$68,U$4-$B140+1)</f>
        <v/>
      </c>
      <c r="V140" s="121">
        <f>$C140*INDEX(Curves!$F$8:$F$68,V$4-$B140+1)</f>
        <v/>
      </c>
      <c r="W140" s="121">
        <f>$C140*INDEX(Curves!$F$8:$F$68,W$4-$B140+1)</f>
        <v/>
      </c>
      <c r="X140" s="121">
        <f>$C140*INDEX(Curves!$F$8:$F$68,X$4-$B140+1)</f>
        <v/>
      </c>
      <c r="Y140" s="121">
        <f>$C140*INDEX(Curves!$F$8:$F$68,Y$4-$B140+1)</f>
        <v/>
      </c>
      <c r="Z140" s="121">
        <f>$C140*INDEX(Curves!$F$8:$F$68,Z$4-$B140+1)</f>
        <v/>
      </c>
      <c r="AA140" s="121">
        <f>$C140*INDEX(Curves!$F$8:$F$68,AA$4-$B140+1)</f>
        <v/>
      </c>
      <c r="AB140" s="121">
        <f>$C140*INDEX(Curves!$F$8:$F$68,AB$4-$B140+1)</f>
        <v/>
      </c>
      <c r="AC140" s="121">
        <f>$C140*INDEX(Curves!$F$8:$F$68,AC$4-$B140+1)</f>
        <v/>
      </c>
      <c r="AD140" s="121">
        <f>$C140*INDEX(Curves!$F$8:$F$68,AD$4-$B140+1)</f>
        <v/>
      </c>
      <c r="AE140" s="121">
        <f>$C140*INDEX(Curves!$F$8:$F$68,AE$4-$B140+1)</f>
        <v/>
      </c>
      <c r="AF140" s="121">
        <f>$C140*INDEX(Curves!$F$8:$F$68,AF$4-$B140+1)</f>
        <v/>
      </c>
      <c r="AG140" s="121">
        <f>$C140*INDEX(Curves!$F$8:$F$68,AG$4-$B140+1)</f>
        <v/>
      </c>
      <c r="AH140" s="121">
        <f>$C140*INDEX(Curves!$F$8:$F$68,AH$4-$B140+1)</f>
        <v/>
      </c>
      <c r="AI140" s="121">
        <f>$C140*INDEX(Curves!$F$8:$F$68,AI$4-$B140+1)</f>
        <v/>
      </c>
      <c r="AJ140" s="121">
        <f>$C140*INDEX(Curves!$F$8:$F$68,AJ$4-$B140+1)</f>
        <v/>
      </c>
      <c r="AK140" s="121">
        <f>$C140*INDEX(Curves!$F$8:$F$68,AK$4-$B140+1)</f>
        <v/>
      </c>
      <c r="AL140" s="121">
        <f>$C140*INDEX(Curves!$F$8:$F$68,AL$4-$B140+1)</f>
        <v/>
      </c>
      <c r="AM140" s="121">
        <f>$C140*INDEX(Curves!$F$8:$F$68,AM$4-$B140+1)</f>
        <v/>
      </c>
      <c r="AN140" s="121">
        <f>$C140*INDEX(Curves!$F$8:$F$68,AN$4-$B140+1)</f>
        <v/>
      </c>
      <c r="AO140" s="121">
        <f>$C140*INDEX(Curves!$F$8:$F$68,AO$4-$B140+1)</f>
        <v/>
      </c>
      <c r="AP140" s="121">
        <f>$C140*INDEX(Curves!$F$8:$F$68,AP$4-$B140+1)</f>
        <v/>
      </c>
      <c r="AQ140" s="121">
        <f>$C140*INDEX(Curves!$F$8:$F$68,AQ$4-$B140+1)</f>
        <v/>
      </c>
      <c r="AR140" s="121">
        <f>$C140*INDEX(Curves!$F$8:$F$68,AR$4-$B140+1)</f>
        <v/>
      </c>
      <c r="AS140" s="121">
        <f>$C140*INDEX(Curves!$F$8:$F$68,AS$4-$B140+1)</f>
        <v/>
      </c>
      <c r="AT140" s="121">
        <f>$C140*INDEX(Curves!$F$8:$F$68,AT$4-$B140+1)</f>
        <v/>
      </c>
      <c r="AU140" s="121">
        <f>$C140*INDEX(Curves!$F$8:$F$68,AU$4-$B140+1)</f>
        <v/>
      </c>
      <c r="AV140" s="121">
        <f>$C140*INDEX(Curves!$F$8:$F$68,AV$4-$B140+1)</f>
        <v/>
      </c>
      <c r="AW140" s="121">
        <f>$C140*INDEX(Curves!$F$8:$F$68,AW$4-$B140+1)</f>
        <v/>
      </c>
      <c r="AX140" s="121">
        <f>$C140*INDEX(Curves!$F$8:$F$68,AX$4-$B140+1)</f>
        <v/>
      </c>
      <c r="AY140" s="121">
        <f>$C140*INDEX(Curves!$F$8:$F$68,AY$4-$B140+1)</f>
        <v/>
      </c>
      <c r="AZ140" s="121">
        <f>$C140*INDEX(Curves!$F$8:$F$68,AZ$4-$B140+1)</f>
        <v/>
      </c>
      <c r="BA140" s="121">
        <f>$C140*INDEX(Curves!$F$8:$F$68,BA$4-$B140+1)</f>
        <v/>
      </c>
      <c r="BB140" s="121">
        <f>$C140*INDEX(Curves!$F$8:$F$68,BB$4-$B140+1)</f>
        <v/>
      </c>
      <c r="BC140" s="121">
        <f>$C140*INDEX(Curves!$F$8:$F$68,BC$4-$B140+1)</f>
        <v/>
      </c>
      <c r="BD140" s="121">
        <f>$C140*INDEX(Curves!$F$8:$F$68,BD$4-$B140+1)</f>
        <v/>
      </c>
      <c r="BE140" s="121">
        <f>$C140*INDEX(Curves!$F$8:$F$68,BE$4-$B140+1)</f>
        <v/>
      </c>
      <c r="BF140" s="121">
        <f>$C140*INDEX(Curves!$F$8:$F$68,BF$4-$B140+1)</f>
        <v/>
      </c>
      <c r="BG140" s="121">
        <f>$C140*INDEX(Curves!$F$8:$F$68,BG$4-$B140+1)</f>
        <v/>
      </c>
      <c r="BH140" s="121">
        <f>$C140*INDEX(Curves!$F$8:$F$68,BH$4-$B140+1)</f>
        <v/>
      </c>
      <c r="BI140" s="121">
        <f>$C140*INDEX(Curves!$F$8:$F$68,BI$4-$B140+1)</f>
        <v/>
      </c>
      <c r="BJ140" s="121">
        <f>$C140*INDEX(Curves!$F$8:$F$68,BJ$4-$B140+1)</f>
        <v/>
      </c>
      <c r="BK140" s="121">
        <f>$C140*INDEX(Curves!$F$8:$F$68,BK$4-$B140+1)</f>
        <v/>
      </c>
      <c r="BL140" s="121">
        <f>$C140*INDEX(Curves!$F$8:$F$68,BL$4-$B140+1)</f>
        <v/>
      </c>
    </row>
    <row r="141">
      <c r="A141" s="116" t="inlineStr">
        <is>
          <t>Cohort month 6</t>
        </is>
      </c>
      <c r="B141" s="116" t="n">
        <v>6</v>
      </c>
      <c r="C141" s="33">
        <f>INDEX(Ops!$E$10:$BL$10,1,$B141)</f>
        <v/>
      </c>
      <c r="K141" s="121">
        <f>$C141*INDEX(Curves!$F$8:$F$68,K$4-$B141+1)</f>
        <v/>
      </c>
      <c r="L141" s="121">
        <f>$C141*INDEX(Curves!$F$8:$F$68,L$4-$B141+1)</f>
        <v/>
      </c>
      <c r="M141" s="121">
        <f>$C141*INDEX(Curves!$F$8:$F$68,M$4-$B141+1)</f>
        <v/>
      </c>
      <c r="N141" s="121">
        <f>$C141*INDEX(Curves!$F$8:$F$68,N$4-$B141+1)</f>
        <v/>
      </c>
      <c r="O141" s="121">
        <f>$C141*INDEX(Curves!$F$8:$F$68,O$4-$B141+1)</f>
        <v/>
      </c>
      <c r="P141" s="121">
        <f>$C141*INDEX(Curves!$F$8:$F$68,P$4-$B141+1)</f>
        <v/>
      </c>
      <c r="Q141" s="121">
        <f>$C141*INDEX(Curves!$F$8:$F$68,Q$4-$B141+1)</f>
        <v/>
      </c>
      <c r="R141" s="121">
        <f>$C141*INDEX(Curves!$F$8:$F$68,R$4-$B141+1)</f>
        <v/>
      </c>
      <c r="S141" s="121">
        <f>$C141*INDEX(Curves!$F$8:$F$68,S$4-$B141+1)</f>
        <v/>
      </c>
      <c r="T141" s="121">
        <f>$C141*INDEX(Curves!$F$8:$F$68,T$4-$B141+1)</f>
        <v/>
      </c>
      <c r="U141" s="121">
        <f>$C141*INDEX(Curves!$F$8:$F$68,U$4-$B141+1)</f>
        <v/>
      </c>
      <c r="V141" s="121">
        <f>$C141*INDEX(Curves!$F$8:$F$68,V$4-$B141+1)</f>
        <v/>
      </c>
      <c r="W141" s="121">
        <f>$C141*INDEX(Curves!$F$8:$F$68,W$4-$B141+1)</f>
        <v/>
      </c>
      <c r="X141" s="121">
        <f>$C141*INDEX(Curves!$F$8:$F$68,X$4-$B141+1)</f>
        <v/>
      </c>
      <c r="Y141" s="121">
        <f>$C141*INDEX(Curves!$F$8:$F$68,Y$4-$B141+1)</f>
        <v/>
      </c>
      <c r="Z141" s="121">
        <f>$C141*INDEX(Curves!$F$8:$F$68,Z$4-$B141+1)</f>
        <v/>
      </c>
      <c r="AA141" s="121">
        <f>$C141*INDEX(Curves!$F$8:$F$68,AA$4-$B141+1)</f>
        <v/>
      </c>
      <c r="AB141" s="121">
        <f>$C141*INDEX(Curves!$F$8:$F$68,AB$4-$B141+1)</f>
        <v/>
      </c>
      <c r="AC141" s="121">
        <f>$C141*INDEX(Curves!$F$8:$F$68,AC$4-$B141+1)</f>
        <v/>
      </c>
      <c r="AD141" s="121">
        <f>$C141*INDEX(Curves!$F$8:$F$68,AD$4-$B141+1)</f>
        <v/>
      </c>
      <c r="AE141" s="121">
        <f>$C141*INDEX(Curves!$F$8:$F$68,AE$4-$B141+1)</f>
        <v/>
      </c>
      <c r="AF141" s="121">
        <f>$C141*INDEX(Curves!$F$8:$F$68,AF$4-$B141+1)</f>
        <v/>
      </c>
      <c r="AG141" s="121">
        <f>$C141*INDEX(Curves!$F$8:$F$68,AG$4-$B141+1)</f>
        <v/>
      </c>
      <c r="AH141" s="121">
        <f>$C141*INDEX(Curves!$F$8:$F$68,AH$4-$B141+1)</f>
        <v/>
      </c>
      <c r="AI141" s="121">
        <f>$C141*INDEX(Curves!$F$8:$F$68,AI$4-$B141+1)</f>
        <v/>
      </c>
      <c r="AJ141" s="121">
        <f>$C141*INDEX(Curves!$F$8:$F$68,AJ$4-$B141+1)</f>
        <v/>
      </c>
      <c r="AK141" s="121">
        <f>$C141*INDEX(Curves!$F$8:$F$68,AK$4-$B141+1)</f>
        <v/>
      </c>
      <c r="AL141" s="121">
        <f>$C141*INDEX(Curves!$F$8:$F$68,AL$4-$B141+1)</f>
        <v/>
      </c>
      <c r="AM141" s="121">
        <f>$C141*INDEX(Curves!$F$8:$F$68,AM$4-$B141+1)</f>
        <v/>
      </c>
      <c r="AN141" s="121">
        <f>$C141*INDEX(Curves!$F$8:$F$68,AN$4-$B141+1)</f>
        <v/>
      </c>
      <c r="AO141" s="121">
        <f>$C141*INDEX(Curves!$F$8:$F$68,AO$4-$B141+1)</f>
        <v/>
      </c>
      <c r="AP141" s="121">
        <f>$C141*INDEX(Curves!$F$8:$F$68,AP$4-$B141+1)</f>
        <v/>
      </c>
      <c r="AQ141" s="121">
        <f>$C141*INDEX(Curves!$F$8:$F$68,AQ$4-$B141+1)</f>
        <v/>
      </c>
      <c r="AR141" s="121">
        <f>$C141*INDEX(Curves!$F$8:$F$68,AR$4-$B141+1)</f>
        <v/>
      </c>
      <c r="AS141" s="121">
        <f>$C141*INDEX(Curves!$F$8:$F$68,AS$4-$B141+1)</f>
        <v/>
      </c>
      <c r="AT141" s="121">
        <f>$C141*INDEX(Curves!$F$8:$F$68,AT$4-$B141+1)</f>
        <v/>
      </c>
      <c r="AU141" s="121">
        <f>$C141*INDEX(Curves!$F$8:$F$68,AU$4-$B141+1)</f>
        <v/>
      </c>
      <c r="AV141" s="121">
        <f>$C141*INDEX(Curves!$F$8:$F$68,AV$4-$B141+1)</f>
        <v/>
      </c>
      <c r="AW141" s="121">
        <f>$C141*INDEX(Curves!$F$8:$F$68,AW$4-$B141+1)</f>
        <v/>
      </c>
      <c r="AX141" s="121">
        <f>$C141*INDEX(Curves!$F$8:$F$68,AX$4-$B141+1)</f>
        <v/>
      </c>
      <c r="AY141" s="121">
        <f>$C141*INDEX(Curves!$F$8:$F$68,AY$4-$B141+1)</f>
        <v/>
      </c>
      <c r="AZ141" s="121">
        <f>$C141*INDEX(Curves!$F$8:$F$68,AZ$4-$B141+1)</f>
        <v/>
      </c>
      <c r="BA141" s="121">
        <f>$C141*INDEX(Curves!$F$8:$F$68,BA$4-$B141+1)</f>
        <v/>
      </c>
      <c r="BB141" s="121">
        <f>$C141*INDEX(Curves!$F$8:$F$68,BB$4-$B141+1)</f>
        <v/>
      </c>
      <c r="BC141" s="121">
        <f>$C141*INDEX(Curves!$F$8:$F$68,BC$4-$B141+1)</f>
        <v/>
      </c>
      <c r="BD141" s="121">
        <f>$C141*INDEX(Curves!$F$8:$F$68,BD$4-$B141+1)</f>
        <v/>
      </c>
      <c r="BE141" s="121">
        <f>$C141*INDEX(Curves!$F$8:$F$68,BE$4-$B141+1)</f>
        <v/>
      </c>
      <c r="BF141" s="121">
        <f>$C141*INDEX(Curves!$F$8:$F$68,BF$4-$B141+1)</f>
        <v/>
      </c>
      <c r="BG141" s="121">
        <f>$C141*INDEX(Curves!$F$8:$F$68,BG$4-$B141+1)</f>
        <v/>
      </c>
      <c r="BH141" s="121">
        <f>$C141*INDEX(Curves!$F$8:$F$68,BH$4-$B141+1)</f>
        <v/>
      </c>
      <c r="BI141" s="121">
        <f>$C141*INDEX(Curves!$F$8:$F$68,BI$4-$B141+1)</f>
        <v/>
      </c>
      <c r="BJ141" s="121">
        <f>$C141*INDEX(Curves!$F$8:$F$68,BJ$4-$B141+1)</f>
        <v/>
      </c>
      <c r="BK141" s="121">
        <f>$C141*INDEX(Curves!$F$8:$F$68,BK$4-$B141+1)</f>
        <v/>
      </c>
      <c r="BL141" s="121">
        <f>$C141*INDEX(Curves!$F$8:$F$68,BL$4-$B141+1)</f>
        <v/>
      </c>
    </row>
    <row r="142">
      <c r="A142" s="116" t="inlineStr">
        <is>
          <t>Cohort month 7</t>
        </is>
      </c>
      <c r="B142" s="116" t="n">
        <v>7</v>
      </c>
      <c r="C142" s="33">
        <f>INDEX(Ops!$E$10:$BL$10,1,$B142)</f>
        <v/>
      </c>
      <c r="L142" s="121">
        <f>$C142*INDEX(Curves!$F$8:$F$68,L$4-$B142+1)</f>
        <v/>
      </c>
      <c r="M142" s="121">
        <f>$C142*INDEX(Curves!$F$8:$F$68,M$4-$B142+1)</f>
        <v/>
      </c>
      <c r="N142" s="121">
        <f>$C142*INDEX(Curves!$F$8:$F$68,N$4-$B142+1)</f>
        <v/>
      </c>
      <c r="O142" s="121">
        <f>$C142*INDEX(Curves!$F$8:$F$68,O$4-$B142+1)</f>
        <v/>
      </c>
      <c r="P142" s="121">
        <f>$C142*INDEX(Curves!$F$8:$F$68,P$4-$B142+1)</f>
        <v/>
      </c>
      <c r="Q142" s="121">
        <f>$C142*INDEX(Curves!$F$8:$F$68,Q$4-$B142+1)</f>
        <v/>
      </c>
      <c r="R142" s="121">
        <f>$C142*INDEX(Curves!$F$8:$F$68,R$4-$B142+1)</f>
        <v/>
      </c>
      <c r="S142" s="121">
        <f>$C142*INDEX(Curves!$F$8:$F$68,S$4-$B142+1)</f>
        <v/>
      </c>
      <c r="T142" s="121">
        <f>$C142*INDEX(Curves!$F$8:$F$68,T$4-$B142+1)</f>
        <v/>
      </c>
      <c r="U142" s="121">
        <f>$C142*INDEX(Curves!$F$8:$F$68,U$4-$B142+1)</f>
        <v/>
      </c>
      <c r="V142" s="121">
        <f>$C142*INDEX(Curves!$F$8:$F$68,V$4-$B142+1)</f>
        <v/>
      </c>
      <c r="W142" s="121">
        <f>$C142*INDEX(Curves!$F$8:$F$68,W$4-$B142+1)</f>
        <v/>
      </c>
      <c r="X142" s="121">
        <f>$C142*INDEX(Curves!$F$8:$F$68,X$4-$B142+1)</f>
        <v/>
      </c>
      <c r="Y142" s="121">
        <f>$C142*INDEX(Curves!$F$8:$F$68,Y$4-$B142+1)</f>
        <v/>
      </c>
      <c r="Z142" s="121">
        <f>$C142*INDEX(Curves!$F$8:$F$68,Z$4-$B142+1)</f>
        <v/>
      </c>
      <c r="AA142" s="121">
        <f>$C142*INDEX(Curves!$F$8:$F$68,AA$4-$B142+1)</f>
        <v/>
      </c>
      <c r="AB142" s="121">
        <f>$C142*INDEX(Curves!$F$8:$F$68,AB$4-$B142+1)</f>
        <v/>
      </c>
      <c r="AC142" s="121">
        <f>$C142*INDEX(Curves!$F$8:$F$68,AC$4-$B142+1)</f>
        <v/>
      </c>
      <c r="AD142" s="121">
        <f>$C142*INDEX(Curves!$F$8:$F$68,AD$4-$B142+1)</f>
        <v/>
      </c>
      <c r="AE142" s="121">
        <f>$C142*INDEX(Curves!$F$8:$F$68,AE$4-$B142+1)</f>
        <v/>
      </c>
      <c r="AF142" s="121">
        <f>$C142*INDEX(Curves!$F$8:$F$68,AF$4-$B142+1)</f>
        <v/>
      </c>
      <c r="AG142" s="121">
        <f>$C142*INDEX(Curves!$F$8:$F$68,AG$4-$B142+1)</f>
        <v/>
      </c>
      <c r="AH142" s="121">
        <f>$C142*INDEX(Curves!$F$8:$F$68,AH$4-$B142+1)</f>
        <v/>
      </c>
      <c r="AI142" s="121">
        <f>$C142*INDEX(Curves!$F$8:$F$68,AI$4-$B142+1)</f>
        <v/>
      </c>
      <c r="AJ142" s="121">
        <f>$C142*INDEX(Curves!$F$8:$F$68,AJ$4-$B142+1)</f>
        <v/>
      </c>
      <c r="AK142" s="121">
        <f>$C142*INDEX(Curves!$F$8:$F$68,AK$4-$B142+1)</f>
        <v/>
      </c>
      <c r="AL142" s="121">
        <f>$C142*INDEX(Curves!$F$8:$F$68,AL$4-$B142+1)</f>
        <v/>
      </c>
      <c r="AM142" s="121">
        <f>$C142*INDEX(Curves!$F$8:$F$68,AM$4-$B142+1)</f>
        <v/>
      </c>
      <c r="AN142" s="121">
        <f>$C142*INDEX(Curves!$F$8:$F$68,AN$4-$B142+1)</f>
        <v/>
      </c>
      <c r="AO142" s="121">
        <f>$C142*INDEX(Curves!$F$8:$F$68,AO$4-$B142+1)</f>
        <v/>
      </c>
      <c r="AP142" s="121">
        <f>$C142*INDEX(Curves!$F$8:$F$68,AP$4-$B142+1)</f>
        <v/>
      </c>
      <c r="AQ142" s="121">
        <f>$C142*INDEX(Curves!$F$8:$F$68,AQ$4-$B142+1)</f>
        <v/>
      </c>
      <c r="AR142" s="121">
        <f>$C142*INDEX(Curves!$F$8:$F$68,AR$4-$B142+1)</f>
        <v/>
      </c>
      <c r="AS142" s="121">
        <f>$C142*INDEX(Curves!$F$8:$F$68,AS$4-$B142+1)</f>
        <v/>
      </c>
      <c r="AT142" s="121">
        <f>$C142*INDEX(Curves!$F$8:$F$68,AT$4-$B142+1)</f>
        <v/>
      </c>
      <c r="AU142" s="121">
        <f>$C142*INDEX(Curves!$F$8:$F$68,AU$4-$B142+1)</f>
        <v/>
      </c>
      <c r="AV142" s="121">
        <f>$C142*INDEX(Curves!$F$8:$F$68,AV$4-$B142+1)</f>
        <v/>
      </c>
      <c r="AW142" s="121">
        <f>$C142*INDEX(Curves!$F$8:$F$68,AW$4-$B142+1)</f>
        <v/>
      </c>
      <c r="AX142" s="121">
        <f>$C142*INDEX(Curves!$F$8:$F$68,AX$4-$B142+1)</f>
        <v/>
      </c>
      <c r="AY142" s="121">
        <f>$C142*INDEX(Curves!$F$8:$F$68,AY$4-$B142+1)</f>
        <v/>
      </c>
      <c r="AZ142" s="121">
        <f>$C142*INDEX(Curves!$F$8:$F$68,AZ$4-$B142+1)</f>
        <v/>
      </c>
      <c r="BA142" s="121">
        <f>$C142*INDEX(Curves!$F$8:$F$68,BA$4-$B142+1)</f>
        <v/>
      </c>
      <c r="BB142" s="121">
        <f>$C142*INDEX(Curves!$F$8:$F$68,BB$4-$B142+1)</f>
        <v/>
      </c>
      <c r="BC142" s="121">
        <f>$C142*INDEX(Curves!$F$8:$F$68,BC$4-$B142+1)</f>
        <v/>
      </c>
      <c r="BD142" s="121">
        <f>$C142*INDEX(Curves!$F$8:$F$68,BD$4-$B142+1)</f>
        <v/>
      </c>
      <c r="BE142" s="121">
        <f>$C142*INDEX(Curves!$F$8:$F$68,BE$4-$B142+1)</f>
        <v/>
      </c>
      <c r="BF142" s="121">
        <f>$C142*INDEX(Curves!$F$8:$F$68,BF$4-$B142+1)</f>
        <v/>
      </c>
      <c r="BG142" s="121">
        <f>$C142*INDEX(Curves!$F$8:$F$68,BG$4-$B142+1)</f>
        <v/>
      </c>
      <c r="BH142" s="121">
        <f>$C142*INDEX(Curves!$F$8:$F$68,BH$4-$B142+1)</f>
        <v/>
      </c>
      <c r="BI142" s="121">
        <f>$C142*INDEX(Curves!$F$8:$F$68,BI$4-$B142+1)</f>
        <v/>
      </c>
      <c r="BJ142" s="121">
        <f>$C142*INDEX(Curves!$F$8:$F$68,BJ$4-$B142+1)</f>
        <v/>
      </c>
      <c r="BK142" s="121">
        <f>$C142*INDEX(Curves!$F$8:$F$68,BK$4-$B142+1)</f>
        <v/>
      </c>
      <c r="BL142" s="121">
        <f>$C142*INDEX(Curves!$F$8:$F$68,BL$4-$B142+1)</f>
        <v/>
      </c>
    </row>
    <row r="143">
      <c r="A143" s="116" t="inlineStr">
        <is>
          <t>Cohort month 8</t>
        </is>
      </c>
      <c r="B143" s="116" t="n">
        <v>8</v>
      </c>
      <c r="C143" s="33">
        <f>INDEX(Ops!$E$10:$BL$10,1,$B143)</f>
        <v/>
      </c>
      <c r="M143" s="121">
        <f>$C143*INDEX(Curves!$F$8:$F$68,M$4-$B143+1)</f>
        <v/>
      </c>
      <c r="N143" s="121">
        <f>$C143*INDEX(Curves!$F$8:$F$68,N$4-$B143+1)</f>
        <v/>
      </c>
      <c r="O143" s="121">
        <f>$C143*INDEX(Curves!$F$8:$F$68,O$4-$B143+1)</f>
        <v/>
      </c>
      <c r="P143" s="121">
        <f>$C143*INDEX(Curves!$F$8:$F$68,P$4-$B143+1)</f>
        <v/>
      </c>
      <c r="Q143" s="121">
        <f>$C143*INDEX(Curves!$F$8:$F$68,Q$4-$B143+1)</f>
        <v/>
      </c>
      <c r="R143" s="121">
        <f>$C143*INDEX(Curves!$F$8:$F$68,R$4-$B143+1)</f>
        <v/>
      </c>
      <c r="S143" s="121">
        <f>$C143*INDEX(Curves!$F$8:$F$68,S$4-$B143+1)</f>
        <v/>
      </c>
      <c r="T143" s="121">
        <f>$C143*INDEX(Curves!$F$8:$F$68,T$4-$B143+1)</f>
        <v/>
      </c>
      <c r="U143" s="121">
        <f>$C143*INDEX(Curves!$F$8:$F$68,U$4-$B143+1)</f>
        <v/>
      </c>
      <c r="V143" s="121">
        <f>$C143*INDEX(Curves!$F$8:$F$68,V$4-$B143+1)</f>
        <v/>
      </c>
      <c r="W143" s="121">
        <f>$C143*INDEX(Curves!$F$8:$F$68,W$4-$B143+1)</f>
        <v/>
      </c>
      <c r="X143" s="121">
        <f>$C143*INDEX(Curves!$F$8:$F$68,X$4-$B143+1)</f>
        <v/>
      </c>
      <c r="Y143" s="121">
        <f>$C143*INDEX(Curves!$F$8:$F$68,Y$4-$B143+1)</f>
        <v/>
      </c>
      <c r="Z143" s="121">
        <f>$C143*INDEX(Curves!$F$8:$F$68,Z$4-$B143+1)</f>
        <v/>
      </c>
      <c r="AA143" s="121">
        <f>$C143*INDEX(Curves!$F$8:$F$68,AA$4-$B143+1)</f>
        <v/>
      </c>
      <c r="AB143" s="121">
        <f>$C143*INDEX(Curves!$F$8:$F$68,AB$4-$B143+1)</f>
        <v/>
      </c>
      <c r="AC143" s="121">
        <f>$C143*INDEX(Curves!$F$8:$F$68,AC$4-$B143+1)</f>
        <v/>
      </c>
      <c r="AD143" s="121">
        <f>$C143*INDEX(Curves!$F$8:$F$68,AD$4-$B143+1)</f>
        <v/>
      </c>
      <c r="AE143" s="121">
        <f>$C143*INDEX(Curves!$F$8:$F$68,AE$4-$B143+1)</f>
        <v/>
      </c>
      <c r="AF143" s="121">
        <f>$C143*INDEX(Curves!$F$8:$F$68,AF$4-$B143+1)</f>
        <v/>
      </c>
      <c r="AG143" s="121">
        <f>$C143*INDEX(Curves!$F$8:$F$68,AG$4-$B143+1)</f>
        <v/>
      </c>
      <c r="AH143" s="121">
        <f>$C143*INDEX(Curves!$F$8:$F$68,AH$4-$B143+1)</f>
        <v/>
      </c>
      <c r="AI143" s="121">
        <f>$C143*INDEX(Curves!$F$8:$F$68,AI$4-$B143+1)</f>
        <v/>
      </c>
      <c r="AJ143" s="121">
        <f>$C143*INDEX(Curves!$F$8:$F$68,AJ$4-$B143+1)</f>
        <v/>
      </c>
      <c r="AK143" s="121">
        <f>$C143*INDEX(Curves!$F$8:$F$68,AK$4-$B143+1)</f>
        <v/>
      </c>
      <c r="AL143" s="121">
        <f>$C143*INDEX(Curves!$F$8:$F$68,AL$4-$B143+1)</f>
        <v/>
      </c>
      <c r="AM143" s="121">
        <f>$C143*INDEX(Curves!$F$8:$F$68,AM$4-$B143+1)</f>
        <v/>
      </c>
      <c r="AN143" s="121">
        <f>$C143*INDEX(Curves!$F$8:$F$68,AN$4-$B143+1)</f>
        <v/>
      </c>
      <c r="AO143" s="121">
        <f>$C143*INDEX(Curves!$F$8:$F$68,AO$4-$B143+1)</f>
        <v/>
      </c>
      <c r="AP143" s="121">
        <f>$C143*INDEX(Curves!$F$8:$F$68,AP$4-$B143+1)</f>
        <v/>
      </c>
      <c r="AQ143" s="121">
        <f>$C143*INDEX(Curves!$F$8:$F$68,AQ$4-$B143+1)</f>
        <v/>
      </c>
      <c r="AR143" s="121">
        <f>$C143*INDEX(Curves!$F$8:$F$68,AR$4-$B143+1)</f>
        <v/>
      </c>
      <c r="AS143" s="121">
        <f>$C143*INDEX(Curves!$F$8:$F$68,AS$4-$B143+1)</f>
        <v/>
      </c>
      <c r="AT143" s="121">
        <f>$C143*INDEX(Curves!$F$8:$F$68,AT$4-$B143+1)</f>
        <v/>
      </c>
      <c r="AU143" s="121">
        <f>$C143*INDEX(Curves!$F$8:$F$68,AU$4-$B143+1)</f>
        <v/>
      </c>
      <c r="AV143" s="121">
        <f>$C143*INDEX(Curves!$F$8:$F$68,AV$4-$B143+1)</f>
        <v/>
      </c>
      <c r="AW143" s="121">
        <f>$C143*INDEX(Curves!$F$8:$F$68,AW$4-$B143+1)</f>
        <v/>
      </c>
      <c r="AX143" s="121">
        <f>$C143*INDEX(Curves!$F$8:$F$68,AX$4-$B143+1)</f>
        <v/>
      </c>
      <c r="AY143" s="121">
        <f>$C143*INDEX(Curves!$F$8:$F$68,AY$4-$B143+1)</f>
        <v/>
      </c>
      <c r="AZ143" s="121">
        <f>$C143*INDEX(Curves!$F$8:$F$68,AZ$4-$B143+1)</f>
        <v/>
      </c>
      <c r="BA143" s="121">
        <f>$C143*INDEX(Curves!$F$8:$F$68,BA$4-$B143+1)</f>
        <v/>
      </c>
      <c r="BB143" s="121">
        <f>$C143*INDEX(Curves!$F$8:$F$68,BB$4-$B143+1)</f>
        <v/>
      </c>
      <c r="BC143" s="121">
        <f>$C143*INDEX(Curves!$F$8:$F$68,BC$4-$B143+1)</f>
        <v/>
      </c>
      <c r="BD143" s="121">
        <f>$C143*INDEX(Curves!$F$8:$F$68,BD$4-$B143+1)</f>
        <v/>
      </c>
      <c r="BE143" s="121">
        <f>$C143*INDEX(Curves!$F$8:$F$68,BE$4-$B143+1)</f>
        <v/>
      </c>
      <c r="BF143" s="121">
        <f>$C143*INDEX(Curves!$F$8:$F$68,BF$4-$B143+1)</f>
        <v/>
      </c>
      <c r="BG143" s="121">
        <f>$C143*INDEX(Curves!$F$8:$F$68,BG$4-$B143+1)</f>
        <v/>
      </c>
      <c r="BH143" s="121">
        <f>$C143*INDEX(Curves!$F$8:$F$68,BH$4-$B143+1)</f>
        <v/>
      </c>
      <c r="BI143" s="121">
        <f>$C143*INDEX(Curves!$F$8:$F$68,BI$4-$B143+1)</f>
        <v/>
      </c>
      <c r="BJ143" s="121">
        <f>$C143*INDEX(Curves!$F$8:$F$68,BJ$4-$B143+1)</f>
        <v/>
      </c>
      <c r="BK143" s="121">
        <f>$C143*INDEX(Curves!$F$8:$F$68,BK$4-$B143+1)</f>
        <v/>
      </c>
      <c r="BL143" s="121">
        <f>$C143*INDEX(Curves!$F$8:$F$68,BL$4-$B143+1)</f>
        <v/>
      </c>
    </row>
    <row r="144">
      <c r="A144" s="116" t="inlineStr">
        <is>
          <t>Cohort month 9</t>
        </is>
      </c>
      <c r="B144" s="116" t="n">
        <v>9</v>
      </c>
      <c r="C144" s="33">
        <f>INDEX(Ops!$E$10:$BL$10,1,$B144)</f>
        <v/>
      </c>
      <c r="N144" s="121">
        <f>$C144*INDEX(Curves!$F$8:$F$68,N$4-$B144+1)</f>
        <v/>
      </c>
      <c r="O144" s="121">
        <f>$C144*INDEX(Curves!$F$8:$F$68,O$4-$B144+1)</f>
        <v/>
      </c>
      <c r="P144" s="121">
        <f>$C144*INDEX(Curves!$F$8:$F$68,P$4-$B144+1)</f>
        <v/>
      </c>
      <c r="Q144" s="121">
        <f>$C144*INDEX(Curves!$F$8:$F$68,Q$4-$B144+1)</f>
        <v/>
      </c>
      <c r="R144" s="121">
        <f>$C144*INDEX(Curves!$F$8:$F$68,R$4-$B144+1)</f>
        <v/>
      </c>
      <c r="S144" s="121">
        <f>$C144*INDEX(Curves!$F$8:$F$68,S$4-$B144+1)</f>
        <v/>
      </c>
      <c r="T144" s="121">
        <f>$C144*INDEX(Curves!$F$8:$F$68,T$4-$B144+1)</f>
        <v/>
      </c>
      <c r="U144" s="121">
        <f>$C144*INDEX(Curves!$F$8:$F$68,U$4-$B144+1)</f>
        <v/>
      </c>
      <c r="V144" s="121">
        <f>$C144*INDEX(Curves!$F$8:$F$68,V$4-$B144+1)</f>
        <v/>
      </c>
      <c r="W144" s="121">
        <f>$C144*INDEX(Curves!$F$8:$F$68,W$4-$B144+1)</f>
        <v/>
      </c>
      <c r="X144" s="121">
        <f>$C144*INDEX(Curves!$F$8:$F$68,X$4-$B144+1)</f>
        <v/>
      </c>
      <c r="Y144" s="121">
        <f>$C144*INDEX(Curves!$F$8:$F$68,Y$4-$B144+1)</f>
        <v/>
      </c>
      <c r="Z144" s="121">
        <f>$C144*INDEX(Curves!$F$8:$F$68,Z$4-$B144+1)</f>
        <v/>
      </c>
      <c r="AA144" s="121">
        <f>$C144*INDEX(Curves!$F$8:$F$68,AA$4-$B144+1)</f>
        <v/>
      </c>
      <c r="AB144" s="121">
        <f>$C144*INDEX(Curves!$F$8:$F$68,AB$4-$B144+1)</f>
        <v/>
      </c>
      <c r="AC144" s="121">
        <f>$C144*INDEX(Curves!$F$8:$F$68,AC$4-$B144+1)</f>
        <v/>
      </c>
      <c r="AD144" s="121">
        <f>$C144*INDEX(Curves!$F$8:$F$68,AD$4-$B144+1)</f>
        <v/>
      </c>
      <c r="AE144" s="121">
        <f>$C144*INDEX(Curves!$F$8:$F$68,AE$4-$B144+1)</f>
        <v/>
      </c>
      <c r="AF144" s="121">
        <f>$C144*INDEX(Curves!$F$8:$F$68,AF$4-$B144+1)</f>
        <v/>
      </c>
      <c r="AG144" s="121">
        <f>$C144*INDEX(Curves!$F$8:$F$68,AG$4-$B144+1)</f>
        <v/>
      </c>
      <c r="AH144" s="121">
        <f>$C144*INDEX(Curves!$F$8:$F$68,AH$4-$B144+1)</f>
        <v/>
      </c>
      <c r="AI144" s="121">
        <f>$C144*INDEX(Curves!$F$8:$F$68,AI$4-$B144+1)</f>
        <v/>
      </c>
      <c r="AJ144" s="121">
        <f>$C144*INDEX(Curves!$F$8:$F$68,AJ$4-$B144+1)</f>
        <v/>
      </c>
      <c r="AK144" s="121">
        <f>$C144*INDEX(Curves!$F$8:$F$68,AK$4-$B144+1)</f>
        <v/>
      </c>
      <c r="AL144" s="121">
        <f>$C144*INDEX(Curves!$F$8:$F$68,AL$4-$B144+1)</f>
        <v/>
      </c>
      <c r="AM144" s="121">
        <f>$C144*INDEX(Curves!$F$8:$F$68,AM$4-$B144+1)</f>
        <v/>
      </c>
      <c r="AN144" s="121">
        <f>$C144*INDEX(Curves!$F$8:$F$68,AN$4-$B144+1)</f>
        <v/>
      </c>
      <c r="AO144" s="121">
        <f>$C144*INDEX(Curves!$F$8:$F$68,AO$4-$B144+1)</f>
        <v/>
      </c>
      <c r="AP144" s="121">
        <f>$C144*INDEX(Curves!$F$8:$F$68,AP$4-$B144+1)</f>
        <v/>
      </c>
      <c r="AQ144" s="121">
        <f>$C144*INDEX(Curves!$F$8:$F$68,AQ$4-$B144+1)</f>
        <v/>
      </c>
      <c r="AR144" s="121">
        <f>$C144*INDEX(Curves!$F$8:$F$68,AR$4-$B144+1)</f>
        <v/>
      </c>
      <c r="AS144" s="121">
        <f>$C144*INDEX(Curves!$F$8:$F$68,AS$4-$B144+1)</f>
        <v/>
      </c>
      <c r="AT144" s="121">
        <f>$C144*INDEX(Curves!$F$8:$F$68,AT$4-$B144+1)</f>
        <v/>
      </c>
      <c r="AU144" s="121">
        <f>$C144*INDEX(Curves!$F$8:$F$68,AU$4-$B144+1)</f>
        <v/>
      </c>
      <c r="AV144" s="121">
        <f>$C144*INDEX(Curves!$F$8:$F$68,AV$4-$B144+1)</f>
        <v/>
      </c>
      <c r="AW144" s="121">
        <f>$C144*INDEX(Curves!$F$8:$F$68,AW$4-$B144+1)</f>
        <v/>
      </c>
      <c r="AX144" s="121">
        <f>$C144*INDEX(Curves!$F$8:$F$68,AX$4-$B144+1)</f>
        <v/>
      </c>
      <c r="AY144" s="121">
        <f>$C144*INDEX(Curves!$F$8:$F$68,AY$4-$B144+1)</f>
        <v/>
      </c>
      <c r="AZ144" s="121">
        <f>$C144*INDEX(Curves!$F$8:$F$68,AZ$4-$B144+1)</f>
        <v/>
      </c>
      <c r="BA144" s="121">
        <f>$C144*INDEX(Curves!$F$8:$F$68,BA$4-$B144+1)</f>
        <v/>
      </c>
      <c r="BB144" s="121">
        <f>$C144*INDEX(Curves!$F$8:$F$68,BB$4-$B144+1)</f>
        <v/>
      </c>
      <c r="BC144" s="121">
        <f>$C144*INDEX(Curves!$F$8:$F$68,BC$4-$B144+1)</f>
        <v/>
      </c>
      <c r="BD144" s="121">
        <f>$C144*INDEX(Curves!$F$8:$F$68,BD$4-$B144+1)</f>
        <v/>
      </c>
      <c r="BE144" s="121">
        <f>$C144*INDEX(Curves!$F$8:$F$68,BE$4-$B144+1)</f>
        <v/>
      </c>
      <c r="BF144" s="121">
        <f>$C144*INDEX(Curves!$F$8:$F$68,BF$4-$B144+1)</f>
        <v/>
      </c>
      <c r="BG144" s="121">
        <f>$C144*INDEX(Curves!$F$8:$F$68,BG$4-$B144+1)</f>
        <v/>
      </c>
      <c r="BH144" s="121">
        <f>$C144*INDEX(Curves!$F$8:$F$68,BH$4-$B144+1)</f>
        <v/>
      </c>
      <c r="BI144" s="121">
        <f>$C144*INDEX(Curves!$F$8:$F$68,BI$4-$B144+1)</f>
        <v/>
      </c>
      <c r="BJ144" s="121">
        <f>$C144*INDEX(Curves!$F$8:$F$68,BJ$4-$B144+1)</f>
        <v/>
      </c>
      <c r="BK144" s="121">
        <f>$C144*INDEX(Curves!$F$8:$F$68,BK$4-$B144+1)</f>
        <v/>
      </c>
      <c r="BL144" s="121">
        <f>$C144*INDEX(Curves!$F$8:$F$68,BL$4-$B144+1)</f>
        <v/>
      </c>
    </row>
    <row r="145">
      <c r="A145" s="116" t="inlineStr">
        <is>
          <t>Cohort month 10</t>
        </is>
      </c>
      <c r="B145" s="116" t="n">
        <v>10</v>
      </c>
      <c r="C145" s="33">
        <f>INDEX(Ops!$E$10:$BL$10,1,$B145)</f>
        <v/>
      </c>
      <c r="O145" s="121">
        <f>$C145*INDEX(Curves!$F$8:$F$68,O$4-$B145+1)</f>
        <v/>
      </c>
      <c r="P145" s="121">
        <f>$C145*INDEX(Curves!$F$8:$F$68,P$4-$B145+1)</f>
        <v/>
      </c>
      <c r="Q145" s="121">
        <f>$C145*INDEX(Curves!$F$8:$F$68,Q$4-$B145+1)</f>
        <v/>
      </c>
      <c r="R145" s="121">
        <f>$C145*INDEX(Curves!$F$8:$F$68,R$4-$B145+1)</f>
        <v/>
      </c>
      <c r="S145" s="121">
        <f>$C145*INDEX(Curves!$F$8:$F$68,S$4-$B145+1)</f>
        <v/>
      </c>
      <c r="T145" s="121">
        <f>$C145*INDEX(Curves!$F$8:$F$68,T$4-$B145+1)</f>
        <v/>
      </c>
      <c r="U145" s="121">
        <f>$C145*INDEX(Curves!$F$8:$F$68,U$4-$B145+1)</f>
        <v/>
      </c>
      <c r="V145" s="121">
        <f>$C145*INDEX(Curves!$F$8:$F$68,V$4-$B145+1)</f>
        <v/>
      </c>
      <c r="W145" s="121">
        <f>$C145*INDEX(Curves!$F$8:$F$68,W$4-$B145+1)</f>
        <v/>
      </c>
      <c r="X145" s="121">
        <f>$C145*INDEX(Curves!$F$8:$F$68,X$4-$B145+1)</f>
        <v/>
      </c>
      <c r="Y145" s="121">
        <f>$C145*INDEX(Curves!$F$8:$F$68,Y$4-$B145+1)</f>
        <v/>
      </c>
      <c r="Z145" s="121">
        <f>$C145*INDEX(Curves!$F$8:$F$68,Z$4-$B145+1)</f>
        <v/>
      </c>
      <c r="AA145" s="121">
        <f>$C145*INDEX(Curves!$F$8:$F$68,AA$4-$B145+1)</f>
        <v/>
      </c>
      <c r="AB145" s="121">
        <f>$C145*INDEX(Curves!$F$8:$F$68,AB$4-$B145+1)</f>
        <v/>
      </c>
      <c r="AC145" s="121">
        <f>$C145*INDEX(Curves!$F$8:$F$68,AC$4-$B145+1)</f>
        <v/>
      </c>
      <c r="AD145" s="121">
        <f>$C145*INDEX(Curves!$F$8:$F$68,AD$4-$B145+1)</f>
        <v/>
      </c>
      <c r="AE145" s="121">
        <f>$C145*INDEX(Curves!$F$8:$F$68,AE$4-$B145+1)</f>
        <v/>
      </c>
      <c r="AF145" s="121">
        <f>$C145*INDEX(Curves!$F$8:$F$68,AF$4-$B145+1)</f>
        <v/>
      </c>
      <c r="AG145" s="121">
        <f>$C145*INDEX(Curves!$F$8:$F$68,AG$4-$B145+1)</f>
        <v/>
      </c>
      <c r="AH145" s="121">
        <f>$C145*INDEX(Curves!$F$8:$F$68,AH$4-$B145+1)</f>
        <v/>
      </c>
      <c r="AI145" s="121">
        <f>$C145*INDEX(Curves!$F$8:$F$68,AI$4-$B145+1)</f>
        <v/>
      </c>
      <c r="AJ145" s="121">
        <f>$C145*INDEX(Curves!$F$8:$F$68,AJ$4-$B145+1)</f>
        <v/>
      </c>
      <c r="AK145" s="121">
        <f>$C145*INDEX(Curves!$F$8:$F$68,AK$4-$B145+1)</f>
        <v/>
      </c>
      <c r="AL145" s="121">
        <f>$C145*INDEX(Curves!$F$8:$F$68,AL$4-$B145+1)</f>
        <v/>
      </c>
      <c r="AM145" s="121">
        <f>$C145*INDEX(Curves!$F$8:$F$68,AM$4-$B145+1)</f>
        <v/>
      </c>
      <c r="AN145" s="121">
        <f>$C145*INDEX(Curves!$F$8:$F$68,AN$4-$B145+1)</f>
        <v/>
      </c>
      <c r="AO145" s="121">
        <f>$C145*INDEX(Curves!$F$8:$F$68,AO$4-$B145+1)</f>
        <v/>
      </c>
      <c r="AP145" s="121">
        <f>$C145*INDEX(Curves!$F$8:$F$68,AP$4-$B145+1)</f>
        <v/>
      </c>
      <c r="AQ145" s="121">
        <f>$C145*INDEX(Curves!$F$8:$F$68,AQ$4-$B145+1)</f>
        <v/>
      </c>
      <c r="AR145" s="121">
        <f>$C145*INDEX(Curves!$F$8:$F$68,AR$4-$B145+1)</f>
        <v/>
      </c>
      <c r="AS145" s="121">
        <f>$C145*INDEX(Curves!$F$8:$F$68,AS$4-$B145+1)</f>
        <v/>
      </c>
      <c r="AT145" s="121">
        <f>$C145*INDEX(Curves!$F$8:$F$68,AT$4-$B145+1)</f>
        <v/>
      </c>
      <c r="AU145" s="121">
        <f>$C145*INDEX(Curves!$F$8:$F$68,AU$4-$B145+1)</f>
        <v/>
      </c>
      <c r="AV145" s="121">
        <f>$C145*INDEX(Curves!$F$8:$F$68,AV$4-$B145+1)</f>
        <v/>
      </c>
      <c r="AW145" s="121">
        <f>$C145*INDEX(Curves!$F$8:$F$68,AW$4-$B145+1)</f>
        <v/>
      </c>
      <c r="AX145" s="121">
        <f>$C145*INDEX(Curves!$F$8:$F$68,AX$4-$B145+1)</f>
        <v/>
      </c>
      <c r="AY145" s="121">
        <f>$C145*INDEX(Curves!$F$8:$F$68,AY$4-$B145+1)</f>
        <v/>
      </c>
      <c r="AZ145" s="121">
        <f>$C145*INDEX(Curves!$F$8:$F$68,AZ$4-$B145+1)</f>
        <v/>
      </c>
      <c r="BA145" s="121">
        <f>$C145*INDEX(Curves!$F$8:$F$68,BA$4-$B145+1)</f>
        <v/>
      </c>
      <c r="BB145" s="121">
        <f>$C145*INDEX(Curves!$F$8:$F$68,BB$4-$B145+1)</f>
        <v/>
      </c>
      <c r="BC145" s="121">
        <f>$C145*INDEX(Curves!$F$8:$F$68,BC$4-$B145+1)</f>
        <v/>
      </c>
      <c r="BD145" s="121">
        <f>$C145*INDEX(Curves!$F$8:$F$68,BD$4-$B145+1)</f>
        <v/>
      </c>
      <c r="BE145" s="121">
        <f>$C145*INDEX(Curves!$F$8:$F$68,BE$4-$B145+1)</f>
        <v/>
      </c>
      <c r="BF145" s="121">
        <f>$C145*INDEX(Curves!$F$8:$F$68,BF$4-$B145+1)</f>
        <v/>
      </c>
      <c r="BG145" s="121">
        <f>$C145*INDEX(Curves!$F$8:$F$68,BG$4-$B145+1)</f>
        <v/>
      </c>
      <c r="BH145" s="121">
        <f>$C145*INDEX(Curves!$F$8:$F$68,BH$4-$B145+1)</f>
        <v/>
      </c>
      <c r="BI145" s="121">
        <f>$C145*INDEX(Curves!$F$8:$F$68,BI$4-$B145+1)</f>
        <v/>
      </c>
      <c r="BJ145" s="121">
        <f>$C145*INDEX(Curves!$F$8:$F$68,BJ$4-$B145+1)</f>
        <v/>
      </c>
      <c r="BK145" s="121">
        <f>$C145*INDEX(Curves!$F$8:$F$68,BK$4-$B145+1)</f>
        <v/>
      </c>
      <c r="BL145" s="121">
        <f>$C145*INDEX(Curves!$F$8:$F$68,BL$4-$B145+1)</f>
        <v/>
      </c>
    </row>
    <row r="146">
      <c r="A146" s="116" t="inlineStr">
        <is>
          <t>Cohort month 11</t>
        </is>
      </c>
      <c r="B146" s="116" t="n">
        <v>11</v>
      </c>
      <c r="C146" s="33">
        <f>INDEX(Ops!$E$10:$BL$10,1,$B146)</f>
        <v/>
      </c>
      <c r="P146" s="121">
        <f>$C146*INDEX(Curves!$F$8:$F$68,P$4-$B146+1)</f>
        <v/>
      </c>
      <c r="Q146" s="121">
        <f>$C146*INDEX(Curves!$F$8:$F$68,Q$4-$B146+1)</f>
        <v/>
      </c>
      <c r="R146" s="121">
        <f>$C146*INDEX(Curves!$F$8:$F$68,R$4-$B146+1)</f>
        <v/>
      </c>
      <c r="S146" s="121">
        <f>$C146*INDEX(Curves!$F$8:$F$68,S$4-$B146+1)</f>
        <v/>
      </c>
      <c r="T146" s="121">
        <f>$C146*INDEX(Curves!$F$8:$F$68,T$4-$B146+1)</f>
        <v/>
      </c>
      <c r="U146" s="121">
        <f>$C146*INDEX(Curves!$F$8:$F$68,U$4-$B146+1)</f>
        <v/>
      </c>
      <c r="V146" s="121">
        <f>$C146*INDEX(Curves!$F$8:$F$68,V$4-$B146+1)</f>
        <v/>
      </c>
      <c r="W146" s="121">
        <f>$C146*INDEX(Curves!$F$8:$F$68,W$4-$B146+1)</f>
        <v/>
      </c>
      <c r="X146" s="121">
        <f>$C146*INDEX(Curves!$F$8:$F$68,X$4-$B146+1)</f>
        <v/>
      </c>
      <c r="Y146" s="121">
        <f>$C146*INDEX(Curves!$F$8:$F$68,Y$4-$B146+1)</f>
        <v/>
      </c>
      <c r="Z146" s="121">
        <f>$C146*INDEX(Curves!$F$8:$F$68,Z$4-$B146+1)</f>
        <v/>
      </c>
      <c r="AA146" s="121">
        <f>$C146*INDEX(Curves!$F$8:$F$68,AA$4-$B146+1)</f>
        <v/>
      </c>
      <c r="AB146" s="121">
        <f>$C146*INDEX(Curves!$F$8:$F$68,AB$4-$B146+1)</f>
        <v/>
      </c>
      <c r="AC146" s="121">
        <f>$C146*INDEX(Curves!$F$8:$F$68,AC$4-$B146+1)</f>
        <v/>
      </c>
      <c r="AD146" s="121">
        <f>$C146*INDEX(Curves!$F$8:$F$68,AD$4-$B146+1)</f>
        <v/>
      </c>
      <c r="AE146" s="121">
        <f>$C146*INDEX(Curves!$F$8:$F$68,AE$4-$B146+1)</f>
        <v/>
      </c>
      <c r="AF146" s="121">
        <f>$C146*INDEX(Curves!$F$8:$F$68,AF$4-$B146+1)</f>
        <v/>
      </c>
      <c r="AG146" s="121">
        <f>$C146*INDEX(Curves!$F$8:$F$68,AG$4-$B146+1)</f>
        <v/>
      </c>
      <c r="AH146" s="121">
        <f>$C146*INDEX(Curves!$F$8:$F$68,AH$4-$B146+1)</f>
        <v/>
      </c>
      <c r="AI146" s="121">
        <f>$C146*INDEX(Curves!$F$8:$F$68,AI$4-$B146+1)</f>
        <v/>
      </c>
      <c r="AJ146" s="121">
        <f>$C146*INDEX(Curves!$F$8:$F$68,AJ$4-$B146+1)</f>
        <v/>
      </c>
      <c r="AK146" s="121">
        <f>$C146*INDEX(Curves!$F$8:$F$68,AK$4-$B146+1)</f>
        <v/>
      </c>
      <c r="AL146" s="121">
        <f>$C146*INDEX(Curves!$F$8:$F$68,AL$4-$B146+1)</f>
        <v/>
      </c>
      <c r="AM146" s="121">
        <f>$C146*INDEX(Curves!$F$8:$F$68,AM$4-$B146+1)</f>
        <v/>
      </c>
      <c r="AN146" s="121">
        <f>$C146*INDEX(Curves!$F$8:$F$68,AN$4-$B146+1)</f>
        <v/>
      </c>
      <c r="AO146" s="121">
        <f>$C146*INDEX(Curves!$F$8:$F$68,AO$4-$B146+1)</f>
        <v/>
      </c>
      <c r="AP146" s="121">
        <f>$C146*INDEX(Curves!$F$8:$F$68,AP$4-$B146+1)</f>
        <v/>
      </c>
      <c r="AQ146" s="121">
        <f>$C146*INDEX(Curves!$F$8:$F$68,AQ$4-$B146+1)</f>
        <v/>
      </c>
      <c r="AR146" s="121">
        <f>$C146*INDEX(Curves!$F$8:$F$68,AR$4-$B146+1)</f>
        <v/>
      </c>
      <c r="AS146" s="121">
        <f>$C146*INDEX(Curves!$F$8:$F$68,AS$4-$B146+1)</f>
        <v/>
      </c>
      <c r="AT146" s="121">
        <f>$C146*INDEX(Curves!$F$8:$F$68,AT$4-$B146+1)</f>
        <v/>
      </c>
      <c r="AU146" s="121">
        <f>$C146*INDEX(Curves!$F$8:$F$68,AU$4-$B146+1)</f>
        <v/>
      </c>
      <c r="AV146" s="121">
        <f>$C146*INDEX(Curves!$F$8:$F$68,AV$4-$B146+1)</f>
        <v/>
      </c>
      <c r="AW146" s="121">
        <f>$C146*INDEX(Curves!$F$8:$F$68,AW$4-$B146+1)</f>
        <v/>
      </c>
      <c r="AX146" s="121">
        <f>$C146*INDEX(Curves!$F$8:$F$68,AX$4-$B146+1)</f>
        <v/>
      </c>
      <c r="AY146" s="121">
        <f>$C146*INDEX(Curves!$F$8:$F$68,AY$4-$B146+1)</f>
        <v/>
      </c>
      <c r="AZ146" s="121">
        <f>$C146*INDEX(Curves!$F$8:$F$68,AZ$4-$B146+1)</f>
        <v/>
      </c>
      <c r="BA146" s="121">
        <f>$C146*INDEX(Curves!$F$8:$F$68,BA$4-$B146+1)</f>
        <v/>
      </c>
      <c r="BB146" s="121">
        <f>$C146*INDEX(Curves!$F$8:$F$68,BB$4-$B146+1)</f>
        <v/>
      </c>
      <c r="BC146" s="121">
        <f>$C146*INDEX(Curves!$F$8:$F$68,BC$4-$B146+1)</f>
        <v/>
      </c>
      <c r="BD146" s="121">
        <f>$C146*INDEX(Curves!$F$8:$F$68,BD$4-$B146+1)</f>
        <v/>
      </c>
      <c r="BE146" s="121">
        <f>$C146*INDEX(Curves!$F$8:$F$68,BE$4-$B146+1)</f>
        <v/>
      </c>
      <c r="BF146" s="121">
        <f>$C146*INDEX(Curves!$F$8:$F$68,BF$4-$B146+1)</f>
        <v/>
      </c>
      <c r="BG146" s="121">
        <f>$C146*INDEX(Curves!$F$8:$F$68,BG$4-$B146+1)</f>
        <v/>
      </c>
      <c r="BH146" s="121">
        <f>$C146*INDEX(Curves!$F$8:$F$68,BH$4-$B146+1)</f>
        <v/>
      </c>
      <c r="BI146" s="121">
        <f>$C146*INDEX(Curves!$F$8:$F$68,BI$4-$B146+1)</f>
        <v/>
      </c>
      <c r="BJ146" s="121">
        <f>$C146*INDEX(Curves!$F$8:$F$68,BJ$4-$B146+1)</f>
        <v/>
      </c>
      <c r="BK146" s="121">
        <f>$C146*INDEX(Curves!$F$8:$F$68,BK$4-$B146+1)</f>
        <v/>
      </c>
      <c r="BL146" s="121">
        <f>$C146*INDEX(Curves!$F$8:$F$68,BL$4-$B146+1)</f>
        <v/>
      </c>
    </row>
    <row r="147">
      <c r="A147" s="116" t="inlineStr">
        <is>
          <t>Cohort month 12</t>
        </is>
      </c>
      <c r="B147" s="116" t="n">
        <v>12</v>
      </c>
      <c r="C147" s="33">
        <f>INDEX(Ops!$E$10:$BL$10,1,$B147)</f>
        <v/>
      </c>
      <c r="Q147" s="121">
        <f>$C147*INDEX(Curves!$F$8:$F$68,Q$4-$B147+1)</f>
        <v/>
      </c>
      <c r="R147" s="121">
        <f>$C147*INDEX(Curves!$F$8:$F$68,R$4-$B147+1)</f>
        <v/>
      </c>
      <c r="S147" s="121">
        <f>$C147*INDEX(Curves!$F$8:$F$68,S$4-$B147+1)</f>
        <v/>
      </c>
      <c r="T147" s="121">
        <f>$C147*INDEX(Curves!$F$8:$F$68,T$4-$B147+1)</f>
        <v/>
      </c>
      <c r="U147" s="121">
        <f>$C147*INDEX(Curves!$F$8:$F$68,U$4-$B147+1)</f>
        <v/>
      </c>
      <c r="V147" s="121">
        <f>$C147*INDEX(Curves!$F$8:$F$68,V$4-$B147+1)</f>
        <v/>
      </c>
      <c r="W147" s="121">
        <f>$C147*INDEX(Curves!$F$8:$F$68,W$4-$B147+1)</f>
        <v/>
      </c>
      <c r="X147" s="121">
        <f>$C147*INDEX(Curves!$F$8:$F$68,X$4-$B147+1)</f>
        <v/>
      </c>
      <c r="Y147" s="121">
        <f>$C147*INDEX(Curves!$F$8:$F$68,Y$4-$B147+1)</f>
        <v/>
      </c>
      <c r="Z147" s="121">
        <f>$C147*INDEX(Curves!$F$8:$F$68,Z$4-$B147+1)</f>
        <v/>
      </c>
      <c r="AA147" s="121">
        <f>$C147*INDEX(Curves!$F$8:$F$68,AA$4-$B147+1)</f>
        <v/>
      </c>
      <c r="AB147" s="121">
        <f>$C147*INDEX(Curves!$F$8:$F$68,AB$4-$B147+1)</f>
        <v/>
      </c>
      <c r="AC147" s="121">
        <f>$C147*INDEX(Curves!$F$8:$F$68,AC$4-$B147+1)</f>
        <v/>
      </c>
      <c r="AD147" s="121">
        <f>$C147*INDEX(Curves!$F$8:$F$68,AD$4-$B147+1)</f>
        <v/>
      </c>
      <c r="AE147" s="121">
        <f>$C147*INDEX(Curves!$F$8:$F$68,AE$4-$B147+1)</f>
        <v/>
      </c>
      <c r="AF147" s="121">
        <f>$C147*INDEX(Curves!$F$8:$F$68,AF$4-$B147+1)</f>
        <v/>
      </c>
      <c r="AG147" s="121">
        <f>$C147*INDEX(Curves!$F$8:$F$68,AG$4-$B147+1)</f>
        <v/>
      </c>
      <c r="AH147" s="121">
        <f>$C147*INDEX(Curves!$F$8:$F$68,AH$4-$B147+1)</f>
        <v/>
      </c>
      <c r="AI147" s="121">
        <f>$C147*INDEX(Curves!$F$8:$F$68,AI$4-$B147+1)</f>
        <v/>
      </c>
      <c r="AJ147" s="121">
        <f>$C147*INDEX(Curves!$F$8:$F$68,AJ$4-$B147+1)</f>
        <v/>
      </c>
      <c r="AK147" s="121">
        <f>$C147*INDEX(Curves!$F$8:$F$68,AK$4-$B147+1)</f>
        <v/>
      </c>
      <c r="AL147" s="121">
        <f>$C147*INDEX(Curves!$F$8:$F$68,AL$4-$B147+1)</f>
        <v/>
      </c>
      <c r="AM147" s="121">
        <f>$C147*INDEX(Curves!$F$8:$F$68,AM$4-$B147+1)</f>
        <v/>
      </c>
      <c r="AN147" s="121">
        <f>$C147*INDEX(Curves!$F$8:$F$68,AN$4-$B147+1)</f>
        <v/>
      </c>
      <c r="AO147" s="121">
        <f>$C147*INDEX(Curves!$F$8:$F$68,AO$4-$B147+1)</f>
        <v/>
      </c>
      <c r="AP147" s="121">
        <f>$C147*INDEX(Curves!$F$8:$F$68,AP$4-$B147+1)</f>
        <v/>
      </c>
      <c r="AQ147" s="121">
        <f>$C147*INDEX(Curves!$F$8:$F$68,AQ$4-$B147+1)</f>
        <v/>
      </c>
      <c r="AR147" s="121">
        <f>$C147*INDEX(Curves!$F$8:$F$68,AR$4-$B147+1)</f>
        <v/>
      </c>
      <c r="AS147" s="121">
        <f>$C147*INDEX(Curves!$F$8:$F$68,AS$4-$B147+1)</f>
        <v/>
      </c>
      <c r="AT147" s="121">
        <f>$C147*INDEX(Curves!$F$8:$F$68,AT$4-$B147+1)</f>
        <v/>
      </c>
      <c r="AU147" s="121">
        <f>$C147*INDEX(Curves!$F$8:$F$68,AU$4-$B147+1)</f>
        <v/>
      </c>
      <c r="AV147" s="121">
        <f>$C147*INDEX(Curves!$F$8:$F$68,AV$4-$B147+1)</f>
        <v/>
      </c>
      <c r="AW147" s="121">
        <f>$C147*INDEX(Curves!$F$8:$F$68,AW$4-$B147+1)</f>
        <v/>
      </c>
      <c r="AX147" s="121">
        <f>$C147*INDEX(Curves!$F$8:$F$68,AX$4-$B147+1)</f>
        <v/>
      </c>
      <c r="AY147" s="121">
        <f>$C147*INDEX(Curves!$F$8:$F$68,AY$4-$B147+1)</f>
        <v/>
      </c>
      <c r="AZ147" s="121">
        <f>$C147*INDEX(Curves!$F$8:$F$68,AZ$4-$B147+1)</f>
        <v/>
      </c>
      <c r="BA147" s="121">
        <f>$C147*INDEX(Curves!$F$8:$F$68,BA$4-$B147+1)</f>
        <v/>
      </c>
      <c r="BB147" s="121">
        <f>$C147*INDEX(Curves!$F$8:$F$68,BB$4-$B147+1)</f>
        <v/>
      </c>
      <c r="BC147" s="121">
        <f>$C147*INDEX(Curves!$F$8:$F$68,BC$4-$B147+1)</f>
        <v/>
      </c>
      <c r="BD147" s="121">
        <f>$C147*INDEX(Curves!$F$8:$F$68,BD$4-$B147+1)</f>
        <v/>
      </c>
      <c r="BE147" s="121">
        <f>$C147*INDEX(Curves!$F$8:$F$68,BE$4-$B147+1)</f>
        <v/>
      </c>
      <c r="BF147" s="121">
        <f>$C147*INDEX(Curves!$F$8:$F$68,BF$4-$B147+1)</f>
        <v/>
      </c>
      <c r="BG147" s="121">
        <f>$C147*INDEX(Curves!$F$8:$F$68,BG$4-$B147+1)</f>
        <v/>
      </c>
      <c r="BH147" s="121">
        <f>$C147*INDEX(Curves!$F$8:$F$68,BH$4-$B147+1)</f>
        <v/>
      </c>
      <c r="BI147" s="121">
        <f>$C147*INDEX(Curves!$F$8:$F$68,BI$4-$B147+1)</f>
        <v/>
      </c>
      <c r="BJ147" s="121">
        <f>$C147*INDEX(Curves!$F$8:$F$68,BJ$4-$B147+1)</f>
        <v/>
      </c>
      <c r="BK147" s="121">
        <f>$C147*INDEX(Curves!$F$8:$F$68,BK$4-$B147+1)</f>
        <v/>
      </c>
      <c r="BL147" s="121">
        <f>$C147*INDEX(Curves!$F$8:$F$68,BL$4-$B147+1)</f>
        <v/>
      </c>
    </row>
    <row r="148">
      <c r="A148" s="116" t="inlineStr">
        <is>
          <t>Cohort month 13</t>
        </is>
      </c>
      <c r="B148" s="116" t="n">
        <v>13</v>
      </c>
      <c r="C148" s="33">
        <f>INDEX(Ops!$E$10:$BL$10,1,$B148)</f>
        <v/>
      </c>
      <c r="R148" s="121">
        <f>$C148*INDEX(Curves!$F$8:$F$68,R$4-$B148+1)</f>
        <v/>
      </c>
      <c r="S148" s="121">
        <f>$C148*INDEX(Curves!$F$8:$F$68,S$4-$B148+1)</f>
        <v/>
      </c>
      <c r="T148" s="121">
        <f>$C148*INDEX(Curves!$F$8:$F$68,T$4-$B148+1)</f>
        <v/>
      </c>
      <c r="U148" s="121">
        <f>$C148*INDEX(Curves!$F$8:$F$68,U$4-$B148+1)</f>
        <v/>
      </c>
      <c r="V148" s="121">
        <f>$C148*INDEX(Curves!$F$8:$F$68,V$4-$B148+1)</f>
        <v/>
      </c>
      <c r="W148" s="121">
        <f>$C148*INDEX(Curves!$F$8:$F$68,W$4-$B148+1)</f>
        <v/>
      </c>
      <c r="X148" s="121">
        <f>$C148*INDEX(Curves!$F$8:$F$68,X$4-$B148+1)</f>
        <v/>
      </c>
      <c r="Y148" s="121">
        <f>$C148*INDEX(Curves!$F$8:$F$68,Y$4-$B148+1)</f>
        <v/>
      </c>
      <c r="Z148" s="121">
        <f>$C148*INDEX(Curves!$F$8:$F$68,Z$4-$B148+1)</f>
        <v/>
      </c>
      <c r="AA148" s="121">
        <f>$C148*INDEX(Curves!$F$8:$F$68,AA$4-$B148+1)</f>
        <v/>
      </c>
      <c r="AB148" s="121">
        <f>$C148*INDEX(Curves!$F$8:$F$68,AB$4-$B148+1)</f>
        <v/>
      </c>
      <c r="AC148" s="121">
        <f>$C148*INDEX(Curves!$F$8:$F$68,AC$4-$B148+1)</f>
        <v/>
      </c>
      <c r="AD148" s="121">
        <f>$C148*INDEX(Curves!$F$8:$F$68,AD$4-$B148+1)</f>
        <v/>
      </c>
      <c r="AE148" s="121">
        <f>$C148*INDEX(Curves!$F$8:$F$68,AE$4-$B148+1)</f>
        <v/>
      </c>
      <c r="AF148" s="121">
        <f>$C148*INDEX(Curves!$F$8:$F$68,AF$4-$B148+1)</f>
        <v/>
      </c>
      <c r="AG148" s="121">
        <f>$C148*INDEX(Curves!$F$8:$F$68,AG$4-$B148+1)</f>
        <v/>
      </c>
      <c r="AH148" s="121">
        <f>$C148*INDEX(Curves!$F$8:$F$68,AH$4-$B148+1)</f>
        <v/>
      </c>
      <c r="AI148" s="121">
        <f>$C148*INDEX(Curves!$F$8:$F$68,AI$4-$B148+1)</f>
        <v/>
      </c>
      <c r="AJ148" s="121">
        <f>$C148*INDEX(Curves!$F$8:$F$68,AJ$4-$B148+1)</f>
        <v/>
      </c>
      <c r="AK148" s="121">
        <f>$C148*INDEX(Curves!$F$8:$F$68,AK$4-$B148+1)</f>
        <v/>
      </c>
      <c r="AL148" s="121">
        <f>$C148*INDEX(Curves!$F$8:$F$68,AL$4-$B148+1)</f>
        <v/>
      </c>
      <c r="AM148" s="121">
        <f>$C148*INDEX(Curves!$F$8:$F$68,AM$4-$B148+1)</f>
        <v/>
      </c>
      <c r="AN148" s="121">
        <f>$C148*INDEX(Curves!$F$8:$F$68,AN$4-$B148+1)</f>
        <v/>
      </c>
      <c r="AO148" s="121">
        <f>$C148*INDEX(Curves!$F$8:$F$68,AO$4-$B148+1)</f>
        <v/>
      </c>
      <c r="AP148" s="121">
        <f>$C148*INDEX(Curves!$F$8:$F$68,AP$4-$B148+1)</f>
        <v/>
      </c>
      <c r="AQ148" s="121">
        <f>$C148*INDEX(Curves!$F$8:$F$68,AQ$4-$B148+1)</f>
        <v/>
      </c>
      <c r="AR148" s="121">
        <f>$C148*INDEX(Curves!$F$8:$F$68,AR$4-$B148+1)</f>
        <v/>
      </c>
      <c r="AS148" s="121">
        <f>$C148*INDEX(Curves!$F$8:$F$68,AS$4-$B148+1)</f>
        <v/>
      </c>
      <c r="AT148" s="121">
        <f>$C148*INDEX(Curves!$F$8:$F$68,AT$4-$B148+1)</f>
        <v/>
      </c>
      <c r="AU148" s="121">
        <f>$C148*INDEX(Curves!$F$8:$F$68,AU$4-$B148+1)</f>
        <v/>
      </c>
      <c r="AV148" s="121">
        <f>$C148*INDEX(Curves!$F$8:$F$68,AV$4-$B148+1)</f>
        <v/>
      </c>
      <c r="AW148" s="121">
        <f>$C148*INDEX(Curves!$F$8:$F$68,AW$4-$B148+1)</f>
        <v/>
      </c>
      <c r="AX148" s="121">
        <f>$C148*INDEX(Curves!$F$8:$F$68,AX$4-$B148+1)</f>
        <v/>
      </c>
      <c r="AY148" s="121">
        <f>$C148*INDEX(Curves!$F$8:$F$68,AY$4-$B148+1)</f>
        <v/>
      </c>
      <c r="AZ148" s="121">
        <f>$C148*INDEX(Curves!$F$8:$F$68,AZ$4-$B148+1)</f>
        <v/>
      </c>
      <c r="BA148" s="121">
        <f>$C148*INDEX(Curves!$F$8:$F$68,BA$4-$B148+1)</f>
        <v/>
      </c>
      <c r="BB148" s="121">
        <f>$C148*INDEX(Curves!$F$8:$F$68,BB$4-$B148+1)</f>
        <v/>
      </c>
      <c r="BC148" s="121">
        <f>$C148*INDEX(Curves!$F$8:$F$68,BC$4-$B148+1)</f>
        <v/>
      </c>
      <c r="BD148" s="121">
        <f>$C148*INDEX(Curves!$F$8:$F$68,BD$4-$B148+1)</f>
        <v/>
      </c>
      <c r="BE148" s="121">
        <f>$C148*INDEX(Curves!$F$8:$F$68,BE$4-$B148+1)</f>
        <v/>
      </c>
      <c r="BF148" s="121">
        <f>$C148*INDEX(Curves!$F$8:$F$68,BF$4-$B148+1)</f>
        <v/>
      </c>
      <c r="BG148" s="121">
        <f>$C148*INDEX(Curves!$F$8:$F$68,BG$4-$B148+1)</f>
        <v/>
      </c>
      <c r="BH148" s="121">
        <f>$C148*INDEX(Curves!$F$8:$F$68,BH$4-$B148+1)</f>
        <v/>
      </c>
      <c r="BI148" s="121">
        <f>$C148*INDEX(Curves!$F$8:$F$68,BI$4-$B148+1)</f>
        <v/>
      </c>
      <c r="BJ148" s="121">
        <f>$C148*INDEX(Curves!$F$8:$F$68,BJ$4-$B148+1)</f>
        <v/>
      </c>
      <c r="BK148" s="121">
        <f>$C148*INDEX(Curves!$F$8:$F$68,BK$4-$B148+1)</f>
        <v/>
      </c>
      <c r="BL148" s="121">
        <f>$C148*INDEX(Curves!$F$8:$F$68,BL$4-$B148+1)</f>
        <v/>
      </c>
    </row>
    <row r="149">
      <c r="A149" s="116" t="inlineStr">
        <is>
          <t>Cohort month 14</t>
        </is>
      </c>
      <c r="B149" s="116" t="n">
        <v>14</v>
      </c>
      <c r="C149" s="33">
        <f>INDEX(Ops!$E$10:$BL$10,1,$B149)</f>
        <v/>
      </c>
      <c r="S149" s="121">
        <f>$C149*INDEX(Curves!$F$8:$F$68,S$4-$B149+1)</f>
        <v/>
      </c>
      <c r="T149" s="121">
        <f>$C149*INDEX(Curves!$F$8:$F$68,T$4-$B149+1)</f>
        <v/>
      </c>
      <c r="U149" s="121">
        <f>$C149*INDEX(Curves!$F$8:$F$68,U$4-$B149+1)</f>
        <v/>
      </c>
      <c r="V149" s="121">
        <f>$C149*INDEX(Curves!$F$8:$F$68,V$4-$B149+1)</f>
        <v/>
      </c>
      <c r="W149" s="121">
        <f>$C149*INDEX(Curves!$F$8:$F$68,W$4-$B149+1)</f>
        <v/>
      </c>
      <c r="X149" s="121">
        <f>$C149*INDEX(Curves!$F$8:$F$68,X$4-$B149+1)</f>
        <v/>
      </c>
      <c r="Y149" s="121">
        <f>$C149*INDEX(Curves!$F$8:$F$68,Y$4-$B149+1)</f>
        <v/>
      </c>
      <c r="Z149" s="121">
        <f>$C149*INDEX(Curves!$F$8:$F$68,Z$4-$B149+1)</f>
        <v/>
      </c>
      <c r="AA149" s="121">
        <f>$C149*INDEX(Curves!$F$8:$F$68,AA$4-$B149+1)</f>
        <v/>
      </c>
      <c r="AB149" s="121">
        <f>$C149*INDEX(Curves!$F$8:$F$68,AB$4-$B149+1)</f>
        <v/>
      </c>
      <c r="AC149" s="121">
        <f>$C149*INDEX(Curves!$F$8:$F$68,AC$4-$B149+1)</f>
        <v/>
      </c>
      <c r="AD149" s="121">
        <f>$C149*INDEX(Curves!$F$8:$F$68,AD$4-$B149+1)</f>
        <v/>
      </c>
      <c r="AE149" s="121">
        <f>$C149*INDEX(Curves!$F$8:$F$68,AE$4-$B149+1)</f>
        <v/>
      </c>
      <c r="AF149" s="121">
        <f>$C149*INDEX(Curves!$F$8:$F$68,AF$4-$B149+1)</f>
        <v/>
      </c>
      <c r="AG149" s="121">
        <f>$C149*INDEX(Curves!$F$8:$F$68,AG$4-$B149+1)</f>
        <v/>
      </c>
      <c r="AH149" s="121">
        <f>$C149*INDEX(Curves!$F$8:$F$68,AH$4-$B149+1)</f>
        <v/>
      </c>
      <c r="AI149" s="121">
        <f>$C149*INDEX(Curves!$F$8:$F$68,AI$4-$B149+1)</f>
        <v/>
      </c>
      <c r="AJ149" s="121">
        <f>$C149*INDEX(Curves!$F$8:$F$68,AJ$4-$B149+1)</f>
        <v/>
      </c>
      <c r="AK149" s="121">
        <f>$C149*INDEX(Curves!$F$8:$F$68,AK$4-$B149+1)</f>
        <v/>
      </c>
      <c r="AL149" s="121">
        <f>$C149*INDEX(Curves!$F$8:$F$68,AL$4-$B149+1)</f>
        <v/>
      </c>
      <c r="AM149" s="121">
        <f>$C149*INDEX(Curves!$F$8:$F$68,AM$4-$B149+1)</f>
        <v/>
      </c>
      <c r="AN149" s="121">
        <f>$C149*INDEX(Curves!$F$8:$F$68,AN$4-$B149+1)</f>
        <v/>
      </c>
      <c r="AO149" s="121">
        <f>$C149*INDEX(Curves!$F$8:$F$68,AO$4-$B149+1)</f>
        <v/>
      </c>
      <c r="AP149" s="121">
        <f>$C149*INDEX(Curves!$F$8:$F$68,AP$4-$B149+1)</f>
        <v/>
      </c>
      <c r="AQ149" s="121">
        <f>$C149*INDEX(Curves!$F$8:$F$68,AQ$4-$B149+1)</f>
        <v/>
      </c>
      <c r="AR149" s="121">
        <f>$C149*INDEX(Curves!$F$8:$F$68,AR$4-$B149+1)</f>
        <v/>
      </c>
      <c r="AS149" s="121">
        <f>$C149*INDEX(Curves!$F$8:$F$68,AS$4-$B149+1)</f>
        <v/>
      </c>
      <c r="AT149" s="121">
        <f>$C149*INDEX(Curves!$F$8:$F$68,AT$4-$B149+1)</f>
        <v/>
      </c>
      <c r="AU149" s="121">
        <f>$C149*INDEX(Curves!$F$8:$F$68,AU$4-$B149+1)</f>
        <v/>
      </c>
      <c r="AV149" s="121">
        <f>$C149*INDEX(Curves!$F$8:$F$68,AV$4-$B149+1)</f>
        <v/>
      </c>
      <c r="AW149" s="121">
        <f>$C149*INDEX(Curves!$F$8:$F$68,AW$4-$B149+1)</f>
        <v/>
      </c>
      <c r="AX149" s="121">
        <f>$C149*INDEX(Curves!$F$8:$F$68,AX$4-$B149+1)</f>
        <v/>
      </c>
      <c r="AY149" s="121">
        <f>$C149*INDEX(Curves!$F$8:$F$68,AY$4-$B149+1)</f>
        <v/>
      </c>
      <c r="AZ149" s="121">
        <f>$C149*INDEX(Curves!$F$8:$F$68,AZ$4-$B149+1)</f>
        <v/>
      </c>
      <c r="BA149" s="121">
        <f>$C149*INDEX(Curves!$F$8:$F$68,BA$4-$B149+1)</f>
        <v/>
      </c>
      <c r="BB149" s="121">
        <f>$C149*INDEX(Curves!$F$8:$F$68,BB$4-$B149+1)</f>
        <v/>
      </c>
      <c r="BC149" s="121">
        <f>$C149*INDEX(Curves!$F$8:$F$68,BC$4-$B149+1)</f>
        <v/>
      </c>
      <c r="BD149" s="121">
        <f>$C149*INDEX(Curves!$F$8:$F$68,BD$4-$B149+1)</f>
        <v/>
      </c>
      <c r="BE149" s="121">
        <f>$C149*INDEX(Curves!$F$8:$F$68,BE$4-$B149+1)</f>
        <v/>
      </c>
      <c r="BF149" s="121">
        <f>$C149*INDEX(Curves!$F$8:$F$68,BF$4-$B149+1)</f>
        <v/>
      </c>
      <c r="BG149" s="121">
        <f>$C149*INDEX(Curves!$F$8:$F$68,BG$4-$B149+1)</f>
        <v/>
      </c>
      <c r="BH149" s="121">
        <f>$C149*INDEX(Curves!$F$8:$F$68,BH$4-$B149+1)</f>
        <v/>
      </c>
      <c r="BI149" s="121">
        <f>$C149*INDEX(Curves!$F$8:$F$68,BI$4-$B149+1)</f>
        <v/>
      </c>
      <c r="BJ149" s="121">
        <f>$C149*INDEX(Curves!$F$8:$F$68,BJ$4-$B149+1)</f>
        <v/>
      </c>
      <c r="BK149" s="121">
        <f>$C149*INDEX(Curves!$F$8:$F$68,BK$4-$B149+1)</f>
        <v/>
      </c>
      <c r="BL149" s="121">
        <f>$C149*INDEX(Curves!$F$8:$F$68,BL$4-$B149+1)</f>
        <v/>
      </c>
    </row>
    <row r="150">
      <c r="A150" s="116" t="inlineStr">
        <is>
          <t>Cohort month 15</t>
        </is>
      </c>
      <c r="B150" s="116" t="n">
        <v>15</v>
      </c>
      <c r="C150" s="33">
        <f>INDEX(Ops!$E$10:$BL$10,1,$B150)</f>
        <v/>
      </c>
      <c r="T150" s="121">
        <f>$C150*INDEX(Curves!$F$8:$F$68,T$4-$B150+1)</f>
        <v/>
      </c>
      <c r="U150" s="121">
        <f>$C150*INDEX(Curves!$F$8:$F$68,U$4-$B150+1)</f>
        <v/>
      </c>
      <c r="V150" s="121">
        <f>$C150*INDEX(Curves!$F$8:$F$68,V$4-$B150+1)</f>
        <v/>
      </c>
      <c r="W150" s="121">
        <f>$C150*INDEX(Curves!$F$8:$F$68,W$4-$B150+1)</f>
        <v/>
      </c>
      <c r="X150" s="121">
        <f>$C150*INDEX(Curves!$F$8:$F$68,X$4-$B150+1)</f>
        <v/>
      </c>
      <c r="Y150" s="121">
        <f>$C150*INDEX(Curves!$F$8:$F$68,Y$4-$B150+1)</f>
        <v/>
      </c>
      <c r="Z150" s="121">
        <f>$C150*INDEX(Curves!$F$8:$F$68,Z$4-$B150+1)</f>
        <v/>
      </c>
      <c r="AA150" s="121">
        <f>$C150*INDEX(Curves!$F$8:$F$68,AA$4-$B150+1)</f>
        <v/>
      </c>
      <c r="AB150" s="121">
        <f>$C150*INDEX(Curves!$F$8:$F$68,AB$4-$B150+1)</f>
        <v/>
      </c>
      <c r="AC150" s="121">
        <f>$C150*INDEX(Curves!$F$8:$F$68,AC$4-$B150+1)</f>
        <v/>
      </c>
      <c r="AD150" s="121">
        <f>$C150*INDEX(Curves!$F$8:$F$68,AD$4-$B150+1)</f>
        <v/>
      </c>
      <c r="AE150" s="121">
        <f>$C150*INDEX(Curves!$F$8:$F$68,AE$4-$B150+1)</f>
        <v/>
      </c>
      <c r="AF150" s="121">
        <f>$C150*INDEX(Curves!$F$8:$F$68,AF$4-$B150+1)</f>
        <v/>
      </c>
      <c r="AG150" s="121">
        <f>$C150*INDEX(Curves!$F$8:$F$68,AG$4-$B150+1)</f>
        <v/>
      </c>
      <c r="AH150" s="121">
        <f>$C150*INDEX(Curves!$F$8:$F$68,AH$4-$B150+1)</f>
        <v/>
      </c>
      <c r="AI150" s="121">
        <f>$C150*INDEX(Curves!$F$8:$F$68,AI$4-$B150+1)</f>
        <v/>
      </c>
      <c r="AJ150" s="121">
        <f>$C150*INDEX(Curves!$F$8:$F$68,AJ$4-$B150+1)</f>
        <v/>
      </c>
      <c r="AK150" s="121">
        <f>$C150*INDEX(Curves!$F$8:$F$68,AK$4-$B150+1)</f>
        <v/>
      </c>
      <c r="AL150" s="121">
        <f>$C150*INDEX(Curves!$F$8:$F$68,AL$4-$B150+1)</f>
        <v/>
      </c>
      <c r="AM150" s="121">
        <f>$C150*INDEX(Curves!$F$8:$F$68,AM$4-$B150+1)</f>
        <v/>
      </c>
      <c r="AN150" s="121">
        <f>$C150*INDEX(Curves!$F$8:$F$68,AN$4-$B150+1)</f>
        <v/>
      </c>
      <c r="AO150" s="121">
        <f>$C150*INDEX(Curves!$F$8:$F$68,AO$4-$B150+1)</f>
        <v/>
      </c>
      <c r="AP150" s="121">
        <f>$C150*INDEX(Curves!$F$8:$F$68,AP$4-$B150+1)</f>
        <v/>
      </c>
      <c r="AQ150" s="121">
        <f>$C150*INDEX(Curves!$F$8:$F$68,AQ$4-$B150+1)</f>
        <v/>
      </c>
      <c r="AR150" s="121">
        <f>$C150*INDEX(Curves!$F$8:$F$68,AR$4-$B150+1)</f>
        <v/>
      </c>
      <c r="AS150" s="121">
        <f>$C150*INDEX(Curves!$F$8:$F$68,AS$4-$B150+1)</f>
        <v/>
      </c>
      <c r="AT150" s="121">
        <f>$C150*INDEX(Curves!$F$8:$F$68,AT$4-$B150+1)</f>
        <v/>
      </c>
      <c r="AU150" s="121">
        <f>$C150*INDEX(Curves!$F$8:$F$68,AU$4-$B150+1)</f>
        <v/>
      </c>
      <c r="AV150" s="121">
        <f>$C150*INDEX(Curves!$F$8:$F$68,AV$4-$B150+1)</f>
        <v/>
      </c>
      <c r="AW150" s="121">
        <f>$C150*INDEX(Curves!$F$8:$F$68,AW$4-$B150+1)</f>
        <v/>
      </c>
      <c r="AX150" s="121">
        <f>$C150*INDEX(Curves!$F$8:$F$68,AX$4-$B150+1)</f>
        <v/>
      </c>
      <c r="AY150" s="121">
        <f>$C150*INDEX(Curves!$F$8:$F$68,AY$4-$B150+1)</f>
        <v/>
      </c>
      <c r="AZ150" s="121">
        <f>$C150*INDEX(Curves!$F$8:$F$68,AZ$4-$B150+1)</f>
        <v/>
      </c>
      <c r="BA150" s="121">
        <f>$C150*INDEX(Curves!$F$8:$F$68,BA$4-$B150+1)</f>
        <v/>
      </c>
      <c r="BB150" s="121">
        <f>$C150*INDEX(Curves!$F$8:$F$68,BB$4-$B150+1)</f>
        <v/>
      </c>
      <c r="BC150" s="121">
        <f>$C150*INDEX(Curves!$F$8:$F$68,BC$4-$B150+1)</f>
        <v/>
      </c>
      <c r="BD150" s="121">
        <f>$C150*INDEX(Curves!$F$8:$F$68,BD$4-$B150+1)</f>
        <v/>
      </c>
      <c r="BE150" s="121">
        <f>$C150*INDEX(Curves!$F$8:$F$68,BE$4-$B150+1)</f>
        <v/>
      </c>
      <c r="BF150" s="121">
        <f>$C150*INDEX(Curves!$F$8:$F$68,BF$4-$B150+1)</f>
        <v/>
      </c>
      <c r="BG150" s="121">
        <f>$C150*INDEX(Curves!$F$8:$F$68,BG$4-$B150+1)</f>
        <v/>
      </c>
      <c r="BH150" s="121">
        <f>$C150*INDEX(Curves!$F$8:$F$68,BH$4-$B150+1)</f>
        <v/>
      </c>
      <c r="BI150" s="121">
        <f>$C150*INDEX(Curves!$F$8:$F$68,BI$4-$B150+1)</f>
        <v/>
      </c>
      <c r="BJ150" s="121">
        <f>$C150*INDEX(Curves!$F$8:$F$68,BJ$4-$B150+1)</f>
        <v/>
      </c>
      <c r="BK150" s="121">
        <f>$C150*INDEX(Curves!$F$8:$F$68,BK$4-$B150+1)</f>
        <v/>
      </c>
      <c r="BL150" s="121">
        <f>$C150*INDEX(Curves!$F$8:$F$68,BL$4-$B150+1)</f>
        <v/>
      </c>
    </row>
    <row r="151">
      <c r="A151" s="116" t="inlineStr">
        <is>
          <t>Cohort month 16</t>
        </is>
      </c>
      <c r="B151" s="116" t="n">
        <v>16</v>
      </c>
      <c r="C151" s="33">
        <f>INDEX(Ops!$E$10:$BL$10,1,$B151)</f>
        <v/>
      </c>
      <c r="U151" s="121">
        <f>$C151*INDEX(Curves!$F$8:$F$68,U$4-$B151+1)</f>
        <v/>
      </c>
      <c r="V151" s="121">
        <f>$C151*INDEX(Curves!$F$8:$F$68,V$4-$B151+1)</f>
        <v/>
      </c>
      <c r="W151" s="121">
        <f>$C151*INDEX(Curves!$F$8:$F$68,W$4-$B151+1)</f>
        <v/>
      </c>
      <c r="X151" s="121">
        <f>$C151*INDEX(Curves!$F$8:$F$68,X$4-$B151+1)</f>
        <v/>
      </c>
      <c r="Y151" s="121">
        <f>$C151*INDEX(Curves!$F$8:$F$68,Y$4-$B151+1)</f>
        <v/>
      </c>
      <c r="Z151" s="121">
        <f>$C151*INDEX(Curves!$F$8:$F$68,Z$4-$B151+1)</f>
        <v/>
      </c>
      <c r="AA151" s="121">
        <f>$C151*INDEX(Curves!$F$8:$F$68,AA$4-$B151+1)</f>
        <v/>
      </c>
      <c r="AB151" s="121">
        <f>$C151*INDEX(Curves!$F$8:$F$68,AB$4-$B151+1)</f>
        <v/>
      </c>
      <c r="AC151" s="121">
        <f>$C151*INDEX(Curves!$F$8:$F$68,AC$4-$B151+1)</f>
        <v/>
      </c>
      <c r="AD151" s="121">
        <f>$C151*INDEX(Curves!$F$8:$F$68,AD$4-$B151+1)</f>
        <v/>
      </c>
      <c r="AE151" s="121">
        <f>$C151*INDEX(Curves!$F$8:$F$68,AE$4-$B151+1)</f>
        <v/>
      </c>
      <c r="AF151" s="121">
        <f>$C151*INDEX(Curves!$F$8:$F$68,AF$4-$B151+1)</f>
        <v/>
      </c>
      <c r="AG151" s="121">
        <f>$C151*INDEX(Curves!$F$8:$F$68,AG$4-$B151+1)</f>
        <v/>
      </c>
      <c r="AH151" s="121">
        <f>$C151*INDEX(Curves!$F$8:$F$68,AH$4-$B151+1)</f>
        <v/>
      </c>
      <c r="AI151" s="121">
        <f>$C151*INDEX(Curves!$F$8:$F$68,AI$4-$B151+1)</f>
        <v/>
      </c>
      <c r="AJ151" s="121">
        <f>$C151*INDEX(Curves!$F$8:$F$68,AJ$4-$B151+1)</f>
        <v/>
      </c>
      <c r="AK151" s="121">
        <f>$C151*INDEX(Curves!$F$8:$F$68,AK$4-$B151+1)</f>
        <v/>
      </c>
      <c r="AL151" s="121">
        <f>$C151*INDEX(Curves!$F$8:$F$68,AL$4-$B151+1)</f>
        <v/>
      </c>
      <c r="AM151" s="121">
        <f>$C151*INDEX(Curves!$F$8:$F$68,AM$4-$B151+1)</f>
        <v/>
      </c>
      <c r="AN151" s="121">
        <f>$C151*INDEX(Curves!$F$8:$F$68,AN$4-$B151+1)</f>
        <v/>
      </c>
      <c r="AO151" s="121">
        <f>$C151*INDEX(Curves!$F$8:$F$68,AO$4-$B151+1)</f>
        <v/>
      </c>
      <c r="AP151" s="121">
        <f>$C151*INDEX(Curves!$F$8:$F$68,AP$4-$B151+1)</f>
        <v/>
      </c>
      <c r="AQ151" s="121">
        <f>$C151*INDEX(Curves!$F$8:$F$68,AQ$4-$B151+1)</f>
        <v/>
      </c>
      <c r="AR151" s="121">
        <f>$C151*INDEX(Curves!$F$8:$F$68,AR$4-$B151+1)</f>
        <v/>
      </c>
      <c r="AS151" s="121">
        <f>$C151*INDEX(Curves!$F$8:$F$68,AS$4-$B151+1)</f>
        <v/>
      </c>
      <c r="AT151" s="121">
        <f>$C151*INDEX(Curves!$F$8:$F$68,AT$4-$B151+1)</f>
        <v/>
      </c>
      <c r="AU151" s="121">
        <f>$C151*INDEX(Curves!$F$8:$F$68,AU$4-$B151+1)</f>
        <v/>
      </c>
      <c r="AV151" s="121">
        <f>$C151*INDEX(Curves!$F$8:$F$68,AV$4-$B151+1)</f>
        <v/>
      </c>
      <c r="AW151" s="121">
        <f>$C151*INDEX(Curves!$F$8:$F$68,AW$4-$B151+1)</f>
        <v/>
      </c>
      <c r="AX151" s="121">
        <f>$C151*INDEX(Curves!$F$8:$F$68,AX$4-$B151+1)</f>
        <v/>
      </c>
      <c r="AY151" s="121">
        <f>$C151*INDEX(Curves!$F$8:$F$68,AY$4-$B151+1)</f>
        <v/>
      </c>
      <c r="AZ151" s="121">
        <f>$C151*INDEX(Curves!$F$8:$F$68,AZ$4-$B151+1)</f>
        <v/>
      </c>
      <c r="BA151" s="121">
        <f>$C151*INDEX(Curves!$F$8:$F$68,BA$4-$B151+1)</f>
        <v/>
      </c>
      <c r="BB151" s="121">
        <f>$C151*INDEX(Curves!$F$8:$F$68,BB$4-$B151+1)</f>
        <v/>
      </c>
      <c r="BC151" s="121">
        <f>$C151*INDEX(Curves!$F$8:$F$68,BC$4-$B151+1)</f>
        <v/>
      </c>
      <c r="BD151" s="121">
        <f>$C151*INDEX(Curves!$F$8:$F$68,BD$4-$B151+1)</f>
        <v/>
      </c>
      <c r="BE151" s="121">
        <f>$C151*INDEX(Curves!$F$8:$F$68,BE$4-$B151+1)</f>
        <v/>
      </c>
      <c r="BF151" s="121">
        <f>$C151*INDEX(Curves!$F$8:$F$68,BF$4-$B151+1)</f>
        <v/>
      </c>
      <c r="BG151" s="121">
        <f>$C151*INDEX(Curves!$F$8:$F$68,BG$4-$B151+1)</f>
        <v/>
      </c>
      <c r="BH151" s="121">
        <f>$C151*INDEX(Curves!$F$8:$F$68,BH$4-$B151+1)</f>
        <v/>
      </c>
      <c r="BI151" s="121">
        <f>$C151*INDEX(Curves!$F$8:$F$68,BI$4-$B151+1)</f>
        <v/>
      </c>
      <c r="BJ151" s="121">
        <f>$C151*INDEX(Curves!$F$8:$F$68,BJ$4-$B151+1)</f>
        <v/>
      </c>
      <c r="BK151" s="121">
        <f>$C151*INDEX(Curves!$F$8:$F$68,BK$4-$B151+1)</f>
        <v/>
      </c>
      <c r="BL151" s="121">
        <f>$C151*INDEX(Curves!$F$8:$F$68,BL$4-$B151+1)</f>
        <v/>
      </c>
    </row>
    <row r="152">
      <c r="A152" s="116" t="inlineStr">
        <is>
          <t>Cohort month 17</t>
        </is>
      </c>
      <c r="B152" s="116" t="n">
        <v>17</v>
      </c>
      <c r="C152" s="33">
        <f>INDEX(Ops!$E$10:$BL$10,1,$B152)</f>
        <v/>
      </c>
      <c r="V152" s="121">
        <f>$C152*INDEX(Curves!$F$8:$F$68,V$4-$B152+1)</f>
        <v/>
      </c>
      <c r="W152" s="121">
        <f>$C152*INDEX(Curves!$F$8:$F$68,W$4-$B152+1)</f>
        <v/>
      </c>
      <c r="X152" s="121">
        <f>$C152*INDEX(Curves!$F$8:$F$68,X$4-$B152+1)</f>
        <v/>
      </c>
      <c r="Y152" s="121">
        <f>$C152*INDEX(Curves!$F$8:$F$68,Y$4-$B152+1)</f>
        <v/>
      </c>
      <c r="Z152" s="121">
        <f>$C152*INDEX(Curves!$F$8:$F$68,Z$4-$B152+1)</f>
        <v/>
      </c>
      <c r="AA152" s="121">
        <f>$C152*INDEX(Curves!$F$8:$F$68,AA$4-$B152+1)</f>
        <v/>
      </c>
      <c r="AB152" s="121">
        <f>$C152*INDEX(Curves!$F$8:$F$68,AB$4-$B152+1)</f>
        <v/>
      </c>
      <c r="AC152" s="121">
        <f>$C152*INDEX(Curves!$F$8:$F$68,AC$4-$B152+1)</f>
        <v/>
      </c>
      <c r="AD152" s="121">
        <f>$C152*INDEX(Curves!$F$8:$F$68,AD$4-$B152+1)</f>
        <v/>
      </c>
      <c r="AE152" s="121">
        <f>$C152*INDEX(Curves!$F$8:$F$68,AE$4-$B152+1)</f>
        <v/>
      </c>
      <c r="AF152" s="121">
        <f>$C152*INDEX(Curves!$F$8:$F$68,AF$4-$B152+1)</f>
        <v/>
      </c>
      <c r="AG152" s="121">
        <f>$C152*INDEX(Curves!$F$8:$F$68,AG$4-$B152+1)</f>
        <v/>
      </c>
      <c r="AH152" s="121">
        <f>$C152*INDEX(Curves!$F$8:$F$68,AH$4-$B152+1)</f>
        <v/>
      </c>
      <c r="AI152" s="121">
        <f>$C152*INDEX(Curves!$F$8:$F$68,AI$4-$B152+1)</f>
        <v/>
      </c>
      <c r="AJ152" s="121">
        <f>$C152*INDEX(Curves!$F$8:$F$68,AJ$4-$B152+1)</f>
        <v/>
      </c>
      <c r="AK152" s="121">
        <f>$C152*INDEX(Curves!$F$8:$F$68,AK$4-$B152+1)</f>
        <v/>
      </c>
      <c r="AL152" s="121">
        <f>$C152*INDEX(Curves!$F$8:$F$68,AL$4-$B152+1)</f>
        <v/>
      </c>
      <c r="AM152" s="121">
        <f>$C152*INDEX(Curves!$F$8:$F$68,AM$4-$B152+1)</f>
        <v/>
      </c>
      <c r="AN152" s="121">
        <f>$C152*INDEX(Curves!$F$8:$F$68,AN$4-$B152+1)</f>
        <v/>
      </c>
      <c r="AO152" s="121">
        <f>$C152*INDEX(Curves!$F$8:$F$68,AO$4-$B152+1)</f>
        <v/>
      </c>
      <c r="AP152" s="121">
        <f>$C152*INDEX(Curves!$F$8:$F$68,AP$4-$B152+1)</f>
        <v/>
      </c>
      <c r="AQ152" s="121">
        <f>$C152*INDEX(Curves!$F$8:$F$68,AQ$4-$B152+1)</f>
        <v/>
      </c>
      <c r="AR152" s="121">
        <f>$C152*INDEX(Curves!$F$8:$F$68,AR$4-$B152+1)</f>
        <v/>
      </c>
      <c r="AS152" s="121">
        <f>$C152*INDEX(Curves!$F$8:$F$68,AS$4-$B152+1)</f>
        <v/>
      </c>
      <c r="AT152" s="121">
        <f>$C152*INDEX(Curves!$F$8:$F$68,AT$4-$B152+1)</f>
        <v/>
      </c>
      <c r="AU152" s="121">
        <f>$C152*INDEX(Curves!$F$8:$F$68,AU$4-$B152+1)</f>
        <v/>
      </c>
      <c r="AV152" s="121">
        <f>$C152*INDEX(Curves!$F$8:$F$68,AV$4-$B152+1)</f>
        <v/>
      </c>
      <c r="AW152" s="121">
        <f>$C152*INDEX(Curves!$F$8:$F$68,AW$4-$B152+1)</f>
        <v/>
      </c>
      <c r="AX152" s="121">
        <f>$C152*INDEX(Curves!$F$8:$F$68,AX$4-$B152+1)</f>
        <v/>
      </c>
      <c r="AY152" s="121">
        <f>$C152*INDEX(Curves!$F$8:$F$68,AY$4-$B152+1)</f>
        <v/>
      </c>
      <c r="AZ152" s="121">
        <f>$C152*INDEX(Curves!$F$8:$F$68,AZ$4-$B152+1)</f>
        <v/>
      </c>
      <c r="BA152" s="121">
        <f>$C152*INDEX(Curves!$F$8:$F$68,BA$4-$B152+1)</f>
        <v/>
      </c>
      <c r="BB152" s="121">
        <f>$C152*INDEX(Curves!$F$8:$F$68,BB$4-$B152+1)</f>
        <v/>
      </c>
      <c r="BC152" s="121">
        <f>$C152*INDEX(Curves!$F$8:$F$68,BC$4-$B152+1)</f>
        <v/>
      </c>
      <c r="BD152" s="121">
        <f>$C152*INDEX(Curves!$F$8:$F$68,BD$4-$B152+1)</f>
        <v/>
      </c>
      <c r="BE152" s="121">
        <f>$C152*INDEX(Curves!$F$8:$F$68,BE$4-$B152+1)</f>
        <v/>
      </c>
      <c r="BF152" s="121">
        <f>$C152*INDEX(Curves!$F$8:$F$68,BF$4-$B152+1)</f>
        <v/>
      </c>
      <c r="BG152" s="121">
        <f>$C152*INDEX(Curves!$F$8:$F$68,BG$4-$B152+1)</f>
        <v/>
      </c>
      <c r="BH152" s="121">
        <f>$C152*INDEX(Curves!$F$8:$F$68,BH$4-$B152+1)</f>
        <v/>
      </c>
      <c r="BI152" s="121">
        <f>$C152*INDEX(Curves!$F$8:$F$68,BI$4-$B152+1)</f>
        <v/>
      </c>
      <c r="BJ152" s="121">
        <f>$C152*INDEX(Curves!$F$8:$F$68,BJ$4-$B152+1)</f>
        <v/>
      </c>
      <c r="BK152" s="121">
        <f>$C152*INDEX(Curves!$F$8:$F$68,BK$4-$B152+1)</f>
        <v/>
      </c>
      <c r="BL152" s="121">
        <f>$C152*INDEX(Curves!$F$8:$F$68,BL$4-$B152+1)</f>
        <v/>
      </c>
    </row>
    <row r="153">
      <c r="A153" s="116" t="inlineStr">
        <is>
          <t>Cohort month 18</t>
        </is>
      </c>
      <c r="B153" s="116" t="n">
        <v>18</v>
      </c>
      <c r="C153" s="33">
        <f>INDEX(Ops!$E$10:$BL$10,1,$B153)</f>
        <v/>
      </c>
      <c r="W153" s="121">
        <f>$C153*INDEX(Curves!$F$8:$F$68,W$4-$B153+1)</f>
        <v/>
      </c>
      <c r="X153" s="121">
        <f>$C153*INDEX(Curves!$F$8:$F$68,X$4-$B153+1)</f>
        <v/>
      </c>
      <c r="Y153" s="121">
        <f>$C153*INDEX(Curves!$F$8:$F$68,Y$4-$B153+1)</f>
        <v/>
      </c>
      <c r="Z153" s="121">
        <f>$C153*INDEX(Curves!$F$8:$F$68,Z$4-$B153+1)</f>
        <v/>
      </c>
      <c r="AA153" s="121">
        <f>$C153*INDEX(Curves!$F$8:$F$68,AA$4-$B153+1)</f>
        <v/>
      </c>
      <c r="AB153" s="121">
        <f>$C153*INDEX(Curves!$F$8:$F$68,AB$4-$B153+1)</f>
        <v/>
      </c>
      <c r="AC153" s="121">
        <f>$C153*INDEX(Curves!$F$8:$F$68,AC$4-$B153+1)</f>
        <v/>
      </c>
      <c r="AD153" s="121">
        <f>$C153*INDEX(Curves!$F$8:$F$68,AD$4-$B153+1)</f>
        <v/>
      </c>
      <c r="AE153" s="121">
        <f>$C153*INDEX(Curves!$F$8:$F$68,AE$4-$B153+1)</f>
        <v/>
      </c>
      <c r="AF153" s="121">
        <f>$C153*INDEX(Curves!$F$8:$F$68,AF$4-$B153+1)</f>
        <v/>
      </c>
      <c r="AG153" s="121">
        <f>$C153*INDEX(Curves!$F$8:$F$68,AG$4-$B153+1)</f>
        <v/>
      </c>
      <c r="AH153" s="121">
        <f>$C153*INDEX(Curves!$F$8:$F$68,AH$4-$B153+1)</f>
        <v/>
      </c>
      <c r="AI153" s="121">
        <f>$C153*INDEX(Curves!$F$8:$F$68,AI$4-$B153+1)</f>
        <v/>
      </c>
      <c r="AJ153" s="121">
        <f>$C153*INDEX(Curves!$F$8:$F$68,AJ$4-$B153+1)</f>
        <v/>
      </c>
      <c r="AK153" s="121">
        <f>$C153*INDEX(Curves!$F$8:$F$68,AK$4-$B153+1)</f>
        <v/>
      </c>
      <c r="AL153" s="121">
        <f>$C153*INDEX(Curves!$F$8:$F$68,AL$4-$B153+1)</f>
        <v/>
      </c>
      <c r="AM153" s="121">
        <f>$C153*INDEX(Curves!$F$8:$F$68,AM$4-$B153+1)</f>
        <v/>
      </c>
      <c r="AN153" s="121">
        <f>$C153*INDEX(Curves!$F$8:$F$68,AN$4-$B153+1)</f>
        <v/>
      </c>
      <c r="AO153" s="121">
        <f>$C153*INDEX(Curves!$F$8:$F$68,AO$4-$B153+1)</f>
        <v/>
      </c>
      <c r="AP153" s="121">
        <f>$C153*INDEX(Curves!$F$8:$F$68,AP$4-$B153+1)</f>
        <v/>
      </c>
      <c r="AQ153" s="121">
        <f>$C153*INDEX(Curves!$F$8:$F$68,AQ$4-$B153+1)</f>
        <v/>
      </c>
      <c r="AR153" s="121">
        <f>$C153*INDEX(Curves!$F$8:$F$68,AR$4-$B153+1)</f>
        <v/>
      </c>
      <c r="AS153" s="121">
        <f>$C153*INDEX(Curves!$F$8:$F$68,AS$4-$B153+1)</f>
        <v/>
      </c>
      <c r="AT153" s="121">
        <f>$C153*INDEX(Curves!$F$8:$F$68,AT$4-$B153+1)</f>
        <v/>
      </c>
      <c r="AU153" s="121">
        <f>$C153*INDEX(Curves!$F$8:$F$68,AU$4-$B153+1)</f>
        <v/>
      </c>
      <c r="AV153" s="121">
        <f>$C153*INDEX(Curves!$F$8:$F$68,AV$4-$B153+1)</f>
        <v/>
      </c>
      <c r="AW153" s="121">
        <f>$C153*INDEX(Curves!$F$8:$F$68,AW$4-$B153+1)</f>
        <v/>
      </c>
      <c r="AX153" s="121">
        <f>$C153*INDEX(Curves!$F$8:$F$68,AX$4-$B153+1)</f>
        <v/>
      </c>
      <c r="AY153" s="121">
        <f>$C153*INDEX(Curves!$F$8:$F$68,AY$4-$B153+1)</f>
        <v/>
      </c>
      <c r="AZ153" s="121">
        <f>$C153*INDEX(Curves!$F$8:$F$68,AZ$4-$B153+1)</f>
        <v/>
      </c>
      <c r="BA153" s="121">
        <f>$C153*INDEX(Curves!$F$8:$F$68,BA$4-$B153+1)</f>
        <v/>
      </c>
      <c r="BB153" s="121">
        <f>$C153*INDEX(Curves!$F$8:$F$68,BB$4-$B153+1)</f>
        <v/>
      </c>
      <c r="BC153" s="121">
        <f>$C153*INDEX(Curves!$F$8:$F$68,BC$4-$B153+1)</f>
        <v/>
      </c>
      <c r="BD153" s="121">
        <f>$C153*INDEX(Curves!$F$8:$F$68,BD$4-$B153+1)</f>
        <v/>
      </c>
      <c r="BE153" s="121">
        <f>$C153*INDEX(Curves!$F$8:$F$68,BE$4-$B153+1)</f>
        <v/>
      </c>
      <c r="BF153" s="121">
        <f>$C153*INDEX(Curves!$F$8:$F$68,BF$4-$B153+1)</f>
        <v/>
      </c>
      <c r="BG153" s="121">
        <f>$C153*INDEX(Curves!$F$8:$F$68,BG$4-$B153+1)</f>
        <v/>
      </c>
      <c r="BH153" s="121">
        <f>$C153*INDEX(Curves!$F$8:$F$68,BH$4-$B153+1)</f>
        <v/>
      </c>
      <c r="BI153" s="121">
        <f>$C153*INDEX(Curves!$F$8:$F$68,BI$4-$B153+1)</f>
        <v/>
      </c>
      <c r="BJ153" s="121">
        <f>$C153*INDEX(Curves!$F$8:$F$68,BJ$4-$B153+1)</f>
        <v/>
      </c>
      <c r="BK153" s="121">
        <f>$C153*INDEX(Curves!$F$8:$F$68,BK$4-$B153+1)</f>
        <v/>
      </c>
      <c r="BL153" s="121">
        <f>$C153*INDEX(Curves!$F$8:$F$68,BL$4-$B153+1)</f>
        <v/>
      </c>
    </row>
    <row r="154">
      <c r="A154" s="116" t="inlineStr">
        <is>
          <t>Cohort month 19</t>
        </is>
      </c>
      <c r="B154" s="116" t="n">
        <v>19</v>
      </c>
      <c r="C154" s="33">
        <f>INDEX(Ops!$E$10:$BL$10,1,$B154)</f>
        <v/>
      </c>
      <c r="X154" s="121">
        <f>$C154*INDEX(Curves!$F$8:$F$68,X$4-$B154+1)</f>
        <v/>
      </c>
      <c r="Y154" s="121">
        <f>$C154*INDEX(Curves!$F$8:$F$68,Y$4-$B154+1)</f>
        <v/>
      </c>
      <c r="Z154" s="121">
        <f>$C154*INDEX(Curves!$F$8:$F$68,Z$4-$B154+1)</f>
        <v/>
      </c>
      <c r="AA154" s="121">
        <f>$C154*INDEX(Curves!$F$8:$F$68,AA$4-$B154+1)</f>
        <v/>
      </c>
      <c r="AB154" s="121">
        <f>$C154*INDEX(Curves!$F$8:$F$68,AB$4-$B154+1)</f>
        <v/>
      </c>
      <c r="AC154" s="121">
        <f>$C154*INDEX(Curves!$F$8:$F$68,AC$4-$B154+1)</f>
        <v/>
      </c>
      <c r="AD154" s="121">
        <f>$C154*INDEX(Curves!$F$8:$F$68,AD$4-$B154+1)</f>
        <v/>
      </c>
      <c r="AE154" s="121">
        <f>$C154*INDEX(Curves!$F$8:$F$68,AE$4-$B154+1)</f>
        <v/>
      </c>
      <c r="AF154" s="121">
        <f>$C154*INDEX(Curves!$F$8:$F$68,AF$4-$B154+1)</f>
        <v/>
      </c>
      <c r="AG154" s="121">
        <f>$C154*INDEX(Curves!$F$8:$F$68,AG$4-$B154+1)</f>
        <v/>
      </c>
      <c r="AH154" s="121">
        <f>$C154*INDEX(Curves!$F$8:$F$68,AH$4-$B154+1)</f>
        <v/>
      </c>
      <c r="AI154" s="121">
        <f>$C154*INDEX(Curves!$F$8:$F$68,AI$4-$B154+1)</f>
        <v/>
      </c>
      <c r="AJ154" s="121">
        <f>$C154*INDEX(Curves!$F$8:$F$68,AJ$4-$B154+1)</f>
        <v/>
      </c>
      <c r="AK154" s="121">
        <f>$C154*INDEX(Curves!$F$8:$F$68,AK$4-$B154+1)</f>
        <v/>
      </c>
      <c r="AL154" s="121">
        <f>$C154*INDEX(Curves!$F$8:$F$68,AL$4-$B154+1)</f>
        <v/>
      </c>
      <c r="AM154" s="121">
        <f>$C154*INDEX(Curves!$F$8:$F$68,AM$4-$B154+1)</f>
        <v/>
      </c>
      <c r="AN154" s="121">
        <f>$C154*INDEX(Curves!$F$8:$F$68,AN$4-$B154+1)</f>
        <v/>
      </c>
      <c r="AO154" s="121">
        <f>$C154*INDEX(Curves!$F$8:$F$68,AO$4-$B154+1)</f>
        <v/>
      </c>
      <c r="AP154" s="121">
        <f>$C154*INDEX(Curves!$F$8:$F$68,AP$4-$B154+1)</f>
        <v/>
      </c>
      <c r="AQ154" s="121">
        <f>$C154*INDEX(Curves!$F$8:$F$68,AQ$4-$B154+1)</f>
        <v/>
      </c>
      <c r="AR154" s="121">
        <f>$C154*INDEX(Curves!$F$8:$F$68,AR$4-$B154+1)</f>
        <v/>
      </c>
      <c r="AS154" s="121">
        <f>$C154*INDEX(Curves!$F$8:$F$68,AS$4-$B154+1)</f>
        <v/>
      </c>
      <c r="AT154" s="121">
        <f>$C154*INDEX(Curves!$F$8:$F$68,AT$4-$B154+1)</f>
        <v/>
      </c>
      <c r="AU154" s="121">
        <f>$C154*INDEX(Curves!$F$8:$F$68,AU$4-$B154+1)</f>
        <v/>
      </c>
      <c r="AV154" s="121">
        <f>$C154*INDEX(Curves!$F$8:$F$68,AV$4-$B154+1)</f>
        <v/>
      </c>
      <c r="AW154" s="121">
        <f>$C154*INDEX(Curves!$F$8:$F$68,AW$4-$B154+1)</f>
        <v/>
      </c>
      <c r="AX154" s="121">
        <f>$C154*INDEX(Curves!$F$8:$F$68,AX$4-$B154+1)</f>
        <v/>
      </c>
      <c r="AY154" s="121">
        <f>$C154*INDEX(Curves!$F$8:$F$68,AY$4-$B154+1)</f>
        <v/>
      </c>
      <c r="AZ154" s="121">
        <f>$C154*INDEX(Curves!$F$8:$F$68,AZ$4-$B154+1)</f>
        <v/>
      </c>
      <c r="BA154" s="121">
        <f>$C154*INDEX(Curves!$F$8:$F$68,BA$4-$B154+1)</f>
        <v/>
      </c>
      <c r="BB154" s="121">
        <f>$C154*INDEX(Curves!$F$8:$F$68,BB$4-$B154+1)</f>
        <v/>
      </c>
      <c r="BC154" s="121">
        <f>$C154*INDEX(Curves!$F$8:$F$68,BC$4-$B154+1)</f>
        <v/>
      </c>
      <c r="BD154" s="121">
        <f>$C154*INDEX(Curves!$F$8:$F$68,BD$4-$B154+1)</f>
        <v/>
      </c>
      <c r="BE154" s="121">
        <f>$C154*INDEX(Curves!$F$8:$F$68,BE$4-$B154+1)</f>
        <v/>
      </c>
      <c r="BF154" s="121">
        <f>$C154*INDEX(Curves!$F$8:$F$68,BF$4-$B154+1)</f>
        <v/>
      </c>
      <c r="BG154" s="121">
        <f>$C154*INDEX(Curves!$F$8:$F$68,BG$4-$B154+1)</f>
        <v/>
      </c>
      <c r="BH154" s="121">
        <f>$C154*INDEX(Curves!$F$8:$F$68,BH$4-$B154+1)</f>
        <v/>
      </c>
      <c r="BI154" s="121">
        <f>$C154*INDEX(Curves!$F$8:$F$68,BI$4-$B154+1)</f>
        <v/>
      </c>
      <c r="BJ154" s="121">
        <f>$C154*INDEX(Curves!$F$8:$F$68,BJ$4-$B154+1)</f>
        <v/>
      </c>
      <c r="BK154" s="121">
        <f>$C154*INDEX(Curves!$F$8:$F$68,BK$4-$B154+1)</f>
        <v/>
      </c>
      <c r="BL154" s="121">
        <f>$C154*INDEX(Curves!$F$8:$F$68,BL$4-$B154+1)</f>
        <v/>
      </c>
    </row>
    <row r="155">
      <c r="A155" s="116" t="inlineStr">
        <is>
          <t>Cohort month 20</t>
        </is>
      </c>
      <c r="B155" s="116" t="n">
        <v>20</v>
      </c>
      <c r="C155" s="33">
        <f>INDEX(Ops!$E$10:$BL$10,1,$B155)</f>
        <v/>
      </c>
      <c r="Y155" s="121">
        <f>$C155*INDEX(Curves!$F$8:$F$68,Y$4-$B155+1)</f>
        <v/>
      </c>
      <c r="Z155" s="121">
        <f>$C155*INDEX(Curves!$F$8:$F$68,Z$4-$B155+1)</f>
        <v/>
      </c>
      <c r="AA155" s="121">
        <f>$C155*INDEX(Curves!$F$8:$F$68,AA$4-$B155+1)</f>
        <v/>
      </c>
      <c r="AB155" s="121">
        <f>$C155*INDEX(Curves!$F$8:$F$68,AB$4-$B155+1)</f>
        <v/>
      </c>
      <c r="AC155" s="121">
        <f>$C155*INDEX(Curves!$F$8:$F$68,AC$4-$B155+1)</f>
        <v/>
      </c>
      <c r="AD155" s="121">
        <f>$C155*INDEX(Curves!$F$8:$F$68,AD$4-$B155+1)</f>
        <v/>
      </c>
      <c r="AE155" s="121">
        <f>$C155*INDEX(Curves!$F$8:$F$68,AE$4-$B155+1)</f>
        <v/>
      </c>
      <c r="AF155" s="121">
        <f>$C155*INDEX(Curves!$F$8:$F$68,AF$4-$B155+1)</f>
        <v/>
      </c>
      <c r="AG155" s="121">
        <f>$C155*INDEX(Curves!$F$8:$F$68,AG$4-$B155+1)</f>
        <v/>
      </c>
      <c r="AH155" s="121">
        <f>$C155*INDEX(Curves!$F$8:$F$68,AH$4-$B155+1)</f>
        <v/>
      </c>
      <c r="AI155" s="121">
        <f>$C155*INDEX(Curves!$F$8:$F$68,AI$4-$B155+1)</f>
        <v/>
      </c>
      <c r="AJ155" s="121">
        <f>$C155*INDEX(Curves!$F$8:$F$68,AJ$4-$B155+1)</f>
        <v/>
      </c>
      <c r="AK155" s="121">
        <f>$C155*INDEX(Curves!$F$8:$F$68,AK$4-$B155+1)</f>
        <v/>
      </c>
      <c r="AL155" s="121">
        <f>$C155*INDEX(Curves!$F$8:$F$68,AL$4-$B155+1)</f>
        <v/>
      </c>
      <c r="AM155" s="121">
        <f>$C155*INDEX(Curves!$F$8:$F$68,AM$4-$B155+1)</f>
        <v/>
      </c>
      <c r="AN155" s="121">
        <f>$C155*INDEX(Curves!$F$8:$F$68,AN$4-$B155+1)</f>
        <v/>
      </c>
      <c r="AO155" s="121">
        <f>$C155*INDEX(Curves!$F$8:$F$68,AO$4-$B155+1)</f>
        <v/>
      </c>
      <c r="AP155" s="121">
        <f>$C155*INDEX(Curves!$F$8:$F$68,AP$4-$B155+1)</f>
        <v/>
      </c>
      <c r="AQ155" s="121">
        <f>$C155*INDEX(Curves!$F$8:$F$68,AQ$4-$B155+1)</f>
        <v/>
      </c>
      <c r="AR155" s="121">
        <f>$C155*INDEX(Curves!$F$8:$F$68,AR$4-$B155+1)</f>
        <v/>
      </c>
      <c r="AS155" s="121">
        <f>$C155*INDEX(Curves!$F$8:$F$68,AS$4-$B155+1)</f>
        <v/>
      </c>
      <c r="AT155" s="121">
        <f>$C155*INDEX(Curves!$F$8:$F$68,AT$4-$B155+1)</f>
        <v/>
      </c>
      <c r="AU155" s="121">
        <f>$C155*INDEX(Curves!$F$8:$F$68,AU$4-$B155+1)</f>
        <v/>
      </c>
      <c r="AV155" s="121">
        <f>$C155*INDEX(Curves!$F$8:$F$68,AV$4-$B155+1)</f>
        <v/>
      </c>
      <c r="AW155" s="121">
        <f>$C155*INDEX(Curves!$F$8:$F$68,AW$4-$B155+1)</f>
        <v/>
      </c>
      <c r="AX155" s="121">
        <f>$C155*INDEX(Curves!$F$8:$F$68,AX$4-$B155+1)</f>
        <v/>
      </c>
      <c r="AY155" s="121">
        <f>$C155*INDEX(Curves!$F$8:$F$68,AY$4-$B155+1)</f>
        <v/>
      </c>
      <c r="AZ155" s="121">
        <f>$C155*INDEX(Curves!$F$8:$F$68,AZ$4-$B155+1)</f>
        <v/>
      </c>
      <c r="BA155" s="121">
        <f>$C155*INDEX(Curves!$F$8:$F$68,BA$4-$B155+1)</f>
        <v/>
      </c>
      <c r="BB155" s="121">
        <f>$C155*INDEX(Curves!$F$8:$F$68,BB$4-$B155+1)</f>
        <v/>
      </c>
      <c r="BC155" s="121">
        <f>$C155*INDEX(Curves!$F$8:$F$68,BC$4-$B155+1)</f>
        <v/>
      </c>
      <c r="BD155" s="121">
        <f>$C155*INDEX(Curves!$F$8:$F$68,BD$4-$B155+1)</f>
        <v/>
      </c>
      <c r="BE155" s="121">
        <f>$C155*INDEX(Curves!$F$8:$F$68,BE$4-$B155+1)</f>
        <v/>
      </c>
      <c r="BF155" s="121">
        <f>$C155*INDEX(Curves!$F$8:$F$68,BF$4-$B155+1)</f>
        <v/>
      </c>
      <c r="BG155" s="121">
        <f>$C155*INDEX(Curves!$F$8:$F$68,BG$4-$B155+1)</f>
        <v/>
      </c>
      <c r="BH155" s="121">
        <f>$C155*INDEX(Curves!$F$8:$F$68,BH$4-$B155+1)</f>
        <v/>
      </c>
      <c r="BI155" s="121">
        <f>$C155*INDEX(Curves!$F$8:$F$68,BI$4-$B155+1)</f>
        <v/>
      </c>
      <c r="BJ155" s="121">
        <f>$C155*INDEX(Curves!$F$8:$F$68,BJ$4-$B155+1)</f>
        <v/>
      </c>
      <c r="BK155" s="121">
        <f>$C155*INDEX(Curves!$F$8:$F$68,BK$4-$B155+1)</f>
        <v/>
      </c>
      <c r="BL155" s="121">
        <f>$C155*INDEX(Curves!$F$8:$F$68,BL$4-$B155+1)</f>
        <v/>
      </c>
    </row>
    <row r="156">
      <c r="A156" s="116" t="inlineStr">
        <is>
          <t>Cohort month 21</t>
        </is>
      </c>
      <c r="B156" s="116" t="n">
        <v>21</v>
      </c>
      <c r="C156" s="33">
        <f>INDEX(Ops!$E$10:$BL$10,1,$B156)</f>
        <v/>
      </c>
      <c r="Z156" s="121">
        <f>$C156*INDEX(Curves!$F$8:$F$68,Z$4-$B156+1)</f>
        <v/>
      </c>
      <c r="AA156" s="121">
        <f>$C156*INDEX(Curves!$F$8:$F$68,AA$4-$B156+1)</f>
        <v/>
      </c>
      <c r="AB156" s="121">
        <f>$C156*INDEX(Curves!$F$8:$F$68,AB$4-$B156+1)</f>
        <v/>
      </c>
      <c r="AC156" s="121">
        <f>$C156*INDEX(Curves!$F$8:$F$68,AC$4-$B156+1)</f>
        <v/>
      </c>
      <c r="AD156" s="121">
        <f>$C156*INDEX(Curves!$F$8:$F$68,AD$4-$B156+1)</f>
        <v/>
      </c>
      <c r="AE156" s="121">
        <f>$C156*INDEX(Curves!$F$8:$F$68,AE$4-$B156+1)</f>
        <v/>
      </c>
      <c r="AF156" s="121">
        <f>$C156*INDEX(Curves!$F$8:$F$68,AF$4-$B156+1)</f>
        <v/>
      </c>
      <c r="AG156" s="121">
        <f>$C156*INDEX(Curves!$F$8:$F$68,AG$4-$B156+1)</f>
        <v/>
      </c>
      <c r="AH156" s="121">
        <f>$C156*INDEX(Curves!$F$8:$F$68,AH$4-$B156+1)</f>
        <v/>
      </c>
      <c r="AI156" s="121">
        <f>$C156*INDEX(Curves!$F$8:$F$68,AI$4-$B156+1)</f>
        <v/>
      </c>
      <c r="AJ156" s="121">
        <f>$C156*INDEX(Curves!$F$8:$F$68,AJ$4-$B156+1)</f>
        <v/>
      </c>
      <c r="AK156" s="121">
        <f>$C156*INDEX(Curves!$F$8:$F$68,AK$4-$B156+1)</f>
        <v/>
      </c>
      <c r="AL156" s="121">
        <f>$C156*INDEX(Curves!$F$8:$F$68,AL$4-$B156+1)</f>
        <v/>
      </c>
      <c r="AM156" s="121">
        <f>$C156*INDEX(Curves!$F$8:$F$68,AM$4-$B156+1)</f>
        <v/>
      </c>
      <c r="AN156" s="121">
        <f>$C156*INDEX(Curves!$F$8:$F$68,AN$4-$B156+1)</f>
        <v/>
      </c>
      <c r="AO156" s="121">
        <f>$C156*INDEX(Curves!$F$8:$F$68,AO$4-$B156+1)</f>
        <v/>
      </c>
      <c r="AP156" s="121">
        <f>$C156*INDEX(Curves!$F$8:$F$68,AP$4-$B156+1)</f>
        <v/>
      </c>
      <c r="AQ156" s="121">
        <f>$C156*INDEX(Curves!$F$8:$F$68,AQ$4-$B156+1)</f>
        <v/>
      </c>
      <c r="AR156" s="121">
        <f>$C156*INDEX(Curves!$F$8:$F$68,AR$4-$B156+1)</f>
        <v/>
      </c>
      <c r="AS156" s="121">
        <f>$C156*INDEX(Curves!$F$8:$F$68,AS$4-$B156+1)</f>
        <v/>
      </c>
      <c r="AT156" s="121">
        <f>$C156*INDEX(Curves!$F$8:$F$68,AT$4-$B156+1)</f>
        <v/>
      </c>
      <c r="AU156" s="121">
        <f>$C156*INDEX(Curves!$F$8:$F$68,AU$4-$B156+1)</f>
        <v/>
      </c>
      <c r="AV156" s="121">
        <f>$C156*INDEX(Curves!$F$8:$F$68,AV$4-$B156+1)</f>
        <v/>
      </c>
      <c r="AW156" s="121">
        <f>$C156*INDEX(Curves!$F$8:$F$68,AW$4-$B156+1)</f>
        <v/>
      </c>
      <c r="AX156" s="121">
        <f>$C156*INDEX(Curves!$F$8:$F$68,AX$4-$B156+1)</f>
        <v/>
      </c>
      <c r="AY156" s="121">
        <f>$C156*INDEX(Curves!$F$8:$F$68,AY$4-$B156+1)</f>
        <v/>
      </c>
      <c r="AZ156" s="121">
        <f>$C156*INDEX(Curves!$F$8:$F$68,AZ$4-$B156+1)</f>
        <v/>
      </c>
      <c r="BA156" s="121">
        <f>$C156*INDEX(Curves!$F$8:$F$68,BA$4-$B156+1)</f>
        <v/>
      </c>
      <c r="BB156" s="121">
        <f>$C156*INDEX(Curves!$F$8:$F$68,BB$4-$B156+1)</f>
        <v/>
      </c>
      <c r="BC156" s="121">
        <f>$C156*INDEX(Curves!$F$8:$F$68,BC$4-$B156+1)</f>
        <v/>
      </c>
      <c r="BD156" s="121">
        <f>$C156*INDEX(Curves!$F$8:$F$68,BD$4-$B156+1)</f>
        <v/>
      </c>
      <c r="BE156" s="121">
        <f>$C156*INDEX(Curves!$F$8:$F$68,BE$4-$B156+1)</f>
        <v/>
      </c>
      <c r="BF156" s="121">
        <f>$C156*INDEX(Curves!$F$8:$F$68,BF$4-$B156+1)</f>
        <v/>
      </c>
      <c r="BG156" s="121">
        <f>$C156*INDEX(Curves!$F$8:$F$68,BG$4-$B156+1)</f>
        <v/>
      </c>
      <c r="BH156" s="121">
        <f>$C156*INDEX(Curves!$F$8:$F$68,BH$4-$B156+1)</f>
        <v/>
      </c>
      <c r="BI156" s="121">
        <f>$C156*INDEX(Curves!$F$8:$F$68,BI$4-$B156+1)</f>
        <v/>
      </c>
      <c r="BJ156" s="121">
        <f>$C156*INDEX(Curves!$F$8:$F$68,BJ$4-$B156+1)</f>
        <v/>
      </c>
      <c r="BK156" s="121">
        <f>$C156*INDEX(Curves!$F$8:$F$68,BK$4-$B156+1)</f>
        <v/>
      </c>
      <c r="BL156" s="121">
        <f>$C156*INDEX(Curves!$F$8:$F$68,BL$4-$B156+1)</f>
        <v/>
      </c>
    </row>
    <row r="157">
      <c r="A157" s="116" t="inlineStr">
        <is>
          <t>Cohort month 22</t>
        </is>
      </c>
      <c r="B157" s="116" t="n">
        <v>22</v>
      </c>
      <c r="C157" s="33">
        <f>INDEX(Ops!$E$10:$BL$10,1,$B157)</f>
        <v/>
      </c>
      <c r="AA157" s="121">
        <f>$C157*INDEX(Curves!$F$8:$F$68,AA$4-$B157+1)</f>
        <v/>
      </c>
      <c r="AB157" s="121">
        <f>$C157*INDEX(Curves!$F$8:$F$68,AB$4-$B157+1)</f>
        <v/>
      </c>
      <c r="AC157" s="121">
        <f>$C157*INDEX(Curves!$F$8:$F$68,AC$4-$B157+1)</f>
        <v/>
      </c>
      <c r="AD157" s="121">
        <f>$C157*INDEX(Curves!$F$8:$F$68,AD$4-$B157+1)</f>
        <v/>
      </c>
      <c r="AE157" s="121">
        <f>$C157*INDEX(Curves!$F$8:$F$68,AE$4-$B157+1)</f>
        <v/>
      </c>
      <c r="AF157" s="121">
        <f>$C157*INDEX(Curves!$F$8:$F$68,AF$4-$B157+1)</f>
        <v/>
      </c>
      <c r="AG157" s="121">
        <f>$C157*INDEX(Curves!$F$8:$F$68,AG$4-$B157+1)</f>
        <v/>
      </c>
      <c r="AH157" s="121">
        <f>$C157*INDEX(Curves!$F$8:$F$68,AH$4-$B157+1)</f>
        <v/>
      </c>
      <c r="AI157" s="121">
        <f>$C157*INDEX(Curves!$F$8:$F$68,AI$4-$B157+1)</f>
        <v/>
      </c>
      <c r="AJ157" s="121">
        <f>$C157*INDEX(Curves!$F$8:$F$68,AJ$4-$B157+1)</f>
        <v/>
      </c>
      <c r="AK157" s="121">
        <f>$C157*INDEX(Curves!$F$8:$F$68,AK$4-$B157+1)</f>
        <v/>
      </c>
      <c r="AL157" s="121">
        <f>$C157*INDEX(Curves!$F$8:$F$68,AL$4-$B157+1)</f>
        <v/>
      </c>
      <c r="AM157" s="121">
        <f>$C157*INDEX(Curves!$F$8:$F$68,AM$4-$B157+1)</f>
        <v/>
      </c>
      <c r="AN157" s="121">
        <f>$C157*INDEX(Curves!$F$8:$F$68,AN$4-$B157+1)</f>
        <v/>
      </c>
      <c r="AO157" s="121">
        <f>$C157*INDEX(Curves!$F$8:$F$68,AO$4-$B157+1)</f>
        <v/>
      </c>
      <c r="AP157" s="121">
        <f>$C157*INDEX(Curves!$F$8:$F$68,AP$4-$B157+1)</f>
        <v/>
      </c>
      <c r="AQ157" s="121">
        <f>$C157*INDEX(Curves!$F$8:$F$68,AQ$4-$B157+1)</f>
        <v/>
      </c>
      <c r="AR157" s="121">
        <f>$C157*INDEX(Curves!$F$8:$F$68,AR$4-$B157+1)</f>
        <v/>
      </c>
      <c r="AS157" s="121">
        <f>$C157*INDEX(Curves!$F$8:$F$68,AS$4-$B157+1)</f>
        <v/>
      </c>
      <c r="AT157" s="121">
        <f>$C157*INDEX(Curves!$F$8:$F$68,AT$4-$B157+1)</f>
        <v/>
      </c>
      <c r="AU157" s="121">
        <f>$C157*INDEX(Curves!$F$8:$F$68,AU$4-$B157+1)</f>
        <v/>
      </c>
      <c r="AV157" s="121">
        <f>$C157*INDEX(Curves!$F$8:$F$68,AV$4-$B157+1)</f>
        <v/>
      </c>
      <c r="AW157" s="121">
        <f>$C157*INDEX(Curves!$F$8:$F$68,AW$4-$B157+1)</f>
        <v/>
      </c>
      <c r="AX157" s="121">
        <f>$C157*INDEX(Curves!$F$8:$F$68,AX$4-$B157+1)</f>
        <v/>
      </c>
      <c r="AY157" s="121">
        <f>$C157*INDEX(Curves!$F$8:$F$68,AY$4-$B157+1)</f>
        <v/>
      </c>
      <c r="AZ157" s="121">
        <f>$C157*INDEX(Curves!$F$8:$F$68,AZ$4-$B157+1)</f>
        <v/>
      </c>
      <c r="BA157" s="121">
        <f>$C157*INDEX(Curves!$F$8:$F$68,BA$4-$B157+1)</f>
        <v/>
      </c>
      <c r="BB157" s="121">
        <f>$C157*INDEX(Curves!$F$8:$F$68,BB$4-$B157+1)</f>
        <v/>
      </c>
      <c r="BC157" s="121">
        <f>$C157*INDEX(Curves!$F$8:$F$68,BC$4-$B157+1)</f>
        <v/>
      </c>
      <c r="BD157" s="121">
        <f>$C157*INDEX(Curves!$F$8:$F$68,BD$4-$B157+1)</f>
        <v/>
      </c>
      <c r="BE157" s="121">
        <f>$C157*INDEX(Curves!$F$8:$F$68,BE$4-$B157+1)</f>
        <v/>
      </c>
      <c r="BF157" s="121">
        <f>$C157*INDEX(Curves!$F$8:$F$68,BF$4-$B157+1)</f>
        <v/>
      </c>
      <c r="BG157" s="121">
        <f>$C157*INDEX(Curves!$F$8:$F$68,BG$4-$B157+1)</f>
        <v/>
      </c>
      <c r="BH157" s="121">
        <f>$C157*INDEX(Curves!$F$8:$F$68,BH$4-$B157+1)</f>
        <v/>
      </c>
      <c r="BI157" s="121">
        <f>$C157*INDEX(Curves!$F$8:$F$68,BI$4-$B157+1)</f>
        <v/>
      </c>
      <c r="BJ157" s="121">
        <f>$C157*INDEX(Curves!$F$8:$F$68,BJ$4-$B157+1)</f>
        <v/>
      </c>
      <c r="BK157" s="121">
        <f>$C157*INDEX(Curves!$F$8:$F$68,BK$4-$B157+1)</f>
        <v/>
      </c>
      <c r="BL157" s="121">
        <f>$C157*INDEX(Curves!$F$8:$F$68,BL$4-$B157+1)</f>
        <v/>
      </c>
    </row>
    <row r="158">
      <c r="A158" s="116" t="inlineStr">
        <is>
          <t>Cohort month 23</t>
        </is>
      </c>
      <c r="B158" s="116" t="n">
        <v>23</v>
      </c>
      <c r="C158" s="33">
        <f>INDEX(Ops!$E$10:$BL$10,1,$B158)</f>
        <v/>
      </c>
      <c r="AB158" s="121">
        <f>$C158*INDEX(Curves!$F$8:$F$68,AB$4-$B158+1)</f>
        <v/>
      </c>
      <c r="AC158" s="121">
        <f>$C158*INDEX(Curves!$F$8:$F$68,AC$4-$B158+1)</f>
        <v/>
      </c>
      <c r="AD158" s="121">
        <f>$C158*INDEX(Curves!$F$8:$F$68,AD$4-$B158+1)</f>
        <v/>
      </c>
      <c r="AE158" s="121">
        <f>$C158*INDEX(Curves!$F$8:$F$68,AE$4-$B158+1)</f>
        <v/>
      </c>
      <c r="AF158" s="121">
        <f>$C158*INDEX(Curves!$F$8:$F$68,AF$4-$B158+1)</f>
        <v/>
      </c>
      <c r="AG158" s="121">
        <f>$C158*INDEX(Curves!$F$8:$F$68,AG$4-$B158+1)</f>
        <v/>
      </c>
      <c r="AH158" s="121">
        <f>$C158*INDEX(Curves!$F$8:$F$68,AH$4-$B158+1)</f>
        <v/>
      </c>
      <c r="AI158" s="121">
        <f>$C158*INDEX(Curves!$F$8:$F$68,AI$4-$B158+1)</f>
        <v/>
      </c>
      <c r="AJ158" s="121">
        <f>$C158*INDEX(Curves!$F$8:$F$68,AJ$4-$B158+1)</f>
        <v/>
      </c>
      <c r="AK158" s="121">
        <f>$C158*INDEX(Curves!$F$8:$F$68,AK$4-$B158+1)</f>
        <v/>
      </c>
      <c r="AL158" s="121">
        <f>$C158*INDEX(Curves!$F$8:$F$68,AL$4-$B158+1)</f>
        <v/>
      </c>
      <c r="AM158" s="121">
        <f>$C158*INDEX(Curves!$F$8:$F$68,AM$4-$B158+1)</f>
        <v/>
      </c>
      <c r="AN158" s="121">
        <f>$C158*INDEX(Curves!$F$8:$F$68,AN$4-$B158+1)</f>
        <v/>
      </c>
      <c r="AO158" s="121">
        <f>$C158*INDEX(Curves!$F$8:$F$68,AO$4-$B158+1)</f>
        <v/>
      </c>
      <c r="AP158" s="121">
        <f>$C158*INDEX(Curves!$F$8:$F$68,AP$4-$B158+1)</f>
        <v/>
      </c>
      <c r="AQ158" s="121">
        <f>$C158*INDEX(Curves!$F$8:$F$68,AQ$4-$B158+1)</f>
        <v/>
      </c>
      <c r="AR158" s="121">
        <f>$C158*INDEX(Curves!$F$8:$F$68,AR$4-$B158+1)</f>
        <v/>
      </c>
      <c r="AS158" s="121">
        <f>$C158*INDEX(Curves!$F$8:$F$68,AS$4-$B158+1)</f>
        <v/>
      </c>
      <c r="AT158" s="121">
        <f>$C158*INDEX(Curves!$F$8:$F$68,AT$4-$B158+1)</f>
        <v/>
      </c>
      <c r="AU158" s="121">
        <f>$C158*INDEX(Curves!$F$8:$F$68,AU$4-$B158+1)</f>
        <v/>
      </c>
      <c r="AV158" s="121">
        <f>$C158*INDEX(Curves!$F$8:$F$68,AV$4-$B158+1)</f>
        <v/>
      </c>
      <c r="AW158" s="121">
        <f>$C158*INDEX(Curves!$F$8:$F$68,AW$4-$B158+1)</f>
        <v/>
      </c>
      <c r="AX158" s="121">
        <f>$C158*INDEX(Curves!$F$8:$F$68,AX$4-$B158+1)</f>
        <v/>
      </c>
      <c r="AY158" s="121">
        <f>$C158*INDEX(Curves!$F$8:$F$68,AY$4-$B158+1)</f>
        <v/>
      </c>
      <c r="AZ158" s="121">
        <f>$C158*INDEX(Curves!$F$8:$F$68,AZ$4-$B158+1)</f>
        <v/>
      </c>
      <c r="BA158" s="121">
        <f>$C158*INDEX(Curves!$F$8:$F$68,BA$4-$B158+1)</f>
        <v/>
      </c>
      <c r="BB158" s="121">
        <f>$C158*INDEX(Curves!$F$8:$F$68,BB$4-$B158+1)</f>
        <v/>
      </c>
      <c r="BC158" s="121">
        <f>$C158*INDEX(Curves!$F$8:$F$68,BC$4-$B158+1)</f>
        <v/>
      </c>
      <c r="BD158" s="121">
        <f>$C158*INDEX(Curves!$F$8:$F$68,BD$4-$B158+1)</f>
        <v/>
      </c>
      <c r="BE158" s="121">
        <f>$C158*INDEX(Curves!$F$8:$F$68,BE$4-$B158+1)</f>
        <v/>
      </c>
      <c r="BF158" s="121">
        <f>$C158*INDEX(Curves!$F$8:$F$68,BF$4-$B158+1)</f>
        <v/>
      </c>
      <c r="BG158" s="121">
        <f>$C158*INDEX(Curves!$F$8:$F$68,BG$4-$B158+1)</f>
        <v/>
      </c>
      <c r="BH158" s="121">
        <f>$C158*INDEX(Curves!$F$8:$F$68,BH$4-$B158+1)</f>
        <v/>
      </c>
      <c r="BI158" s="121">
        <f>$C158*INDEX(Curves!$F$8:$F$68,BI$4-$B158+1)</f>
        <v/>
      </c>
      <c r="BJ158" s="121">
        <f>$C158*INDEX(Curves!$F$8:$F$68,BJ$4-$B158+1)</f>
        <v/>
      </c>
      <c r="BK158" s="121">
        <f>$C158*INDEX(Curves!$F$8:$F$68,BK$4-$B158+1)</f>
        <v/>
      </c>
      <c r="BL158" s="121">
        <f>$C158*INDEX(Curves!$F$8:$F$68,BL$4-$B158+1)</f>
        <v/>
      </c>
    </row>
    <row r="159">
      <c r="A159" s="116" t="inlineStr">
        <is>
          <t>Cohort month 24</t>
        </is>
      </c>
      <c r="B159" s="116" t="n">
        <v>24</v>
      </c>
      <c r="C159" s="33">
        <f>INDEX(Ops!$E$10:$BL$10,1,$B159)</f>
        <v/>
      </c>
      <c r="AC159" s="121">
        <f>$C159*INDEX(Curves!$F$8:$F$68,AC$4-$B159+1)</f>
        <v/>
      </c>
      <c r="AD159" s="121">
        <f>$C159*INDEX(Curves!$F$8:$F$68,AD$4-$B159+1)</f>
        <v/>
      </c>
      <c r="AE159" s="121">
        <f>$C159*INDEX(Curves!$F$8:$F$68,AE$4-$B159+1)</f>
        <v/>
      </c>
      <c r="AF159" s="121">
        <f>$C159*INDEX(Curves!$F$8:$F$68,AF$4-$B159+1)</f>
        <v/>
      </c>
      <c r="AG159" s="121">
        <f>$C159*INDEX(Curves!$F$8:$F$68,AG$4-$B159+1)</f>
        <v/>
      </c>
      <c r="AH159" s="121">
        <f>$C159*INDEX(Curves!$F$8:$F$68,AH$4-$B159+1)</f>
        <v/>
      </c>
      <c r="AI159" s="121">
        <f>$C159*INDEX(Curves!$F$8:$F$68,AI$4-$B159+1)</f>
        <v/>
      </c>
      <c r="AJ159" s="121">
        <f>$C159*INDEX(Curves!$F$8:$F$68,AJ$4-$B159+1)</f>
        <v/>
      </c>
      <c r="AK159" s="121">
        <f>$C159*INDEX(Curves!$F$8:$F$68,AK$4-$B159+1)</f>
        <v/>
      </c>
      <c r="AL159" s="121">
        <f>$C159*INDEX(Curves!$F$8:$F$68,AL$4-$B159+1)</f>
        <v/>
      </c>
      <c r="AM159" s="121">
        <f>$C159*INDEX(Curves!$F$8:$F$68,AM$4-$B159+1)</f>
        <v/>
      </c>
      <c r="AN159" s="121">
        <f>$C159*INDEX(Curves!$F$8:$F$68,AN$4-$B159+1)</f>
        <v/>
      </c>
      <c r="AO159" s="121">
        <f>$C159*INDEX(Curves!$F$8:$F$68,AO$4-$B159+1)</f>
        <v/>
      </c>
      <c r="AP159" s="121">
        <f>$C159*INDEX(Curves!$F$8:$F$68,AP$4-$B159+1)</f>
        <v/>
      </c>
      <c r="AQ159" s="121">
        <f>$C159*INDEX(Curves!$F$8:$F$68,AQ$4-$B159+1)</f>
        <v/>
      </c>
      <c r="AR159" s="121">
        <f>$C159*INDEX(Curves!$F$8:$F$68,AR$4-$B159+1)</f>
        <v/>
      </c>
      <c r="AS159" s="121">
        <f>$C159*INDEX(Curves!$F$8:$F$68,AS$4-$B159+1)</f>
        <v/>
      </c>
      <c r="AT159" s="121">
        <f>$C159*INDEX(Curves!$F$8:$F$68,AT$4-$B159+1)</f>
        <v/>
      </c>
      <c r="AU159" s="121">
        <f>$C159*INDEX(Curves!$F$8:$F$68,AU$4-$B159+1)</f>
        <v/>
      </c>
      <c r="AV159" s="121">
        <f>$C159*INDEX(Curves!$F$8:$F$68,AV$4-$B159+1)</f>
        <v/>
      </c>
      <c r="AW159" s="121">
        <f>$C159*INDEX(Curves!$F$8:$F$68,AW$4-$B159+1)</f>
        <v/>
      </c>
      <c r="AX159" s="121">
        <f>$C159*INDEX(Curves!$F$8:$F$68,AX$4-$B159+1)</f>
        <v/>
      </c>
      <c r="AY159" s="121">
        <f>$C159*INDEX(Curves!$F$8:$F$68,AY$4-$B159+1)</f>
        <v/>
      </c>
      <c r="AZ159" s="121">
        <f>$C159*INDEX(Curves!$F$8:$F$68,AZ$4-$B159+1)</f>
        <v/>
      </c>
      <c r="BA159" s="121">
        <f>$C159*INDEX(Curves!$F$8:$F$68,BA$4-$B159+1)</f>
        <v/>
      </c>
      <c r="BB159" s="121">
        <f>$C159*INDEX(Curves!$F$8:$F$68,BB$4-$B159+1)</f>
        <v/>
      </c>
      <c r="BC159" s="121">
        <f>$C159*INDEX(Curves!$F$8:$F$68,BC$4-$B159+1)</f>
        <v/>
      </c>
      <c r="BD159" s="121">
        <f>$C159*INDEX(Curves!$F$8:$F$68,BD$4-$B159+1)</f>
        <v/>
      </c>
      <c r="BE159" s="121">
        <f>$C159*INDEX(Curves!$F$8:$F$68,BE$4-$B159+1)</f>
        <v/>
      </c>
      <c r="BF159" s="121">
        <f>$C159*INDEX(Curves!$F$8:$F$68,BF$4-$B159+1)</f>
        <v/>
      </c>
      <c r="BG159" s="121">
        <f>$C159*INDEX(Curves!$F$8:$F$68,BG$4-$B159+1)</f>
        <v/>
      </c>
      <c r="BH159" s="121">
        <f>$C159*INDEX(Curves!$F$8:$F$68,BH$4-$B159+1)</f>
        <v/>
      </c>
      <c r="BI159" s="121">
        <f>$C159*INDEX(Curves!$F$8:$F$68,BI$4-$B159+1)</f>
        <v/>
      </c>
      <c r="BJ159" s="121">
        <f>$C159*INDEX(Curves!$F$8:$F$68,BJ$4-$B159+1)</f>
        <v/>
      </c>
      <c r="BK159" s="121">
        <f>$C159*INDEX(Curves!$F$8:$F$68,BK$4-$B159+1)</f>
        <v/>
      </c>
      <c r="BL159" s="121">
        <f>$C159*INDEX(Curves!$F$8:$F$68,BL$4-$B159+1)</f>
        <v/>
      </c>
    </row>
    <row r="160">
      <c r="A160" s="116" t="inlineStr">
        <is>
          <t>Cohort month 25</t>
        </is>
      </c>
      <c r="B160" s="116" t="n">
        <v>25</v>
      </c>
      <c r="C160" s="33">
        <f>INDEX(Ops!$E$10:$BL$10,1,$B160)</f>
        <v/>
      </c>
      <c r="AD160" s="121">
        <f>$C160*INDEX(Curves!$F$8:$F$68,AD$4-$B160+1)</f>
        <v/>
      </c>
      <c r="AE160" s="121">
        <f>$C160*INDEX(Curves!$F$8:$F$68,AE$4-$B160+1)</f>
        <v/>
      </c>
      <c r="AF160" s="121">
        <f>$C160*INDEX(Curves!$F$8:$F$68,AF$4-$B160+1)</f>
        <v/>
      </c>
      <c r="AG160" s="121">
        <f>$C160*INDEX(Curves!$F$8:$F$68,AG$4-$B160+1)</f>
        <v/>
      </c>
      <c r="AH160" s="121">
        <f>$C160*INDEX(Curves!$F$8:$F$68,AH$4-$B160+1)</f>
        <v/>
      </c>
      <c r="AI160" s="121">
        <f>$C160*INDEX(Curves!$F$8:$F$68,AI$4-$B160+1)</f>
        <v/>
      </c>
      <c r="AJ160" s="121">
        <f>$C160*INDEX(Curves!$F$8:$F$68,AJ$4-$B160+1)</f>
        <v/>
      </c>
      <c r="AK160" s="121">
        <f>$C160*INDEX(Curves!$F$8:$F$68,AK$4-$B160+1)</f>
        <v/>
      </c>
      <c r="AL160" s="121">
        <f>$C160*INDEX(Curves!$F$8:$F$68,AL$4-$B160+1)</f>
        <v/>
      </c>
      <c r="AM160" s="121">
        <f>$C160*INDEX(Curves!$F$8:$F$68,AM$4-$B160+1)</f>
        <v/>
      </c>
      <c r="AN160" s="121">
        <f>$C160*INDEX(Curves!$F$8:$F$68,AN$4-$B160+1)</f>
        <v/>
      </c>
      <c r="AO160" s="121">
        <f>$C160*INDEX(Curves!$F$8:$F$68,AO$4-$B160+1)</f>
        <v/>
      </c>
      <c r="AP160" s="121">
        <f>$C160*INDEX(Curves!$F$8:$F$68,AP$4-$B160+1)</f>
        <v/>
      </c>
      <c r="AQ160" s="121">
        <f>$C160*INDEX(Curves!$F$8:$F$68,AQ$4-$B160+1)</f>
        <v/>
      </c>
      <c r="AR160" s="121">
        <f>$C160*INDEX(Curves!$F$8:$F$68,AR$4-$B160+1)</f>
        <v/>
      </c>
      <c r="AS160" s="121">
        <f>$C160*INDEX(Curves!$F$8:$F$68,AS$4-$B160+1)</f>
        <v/>
      </c>
      <c r="AT160" s="121">
        <f>$C160*INDEX(Curves!$F$8:$F$68,AT$4-$B160+1)</f>
        <v/>
      </c>
      <c r="AU160" s="121">
        <f>$C160*INDEX(Curves!$F$8:$F$68,AU$4-$B160+1)</f>
        <v/>
      </c>
      <c r="AV160" s="121">
        <f>$C160*INDEX(Curves!$F$8:$F$68,AV$4-$B160+1)</f>
        <v/>
      </c>
      <c r="AW160" s="121">
        <f>$C160*INDEX(Curves!$F$8:$F$68,AW$4-$B160+1)</f>
        <v/>
      </c>
      <c r="AX160" s="121">
        <f>$C160*INDEX(Curves!$F$8:$F$68,AX$4-$B160+1)</f>
        <v/>
      </c>
      <c r="AY160" s="121">
        <f>$C160*INDEX(Curves!$F$8:$F$68,AY$4-$B160+1)</f>
        <v/>
      </c>
      <c r="AZ160" s="121">
        <f>$C160*INDEX(Curves!$F$8:$F$68,AZ$4-$B160+1)</f>
        <v/>
      </c>
      <c r="BA160" s="121">
        <f>$C160*INDEX(Curves!$F$8:$F$68,BA$4-$B160+1)</f>
        <v/>
      </c>
      <c r="BB160" s="121">
        <f>$C160*INDEX(Curves!$F$8:$F$68,BB$4-$B160+1)</f>
        <v/>
      </c>
      <c r="BC160" s="121">
        <f>$C160*INDEX(Curves!$F$8:$F$68,BC$4-$B160+1)</f>
        <v/>
      </c>
      <c r="BD160" s="121">
        <f>$C160*INDEX(Curves!$F$8:$F$68,BD$4-$B160+1)</f>
        <v/>
      </c>
      <c r="BE160" s="121">
        <f>$C160*INDEX(Curves!$F$8:$F$68,BE$4-$B160+1)</f>
        <v/>
      </c>
      <c r="BF160" s="121">
        <f>$C160*INDEX(Curves!$F$8:$F$68,BF$4-$B160+1)</f>
        <v/>
      </c>
      <c r="BG160" s="121">
        <f>$C160*INDEX(Curves!$F$8:$F$68,BG$4-$B160+1)</f>
        <v/>
      </c>
      <c r="BH160" s="121">
        <f>$C160*INDEX(Curves!$F$8:$F$68,BH$4-$B160+1)</f>
        <v/>
      </c>
      <c r="BI160" s="121">
        <f>$C160*INDEX(Curves!$F$8:$F$68,BI$4-$B160+1)</f>
        <v/>
      </c>
      <c r="BJ160" s="121">
        <f>$C160*INDEX(Curves!$F$8:$F$68,BJ$4-$B160+1)</f>
        <v/>
      </c>
      <c r="BK160" s="121">
        <f>$C160*INDEX(Curves!$F$8:$F$68,BK$4-$B160+1)</f>
        <v/>
      </c>
      <c r="BL160" s="121">
        <f>$C160*INDEX(Curves!$F$8:$F$68,BL$4-$B160+1)</f>
        <v/>
      </c>
    </row>
    <row r="161">
      <c r="A161" s="116" t="inlineStr">
        <is>
          <t>Cohort month 26</t>
        </is>
      </c>
      <c r="B161" s="116" t="n">
        <v>26</v>
      </c>
      <c r="C161" s="33">
        <f>INDEX(Ops!$E$10:$BL$10,1,$B161)</f>
        <v/>
      </c>
      <c r="AE161" s="121">
        <f>$C161*INDEX(Curves!$F$8:$F$68,AE$4-$B161+1)</f>
        <v/>
      </c>
      <c r="AF161" s="121">
        <f>$C161*INDEX(Curves!$F$8:$F$68,AF$4-$B161+1)</f>
        <v/>
      </c>
      <c r="AG161" s="121">
        <f>$C161*INDEX(Curves!$F$8:$F$68,AG$4-$B161+1)</f>
        <v/>
      </c>
      <c r="AH161" s="121">
        <f>$C161*INDEX(Curves!$F$8:$F$68,AH$4-$B161+1)</f>
        <v/>
      </c>
      <c r="AI161" s="121">
        <f>$C161*INDEX(Curves!$F$8:$F$68,AI$4-$B161+1)</f>
        <v/>
      </c>
      <c r="AJ161" s="121">
        <f>$C161*INDEX(Curves!$F$8:$F$68,AJ$4-$B161+1)</f>
        <v/>
      </c>
      <c r="AK161" s="121">
        <f>$C161*INDEX(Curves!$F$8:$F$68,AK$4-$B161+1)</f>
        <v/>
      </c>
      <c r="AL161" s="121">
        <f>$C161*INDEX(Curves!$F$8:$F$68,AL$4-$B161+1)</f>
        <v/>
      </c>
      <c r="AM161" s="121">
        <f>$C161*INDEX(Curves!$F$8:$F$68,AM$4-$B161+1)</f>
        <v/>
      </c>
      <c r="AN161" s="121">
        <f>$C161*INDEX(Curves!$F$8:$F$68,AN$4-$B161+1)</f>
        <v/>
      </c>
      <c r="AO161" s="121">
        <f>$C161*INDEX(Curves!$F$8:$F$68,AO$4-$B161+1)</f>
        <v/>
      </c>
      <c r="AP161" s="121">
        <f>$C161*INDEX(Curves!$F$8:$F$68,AP$4-$B161+1)</f>
        <v/>
      </c>
      <c r="AQ161" s="121">
        <f>$C161*INDEX(Curves!$F$8:$F$68,AQ$4-$B161+1)</f>
        <v/>
      </c>
      <c r="AR161" s="121">
        <f>$C161*INDEX(Curves!$F$8:$F$68,AR$4-$B161+1)</f>
        <v/>
      </c>
      <c r="AS161" s="121">
        <f>$C161*INDEX(Curves!$F$8:$F$68,AS$4-$B161+1)</f>
        <v/>
      </c>
      <c r="AT161" s="121">
        <f>$C161*INDEX(Curves!$F$8:$F$68,AT$4-$B161+1)</f>
        <v/>
      </c>
      <c r="AU161" s="121">
        <f>$C161*INDEX(Curves!$F$8:$F$68,AU$4-$B161+1)</f>
        <v/>
      </c>
      <c r="AV161" s="121">
        <f>$C161*INDEX(Curves!$F$8:$F$68,AV$4-$B161+1)</f>
        <v/>
      </c>
      <c r="AW161" s="121">
        <f>$C161*INDEX(Curves!$F$8:$F$68,AW$4-$B161+1)</f>
        <v/>
      </c>
      <c r="AX161" s="121">
        <f>$C161*INDEX(Curves!$F$8:$F$68,AX$4-$B161+1)</f>
        <v/>
      </c>
      <c r="AY161" s="121">
        <f>$C161*INDEX(Curves!$F$8:$F$68,AY$4-$B161+1)</f>
        <v/>
      </c>
      <c r="AZ161" s="121">
        <f>$C161*INDEX(Curves!$F$8:$F$68,AZ$4-$B161+1)</f>
        <v/>
      </c>
      <c r="BA161" s="121">
        <f>$C161*INDEX(Curves!$F$8:$F$68,BA$4-$B161+1)</f>
        <v/>
      </c>
      <c r="BB161" s="121">
        <f>$C161*INDEX(Curves!$F$8:$F$68,BB$4-$B161+1)</f>
        <v/>
      </c>
      <c r="BC161" s="121">
        <f>$C161*INDEX(Curves!$F$8:$F$68,BC$4-$B161+1)</f>
        <v/>
      </c>
      <c r="BD161" s="121">
        <f>$C161*INDEX(Curves!$F$8:$F$68,BD$4-$B161+1)</f>
        <v/>
      </c>
      <c r="BE161" s="121">
        <f>$C161*INDEX(Curves!$F$8:$F$68,BE$4-$B161+1)</f>
        <v/>
      </c>
      <c r="BF161" s="121">
        <f>$C161*INDEX(Curves!$F$8:$F$68,BF$4-$B161+1)</f>
        <v/>
      </c>
      <c r="BG161" s="121">
        <f>$C161*INDEX(Curves!$F$8:$F$68,BG$4-$B161+1)</f>
        <v/>
      </c>
      <c r="BH161" s="121">
        <f>$C161*INDEX(Curves!$F$8:$F$68,BH$4-$B161+1)</f>
        <v/>
      </c>
      <c r="BI161" s="121">
        <f>$C161*INDEX(Curves!$F$8:$F$68,BI$4-$B161+1)</f>
        <v/>
      </c>
      <c r="BJ161" s="121">
        <f>$C161*INDEX(Curves!$F$8:$F$68,BJ$4-$B161+1)</f>
        <v/>
      </c>
      <c r="BK161" s="121">
        <f>$C161*INDEX(Curves!$F$8:$F$68,BK$4-$B161+1)</f>
        <v/>
      </c>
      <c r="BL161" s="121">
        <f>$C161*INDEX(Curves!$F$8:$F$68,BL$4-$B161+1)</f>
        <v/>
      </c>
    </row>
    <row r="162">
      <c r="A162" s="116" t="inlineStr">
        <is>
          <t>Cohort month 27</t>
        </is>
      </c>
      <c r="B162" s="116" t="n">
        <v>27</v>
      </c>
      <c r="C162" s="33">
        <f>INDEX(Ops!$E$10:$BL$10,1,$B162)</f>
        <v/>
      </c>
      <c r="AF162" s="121">
        <f>$C162*INDEX(Curves!$F$8:$F$68,AF$4-$B162+1)</f>
        <v/>
      </c>
      <c r="AG162" s="121">
        <f>$C162*INDEX(Curves!$F$8:$F$68,AG$4-$B162+1)</f>
        <v/>
      </c>
      <c r="AH162" s="121">
        <f>$C162*INDEX(Curves!$F$8:$F$68,AH$4-$B162+1)</f>
        <v/>
      </c>
      <c r="AI162" s="121">
        <f>$C162*INDEX(Curves!$F$8:$F$68,AI$4-$B162+1)</f>
        <v/>
      </c>
      <c r="AJ162" s="121">
        <f>$C162*INDEX(Curves!$F$8:$F$68,AJ$4-$B162+1)</f>
        <v/>
      </c>
      <c r="AK162" s="121">
        <f>$C162*INDEX(Curves!$F$8:$F$68,AK$4-$B162+1)</f>
        <v/>
      </c>
      <c r="AL162" s="121">
        <f>$C162*INDEX(Curves!$F$8:$F$68,AL$4-$B162+1)</f>
        <v/>
      </c>
      <c r="AM162" s="121">
        <f>$C162*INDEX(Curves!$F$8:$F$68,AM$4-$B162+1)</f>
        <v/>
      </c>
      <c r="AN162" s="121">
        <f>$C162*INDEX(Curves!$F$8:$F$68,AN$4-$B162+1)</f>
        <v/>
      </c>
      <c r="AO162" s="121">
        <f>$C162*INDEX(Curves!$F$8:$F$68,AO$4-$B162+1)</f>
        <v/>
      </c>
      <c r="AP162" s="121">
        <f>$C162*INDEX(Curves!$F$8:$F$68,AP$4-$B162+1)</f>
        <v/>
      </c>
      <c r="AQ162" s="121">
        <f>$C162*INDEX(Curves!$F$8:$F$68,AQ$4-$B162+1)</f>
        <v/>
      </c>
      <c r="AR162" s="121">
        <f>$C162*INDEX(Curves!$F$8:$F$68,AR$4-$B162+1)</f>
        <v/>
      </c>
      <c r="AS162" s="121">
        <f>$C162*INDEX(Curves!$F$8:$F$68,AS$4-$B162+1)</f>
        <v/>
      </c>
      <c r="AT162" s="121">
        <f>$C162*INDEX(Curves!$F$8:$F$68,AT$4-$B162+1)</f>
        <v/>
      </c>
      <c r="AU162" s="121">
        <f>$C162*INDEX(Curves!$F$8:$F$68,AU$4-$B162+1)</f>
        <v/>
      </c>
      <c r="AV162" s="121">
        <f>$C162*INDEX(Curves!$F$8:$F$68,AV$4-$B162+1)</f>
        <v/>
      </c>
      <c r="AW162" s="121">
        <f>$C162*INDEX(Curves!$F$8:$F$68,AW$4-$B162+1)</f>
        <v/>
      </c>
      <c r="AX162" s="121">
        <f>$C162*INDEX(Curves!$F$8:$F$68,AX$4-$B162+1)</f>
        <v/>
      </c>
      <c r="AY162" s="121">
        <f>$C162*INDEX(Curves!$F$8:$F$68,AY$4-$B162+1)</f>
        <v/>
      </c>
      <c r="AZ162" s="121">
        <f>$C162*INDEX(Curves!$F$8:$F$68,AZ$4-$B162+1)</f>
        <v/>
      </c>
      <c r="BA162" s="121">
        <f>$C162*INDEX(Curves!$F$8:$F$68,BA$4-$B162+1)</f>
        <v/>
      </c>
      <c r="BB162" s="121">
        <f>$C162*INDEX(Curves!$F$8:$F$68,BB$4-$B162+1)</f>
        <v/>
      </c>
      <c r="BC162" s="121">
        <f>$C162*INDEX(Curves!$F$8:$F$68,BC$4-$B162+1)</f>
        <v/>
      </c>
      <c r="BD162" s="121">
        <f>$C162*INDEX(Curves!$F$8:$F$68,BD$4-$B162+1)</f>
        <v/>
      </c>
      <c r="BE162" s="121">
        <f>$C162*INDEX(Curves!$F$8:$F$68,BE$4-$B162+1)</f>
        <v/>
      </c>
      <c r="BF162" s="121">
        <f>$C162*INDEX(Curves!$F$8:$F$68,BF$4-$B162+1)</f>
        <v/>
      </c>
      <c r="BG162" s="121">
        <f>$C162*INDEX(Curves!$F$8:$F$68,BG$4-$B162+1)</f>
        <v/>
      </c>
      <c r="BH162" s="121">
        <f>$C162*INDEX(Curves!$F$8:$F$68,BH$4-$B162+1)</f>
        <v/>
      </c>
      <c r="BI162" s="121">
        <f>$C162*INDEX(Curves!$F$8:$F$68,BI$4-$B162+1)</f>
        <v/>
      </c>
      <c r="BJ162" s="121">
        <f>$C162*INDEX(Curves!$F$8:$F$68,BJ$4-$B162+1)</f>
        <v/>
      </c>
      <c r="BK162" s="121">
        <f>$C162*INDEX(Curves!$F$8:$F$68,BK$4-$B162+1)</f>
        <v/>
      </c>
      <c r="BL162" s="121">
        <f>$C162*INDEX(Curves!$F$8:$F$68,BL$4-$B162+1)</f>
        <v/>
      </c>
    </row>
    <row r="163">
      <c r="A163" s="116" t="inlineStr">
        <is>
          <t>Cohort month 28</t>
        </is>
      </c>
      <c r="B163" s="116" t="n">
        <v>28</v>
      </c>
      <c r="C163" s="33">
        <f>INDEX(Ops!$E$10:$BL$10,1,$B163)</f>
        <v/>
      </c>
      <c r="AG163" s="121">
        <f>$C163*INDEX(Curves!$F$8:$F$68,AG$4-$B163+1)</f>
        <v/>
      </c>
      <c r="AH163" s="121">
        <f>$C163*INDEX(Curves!$F$8:$F$68,AH$4-$B163+1)</f>
        <v/>
      </c>
      <c r="AI163" s="121">
        <f>$C163*INDEX(Curves!$F$8:$F$68,AI$4-$B163+1)</f>
        <v/>
      </c>
      <c r="AJ163" s="121">
        <f>$C163*INDEX(Curves!$F$8:$F$68,AJ$4-$B163+1)</f>
        <v/>
      </c>
      <c r="AK163" s="121">
        <f>$C163*INDEX(Curves!$F$8:$F$68,AK$4-$B163+1)</f>
        <v/>
      </c>
      <c r="AL163" s="121">
        <f>$C163*INDEX(Curves!$F$8:$F$68,AL$4-$B163+1)</f>
        <v/>
      </c>
      <c r="AM163" s="121">
        <f>$C163*INDEX(Curves!$F$8:$F$68,AM$4-$B163+1)</f>
        <v/>
      </c>
      <c r="AN163" s="121">
        <f>$C163*INDEX(Curves!$F$8:$F$68,AN$4-$B163+1)</f>
        <v/>
      </c>
      <c r="AO163" s="121">
        <f>$C163*INDEX(Curves!$F$8:$F$68,AO$4-$B163+1)</f>
        <v/>
      </c>
      <c r="AP163" s="121">
        <f>$C163*INDEX(Curves!$F$8:$F$68,AP$4-$B163+1)</f>
        <v/>
      </c>
      <c r="AQ163" s="121">
        <f>$C163*INDEX(Curves!$F$8:$F$68,AQ$4-$B163+1)</f>
        <v/>
      </c>
      <c r="AR163" s="121">
        <f>$C163*INDEX(Curves!$F$8:$F$68,AR$4-$B163+1)</f>
        <v/>
      </c>
      <c r="AS163" s="121">
        <f>$C163*INDEX(Curves!$F$8:$F$68,AS$4-$B163+1)</f>
        <v/>
      </c>
      <c r="AT163" s="121">
        <f>$C163*INDEX(Curves!$F$8:$F$68,AT$4-$B163+1)</f>
        <v/>
      </c>
      <c r="AU163" s="121">
        <f>$C163*INDEX(Curves!$F$8:$F$68,AU$4-$B163+1)</f>
        <v/>
      </c>
      <c r="AV163" s="121">
        <f>$C163*INDEX(Curves!$F$8:$F$68,AV$4-$B163+1)</f>
        <v/>
      </c>
      <c r="AW163" s="121">
        <f>$C163*INDEX(Curves!$F$8:$F$68,AW$4-$B163+1)</f>
        <v/>
      </c>
      <c r="AX163" s="121">
        <f>$C163*INDEX(Curves!$F$8:$F$68,AX$4-$B163+1)</f>
        <v/>
      </c>
      <c r="AY163" s="121">
        <f>$C163*INDEX(Curves!$F$8:$F$68,AY$4-$B163+1)</f>
        <v/>
      </c>
      <c r="AZ163" s="121">
        <f>$C163*INDEX(Curves!$F$8:$F$68,AZ$4-$B163+1)</f>
        <v/>
      </c>
      <c r="BA163" s="121">
        <f>$C163*INDEX(Curves!$F$8:$F$68,BA$4-$B163+1)</f>
        <v/>
      </c>
      <c r="BB163" s="121">
        <f>$C163*INDEX(Curves!$F$8:$F$68,BB$4-$B163+1)</f>
        <v/>
      </c>
      <c r="BC163" s="121">
        <f>$C163*INDEX(Curves!$F$8:$F$68,BC$4-$B163+1)</f>
        <v/>
      </c>
      <c r="BD163" s="121">
        <f>$C163*INDEX(Curves!$F$8:$F$68,BD$4-$B163+1)</f>
        <v/>
      </c>
      <c r="BE163" s="121">
        <f>$C163*INDEX(Curves!$F$8:$F$68,BE$4-$B163+1)</f>
        <v/>
      </c>
      <c r="BF163" s="121">
        <f>$C163*INDEX(Curves!$F$8:$F$68,BF$4-$B163+1)</f>
        <v/>
      </c>
      <c r="BG163" s="121">
        <f>$C163*INDEX(Curves!$F$8:$F$68,BG$4-$B163+1)</f>
        <v/>
      </c>
      <c r="BH163" s="121">
        <f>$C163*INDEX(Curves!$F$8:$F$68,BH$4-$B163+1)</f>
        <v/>
      </c>
      <c r="BI163" s="121">
        <f>$C163*INDEX(Curves!$F$8:$F$68,BI$4-$B163+1)</f>
        <v/>
      </c>
      <c r="BJ163" s="121">
        <f>$C163*INDEX(Curves!$F$8:$F$68,BJ$4-$B163+1)</f>
        <v/>
      </c>
      <c r="BK163" s="121">
        <f>$C163*INDEX(Curves!$F$8:$F$68,BK$4-$B163+1)</f>
        <v/>
      </c>
      <c r="BL163" s="121">
        <f>$C163*INDEX(Curves!$F$8:$F$68,BL$4-$B163+1)</f>
        <v/>
      </c>
    </row>
    <row r="164">
      <c r="A164" s="116" t="inlineStr">
        <is>
          <t>Cohort month 29</t>
        </is>
      </c>
      <c r="B164" s="116" t="n">
        <v>29</v>
      </c>
      <c r="C164" s="33">
        <f>INDEX(Ops!$E$10:$BL$10,1,$B164)</f>
        <v/>
      </c>
      <c r="AH164" s="121">
        <f>$C164*INDEX(Curves!$F$8:$F$68,AH$4-$B164+1)</f>
        <v/>
      </c>
      <c r="AI164" s="121">
        <f>$C164*INDEX(Curves!$F$8:$F$68,AI$4-$B164+1)</f>
        <v/>
      </c>
      <c r="AJ164" s="121">
        <f>$C164*INDEX(Curves!$F$8:$F$68,AJ$4-$B164+1)</f>
        <v/>
      </c>
      <c r="AK164" s="121">
        <f>$C164*INDEX(Curves!$F$8:$F$68,AK$4-$B164+1)</f>
        <v/>
      </c>
      <c r="AL164" s="121">
        <f>$C164*INDEX(Curves!$F$8:$F$68,AL$4-$B164+1)</f>
        <v/>
      </c>
      <c r="AM164" s="121">
        <f>$C164*INDEX(Curves!$F$8:$F$68,AM$4-$B164+1)</f>
        <v/>
      </c>
      <c r="AN164" s="121">
        <f>$C164*INDEX(Curves!$F$8:$F$68,AN$4-$B164+1)</f>
        <v/>
      </c>
      <c r="AO164" s="121">
        <f>$C164*INDEX(Curves!$F$8:$F$68,AO$4-$B164+1)</f>
        <v/>
      </c>
      <c r="AP164" s="121">
        <f>$C164*INDEX(Curves!$F$8:$F$68,AP$4-$B164+1)</f>
        <v/>
      </c>
      <c r="AQ164" s="121">
        <f>$C164*INDEX(Curves!$F$8:$F$68,AQ$4-$B164+1)</f>
        <v/>
      </c>
      <c r="AR164" s="121">
        <f>$C164*INDEX(Curves!$F$8:$F$68,AR$4-$B164+1)</f>
        <v/>
      </c>
      <c r="AS164" s="121">
        <f>$C164*INDEX(Curves!$F$8:$F$68,AS$4-$B164+1)</f>
        <v/>
      </c>
      <c r="AT164" s="121">
        <f>$C164*INDEX(Curves!$F$8:$F$68,AT$4-$B164+1)</f>
        <v/>
      </c>
      <c r="AU164" s="121">
        <f>$C164*INDEX(Curves!$F$8:$F$68,AU$4-$B164+1)</f>
        <v/>
      </c>
      <c r="AV164" s="121">
        <f>$C164*INDEX(Curves!$F$8:$F$68,AV$4-$B164+1)</f>
        <v/>
      </c>
      <c r="AW164" s="121">
        <f>$C164*INDEX(Curves!$F$8:$F$68,AW$4-$B164+1)</f>
        <v/>
      </c>
      <c r="AX164" s="121">
        <f>$C164*INDEX(Curves!$F$8:$F$68,AX$4-$B164+1)</f>
        <v/>
      </c>
      <c r="AY164" s="121">
        <f>$C164*INDEX(Curves!$F$8:$F$68,AY$4-$B164+1)</f>
        <v/>
      </c>
      <c r="AZ164" s="121">
        <f>$C164*INDEX(Curves!$F$8:$F$68,AZ$4-$B164+1)</f>
        <v/>
      </c>
      <c r="BA164" s="121">
        <f>$C164*INDEX(Curves!$F$8:$F$68,BA$4-$B164+1)</f>
        <v/>
      </c>
      <c r="BB164" s="121">
        <f>$C164*INDEX(Curves!$F$8:$F$68,BB$4-$B164+1)</f>
        <v/>
      </c>
      <c r="BC164" s="121">
        <f>$C164*INDEX(Curves!$F$8:$F$68,BC$4-$B164+1)</f>
        <v/>
      </c>
      <c r="BD164" s="121">
        <f>$C164*INDEX(Curves!$F$8:$F$68,BD$4-$B164+1)</f>
        <v/>
      </c>
      <c r="BE164" s="121">
        <f>$C164*INDEX(Curves!$F$8:$F$68,BE$4-$B164+1)</f>
        <v/>
      </c>
      <c r="BF164" s="121">
        <f>$C164*INDEX(Curves!$F$8:$F$68,BF$4-$B164+1)</f>
        <v/>
      </c>
      <c r="BG164" s="121">
        <f>$C164*INDEX(Curves!$F$8:$F$68,BG$4-$B164+1)</f>
        <v/>
      </c>
      <c r="BH164" s="121">
        <f>$C164*INDEX(Curves!$F$8:$F$68,BH$4-$B164+1)</f>
        <v/>
      </c>
      <c r="BI164" s="121">
        <f>$C164*INDEX(Curves!$F$8:$F$68,BI$4-$B164+1)</f>
        <v/>
      </c>
      <c r="BJ164" s="121">
        <f>$C164*INDEX(Curves!$F$8:$F$68,BJ$4-$B164+1)</f>
        <v/>
      </c>
      <c r="BK164" s="121">
        <f>$C164*INDEX(Curves!$F$8:$F$68,BK$4-$B164+1)</f>
        <v/>
      </c>
      <c r="BL164" s="121">
        <f>$C164*INDEX(Curves!$F$8:$F$68,BL$4-$B164+1)</f>
        <v/>
      </c>
    </row>
    <row r="165">
      <c r="A165" s="116" t="inlineStr">
        <is>
          <t>Cohort month 30</t>
        </is>
      </c>
      <c r="B165" s="116" t="n">
        <v>30</v>
      </c>
      <c r="C165" s="33">
        <f>INDEX(Ops!$E$10:$BL$10,1,$B165)</f>
        <v/>
      </c>
      <c r="AI165" s="121">
        <f>$C165*INDEX(Curves!$F$8:$F$68,AI$4-$B165+1)</f>
        <v/>
      </c>
      <c r="AJ165" s="121">
        <f>$C165*INDEX(Curves!$F$8:$F$68,AJ$4-$B165+1)</f>
        <v/>
      </c>
      <c r="AK165" s="121">
        <f>$C165*INDEX(Curves!$F$8:$F$68,AK$4-$B165+1)</f>
        <v/>
      </c>
      <c r="AL165" s="121">
        <f>$C165*INDEX(Curves!$F$8:$F$68,AL$4-$B165+1)</f>
        <v/>
      </c>
      <c r="AM165" s="121">
        <f>$C165*INDEX(Curves!$F$8:$F$68,AM$4-$B165+1)</f>
        <v/>
      </c>
      <c r="AN165" s="121">
        <f>$C165*INDEX(Curves!$F$8:$F$68,AN$4-$B165+1)</f>
        <v/>
      </c>
      <c r="AO165" s="121">
        <f>$C165*INDEX(Curves!$F$8:$F$68,AO$4-$B165+1)</f>
        <v/>
      </c>
      <c r="AP165" s="121">
        <f>$C165*INDEX(Curves!$F$8:$F$68,AP$4-$B165+1)</f>
        <v/>
      </c>
      <c r="AQ165" s="121">
        <f>$C165*INDEX(Curves!$F$8:$F$68,AQ$4-$B165+1)</f>
        <v/>
      </c>
      <c r="AR165" s="121">
        <f>$C165*INDEX(Curves!$F$8:$F$68,AR$4-$B165+1)</f>
        <v/>
      </c>
      <c r="AS165" s="121">
        <f>$C165*INDEX(Curves!$F$8:$F$68,AS$4-$B165+1)</f>
        <v/>
      </c>
      <c r="AT165" s="121">
        <f>$C165*INDEX(Curves!$F$8:$F$68,AT$4-$B165+1)</f>
        <v/>
      </c>
      <c r="AU165" s="121">
        <f>$C165*INDEX(Curves!$F$8:$F$68,AU$4-$B165+1)</f>
        <v/>
      </c>
      <c r="AV165" s="121">
        <f>$C165*INDEX(Curves!$F$8:$F$68,AV$4-$B165+1)</f>
        <v/>
      </c>
      <c r="AW165" s="121">
        <f>$C165*INDEX(Curves!$F$8:$F$68,AW$4-$B165+1)</f>
        <v/>
      </c>
      <c r="AX165" s="121">
        <f>$C165*INDEX(Curves!$F$8:$F$68,AX$4-$B165+1)</f>
        <v/>
      </c>
      <c r="AY165" s="121">
        <f>$C165*INDEX(Curves!$F$8:$F$68,AY$4-$B165+1)</f>
        <v/>
      </c>
      <c r="AZ165" s="121">
        <f>$C165*INDEX(Curves!$F$8:$F$68,AZ$4-$B165+1)</f>
        <v/>
      </c>
      <c r="BA165" s="121">
        <f>$C165*INDEX(Curves!$F$8:$F$68,BA$4-$B165+1)</f>
        <v/>
      </c>
      <c r="BB165" s="121">
        <f>$C165*INDEX(Curves!$F$8:$F$68,BB$4-$B165+1)</f>
        <v/>
      </c>
      <c r="BC165" s="121">
        <f>$C165*INDEX(Curves!$F$8:$F$68,BC$4-$B165+1)</f>
        <v/>
      </c>
      <c r="BD165" s="121">
        <f>$C165*INDEX(Curves!$F$8:$F$68,BD$4-$B165+1)</f>
        <v/>
      </c>
      <c r="BE165" s="121">
        <f>$C165*INDEX(Curves!$F$8:$F$68,BE$4-$B165+1)</f>
        <v/>
      </c>
      <c r="BF165" s="121">
        <f>$C165*INDEX(Curves!$F$8:$F$68,BF$4-$B165+1)</f>
        <v/>
      </c>
      <c r="BG165" s="121">
        <f>$C165*INDEX(Curves!$F$8:$F$68,BG$4-$B165+1)</f>
        <v/>
      </c>
      <c r="BH165" s="121">
        <f>$C165*INDEX(Curves!$F$8:$F$68,BH$4-$B165+1)</f>
        <v/>
      </c>
      <c r="BI165" s="121">
        <f>$C165*INDEX(Curves!$F$8:$F$68,BI$4-$B165+1)</f>
        <v/>
      </c>
      <c r="BJ165" s="121">
        <f>$C165*INDEX(Curves!$F$8:$F$68,BJ$4-$B165+1)</f>
        <v/>
      </c>
      <c r="BK165" s="121">
        <f>$C165*INDEX(Curves!$F$8:$F$68,BK$4-$B165+1)</f>
        <v/>
      </c>
      <c r="BL165" s="121">
        <f>$C165*INDEX(Curves!$F$8:$F$68,BL$4-$B165+1)</f>
        <v/>
      </c>
    </row>
    <row r="166">
      <c r="A166" s="116" t="inlineStr">
        <is>
          <t>Cohort month 31</t>
        </is>
      </c>
      <c r="B166" s="116" t="n">
        <v>31</v>
      </c>
      <c r="C166" s="33">
        <f>INDEX(Ops!$E$10:$BL$10,1,$B166)</f>
        <v/>
      </c>
      <c r="AJ166" s="121">
        <f>$C166*INDEX(Curves!$F$8:$F$68,AJ$4-$B166+1)</f>
        <v/>
      </c>
      <c r="AK166" s="121">
        <f>$C166*INDEX(Curves!$F$8:$F$68,AK$4-$B166+1)</f>
        <v/>
      </c>
      <c r="AL166" s="121">
        <f>$C166*INDEX(Curves!$F$8:$F$68,AL$4-$B166+1)</f>
        <v/>
      </c>
      <c r="AM166" s="121">
        <f>$C166*INDEX(Curves!$F$8:$F$68,AM$4-$B166+1)</f>
        <v/>
      </c>
      <c r="AN166" s="121">
        <f>$C166*INDEX(Curves!$F$8:$F$68,AN$4-$B166+1)</f>
        <v/>
      </c>
      <c r="AO166" s="121">
        <f>$C166*INDEX(Curves!$F$8:$F$68,AO$4-$B166+1)</f>
        <v/>
      </c>
      <c r="AP166" s="121">
        <f>$C166*INDEX(Curves!$F$8:$F$68,AP$4-$B166+1)</f>
        <v/>
      </c>
      <c r="AQ166" s="121">
        <f>$C166*INDEX(Curves!$F$8:$F$68,AQ$4-$B166+1)</f>
        <v/>
      </c>
      <c r="AR166" s="121">
        <f>$C166*INDEX(Curves!$F$8:$F$68,AR$4-$B166+1)</f>
        <v/>
      </c>
      <c r="AS166" s="121">
        <f>$C166*INDEX(Curves!$F$8:$F$68,AS$4-$B166+1)</f>
        <v/>
      </c>
      <c r="AT166" s="121">
        <f>$C166*INDEX(Curves!$F$8:$F$68,AT$4-$B166+1)</f>
        <v/>
      </c>
      <c r="AU166" s="121">
        <f>$C166*INDEX(Curves!$F$8:$F$68,AU$4-$B166+1)</f>
        <v/>
      </c>
      <c r="AV166" s="121">
        <f>$C166*INDEX(Curves!$F$8:$F$68,AV$4-$B166+1)</f>
        <v/>
      </c>
      <c r="AW166" s="121">
        <f>$C166*INDEX(Curves!$F$8:$F$68,AW$4-$B166+1)</f>
        <v/>
      </c>
      <c r="AX166" s="121">
        <f>$C166*INDEX(Curves!$F$8:$F$68,AX$4-$B166+1)</f>
        <v/>
      </c>
      <c r="AY166" s="121">
        <f>$C166*INDEX(Curves!$F$8:$F$68,AY$4-$B166+1)</f>
        <v/>
      </c>
      <c r="AZ166" s="121">
        <f>$C166*INDEX(Curves!$F$8:$F$68,AZ$4-$B166+1)</f>
        <v/>
      </c>
      <c r="BA166" s="121">
        <f>$C166*INDEX(Curves!$F$8:$F$68,BA$4-$B166+1)</f>
        <v/>
      </c>
      <c r="BB166" s="121">
        <f>$C166*INDEX(Curves!$F$8:$F$68,BB$4-$B166+1)</f>
        <v/>
      </c>
      <c r="BC166" s="121">
        <f>$C166*INDEX(Curves!$F$8:$F$68,BC$4-$B166+1)</f>
        <v/>
      </c>
      <c r="BD166" s="121">
        <f>$C166*INDEX(Curves!$F$8:$F$68,BD$4-$B166+1)</f>
        <v/>
      </c>
      <c r="BE166" s="121">
        <f>$C166*INDEX(Curves!$F$8:$F$68,BE$4-$B166+1)</f>
        <v/>
      </c>
      <c r="BF166" s="121">
        <f>$C166*INDEX(Curves!$F$8:$F$68,BF$4-$B166+1)</f>
        <v/>
      </c>
      <c r="BG166" s="121">
        <f>$C166*INDEX(Curves!$F$8:$F$68,BG$4-$B166+1)</f>
        <v/>
      </c>
      <c r="BH166" s="121">
        <f>$C166*INDEX(Curves!$F$8:$F$68,BH$4-$B166+1)</f>
        <v/>
      </c>
      <c r="BI166" s="121">
        <f>$C166*INDEX(Curves!$F$8:$F$68,BI$4-$B166+1)</f>
        <v/>
      </c>
      <c r="BJ166" s="121">
        <f>$C166*INDEX(Curves!$F$8:$F$68,BJ$4-$B166+1)</f>
        <v/>
      </c>
      <c r="BK166" s="121">
        <f>$C166*INDEX(Curves!$F$8:$F$68,BK$4-$B166+1)</f>
        <v/>
      </c>
      <c r="BL166" s="121">
        <f>$C166*INDEX(Curves!$F$8:$F$68,BL$4-$B166+1)</f>
        <v/>
      </c>
    </row>
    <row r="167">
      <c r="A167" s="116" t="inlineStr">
        <is>
          <t>Cohort month 32</t>
        </is>
      </c>
      <c r="B167" s="116" t="n">
        <v>32</v>
      </c>
      <c r="C167" s="33">
        <f>INDEX(Ops!$E$10:$BL$10,1,$B167)</f>
        <v/>
      </c>
      <c r="AK167" s="121">
        <f>$C167*INDEX(Curves!$F$8:$F$68,AK$4-$B167+1)</f>
        <v/>
      </c>
      <c r="AL167" s="121">
        <f>$C167*INDEX(Curves!$F$8:$F$68,AL$4-$B167+1)</f>
        <v/>
      </c>
      <c r="AM167" s="121">
        <f>$C167*INDEX(Curves!$F$8:$F$68,AM$4-$B167+1)</f>
        <v/>
      </c>
      <c r="AN167" s="121">
        <f>$C167*INDEX(Curves!$F$8:$F$68,AN$4-$B167+1)</f>
        <v/>
      </c>
      <c r="AO167" s="121">
        <f>$C167*INDEX(Curves!$F$8:$F$68,AO$4-$B167+1)</f>
        <v/>
      </c>
      <c r="AP167" s="121">
        <f>$C167*INDEX(Curves!$F$8:$F$68,AP$4-$B167+1)</f>
        <v/>
      </c>
      <c r="AQ167" s="121">
        <f>$C167*INDEX(Curves!$F$8:$F$68,AQ$4-$B167+1)</f>
        <v/>
      </c>
      <c r="AR167" s="121">
        <f>$C167*INDEX(Curves!$F$8:$F$68,AR$4-$B167+1)</f>
        <v/>
      </c>
      <c r="AS167" s="121">
        <f>$C167*INDEX(Curves!$F$8:$F$68,AS$4-$B167+1)</f>
        <v/>
      </c>
      <c r="AT167" s="121">
        <f>$C167*INDEX(Curves!$F$8:$F$68,AT$4-$B167+1)</f>
        <v/>
      </c>
      <c r="AU167" s="121">
        <f>$C167*INDEX(Curves!$F$8:$F$68,AU$4-$B167+1)</f>
        <v/>
      </c>
      <c r="AV167" s="121">
        <f>$C167*INDEX(Curves!$F$8:$F$68,AV$4-$B167+1)</f>
        <v/>
      </c>
      <c r="AW167" s="121">
        <f>$C167*INDEX(Curves!$F$8:$F$68,AW$4-$B167+1)</f>
        <v/>
      </c>
      <c r="AX167" s="121">
        <f>$C167*INDEX(Curves!$F$8:$F$68,AX$4-$B167+1)</f>
        <v/>
      </c>
      <c r="AY167" s="121">
        <f>$C167*INDEX(Curves!$F$8:$F$68,AY$4-$B167+1)</f>
        <v/>
      </c>
      <c r="AZ167" s="121">
        <f>$C167*INDEX(Curves!$F$8:$F$68,AZ$4-$B167+1)</f>
        <v/>
      </c>
      <c r="BA167" s="121">
        <f>$C167*INDEX(Curves!$F$8:$F$68,BA$4-$B167+1)</f>
        <v/>
      </c>
      <c r="BB167" s="121">
        <f>$C167*INDEX(Curves!$F$8:$F$68,BB$4-$B167+1)</f>
        <v/>
      </c>
      <c r="BC167" s="121">
        <f>$C167*INDEX(Curves!$F$8:$F$68,BC$4-$B167+1)</f>
        <v/>
      </c>
      <c r="BD167" s="121">
        <f>$C167*INDEX(Curves!$F$8:$F$68,BD$4-$B167+1)</f>
        <v/>
      </c>
      <c r="BE167" s="121">
        <f>$C167*INDEX(Curves!$F$8:$F$68,BE$4-$B167+1)</f>
        <v/>
      </c>
      <c r="BF167" s="121">
        <f>$C167*INDEX(Curves!$F$8:$F$68,BF$4-$B167+1)</f>
        <v/>
      </c>
      <c r="BG167" s="121">
        <f>$C167*INDEX(Curves!$F$8:$F$68,BG$4-$B167+1)</f>
        <v/>
      </c>
      <c r="BH167" s="121">
        <f>$C167*INDEX(Curves!$F$8:$F$68,BH$4-$B167+1)</f>
        <v/>
      </c>
      <c r="BI167" s="121">
        <f>$C167*INDEX(Curves!$F$8:$F$68,BI$4-$B167+1)</f>
        <v/>
      </c>
      <c r="BJ167" s="121">
        <f>$C167*INDEX(Curves!$F$8:$F$68,BJ$4-$B167+1)</f>
        <v/>
      </c>
      <c r="BK167" s="121">
        <f>$C167*INDEX(Curves!$F$8:$F$68,BK$4-$B167+1)</f>
        <v/>
      </c>
      <c r="BL167" s="121">
        <f>$C167*INDEX(Curves!$F$8:$F$68,BL$4-$B167+1)</f>
        <v/>
      </c>
    </row>
    <row r="168">
      <c r="A168" s="116" t="inlineStr">
        <is>
          <t>Cohort month 33</t>
        </is>
      </c>
      <c r="B168" s="116" t="n">
        <v>33</v>
      </c>
      <c r="C168" s="33">
        <f>INDEX(Ops!$E$10:$BL$10,1,$B168)</f>
        <v/>
      </c>
      <c r="AL168" s="121">
        <f>$C168*INDEX(Curves!$F$8:$F$68,AL$4-$B168+1)</f>
        <v/>
      </c>
      <c r="AM168" s="121">
        <f>$C168*INDEX(Curves!$F$8:$F$68,AM$4-$B168+1)</f>
        <v/>
      </c>
      <c r="AN168" s="121">
        <f>$C168*INDEX(Curves!$F$8:$F$68,AN$4-$B168+1)</f>
        <v/>
      </c>
      <c r="AO168" s="121">
        <f>$C168*INDEX(Curves!$F$8:$F$68,AO$4-$B168+1)</f>
        <v/>
      </c>
      <c r="AP168" s="121">
        <f>$C168*INDEX(Curves!$F$8:$F$68,AP$4-$B168+1)</f>
        <v/>
      </c>
      <c r="AQ168" s="121">
        <f>$C168*INDEX(Curves!$F$8:$F$68,AQ$4-$B168+1)</f>
        <v/>
      </c>
      <c r="AR168" s="121">
        <f>$C168*INDEX(Curves!$F$8:$F$68,AR$4-$B168+1)</f>
        <v/>
      </c>
      <c r="AS168" s="121">
        <f>$C168*INDEX(Curves!$F$8:$F$68,AS$4-$B168+1)</f>
        <v/>
      </c>
      <c r="AT168" s="121">
        <f>$C168*INDEX(Curves!$F$8:$F$68,AT$4-$B168+1)</f>
        <v/>
      </c>
      <c r="AU168" s="121">
        <f>$C168*INDEX(Curves!$F$8:$F$68,AU$4-$B168+1)</f>
        <v/>
      </c>
      <c r="AV168" s="121">
        <f>$C168*INDEX(Curves!$F$8:$F$68,AV$4-$B168+1)</f>
        <v/>
      </c>
      <c r="AW168" s="121">
        <f>$C168*INDEX(Curves!$F$8:$F$68,AW$4-$B168+1)</f>
        <v/>
      </c>
      <c r="AX168" s="121">
        <f>$C168*INDEX(Curves!$F$8:$F$68,AX$4-$B168+1)</f>
        <v/>
      </c>
      <c r="AY168" s="121">
        <f>$C168*INDEX(Curves!$F$8:$F$68,AY$4-$B168+1)</f>
        <v/>
      </c>
      <c r="AZ168" s="121">
        <f>$C168*INDEX(Curves!$F$8:$F$68,AZ$4-$B168+1)</f>
        <v/>
      </c>
      <c r="BA168" s="121">
        <f>$C168*INDEX(Curves!$F$8:$F$68,BA$4-$B168+1)</f>
        <v/>
      </c>
      <c r="BB168" s="121">
        <f>$C168*INDEX(Curves!$F$8:$F$68,BB$4-$B168+1)</f>
        <v/>
      </c>
      <c r="BC168" s="121">
        <f>$C168*INDEX(Curves!$F$8:$F$68,BC$4-$B168+1)</f>
        <v/>
      </c>
      <c r="BD168" s="121">
        <f>$C168*INDEX(Curves!$F$8:$F$68,BD$4-$B168+1)</f>
        <v/>
      </c>
      <c r="BE168" s="121">
        <f>$C168*INDEX(Curves!$F$8:$F$68,BE$4-$B168+1)</f>
        <v/>
      </c>
      <c r="BF168" s="121">
        <f>$C168*INDEX(Curves!$F$8:$F$68,BF$4-$B168+1)</f>
        <v/>
      </c>
      <c r="BG168" s="121">
        <f>$C168*INDEX(Curves!$F$8:$F$68,BG$4-$B168+1)</f>
        <v/>
      </c>
      <c r="BH168" s="121">
        <f>$C168*INDEX(Curves!$F$8:$F$68,BH$4-$B168+1)</f>
        <v/>
      </c>
      <c r="BI168" s="121">
        <f>$C168*INDEX(Curves!$F$8:$F$68,BI$4-$B168+1)</f>
        <v/>
      </c>
      <c r="BJ168" s="121">
        <f>$C168*INDEX(Curves!$F$8:$F$68,BJ$4-$B168+1)</f>
        <v/>
      </c>
      <c r="BK168" s="121">
        <f>$C168*INDEX(Curves!$F$8:$F$68,BK$4-$B168+1)</f>
        <v/>
      </c>
      <c r="BL168" s="121">
        <f>$C168*INDEX(Curves!$F$8:$F$68,BL$4-$B168+1)</f>
        <v/>
      </c>
    </row>
    <row r="169">
      <c r="A169" s="116" t="inlineStr">
        <is>
          <t>Cohort month 34</t>
        </is>
      </c>
      <c r="B169" s="116" t="n">
        <v>34</v>
      </c>
      <c r="C169" s="33">
        <f>INDEX(Ops!$E$10:$BL$10,1,$B169)</f>
        <v/>
      </c>
      <c r="AM169" s="121">
        <f>$C169*INDEX(Curves!$F$8:$F$68,AM$4-$B169+1)</f>
        <v/>
      </c>
      <c r="AN169" s="121">
        <f>$C169*INDEX(Curves!$F$8:$F$68,AN$4-$B169+1)</f>
        <v/>
      </c>
      <c r="AO169" s="121">
        <f>$C169*INDEX(Curves!$F$8:$F$68,AO$4-$B169+1)</f>
        <v/>
      </c>
      <c r="AP169" s="121">
        <f>$C169*INDEX(Curves!$F$8:$F$68,AP$4-$B169+1)</f>
        <v/>
      </c>
      <c r="AQ169" s="121">
        <f>$C169*INDEX(Curves!$F$8:$F$68,AQ$4-$B169+1)</f>
        <v/>
      </c>
      <c r="AR169" s="121">
        <f>$C169*INDEX(Curves!$F$8:$F$68,AR$4-$B169+1)</f>
        <v/>
      </c>
      <c r="AS169" s="121">
        <f>$C169*INDEX(Curves!$F$8:$F$68,AS$4-$B169+1)</f>
        <v/>
      </c>
      <c r="AT169" s="121">
        <f>$C169*INDEX(Curves!$F$8:$F$68,AT$4-$B169+1)</f>
        <v/>
      </c>
      <c r="AU169" s="121">
        <f>$C169*INDEX(Curves!$F$8:$F$68,AU$4-$B169+1)</f>
        <v/>
      </c>
      <c r="AV169" s="121">
        <f>$C169*INDEX(Curves!$F$8:$F$68,AV$4-$B169+1)</f>
        <v/>
      </c>
      <c r="AW169" s="121">
        <f>$C169*INDEX(Curves!$F$8:$F$68,AW$4-$B169+1)</f>
        <v/>
      </c>
      <c r="AX169" s="121">
        <f>$C169*INDEX(Curves!$F$8:$F$68,AX$4-$B169+1)</f>
        <v/>
      </c>
      <c r="AY169" s="121">
        <f>$C169*INDEX(Curves!$F$8:$F$68,AY$4-$B169+1)</f>
        <v/>
      </c>
      <c r="AZ169" s="121">
        <f>$C169*INDEX(Curves!$F$8:$F$68,AZ$4-$B169+1)</f>
        <v/>
      </c>
      <c r="BA169" s="121">
        <f>$C169*INDEX(Curves!$F$8:$F$68,BA$4-$B169+1)</f>
        <v/>
      </c>
      <c r="BB169" s="121">
        <f>$C169*INDEX(Curves!$F$8:$F$68,BB$4-$B169+1)</f>
        <v/>
      </c>
      <c r="BC169" s="121">
        <f>$C169*INDEX(Curves!$F$8:$F$68,BC$4-$B169+1)</f>
        <v/>
      </c>
      <c r="BD169" s="121">
        <f>$C169*INDEX(Curves!$F$8:$F$68,BD$4-$B169+1)</f>
        <v/>
      </c>
      <c r="BE169" s="121">
        <f>$C169*INDEX(Curves!$F$8:$F$68,BE$4-$B169+1)</f>
        <v/>
      </c>
      <c r="BF169" s="121">
        <f>$C169*INDEX(Curves!$F$8:$F$68,BF$4-$B169+1)</f>
        <v/>
      </c>
      <c r="BG169" s="121">
        <f>$C169*INDEX(Curves!$F$8:$F$68,BG$4-$B169+1)</f>
        <v/>
      </c>
      <c r="BH169" s="121">
        <f>$C169*INDEX(Curves!$F$8:$F$68,BH$4-$B169+1)</f>
        <v/>
      </c>
      <c r="BI169" s="121">
        <f>$C169*INDEX(Curves!$F$8:$F$68,BI$4-$B169+1)</f>
        <v/>
      </c>
      <c r="BJ169" s="121">
        <f>$C169*INDEX(Curves!$F$8:$F$68,BJ$4-$B169+1)</f>
        <v/>
      </c>
      <c r="BK169" s="121">
        <f>$C169*INDEX(Curves!$F$8:$F$68,BK$4-$B169+1)</f>
        <v/>
      </c>
      <c r="BL169" s="121">
        <f>$C169*INDEX(Curves!$F$8:$F$68,BL$4-$B169+1)</f>
        <v/>
      </c>
    </row>
    <row r="170">
      <c r="A170" s="116" t="inlineStr">
        <is>
          <t>Cohort month 35</t>
        </is>
      </c>
      <c r="B170" s="116" t="n">
        <v>35</v>
      </c>
      <c r="C170" s="33">
        <f>INDEX(Ops!$E$10:$BL$10,1,$B170)</f>
        <v/>
      </c>
      <c r="AN170" s="121">
        <f>$C170*INDEX(Curves!$F$8:$F$68,AN$4-$B170+1)</f>
        <v/>
      </c>
      <c r="AO170" s="121">
        <f>$C170*INDEX(Curves!$F$8:$F$68,AO$4-$B170+1)</f>
        <v/>
      </c>
      <c r="AP170" s="121">
        <f>$C170*INDEX(Curves!$F$8:$F$68,AP$4-$B170+1)</f>
        <v/>
      </c>
      <c r="AQ170" s="121">
        <f>$C170*INDEX(Curves!$F$8:$F$68,AQ$4-$B170+1)</f>
        <v/>
      </c>
      <c r="AR170" s="121">
        <f>$C170*INDEX(Curves!$F$8:$F$68,AR$4-$B170+1)</f>
        <v/>
      </c>
      <c r="AS170" s="121">
        <f>$C170*INDEX(Curves!$F$8:$F$68,AS$4-$B170+1)</f>
        <v/>
      </c>
      <c r="AT170" s="121">
        <f>$C170*INDEX(Curves!$F$8:$F$68,AT$4-$B170+1)</f>
        <v/>
      </c>
      <c r="AU170" s="121">
        <f>$C170*INDEX(Curves!$F$8:$F$68,AU$4-$B170+1)</f>
        <v/>
      </c>
      <c r="AV170" s="121">
        <f>$C170*INDEX(Curves!$F$8:$F$68,AV$4-$B170+1)</f>
        <v/>
      </c>
      <c r="AW170" s="121">
        <f>$C170*INDEX(Curves!$F$8:$F$68,AW$4-$B170+1)</f>
        <v/>
      </c>
      <c r="AX170" s="121">
        <f>$C170*INDEX(Curves!$F$8:$F$68,AX$4-$B170+1)</f>
        <v/>
      </c>
      <c r="AY170" s="121">
        <f>$C170*INDEX(Curves!$F$8:$F$68,AY$4-$B170+1)</f>
        <v/>
      </c>
      <c r="AZ170" s="121">
        <f>$C170*INDEX(Curves!$F$8:$F$68,AZ$4-$B170+1)</f>
        <v/>
      </c>
      <c r="BA170" s="121">
        <f>$C170*INDEX(Curves!$F$8:$F$68,BA$4-$B170+1)</f>
        <v/>
      </c>
      <c r="BB170" s="121">
        <f>$C170*INDEX(Curves!$F$8:$F$68,BB$4-$B170+1)</f>
        <v/>
      </c>
      <c r="BC170" s="121">
        <f>$C170*INDEX(Curves!$F$8:$F$68,BC$4-$B170+1)</f>
        <v/>
      </c>
      <c r="BD170" s="121">
        <f>$C170*INDEX(Curves!$F$8:$F$68,BD$4-$B170+1)</f>
        <v/>
      </c>
      <c r="BE170" s="121">
        <f>$C170*INDEX(Curves!$F$8:$F$68,BE$4-$B170+1)</f>
        <v/>
      </c>
      <c r="BF170" s="121">
        <f>$C170*INDEX(Curves!$F$8:$F$68,BF$4-$B170+1)</f>
        <v/>
      </c>
      <c r="BG170" s="121">
        <f>$C170*INDEX(Curves!$F$8:$F$68,BG$4-$B170+1)</f>
        <v/>
      </c>
      <c r="BH170" s="121">
        <f>$C170*INDEX(Curves!$F$8:$F$68,BH$4-$B170+1)</f>
        <v/>
      </c>
      <c r="BI170" s="121">
        <f>$C170*INDEX(Curves!$F$8:$F$68,BI$4-$B170+1)</f>
        <v/>
      </c>
      <c r="BJ170" s="121">
        <f>$C170*INDEX(Curves!$F$8:$F$68,BJ$4-$B170+1)</f>
        <v/>
      </c>
      <c r="BK170" s="121">
        <f>$C170*INDEX(Curves!$F$8:$F$68,BK$4-$B170+1)</f>
        <v/>
      </c>
      <c r="BL170" s="121">
        <f>$C170*INDEX(Curves!$F$8:$F$68,BL$4-$B170+1)</f>
        <v/>
      </c>
    </row>
    <row r="171">
      <c r="A171" s="116" t="inlineStr">
        <is>
          <t>Cohort month 36</t>
        </is>
      </c>
      <c r="B171" s="116" t="n">
        <v>36</v>
      </c>
      <c r="C171" s="33">
        <f>INDEX(Ops!$E$10:$BL$10,1,$B171)</f>
        <v/>
      </c>
      <c r="AO171" s="121">
        <f>$C171*INDEX(Curves!$F$8:$F$68,AO$4-$B171+1)</f>
        <v/>
      </c>
      <c r="AP171" s="121">
        <f>$C171*INDEX(Curves!$F$8:$F$68,AP$4-$B171+1)</f>
        <v/>
      </c>
      <c r="AQ171" s="121">
        <f>$C171*INDEX(Curves!$F$8:$F$68,AQ$4-$B171+1)</f>
        <v/>
      </c>
      <c r="AR171" s="121">
        <f>$C171*INDEX(Curves!$F$8:$F$68,AR$4-$B171+1)</f>
        <v/>
      </c>
      <c r="AS171" s="121">
        <f>$C171*INDEX(Curves!$F$8:$F$68,AS$4-$B171+1)</f>
        <v/>
      </c>
      <c r="AT171" s="121">
        <f>$C171*INDEX(Curves!$F$8:$F$68,AT$4-$B171+1)</f>
        <v/>
      </c>
      <c r="AU171" s="121">
        <f>$C171*INDEX(Curves!$F$8:$F$68,AU$4-$B171+1)</f>
        <v/>
      </c>
      <c r="AV171" s="121">
        <f>$C171*INDEX(Curves!$F$8:$F$68,AV$4-$B171+1)</f>
        <v/>
      </c>
      <c r="AW171" s="121">
        <f>$C171*INDEX(Curves!$F$8:$F$68,AW$4-$B171+1)</f>
        <v/>
      </c>
      <c r="AX171" s="121">
        <f>$C171*INDEX(Curves!$F$8:$F$68,AX$4-$B171+1)</f>
        <v/>
      </c>
      <c r="AY171" s="121">
        <f>$C171*INDEX(Curves!$F$8:$F$68,AY$4-$B171+1)</f>
        <v/>
      </c>
      <c r="AZ171" s="121">
        <f>$C171*INDEX(Curves!$F$8:$F$68,AZ$4-$B171+1)</f>
        <v/>
      </c>
      <c r="BA171" s="121">
        <f>$C171*INDEX(Curves!$F$8:$F$68,BA$4-$B171+1)</f>
        <v/>
      </c>
      <c r="BB171" s="121">
        <f>$C171*INDEX(Curves!$F$8:$F$68,BB$4-$B171+1)</f>
        <v/>
      </c>
      <c r="BC171" s="121">
        <f>$C171*INDEX(Curves!$F$8:$F$68,BC$4-$B171+1)</f>
        <v/>
      </c>
      <c r="BD171" s="121">
        <f>$C171*INDEX(Curves!$F$8:$F$68,BD$4-$B171+1)</f>
        <v/>
      </c>
      <c r="BE171" s="121">
        <f>$C171*INDEX(Curves!$F$8:$F$68,BE$4-$B171+1)</f>
        <v/>
      </c>
      <c r="BF171" s="121">
        <f>$C171*INDEX(Curves!$F$8:$F$68,BF$4-$B171+1)</f>
        <v/>
      </c>
      <c r="BG171" s="121">
        <f>$C171*INDEX(Curves!$F$8:$F$68,BG$4-$B171+1)</f>
        <v/>
      </c>
      <c r="BH171" s="121">
        <f>$C171*INDEX(Curves!$F$8:$F$68,BH$4-$B171+1)</f>
        <v/>
      </c>
      <c r="BI171" s="121">
        <f>$C171*INDEX(Curves!$F$8:$F$68,BI$4-$B171+1)</f>
        <v/>
      </c>
      <c r="BJ171" s="121">
        <f>$C171*INDEX(Curves!$F$8:$F$68,BJ$4-$B171+1)</f>
        <v/>
      </c>
      <c r="BK171" s="121">
        <f>$C171*INDEX(Curves!$F$8:$F$68,BK$4-$B171+1)</f>
        <v/>
      </c>
      <c r="BL171" s="121">
        <f>$C171*INDEX(Curves!$F$8:$F$68,BL$4-$B171+1)</f>
        <v/>
      </c>
    </row>
    <row r="172">
      <c r="A172" s="116" t="inlineStr">
        <is>
          <t>Cohort month 37</t>
        </is>
      </c>
      <c r="B172" s="116" t="n">
        <v>37</v>
      </c>
      <c r="C172" s="33">
        <f>INDEX(Ops!$E$10:$BL$10,1,$B172)</f>
        <v/>
      </c>
      <c r="AP172" s="121">
        <f>$C172*INDEX(Curves!$F$8:$F$68,AP$4-$B172+1)</f>
        <v/>
      </c>
      <c r="AQ172" s="121">
        <f>$C172*INDEX(Curves!$F$8:$F$68,AQ$4-$B172+1)</f>
        <v/>
      </c>
      <c r="AR172" s="121">
        <f>$C172*INDEX(Curves!$F$8:$F$68,AR$4-$B172+1)</f>
        <v/>
      </c>
      <c r="AS172" s="121">
        <f>$C172*INDEX(Curves!$F$8:$F$68,AS$4-$B172+1)</f>
        <v/>
      </c>
      <c r="AT172" s="121">
        <f>$C172*INDEX(Curves!$F$8:$F$68,AT$4-$B172+1)</f>
        <v/>
      </c>
      <c r="AU172" s="121">
        <f>$C172*INDEX(Curves!$F$8:$F$68,AU$4-$B172+1)</f>
        <v/>
      </c>
      <c r="AV172" s="121">
        <f>$C172*INDEX(Curves!$F$8:$F$68,AV$4-$B172+1)</f>
        <v/>
      </c>
      <c r="AW172" s="121">
        <f>$C172*INDEX(Curves!$F$8:$F$68,AW$4-$B172+1)</f>
        <v/>
      </c>
      <c r="AX172" s="121">
        <f>$C172*INDEX(Curves!$F$8:$F$68,AX$4-$B172+1)</f>
        <v/>
      </c>
      <c r="AY172" s="121">
        <f>$C172*INDEX(Curves!$F$8:$F$68,AY$4-$B172+1)</f>
        <v/>
      </c>
      <c r="AZ172" s="121">
        <f>$C172*INDEX(Curves!$F$8:$F$68,AZ$4-$B172+1)</f>
        <v/>
      </c>
      <c r="BA172" s="121">
        <f>$C172*INDEX(Curves!$F$8:$F$68,BA$4-$B172+1)</f>
        <v/>
      </c>
      <c r="BB172" s="121">
        <f>$C172*INDEX(Curves!$F$8:$F$68,BB$4-$B172+1)</f>
        <v/>
      </c>
      <c r="BC172" s="121">
        <f>$C172*INDEX(Curves!$F$8:$F$68,BC$4-$B172+1)</f>
        <v/>
      </c>
      <c r="BD172" s="121">
        <f>$C172*INDEX(Curves!$F$8:$F$68,BD$4-$B172+1)</f>
        <v/>
      </c>
      <c r="BE172" s="121">
        <f>$C172*INDEX(Curves!$F$8:$F$68,BE$4-$B172+1)</f>
        <v/>
      </c>
      <c r="BF172" s="121">
        <f>$C172*INDEX(Curves!$F$8:$F$68,BF$4-$B172+1)</f>
        <v/>
      </c>
      <c r="BG172" s="121">
        <f>$C172*INDEX(Curves!$F$8:$F$68,BG$4-$B172+1)</f>
        <v/>
      </c>
      <c r="BH172" s="121">
        <f>$C172*INDEX(Curves!$F$8:$F$68,BH$4-$B172+1)</f>
        <v/>
      </c>
      <c r="BI172" s="121">
        <f>$C172*INDEX(Curves!$F$8:$F$68,BI$4-$B172+1)</f>
        <v/>
      </c>
      <c r="BJ172" s="121">
        <f>$C172*INDEX(Curves!$F$8:$F$68,BJ$4-$B172+1)</f>
        <v/>
      </c>
      <c r="BK172" s="121">
        <f>$C172*INDEX(Curves!$F$8:$F$68,BK$4-$B172+1)</f>
        <v/>
      </c>
      <c r="BL172" s="121">
        <f>$C172*INDEX(Curves!$F$8:$F$68,BL$4-$B172+1)</f>
        <v/>
      </c>
    </row>
    <row r="173">
      <c r="A173" s="116" t="inlineStr">
        <is>
          <t>Cohort month 38</t>
        </is>
      </c>
      <c r="B173" s="116" t="n">
        <v>38</v>
      </c>
      <c r="C173" s="33">
        <f>INDEX(Ops!$E$10:$BL$10,1,$B173)</f>
        <v/>
      </c>
      <c r="AQ173" s="121">
        <f>$C173*INDEX(Curves!$F$8:$F$68,AQ$4-$B173+1)</f>
        <v/>
      </c>
      <c r="AR173" s="121">
        <f>$C173*INDEX(Curves!$F$8:$F$68,AR$4-$B173+1)</f>
        <v/>
      </c>
      <c r="AS173" s="121">
        <f>$C173*INDEX(Curves!$F$8:$F$68,AS$4-$B173+1)</f>
        <v/>
      </c>
      <c r="AT173" s="121">
        <f>$C173*INDEX(Curves!$F$8:$F$68,AT$4-$B173+1)</f>
        <v/>
      </c>
      <c r="AU173" s="121">
        <f>$C173*INDEX(Curves!$F$8:$F$68,AU$4-$B173+1)</f>
        <v/>
      </c>
      <c r="AV173" s="121">
        <f>$C173*INDEX(Curves!$F$8:$F$68,AV$4-$B173+1)</f>
        <v/>
      </c>
      <c r="AW173" s="121">
        <f>$C173*INDEX(Curves!$F$8:$F$68,AW$4-$B173+1)</f>
        <v/>
      </c>
      <c r="AX173" s="121">
        <f>$C173*INDEX(Curves!$F$8:$F$68,AX$4-$B173+1)</f>
        <v/>
      </c>
      <c r="AY173" s="121">
        <f>$C173*INDEX(Curves!$F$8:$F$68,AY$4-$B173+1)</f>
        <v/>
      </c>
      <c r="AZ173" s="121">
        <f>$C173*INDEX(Curves!$F$8:$F$68,AZ$4-$B173+1)</f>
        <v/>
      </c>
      <c r="BA173" s="121">
        <f>$C173*INDEX(Curves!$F$8:$F$68,BA$4-$B173+1)</f>
        <v/>
      </c>
      <c r="BB173" s="121">
        <f>$C173*INDEX(Curves!$F$8:$F$68,BB$4-$B173+1)</f>
        <v/>
      </c>
      <c r="BC173" s="121">
        <f>$C173*INDEX(Curves!$F$8:$F$68,BC$4-$B173+1)</f>
        <v/>
      </c>
      <c r="BD173" s="121">
        <f>$C173*INDEX(Curves!$F$8:$F$68,BD$4-$B173+1)</f>
        <v/>
      </c>
      <c r="BE173" s="121">
        <f>$C173*INDEX(Curves!$F$8:$F$68,BE$4-$B173+1)</f>
        <v/>
      </c>
      <c r="BF173" s="121">
        <f>$C173*INDEX(Curves!$F$8:$F$68,BF$4-$B173+1)</f>
        <v/>
      </c>
      <c r="BG173" s="121">
        <f>$C173*INDEX(Curves!$F$8:$F$68,BG$4-$B173+1)</f>
        <v/>
      </c>
      <c r="BH173" s="121">
        <f>$C173*INDEX(Curves!$F$8:$F$68,BH$4-$B173+1)</f>
        <v/>
      </c>
      <c r="BI173" s="121">
        <f>$C173*INDEX(Curves!$F$8:$F$68,BI$4-$B173+1)</f>
        <v/>
      </c>
      <c r="BJ173" s="121">
        <f>$C173*INDEX(Curves!$F$8:$F$68,BJ$4-$B173+1)</f>
        <v/>
      </c>
      <c r="BK173" s="121">
        <f>$C173*INDEX(Curves!$F$8:$F$68,BK$4-$B173+1)</f>
        <v/>
      </c>
      <c r="BL173" s="121">
        <f>$C173*INDEX(Curves!$F$8:$F$68,BL$4-$B173+1)</f>
        <v/>
      </c>
    </row>
    <row r="174">
      <c r="A174" s="116" t="inlineStr">
        <is>
          <t>Cohort month 39</t>
        </is>
      </c>
      <c r="B174" s="116" t="n">
        <v>39</v>
      </c>
      <c r="C174" s="33">
        <f>INDEX(Ops!$E$10:$BL$10,1,$B174)</f>
        <v/>
      </c>
      <c r="AR174" s="121">
        <f>$C174*INDEX(Curves!$F$8:$F$68,AR$4-$B174+1)</f>
        <v/>
      </c>
      <c r="AS174" s="121">
        <f>$C174*INDEX(Curves!$F$8:$F$68,AS$4-$B174+1)</f>
        <v/>
      </c>
      <c r="AT174" s="121">
        <f>$C174*INDEX(Curves!$F$8:$F$68,AT$4-$B174+1)</f>
        <v/>
      </c>
      <c r="AU174" s="121">
        <f>$C174*INDEX(Curves!$F$8:$F$68,AU$4-$B174+1)</f>
        <v/>
      </c>
      <c r="AV174" s="121">
        <f>$C174*INDEX(Curves!$F$8:$F$68,AV$4-$B174+1)</f>
        <v/>
      </c>
      <c r="AW174" s="121">
        <f>$C174*INDEX(Curves!$F$8:$F$68,AW$4-$B174+1)</f>
        <v/>
      </c>
      <c r="AX174" s="121">
        <f>$C174*INDEX(Curves!$F$8:$F$68,AX$4-$B174+1)</f>
        <v/>
      </c>
      <c r="AY174" s="121">
        <f>$C174*INDEX(Curves!$F$8:$F$68,AY$4-$B174+1)</f>
        <v/>
      </c>
      <c r="AZ174" s="121">
        <f>$C174*INDEX(Curves!$F$8:$F$68,AZ$4-$B174+1)</f>
        <v/>
      </c>
      <c r="BA174" s="121">
        <f>$C174*INDEX(Curves!$F$8:$F$68,BA$4-$B174+1)</f>
        <v/>
      </c>
      <c r="BB174" s="121">
        <f>$C174*INDEX(Curves!$F$8:$F$68,BB$4-$B174+1)</f>
        <v/>
      </c>
      <c r="BC174" s="121">
        <f>$C174*INDEX(Curves!$F$8:$F$68,BC$4-$B174+1)</f>
        <v/>
      </c>
      <c r="BD174" s="121">
        <f>$C174*INDEX(Curves!$F$8:$F$68,BD$4-$B174+1)</f>
        <v/>
      </c>
      <c r="BE174" s="121">
        <f>$C174*INDEX(Curves!$F$8:$F$68,BE$4-$B174+1)</f>
        <v/>
      </c>
      <c r="BF174" s="121">
        <f>$C174*INDEX(Curves!$F$8:$F$68,BF$4-$B174+1)</f>
        <v/>
      </c>
      <c r="BG174" s="121">
        <f>$C174*INDEX(Curves!$F$8:$F$68,BG$4-$B174+1)</f>
        <v/>
      </c>
      <c r="BH174" s="121">
        <f>$C174*INDEX(Curves!$F$8:$F$68,BH$4-$B174+1)</f>
        <v/>
      </c>
      <c r="BI174" s="121">
        <f>$C174*INDEX(Curves!$F$8:$F$68,BI$4-$B174+1)</f>
        <v/>
      </c>
      <c r="BJ174" s="121">
        <f>$C174*INDEX(Curves!$F$8:$F$68,BJ$4-$B174+1)</f>
        <v/>
      </c>
      <c r="BK174" s="121">
        <f>$C174*INDEX(Curves!$F$8:$F$68,BK$4-$B174+1)</f>
        <v/>
      </c>
      <c r="BL174" s="121">
        <f>$C174*INDEX(Curves!$F$8:$F$68,BL$4-$B174+1)</f>
        <v/>
      </c>
    </row>
    <row r="175">
      <c r="A175" s="116" t="inlineStr">
        <is>
          <t>Cohort month 40</t>
        </is>
      </c>
      <c r="B175" s="116" t="n">
        <v>40</v>
      </c>
      <c r="C175" s="33">
        <f>INDEX(Ops!$E$10:$BL$10,1,$B175)</f>
        <v/>
      </c>
      <c r="AS175" s="121">
        <f>$C175*INDEX(Curves!$F$8:$F$68,AS$4-$B175+1)</f>
        <v/>
      </c>
      <c r="AT175" s="121">
        <f>$C175*INDEX(Curves!$F$8:$F$68,AT$4-$B175+1)</f>
        <v/>
      </c>
      <c r="AU175" s="121">
        <f>$C175*INDEX(Curves!$F$8:$F$68,AU$4-$B175+1)</f>
        <v/>
      </c>
      <c r="AV175" s="121">
        <f>$C175*INDEX(Curves!$F$8:$F$68,AV$4-$B175+1)</f>
        <v/>
      </c>
      <c r="AW175" s="121">
        <f>$C175*INDEX(Curves!$F$8:$F$68,AW$4-$B175+1)</f>
        <v/>
      </c>
      <c r="AX175" s="121">
        <f>$C175*INDEX(Curves!$F$8:$F$68,AX$4-$B175+1)</f>
        <v/>
      </c>
      <c r="AY175" s="121">
        <f>$C175*INDEX(Curves!$F$8:$F$68,AY$4-$B175+1)</f>
        <v/>
      </c>
      <c r="AZ175" s="121">
        <f>$C175*INDEX(Curves!$F$8:$F$68,AZ$4-$B175+1)</f>
        <v/>
      </c>
      <c r="BA175" s="121">
        <f>$C175*INDEX(Curves!$F$8:$F$68,BA$4-$B175+1)</f>
        <v/>
      </c>
      <c r="BB175" s="121">
        <f>$C175*INDEX(Curves!$F$8:$F$68,BB$4-$B175+1)</f>
        <v/>
      </c>
      <c r="BC175" s="121">
        <f>$C175*INDEX(Curves!$F$8:$F$68,BC$4-$B175+1)</f>
        <v/>
      </c>
      <c r="BD175" s="121">
        <f>$C175*INDEX(Curves!$F$8:$F$68,BD$4-$B175+1)</f>
        <v/>
      </c>
      <c r="BE175" s="121">
        <f>$C175*INDEX(Curves!$F$8:$F$68,BE$4-$B175+1)</f>
        <v/>
      </c>
      <c r="BF175" s="121">
        <f>$C175*INDEX(Curves!$F$8:$F$68,BF$4-$B175+1)</f>
        <v/>
      </c>
      <c r="BG175" s="121">
        <f>$C175*INDEX(Curves!$F$8:$F$68,BG$4-$B175+1)</f>
        <v/>
      </c>
      <c r="BH175" s="121">
        <f>$C175*INDEX(Curves!$F$8:$F$68,BH$4-$B175+1)</f>
        <v/>
      </c>
      <c r="BI175" s="121">
        <f>$C175*INDEX(Curves!$F$8:$F$68,BI$4-$B175+1)</f>
        <v/>
      </c>
      <c r="BJ175" s="121">
        <f>$C175*INDEX(Curves!$F$8:$F$68,BJ$4-$B175+1)</f>
        <v/>
      </c>
      <c r="BK175" s="121">
        <f>$C175*INDEX(Curves!$F$8:$F$68,BK$4-$B175+1)</f>
        <v/>
      </c>
      <c r="BL175" s="121">
        <f>$C175*INDEX(Curves!$F$8:$F$68,BL$4-$B175+1)</f>
        <v/>
      </c>
    </row>
    <row r="176">
      <c r="A176" s="116" t="inlineStr">
        <is>
          <t>Cohort month 41</t>
        </is>
      </c>
      <c r="B176" s="116" t="n">
        <v>41</v>
      </c>
      <c r="C176" s="33">
        <f>INDEX(Ops!$E$10:$BL$10,1,$B176)</f>
        <v/>
      </c>
      <c r="AT176" s="121">
        <f>$C176*INDEX(Curves!$F$8:$F$68,AT$4-$B176+1)</f>
        <v/>
      </c>
      <c r="AU176" s="121">
        <f>$C176*INDEX(Curves!$F$8:$F$68,AU$4-$B176+1)</f>
        <v/>
      </c>
      <c r="AV176" s="121">
        <f>$C176*INDEX(Curves!$F$8:$F$68,AV$4-$B176+1)</f>
        <v/>
      </c>
      <c r="AW176" s="121">
        <f>$C176*INDEX(Curves!$F$8:$F$68,AW$4-$B176+1)</f>
        <v/>
      </c>
      <c r="AX176" s="121">
        <f>$C176*INDEX(Curves!$F$8:$F$68,AX$4-$B176+1)</f>
        <v/>
      </c>
      <c r="AY176" s="121">
        <f>$C176*INDEX(Curves!$F$8:$F$68,AY$4-$B176+1)</f>
        <v/>
      </c>
      <c r="AZ176" s="121">
        <f>$C176*INDEX(Curves!$F$8:$F$68,AZ$4-$B176+1)</f>
        <v/>
      </c>
      <c r="BA176" s="121">
        <f>$C176*INDEX(Curves!$F$8:$F$68,BA$4-$B176+1)</f>
        <v/>
      </c>
      <c r="BB176" s="121">
        <f>$C176*INDEX(Curves!$F$8:$F$68,BB$4-$B176+1)</f>
        <v/>
      </c>
      <c r="BC176" s="121">
        <f>$C176*INDEX(Curves!$F$8:$F$68,BC$4-$B176+1)</f>
        <v/>
      </c>
      <c r="BD176" s="121">
        <f>$C176*INDEX(Curves!$F$8:$F$68,BD$4-$B176+1)</f>
        <v/>
      </c>
      <c r="BE176" s="121">
        <f>$C176*INDEX(Curves!$F$8:$F$68,BE$4-$B176+1)</f>
        <v/>
      </c>
      <c r="BF176" s="121">
        <f>$C176*INDEX(Curves!$F$8:$F$68,BF$4-$B176+1)</f>
        <v/>
      </c>
      <c r="BG176" s="121">
        <f>$C176*INDEX(Curves!$F$8:$F$68,BG$4-$B176+1)</f>
        <v/>
      </c>
      <c r="BH176" s="121">
        <f>$C176*INDEX(Curves!$F$8:$F$68,BH$4-$B176+1)</f>
        <v/>
      </c>
      <c r="BI176" s="121">
        <f>$C176*INDEX(Curves!$F$8:$F$68,BI$4-$B176+1)</f>
        <v/>
      </c>
      <c r="BJ176" s="121">
        <f>$C176*INDEX(Curves!$F$8:$F$68,BJ$4-$B176+1)</f>
        <v/>
      </c>
      <c r="BK176" s="121">
        <f>$C176*INDEX(Curves!$F$8:$F$68,BK$4-$B176+1)</f>
        <v/>
      </c>
      <c r="BL176" s="121">
        <f>$C176*INDEX(Curves!$F$8:$F$68,BL$4-$B176+1)</f>
        <v/>
      </c>
    </row>
    <row r="177">
      <c r="A177" s="116" t="inlineStr">
        <is>
          <t>Cohort month 42</t>
        </is>
      </c>
      <c r="B177" s="116" t="n">
        <v>42</v>
      </c>
      <c r="C177" s="33">
        <f>INDEX(Ops!$E$10:$BL$10,1,$B177)</f>
        <v/>
      </c>
      <c r="AU177" s="121">
        <f>$C177*INDEX(Curves!$F$8:$F$68,AU$4-$B177+1)</f>
        <v/>
      </c>
      <c r="AV177" s="121">
        <f>$C177*INDEX(Curves!$F$8:$F$68,AV$4-$B177+1)</f>
        <v/>
      </c>
      <c r="AW177" s="121">
        <f>$C177*INDEX(Curves!$F$8:$F$68,AW$4-$B177+1)</f>
        <v/>
      </c>
      <c r="AX177" s="121">
        <f>$C177*INDEX(Curves!$F$8:$F$68,AX$4-$B177+1)</f>
        <v/>
      </c>
      <c r="AY177" s="121">
        <f>$C177*INDEX(Curves!$F$8:$F$68,AY$4-$B177+1)</f>
        <v/>
      </c>
      <c r="AZ177" s="121">
        <f>$C177*INDEX(Curves!$F$8:$F$68,AZ$4-$B177+1)</f>
        <v/>
      </c>
      <c r="BA177" s="121">
        <f>$C177*INDEX(Curves!$F$8:$F$68,BA$4-$B177+1)</f>
        <v/>
      </c>
      <c r="BB177" s="121">
        <f>$C177*INDEX(Curves!$F$8:$F$68,BB$4-$B177+1)</f>
        <v/>
      </c>
      <c r="BC177" s="121">
        <f>$C177*INDEX(Curves!$F$8:$F$68,BC$4-$B177+1)</f>
        <v/>
      </c>
      <c r="BD177" s="121">
        <f>$C177*INDEX(Curves!$F$8:$F$68,BD$4-$B177+1)</f>
        <v/>
      </c>
      <c r="BE177" s="121">
        <f>$C177*INDEX(Curves!$F$8:$F$68,BE$4-$B177+1)</f>
        <v/>
      </c>
      <c r="BF177" s="121">
        <f>$C177*INDEX(Curves!$F$8:$F$68,BF$4-$B177+1)</f>
        <v/>
      </c>
      <c r="BG177" s="121">
        <f>$C177*INDEX(Curves!$F$8:$F$68,BG$4-$B177+1)</f>
        <v/>
      </c>
      <c r="BH177" s="121">
        <f>$C177*INDEX(Curves!$F$8:$F$68,BH$4-$B177+1)</f>
        <v/>
      </c>
      <c r="BI177" s="121">
        <f>$C177*INDEX(Curves!$F$8:$F$68,BI$4-$B177+1)</f>
        <v/>
      </c>
      <c r="BJ177" s="121">
        <f>$C177*INDEX(Curves!$F$8:$F$68,BJ$4-$B177+1)</f>
        <v/>
      </c>
      <c r="BK177" s="121">
        <f>$C177*INDEX(Curves!$F$8:$F$68,BK$4-$B177+1)</f>
        <v/>
      </c>
      <c r="BL177" s="121">
        <f>$C177*INDEX(Curves!$F$8:$F$68,BL$4-$B177+1)</f>
        <v/>
      </c>
    </row>
    <row r="178">
      <c r="A178" s="116" t="inlineStr">
        <is>
          <t>Cohort month 43</t>
        </is>
      </c>
      <c r="B178" s="116" t="n">
        <v>43</v>
      </c>
      <c r="C178" s="33">
        <f>INDEX(Ops!$E$10:$BL$10,1,$B178)</f>
        <v/>
      </c>
      <c r="AV178" s="121">
        <f>$C178*INDEX(Curves!$F$8:$F$68,AV$4-$B178+1)</f>
        <v/>
      </c>
      <c r="AW178" s="121">
        <f>$C178*INDEX(Curves!$F$8:$F$68,AW$4-$B178+1)</f>
        <v/>
      </c>
      <c r="AX178" s="121">
        <f>$C178*INDEX(Curves!$F$8:$F$68,AX$4-$B178+1)</f>
        <v/>
      </c>
      <c r="AY178" s="121">
        <f>$C178*INDEX(Curves!$F$8:$F$68,AY$4-$B178+1)</f>
        <v/>
      </c>
      <c r="AZ178" s="121">
        <f>$C178*INDEX(Curves!$F$8:$F$68,AZ$4-$B178+1)</f>
        <v/>
      </c>
      <c r="BA178" s="121">
        <f>$C178*INDEX(Curves!$F$8:$F$68,BA$4-$B178+1)</f>
        <v/>
      </c>
      <c r="BB178" s="121">
        <f>$C178*INDEX(Curves!$F$8:$F$68,BB$4-$B178+1)</f>
        <v/>
      </c>
      <c r="BC178" s="121">
        <f>$C178*INDEX(Curves!$F$8:$F$68,BC$4-$B178+1)</f>
        <v/>
      </c>
      <c r="BD178" s="121">
        <f>$C178*INDEX(Curves!$F$8:$F$68,BD$4-$B178+1)</f>
        <v/>
      </c>
      <c r="BE178" s="121">
        <f>$C178*INDEX(Curves!$F$8:$F$68,BE$4-$B178+1)</f>
        <v/>
      </c>
      <c r="BF178" s="121">
        <f>$C178*INDEX(Curves!$F$8:$F$68,BF$4-$B178+1)</f>
        <v/>
      </c>
      <c r="BG178" s="121">
        <f>$C178*INDEX(Curves!$F$8:$F$68,BG$4-$B178+1)</f>
        <v/>
      </c>
      <c r="BH178" s="121">
        <f>$C178*INDEX(Curves!$F$8:$F$68,BH$4-$B178+1)</f>
        <v/>
      </c>
      <c r="BI178" s="121">
        <f>$C178*INDEX(Curves!$F$8:$F$68,BI$4-$B178+1)</f>
        <v/>
      </c>
      <c r="BJ178" s="121">
        <f>$C178*INDEX(Curves!$F$8:$F$68,BJ$4-$B178+1)</f>
        <v/>
      </c>
      <c r="BK178" s="121">
        <f>$C178*INDEX(Curves!$F$8:$F$68,BK$4-$B178+1)</f>
        <v/>
      </c>
      <c r="BL178" s="121">
        <f>$C178*INDEX(Curves!$F$8:$F$68,BL$4-$B178+1)</f>
        <v/>
      </c>
    </row>
    <row r="179">
      <c r="A179" s="116" t="inlineStr">
        <is>
          <t>Cohort month 44</t>
        </is>
      </c>
      <c r="B179" s="116" t="n">
        <v>44</v>
      </c>
      <c r="C179" s="33">
        <f>INDEX(Ops!$E$10:$BL$10,1,$B179)</f>
        <v/>
      </c>
      <c r="AW179" s="121">
        <f>$C179*INDEX(Curves!$F$8:$F$68,AW$4-$B179+1)</f>
        <v/>
      </c>
      <c r="AX179" s="121">
        <f>$C179*INDEX(Curves!$F$8:$F$68,AX$4-$B179+1)</f>
        <v/>
      </c>
      <c r="AY179" s="121">
        <f>$C179*INDEX(Curves!$F$8:$F$68,AY$4-$B179+1)</f>
        <v/>
      </c>
      <c r="AZ179" s="121">
        <f>$C179*INDEX(Curves!$F$8:$F$68,AZ$4-$B179+1)</f>
        <v/>
      </c>
      <c r="BA179" s="121">
        <f>$C179*INDEX(Curves!$F$8:$F$68,BA$4-$B179+1)</f>
        <v/>
      </c>
      <c r="BB179" s="121">
        <f>$C179*INDEX(Curves!$F$8:$F$68,BB$4-$B179+1)</f>
        <v/>
      </c>
      <c r="BC179" s="121">
        <f>$C179*INDEX(Curves!$F$8:$F$68,BC$4-$B179+1)</f>
        <v/>
      </c>
      <c r="BD179" s="121">
        <f>$C179*INDEX(Curves!$F$8:$F$68,BD$4-$B179+1)</f>
        <v/>
      </c>
      <c r="BE179" s="121">
        <f>$C179*INDEX(Curves!$F$8:$F$68,BE$4-$B179+1)</f>
        <v/>
      </c>
      <c r="BF179" s="121">
        <f>$C179*INDEX(Curves!$F$8:$F$68,BF$4-$B179+1)</f>
        <v/>
      </c>
      <c r="BG179" s="121">
        <f>$C179*INDEX(Curves!$F$8:$F$68,BG$4-$B179+1)</f>
        <v/>
      </c>
      <c r="BH179" s="121">
        <f>$C179*INDEX(Curves!$F$8:$F$68,BH$4-$B179+1)</f>
        <v/>
      </c>
      <c r="BI179" s="121">
        <f>$C179*INDEX(Curves!$F$8:$F$68,BI$4-$B179+1)</f>
        <v/>
      </c>
      <c r="BJ179" s="121">
        <f>$C179*INDEX(Curves!$F$8:$F$68,BJ$4-$B179+1)</f>
        <v/>
      </c>
      <c r="BK179" s="121">
        <f>$C179*INDEX(Curves!$F$8:$F$68,BK$4-$B179+1)</f>
        <v/>
      </c>
      <c r="BL179" s="121">
        <f>$C179*INDEX(Curves!$F$8:$F$68,BL$4-$B179+1)</f>
        <v/>
      </c>
    </row>
    <row r="180">
      <c r="A180" s="116" t="inlineStr">
        <is>
          <t>Cohort month 45</t>
        </is>
      </c>
      <c r="B180" s="116" t="n">
        <v>45</v>
      </c>
      <c r="C180" s="33">
        <f>INDEX(Ops!$E$10:$BL$10,1,$B180)</f>
        <v/>
      </c>
      <c r="AX180" s="121">
        <f>$C180*INDEX(Curves!$F$8:$F$68,AX$4-$B180+1)</f>
        <v/>
      </c>
      <c r="AY180" s="121">
        <f>$C180*INDEX(Curves!$F$8:$F$68,AY$4-$B180+1)</f>
        <v/>
      </c>
      <c r="AZ180" s="121">
        <f>$C180*INDEX(Curves!$F$8:$F$68,AZ$4-$B180+1)</f>
        <v/>
      </c>
      <c r="BA180" s="121">
        <f>$C180*INDEX(Curves!$F$8:$F$68,BA$4-$B180+1)</f>
        <v/>
      </c>
      <c r="BB180" s="121">
        <f>$C180*INDEX(Curves!$F$8:$F$68,BB$4-$B180+1)</f>
        <v/>
      </c>
      <c r="BC180" s="121">
        <f>$C180*INDEX(Curves!$F$8:$F$68,BC$4-$B180+1)</f>
        <v/>
      </c>
      <c r="BD180" s="121">
        <f>$C180*INDEX(Curves!$F$8:$F$68,BD$4-$B180+1)</f>
        <v/>
      </c>
      <c r="BE180" s="121">
        <f>$C180*INDEX(Curves!$F$8:$F$68,BE$4-$B180+1)</f>
        <v/>
      </c>
      <c r="BF180" s="121">
        <f>$C180*INDEX(Curves!$F$8:$F$68,BF$4-$B180+1)</f>
        <v/>
      </c>
      <c r="BG180" s="121">
        <f>$C180*INDEX(Curves!$F$8:$F$68,BG$4-$B180+1)</f>
        <v/>
      </c>
      <c r="BH180" s="121">
        <f>$C180*INDEX(Curves!$F$8:$F$68,BH$4-$B180+1)</f>
        <v/>
      </c>
      <c r="BI180" s="121">
        <f>$C180*INDEX(Curves!$F$8:$F$68,BI$4-$B180+1)</f>
        <v/>
      </c>
      <c r="BJ180" s="121">
        <f>$C180*INDEX(Curves!$F$8:$F$68,BJ$4-$B180+1)</f>
        <v/>
      </c>
      <c r="BK180" s="121">
        <f>$C180*INDEX(Curves!$F$8:$F$68,BK$4-$B180+1)</f>
        <v/>
      </c>
      <c r="BL180" s="121">
        <f>$C180*INDEX(Curves!$F$8:$F$68,BL$4-$B180+1)</f>
        <v/>
      </c>
    </row>
    <row r="181">
      <c r="A181" s="116" t="inlineStr">
        <is>
          <t>Cohort month 46</t>
        </is>
      </c>
      <c r="B181" s="116" t="n">
        <v>46</v>
      </c>
      <c r="C181" s="33">
        <f>INDEX(Ops!$E$10:$BL$10,1,$B181)</f>
        <v/>
      </c>
      <c r="AY181" s="121">
        <f>$C181*INDEX(Curves!$F$8:$F$68,AY$4-$B181+1)</f>
        <v/>
      </c>
      <c r="AZ181" s="121">
        <f>$C181*INDEX(Curves!$F$8:$F$68,AZ$4-$B181+1)</f>
        <v/>
      </c>
      <c r="BA181" s="121">
        <f>$C181*INDEX(Curves!$F$8:$F$68,BA$4-$B181+1)</f>
        <v/>
      </c>
      <c r="BB181" s="121">
        <f>$C181*INDEX(Curves!$F$8:$F$68,BB$4-$B181+1)</f>
        <v/>
      </c>
      <c r="BC181" s="121">
        <f>$C181*INDEX(Curves!$F$8:$F$68,BC$4-$B181+1)</f>
        <v/>
      </c>
      <c r="BD181" s="121">
        <f>$C181*INDEX(Curves!$F$8:$F$68,BD$4-$B181+1)</f>
        <v/>
      </c>
      <c r="BE181" s="121">
        <f>$C181*INDEX(Curves!$F$8:$F$68,BE$4-$B181+1)</f>
        <v/>
      </c>
      <c r="BF181" s="121">
        <f>$C181*INDEX(Curves!$F$8:$F$68,BF$4-$B181+1)</f>
        <v/>
      </c>
      <c r="BG181" s="121">
        <f>$C181*INDEX(Curves!$F$8:$F$68,BG$4-$B181+1)</f>
        <v/>
      </c>
      <c r="BH181" s="121">
        <f>$C181*INDEX(Curves!$F$8:$F$68,BH$4-$B181+1)</f>
        <v/>
      </c>
      <c r="BI181" s="121">
        <f>$C181*INDEX(Curves!$F$8:$F$68,BI$4-$B181+1)</f>
        <v/>
      </c>
      <c r="BJ181" s="121">
        <f>$C181*INDEX(Curves!$F$8:$F$68,BJ$4-$B181+1)</f>
        <v/>
      </c>
      <c r="BK181" s="121">
        <f>$C181*INDEX(Curves!$F$8:$F$68,BK$4-$B181+1)</f>
        <v/>
      </c>
      <c r="BL181" s="121">
        <f>$C181*INDEX(Curves!$F$8:$F$68,BL$4-$B181+1)</f>
        <v/>
      </c>
    </row>
    <row r="182">
      <c r="A182" s="116" t="inlineStr">
        <is>
          <t>Cohort month 47</t>
        </is>
      </c>
      <c r="B182" s="116" t="n">
        <v>47</v>
      </c>
      <c r="C182" s="33">
        <f>INDEX(Ops!$E$10:$BL$10,1,$B182)</f>
        <v/>
      </c>
      <c r="AZ182" s="121">
        <f>$C182*INDEX(Curves!$F$8:$F$68,AZ$4-$B182+1)</f>
        <v/>
      </c>
      <c r="BA182" s="121">
        <f>$C182*INDEX(Curves!$F$8:$F$68,BA$4-$B182+1)</f>
        <v/>
      </c>
      <c r="BB182" s="121">
        <f>$C182*INDEX(Curves!$F$8:$F$68,BB$4-$B182+1)</f>
        <v/>
      </c>
      <c r="BC182" s="121">
        <f>$C182*INDEX(Curves!$F$8:$F$68,BC$4-$B182+1)</f>
        <v/>
      </c>
      <c r="BD182" s="121">
        <f>$C182*INDEX(Curves!$F$8:$F$68,BD$4-$B182+1)</f>
        <v/>
      </c>
      <c r="BE182" s="121">
        <f>$C182*INDEX(Curves!$F$8:$F$68,BE$4-$B182+1)</f>
        <v/>
      </c>
      <c r="BF182" s="121">
        <f>$C182*INDEX(Curves!$F$8:$F$68,BF$4-$B182+1)</f>
        <v/>
      </c>
      <c r="BG182" s="121">
        <f>$C182*INDEX(Curves!$F$8:$F$68,BG$4-$B182+1)</f>
        <v/>
      </c>
      <c r="BH182" s="121">
        <f>$C182*INDEX(Curves!$F$8:$F$68,BH$4-$B182+1)</f>
        <v/>
      </c>
      <c r="BI182" s="121">
        <f>$C182*INDEX(Curves!$F$8:$F$68,BI$4-$B182+1)</f>
        <v/>
      </c>
      <c r="BJ182" s="121">
        <f>$C182*INDEX(Curves!$F$8:$F$68,BJ$4-$B182+1)</f>
        <v/>
      </c>
      <c r="BK182" s="121">
        <f>$C182*INDEX(Curves!$F$8:$F$68,BK$4-$B182+1)</f>
        <v/>
      </c>
      <c r="BL182" s="121">
        <f>$C182*INDEX(Curves!$F$8:$F$68,BL$4-$B182+1)</f>
        <v/>
      </c>
    </row>
    <row r="183">
      <c r="A183" s="116" t="inlineStr">
        <is>
          <t>Cohort month 48</t>
        </is>
      </c>
      <c r="B183" s="116" t="n">
        <v>48</v>
      </c>
      <c r="C183" s="33">
        <f>INDEX(Ops!$E$10:$BL$10,1,$B183)</f>
        <v/>
      </c>
      <c r="BA183" s="121">
        <f>$C183*INDEX(Curves!$F$8:$F$68,BA$4-$B183+1)</f>
        <v/>
      </c>
      <c r="BB183" s="121">
        <f>$C183*INDEX(Curves!$F$8:$F$68,BB$4-$B183+1)</f>
        <v/>
      </c>
      <c r="BC183" s="121">
        <f>$C183*INDEX(Curves!$F$8:$F$68,BC$4-$B183+1)</f>
        <v/>
      </c>
      <c r="BD183" s="121">
        <f>$C183*INDEX(Curves!$F$8:$F$68,BD$4-$B183+1)</f>
        <v/>
      </c>
      <c r="BE183" s="121">
        <f>$C183*INDEX(Curves!$F$8:$F$68,BE$4-$B183+1)</f>
        <v/>
      </c>
      <c r="BF183" s="121">
        <f>$C183*INDEX(Curves!$F$8:$F$68,BF$4-$B183+1)</f>
        <v/>
      </c>
      <c r="BG183" s="121">
        <f>$C183*INDEX(Curves!$F$8:$F$68,BG$4-$B183+1)</f>
        <v/>
      </c>
      <c r="BH183" s="121">
        <f>$C183*INDEX(Curves!$F$8:$F$68,BH$4-$B183+1)</f>
        <v/>
      </c>
      <c r="BI183" s="121">
        <f>$C183*INDEX(Curves!$F$8:$F$68,BI$4-$B183+1)</f>
        <v/>
      </c>
      <c r="BJ183" s="121">
        <f>$C183*INDEX(Curves!$F$8:$F$68,BJ$4-$B183+1)</f>
        <v/>
      </c>
      <c r="BK183" s="121">
        <f>$C183*INDEX(Curves!$F$8:$F$68,BK$4-$B183+1)</f>
        <v/>
      </c>
      <c r="BL183" s="121">
        <f>$C183*INDEX(Curves!$F$8:$F$68,BL$4-$B183+1)</f>
        <v/>
      </c>
    </row>
    <row r="184">
      <c r="A184" s="116" t="inlineStr">
        <is>
          <t>Cohort month 49</t>
        </is>
      </c>
      <c r="B184" s="116" t="n">
        <v>49</v>
      </c>
      <c r="C184" s="33">
        <f>INDEX(Ops!$E$10:$BL$10,1,$B184)</f>
        <v/>
      </c>
      <c r="BB184" s="121">
        <f>$C184*INDEX(Curves!$F$8:$F$68,BB$4-$B184+1)</f>
        <v/>
      </c>
      <c r="BC184" s="121">
        <f>$C184*INDEX(Curves!$F$8:$F$68,BC$4-$B184+1)</f>
        <v/>
      </c>
      <c r="BD184" s="121">
        <f>$C184*INDEX(Curves!$F$8:$F$68,BD$4-$B184+1)</f>
        <v/>
      </c>
      <c r="BE184" s="121">
        <f>$C184*INDEX(Curves!$F$8:$F$68,BE$4-$B184+1)</f>
        <v/>
      </c>
      <c r="BF184" s="121">
        <f>$C184*INDEX(Curves!$F$8:$F$68,BF$4-$B184+1)</f>
        <v/>
      </c>
      <c r="BG184" s="121">
        <f>$C184*INDEX(Curves!$F$8:$F$68,BG$4-$B184+1)</f>
        <v/>
      </c>
      <c r="BH184" s="121">
        <f>$C184*INDEX(Curves!$F$8:$F$68,BH$4-$B184+1)</f>
        <v/>
      </c>
      <c r="BI184" s="121">
        <f>$C184*INDEX(Curves!$F$8:$F$68,BI$4-$B184+1)</f>
        <v/>
      </c>
      <c r="BJ184" s="121">
        <f>$C184*INDEX(Curves!$F$8:$F$68,BJ$4-$B184+1)</f>
        <v/>
      </c>
      <c r="BK184" s="121">
        <f>$C184*INDEX(Curves!$F$8:$F$68,BK$4-$B184+1)</f>
        <v/>
      </c>
      <c r="BL184" s="121">
        <f>$C184*INDEX(Curves!$F$8:$F$68,BL$4-$B184+1)</f>
        <v/>
      </c>
    </row>
    <row r="185">
      <c r="A185" s="116" t="inlineStr">
        <is>
          <t>Cohort month 50</t>
        </is>
      </c>
      <c r="B185" s="116" t="n">
        <v>50</v>
      </c>
      <c r="C185" s="33">
        <f>INDEX(Ops!$E$10:$BL$10,1,$B185)</f>
        <v/>
      </c>
      <c r="BC185" s="121">
        <f>$C185*INDEX(Curves!$F$8:$F$68,BC$4-$B185+1)</f>
        <v/>
      </c>
      <c r="BD185" s="121">
        <f>$C185*INDEX(Curves!$F$8:$F$68,BD$4-$B185+1)</f>
        <v/>
      </c>
      <c r="BE185" s="121">
        <f>$C185*INDEX(Curves!$F$8:$F$68,BE$4-$B185+1)</f>
        <v/>
      </c>
      <c r="BF185" s="121">
        <f>$C185*INDEX(Curves!$F$8:$F$68,BF$4-$B185+1)</f>
        <v/>
      </c>
      <c r="BG185" s="121">
        <f>$C185*INDEX(Curves!$F$8:$F$68,BG$4-$B185+1)</f>
        <v/>
      </c>
      <c r="BH185" s="121">
        <f>$C185*INDEX(Curves!$F$8:$F$68,BH$4-$B185+1)</f>
        <v/>
      </c>
      <c r="BI185" s="121">
        <f>$C185*INDEX(Curves!$F$8:$F$68,BI$4-$B185+1)</f>
        <v/>
      </c>
      <c r="BJ185" s="121">
        <f>$C185*INDEX(Curves!$F$8:$F$68,BJ$4-$B185+1)</f>
        <v/>
      </c>
      <c r="BK185" s="121">
        <f>$C185*INDEX(Curves!$F$8:$F$68,BK$4-$B185+1)</f>
        <v/>
      </c>
      <c r="BL185" s="121">
        <f>$C185*INDEX(Curves!$F$8:$F$68,BL$4-$B185+1)</f>
        <v/>
      </c>
    </row>
    <row r="186">
      <c r="A186" s="116" t="inlineStr">
        <is>
          <t>Cohort month 51</t>
        </is>
      </c>
      <c r="B186" s="116" t="n">
        <v>51</v>
      </c>
      <c r="C186" s="33">
        <f>INDEX(Ops!$E$10:$BL$10,1,$B186)</f>
        <v/>
      </c>
      <c r="BD186" s="121">
        <f>$C186*INDEX(Curves!$F$8:$F$68,BD$4-$B186+1)</f>
        <v/>
      </c>
      <c r="BE186" s="121">
        <f>$C186*INDEX(Curves!$F$8:$F$68,BE$4-$B186+1)</f>
        <v/>
      </c>
      <c r="BF186" s="121">
        <f>$C186*INDEX(Curves!$F$8:$F$68,BF$4-$B186+1)</f>
        <v/>
      </c>
      <c r="BG186" s="121">
        <f>$C186*INDEX(Curves!$F$8:$F$68,BG$4-$B186+1)</f>
        <v/>
      </c>
      <c r="BH186" s="121">
        <f>$C186*INDEX(Curves!$F$8:$F$68,BH$4-$B186+1)</f>
        <v/>
      </c>
      <c r="BI186" s="121">
        <f>$C186*INDEX(Curves!$F$8:$F$68,BI$4-$B186+1)</f>
        <v/>
      </c>
      <c r="BJ186" s="121">
        <f>$C186*INDEX(Curves!$F$8:$F$68,BJ$4-$B186+1)</f>
        <v/>
      </c>
      <c r="BK186" s="121">
        <f>$C186*INDEX(Curves!$F$8:$F$68,BK$4-$B186+1)</f>
        <v/>
      </c>
      <c r="BL186" s="121">
        <f>$C186*INDEX(Curves!$F$8:$F$68,BL$4-$B186+1)</f>
        <v/>
      </c>
    </row>
    <row r="187">
      <c r="A187" s="116" t="inlineStr">
        <is>
          <t>Cohort month 52</t>
        </is>
      </c>
      <c r="B187" s="116" t="n">
        <v>52</v>
      </c>
      <c r="C187" s="33">
        <f>INDEX(Ops!$E$10:$BL$10,1,$B187)</f>
        <v/>
      </c>
      <c r="BE187" s="121">
        <f>$C187*INDEX(Curves!$F$8:$F$68,BE$4-$B187+1)</f>
        <v/>
      </c>
      <c r="BF187" s="121">
        <f>$C187*INDEX(Curves!$F$8:$F$68,BF$4-$B187+1)</f>
        <v/>
      </c>
      <c r="BG187" s="121">
        <f>$C187*INDEX(Curves!$F$8:$F$68,BG$4-$B187+1)</f>
        <v/>
      </c>
      <c r="BH187" s="121">
        <f>$C187*INDEX(Curves!$F$8:$F$68,BH$4-$B187+1)</f>
        <v/>
      </c>
      <c r="BI187" s="121">
        <f>$C187*INDEX(Curves!$F$8:$F$68,BI$4-$B187+1)</f>
        <v/>
      </c>
      <c r="BJ187" s="121">
        <f>$C187*INDEX(Curves!$F$8:$F$68,BJ$4-$B187+1)</f>
        <v/>
      </c>
      <c r="BK187" s="121">
        <f>$C187*INDEX(Curves!$F$8:$F$68,BK$4-$B187+1)</f>
        <v/>
      </c>
      <c r="BL187" s="121">
        <f>$C187*INDEX(Curves!$F$8:$F$68,BL$4-$B187+1)</f>
        <v/>
      </c>
    </row>
    <row r="188">
      <c r="A188" s="116" t="inlineStr">
        <is>
          <t>Cohort month 53</t>
        </is>
      </c>
      <c r="B188" s="116" t="n">
        <v>53</v>
      </c>
      <c r="C188" s="33">
        <f>INDEX(Ops!$E$10:$BL$10,1,$B188)</f>
        <v/>
      </c>
      <c r="BF188" s="121">
        <f>$C188*INDEX(Curves!$F$8:$F$68,BF$4-$B188+1)</f>
        <v/>
      </c>
      <c r="BG188" s="121">
        <f>$C188*INDEX(Curves!$F$8:$F$68,BG$4-$B188+1)</f>
        <v/>
      </c>
      <c r="BH188" s="121">
        <f>$C188*INDEX(Curves!$F$8:$F$68,BH$4-$B188+1)</f>
        <v/>
      </c>
      <c r="BI188" s="121">
        <f>$C188*INDEX(Curves!$F$8:$F$68,BI$4-$B188+1)</f>
        <v/>
      </c>
      <c r="BJ188" s="121">
        <f>$C188*INDEX(Curves!$F$8:$F$68,BJ$4-$B188+1)</f>
        <v/>
      </c>
      <c r="BK188" s="121">
        <f>$C188*INDEX(Curves!$F$8:$F$68,BK$4-$B188+1)</f>
        <v/>
      </c>
      <c r="BL188" s="121">
        <f>$C188*INDEX(Curves!$F$8:$F$68,BL$4-$B188+1)</f>
        <v/>
      </c>
    </row>
    <row r="189">
      <c r="A189" s="116" t="inlineStr">
        <is>
          <t>Cohort month 54</t>
        </is>
      </c>
      <c r="B189" s="116" t="n">
        <v>54</v>
      </c>
      <c r="C189" s="33">
        <f>INDEX(Ops!$E$10:$BL$10,1,$B189)</f>
        <v/>
      </c>
      <c r="BG189" s="121">
        <f>$C189*INDEX(Curves!$F$8:$F$68,BG$4-$B189+1)</f>
        <v/>
      </c>
      <c r="BH189" s="121">
        <f>$C189*INDEX(Curves!$F$8:$F$68,BH$4-$B189+1)</f>
        <v/>
      </c>
      <c r="BI189" s="121">
        <f>$C189*INDEX(Curves!$F$8:$F$68,BI$4-$B189+1)</f>
        <v/>
      </c>
      <c r="BJ189" s="121">
        <f>$C189*INDEX(Curves!$F$8:$F$68,BJ$4-$B189+1)</f>
        <v/>
      </c>
      <c r="BK189" s="121">
        <f>$C189*INDEX(Curves!$F$8:$F$68,BK$4-$B189+1)</f>
        <v/>
      </c>
      <c r="BL189" s="121">
        <f>$C189*INDEX(Curves!$F$8:$F$68,BL$4-$B189+1)</f>
        <v/>
      </c>
    </row>
    <row r="190">
      <c r="A190" s="116" t="inlineStr">
        <is>
          <t>Cohort month 55</t>
        </is>
      </c>
      <c r="B190" s="116" t="n">
        <v>55</v>
      </c>
      <c r="C190" s="33">
        <f>INDEX(Ops!$E$10:$BL$10,1,$B190)</f>
        <v/>
      </c>
      <c r="BH190" s="121">
        <f>$C190*INDEX(Curves!$F$8:$F$68,BH$4-$B190+1)</f>
        <v/>
      </c>
      <c r="BI190" s="121">
        <f>$C190*INDEX(Curves!$F$8:$F$68,BI$4-$B190+1)</f>
        <v/>
      </c>
      <c r="BJ190" s="121">
        <f>$C190*INDEX(Curves!$F$8:$F$68,BJ$4-$B190+1)</f>
        <v/>
      </c>
      <c r="BK190" s="121">
        <f>$C190*INDEX(Curves!$F$8:$F$68,BK$4-$B190+1)</f>
        <v/>
      </c>
      <c r="BL190" s="121">
        <f>$C190*INDEX(Curves!$F$8:$F$68,BL$4-$B190+1)</f>
        <v/>
      </c>
    </row>
    <row r="191">
      <c r="A191" s="116" t="inlineStr">
        <is>
          <t>Cohort month 56</t>
        </is>
      </c>
      <c r="B191" s="116" t="n">
        <v>56</v>
      </c>
      <c r="C191" s="33">
        <f>INDEX(Ops!$E$10:$BL$10,1,$B191)</f>
        <v/>
      </c>
      <c r="BI191" s="121">
        <f>$C191*INDEX(Curves!$F$8:$F$68,BI$4-$B191+1)</f>
        <v/>
      </c>
      <c r="BJ191" s="121">
        <f>$C191*INDEX(Curves!$F$8:$F$68,BJ$4-$B191+1)</f>
        <v/>
      </c>
      <c r="BK191" s="121">
        <f>$C191*INDEX(Curves!$F$8:$F$68,BK$4-$B191+1)</f>
        <v/>
      </c>
      <c r="BL191" s="121">
        <f>$C191*INDEX(Curves!$F$8:$F$68,BL$4-$B191+1)</f>
        <v/>
      </c>
    </row>
    <row r="192">
      <c r="A192" s="116" t="inlineStr">
        <is>
          <t>Cohort month 57</t>
        </is>
      </c>
      <c r="B192" s="116" t="n">
        <v>57</v>
      </c>
      <c r="C192" s="33">
        <f>INDEX(Ops!$E$10:$BL$10,1,$B192)</f>
        <v/>
      </c>
      <c r="BJ192" s="121">
        <f>$C192*INDEX(Curves!$F$8:$F$68,BJ$4-$B192+1)</f>
        <v/>
      </c>
      <c r="BK192" s="121">
        <f>$C192*INDEX(Curves!$F$8:$F$68,BK$4-$B192+1)</f>
        <v/>
      </c>
      <c r="BL192" s="121">
        <f>$C192*INDEX(Curves!$F$8:$F$68,BL$4-$B192+1)</f>
        <v/>
      </c>
    </row>
    <row r="193">
      <c r="A193" s="116" t="inlineStr">
        <is>
          <t>Cohort month 58</t>
        </is>
      </c>
      <c r="B193" s="116" t="n">
        <v>58</v>
      </c>
      <c r="C193" s="33">
        <f>INDEX(Ops!$E$10:$BL$10,1,$B193)</f>
        <v/>
      </c>
      <c r="BK193" s="121">
        <f>$C193*INDEX(Curves!$F$8:$F$68,BK$4-$B193+1)</f>
        <v/>
      </c>
      <c r="BL193" s="121">
        <f>$C193*INDEX(Curves!$F$8:$F$68,BL$4-$B193+1)</f>
        <v/>
      </c>
    </row>
    <row r="194">
      <c r="A194" s="116" t="inlineStr">
        <is>
          <t>Cohort month 59</t>
        </is>
      </c>
      <c r="B194" s="116" t="n">
        <v>59</v>
      </c>
      <c r="C194" s="33">
        <f>INDEX(Ops!$E$10:$BL$10,1,$B194)</f>
        <v/>
      </c>
      <c r="BL194" s="121">
        <f>$C194*INDEX(Curves!$F$8:$F$68,BL$4-$B194+1)</f>
        <v/>
      </c>
    </row>
    <row r="195">
      <c r="A195" s="116" t="inlineStr">
        <is>
          <t>Cohort month 60</t>
        </is>
      </c>
      <c r="B195" s="116"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INDEX(Ops!$E$10:$BL$10,1,$B199)</f>
        <v/>
      </c>
      <c r="F199" s="121">
        <f>$C199*INDEX(Curves!$I$8:$I$68,F$4-$B199+1)</f>
        <v/>
      </c>
      <c r="G199" s="121">
        <f>$C199*INDEX(Curves!$I$8:$I$68,G$4-$B199+1)</f>
        <v/>
      </c>
      <c r="H199" s="121">
        <f>$C199*INDEX(Curves!$I$8:$I$68,H$4-$B199+1)</f>
        <v/>
      </c>
      <c r="I199" s="121">
        <f>$C199*INDEX(Curves!$I$8:$I$68,I$4-$B199+1)</f>
        <v/>
      </c>
      <c r="J199" s="121">
        <f>$C199*INDEX(Curves!$I$8:$I$68,J$4-$B199+1)</f>
        <v/>
      </c>
      <c r="K199" s="121">
        <f>$C199*INDEX(Curves!$I$8:$I$68,K$4-$B199+1)</f>
        <v/>
      </c>
      <c r="L199" s="121">
        <f>$C199*INDEX(Curves!$I$8:$I$68,L$4-$B199+1)</f>
        <v/>
      </c>
      <c r="M199" s="121">
        <f>$C199*INDEX(Curves!$I$8:$I$68,M$4-$B199+1)</f>
        <v/>
      </c>
      <c r="N199" s="121">
        <f>$C199*INDEX(Curves!$I$8:$I$68,N$4-$B199+1)</f>
        <v/>
      </c>
      <c r="O199" s="121">
        <f>$C199*INDEX(Curves!$I$8:$I$68,O$4-$B199+1)</f>
        <v/>
      </c>
      <c r="P199" s="121">
        <f>$C199*INDEX(Curves!$I$8:$I$68,P$4-$B199+1)</f>
        <v/>
      </c>
      <c r="Q199" s="121">
        <f>$C199*INDEX(Curves!$I$8:$I$68,Q$4-$B199+1)</f>
        <v/>
      </c>
      <c r="R199" s="121">
        <f>$C199*INDEX(Curves!$I$8:$I$68,R$4-$B199+1)</f>
        <v/>
      </c>
      <c r="S199" s="121">
        <f>$C199*INDEX(Curves!$I$8:$I$68,S$4-$B199+1)</f>
        <v/>
      </c>
      <c r="T199" s="121">
        <f>$C199*INDEX(Curves!$I$8:$I$68,T$4-$B199+1)</f>
        <v/>
      </c>
      <c r="U199" s="121">
        <f>$C199*INDEX(Curves!$I$8:$I$68,U$4-$B199+1)</f>
        <v/>
      </c>
      <c r="V199" s="121">
        <f>$C199*INDEX(Curves!$I$8:$I$68,V$4-$B199+1)</f>
        <v/>
      </c>
      <c r="W199" s="121">
        <f>$C199*INDEX(Curves!$I$8:$I$68,W$4-$B199+1)</f>
        <v/>
      </c>
      <c r="X199" s="121">
        <f>$C199*INDEX(Curves!$I$8:$I$68,X$4-$B199+1)</f>
        <v/>
      </c>
      <c r="Y199" s="121">
        <f>$C199*INDEX(Curves!$I$8:$I$68,Y$4-$B199+1)</f>
        <v/>
      </c>
      <c r="Z199" s="121">
        <f>$C199*INDEX(Curves!$I$8:$I$68,Z$4-$B199+1)</f>
        <v/>
      </c>
      <c r="AA199" s="121">
        <f>$C199*INDEX(Curves!$I$8:$I$68,AA$4-$B199+1)</f>
        <v/>
      </c>
      <c r="AB199" s="121">
        <f>$C199*INDEX(Curves!$I$8:$I$68,AB$4-$B199+1)</f>
        <v/>
      </c>
      <c r="AC199" s="121">
        <f>$C199*INDEX(Curves!$I$8:$I$68,AC$4-$B199+1)</f>
        <v/>
      </c>
      <c r="AD199" s="121">
        <f>$C199*INDEX(Curves!$I$8:$I$68,AD$4-$B199+1)</f>
        <v/>
      </c>
      <c r="AE199" s="121">
        <f>$C199*INDEX(Curves!$I$8:$I$68,AE$4-$B199+1)</f>
        <v/>
      </c>
      <c r="AF199" s="121">
        <f>$C199*INDEX(Curves!$I$8:$I$68,AF$4-$B199+1)</f>
        <v/>
      </c>
      <c r="AG199" s="121">
        <f>$C199*INDEX(Curves!$I$8:$I$68,AG$4-$B199+1)</f>
        <v/>
      </c>
      <c r="AH199" s="121">
        <f>$C199*INDEX(Curves!$I$8:$I$68,AH$4-$B199+1)</f>
        <v/>
      </c>
      <c r="AI199" s="121">
        <f>$C199*INDEX(Curves!$I$8:$I$68,AI$4-$B199+1)</f>
        <v/>
      </c>
      <c r="AJ199" s="121">
        <f>$C199*INDEX(Curves!$I$8:$I$68,AJ$4-$B199+1)</f>
        <v/>
      </c>
      <c r="AK199" s="121">
        <f>$C199*INDEX(Curves!$I$8:$I$68,AK$4-$B199+1)</f>
        <v/>
      </c>
      <c r="AL199" s="121">
        <f>$C199*INDEX(Curves!$I$8:$I$68,AL$4-$B199+1)</f>
        <v/>
      </c>
      <c r="AM199" s="121">
        <f>$C199*INDEX(Curves!$I$8:$I$68,AM$4-$B199+1)</f>
        <v/>
      </c>
      <c r="AN199" s="121">
        <f>$C199*INDEX(Curves!$I$8:$I$68,AN$4-$B199+1)</f>
        <v/>
      </c>
      <c r="AO199" s="121">
        <f>$C199*INDEX(Curves!$I$8:$I$68,AO$4-$B199+1)</f>
        <v/>
      </c>
      <c r="AP199" s="121">
        <f>$C199*INDEX(Curves!$I$8:$I$68,AP$4-$B199+1)</f>
        <v/>
      </c>
      <c r="AQ199" s="121">
        <f>$C199*INDEX(Curves!$I$8:$I$68,AQ$4-$B199+1)</f>
        <v/>
      </c>
      <c r="AR199" s="121">
        <f>$C199*INDEX(Curves!$I$8:$I$68,AR$4-$B199+1)</f>
        <v/>
      </c>
      <c r="AS199" s="121">
        <f>$C199*INDEX(Curves!$I$8:$I$68,AS$4-$B199+1)</f>
        <v/>
      </c>
      <c r="AT199" s="121">
        <f>$C199*INDEX(Curves!$I$8:$I$68,AT$4-$B199+1)</f>
        <v/>
      </c>
      <c r="AU199" s="121">
        <f>$C199*INDEX(Curves!$I$8:$I$68,AU$4-$B199+1)</f>
        <v/>
      </c>
      <c r="AV199" s="121">
        <f>$C199*INDEX(Curves!$I$8:$I$68,AV$4-$B199+1)</f>
        <v/>
      </c>
      <c r="AW199" s="121">
        <f>$C199*INDEX(Curves!$I$8:$I$68,AW$4-$B199+1)</f>
        <v/>
      </c>
      <c r="AX199" s="121">
        <f>$C199*INDEX(Curves!$I$8:$I$68,AX$4-$B199+1)</f>
        <v/>
      </c>
      <c r="AY199" s="121">
        <f>$C199*INDEX(Curves!$I$8:$I$68,AY$4-$B199+1)</f>
        <v/>
      </c>
      <c r="AZ199" s="121">
        <f>$C199*INDEX(Curves!$I$8:$I$68,AZ$4-$B199+1)</f>
        <v/>
      </c>
      <c r="BA199" s="121">
        <f>$C199*INDEX(Curves!$I$8:$I$68,BA$4-$B199+1)</f>
        <v/>
      </c>
      <c r="BB199" s="121">
        <f>$C199*INDEX(Curves!$I$8:$I$68,BB$4-$B199+1)</f>
        <v/>
      </c>
      <c r="BC199" s="121">
        <f>$C199*INDEX(Curves!$I$8:$I$68,BC$4-$B199+1)</f>
        <v/>
      </c>
      <c r="BD199" s="121">
        <f>$C199*INDEX(Curves!$I$8:$I$68,BD$4-$B199+1)</f>
        <v/>
      </c>
      <c r="BE199" s="121">
        <f>$C199*INDEX(Curves!$I$8:$I$68,BE$4-$B199+1)</f>
        <v/>
      </c>
      <c r="BF199" s="121">
        <f>$C199*INDEX(Curves!$I$8:$I$68,BF$4-$B199+1)</f>
        <v/>
      </c>
      <c r="BG199" s="121">
        <f>$C199*INDEX(Curves!$I$8:$I$68,BG$4-$B199+1)</f>
        <v/>
      </c>
      <c r="BH199" s="121">
        <f>$C199*INDEX(Curves!$I$8:$I$68,BH$4-$B199+1)</f>
        <v/>
      </c>
      <c r="BI199" s="121">
        <f>$C199*INDEX(Curves!$I$8:$I$68,BI$4-$B199+1)</f>
        <v/>
      </c>
      <c r="BJ199" s="121">
        <f>$C199*INDEX(Curves!$I$8:$I$68,BJ$4-$B199+1)</f>
        <v/>
      </c>
      <c r="BK199" s="121">
        <f>$C199*INDEX(Curves!$I$8:$I$68,BK$4-$B199+1)</f>
        <v/>
      </c>
      <c r="BL199" s="121">
        <f>$C199*INDEX(Curves!$I$8:$I$68,BL$4-$B199+1)</f>
        <v/>
      </c>
    </row>
    <row r="200">
      <c r="A200" s="116" t="inlineStr">
        <is>
          <t>Cohort month 2</t>
        </is>
      </c>
      <c r="B200" s="116" t="n">
        <v>2</v>
      </c>
      <c r="C200" s="33">
        <f>INDEX(Ops!$E$10:$BL$10,1,$B200)</f>
        <v/>
      </c>
      <c r="G200" s="121">
        <f>$C200*INDEX(Curves!$I$8:$I$68,G$4-$B200+1)</f>
        <v/>
      </c>
      <c r="H200" s="121">
        <f>$C200*INDEX(Curves!$I$8:$I$68,H$4-$B200+1)</f>
        <v/>
      </c>
      <c r="I200" s="121">
        <f>$C200*INDEX(Curves!$I$8:$I$68,I$4-$B200+1)</f>
        <v/>
      </c>
      <c r="J200" s="121">
        <f>$C200*INDEX(Curves!$I$8:$I$68,J$4-$B200+1)</f>
        <v/>
      </c>
      <c r="K200" s="121">
        <f>$C200*INDEX(Curves!$I$8:$I$68,K$4-$B200+1)</f>
        <v/>
      </c>
      <c r="L200" s="121">
        <f>$C200*INDEX(Curves!$I$8:$I$68,L$4-$B200+1)</f>
        <v/>
      </c>
      <c r="M200" s="121">
        <f>$C200*INDEX(Curves!$I$8:$I$68,M$4-$B200+1)</f>
        <v/>
      </c>
      <c r="N200" s="121">
        <f>$C200*INDEX(Curves!$I$8:$I$68,N$4-$B200+1)</f>
        <v/>
      </c>
      <c r="O200" s="121">
        <f>$C200*INDEX(Curves!$I$8:$I$68,O$4-$B200+1)</f>
        <v/>
      </c>
      <c r="P200" s="121">
        <f>$C200*INDEX(Curves!$I$8:$I$68,P$4-$B200+1)</f>
        <v/>
      </c>
      <c r="Q200" s="121">
        <f>$C200*INDEX(Curves!$I$8:$I$68,Q$4-$B200+1)</f>
        <v/>
      </c>
      <c r="R200" s="121">
        <f>$C200*INDEX(Curves!$I$8:$I$68,R$4-$B200+1)</f>
        <v/>
      </c>
      <c r="S200" s="121">
        <f>$C200*INDEX(Curves!$I$8:$I$68,S$4-$B200+1)</f>
        <v/>
      </c>
      <c r="T200" s="121">
        <f>$C200*INDEX(Curves!$I$8:$I$68,T$4-$B200+1)</f>
        <v/>
      </c>
      <c r="U200" s="121">
        <f>$C200*INDEX(Curves!$I$8:$I$68,U$4-$B200+1)</f>
        <v/>
      </c>
      <c r="V200" s="121">
        <f>$C200*INDEX(Curves!$I$8:$I$68,V$4-$B200+1)</f>
        <v/>
      </c>
      <c r="W200" s="121">
        <f>$C200*INDEX(Curves!$I$8:$I$68,W$4-$B200+1)</f>
        <v/>
      </c>
      <c r="X200" s="121">
        <f>$C200*INDEX(Curves!$I$8:$I$68,X$4-$B200+1)</f>
        <v/>
      </c>
      <c r="Y200" s="121">
        <f>$C200*INDEX(Curves!$I$8:$I$68,Y$4-$B200+1)</f>
        <v/>
      </c>
      <c r="Z200" s="121">
        <f>$C200*INDEX(Curves!$I$8:$I$68,Z$4-$B200+1)</f>
        <v/>
      </c>
      <c r="AA200" s="121">
        <f>$C200*INDEX(Curves!$I$8:$I$68,AA$4-$B200+1)</f>
        <v/>
      </c>
      <c r="AB200" s="121">
        <f>$C200*INDEX(Curves!$I$8:$I$68,AB$4-$B200+1)</f>
        <v/>
      </c>
      <c r="AC200" s="121">
        <f>$C200*INDEX(Curves!$I$8:$I$68,AC$4-$B200+1)</f>
        <v/>
      </c>
      <c r="AD200" s="121">
        <f>$C200*INDEX(Curves!$I$8:$I$68,AD$4-$B200+1)</f>
        <v/>
      </c>
      <c r="AE200" s="121">
        <f>$C200*INDEX(Curves!$I$8:$I$68,AE$4-$B200+1)</f>
        <v/>
      </c>
      <c r="AF200" s="121">
        <f>$C200*INDEX(Curves!$I$8:$I$68,AF$4-$B200+1)</f>
        <v/>
      </c>
      <c r="AG200" s="121">
        <f>$C200*INDEX(Curves!$I$8:$I$68,AG$4-$B200+1)</f>
        <v/>
      </c>
      <c r="AH200" s="121">
        <f>$C200*INDEX(Curves!$I$8:$I$68,AH$4-$B200+1)</f>
        <v/>
      </c>
      <c r="AI200" s="121">
        <f>$C200*INDEX(Curves!$I$8:$I$68,AI$4-$B200+1)</f>
        <v/>
      </c>
      <c r="AJ200" s="121">
        <f>$C200*INDEX(Curves!$I$8:$I$68,AJ$4-$B200+1)</f>
        <v/>
      </c>
      <c r="AK200" s="121">
        <f>$C200*INDEX(Curves!$I$8:$I$68,AK$4-$B200+1)</f>
        <v/>
      </c>
      <c r="AL200" s="121">
        <f>$C200*INDEX(Curves!$I$8:$I$68,AL$4-$B200+1)</f>
        <v/>
      </c>
      <c r="AM200" s="121">
        <f>$C200*INDEX(Curves!$I$8:$I$68,AM$4-$B200+1)</f>
        <v/>
      </c>
      <c r="AN200" s="121">
        <f>$C200*INDEX(Curves!$I$8:$I$68,AN$4-$B200+1)</f>
        <v/>
      </c>
      <c r="AO200" s="121">
        <f>$C200*INDEX(Curves!$I$8:$I$68,AO$4-$B200+1)</f>
        <v/>
      </c>
      <c r="AP200" s="121">
        <f>$C200*INDEX(Curves!$I$8:$I$68,AP$4-$B200+1)</f>
        <v/>
      </c>
      <c r="AQ200" s="121">
        <f>$C200*INDEX(Curves!$I$8:$I$68,AQ$4-$B200+1)</f>
        <v/>
      </c>
      <c r="AR200" s="121">
        <f>$C200*INDEX(Curves!$I$8:$I$68,AR$4-$B200+1)</f>
        <v/>
      </c>
      <c r="AS200" s="121">
        <f>$C200*INDEX(Curves!$I$8:$I$68,AS$4-$B200+1)</f>
        <v/>
      </c>
      <c r="AT200" s="121">
        <f>$C200*INDEX(Curves!$I$8:$I$68,AT$4-$B200+1)</f>
        <v/>
      </c>
      <c r="AU200" s="121">
        <f>$C200*INDEX(Curves!$I$8:$I$68,AU$4-$B200+1)</f>
        <v/>
      </c>
      <c r="AV200" s="121">
        <f>$C200*INDEX(Curves!$I$8:$I$68,AV$4-$B200+1)</f>
        <v/>
      </c>
      <c r="AW200" s="121">
        <f>$C200*INDEX(Curves!$I$8:$I$68,AW$4-$B200+1)</f>
        <v/>
      </c>
      <c r="AX200" s="121">
        <f>$C200*INDEX(Curves!$I$8:$I$68,AX$4-$B200+1)</f>
        <v/>
      </c>
      <c r="AY200" s="121">
        <f>$C200*INDEX(Curves!$I$8:$I$68,AY$4-$B200+1)</f>
        <v/>
      </c>
      <c r="AZ200" s="121">
        <f>$C200*INDEX(Curves!$I$8:$I$68,AZ$4-$B200+1)</f>
        <v/>
      </c>
      <c r="BA200" s="121">
        <f>$C200*INDEX(Curves!$I$8:$I$68,BA$4-$B200+1)</f>
        <v/>
      </c>
      <c r="BB200" s="121">
        <f>$C200*INDEX(Curves!$I$8:$I$68,BB$4-$B200+1)</f>
        <v/>
      </c>
      <c r="BC200" s="121">
        <f>$C200*INDEX(Curves!$I$8:$I$68,BC$4-$B200+1)</f>
        <v/>
      </c>
      <c r="BD200" s="121">
        <f>$C200*INDEX(Curves!$I$8:$I$68,BD$4-$B200+1)</f>
        <v/>
      </c>
      <c r="BE200" s="121">
        <f>$C200*INDEX(Curves!$I$8:$I$68,BE$4-$B200+1)</f>
        <v/>
      </c>
      <c r="BF200" s="121">
        <f>$C200*INDEX(Curves!$I$8:$I$68,BF$4-$B200+1)</f>
        <v/>
      </c>
      <c r="BG200" s="121">
        <f>$C200*INDEX(Curves!$I$8:$I$68,BG$4-$B200+1)</f>
        <v/>
      </c>
      <c r="BH200" s="121">
        <f>$C200*INDEX(Curves!$I$8:$I$68,BH$4-$B200+1)</f>
        <v/>
      </c>
      <c r="BI200" s="121">
        <f>$C200*INDEX(Curves!$I$8:$I$68,BI$4-$B200+1)</f>
        <v/>
      </c>
      <c r="BJ200" s="121">
        <f>$C200*INDEX(Curves!$I$8:$I$68,BJ$4-$B200+1)</f>
        <v/>
      </c>
      <c r="BK200" s="121">
        <f>$C200*INDEX(Curves!$I$8:$I$68,BK$4-$B200+1)</f>
        <v/>
      </c>
      <c r="BL200" s="121">
        <f>$C200*INDEX(Curves!$I$8:$I$68,BL$4-$B200+1)</f>
        <v/>
      </c>
    </row>
    <row r="201">
      <c r="A201" s="116" t="inlineStr">
        <is>
          <t>Cohort month 3</t>
        </is>
      </c>
      <c r="B201" s="116" t="n">
        <v>3</v>
      </c>
      <c r="C201" s="33">
        <f>INDEX(Ops!$E$10:$BL$10,1,$B201)</f>
        <v/>
      </c>
      <c r="H201" s="121">
        <f>$C201*INDEX(Curves!$I$8:$I$68,H$4-$B201+1)</f>
        <v/>
      </c>
      <c r="I201" s="121">
        <f>$C201*INDEX(Curves!$I$8:$I$68,I$4-$B201+1)</f>
        <v/>
      </c>
      <c r="J201" s="121">
        <f>$C201*INDEX(Curves!$I$8:$I$68,J$4-$B201+1)</f>
        <v/>
      </c>
      <c r="K201" s="121">
        <f>$C201*INDEX(Curves!$I$8:$I$68,K$4-$B201+1)</f>
        <v/>
      </c>
      <c r="L201" s="121">
        <f>$C201*INDEX(Curves!$I$8:$I$68,L$4-$B201+1)</f>
        <v/>
      </c>
      <c r="M201" s="121">
        <f>$C201*INDEX(Curves!$I$8:$I$68,M$4-$B201+1)</f>
        <v/>
      </c>
      <c r="N201" s="121">
        <f>$C201*INDEX(Curves!$I$8:$I$68,N$4-$B201+1)</f>
        <v/>
      </c>
      <c r="O201" s="121">
        <f>$C201*INDEX(Curves!$I$8:$I$68,O$4-$B201+1)</f>
        <v/>
      </c>
      <c r="P201" s="121">
        <f>$C201*INDEX(Curves!$I$8:$I$68,P$4-$B201+1)</f>
        <v/>
      </c>
      <c r="Q201" s="121">
        <f>$C201*INDEX(Curves!$I$8:$I$68,Q$4-$B201+1)</f>
        <v/>
      </c>
      <c r="R201" s="121">
        <f>$C201*INDEX(Curves!$I$8:$I$68,R$4-$B201+1)</f>
        <v/>
      </c>
      <c r="S201" s="121">
        <f>$C201*INDEX(Curves!$I$8:$I$68,S$4-$B201+1)</f>
        <v/>
      </c>
      <c r="T201" s="121">
        <f>$C201*INDEX(Curves!$I$8:$I$68,T$4-$B201+1)</f>
        <v/>
      </c>
      <c r="U201" s="121">
        <f>$C201*INDEX(Curves!$I$8:$I$68,U$4-$B201+1)</f>
        <v/>
      </c>
      <c r="V201" s="121">
        <f>$C201*INDEX(Curves!$I$8:$I$68,V$4-$B201+1)</f>
        <v/>
      </c>
      <c r="W201" s="121">
        <f>$C201*INDEX(Curves!$I$8:$I$68,W$4-$B201+1)</f>
        <v/>
      </c>
      <c r="X201" s="121">
        <f>$C201*INDEX(Curves!$I$8:$I$68,X$4-$B201+1)</f>
        <v/>
      </c>
      <c r="Y201" s="121">
        <f>$C201*INDEX(Curves!$I$8:$I$68,Y$4-$B201+1)</f>
        <v/>
      </c>
      <c r="Z201" s="121">
        <f>$C201*INDEX(Curves!$I$8:$I$68,Z$4-$B201+1)</f>
        <v/>
      </c>
      <c r="AA201" s="121">
        <f>$C201*INDEX(Curves!$I$8:$I$68,AA$4-$B201+1)</f>
        <v/>
      </c>
      <c r="AB201" s="121">
        <f>$C201*INDEX(Curves!$I$8:$I$68,AB$4-$B201+1)</f>
        <v/>
      </c>
      <c r="AC201" s="121">
        <f>$C201*INDEX(Curves!$I$8:$I$68,AC$4-$B201+1)</f>
        <v/>
      </c>
      <c r="AD201" s="121">
        <f>$C201*INDEX(Curves!$I$8:$I$68,AD$4-$B201+1)</f>
        <v/>
      </c>
      <c r="AE201" s="121">
        <f>$C201*INDEX(Curves!$I$8:$I$68,AE$4-$B201+1)</f>
        <v/>
      </c>
      <c r="AF201" s="121">
        <f>$C201*INDEX(Curves!$I$8:$I$68,AF$4-$B201+1)</f>
        <v/>
      </c>
      <c r="AG201" s="121">
        <f>$C201*INDEX(Curves!$I$8:$I$68,AG$4-$B201+1)</f>
        <v/>
      </c>
      <c r="AH201" s="121">
        <f>$C201*INDEX(Curves!$I$8:$I$68,AH$4-$B201+1)</f>
        <v/>
      </c>
      <c r="AI201" s="121">
        <f>$C201*INDEX(Curves!$I$8:$I$68,AI$4-$B201+1)</f>
        <v/>
      </c>
      <c r="AJ201" s="121">
        <f>$C201*INDEX(Curves!$I$8:$I$68,AJ$4-$B201+1)</f>
        <v/>
      </c>
      <c r="AK201" s="121">
        <f>$C201*INDEX(Curves!$I$8:$I$68,AK$4-$B201+1)</f>
        <v/>
      </c>
      <c r="AL201" s="121">
        <f>$C201*INDEX(Curves!$I$8:$I$68,AL$4-$B201+1)</f>
        <v/>
      </c>
      <c r="AM201" s="121">
        <f>$C201*INDEX(Curves!$I$8:$I$68,AM$4-$B201+1)</f>
        <v/>
      </c>
      <c r="AN201" s="121">
        <f>$C201*INDEX(Curves!$I$8:$I$68,AN$4-$B201+1)</f>
        <v/>
      </c>
      <c r="AO201" s="121">
        <f>$C201*INDEX(Curves!$I$8:$I$68,AO$4-$B201+1)</f>
        <v/>
      </c>
      <c r="AP201" s="121">
        <f>$C201*INDEX(Curves!$I$8:$I$68,AP$4-$B201+1)</f>
        <v/>
      </c>
      <c r="AQ201" s="121">
        <f>$C201*INDEX(Curves!$I$8:$I$68,AQ$4-$B201+1)</f>
        <v/>
      </c>
      <c r="AR201" s="121">
        <f>$C201*INDEX(Curves!$I$8:$I$68,AR$4-$B201+1)</f>
        <v/>
      </c>
      <c r="AS201" s="121">
        <f>$C201*INDEX(Curves!$I$8:$I$68,AS$4-$B201+1)</f>
        <v/>
      </c>
      <c r="AT201" s="121">
        <f>$C201*INDEX(Curves!$I$8:$I$68,AT$4-$B201+1)</f>
        <v/>
      </c>
      <c r="AU201" s="121">
        <f>$C201*INDEX(Curves!$I$8:$I$68,AU$4-$B201+1)</f>
        <v/>
      </c>
      <c r="AV201" s="121">
        <f>$C201*INDEX(Curves!$I$8:$I$68,AV$4-$B201+1)</f>
        <v/>
      </c>
      <c r="AW201" s="121">
        <f>$C201*INDEX(Curves!$I$8:$I$68,AW$4-$B201+1)</f>
        <v/>
      </c>
      <c r="AX201" s="121">
        <f>$C201*INDEX(Curves!$I$8:$I$68,AX$4-$B201+1)</f>
        <v/>
      </c>
      <c r="AY201" s="121">
        <f>$C201*INDEX(Curves!$I$8:$I$68,AY$4-$B201+1)</f>
        <v/>
      </c>
      <c r="AZ201" s="121">
        <f>$C201*INDEX(Curves!$I$8:$I$68,AZ$4-$B201+1)</f>
        <v/>
      </c>
      <c r="BA201" s="121">
        <f>$C201*INDEX(Curves!$I$8:$I$68,BA$4-$B201+1)</f>
        <v/>
      </c>
      <c r="BB201" s="121">
        <f>$C201*INDEX(Curves!$I$8:$I$68,BB$4-$B201+1)</f>
        <v/>
      </c>
      <c r="BC201" s="121">
        <f>$C201*INDEX(Curves!$I$8:$I$68,BC$4-$B201+1)</f>
        <v/>
      </c>
      <c r="BD201" s="121">
        <f>$C201*INDEX(Curves!$I$8:$I$68,BD$4-$B201+1)</f>
        <v/>
      </c>
      <c r="BE201" s="121">
        <f>$C201*INDEX(Curves!$I$8:$I$68,BE$4-$B201+1)</f>
        <v/>
      </c>
      <c r="BF201" s="121">
        <f>$C201*INDEX(Curves!$I$8:$I$68,BF$4-$B201+1)</f>
        <v/>
      </c>
      <c r="BG201" s="121">
        <f>$C201*INDEX(Curves!$I$8:$I$68,BG$4-$B201+1)</f>
        <v/>
      </c>
      <c r="BH201" s="121">
        <f>$C201*INDEX(Curves!$I$8:$I$68,BH$4-$B201+1)</f>
        <v/>
      </c>
      <c r="BI201" s="121">
        <f>$C201*INDEX(Curves!$I$8:$I$68,BI$4-$B201+1)</f>
        <v/>
      </c>
      <c r="BJ201" s="121">
        <f>$C201*INDEX(Curves!$I$8:$I$68,BJ$4-$B201+1)</f>
        <v/>
      </c>
      <c r="BK201" s="121">
        <f>$C201*INDEX(Curves!$I$8:$I$68,BK$4-$B201+1)</f>
        <v/>
      </c>
      <c r="BL201" s="121">
        <f>$C201*INDEX(Curves!$I$8:$I$68,BL$4-$B201+1)</f>
        <v/>
      </c>
    </row>
    <row r="202">
      <c r="A202" s="116" t="inlineStr">
        <is>
          <t>Cohort month 4</t>
        </is>
      </c>
      <c r="B202" s="116" t="n">
        <v>4</v>
      </c>
      <c r="C202" s="33">
        <f>INDEX(Ops!$E$10:$BL$10,1,$B202)</f>
        <v/>
      </c>
      <c r="I202" s="121">
        <f>$C202*INDEX(Curves!$I$8:$I$68,I$4-$B202+1)</f>
        <v/>
      </c>
      <c r="J202" s="121">
        <f>$C202*INDEX(Curves!$I$8:$I$68,J$4-$B202+1)</f>
        <v/>
      </c>
      <c r="K202" s="121">
        <f>$C202*INDEX(Curves!$I$8:$I$68,K$4-$B202+1)</f>
        <v/>
      </c>
      <c r="L202" s="121">
        <f>$C202*INDEX(Curves!$I$8:$I$68,L$4-$B202+1)</f>
        <v/>
      </c>
      <c r="M202" s="121">
        <f>$C202*INDEX(Curves!$I$8:$I$68,M$4-$B202+1)</f>
        <v/>
      </c>
      <c r="N202" s="121">
        <f>$C202*INDEX(Curves!$I$8:$I$68,N$4-$B202+1)</f>
        <v/>
      </c>
      <c r="O202" s="121">
        <f>$C202*INDEX(Curves!$I$8:$I$68,O$4-$B202+1)</f>
        <v/>
      </c>
      <c r="P202" s="121">
        <f>$C202*INDEX(Curves!$I$8:$I$68,P$4-$B202+1)</f>
        <v/>
      </c>
      <c r="Q202" s="121">
        <f>$C202*INDEX(Curves!$I$8:$I$68,Q$4-$B202+1)</f>
        <v/>
      </c>
      <c r="R202" s="121">
        <f>$C202*INDEX(Curves!$I$8:$I$68,R$4-$B202+1)</f>
        <v/>
      </c>
      <c r="S202" s="121">
        <f>$C202*INDEX(Curves!$I$8:$I$68,S$4-$B202+1)</f>
        <v/>
      </c>
      <c r="T202" s="121">
        <f>$C202*INDEX(Curves!$I$8:$I$68,T$4-$B202+1)</f>
        <v/>
      </c>
      <c r="U202" s="121">
        <f>$C202*INDEX(Curves!$I$8:$I$68,U$4-$B202+1)</f>
        <v/>
      </c>
      <c r="V202" s="121">
        <f>$C202*INDEX(Curves!$I$8:$I$68,V$4-$B202+1)</f>
        <v/>
      </c>
      <c r="W202" s="121">
        <f>$C202*INDEX(Curves!$I$8:$I$68,W$4-$B202+1)</f>
        <v/>
      </c>
      <c r="X202" s="121">
        <f>$C202*INDEX(Curves!$I$8:$I$68,X$4-$B202+1)</f>
        <v/>
      </c>
      <c r="Y202" s="121">
        <f>$C202*INDEX(Curves!$I$8:$I$68,Y$4-$B202+1)</f>
        <v/>
      </c>
      <c r="Z202" s="121">
        <f>$C202*INDEX(Curves!$I$8:$I$68,Z$4-$B202+1)</f>
        <v/>
      </c>
      <c r="AA202" s="121">
        <f>$C202*INDEX(Curves!$I$8:$I$68,AA$4-$B202+1)</f>
        <v/>
      </c>
      <c r="AB202" s="121">
        <f>$C202*INDEX(Curves!$I$8:$I$68,AB$4-$B202+1)</f>
        <v/>
      </c>
      <c r="AC202" s="121">
        <f>$C202*INDEX(Curves!$I$8:$I$68,AC$4-$B202+1)</f>
        <v/>
      </c>
      <c r="AD202" s="121">
        <f>$C202*INDEX(Curves!$I$8:$I$68,AD$4-$B202+1)</f>
        <v/>
      </c>
      <c r="AE202" s="121">
        <f>$C202*INDEX(Curves!$I$8:$I$68,AE$4-$B202+1)</f>
        <v/>
      </c>
      <c r="AF202" s="121">
        <f>$C202*INDEX(Curves!$I$8:$I$68,AF$4-$B202+1)</f>
        <v/>
      </c>
      <c r="AG202" s="121">
        <f>$C202*INDEX(Curves!$I$8:$I$68,AG$4-$B202+1)</f>
        <v/>
      </c>
      <c r="AH202" s="121">
        <f>$C202*INDEX(Curves!$I$8:$I$68,AH$4-$B202+1)</f>
        <v/>
      </c>
      <c r="AI202" s="121">
        <f>$C202*INDEX(Curves!$I$8:$I$68,AI$4-$B202+1)</f>
        <v/>
      </c>
      <c r="AJ202" s="121">
        <f>$C202*INDEX(Curves!$I$8:$I$68,AJ$4-$B202+1)</f>
        <v/>
      </c>
      <c r="AK202" s="121">
        <f>$C202*INDEX(Curves!$I$8:$I$68,AK$4-$B202+1)</f>
        <v/>
      </c>
      <c r="AL202" s="121">
        <f>$C202*INDEX(Curves!$I$8:$I$68,AL$4-$B202+1)</f>
        <v/>
      </c>
      <c r="AM202" s="121">
        <f>$C202*INDEX(Curves!$I$8:$I$68,AM$4-$B202+1)</f>
        <v/>
      </c>
      <c r="AN202" s="121">
        <f>$C202*INDEX(Curves!$I$8:$I$68,AN$4-$B202+1)</f>
        <v/>
      </c>
      <c r="AO202" s="121">
        <f>$C202*INDEX(Curves!$I$8:$I$68,AO$4-$B202+1)</f>
        <v/>
      </c>
      <c r="AP202" s="121">
        <f>$C202*INDEX(Curves!$I$8:$I$68,AP$4-$B202+1)</f>
        <v/>
      </c>
      <c r="AQ202" s="121">
        <f>$C202*INDEX(Curves!$I$8:$I$68,AQ$4-$B202+1)</f>
        <v/>
      </c>
      <c r="AR202" s="121">
        <f>$C202*INDEX(Curves!$I$8:$I$68,AR$4-$B202+1)</f>
        <v/>
      </c>
      <c r="AS202" s="121">
        <f>$C202*INDEX(Curves!$I$8:$I$68,AS$4-$B202+1)</f>
        <v/>
      </c>
      <c r="AT202" s="121">
        <f>$C202*INDEX(Curves!$I$8:$I$68,AT$4-$B202+1)</f>
        <v/>
      </c>
      <c r="AU202" s="121">
        <f>$C202*INDEX(Curves!$I$8:$I$68,AU$4-$B202+1)</f>
        <v/>
      </c>
      <c r="AV202" s="121">
        <f>$C202*INDEX(Curves!$I$8:$I$68,AV$4-$B202+1)</f>
        <v/>
      </c>
      <c r="AW202" s="121">
        <f>$C202*INDEX(Curves!$I$8:$I$68,AW$4-$B202+1)</f>
        <v/>
      </c>
      <c r="AX202" s="121">
        <f>$C202*INDEX(Curves!$I$8:$I$68,AX$4-$B202+1)</f>
        <v/>
      </c>
      <c r="AY202" s="121">
        <f>$C202*INDEX(Curves!$I$8:$I$68,AY$4-$B202+1)</f>
        <v/>
      </c>
      <c r="AZ202" s="121">
        <f>$C202*INDEX(Curves!$I$8:$I$68,AZ$4-$B202+1)</f>
        <v/>
      </c>
      <c r="BA202" s="121">
        <f>$C202*INDEX(Curves!$I$8:$I$68,BA$4-$B202+1)</f>
        <v/>
      </c>
      <c r="BB202" s="121">
        <f>$C202*INDEX(Curves!$I$8:$I$68,BB$4-$B202+1)</f>
        <v/>
      </c>
      <c r="BC202" s="121">
        <f>$C202*INDEX(Curves!$I$8:$I$68,BC$4-$B202+1)</f>
        <v/>
      </c>
      <c r="BD202" s="121">
        <f>$C202*INDEX(Curves!$I$8:$I$68,BD$4-$B202+1)</f>
        <v/>
      </c>
      <c r="BE202" s="121">
        <f>$C202*INDEX(Curves!$I$8:$I$68,BE$4-$B202+1)</f>
        <v/>
      </c>
      <c r="BF202" s="121">
        <f>$C202*INDEX(Curves!$I$8:$I$68,BF$4-$B202+1)</f>
        <v/>
      </c>
      <c r="BG202" s="121">
        <f>$C202*INDEX(Curves!$I$8:$I$68,BG$4-$B202+1)</f>
        <v/>
      </c>
      <c r="BH202" s="121">
        <f>$C202*INDEX(Curves!$I$8:$I$68,BH$4-$B202+1)</f>
        <v/>
      </c>
      <c r="BI202" s="121">
        <f>$C202*INDEX(Curves!$I$8:$I$68,BI$4-$B202+1)</f>
        <v/>
      </c>
      <c r="BJ202" s="121">
        <f>$C202*INDEX(Curves!$I$8:$I$68,BJ$4-$B202+1)</f>
        <v/>
      </c>
      <c r="BK202" s="121">
        <f>$C202*INDEX(Curves!$I$8:$I$68,BK$4-$B202+1)</f>
        <v/>
      </c>
      <c r="BL202" s="121">
        <f>$C202*INDEX(Curves!$I$8:$I$68,BL$4-$B202+1)</f>
        <v/>
      </c>
    </row>
    <row r="203">
      <c r="A203" s="116" t="inlineStr">
        <is>
          <t>Cohort month 5</t>
        </is>
      </c>
      <c r="B203" s="116" t="n">
        <v>5</v>
      </c>
      <c r="C203" s="33">
        <f>INDEX(Ops!$E$10:$BL$10,1,$B203)</f>
        <v/>
      </c>
      <c r="J203" s="121">
        <f>$C203*INDEX(Curves!$I$8:$I$68,J$4-$B203+1)</f>
        <v/>
      </c>
      <c r="K203" s="121">
        <f>$C203*INDEX(Curves!$I$8:$I$68,K$4-$B203+1)</f>
        <v/>
      </c>
      <c r="L203" s="121">
        <f>$C203*INDEX(Curves!$I$8:$I$68,L$4-$B203+1)</f>
        <v/>
      </c>
      <c r="M203" s="121">
        <f>$C203*INDEX(Curves!$I$8:$I$68,M$4-$B203+1)</f>
        <v/>
      </c>
      <c r="N203" s="121">
        <f>$C203*INDEX(Curves!$I$8:$I$68,N$4-$B203+1)</f>
        <v/>
      </c>
      <c r="O203" s="121">
        <f>$C203*INDEX(Curves!$I$8:$I$68,O$4-$B203+1)</f>
        <v/>
      </c>
      <c r="P203" s="121">
        <f>$C203*INDEX(Curves!$I$8:$I$68,P$4-$B203+1)</f>
        <v/>
      </c>
      <c r="Q203" s="121">
        <f>$C203*INDEX(Curves!$I$8:$I$68,Q$4-$B203+1)</f>
        <v/>
      </c>
      <c r="R203" s="121">
        <f>$C203*INDEX(Curves!$I$8:$I$68,R$4-$B203+1)</f>
        <v/>
      </c>
      <c r="S203" s="121">
        <f>$C203*INDEX(Curves!$I$8:$I$68,S$4-$B203+1)</f>
        <v/>
      </c>
      <c r="T203" s="121">
        <f>$C203*INDEX(Curves!$I$8:$I$68,T$4-$B203+1)</f>
        <v/>
      </c>
      <c r="U203" s="121">
        <f>$C203*INDEX(Curves!$I$8:$I$68,U$4-$B203+1)</f>
        <v/>
      </c>
      <c r="V203" s="121">
        <f>$C203*INDEX(Curves!$I$8:$I$68,V$4-$B203+1)</f>
        <v/>
      </c>
      <c r="W203" s="121">
        <f>$C203*INDEX(Curves!$I$8:$I$68,W$4-$B203+1)</f>
        <v/>
      </c>
      <c r="X203" s="121">
        <f>$C203*INDEX(Curves!$I$8:$I$68,X$4-$B203+1)</f>
        <v/>
      </c>
      <c r="Y203" s="121">
        <f>$C203*INDEX(Curves!$I$8:$I$68,Y$4-$B203+1)</f>
        <v/>
      </c>
      <c r="Z203" s="121">
        <f>$C203*INDEX(Curves!$I$8:$I$68,Z$4-$B203+1)</f>
        <v/>
      </c>
      <c r="AA203" s="121">
        <f>$C203*INDEX(Curves!$I$8:$I$68,AA$4-$B203+1)</f>
        <v/>
      </c>
      <c r="AB203" s="121">
        <f>$C203*INDEX(Curves!$I$8:$I$68,AB$4-$B203+1)</f>
        <v/>
      </c>
      <c r="AC203" s="121">
        <f>$C203*INDEX(Curves!$I$8:$I$68,AC$4-$B203+1)</f>
        <v/>
      </c>
      <c r="AD203" s="121">
        <f>$C203*INDEX(Curves!$I$8:$I$68,AD$4-$B203+1)</f>
        <v/>
      </c>
      <c r="AE203" s="121">
        <f>$C203*INDEX(Curves!$I$8:$I$68,AE$4-$B203+1)</f>
        <v/>
      </c>
      <c r="AF203" s="121">
        <f>$C203*INDEX(Curves!$I$8:$I$68,AF$4-$B203+1)</f>
        <v/>
      </c>
      <c r="AG203" s="121">
        <f>$C203*INDEX(Curves!$I$8:$I$68,AG$4-$B203+1)</f>
        <v/>
      </c>
      <c r="AH203" s="121">
        <f>$C203*INDEX(Curves!$I$8:$I$68,AH$4-$B203+1)</f>
        <v/>
      </c>
      <c r="AI203" s="121">
        <f>$C203*INDEX(Curves!$I$8:$I$68,AI$4-$B203+1)</f>
        <v/>
      </c>
      <c r="AJ203" s="121">
        <f>$C203*INDEX(Curves!$I$8:$I$68,AJ$4-$B203+1)</f>
        <v/>
      </c>
      <c r="AK203" s="121">
        <f>$C203*INDEX(Curves!$I$8:$I$68,AK$4-$B203+1)</f>
        <v/>
      </c>
      <c r="AL203" s="121">
        <f>$C203*INDEX(Curves!$I$8:$I$68,AL$4-$B203+1)</f>
        <v/>
      </c>
      <c r="AM203" s="121">
        <f>$C203*INDEX(Curves!$I$8:$I$68,AM$4-$B203+1)</f>
        <v/>
      </c>
      <c r="AN203" s="121">
        <f>$C203*INDEX(Curves!$I$8:$I$68,AN$4-$B203+1)</f>
        <v/>
      </c>
      <c r="AO203" s="121">
        <f>$C203*INDEX(Curves!$I$8:$I$68,AO$4-$B203+1)</f>
        <v/>
      </c>
      <c r="AP203" s="121">
        <f>$C203*INDEX(Curves!$I$8:$I$68,AP$4-$B203+1)</f>
        <v/>
      </c>
      <c r="AQ203" s="121">
        <f>$C203*INDEX(Curves!$I$8:$I$68,AQ$4-$B203+1)</f>
        <v/>
      </c>
      <c r="AR203" s="121">
        <f>$C203*INDEX(Curves!$I$8:$I$68,AR$4-$B203+1)</f>
        <v/>
      </c>
      <c r="AS203" s="121">
        <f>$C203*INDEX(Curves!$I$8:$I$68,AS$4-$B203+1)</f>
        <v/>
      </c>
      <c r="AT203" s="121">
        <f>$C203*INDEX(Curves!$I$8:$I$68,AT$4-$B203+1)</f>
        <v/>
      </c>
      <c r="AU203" s="121">
        <f>$C203*INDEX(Curves!$I$8:$I$68,AU$4-$B203+1)</f>
        <v/>
      </c>
      <c r="AV203" s="121">
        <f>$C203*INDEX(Curves!$I$8:$I$68,AV$4-$B203+1)</f>
        <v/>
      </c>
      <c r="AW203" s="121">
        <f>$C203*INDEX(Curves!$I$8:$I$68,AW$4-$B203+1)</f>
        <v/>
      </c>
      <c r="AX203" s="121">
        <f>$C203*INDEX(Curves!$I$8:$I$68,AX$4-$B203+1)</f>
        <v/>
      </c>
      <c r="AY203" s="121">
        <f>$C203*INDEX(Curves!$I$8:$I$68,AY$4-$B203+1)</f>
        <v/>
      </c>
      <c r="AZ203" s="121">
        <f>$C203*INDEX(Curves!$I$8:$I$68,AZ$4-$B203+1)</f>
        <v/>
      </c>
      <c r="BA203" s="121">
        <f>$C203*INDEX(Curves!$I$8:$I$68,BA$4-$B203+1)</f>
        <v/>
      </c>
      <c r="BB203" s="121">
        <f>$C203*INDEX(Curves!$I$8:$I$68,BB$4-$B203+1)</f>
        <v/>
      </c>
      <c r="BC203" s="121">
        <f>$C203*INDEX(Curves!$I$8:$I$68,BC$4-$B203+1)</f>
        <v/>
      </c>
      <c r="BD203" s="121">
        <f>$C203*INDEX(Curves!$I$8:$I$68,BD$4-$B203+1)</f>
        <v/>
      </c>
      <c r="BE203" s="121">
        <f>$C203*INDEX(Curves!$I$8:$I$68,BE$4-$B203+1)</f>
        <v/>
      </c>
      <c r="BF203" s="121">
        <f>$C203*INDEX(Curves!$I$8:$I$68,BF$4-$B203+1)</f>
        <v/>
      </c>
      <c r="BG203" s="121">
        <f>$C203*INDEX(Curves!$I$8:$I$68,BG$4-$B203+1)</f>
        <v/>
      </c>
      <c r="BH203" s="121">
        <f>$C203*INDEX(Curves!$I$8:$I$68,BH$4-$B203+1)</f>
        <v/>
      </c>
      <c r="BI203" s="121">
        <f>$C203*INDEX(Curves!$I$8:$I$68,BI$4-$B203+1)</f>
        <v/>
      </c>
      <c r="BJ203" s="121">
        <f>$C203*INDEX(Curves!$I$8:$I$68,BJ$4-$B203+1)</f>
        <v/>
      </c>
      <c r="BK203" s="121">
        <f>$C203*INDEX(Curves!$I$8:$I$68,BK$4-$B203+1)</f>
        <v/>
      </c>
      <c r="BL203" s="121">
        <f>$C203*INDEX(Curves!$I$8:$I$68,BL$4-$B203+1)</f>
        <v/>
      </c>
    </row>
    <row r="204">
      <c r="A204" s="116" t="inlineStr">
        <is>
          <t>Cohort month 6</t>
        </is>
      </c>
      <c r="B204" s="116" t="n">
        <v>6</v>
      </c>
      <c r="C204" s="33">
        <f>INDEX(Ops!$E$10:$BL$10,1,$B204)</f>
        <v/>
      </c>
      <c r="K204" s="121">
        <f>$C204*INDEX(Curves!$I$8:$I$68,K$4-$B204+1)</f>
        <v/>
      </c>
      <c r="L204" s="121">
        <f>$C204*INDEX(Curves!$I$8:$I$68,L$4-$B204+1)</f>
        <v/>
      </c>
      <c r="M204" s="121">
        <f>$C204*INDEX(Curves!$I$8:$I$68,M$4-$B204+1)</f>
        <v/>
      </c>
      <c r="N204" s="121">
        <f>$C204*INDEX(Curves!$I$8:$I$68,N$4-$B204+1)</f>
        <v/>
      </c>
      <c r="O204" s="121">
        <f>$C204*INDEX(Curves!$I$8:$I$68,O$4-$B204+1)</f>
        <v/>
      </c>
      <c r="P204" s="121">
        <f>$C204*INDEX(Curves!$I$8:$I$68,P$4-$B204+1)</f>
        <v/>
      </c>
      <c r="Q204" s="121">
        <f>$C204*INDEX(Curves!$I$8:$I$68,Q$4-$B204+1)</f>
        <v/>
      </c>
      <c r="R204" s="121">
        <f>$C204*INDEX(Curves!$I$8:$I$68,R$4-$B204+1)</f>
        <v/>
      </c>
      <c r="S204" s="121">
        <f>$C204*INDEX(Curves!$I$8:$I$68,S$4-$B204+1)</f>
        <v/>
      </c>
      <c r="T204" s="121">
        <f>$C204*INDEX(Curves!$I$8:$I$68,T$4-$B204+1)</f>
        <v/>
      </c>
      <c r="U204" s="121">
        <f>$C204*INDEX(Curves!$I$8:$I$68,U$4-$B204+1)</f>
        <v/>
      </c>
      <c r="V204" s="121">
        <f>$C204*INDEX(Curves!$I$8:$I$68,V$4-$B204+1)</f>
        <v/>
      </c>
      <c r="W204" s="121">
        <f>$C204*INDEX(Curves!$I$8:$I$68,W$4-$B204+1)</f>
        <v/>
      </c>
      <c r="X204" s="121">
        <f>$C204*INDEX(Curves!$I$8:$I$68,X$4-$B204+1)</f>
        <v/>
      </c>
      <c r="Y204" s="121">
        <f>$C204*INDEX(Curves!$I$8:$I$68,Y$4-$B204+1)</f>
        <v/>
      </c>
      <c r="Z204" s="121">
        <f>$C204*INDEX(Curves!$I$8:$I$68,Z$4-$B204+1)</f>
        <v/>
      </c>
      <c r="AA204" s="121">
        <f>$C204*INDEX(Curves!$I$8:$I$68,AA$4-$B204+1)</f>
        <v/>
      </c>
      <c r="AB204" s="121">
        <f>$C204*INDEX(Curves!$I$8:$I$68,AB$4-$B204+1)</f>
        <v/>
      </c>
      <c r="AC204" s="121">
        <f>$C204*INDEX(Curves!$I$8:$I$68,AC$4-$B204+1)</f>
        <v/>
      </c>
      <c r="AD204" s="121">
        <f>$C204*INDEX(Curves!$I$8:$I$68,AD$4-$B204+1)</f>
        <v/>
      </c>
      <c r="AE204" s="121">
        <f>$C204*INDEX(Curves!$I$8:$I$68,AE$4-$B204+1)</f>
        <v/>
      </c>
      <c r="AF204" s="121">
        <f>$C204*INDEX(Curves!$I$8:$I$68,AF$4-$B204+1)</f>
        <v/>
      </c>
      <c r="AG204" s="121">
        <f>$C204*INDEX(Curves!$I$8:$I$68,AG$4-$B204+1)</f>
        <v/>
      </c>
      <c r="AH204" s="121">
        <f>$C204*INDEX(Curves!$I$8:$I$68,AH$4-$B204+1)</f>
        <v/>
      </c>
      <c r="AI204" s="121">
        <f>$C204*INDEX(Curves!$I$8:$I$68,AI$4-$B204+1)</f>
        <v/>
      </c>
      <c r="AJ204" s="121">
        <f>$C204*INDEX(Curves!$I$8:$I$68,AJ$4-$B204+1)</f>
        <v/>
      </c>
      <c r="AK204" s="121">
        <f>$C204*INDEX(Curves!$I$8:$I$68,AK$4-$B204+1)</f>
        <v/>
      </c>
      <c r="AL204" s="121">
        <f>$C204*INDEX(Curves!$I$8:$I$68,AL$4-$B204+1)</f>
        <v/>
      </c>
      <c r="AM204" s="121">
        <f>$C204*INDEX(Curves!$I$8:$I$68,AM$4-$B204+1)</f>
        <v/>
      </c>
      <c r="AN204" s="121">
        <f>$C204*INDEX(Curves!$I$8:$I$68,AN$4-$B204+1)</f>
        <v/>
      </c>
      <c r="AO204" s="121">
        <f>$C204*INDEX(Curves!$I$8:$I$68,AO$4-$B204+1)</f>
        <v/>
      </c>
      <c r="AP204" s="121">
        <f>$C204*INDEX(Curves!$I$8:$I$68,AP$4-$B204+1)</f>
        <v/>
      </c>
      <c r="AQ204" s="121">
        <f>$C204*INDEX(Curves!$I$8:$I$68,AQ$4-$B204+1)</f>
        <v/>
      </c>
      <c r="AR204" s="121">
        <f>$C204*INDEX(Curves!$I$8:$I$68,AR$4-$B204+1)</f>
        <v/>
      </c>
      <c r="AS204" s="121">
        <f>$C204*INDEX(Curves!$I$8:$I$68,AS$4-$B204+1)</f>
        <v/>
      </c>
      <c r="AT204" s="121">
        <f>$C204*INDEX(Curves!$I$8:$I$68,AT$4-$B204+1)</f>
        <v/>
      </c>
      <c r="AU204" s="121">
        <f>$C204*INDEX(Curves!$I$8:$I$68,AU$4-$B204+1)</f>
        <v/>
      </c>
      <c r="AV204" s="121">
        <f>$C204*INDEX(Curves!$I$8:$I$68,AV$4-$B204+1)</f>
        <v/>
      </c>
      <c r="AW204" s="121">
        <f>$C204*INDEX(Curves!$I$8:$I$68,AW$4-$B204+1)</f>
        <v/>
      </c>
      <c r="AX204" s="121">
        <f>$C204*INDEX(Curves!$I$8:$I$68,AX$4-$B204+1)</f>
        <v/>
      </c>
      <c r="AY204" s="121">
        <f>$C204*INDEX(Curves!$I$8:$I$68,AY$4-$B204+1)</f>
        <v/>
      </c>
      <c r="AZ204" s="121">
        <f>$C204*INDEX(Curves!$I$8:$I$68,AZ$4-$B204+1)</f>
        <v/>
      </c>
      <c r="BA204" s="121">
        <f>$C204*INDEX(Curves!$I$8:$I$68,BA$4-$B204+1)</f>
        <v/>
      </c>
      <c r="BB204" s="121">
        <f>$C204*INDEX(Curves!$I$8:$I$68,BB$4-$B204+1)</f>
        <v/>
      </c>
      <c r="BC204" s="121">
        <f>$C204*INDEX(Curves!$I$8:$I$68,BC$4-$B204+1)</f>
        <v/>
      </c>
      <c r="BD204" s="121">
        <f>$C204*INDEX(Curves!$I$8:$I$68,BD$4-$B204+1)</f>
        <v/>
      </c>
      <c r="BE204" s="121">
        <f>$C204*INDEX(Curves!$I$8:$I$68,BE$4-$B204+1)</f>
        <v/>
      </c>
      <c r="BF204" s="121">
        <f>$C204*INDEX(Curves!$I$8:$I$68,BF$4-$B204+1)</f>
        <v/>
      </c>
      <c r="BG204" s="121">
        <f>$C204*INDEX(Curves!$I$8:$I$68,BG$4-$B204+1)</f>
        <v/>
      </c>
      <c r="BH204" s="121">
        <f>$C204*INDEX(Curves!$I$8:$I$68,BH$4-$B204+1)</f>
        <v/>
      </c>
      <c r="BI204" s="121">
        <f>$C204*INDEX(Curves!$I$8:$I$68,BI$4-$B204+1)</f>
        <v/>
      </c>
      <c r="BJ204" s="121">
        <f>$C204*INDEX(Curves!$I$8:$I$68,BJ$4-$B204+1)</f>
        <v/>
      </c>
      <c r="BK204" s="121">
        <f>$C204*INDEX(Curves!$I$8:$I$68,BK$4-$B204+1)</f>
        <v/>
      </c>
      <c r="BL204" s="121">
        <f>$C204*INDEX(Curves!$I$8:$I$68,BL$4-$B204+1)</f>
        <v/>
      </c>
    </row>
    <row r="205">
      <c r="A205" s="116" t="inlineStr">
        <is>
          <t>Cohort month 7</t>
        </is>
      </c>
      <c r="B205" s="116" t="n">
        <v>7</v>
      </c>
      <c r="C205" s="33">
        <f>INDEX(Ops!$E$10:$BL$10,1,$B205)</f>
        <v/>
      </c>
      <c r="L205" s="121">
        <f>$C205*INDEX(Curves!$I$8:$I$68,L$4-$B205+1)</f>
        <v/>
      </c>
      <c r="M205" s="121">
        <f>$C205*INDEX(Curves!$I$8:$I$68,M$4-$B205+1)</f>
        <v/>
      </c>
      <c r="N205" s="121">
        <f>$C205*INDEX(Curves!$I$8:$I$68,N$4-$B205+1)</f>
        <v/>
      </c>
      <c r="O205" s="121">
        <f>$C205*INDEX(Curves!$I$8:$I$68,O$4-$B205+1)</f>
        <v/>
      </c>
      <c r="P205" s="121">
        <f>$C205*INDEX(Curves!$I$8:$I$68,P$4-$B205+1)</f>
        <v/>
      </c>
      <c r="Q205" s="121">
        <f>$C205*INDEX(Curves!$I$8:$I$68,Q$4-$B205+1)</f>
        <v/>
      </c>
      <c r="R205" s="121">
        <f>$C205*INDEX(Curves!$I$8:$I$68,R$4-$B205+1)</f>
        <v/>
      </c>
      <c r="S205" s="121">
        <f>$C205*INDEX(Curves!$I$8:$I$68,S$4-$B205+1)</f>
        <v/>
      </c>
      <c r="T205" s="121">
        <f>$C205*INDEX(Curves!$I$8:$I$68,T$4-$B205+1)</f>
        <v/>
      </c>
      <c r="U205" s="121">
        <f>$C205*INDEX(Curves!$I$8:$I$68,U$4-$B205+1)</f>
        <v/>
      </c>
      <c r="V205" s="121">
        <f>$C205*INDEX(Curves!$I$8:$I$68,V$4-$B205+1)</f>
        <v/>
      </c>
      <c r="W205" s="121">
        <f>$C205*INDEX(Curves!$I$8:$I$68,W$4-$B205+1)</f>
        <v/>
      </c>
      <c r="X205" s="121">
        <f>$C205*INDEX(Curves!$I$8:$I$68,X$4-$B205+1)</f>
        <v/>
      </c>
      <c r="Y205" s="121">
        <f>$C205*INDEX(Curves!$I$8:$I$68,Y$4-$B205+1)</f>
        <v/>
      </c>
      <c r="Z205" s="121">
        <f>$C205*INDEX(Curves!$I$8:$I$68,Z$4-$B205+1)</f>
        <v/>
      </c>
      <c r="AA205" s="121">
        <f>$C205*INDEX(Curves!$I$8:$I$68,AA$4-$B205+1)</f>
        <v/>
      </c>
      <c r="AB205" s="121">
        <f>$C205*INDEX(Curves!$I$8:$I$68,AB$4-$B205+1)</f>
        <v/>
      </c>
      <c r="AC205" s="121">
        <f>$C205*INDEX(Curves!$I$8:$I$68,AC$4-$B205+1)</f>
        <v/>
      </c>
      <c r="AD205" s="121">
        <f>$C205*INDEX(Curves!$I$8:$I$68,AD$4-$B205+1)</f>
        <v/>
      </c>
      <c r="AE205" s="121">
        <f>$C205*INDEX(Curves!$I$8:$I$68,AE$4-$B205+1)</f>
        <v/>
      </c>
      <c r="AF205" s="121">
        <f>$C205*INDEX(Curves!$I$8:$I$68,AF$4-$B205+1)</f>
        <v/>
      </c>
      <c r="AG205" s="121">
        <f>$C205*INDEX(Curves!$I$8:$I$68,AG$4-$B205+1)</f>
        <v/>
      </c>
      <c r="AH205" s="121">
        <f>$C205*INDEX(Curves!$I$8:$I$68,AH$4-$B205+1)</f>
        <v/>
      </c>
      <c r="AI205" s="121">
        <f>$C205*INDEX(Curves!$I$8:$I$68,AI$4-$B205+1)</f>
        <v/>
      </c>
      <c r="AJ205" s="121">
        <f>$C205*INDEX(Curves!$I$8:$I$68,AJ$4-$B205+1)</f>
        <v/>
      </c>
      <c r="AK205" s="121">
        <f>$C205*INDEX(Curves!$I$8:$I$68,AK$4-$B205+1)</f>
        <v/>
      </c>
      <c r="AL205" s="121">
        <f>$C205*INDEX(Curves!$I$8:$I$68,AL$4-$B205+1)</f>
        <v/>
      </c>
      <c r="AM205" s="121">
        <f>$C205*INDEX(Curves!$I$8:$I$68,AM$4-$B205+1)</f>
        <v/>
      </c>
      <c r="AN205" s="121">
        <f>$C205*INDEX(Curves!$I$8:$I$68,AN$4-$B205+1)</f>
        <v/>
      </c>
      <c r="AO205" s="121">
        <f>$C205*INDEX(Curves!$I$8:$I$68,AO$4-$B205+1)</f>
        <v/>
      </c>
      <c r="AP205" s="121">
        <f>$C205*INDEX(Curves!$I$8:$I$68,AP$4-$B205+1)</f>
        <v/>
      </c>
      <c r="AQ205" s="121">
        <f>$C205*INDEX(Curves!$I$8:$I$68,AQ$4-$B205+1)</f>
        <v/>
      </c>
      <c r="AR205" s="121">
        <f>$C205*INDEX(Curves!$I$8:$I$68,AR$4-$B205+1)</f>
        <v/>
      </c>
      <c r="AS205" s="121">
        <f>$C205*INDEX(Curves!$I$8:$I$68,AS$4-$B205+1)</f>
        <v/>
      </c>
      <c r="AT205" s="121">
        <f>$C205*INDEX(Curves!$I$8:$I$68,AT$4-$B205+1)</f>
        <v/>
      </c>
      <c r="AU205" s="121">
        <f>$C205*INDEX(Curves!$I$8:$I$68,AU$4-$B205+1)</f>
        <v/>
      </c>
      <c r="AV205" s="121">
        <f>$C205*INDEX(Curves!$I$8:$I$68,AV$4-$B205+1)</f>
        <v/>
      </c>
      <c r="AW205" s="121">
        <f>$C205*INDEX(Curves!$I$8:$I$68,AW$4-$B205+1)</f>
        <v/>
      </c>
      <c r="AX205" s="121">
        <f>$C205*INDEX(Curves!$I$8:$I$68,AX$4-$B205+1)</f>
        <v/>
      </c>
      <c r="AY205" s="121">
        <f>$C205*INDEX(Curves!$I$8:$I$68,AY$4-$B205+1)</f>
        <v/>
      </c>
      <c r="AZ205" s="121">
        <f>$C205*INDEX(Curves!$I$8:$I$68,AZ$4-$B205+1)</f>
        <v/>
      </c>
      <c r="BA205" s="121">
        <f>$C205*INDEX(Curves!$I$8:$I$68,BA$4-$B205+1)</f>
        <v/>
      </c>
      <c r="BB205" s="121">
        <f>$C205*INDEX(Curves!$I$8:$I$68,BB$4-$B205+1)</f>
        <v/>
      </c>
      <c r="BC205" s="121">
        <f>$C205*INDEX(Curves!$I$8:$I$68,BC$4-$B205+1)</f>
        <v/>
      </c>
      <c r="BD205" s="121">
        <f>$C205*INDEX(Curves!$I$8:$I$68,BD$4-$B205+1)</f>
        <v/>
      </c>
      <c r="BE205" s="121">
        <f>$C205*INDEX(Curves!$I$8:$I$68,BE$4-$B205+1)</f>
        <v/>
      </c>
      <c r="BF205" s="121">
        <f>$C205*INDEX(Curves!$I$8:$I$68,BF$4-$B205+1)</f>
        <v/>
      </c>
      <c r="BG205" s="121">
        <f>$C205*INDEX(Curves!$I$8:$I$68,BG$4-$B205+1)</f>
        <v/>
      </c>
      <c r="BH205" s="121">
        <f>$C205*INDEX(Curves!$I$8:$I$68,BH$4-$B205+1)</f>
        <v/>
      </c>
      <c r="BI205" s="121">
        <f>$C205*INDEX(Curves!$I$8:$I$68,BI$4-$B205+1)</f>
        <v/>
      </c>
      <c r="BJ205" s="121">
        <f>$C205*INDEX(Curves!$I$8:$I$68,BJ$4-$B205+1)</f>
        <v/>
      </c>
      <c r="BK205" s="121">
        <f>$C205*INDEX(Curves!$I$8:$I$68,BK$4-$B205+1)</f>
        <v/>
      </c>
      <c r="BL205" s="121">
        <f>$C205*INDEX(Curves!$I$8:$I$68,BL$4-$B205+1)</f>
        <v/>
      </c>
    </row>
    <row r="206">
      <c r="A206" s="116" t="inlineStr">
        <is>
          <t>Cohort month 8</t>
        </is>
      </c>
      <c r="B206" s="116" t="n">
        <v>8</v>
      </c>
      <c r="C206" s="33">
        <f>INDEX(Ops!$E$10:$BL$10,1,$B206)</f>
        <v/>
      </c>
      <c r="M206" s="121">
        <f>$C206*INDEX(Curves!$I$8:$I$68,M$4-$B206+1)</f>
        <v/>
      </c>
      <c r="N206" s="121">
        <f>$C206*INDEX(Curves!$I$8:$I$68,N$4-$B206+1)</f>
        <v/>
      </c>
      <c r="O206" s="121">
        <f>$C206*INDEX(Curves!$I$8:$I$68,O$4-$B206+1)</f>
        <v/>
      </c>
      <c r="P206" s="121">
        <f>$C206*INDEX(Curves!$I$8:$I$68,P$4-$B206+1)</f>
        <v/>
      </c>
      <c r="Q206" s="121">
        <f>$C206*INDEX(Curves!$I$8:$I$68,Q$4-$B206+1)</f>
        <v/>
      </c>
      <c r="R206" s="121">
        <f>$C206*INDEX(Curves!$I$8:$I$68,R$4-$B206+1)</f>
        <v/>
      </c>
      <c r="S206" s="121">
        <f>$C206*INDEX(Curves!$I$8:$I$68,S$4-$B206+1)</f>
        <v/>
      </c>
      <c r="T206" s="121">
        <f>$C206*INDEX(Curves!$I$8:$I$68,T$4-$B206+1)</f>
        <v/>
      </c>
      <c r="U206" s="121">
        <f>$C206*INDEX(Curves!$I$8:$I$68,U$4-$B206+1)</f>
        <v/>
      </c>
      <c r="V206" s="121">
        <f>$C206*INDEX(Curves!$I$8:$I$68,V$4-$B206+1)</f>
        <v/>
      </c>
      <c r="W206" s="121">
        <f>$C206*INDEX(Curves!$I$8:$I$68,W$4-$B206+1)</f>
        <v/>
      </c>
      <c r="X206" s="121">
        <f>$C206*INDEX(Curves!$I$8:$I$68,X$4-$B206+1)</f>
        <v/>
      </c>
      <c r="Y206" s="121">
        <f>$C206*INDEX(Curves!$I$8:$I$68,Y$4-$B206+1)</f>
        <v/>
      </c>
      <c r="Z206" s="121">
        <f>$C206*INDEX(Curves!$I$8:$I$68,Z$4-$B206+1)</f>
        <v/>
      </c>
      <c r="AA206" s="121">
        <f>$C206*INDEX(Curves!$I$8:$I$68,AA$4-$B206+1)</f>
        <v/>
      </c>
      <c r="AB206" s="121">
        <f>$C206*INDEX(Curves!$I$8:$I$68,AB$4-$B206+1)</f>
        <v/>
      </c>
      <c r="AC206" s="121">
        <f>$C206*INDEX(Curves!$I$8:$I$68,AC$4-$B206+1)</f>
        <v/>
      </c>
      <c r="AD206" s="121">
        <f>$C206*INDEX(Curves!$I$8:$I$68,AD$4-$B206+1)</f>
        <v/>
      </c>
      <c r="AE206" s="121">
        <f>$C206*INDEX(Curves!$I$8:$I$68,AE$4-$B206+1)</f>
        <v/>
      </c>
      <c r="AF206" s="121">
        <f>$C206*INDEX(Curves!$I$8:$I$68,AF$4-$B206+1)</f>
        <v/>
      </c>
      <c r="AG206" s="121">
        <f>$C206*INDEX(Curves!$I$8:$I$68,AG$4-$B206+1)</f>
        <v/>
      </c>
      <c r="AH206" s="121">
        <f>$C206*INDEX(Curves!$I$8:$I$68,AH$4-$B206+1)</f>
        <v/>
      </c>
      <c r="AI206" s="121">
        <f>$C206*INDEX(Curves!$I$8:$I$68,AI$4-$B206+1)</f>
        <v/>
      </c>
      <c r="AJ206" s="121">
        <f>$C206*INDEX(Curves!$I$8:$I$68,AJ$4-$B206+1)</f>
        <v/>
      </c>
      <c r="AK206" s="121">
        <f>$C206*INDEX(Curves!$I$8:$I$68,AK$4-$B206+1)</f>
        <v/>
      </c>
      <c r="AL206" s="121">
        <f>$C206*INDEX(Curves!$I$8:$I$68,AL$4-$B206+1)</f>
        <v/>
      </c>
      <c r="AM206" s="121">
        <f>$C206*INDEX(Curves!$I$8:$I$68,AM$4-$B206+1)</f>
        <v/>
      </c>
      <c r="AN206" s="121">
        <f>$C206*INDEX(Curves!$I$8:$I$68,AN$4-$B206+1)</f>
        <v/>
      </c>
      <c r="AO206" s="121">
        <f>$C206*INDEX(Curves!$I$8:$I$68,AO$4-$B206+1)</f>
        <v/>
      </c>
      <c r="AP206" s="121">
        <f>$C206*INDEX(Curves!$I$8:$I$68,AP$4-$B206+1)</f>
        <v/>
      </c>
      <c r="AQ206" s="121">
        <f>$C206*INDEX(Curves!$I$8:$I$68,AQ$4-$B206+1)</f>
        <v/>
      </c>
      <c r="AR206" s="121">
        <f>$C206*INDEX(Curves!$I$8:$I$68,AR$4-$B206+1)</f>
        <v/>
      </c>
      <c r="AS206" s="121">
        <f>$C206*INDEX(Curves!$I$8:$I$68,AS$4-$B206+1)</f>
        <v/>
      </c>
      <c r="AT206" s="121">
        <f>$C206*INDEX(Curves!$I$8:$I$68,AT$4-$B206+1)</f>
        <v/>
      </c>
      <c r="AU206" s="121">
        <f>$C206*INDEX(Curves!$I$8:$I$68,AU$4-$B206+1)</f>
        <v/>
      </c>
      <c r="AV206" s="121">
        <f>$C206*INDEX(Curves!$I$8:$I$68,AV$4-$B206+1)</f>
        <v/>
      </c>
      <c r="AW206" s="121">
        <f>$C206*INDEX(Curves!$I$8:$I$68,AW$4-$B206+1)</f>
        <v/>
      </c>
      <c r="AX206" s="121">
        <f>$C206*INDEX(Curves!$I$8:$I$68,AX$4-$B206+1)</f>
        <v/>
      </c>
      <c r="AY206" s="121">
        <f>$C206*INDEX(Curves!$I$8:$I$68,AY$4-$B206+1)</f>
        <v/>
      </c>
      <c r="AZ206" s="121">
        <f>$C206*INDEX(Curves!$I$8:$I$68,AZ$4-$B206+1)</f>
        <v/>
      </c>
      <c r="BA206" s="121">
        <f>$C206*INDEX(Curves!$I$8:$I$68,BA$4-$B206+1)</f>
        <v/>
      </c>
      <c r="BB206" s="121">
        <f>$C206*INDEX(Curves!$I$8:$I$68,BB$4-$B206+1)</f>
        <v/>
      </c>
      <c r="BC206" s="121">
        <f>$C206*INDEX(Curves!$I$8:$I$68,BC$4-$B206+1)</f>
        <v/>
      </c>
      <c r="BD206" s="121">
        <f>$C206*INDEX(Curves!$I$8:$I$68,BD$4-$B206+1)</f>
        <v/>
      </c>
      <c r="BE206" s="121">
        <f>$C206*INDEX(Curves!$I$8:$I$68,BE$4-$B206+1)</f>
        <v/>
      </c>
      <c r="BF206" s="121">
        <f>$C206*INDEX(Curves!$I$8:$I$68,BF$4-$B206+1)</f>
        <v/>
      </c>
      <c r="BG206" s="121">
        <f>$C206*INDEX(Curves!$I$8:$I$68,BG$4-$B206+1)</f>
        <v/>
      </c>
      <c r="BH206" s="121">
        <f>$C206*INDEX(Curves!$I$8:$I$68,BH$4-$B206+1)</f>
        <v/>
      </c>
      <c r="BI206" s="121">
        <f>$C206*INDEX(Curves!$I$8:$I$68,BI$4-$B206+1)</f>
        <v/>
      </c>
      <c r="BJ206" s="121">
        <f>$C206*INDEX(Curves!$I$8:$I$68,BJ$4-$B206+1)</f>
        <v/>
      </c>
      <c r="BK206" s="121">
        <f>$C206*INDEX(Curves!$I$8:$I$68,BK$4-$B206+1)</f>
        <v/>
      </c>
      <c r="BL206" s="121">
        <f>$C206*INDEX(Curves!$I$8:$I$68,BL$4-$B206+1)</f>
        <v/>
      </c>
    </row>
    <row r="207">
      <c r="A207" s="116" t="inlineStr">
        <is>
          <t>Cohort month 9</t>
        </is>
      </c>
      <c r="B207" s="116" t="n">
        <v>9</v>
      </c>
      <c r="C207" s="33">
        <f>INDEX(Ops!$E$10:$BL$10,1,$B207)</f>
        <v/>
      </c>
      <c r="N207" s="121">
        <f>$C207*INDEX(Curves!$I$8:$I$68,N$4-$B207+1)</f>
        <v/>
      </c>
      <c r="O207" s="121">
        <f>$C207*INDEX(Curves!$I$8:$I$68,O$4-$B207+1)</f>
        <v/>
      </c>
      <c r="P207" s="121">
        <f>$C207*INDEX(Curves!$I$8:$I$68,P$4-$B207+1)</f>
        <v/>
      </c>
      <c r="Q207" s="121">
        <f>$C207*INDEX(Curves!$I$8:$I$68,Q$4-$B207+1)</f>
        <v/>
      </c>
      <c r="R207" s="121">
        <f>$C207*INDEX(Curves!$I$8:$I$68,R$4-$B207+1)</f>
        <v/>
      </c>
      <c r="S207" s="121">
        <f>$C207*INDEX(Curves!$I$8:$I$68,S$4-$B207+1)</f>
        <v/>
      </c>
      <c r="T207" s="121">
        <f>$C207*INDEX(Curves!$I$8:$I$68,T$4-$B207+1)</f>
        <v/>
      </c>
      <c r="U207" s="121">
        <f>$C207*INDEX(Curves!$I$8:$I$68,U$4-$B207+1)</f>
        <v/>
      </c>
      <c r="V207" s="121">
        <f>$C207*INDEX(Curves!$I$8:$I$68,V$4-$B207+1)</f>
        <v/>
      </c>
      <c r="W207" s="121">
        <f>$C207*INDEX(Curves!$I$8:$I$68,W$4-$B207+1)</f>
        <v/>
      </c>
      <c r="X207" s="121">
        <f>$C207*INDEX(Curves!$I$8:$I$68,X$4-$B207+1)</f>
        <v/>
      </c>
      <c r="Y207" s="121">
        <f>$C207*INDEX(Curves!$I$8:$I$68,Y$4-$B207+1)</f>
        <v/>
      </c>
      <c r="Z207" s="121">
        <f>$C207*INDEX(Curves!$I$8:$I$68,Z$4-$B207+1)</f>
        <v/>
      </c>
      <c r="AA207" s="121">
        <f>$C207*INDEX(Curves!$I$8:$I$68,AA$4-$B207+1)</f>
        <v/>
      </c>
      <c r="AB207" s="121">
        <f>$C207*INDEX(Curves!$I$8:$I$68,AB$4-$B207+1)</f>
        <v/>
      </c>
      <c r="AC207" s="121">
        <f>$C207*INDEX(Curves!$I$8:$I$68,AC$4-$B207+1)</f>
        <v/>
      </c>
      <c r="AD207" s="121">
        <f>$C207*INDEX(Curves!$I$8:$I$68,AD$4-$B207+1)</f>
        <v/>
      </c>
      <c r="AE207" s="121">
        <f>$C207*INDEX(Curves!$I$8:$I$68,AE$4-$B207+1)</f>
        <v/>
      </c>
      <c r="AF207" s="121">
        <f>$C207*INDEX(Curves!$I$8:$I$68,AF$4-$B207+1)</f>
        <v/>
      </c>
      <c r="AG207" s="121">
        <f>$C207*INDEX(Curves!$I$8:$I$68,AG$4-$B207+1)</f>
        <v/>
      </c>
      <c r="AH207" s="121">
        <f>$C207*INDEX(Curves!$I$8:$I$68,AH$4-$B207+1)</f>
        <v/>
      </c>
      <c r="AI207" s="121">
        <f>$C207*INDEX(Curves!$I$8:$I$68,AI$4-$B207+1)</f>
        <v/>
      </c>
      <c r="AJ207" s="121">
        <f>$C207*INDEX(Curves!$I$8:$I$68,AJ$4-$B207+1)</f>
        <v/>
      </c>
      <c r="AK207" s="121">
        <f>$C207*INDEX(Curves!$I$8:$I$68,AK$4-$B207+1)</f>
        <v/>
      </c>
      <c r="AL207" s="121">
        <f>$C207*INDEX(Curves!$I$8:$I$68,AL$4-$B207+1)</f>
        <v/>
      </c>
      <c r="AM207" s="121">
        <f>$C207*INDEX(Curves!$I$8:$I$68,AM$4-$B207+1)</f>
        <v/>
      </c>
      <c r="AN207" s="121">
        <f>$C207*INDEX(Curves!$I$8:$I$68,AN$4-$B207+1)</f>
        <v/>
      </c>
      <c r="AO207" s="121">
        <f>$C207*INDEX(Curves!$I$8:$I$68,AO$4-$B207+1)</f>
        <v/>
      </c>
      <c r="AP207" s="121">
        <f>$C207*INDEX(Curves!$I$8:$I$68,AP$4-$B207+1)</f>
        <v/>
      </c>
      <c r="AQ207" s="121">
        <f>$C207*INDEX(Curves!$I$8:$I$68,AQ$4-$B207+1)</f>
        <v/>
      </c>
      <c r="AR207" s="121">
        <f>$C207*INDEX(Curves!$I$8:$I$68,AR$4-$B207+1)</f>
        <v/>
      </c>
      <c r="AS207" s="121">
        <f>$C207*INDEX(Curves!$I$8:$I$68,AS$4-$B207+1)</f>
        <v/>
      </c>
      <c r="AT207" s="121">
        <f>$C207*INDEX(Curves!$I$8:$I$68,AT$4-$B207+1)</f>
        <v/>
      </c>
      <c r="AU207" s="121">
        <f>$C207*INDEX(Curves!$I$8:$I$68,AU$4-$B207+1)</f>
        <v/>
      </c>
      <c r="AV207" s="121">
        <f>$C207*INDEX(Curves!$I$8:$I$68,AV$4-$B207+1)</f>
        <v/>
      </c>
      <c r="AW207" s="121">
        <f>$C207*INDEX(Curves!$I$8:$I$68,AW$4-$B207+1)</f>
        <v/>
      </c>
      <c r="AX207" s="121">
        <f>$C207*INDEX(Curves!$I$8:$I$68,AX$4-$B207+1)</f>
        <v/>
      </c>
      <c r="AY207" s="121">
        <f>$C207*INDEX(Curves!$I$8:$I$68,AY$4-$B207+1)</f>
        <v/>
      </c>
      <c r="AZ207" s="121">
        <f>$C207*INDEX(Curves!$I$8:$I$68,AZ$4-$B207+1)</f>
        <v/>
      </c>
      <c r="BA207" s="121">
        <f>$C207*INDEX(Curves!$I$8:$I$68,BA$4-$B207+1)</f>
        <v/>
      </c>
      <c r="BB207" s="121">
        <f>$C207*INDEX(Curves!$I$8:$I$68,BB$4-$B207+1)</f>
        <v/>
      </c>
      <c r="BC207" s="121">
        <f>$C207*INDEX(Curves!$I$8:$I$68,BC$4-$B207+1)</f>
        <v/>
      </c>
      <c r="BD207" s="121">
        <f>$C207*INDEX(Curves!$I$8:$I$68,BD$4-$B207+1)</f>
        <v/>
      </c>
      <c r="BE207" s="121">
        <f>$C207*INDEX(Curves!$I$8:$I$68,BE$4-$B207+1)</f>
        <v/>
      </c>
      <c r="BF207" s="121">
        <f>$C207*INDEX(Curves!$I$8:$I$68,BF$4-$B207+1)</f>
        <v/>
      </c>
      <c r="BG207" s="121">
        <f>$C207*INDEX(Curves!$I$8:$I$68,BG$4-$B207+1)</f>
        <v/>
      </c>
      <c r="BH207" s="121">
        <f>$C207*INDEX(Curves!$I$8:$I$68,BH$4-$B207+1)</f>
        <v/>
      </c>
      <c r="BI207" s="121">
        <f>$C207*INDEX(Curves!$I$8:$I$68,BI$4-$B207+1)</f>
        <v/>
      </c>
      <c r="BJ207" s="121">
        <f>$C207*INDEX(Curves!$I$8:$I$68,BJ$4-$B207+1)</f>
        <v/>
      </c>
      <c r="BK207" s="121">
        <f>$C207*INDEX(Curves!$I$8:$I$68,BK$4-$B207+1)</f>
        <v/>
      </c>
      <c r="BL207" s="121">
        <f>$C207*INDEX(Curves!$I$8:$I$68,BL$4-$B207+1)</f>
        <v/>
      </c>
    </row>
    <row r="208">
      <c r="A208" s="116" t="inlineStr">
        <is>
          <t>Cohort month 10</t>
        </is>
      </c>
      <c r="B208" s="116" t="n">
        <v>10</v>
      </c>
      <c r="C208" s="33">
        <f>INDEX(Ops!$E$10:$BL$10,1,$B208)</f>
        <v/>
      </c>
      <c r="O208" s="121">
        <f>$C208*INDEX(Curves!$I$8:$I$68,O$4-$B208+1)</f>
        <v/>
      </c>
      <c r="P208" s="121">
        <f>$C208*INDEX(Curves!$I$8:$I$68,P$4-$B208+1)</f>
        <v/>
      </c>
      <c r="Q208" s="121">
        <f>$C208*INDEX(Curves!$I$8:$I$68,Q$4-$B208+1)</f>
        <v/>
      </c>
      <c r="R208" s="121">
        <f>$C208*INDEX(Curves!$I$8:$I$68,R$4-$B208+1)</f>
        <v/>
      </c>
      <c r="S208" s="121">
        <f>$C208*INDEX(Curves!$I$8:$I$68,S$4-$B208+1)</f>
        <v/>
      </c>
      <c r="T208" s="121">
        <f>$C208*INDEX(Curves!$I$8:$I$68,T$4-$B208+1)</f>
        <v/>
      </c>
      <c r="U208" s="121">
        <f>$C208*INDEX(Curves!$I$8:$I$68,U$4-$B208+1)</f>
        <v/>
      </c>
      <c r="V208" s="121">
        <f>$C208*INDEX(Curves!$I$8:$I$68,V$4-$B208+1)</f>
        <v/>
      </c>
      <c r="W208" s="121">
        <f>$C208*INDEX(Curves!$I$8:$I$68,W$4-$B208+1)</f>
        <v/>
      </c>
      <c r="X208" s="121">
        <f>$C208*INDEX(Curves!$I$8:$I$68,X$4-$B208+1)</f>
        <v/>
      </c>
      <c r="Y208" s="121">
        <f>$C208*INDEX(Curves!$I$8:$I$68,Y$4-$B208+1)</f>
        <v/>
      </c>
      <c r="Z208" s="121">
        <f>$C208*INDEX(Curves!$I$8:$I$68,Z$4-$B208+1)</f>
        <v/>
      </c>
      <c r="AA208" s="121">
        <f>$C208*INDEX(Curves!$I$8:$I$68,AA$4-$B208+1)</f>
        <v/>
      </c>
      <c r="AB208" s="121">
        <f>$C208*INDEX(Curves!$I$8:$I$68,AB$4-$B208+1)</f>
        <v/>
      </c>
      <c r="AC208" s="121">
        <f>$C208*INDEX(Curves!$I$8:$I$68,AC$4-$B208+1)</f>
        <v/>
      </c>
      <c r="AD208" s="121">
        <f>$C208*INDEX(Curves!$I$8:$I$68,AD$4-$B208+1)</f>
        <v/>
      </c>
      <c r="AE208" s="121">
        <f>$C208*INDEX(Curves!$I$8:$I$68,AE$4-$B208+1)</f>
        <v/>
      </c>
      <c r="AF208" s="121">
        <f>$C208*INDEX(Curves!$I$8:$I$68,AF$4-$B208+1)</f>
        <v/>
      </c>
      <c r="AG208" s="121">
        <f>$C208*INDEX(Curves!$I$8:$I$68,AG$4-$B208+1)</f>
        <v/>
      </c>
      <c r="AH208" s="121">
        <f>$C208*INDEX(Curves!$I$8:$I$68,AH$4-$B208+1)</f>
        <v/>
      </c>
      <c r="AI208" s="121">
        <f>$C208*INDEX(Curves!$I$8:$I$68,AI$4-$B208+1)</f>
        <v/>
      </c>
      <c r="AJ208" s="121">
        <f>$C208*INDEX(Curves!$I$8:$I$68,AJ$4-$B208+1)</f>
        <v/>
      </c>
      <c r="AK208" s="121">
        <f>$C208*INDEX(Curves!$I$8:$I$68,AK$4-$B208+1)</f>
        <v/>
      </c>
      <c r="AL208" s="121">
        <f>$C208*INDEX(Curves!$I$8:$I$68,AL$4-$B208+1)</f>
        <v/>
      </c>
      <c r="AM208" s="121">
        <f>$C208*INDEX(Curves!$I$8:$I$68,AM$4-$B208+1)</f>
        <v/>
      </c>
      <c r="AN208" s="121">
        <f>$C208*INDEX(Curves!$I$8:$I$68,AN$4-$B208+1)</f>
        <v/>
      </c>
      <c r="AO208" s="121">
        <f>$C208*INDEX(Curves!$I$8:$I$68,AO$4-$B208+1)</f>
        <v/>
      </c>
      <c r="AP208" s="121">
        <f>$C208*INDEX(Curves!$I$8:$I$68,AP$4-$B208+1)</f>
        <v/>
      </c>
      <c r="AQ208" s="121">
        <f>$C208*INDEX(Curves!$I$8:$I$68,AQ$4-$B208+1)</f>
        <v/>
      </c>
      <c r="AR208" s="121">
        <f>$C208*INDEX(Curves!$I$8:$I$68,AR$4-$B208+1)</f>
        <v/>
      </c>
      <c r="AS208" s="121">
        <f>$C208*INDEX(Curves!$I$8:$I$68,AS$4-$B208+1)</f>
        <v/>
      </c>
      <c r="AT208" s="121">
        <f>$C208*INDEX(Curves!$I$8:$I$68,AT$4-$B208+1)</f>
        <v/>
      </c>
      <c r="AU208" s="121">
        <f>$C208*INDEX(Curves!$I$8:$I$68,AU$4-$B208+1)</f>
        <v/>
      </c>
      <c r="AV208" s="121">
        <f>$C208*INDEX(Curves!$I$8:$I$68,AV$4-$B208+1)</f>
        <v/>
      </c>
      <c r="AW208" s="121">
        <f>$C208*INDEX(Curves!$I$8:$I$68,AW$4-$B208+1)</f>
        <v/>
      </c>
      <c r="AX208" s="121">
        <f>$C208*INDEX(Curves!$I$8:$I$68,AX$4-$B208+1)</f>
        <v/>
      </c>
      <c r="AY208" s="121">
        <f>$C208*INDEX(Curves!$I$8:$I$68,AY$4-$B208+1)</f>
        <v/>
      </c>
      <c r="AZ208" s="121">
        <f>$C208*INDEX(Curves!$I$8:$I$68,AZ$4-$B208+1)</f>
        <v/>
      </c>
      <c r="BA208" s="121">
        <f>$C208*INDEX(Curves!$I$8:$I$68,BA$4-$B208+1)</f>
        <v/>
      </c>
      <c r="BB208" s="121">
        <f>$C208*INDEX(Curves!$I$8:$I$68,BB$4-$B208+1)</f>
        <v/>
      </c>
      <c r="BC208" s="121">
        <f>$C208*INDEX(Curves!$I$8:$I$68,BC$4-$B208+1)</f>
        <v/>
      </c>
      <c r="BD208" s="121">
        <f>$C208*INDEX(Curves!$I$8:$I$68,BD$4-$B208+1)</f>
        <v/>
      </c>
      <c r="BE208" s="121">
        <f>$C208*INDEX(Curves!$I$8:$I$68,BE$4-$B208+1)</f>
        <v/>
      </c>
      <c r="BF208" s="121">
        <f>$C208*INDEX(Curves!$I$8:$I$68,BF$4-$B208+1)</f>
        <v/>
      </c>
      <c r="BG208" s="121">
        <f>$C208*INDEX(Curves!$I$8:$I$68,BG$4-$B208+1)</f>
        <v/>
      </c>
      <c r="BH208" s="121">
        <f>$C208*INDEX(Curves!$I$8:$I$68,BH$4-$B208+1)</f>
        <v/>
      </c>
      <c r="BI208" s="121">
        <f>$C208*INDEX(Curves!$I$8:$I$68,BI$4-$B208+1)</f>
        <v/>
      </c>
      <c r="BJ208" s="121">
        <f>$C208*INDEX(Curves!$I$8:$I$68,BJ$4-$B208+1)</f>
        <v/>
      </c>
      <c r="BK208" s="121">
        <f>$C208*INDEX(Curves!$I$8:$I$68,BK$4-$B208+1)</f>
        <v/>
      </c>
      <c r="BL208" s="121">
        <f>$C208*INDEX(Curves!$I$8:$I$68,BL$4-$B208+1)</f>
        <v/>
      </c>
    </row>
    <row r="209">
      <c r="A209" s="116" t="inlineStr">
        <is>
          <t>Cohort month 11</t>
        </is>
      </c>
      <c r="B209" s="116" t="n">
        <v>11</v>
      </c>
      <c r="C209" s="33">
        <f>INDEX(Ops!$E$10:$BL$10,1,$B209)</f>
        <v/>
      </c>
      <c r="P209" s="121">
        <f>$C209*INDEX(Curves!$I$8:$I$68,P$4-$B209+1)</f>
        <v/>
      </c>
      <c r="Q209" s="121">
        <f>$C209*INDEX(Curves!$I$8:$I$68,Q$4-$B209+1)</f>
        <v/>
      </c>
      <c r="R209" s="121">
        <f>$C209*INDEX(Curves!$I$8:$I$68,R$4-$B209+1)</f>
        <v/>
      </c>
      <c r="S209" s="121">
        <f>$C209*INDEX(Curves!$I$8:$I$68,S$4-$B209+1)</f>
        <v/>
      </c>
      <c r="T209" s="121">
        <f>$C209*INDEX(Curves!$I$8:$I$68,T$4-$B209+1)</f>
        <v/>
      </c>
      <c r="U209" s="121">
        <f>$C209*INDEX(Curves!$I$8:$I$68,U$4-$B209+1)</f>
        <v/>
      </c>
      <c r="V209" s="121">
        <f>$C209*INDEX(Curves!$I$8:$I$68,V$4-$B209+1)</f>
        <v/>
      </c>
      <c r="W209" s="121">
        <f>$C209*INDEX(Curves!$I$8:$I$68,W$4-$B209+1)</f>
        <v/>
      </c>
      <c r="X209" s="121">
        <f>$C209*INDEX(Curves!$I$8:$I$68,X$4-$B209+1)</f>
        <v/>
      </c>
      <c r="Y209" s="121">
        <f>$C209*INDEX(Curves!$I$8:$I$68,Y$4-$B209+1)</f>
        <v/>
      </c>
      <c r="Z209" s="121">
        <f>$C209*INDEX(Curves!$I$8:$I$68,Z$4-$B209+1)</f>
        <v/>
      </c>
      <c r="AA209" s="121">
        <f>$C209*INDEX(Curves!$I$8:$I$68,AA$4-$B209+1)</f>
        <v/>
      </c>
      <c r="AB209" s="121">
        <f>$C209*INDEX(Curves!$I$8:$I$68,AB$4-$B209+1)</f>
        <v/>
      </c>
      <c r="AC209" s="121">
        <f>$C209*INDEX(Curves!$I$8:$I$68,AC$4-$B209+1)</f>
        <v/>
      </c>
      <c r="AD209" s="121">
        <f>$C209*INDEX(Curves!$I$8:$I$68,AD$4-$B209+1)</f>
        <v/>
      </c>
      <c r="AE209" s="121">
        <f>$C209*INDEX(Curves!$I$8:$I$68,AE$4-$B209+1)</f>
        <v/>
      </c>
      <c r="AF209" s="121">
        <f>$C209*INDEX(Curves!$I$8:$I$68,AF$4-$B209+1)</f>
        <v/>
      </c>
      <c r="AG209" s="121">
        <f>$C209*INDEX(Curves!$I$8:$I$68,AG$4-$B209+1)</f>
        <v/>
      </c>
      <c r="AH209" s="121">
        <f>$C209*INDEX(Curves!$I$8:$I$68,AH$4-$B209+1)</f>
        <v/>
      </c>
      <c r="AI209" s="121">
        <f>$C209*INDEX(Curves!$I$8:$I$68,AI$4-$B209+1)</f>
        <v/>
      </c>
      <c r="AJ209" s="121">
        <f>$C209*INDEX(Curves!$I$8:$I$68,AJ$4-$B209+1)</f>
        <v/>
      </c>
      <c r="AK209" s="121">
        <f>$C209*INDEX(Curves!$I$8:$I$68,AK$4-$B209+1)</f>
        <v/>
      </c>
      <c r="AL209" s="121">
        <f>$C209*INDEX(Curves!$I$8:$I$68,AL$4-$B209+1)</f>
        <v/>
      </c>
      <c r="AM209" s="121">
        <f>$C209*INDEX(Curves!$I$8:$I$68,AM$4-$B209+1)</f>
        <v/>
      </c>
      <c r="AN209" s="121">
        <f>$C209*INDEX(Curves!$I$8:$I$68,AN$4-$B209+1)</f>
        <v/>
      </c>
      <c r="AO209" s="121">
        <f>$C209*INDEX(Curves!$I$8:$I$68,AO$4-$B209+1)</f>
        <v/>
      </c>
      <c r="AP209" s="121">
        <f>$C209*INDEX(Curves!$I$8:$I$68,AP$4-$B209+1)</f>
        <v/>
      </c>
      <c r="AQ209" s="121">
        <f>$C209*INDEX(Curves!$I$8:$I$68,AQ$4-$B209+1)</f>
        <v/>
      </c>
      <c r="AR209" s="121">
        <f>$C209*INDEX(Curves!$I$8:$I$68,AR$4-$B209+1)</f>
        <v/>
      </c>
      <c r="AS209" s="121">
        <f>$C209*INDEX(Curves!$I$8:$I$68,AS$4-$B209+1)</f>
        <v/>
      </c>
      <c r="AT209" s="121">
        <f>$C209*INDEX(Curves!$I$8:$I$68,AT$4-$B209+1)</f>
        <v/>
      </c>
      <c r="AU209" s="121">
        <f>$C209*INDEX(Curves!$I$8:$I$68,AU$4-$B209+1)</f>
        <v/>
      </c>
      <c r="AV209" s="121">
        <f>$C209*INDEX(Curves!$I$8:$I$68,AV$4-$B209+1)</f>
        <v/>
      </c>
      <c r="AW209" s="121">
        <f>$C209*INDEX(Curves!$I$8:$I$68,AW$4-$B209+1)</f>
        <v/>
      </c>
      <c r="AX209" s="121">
        <f>$C209*INDEX(Curves!$I$8:$I$68,AX$4-$B209+1)</f>
        <v/>
      </c>
      <c r="AY209" s="121">
        <f>$C209*INDEX(Curves!$I$8:$I$68,AY$4-$B209+1)</f>
        <v/>
      </c>
      <c r="AZ209" s="121">
        <f>$C209*INDEX(Curves!$I$8:$I$68,AZ$4-$B209+1)</f>
        <v/>
      </c>
      <c r="BA209" s="121">
        <f>$C209*INDEX(Curves!$I$8:$I$68,BA$4-$B209+1)</f>
        <v/>
      </c>
      <c r="BB209" s="121">
        <f>$C209*INDEX(Curves!$I$8:$I$68,BB$4-$B209+1)</f>
        <v/>
      </c>
      <c r="BC209" s="121">
        <f>$C209*INDEX(Curves!$I$8:$I$68,BC$4-$B209+1)</f>
        <v/>
      </c>
      <c r="BD209" s="121">
        <f>$C209*INDEX(Curves!$I$8:$I$68,BD$4-$B209+1)</f>
        <v/>
      </c>
      <c r="BE209" s="121">
        <f>$C209*INDEX(Curves!$I$8:$I$68,BE$4-$B209+1)</f>
        <v/>
      </c>
      <c r="BF209" s="121">
        <f>$C209*INDEX(Curves!$I$8:$I$68,BF$4-$B209+1)</f>
        <v/>
      </c>
      <c r="BG209" s="121">
        <f>$C209*INDEX(Curves!$I$8:$I$68,BG$4-$B209+1)</f>
        <v/>
      </c>
      <c r="BH209" s="121">
        <f>$C209*INDEX(Curves!$I$8:$I$68,BH$4-$B209+1)</f>
        <v/>
      </c>
      <c r="BI209" s="121">
        <f>$C209*INDEX(Curves!$I$8:$I$68,BI$4-$B209+1)</f>
        <v/>
      </c>
      <c r="BJ209" s="121">
        <f>$C209*INDEX(Curves!$I$8:$I$68,BJ$4-$B209+1)</f>
        <v/>
      </c>
      <c r="BK209" s="121">
        <f>$C209*INDEX(Curves!$I$8:$I$68,BK$4-$B209+1)</f>
        <v/>
      </c>
      <c r="BL209" s="121">
        <f>$C209*INDEX(Curves!$I$8:$I$68,BL$4-$B209+1)</f>
        <v/>
      </c>
    </row>
    <row r="210">
      <c r="A210" s="116" t="inlineStr">
        <is>
          <t>Cohort month 12</t>
        </is>
      </c>
      <c r="B210" s="116" t="n">
        <v>12</v>
      </c>
      <c r="C210" s="33">
        <f>INDEX(Ops!$E$10:$BL$10,1,$B210)</f>
        <v/>
      </c>
      <c r="Q210" s="121">
        <f>$C210*INDEX(Curves!$I$8:$I$68,Q$4-$B210+1)</f>
        <v/>
      </c>
      <c r="R210" s="121">
        <f>$C210*INDEX(Curves!$I$8:$I$68,R$4-$B210+1)</f>
        <v/>
      </c>
      <c r="S210" s="121">
        <f>$C210*INDEX(Curves!$I$8:$I$68,S$4-$B210+1)</f>
        <v/>
      </c>
      <c r="T210" s="121">
        <f>$C210*INDEX(Curves!$I$8:$I$68,T$4-$B210+1)</f>
        <v/>
      </c>
      <c r="U210" s="121">
        <f>$C210*INDEX(Curves!$I$8:$I$68,U$4-$B210+1)</f>
        <v/>
      </c>
      <c r="V210" s="121">
        <f>$C210*INDEX(Curves!$I$8:$I$68,V$4-$B210+1)</f>
        <v/>
      </c>
      <c r="W210" s="121">
        <f>$C210*INDEX(Curves!$I$8:$I$68,W$4-$B210+1)</f>
        <v/>
      </c>
      <c r="X210" s="121">
        <f>$C210*INDEX(Curves!$I$8:$I$68,X$4-$B210+1)</f>
        <v/>
      </c>
      <c r="Y210" s="121">
        <f>$C210*INDEX(Curves!$I$8:$I$68,Y$4-$B210+1)</f>
        <v/>
      </c>
      <c r="Z210" s="121">
        <f>$C210*INDEX(Curves!$I$8:$I$68,Z$4-$B210+1)</f>
        <v/>
      </c>
      <c r="AA210" s="121">
        <f>$C210*INDEX(Curves!$I$8:$I$68,AA$4-$B210+1)</f>
        <v/>
      </c>
      <c r="AB210" s="121">
        <f>$C210*INDEX(Curves!$I$8:$I$68,AB$4-$B210+1)</f>
        <v/>
      </c>
      <c r="AC210" s="121">
        <f>$C210*INDEX(Curves!$I$8:$I$68,AC$4-$B210+1)</f>
        <v/>
      </c>
      <c r="AD210" s="121">
        <f>$C210*INDEX(Curves!$I$8:$I$68,AD$4-$B210+1)</f>
        <v/>
      </c>
      <c r="AE210" s="121">
        <f>$C210*INDEX(Curves!$I$8:$I$68,AE$4-$B210+1)</f>
        <v/>
      </c>
      <c r="AF210" s="121">
        <f>$C210*INDEX(Curves!$I$8:$I$68,AF$4-$B210+1)</f>
        <v/>
      </c>
      <c r="AG210" s="121">
        <f>$C210*INDEX(Curves!$I$8:$I$68,AG$4-$B210+1)</f>
        <v/>
      </c>
      <c r="AH210" s="121">
        <f>$C210*INDEX(Curves!$I$8:$I$68,AH$4-$B210+1)</f>
        <v/>
      </c>
      <c r="AI210" s="121">
        <f>$C210*INDEX(Curves!$I$8:$I$68,AI$4-$B210+1)</f>
        <v/>
      </c>
      <c r="AJ210" s="121">
        <f>$C210*INDEX(Curves!$I$8:$I$68,AJ$4-$B210+1)</f>
        <v/>
      </c>
      <c r="AK210" s="121">
        <f>$C210*INDEX(Curves!$I$8:$I$68,AK$4-$B210+1)</f>
        <v/>
      </c>
      <c r="AL210" s="121">
        <f>$C210*INDEX(Curves!$I$8:$I$68,AL$4-$B210+1)</f>
        <v/>
      </c>
      <c r="AM210" s="121">
        <f>$C210*INDEX(Curves!$I$8:$I$68,AM$4-$B210+1)</f>
        <v/>
      </c>
      <c r="AN210" s="121">
        <f>$C210*INDEX(Curves!$I$8:$I$68,AN$4-$B210+1)</f>
        <v/>
      </c>
      <c r="AO210" s="121">
        <f>$C210*INDEX(Curves!$I$8:$I$68,AO$4-$B210+1)</f>
        <v/>
      </c>
      <c r="AP210" s="121">
        <f>$C210*INDEX(Curves!$I$8:$I$68,AP$4-$B210+1)</f>
        <v/>
      </c>
      <c r="AQ210" s="121">
        <f>$C210*INDEX(Curves!$I$8:$I$68,AQ$4-$B210+1)</f>
        <v/>
      </c>
      <c r="AR210" s="121">
        <f>$C210*INDEX(Curves!$I$8:$I$68,AR$4-$B210+1)</f>
        <v/>
      </c>
      <c r="AS210" s="121">
        <f>$C210*INDEX(Curves!$I$8:$I$68,AS$4-$B210+1)</f>
        <v/>
      </c>
      <c r="AT210" s="121">
        <f>$C210*INDEX(Curves!$I$8:$I$68,AT$4-$B210+1)</f>
        <v/>
      </c>
      <c r="AU210" s="121">
        <f>$C210*INDEX(Curves!$I$8:$I$68,AU$4-$B210+1)</f>
        <v/>
      </c>
      <c r="AV210" s="121">
        <f>$C210*INDEX(Curves!$I$8:$I$68,AV$4-$B210+1)</f>
        <v/>
      </c>
      <c r="AW210" s="121">
        <f>$C210*INDEX(Curves!$I$8:$I$68,AW$4-$B210+1)</f>
        <v/>
      </c>
      <c r="AX210" s="121">
        <f>$C210*INDEX(Curves!$I$8:$I$68,AX$4-$B210+1)</f>
        <v/>
      </c>
      <c r="AY210" s="121">
        <f>$C210*INDEX(Curves!$I$8:$I$68,AY$4-$B210+1)</f>
        <v/>
      </c>
      <c r="AZ210" s="121">
        <f>$C210*INDEX(Curves!$I$8:$I$68,AZ$4-$B210+1)</f>
        <v/>
      </c>
      <c r="BA210" s="121">
        <f>$C210*INDEX(Curves!$I$8:$I$68,BA$4-$B210+1)</f>
        <v/>
      </c>
      <c r="BB210" s="121">
        <f>$C210*INDEX(Curves!$I$8:$I$68,BB$4-$B210+1)</f>
        <v/>
      </c>
      <c r="BC210" s="121">
        <f>$C210*INDEX(Curves!$I$8:$I$68,BC$4-$B210+1)</f>
        <v/>
      </c>
      <c r="BD210" s="121">
        <f>$C210*INDEX(Curves!$I$8:$I$68,BD$4-$B210+1)</f>
        <v/>
      </c>
      <c r="BE210" s="121">
        <f>$C210*INDEX(Curves!$I$8:$I$68,BE$4-$B210+1)</f>
        <v/>
      </c>
      <c r="BF210" s="121">
        <f>$C210*INDEX(Curves!$I$8:$I$68,BF$4-$B210+1)</f>
        <v/>
      </c>
      <c r="BG210" s="121">
        <f>$C210*INDEX(Curves!$I$8:$I$68,BG$4-$B210+1)</f>
        <v/>
      </c>
      <c r="BH210" s="121">
        <f>$C210*INDEX(Curves!$I$8:$I$68,BH$4-$B210+1)</f>
        <v/>
      </c>
      <c r="BI210" s="121">
        <f>$C210*INDEX(Curves!$I$8:$I$68,BI$4-$B210+1)</f>
        <v/>
      </c>
      <c r="BJ210" s="121">
        <f>$C210*INDEX(Curves!$I$8:$I$68,BJ$4-$B210+1)</f>
        <v/>
      </c>
      <c r="BK210" s="121">
        <f>$C210*INDEX(Curves!$I$8:$I$68,BK$4-$B210+1)</f>
        <v/>
      </c>
      <c r="BL210" s="121">
        <f>$C210*INDEX(Curves!$I$8:$I$68,BL$4-$B210+1)</f>
        <v/>
      </c>
    </row>
    <row r="211">
      <c r="A211" s="116" t="inlineStr">
        <is>
          <t>Cohort month 13</t>
        </is>
      </c>
      <c r="B211" s="116" t="n">
        <v>13</v>
      </c>
      <c r="C211" s="33">
        <f>INDEX(Ops!$E$10:$BL$10,1,$B211)</f>
        <v/>
      </c>
      <c r="R211" s="121">
        <f>$C211*INDEX(Curves!$I$8:$I$68,R$4-$B211+1)</f>
        <v/>
      </c>
      <c r="S211" s="121">
        <f>$C211*INDEX(Curves!$I$8:$I$68,S$4-$B211+1)</f>
        <v/>
      </c>
      <c r="T211" s="121">
        <f>$C211*INDEX(Curves!$I$8:$I$68,T$4-$B211+1)</f>
        <v/>
      </c>
      <c r="U211" s="121">
        <f>$C211*INDEX(Curves!$I$8:$I$68,U$4-$B211+1)</f>
        <v/>
      </c>
      <c r="V211" s="121">
        <f>$C211*INDEX(Curves!$I$8:$I$68,V$4-$B211+1)</f>
        <v/>
      </c>
      <c r="W211" s="121">
        <f>$C211*INDEX(Curves!$I$8:$I$68,W$4-$B211+1)</f>
        <v/>
      </c>
      <c r="X211" s="121">
        <f>$C211*INDEX(Curves!$I$8:$I$68,X$4-$B211+1)</f>
        <v/>
      </c>
      <c r="Y211" s="121">
        <f>$C211*INDEX(Curves!$I$8:$I$68,Y$4-$B211+1)</f>
        <v/>
      </c>
      <c r="Z211" s="121">
        <f>$C211*INDEX(Curves!$I$8:$I$68,Z$4-$B211+1)</f>
        <v/>
      </c>
      <c r="AA211" s="121">
        <f>$C211*INDEX(Curves!$I$8:$I$68,AA$4-$B211+1)</f>
        <v/>
      </c>
      <c r="AB211" s="121">
        <f>$C211*INDEX(Curves!$I$8:$I$68,AB$4-$B211+1)</f>
        <v/>
      </c>
      <c r="AC211" s="121">
        <f>$C211*INDEX(Curves!$I$8:$I$68,AC$4-$B211+1)</f>
        <v/>
      </c>
      <c r="AD211" s="121">
        <f>$C211*INDEX(Curves!$I$8:$I$68,AD$4-$B211+1)</f>
        <v/>
      </c>
      <c r="AE211" s="121">
        <f>$C211*INDEX(Curves!$I$8:$I$68,AE$4-$B211+1)</f>
        <v/>
      </c>
      <c r="AF211" s="121">
        <f>$C211*INDEX(Curves!$I$8:$I$68,AF$4-$B211+1)</f>
        <v/>
      </c>
      <c r="AG211" s="121">
        <f>$C211*INDEX(Curves!$I$8:$I$68,AG$4-$B211+1)</f>
        <v/>
      </c>
      <c r="AH211" s="121">
        <f>$C211*INDEX(Curves!$I$8:$I$68,AH$4-$B211+1)</f>
        <v/>
      </c>
      <c r="AI211" s="121">
        <f>$C211*INDEX(Curves!$I$8:$I$68,AI$4-$B211+1)</f>
        <v/>
      </c>
      <c r="AJ211" s="121">
        <f>$C211*INDEX(Curves!$I$8:$I$68,AJ$4-$B211+1)</f>
        <v/>
      </c>
      <c r="AK211" s="121">
        <f>$C211*INDEX(Curves!$I$8:$I$68,AK$4-$B211+1)</f>
        <v/>
      </c>
      <c r="AL211" s="121">
        <f>$C211*INDEX(Curves!$I$8:$I$68,AL$4-$B211+1)</f>
        <v/>
      </c>
      <c r="AM211" s="121">
        <f>$C211*INDEX(Curves!$I$8:$I$68,AM$4-$B211+1)</f>
        <v/>
      </c>
      <c r="AN211" s="121">
        <f>$C211*INDEX(Curves!$I$8:$I$68,AN$4-$B211+1)</f>
        <v/>
      </c>
      <c r="AO211" s="121">
        <f>$C211*INDEX(Curves!$I$8:$I$68,AO$4-$B211+1)</f>
        <v/>
      </c>
      <c r="AP211" s="121">
        <f>$C211*INDEX(Curves!$I$8:$I$68,AP$4-$B211+1)</f>
        <v/>
      </c>
      <c r="AQ211" s="121">
        <f>$C211*INDEX(Curves!$I$8:$I$68,AQ$4-$B211+1)</f>
        <v/>
      </c>
      <c r="AR211" s="121">
        <f>$C211*INDEX(Curves!$I$8:$I$68,AR$4-$B211+1)</f>
        <v/>
      </c>
      <c r="AS211" s="121">
        <f>$C211*INDEX(Curves!$I$8:$I$68,AS$4-$B211+1)</f>
        <v/>
      </c>
      <c r="AT211" s="121">
        <f>$C211*INDEX(Curves!$I$8:$I$68,AT$4-$B211+1)</f>
        <v/>
      </c>
      <c r="AU211" s="121">
        <f>$C211*INDEX(Curves!$I$8:$I$68,AU$4-$B211+1)</f>
        <v/>
      </c>
      <c r="AV211" s="121">
        <f>$C211*INDEX(Curves!$I$8:$I$68,AV$4-$B211+1)</f>
        <v/>
      </c>
      <c r="AW211" s="121">
        <f>$C211*INDEX(Curves!$I$8:$I$68,AW$4-$B211+1)</f>
        <v/>
      </c>
      <c r="AX211" s="121">
        <f>$C211*INDEX(Curves!$I$8:$I$68,AX$4-$B211+1)</f>
        <v/>
      </c>
      <c r="AY211" s="121">
        <f>$C211*INDEX(Curves!$I$8:$I$68,AY$4-$B211+1)</f>
        <v/>
      </c>
      <c r="AZ211" s="121">
        <f>$C211*INDEX(Curves!$I$8:$I$68,AZ$4-$B211+1)</f>
        <v/>
      </c>
      <c r="BA211" s="121">
        <f>$C211*INDEX(Curves!$I$8:$I$68,BA$4-$B211+1)</f>
        <v/>
      </c>
      <c r="BB211" s="121">
        <f>$C211*INDEX(Curves!$I$8:$I$68,BB$4-$B211+1)</f>
        <v/>
      </c>
      <c r="BC211" s="121">
        <f>$C211*INDEX(Curves!$I$8:$I$68,BC$4-$B211+1)</f>
        <v/>
      </c>
      <c r="BD211" s="121">
        <f>$C211*INDEX(Curves!$I$8:$I$68,BD$4-$B211+1)</f>
        <v/>
      </c>
      <c r="BE211" s="121">
        <f>$C211*INDEX(Curves!$I$8:$I$68,BE$4-$B211+1)</f>
        <v/>
      </c>
      <c r="BF211" s="121">
        <f>$C211*INDEX(Curves!$I$8:$I$68,BF$4-$B211+1)</f>
        <v/>
      </c>
      <c r="BG211" s="121">
        <f>$C211*INDEX(Curves!$I$8:$I$68,BG$4-$B211+1)</f>
        <v/>
      </c>
      <c r="BH211" s="121">
        <f>$C211*INDEX(Curves!$I$8:$I$68,BH$4-$B211+1)</f>
        <v/>
      </c>
      <c r="BI211" s="121">
        <f>$C211*INDEX(Curves!$I$8:$I$68,BI$4-$B211+1)</f>
        <v/>
      </c>
      <c r="BJ211" s="121">
        <f>$C211*INDEX(Curves!$I$8:$I$68,BJ$4-$B211+1)</f>
        <v/>
      </c>
      <c r="BK211" s="121">
        <f>$C211*INDEX(Curves!$I$8:$I$68,BK$4-$B211+1)</f>
        <v/>
      </c>
      <c r="BL211" s="121">
        <f>$C211*INDEX(Curves!$I$8:$I$68,BL$4-$B211+1)</f>
        <v/>
      </c>
    </row>
    <row r="212">
      <c r="A212" s="116" t="inlineStr">
        <is>
          <t>Cohort month 14</t>
        </is>
      </c>
      <c r="B212" s="116" t="n">
        <v>14</v>
      </c>
      <c r="C212" s="33">
        <f>INDEX(Ops!$E$10:$BL$10,1,$B212)</f>
        <v/>
      </c>
      <c r="S212" s="121">
        <f>$C212*INDEX(Curves!$I$8:$I$68,S$4-$B212+1)</f>
        <v/>
      </c>
      <c r="T212" s="121">
        <f>$C212*INDEX(Curves!$I$8:$I$68,T$4-$B212+1)</f>
        <v/>
      </c>
      <c r="U212" s="121">
        <f>$C212*INDEX(Curves!$I$8:$I$68,U$4-$B212+1)</f>
        <v/>
      </c>
      <c r="V212" s="121">
        <f>$C212*INDEX(Curves!$I$8:$I$68,V$4-$B212+1)</f>
        <v/>
      </c>
      <c r="W212" s="121">
        <f>$C212*INDEX(Curves!$I$8:$I$68,W$4-$B212+1)</f>
        <v/>
      </c>
      <c r="X212" s="121">
        <f>$C212*INDEX(Curves!$I$8:$I$68,X$4-$B212+1)</f>
        <v/>
      </c>
      <c r="Y212" s="121">
        <f>$C212*INDEX(Curves!$I$8:$I$68,Y$4-$B212+1)</f>
        <v/>
      </c>
      <c r="Z212" s="121">
        <f>$C212*INDEX(Curves!$I$8:$I$68,Z$4-$B212+1)</f>
        <v/>
      </c>
      <c r="AA212" s="121">
        <f>$C212*INDEX(Curves!$I$8:$I$68,AA$4-$B212+1)</f>
        <v/>
      </c>
      <c r="AB212" s="121">
        <f>$C212*INDEX(Curves!$I$8:$I$68,AB$4-$B212+1)</f>
        <v/>
      </c>
      <c r="AC212" s="121">
        <f>$C212*INDEX(Curves!$I$8:$I$68,AC$4-$B212+1)</f>
        <v/>
      </c>
      <c r="AD212" s="121">
        <f>$C212*INDEX(Curves!$I$8:$I$68,AD$4-$B212+1)</f>
        <v/>
      </c>
      <c r="AE212" s="121">
        <f>$C212*INDEX(Curves!$I$8:$I$68,AE$4-$B212+1)</f>
        <v/>
      </c>
      <c r="AF212" s="121">
        <f>$C212*INDEX(Curves!$I$8:$I$68,AF$4-$B212+1)</f>
        <v/>
      </c>
      <c r="AG212" s="121">
        <f>$C212*INDEX(Curves!$I$8:$I$68,AG$4-$B212+1)</f>
        <v/>
      </c>
      <c r="AH212" s="121">
        <f>$C212*INDEX(Curves!$I$8:$I$68,AH$4-$B212+1)</f>
        <v/>
      </c>
      <c r="AI212" s="121">
        <f>$C212*INDEX(Curves!$I$8:$I$68,AI$4-$B212+1)</f>
        <v/>
      </c>
      <c r="AJ212" s="121">
        <f>$C212*INDEX(Curves!$I$8:$I$68,AJ$4-$B212+1)</f>
        <v/>
      </c>
      <c r="AK212" s="121">
        <f>$C212*INDEX(Curves!$I$8:$I$68,AK$4-$B212+1)</f>
        <v/>
      </c>
      <c r="AL212" s="121">
        <f>$C212*INDEX(Curves!$I$8:$I$68,AL$4-$B212+1)</f>
        <v/>
      </c>
      <c r="AM212" s="121">
        <f>$C212*INDEX(Curves!$I$8:$I$68,AM$4-$B212+1)</f>
        <v/>
      </c>
      <c r="AN212" s="121">
        <f>$C212*INDEX(Curves!$I$8:$I$68,AN$4-$B212+1)</f>
        <v/>
      </c>
      <c r="AO212" s="121">
        <f>$C212*INDEX(Curves!$I$8:$I$68,AO$4-$B212+1)</f>
        <v/>
      </c>
      <c r="AP212" s="121">
        <f>$C212*INDEX(Curves!$I$8:$I$68,AP$4-$B212+1)</f>
        <v/>
      </c>
      <c r="AQ212" s="121">
        <f>$C212*INDEX(Curves!$I$8:$I$68,AQ$4-$B212+1)</f>
        <v/>
      </c>
      <c r="AR212" s="121">
        <f>$C212*INDEX(Curves!$I$8:$I$68,AR$4-$B212+1)</f>
        <v/>
      </c>
      <c r="AS212" s="121">
        <f>$C212*INDEX(Curves!$I$8:$I$68,AS$4-$B212+1)</f>
        <v/>
      </c>
      <c r="AT212" s="121">
        <f>$C212*INDEX(Curves!$I$8:$I$68,AT$4-$B212+1)</f>
        <v/>
      </c>
      <c r="AU212" s="121">
        <f>$C212*INDEX(Curves!$I$8:$I$68,AU$4-$B212+1)</f>
        <v/>
      </c>
      <c r="AV212" s="121">
        <f>$C212*INDEX(Curves!$I$8:$I$68,AV$4-$B212+1)</f>
        <v/>
      </c>
      <c r="AW212" s="121">
        <f>$C212*INDEX(Curves!$I$8:$I$68,AW$4-$B212+1)</f>
        <v/>
      </c>
      <c r="AX212" s="121">
        <f>$C212*INDEX(Curves!$I$8:$I$68,AX$4-$B212+1)</f>
        <v/>
      </c>
      <c r="AY212" s="121">
        <f>$C212*INDEX(Curves!$I$8:$I$68,AY$4-$B212+1)</f>
        <v/>
      </c>
      <c r="AZ212" s="121">
        <f>$C212*INDEX(Curves!$I$8:$I$68,AZ$4-$B212+1)</f>
        <v/>
      </c>
      <c r="BA212" s="121">
        <f>$C212*INDEX(Curves!$I$8:$I$68,BA$4-$B212+1)</f>
        <v/>
      </c>
      <c r="BB212" s="121">
        <f>$C212*INDEX(Curves!$I$8:$I$68,BB$4-$B212+1)</f>
        <v/>
      </c>
      <c r="BC212" s="121">
        <f>$C212*INDEX(Curves!$I$8:$I$68,BC$4-$B212+1)</f>
        <v/>
      </c>
      <c r="BD212" s="121">
        <f>$C212*INDEX(Curves!$I$8:$I$68,BD$4-$B212+1)</f>
        <v/>
      </c>
      <c r="BE212" s="121">
        <f>$C212*INDEX(Curves!$I$8:$I$68,BE$4-$B212+1)</f>
        <v/>
      </c>
      <c r="BF212" s="121">
        <f>$C212*INDEX(Curves!$I$8:$I$68,BF$4-$B212+1)</f>
        <v/>
      </c>
      <c r="BG212" s="121">
        <f>$C212*INDEX(Curves!$I$8:$I$68,BG$4-$B212+1)</f>
        <v/>
      </c>
      <c r="BH212" s="121">
        <f>$C212*INDEX(Curves!$I$8:$I$68,BH$4-$B212+1)</f>
        <v/>
      </c>
      <c r="BI212" s="121">
        <f>$C212*INDEX(Curves!$I$8:$I$68,BI$4-$B212+1)</f>
        <v/>
      </c>
      <c r="BJ212" s="121">
        <f>$C212*INDEX(Curves!$I$8:$I$68,BJ$4-$B212+1)</f>
        <v/>
      </c>
      <c r="BK212" s="121">
        <f>$C212*INDEX(Curves!$I$8:$I$68,BK$4-$B212+1)</f>
        <v/>
      </c>
      <c r="BL212" s="121">
        <f>$C212*INDEX(Curves!$I$8:$I$68,BL$4-$B212+1)</f>
        <v/>
      </c>
    </row>
    <row r="213">
      <c r="A213" s="116" t="inlineStr">
        <is>
          <t>Cohort month 15</t>
        </is>
      </c>
      <c r="B213" s="116" t="n">
        <v>15</v>
      </c>
      <c r="C213" s="33">
        <f>INDEX(Ops!$E$10:$BL$10,1,$B213)</f>
        <v/>
      </c>
      <c r="T213" s="121">
        <f>$C213*INDEX(Curves!$I$8:$I$68,T$4-$B213+1)</f>
        <v/>
      </c>
      <c r="U213" s="121">
        <f>$C213*INDEX(Curves!$I$8:$I$68,U$4-$B213+1)</f>
        <v/>
      </c>
      <c r="V213" s="121">
        <f>$C213*INDEX(Curves!$I$8:$I$68,V$4-$B213+1)</f>
        <v/>
      </c>
      <c r="W213" s="121">
        <f>$C213*INDEX(Curves!$I$8:$I$68,W$4-$B213+1)</f>
        <v/>
      </c>
      <c r="X213" s="121">
        <f>$C213*INDEX(Curves!$I$8:$I$68,X$4-$B213+1)</f>
        <v/>
      </c>
      <c r="Y213" s="121">
        <f>$C213*INDEX(Curves!$I$8:$I$68,Y$4-$B213+1)</f>
        <v/>
      </c>
      <c r="Z213" s="121">
        <f>$C213*INDEX(Curves!$I$8:$I$68,Z$4-$B213+1)</f>
        <v/>
      </c>
      <c r="AA213" s="121">
        <f>$C213*INDEX(Curves!$I$8:$I$68,AA$4-$B213+1)</f>
        <v/>
      </c>
      <c r="AB213" s="121">
        <f>$C213*INDEX(Curves!$I$8:$I$68,AB$4-$B213+1)</f>
        <v/>
      </c>
      <c r="AC213" s="121">
        <f>$C213*INDEX(Curves!$I$8:$I$68,AC$4-$B213+1)</f>
        <v/>
      </c>
      <c r="AD213" s="121">
        <f>$C213*INDEX(Curves!$I$8:$I$68,AD$4-$B213+1)</f>
        <v/>
      </c>
      <c r="AE213" s="121">
        <f>$C213*INDEX(Curves!$I$8:$I$68,AE$4-$B213+1)</f>
        <v/>
      </c>
      <c r="AF213" s="121">
        <f>$C213*INDEX(Curves!$I$8:$I$68,AF$4-$B213+1)</f>
        <v/>
      </c>
      <c r="AG213" s="121">
        <f>$C213*INDEX(Curves!$I$8:$I$68,AG$4-$B213+1)</f>
        <v/>
      </c>
      <c r="AH213" s="121">
        <f>$C213*INDEX(Curves!$I$8:$I$68,AH$4-$B213+1)</f>
        <v/>
      </c>
      <c r="AI213" s="121">
        <f>$C213*INDEX(Curves!$I$8:$I$68,AI$4-$B213+1)</f>
        <v/>
      </c>
      <c r="AJ213" s="121">
        <f>$C213*INDEX(Curves!$I$8:$I$68,AJ$4-$B213+1)</f>
        <v/>
      </c>
      <c r="AK213" s="121">
        <f>$C213*INDEX(Curves!$I$8:$I$68,AK$4-$B213+1)</f>
        <v/>
      </c>
      <c r="AL213" s="121">
        <f>$C213*INDEX(Curves!$I$8:$I$68,AL$4-$B213+1)</f>
        <v/>
      </c>
      <c r="AM213" s="121">
        <f>$C213*INDEX(Curves!$I$8:$I$68,AM$4-$B213+1)</f>
        <v/>
      </c>
      <c r="AN213" s="121">
        <f>$C213*INDEX(Curves!$I$8:$I$68,AN$4-$B213+1)</f>
        <v/>
      </c>
      <c r="AO213" s="121">
        <f>$C213*INDEX(Curves!$I$8:$I$68,AO$4-$B213+1)</f>
        <v/>
      </c>
      <c r="AP213" s="121">
        <f>$C213*INDEX(Curves!$I$8:$I$68,AP$4-$B213+1)</f>
        <v/>
      </c>
      <c r="AQ213" s="121">
        <f>$C213*INDEX(Curves!$I$8:$I$68,AQ$4-$B213+1)</f>
        <v/>
      </c>
      <c r="AR213" s="121">
        <f>$C213*INDEX(Curves!$I$8:$I$68,AR$4-$B213+1)</f>
        <v/>
      </c>
      <c r="AS213" s="121">
        <f>$C213*INDEX(Curves!$I$8:$I$68,AS$4-$B213+1)</f>
        <v/>
      </c>
      <c r="AT213" s="121">
        <f>$C213*INDEX(Curves!$I$8:$I$68,AT$4-$B213+1)</f>
        <v/>
      </c>
      <c r="AU213" s="121">
        <f>$C213*INDEX(Curves!$I$8:$I$68,AU$4-$B213+1)</f>
        <v/>
      </c>
      <c r="AV213" s="121">
        <f>$C213*INDEX(Curves!$I$8:$I$68,AV$4-$B213+1)</f>
        <v/>
      </c>
      <c r="AW213" s="121">
        <f>$C213*INDEX(Curves!$I$8:$I$68,AW$4-$B213+1)</f>
        <v/>
      </c>
      <c r="AX213" s="121">
        <f>$C213*INDEX(Curves!$I$8:$I$68,AX$4-$B213+1)</f>
        <v/>
      </c>
      <c r="AY213" s="121">
        <f>$C213*INDEX(Curves!$I$8:$I$68,AY$4-$B213+1)</f>
        <v/>
      </c>
      <c r="AZ213" s="121">
        <f>$C213*INDEX(Curves!$I$8:$I$68,AZ$4-$B213+1)</f>
        <v/>
      </c>
      <c r="BA213" s="121">
        <f>$C213*INDEX(Curves!$I$8:$I$68,BA$4-$B213+1)</f>
        <v/>
      </c>
      <c r="BB213" s="121">
        <f>$C213*INDEX(Curves!$I$8:$I$68,BB$4-$B213+1)</f>
        <v/>
      </c>
      <c r="BC213" s="121">
        <f>$C213*INDEX(Curves!$I$8:$I$68,BC$4-$B213+1)</f>
        <v/>
      </c>
      <c r="BD213" s="121">
        <f>$C213*INDEX(Curves!$I$8:$I$68,BD$4-$B213+1)</f>
        <v/>
      </c>
      <c r="BE213" s="121">
        <f>$C213*INDEX(Curves!$I$8:$I$68,BE$4-$B213+1)</f>
        <v/>
      </c>
      <c r="BF213" s="121">
        <f>$C213*INDEX(Curves!$I$8:$I$68,BF$4-$B213+1)</f>
        <v/>
      </c>
      <c r="BG213" s="121">
        <f>$C213*INDEX(Curves!$I$8:$I$68,BG$4-$B213+1)</f>
        <v/>
      </c>
      <c r="BH213" s="121">
        <f>$C213*INDEX(Curves!$I$8:$I$68,BH$4-$B213+1)</f>
        <v/>
      </c>
      <c r="BI213" s="121">
        <f>$C213*INDEX(Curves!$I$8:$I$68,BI$4-$B213+1)</f>
        <v/>
      </c>
      <c r="BJ213" s="121">
        <f>$C213*INDEX(Curves!$I$8:$I$68,BJ$4-$B213+1)</f>
        <v/>
      </c>
      <c r="BK213" s="121">
        <f>$C213*INDEX(Curves!$I$8:$I$68,BK$4-$B213+1)</f>
        <v/>
      </c>
      <c r="BL213" s="121">
        <f>$C213*INDEX(Curves!$I$8:$I$68,BL$4-$B213+1)</f>
        <v/>
      </c>
    </row>
    <row r="214">
      <c r="A214" s="116" t="inlineStr">
        <is>
          <t>Cohort month 16</t>
        </is>
      </c>
      <c r="B214" s="116" t="n">
        <v>16</v>
      </c>
      <c r="C214" s="33">
        <f>INDEX(Ops!$E$10:$BL$10,1,$B214)</f>
        <v/>
      </c>
      <c r="U214" s="121">
        <f>$C214*INDEX(Curves!$I$8:$I$68,U$4-$B214+1)</f>
        <v/>
      </c>
      <c r="V214" s="121">
        <f>$C214*INDEX(Curves!$I$8:$I$68,V$4-$B214+1)</f>
        <v/>
      </c>
      <c r="W214" s="121">
        <f>$C214*INDEX(Curves!$I$8:$I$68,W$4-$B214+1)</f>
        <v/>
      </c>
      <c r="X214" s="121">
        <f>$C214*INDEX(Curves!$I$8:$I$68,X$4-$B214+1)</f>
        <v/>
      </c>
      <c r="Y214" s="121">
        <f>$C214*INDEX(Curves!$I$8:$I$68,Y$4-$B214+1)</f>
        <v/>
      </c>
      <c r="Z214" s="121">
        <f>$C214*INDEX(Curves!$I$8:$I$68,Z$4-$B214+1)</f>
        <v/>
      </c>
      <c r="AA214" s="121">
        <f>$C214*INDEX(Curves!$I$8:$I$68,AA$4-$B214+1)</f>
        <v/>
      </c>
      <c r="AB214" s="121">
        <f>$C214*INDEX(Curves!$I$8:$I$68,AB$4-$B214+1)</f>
        <v/>
      </c>
      <c r="AC214" s="121">
        <f>$C214*INDEX(Curves!$I$8:$I$68,AC$4-$B214+1)</f>
        <v/>
      </c>
      <c r="AD214" s="121">
        <f>$C214*INDEX(Curves!$I$8:$I$68,AD$4-$B214+1)</f>
        <v/>
      </c>
      <c r="AE214" s="121">
        <f>$C214*INDEX(Curves!$I$8:$I$68,AE$4-$B214+1)</f>
        <v/>
      </c>
      <c r="AF214" s="121">
        <f>$C214*INDEX(Curves!$I$8:$I$68,AF$4-$B214+1)</f>
        <v/>
      </c>
      <c r="AG214" s="121">
        <f>$C214*INDEX(Curves!$I$8:$I$68,AG$4-$B214+1)</f>
        <v/>
      </c>
      <c r="AH214" s="121">
        <f>$C214*INDEX(Curves!$I$8:$I$68,AH$4-$B214+1)</f>
        <v/>
      </c>
      <c r="AI214" s="121">
        <f>$C214*INDEX(Curves!$I$8:$I$68,AI$4-$B214+1)</f>
        <v/>
      </c>
      <c r="AJ214" s="121">
        <f>$C214*INDEX(Curves!$I$8:$I$68,AJ$4-$B214+1)</f>
        <v/>
      </c>
      <c r="AK214" s="121">
        <f>$C214*INDEX(Curves!$I$8:$I$68,AK$4-$B214+1)</f>
        <v/>
      </c>
      <c r="AL214" s="121">
        <f>$C214*INDEX(Curves!$I$8:$I$68,AL$4-$B214+1)</f>
        <v/>
      </c>
      <c r="AM214" s="121">
        <f>$C214*INDEX(Curves!$I$8:$I$68,AM$4-$B214+1)</f>
        <v/>
      </c>
      <c r="AN214" s="121">
        <f>$C214*INDEX(Curves!$I$8:$I$68,AN$4-$B214+1)</f>
        <v/>
      </c>
      <c r="AO214" s="121">
        <f>$C214*INDEX(Curves!$I$8:$I$68,AO$4-$B214+1)</f>
        <v/>
      </c>
      <c r="AP214" s="121">
        <f>$C214*INDEX(Curves!$I$8:$I$68,AP$4-$B214+1)</f>
        <v/>
      </c>
      <c r="AQ214" s="121">
        <f>$C214*INDEX(Curves!$I$8:$I$68,AQ$4-$B214+1)</f>
        <v/>
      </c>
      <c r="AR214" s="121">
        <f>$C214*INDEX(Curves!$I$8:$I$68,AR$4-$B214+1)</f>
        <v/>
      </c>
      <c r="AS214" s="121">
        <f>$C214*INDEX(Curves!$I$8:$I$68,AS$4-$B214+1)</f>
        <v/>
      </c>
      <c r="AT214" s="121">
        <f>$C214*INDEX(Curves!$I$8:$I$68,AT$4-$B214+1)</f>
        <v/>
      </c>
      <c r="AU214" s="121">
        <f>$C214*INDEX(Curves!$I$8:$I$68,AU$4-$B214+1)</f>
        <v/>
      </c>
      <c r="AV214" s="121">
        <f>$C214*INDEX(Curves!$I$8:$I$68,AV$4-$B214+1)</f>
        <v/>
      </c>
      <c r="AW214" s="121">
        <f>$C214*INDEX(Curves!$I$8:$I$68,AW$4-$B214+1)</f>
        <v/>
      </c>
      <c r="AX214" s="121">
        <f>$C214*INDEX(Curves!$I$8:$I$68,AX$4-$B214+1)</f>
        <v/>
      </c>
      <c r="AY214" s="121">
        <f>$C214*INDEX(Curves!$I$8:$I$68,AY$4-$B214+1)</f>
        <v/>
      </c>
      <c r="AZ214" s="121">
        <f>$C214*INDEX(Curves!$I$8:$I$68,AZ$4-$B214+1)</f>
        <v/>
      </c>
      <c r="BA214" s="121">
        <f>$C214*INDEX(Curves!$I$8:$I$68,BA$4-$B214+1)</f>
        <v/>
      </c>
      <c r="BB214" s="121">
        <f>$C214*INDEX(Curves!$I$8:$I$68,BB$4-$B214+1)</f>
        <v/>
      </c>
      <c r="BC214" s="121">
        <f>$C214*INDEX(Curves!$I$8:$I$68,BC$4-$B214+1)</f>
        <v/>
      </c>
      <c r="BD214" s="121">
        <f>$C214*INDEX(Curves!$I$8:$I$68,BD$4-$B214+1)</f>
        <v/>
      </c>
      <c r="BE214" s="121">
        <f>$C214*INDEX(Curves!$I$8:$I$68,BE$4-$B214+1)</f>
        <v/>
      </c>
      <c r="BF214" s="121">
        <f>$C214*INDEX(Curves!$I$8:$I$68,BF$4-$B214+1)</f>
        <v/>
      </c>
      <c r="BG214" s="121">
        <f>$C214*INDEX(Curves!$I$8:$I$68,BG$4-$B214+1)</f>
        <v/>
      </c>
      <c r="BH214" s="121">
        <f>$C214*INDEX(Curves!$I$8:$I$68,BH$4-$B214+1)</f>
        <v/>
      </c>
      <c r="BI214" s="121">
        <f>$C214*INDEX(Curves!$I$8:$I$68,BI$4-$B214+1)</f>
        <v/>
      </c>
      <c r="BJ214" s="121">
        <f>$C214*INDEX(Curves!$I$8:$I$68,BJ$4-$B214+1)</f>
        <v/>
      </c>
      <c r="BK214" s="121">
        <f>$C214*INDEX(Curves!$I$8:$I$68,BK$4-$B214+1)</f>
        <v/>
      </c>
      <c r="BL214" s="121">
        <f>$C214*INDEX(Curves!$I$8:$I$68,BL$4-$B214+1)</f>
        <v/>
      </c>
    </row>
    <row r="215">
      <c r="A215" s="116" t="inlineStr">
        <is>
          <t>Cohort month 17</t>
        </is>
      </c>
      <c r="B215" s="116" t="n">
        <v>17</v>
      </c>
      <c r="C215" s="33">
        <f>INDEX(Ops!$E$10:$BL$10,1,$B215)</f>
        <v/>
      </c>
      <c r="V215" s="121">
        <f>$C215*INDEX(Curves!$I$8:$I$68,V$4-$B215+1)</f>
        <v/>
      </c>
      <c r="W215" s="121">
        <f>$C215*INDEX(Curves!$I$8:$I$68,W$4-$B215+1)</f>
        <v/>
      </c>
      <c r="X215" s="121">
        <f>$C215*INDEX(Curves!$I$8:$I$68,X$4-$B215+1)</f>
        <v/>
      </c>
      <c r="Y215" s="121">
        <f>$C215*INDEX(Curves!$I$8:$I$68,Y$4-$B215+1)</f>
        <v/>
      </c>
      <c r="Z215" s="121">
        <f>$C215*INDEX(Curves!$I$8:$I$68,Z$4-$B215+1)</f>
        <v/>
      </c>
      <c r="AA215" s="121">
        <f>$C215*INDEX(Curves!$I$8:$I$68,AA$4-$B215+1)</f>
        <v/>
      </c>
      <c r="AB215" s="121">
        <f>$C215*INDEX(Curves!$I$8:$I$68,AB$4-$B215+1)</f>
        <v/>
      </c>
      <c r="AC215" s="121">
        <f>$C215*INDEX(Curves!$I$8:$I$68,AC$4-$B215+1)</f>
        <v/>
      </c>
      <c r="AD215" s="121">
        <f>$C215*INDEX(Curves!$I$8:$I$68,AD$4-$B215+1)</f>
        <v/>
      </c>
      <c r="AE215" s="121">
        <f>$C215*INDEX(Curves!$I$8:$I$68,AE$4-$B215+1)</f>
        <v/>
      </c>
      <c r="AF215" s="121">
        <f>$C215*INDEX(Curves!$I$8:$I$68,AF$4-$B215+1)</f>
        <v/>
      </c>
      <c r="AG215" s="121">
        <f>$C215*INDEX(Curves!$I$8:$I$68,AG$4-$B215+1)</f>
        <v/>
      </c>
      <c r="AH215" s="121">
        <f>$C215*INDEX(Curves!$I$8:$I$68,AH$4-$B215+1)</f>
        <v/>
      </c>
      <c r="AI215" s="121">
        <f>$C215*INDEX(Curves!$I$8:$I$68,AI$4-$B215+1)</f>
        <v/>
      </c>
      <c r="AJ215" s="121">
        <f>$C215*INDEX(Curves!$I$8:$I$68,AJ$4-$B215+1)</f>
        <v/>
      </c>
      <c r="AK215" s="121">
        <f>$C215*INDEX(Curves!$I$8:$I$68,AK$4-$B215+1)</f>
        <v/>
      </c>
      <c r="AL215" s="121">
        <f>$C215*INDEX(Curves!$I$8:$I$68,AL$4-$B215+1)</f>
        <v/>
      </c>
      <c r="AM215" s="121">
        <f>$C215*INDEX(Curves!$I$8:$I$68,AM$4-$B215+1)</f>
        <v/>
      </c>
      <c r="AN215" s="121">
        <f>$C215*INDEX(Curves!$I$8:$I$68,AN$4-$B215+1)</f>
        <v/>
      </c>
      <c r="AO215" s="121">
        <f>$C215*INDEX(Curves!$I$8:$I$68,AO$4-$B215+1)</f>
        <v/>
      </c>
      <c r="AP215" s="121">
        <f>$C215*INDEX(Curves!$I$8:$I$68,AP$4-$B215+1)</f>
        <v/>
      </c>
      <c r="AQ215" s="121">
        <f>$C215*INDEX(Curves!$I$8:$I$68,AQ$4-$B215+1)</f>
        <v/>
      </c>
      <c r="AR215" s="121">
        <f>$C215*INDEX(Curves!$I$8:$I$68,AR$4-$B215+1)</f>
        <v/>
      </c>
      <c r="AS215" s="121">
        <f>$C215*INDEX(Curves!$I$8:$I$68,AS$4-$B215+1)</f>
        <v/>
      </c>
      <c r="AT215" s="121">
        <f>$C215*INDEX(Curves!$I$8:$I$68,AT$4-$B215+1)</f>
        <v/>
      </c>
      <c r="AU215" s="121">
        <f>$C215*INDEX(Curves!$I$8:$I$68,AU$4-$B215+1)</f>
        <v/>
      </c>
      <c r="AV215" s="121">
        <f>$C215*INDEX(Curves!$I$8:$I$68,AV$4-$B215+1)</f>
        <v/>
      </c>
      <c r="AW215" s="121">
        <f>$C215*INDEX(Curves!$I$8:$I$68,AW$4-$B215+1)</f>
        <v/>
      </c>
      <c r="AX215" s="121">
        <f>$C215*INDEX(Curves!$I$8:$I$68,AX$4-$B215+1)</f>
        <v/>
      </c>
      <c r="AY215" s="121">
        <f>$C215*INDEX(Curves!$I$8:$I$68,AY$4-$B215+1)</f>
        <v/>
      </c>
      <c r="AZ215" s="121">
        <f>$C215*INDEX(Curves!$I$8:$I$68,AZ$4-$B215+1)</f>
        <v/>
      </c>
      <c r="BA215" s="121">
        <f>$C215*INDEX(Curves!$I$8:$I$68,BA$4-$B215+1)</f>
        <v/>
      </c>
      <c r="BB215" s="121">
        <f>$C215*INDEX(Curves!$I$8:$I$68,BB$4-$B215+1)</f>
        <v/>
      </c>
      <c r="BC215" s="121">
        <f>$C215*INDEX(Curves!$I$8:$I$68,BC$4-$B215+1)</f>
        <v/>
      </c>
      <c r="BD215" s="121">
        <f>$C215*INDEX(Curves!$I$8:$I$68,BD$4-$B215+1)</f>
        <v/>
      </c>
      <c r="BE215" s="121">
        <f>$C215*INDEX(Curves!$I$8:$I$68,BE$4-$B215+1)</f>
        <v/>
      </c>
      <c r="BF215" s="121">
        <f>$C215*INDEX(Curves!$I$8:$I$68,BF$4-$B215+1)</f>
        <v/>
      </c>
      <c r="BG215" s="121">
        <f>$C215*INDEX(Curves!$I$8:$I$68,BG$4-$B215+1)</f>
        <v/>
      </c>
      <c r="BH215" s="121">
        <f>$C215*INDEX(Curves!$I$8:$I$68,BH$4-$B215+1)</f>
        <v/>
      </c>
      <c r="BI215" s="121">
        <f>$C215*INDEX(Curves!$I$8:$I$68,BI$4-$B215+1)</f>
        <v/>
      </c>
      <c r="BJ215" s="121">
        <f>$C215*INDEX(Curves!$I$8:$I$68,BJ$4-$B215+1)</f>
        <v/>
      </c>
      <c r="BK215" s="121">
        <f>$C215*INDEX(Curves!$I$8:$I$68,BK$4-$B215+1)</f>
        <v/>
      </c>
      <c r="BL215" s="121">
        <f>$C215*INDEX(Curves!$I$8:$I$68,BL$4-$B215+1)</f>
        <v/>
      </c>
    </row>
    <row r="216">
      <c r="A216" s="116" t="inlineStr">
        <is>
          <t>Cohort month 18</t>
        </is>
      </c>
      <c r="B216" s="116" t="n">
        <v>18</v>
      </c>
      <c r="C216" s="33">
        <f>INDEX(Ops!$E$10:$BL$10,1,$B216)</f>
        <v/>
      </c>
      <c r="W216" s="121">
        <f>$C216*INDEX(Curves!$I$8:$I$68,W$4-$B216+1)</f>
        <v/>
      </c>
      <c r="X216" s="121">
        <f>$C216*INDEX(Curves!$I$8:$I$68,X$4-$B216+1)</f>
        <v/>
      </c>
      <c r="Y216" s="121">
        <f>$C216*INDEX(Curves!$I$8:$I$68,Y$4-$B216+1)</f>
        <v/>
      </c>
      <c r="Z216" s="121">
        <f>$C216*INDEX(Curves!$I$8:$I$68,Z$4-$B216+1)</f>
        <v/>
      </c>
      <c r="AA216" s="121">
        <f>$C216*INDEX(Curves!$I$8:$I$68,AA$4-$B216+1)</f>
        <v/>
      </c>
      <c r="AB216" s="121">
        <f>$C216*INDEX(Curves!$I$8:$I$68,AB$4-$B216+1)</f>
        <v/>
      </c>
      <c r="AC216" s="121">
        <f>$C216*INDEX(Curves!$I$8:$I$68,AC$4-$B216+1)</f>
        <v/>
      </c>
      <c r="AD216" s="121">
        <f>$C216*INDEX(Curves!$I$8:$I$68,AD$4-$B216+1)</f>
        <v/>
      </c>
      <c r="AE216" s="121">
        <f>$C216*INDEX(Curves!$I$8:$I$68,AE$4-$B216+1)</f>
        <v/>
      </c>
      <c r="AF216" s="121">
        <f>$C216*INDEX(Curves!$I$8:$I$68,AF$4-$B216+1)</f>
        <v/>
      </c>
      <c r="AG216" s="121">
        <f>$C216*INDEX(Curves!$I$8:$I$68,AG$4-$B216+1)</f>
        <v/>
      </c>
      <c r="AH216" s="121">
        <f>$C216*INDEX(Curves!$I$8:$I$68,AH$4-$B216+1)</f>
        <v/>
      </c>
      <c r="AI216" s="121">
        <f>$C216*INDEX(Curves!$I$8:$I$68,AI$4-$B216+1)</f>
        <v/>
      </c>
      <c r="AJ216" s="121">
        <f>$C216*INDEX(Curves!$I$8:$I$68,AJ$4-$B216+1)</f>
        <v/>
      </c>
      <c r="AK216" s="121">
        <f>$C216*INDEX(Curves!$I$8:$I$68,AK$4-$B216+1)</f>
        <v/>
      </c>
      <c r="AL216" s="121">
        <f>$C216*INDEX(Curves!$I$8:$I$68,AL$4-$B216+1)</f>
        <v/>
      </c>
      <c r="AM216" s="121">
        <f>$C216*INDEX(Curves!$I$8:$I$68,AM$4-$B216+1)</f>
        <v/>
      </c>
      <c r="AN216" s="121">
        <f>$C216*INDEX(Curves!$I$8:$I$68,AN$4-$B216+1)</f>
        <v/>
      </c>
      <c r="AO216" s="121">
        <f>$C216*INDEX(Curves!$I$8:$I$68,AO$4-$B216+1)</f>
        <v/>
      </c>
      <c r="AP216" s="121">
        <f>$C216*INDEX(Curves!$I$8:$I$68,AP$4-$B216+1)</f>
        <v/>
      </c>
      <c r="AQ216" s="121">
        <f>$C216*INDEX(Curves!$I$8:$I$68,AQ$4-$B216+1)</f>
        <v/>
      </c>
      <c r="AR216" s="121">
        <f>$C216*INDEX(Curves!$I$8:$I$68,AR$4-$B216+1)</f>
        <v/>
      </c>
      <c r="AS216" s="121">
        <f>$C216*INDEX(Curves!$I$8:$I$68,AS$4-$B216+1)</f>
        <v/>
      </c>
      <c r="AT216" s="121">
        <f>$C216*INDEX(Curves!$I$8:$I$68,AT$4-$B216+1)</f>
        <v/>
      </c>
      <c r="AU216" s="121">
        <f>$C216*INDEX(Curves!$I$8:$I$68,AU$4-$B216+1)</f>
        <v/>
      </c>
      <c r="AV216" s="121">
        <f>$C216*INDEX(Curves!$I$8:$I$68,AV$4-$B216+1)</f>
        <v/>
      </c>
      <c r="AW216" s="121">
        <f>$C216*INDEX(Curves!$I$8:$I$68,AW$4-$B216+1)</f>
        <v/>
      </c>
      <c r="AX216" s="121">
        <f>$C216*INDEX(Curves!$I$8:$I$68,AX$4-$B216+1)</f>
        <v/>
      </c>
      <c r="AY216" s="121">
        <f>$C216*INDEX(Curves!$I$8:$I$68,AY$4-$B216+1)</f>
        <v/>
      </c>
      <c r="AZ216" s="121">
        <f>$C216*INDEX(Curves!$I$8:$I$68,AZ$4-$B216+1)</f>
        <v/>
      </c>
      <c r="BA216" s="121">
        <f>$C216*INDEX(Curves!$I$8:$I$68,BA$4-$B216+1)</f>
        <v/>
      </c>
      <c r="BB216" s="121">
        <f>$C216*INDEX(Curves!$I$8:$I$68,BB$4-$B216+1)</f>
        <v/>
      </c>
      <c r="BC216" s="121">
        <f>$C216*INDEX(Curves!$I$8:$I$68,BC$4-$B216+1)</f>
        <v/>
      </c>
      <c r="BD216" s="121">
        <f>$C216*INDEX(Curves!$I$8:$I$68,BD$4-$B216+1)</f>
        <v/>
      </c>
      <c r="BE216" s="121">
        <f>$C216*INDEX(Curves!$I$8:$I$68,BE$4-$B216+1)</f>
        <v/>
      </c>
      <c r="BF216" s="121">
        <f>$C216*INDEX(Curves!$I$8:$I$68,BF$4-$B216+1)</f>
        <v/>
      </c>
      <c r="BG216" s="121">
        <f>$C216*INDEX(Curves!$I$8:$I$68,BG$4-$B216+1)</f>
        <v/>
      </c>
      <c r="BH216" s="121">
        <f>$C216*INDEX(Curves!$I$8:$I$68,BH$4-$B216+1)</f>
        <v/>
      </c>
      <c r="BI216" s="121">
        <f>$C216*INDEX(Curves!$I$8:$I$68,BI$4-$B216+1)</f>
        <v/>
      </c>
      <c r="BJ216" s="121">
        <f>$C216*INDEX(Curves!$I$8:$I$68,BJ$4-$B216+1)</f>
        <v/>
      </c>
      <c r="BK216" s="121">
        <f>$C216*INDEX(Curves!$I$8:$I$68,BK$4-$B216+1)</f>
        <v/>
      </c>
      <c r="BL216" s="121">
        <f>$C216*INDEX(Curves!$I$8:$I$68,BL$4-$B216+1)</f>
        <v/>
      </c>
    </row>
    <row r="217">
      <c r="A217" s="116" t="inlineStr">
        <is>
          <t>Cohort month 19</t>
        </is>
      </c>
      <c r="B217" s="116" t="n">
        <v>19</v>
      </c>
      <c r="C217" s="33">
        <f>INDEX(Ops!$E$10:$BL$10,1,$B217)</f>
        <v/>
      </c>
      <c r="X217" s="121">
        <f>$C217*INDEX(Curves!$I$8:$I$68,X$4-$B217+1)</f>
        <v/>
      </c>
      <c r="Y217" s="121">
        <f>$C217*INDEX(Curves!$I$8:$I$68,Y$4-$B217+1)</f>
        <v/>
      </c>
      <c r="Z217" s="121">
        <f>$C217*INDEX(Curves!$I$8:$I$68,Z$4-$B217+1)</f>
        <v/>
      </c>
      <c r="AA217" s="121">
        <f>$C217*INDEX(Curves!$I$8:$I$68,AA$4-$B217+1)</f>
        <v/>
      </c>
      <c r="AB217" s="121">
        <f>$C217*INDEX(Curves!$I$8:$I$68,AB$4-$B217+1)</f>
        <v/>
      </c>
      <c r="AC217" s="121">
        <f>$C217*INDEX(Curves!$I$8:$I$68,AC$4-$B217+1)</f>
        <v/>
      </c>
      <c r="AD217" s="121">
        <f>$C217*INDEX(Curves!$I$8:$I$68,AD$4-$B217+1)</f>
        <v/>
      </c>
      <c r="AE217" s="121">
        <f>$C217*INDEX(Curves!$I$8:$I$68,AE$4-$B217+1)</f>
        <v/>
      </c>
      <c r="AF217" s="121">
        <f>$C217*INDEX(Curves!$I$8:$I$68,AF$4-$B217+1)</f>
        <v/>
      </c>
      <c r="AG217" s="121">
        <f>$C217*INDEX(Curves!$I$8:$I$68,AG$4-$B217+1)</f>
        <v/>
      </c>
      <c r="AH217" s="121">
        <f>$C217*INDEX(Curves!$I$8:$I$68,AH$4-$B217+1)</f>
        <v/>
      </c>
      <c r="AI217" s="121">
        <f>$C217*INDEX(Curves!$I$8:$I$68,AI$4-$B217+1)</f>
        <v/>
      </c>
      <c r="AJ217" s="121">
        <f>$C217*INDEX(Curves!$I$8:$I$68,AJ$4-$B217+1)</f>
        <v/>
      </c>
      <c r="AK217" s="121">
        <f>$C217*INDEX(Curves!$I$8:$I$68,AK$4-$B217+1)</f>
        <v/>
      </c>
      <c r="AL217" s="121">
        <f>$C217*INDEX(Curves!$I$8:$I$68,AL$4-$B217+1)</f>
        <v/>
      </c>
      <c r="AM217" s="121">
        <f>$C217*INDEX(Curves!$I$8:$I$68,AM$4-$B217+1)</f>
        <v/>
      </c>
      <c r="AN217" s="121">
        <f>$C217*INDEX(Curves!$I$8:$I$68,AN$4-$B217+1)</f>
        <v/>
      </c>
      <c r="AO217" s="121">
        <f>$C217*INDEX(Curves!$I$8:$I$68,AO$4-$B217+1)</f>
        <v/>
      </c>
      <c r="AP217" s="121">
        <f>$C217*INDEX(Curves!$I$8:$I$68,AP$4-$B217+1)</f>
        <v/>
      </c>
      <c r="AQ217" s="121">
        <f>$C217*INDEX(Curves!$I$8:$I$68,AQ$4-$B217+1)</f>
        <v/>
      </c>
      <c r="AR217" s="121">
        <f>$C217*INDEX(Curves!$I$8:$I$68,AR$4-$B217+1)</f>
        <v/>
      </c>
      <c r="AS217" s="121">
        <f>$C217*INDEX(Curves!$I$8:$I$68,AS$4-$B217+1)</f>
        <v/>
      </c>
      <c r="AT217" s="121">
        <f>$C217*INDEX(Curves!$I$8:$I$68,AT$4-$B217+1)</f>
        <v/>
      </c>
      <c r="AU217" s="121">
        <f>$C217*INDEX(Curves!$I$8:$I$68,AU$4-$B217+1)</f>
        <v/>
      </c>
      <c r="AV217" s="121">
        <f>$C217*INDEX(Curves!$I$8:$I$68,AV$4-$B217+1)</f>
        <v/>
      </c>
      <c r="AW217" s="121">
        <f>$C217*INDEX(Curves!$I$8:$I$68,AW$4-$B217+1)</f>
        <v/>
      </c>
      <c r="AX217" s="121">
        <f>$C217*INDEX(Curves!$I$8:$I$68,AX$4-$B217+1)</f>
        <v/>
      </c>
      <c r="AY217" s="121">
        <f>$C217*INDEX(Curves!$I$8:$I$68,AY$4-$B217+1)</f>
        <v/>
      </c>
      <c r="AZ217" s="121">
        <f>$C217*INDEX(Curves!$I$8:$I$68,AZ$4-$B217+1)</f>
        <v/>
      </c>
      <c r="BA217" s="121">
        <f>$C217*INDEX(Curves!$I$8:$I$68,BA$4-$B217+1)</f>
        <v/>
      </c>
      <c r="BB217" s="121">
        <f>$C217*INDEX(Curves!$I$8:$I$68,BB$4-$B217+1)</f>
        <v/>
      </c>
      <c r="BC217" s="121">
        <f>$C217*INDEX(Curves!$I$8:$I$68,BC$4-$B217+1)</f>
        <v/>
      </c>
      <c r="BD217" s="121">
        <f>$C217*INDEX(Curves!$I$8:$I$68,BD$4-$B217+1)</f>
        <v/>
      </c>
      <c r="BE217" s="121">
        <f>$C217*INDEX(Curves!$I$8:$I$68,BE$4-$B217+1)</f>
        <v/>
      </c>
      <c r="BF217" s="121">
        <f>$C217*INDEX(Curves!$I$8:$I$68,BF$4-$B217+1)</f>
        <v/>
      </c>
      <c r="BG217" s="121">
        <f>$C217*INDEX(Curves!$I$8:$I$68,BG$4-$B217+1)</f>
        <v/>
      </c>
      <c r="BH217" s="121">
        <f>$C217*INDEX(Curves!$I$8:$I$68,BH$4-$B217+1)</f>
        <v/>
      </c>
      <c r="BI217" s="121">
        <f>$C217*INDEX(Curves!$I$8:$I$68,BI$4-$B217+1)</f>
        <v/>
      </c>
      <c r="BJ217" s="121">
        <f>$C217*INDEX(Curves!$I$8:$I$68,BJ$4-$B217+1)</f>
        <v/>
      </c>
      <c r="BK217" s="121">
        <f>$C217*INDEX(Curves!$I$8:$I$68,BK$4-$B217+1)</f>
        <v/>
      </c>
      <c r="BL217" s="121">
        <f>$C217*INDEX(Curves!$I$8:$I$68,BL$4-$B217+1)</f>
        <v/>
      </c>
    </row>
    <row r="218">
      <c r="A218" s="116" t="inlineStr">
        <is>
          <t>Cohort month 20</t>
        </is>
      </c>
      <c r="B218" s="116" t="n">
        <v>20</v>
      </c>
      <c r="C218" s="33">
        <f>INDEX(Ops!$E$10:$BL$10,1,$B218)</f>
        <v/>
      </c>
      <c r="Y218" s="121">
        <f>$C218*INDEX(Curves!$I$8:$I$68,Y$4-$B218+1)</f>
        <v/>
      </c>
      <c r="Z218" s="121">
        <f>$C218*INDEX(Curves!$I$8:$I$68,Z$4-$B218+1)</f>
        <v/>
      </c>
      <c r="AA218" s="121">
        <f>$C218*INDEX(Curves!$I$8:$I$68,AA$4-$B218+1)</f>
        <v/>
      </c>
      <c r="AB218" s="121">
        <f>$C218*INDEX(Curves!$I$8:$I$68,AB$4-$B218+1)</f>
        <v/>
      </c>
      <c r="AC218" s="121">
        <f>$C218*INDEX(Curves!$I$8:$I$68,AC$4-$B218+1)</f>
        <v/>
      </c>
      <c r="AD218" s="121">
        <f>$C218*INDEX(Curves!$I$8:$I$68,AD$4-$B218+1)</f>
        <v/>
      </c>
      <c r="AE218" s="121">
        <f>$C218*INDEX(Curves!$I$8:$I$68,AE$4-$B218+1)</f>
        <v/>
      </c>
      <c r="AF218" s="121">
        <f>$C218*INDEX(Curves!$I$8:$I$68,AF$4-$B218+1)</f>
        <v/>
      </c>
      <c r="AG218" s="121">
        <f>$C218*INDEX(Curves!$I$8:$I$68,AG$4-$B218+1)</f>
        <v/>
      </c>
      <c r="AH218" s="121">
        <f>$C218*INDEX(Curves!$I$8:$I$68,AH$4-$B218+1)</f>
        <v/>
      </c>
      <c r="AI218" s="121">
        <f>$C218*INDEX(Curves!$I$8:$I$68,AI$4-$B218+1)</f>
        <v/>
      </c>
      <c r="AJ218" s="121">
        <f>$C218*INDEX(Curves!$I$8:$I$68,AJ$4-$B218+1)</f>
        <v/>
      </c>
      <c r="AK218" s="121">
        <f>$C218*INDEX(Curves!$I$8:$I$68,AK$4-$B218+1)</f>
        <v/>
      </c>
      <c r="AL218" s="121">
        <f>$C218*INDEX(Curves!$I$8:$I$68,AL$4-$B218+1)</f>
        <v/>
      </c>
      <c r="AM218" s="121">
        <f>$C218*INDEX(Curves!$I$8:$I$68,AM$4-$B218+1)</f>
        <v/>
      </c>
      <c r="AN218" s="121">
        <f>$C218*INDEX(Curves!$I$8:$I$68,AN$4-$B218+1)</f>
        <v/>
      </c>
      <c r="AO218" s="121">
        <f>$C218*INDEX(Curves!$I$8:$I$68,AO$4-$B218+1)</f>
        <v/>
      </c>
      <c r="AP218" s="121">
        <f>$C218*INDEX(Curves!$I$8:$I$68,AP$4-$B218+1)</f>
        <v/>
      </c>
      <c r="AQ218" s="121">
        <f>$C218*INDEX(Curves!$I$8:$I$68,AQ$4-$B218+1)</f>
        <v/>
      </c>
      <c r="AR218" s="121">
        <f>$C218*INDEX(Curves!$I$8:$I$68,AR$4-$B218+1)</f>
        <v/>
      </c>
      <c r="AS218" s="121">
        <f>$C218*INDEX(Curves!$I$8:$I$68,AS$4-$B218+1)</f>
        <v/>
      </c>
      <c r="AT218" s="121">
        <f>$C218*INDEX(Curves!$I$8:$I$68,AT$4-$B218+1)</f>
        <v/>
      </c>
      <c r="AU218" s="121">
        <f>$C218*INDEX(Curves!$I$8:$I$68,AU$4-$B218+1)</f>
        <v/>
      </c>
      <c r="AV218" s="121">
        <f>$C218*INDEX(Curves!$I$8:$I$68,AV$4-$B218+1)</f>
        <v/>
      </c>
      <c r="AW218" s="121">
        <f>$C218*INDEX(Curves!$I$8:$I$68,AW$4-$B218+1)</f>
        <v/>
      </c>
      <c r="AX218" s="121">
        <f>$C218*INDEX(Curves!$I$8:$I$68,AX$4-$B218+1)</f>
        <v/>
      </c>
      <c r="AY218" s="121">
        <f>$C218*INDEX(Curves!$I$8:$I$68,AY$4-$B218+1)</f>
        <v/>
      </c>
      <c r="AZ218" s="121">
        <f>$C218*INDEX(Curves!$I$8:$I$68,AZ$4-$B218+1)</f>
        <v/>
      </c>
      <c r="BA218" s="121">
        <f>$C218*INDEX(Curves!$I$8:$I$68,BA$4-$B218+1)</f>
        <v/>
      </c>
      <c r="BB218" s="121">
        <f>$C218*INDEX(Curves!$I$8:$I$68,BB$4-$B218+1)</f>
        <v/>
      </c>
      <c r="BC218" s="121">
        <f>$C218*INDEX(Curves!$I$8:$I$68,BC$4-$B218+1)</f>
        <v/>
      </c>
      <c r="BD218" s="121">
        <f>$C218*INDEX(Curves!$I$8:$I$68,BD$4-$B218+1)</f>
        <v/>
      </c>
      <c r="BE218" s="121">
        <f>$C218*INDEX(Curves!$I$8:$I$68,BE$4-$B218+1)</f>
        <v/>
      </c>
      <c r="BF218" s="121">
        <f>$C218*INDEX(Curves!$I$8:$I$68,BF$4-$B218+1)</f>
        <v/>
      </c>
      <c r="BG218" s="121">
        <f>$C218*INDEX(Curves!$I$8:$I$68,BG$4-$B218+1)</f>
        <v/>
      </c>
      <c r="BH218" s="121">
        <f>$C218*INDEX(Curves!$I$8:$I$68,BH$4-$B218+1)</f>
        <v/>
      </c>
      <c r="BI218" s="121">
        <f>$C218*INDEX(Curves!$I$8:$I$68,BI$4-$B218+1)</f>
        <v/>
      </c>
      <c r="BJ218" s="121">
        <f>$C218*INDEX(Curves!$I$8:$I$68,BJ$4-$B218+1)</f>
        <v/>
      </c>
      <c r="BK218" s="121">
        <f>$C218*INDEX(Curves!$I$8:$I$68,BK$4-$B218+1)</f>
        <v/>
      </c>
      <c r="BL218" s="121">
        <f>$C218*INDEX(Curves!$I$8:$I$68,BL$4-$B218+1)</f>
        <v/>
      </c>
    </row>
    <row r="219">
      <c r="A219" s="116" t="inlineStr">
        <is>
          <t>Cohort month 21</t>
        </is>
      </c>
      <c r="B219" s="116" t="n">
        <v>21</v>
      </c>
      <c r="C219" s="33">
        <f>INDEX(Ops!$E$10:$BL$10,1,$B219)</f>
        <v/>
      </c>
      <c r="Z219" s="121">
        <f>$C219*INDEX(Curves!$I$8:$I$68,Z$4-$B219+1)</f>
        <v/>
      </c>
      <c r="AA219" s="121">
        <f>$C219*INDEX(Curves!$I$8:$I$68,AA$4-$B219+1)</f>
        <v/>
      </c>
      <c r="AB219" s="121">
        <f>$C219*INDEX(Curves!$I$8:$I$68,AB$4-$B219+1)</f>
        <v/>
      </c>
      <c r="AC219" s="121">
        <f>$C219*INDEX(Curves!$I$8:$I$68,AC$4-$B219+1)</f>
        <v/>
      </c>
      <c r="AD219" s="121">
        <f>$C219*INDEX(Curves!$I$8:$I$68,AD$4-$B219+1)</f>
        <v/>
      </c>
      <c r="AE219" s="121">
        <f>$C219*INDEX(Curves!$I$8:$I$68,AE$4-$B219+1)</f>
        <v/>
      </c>
      <c r="AF219" s="121">
        <f>$C219*INDEX(Curves!$I$8:$I$68,AF$4-$B219+1)</f>
        <v/>
      </c>
      <c r="AG219" s="121">
        <f>$C219*INDEX(Curves!$I$8:$I$68,AG$4-$B219+1)</f>
        <v/>
      </c>
      <c r="AH219" s="121">
        <f>$C219*INDEX(Curves!$I$8:$I$68,AH$4-$B219+1)</f>
        <v/>
      </c>
      <c r="AI219" s="121">
        <f>$C219*INDEX(Curves!$I$8:$I$68,AI$4-$B219+1)</f>
        <v/>
      </c>
      <c r="AJ219" s="121">
        <f>$C219*INDEX(Curves!$I$8:$I$68,AJ$4-$B219+1)</f>
        <v/>
      </c>
      <c r="AK219" s="121">
        <f>$C219*INDEX(Curves!$I$8:$I$68,AK$4-$B219+1)</f>
        <v/>
      </c>
      <c r="AL219" s="121">
        <f>$C219*INDEX(Curves!$I$8:$I$68,AL$4-$B219+1)</f>
        <v/>
      </c>
      <c r="AM219" s="121">
        <f>$C219*INDEX(Curves!$I$8:$I$68,AM$4-$B219+1)</f>
        <v/>
      </c>
      <c r="AN219" s="121">
        <f>$C219*INDEX(Curves!$I$8:$I$68,AN$4-$B219+1)</f>
        <v/>
      </c>
      <c r="AO219" s="121">
        <f>$C219*INDEX(Curves!$I$8:$I$68,AO$4-$B219+1)</f>
        <v/>
      </c>
      <c r="AP219" s="121">
        <f>$C219*INDEX(Curves!$I$8:$I$68,AP$4-$B219+1)</f>
        <v/>
      </c>
      <c r="AQ219" s="121">
        <f>$C219*INDEX(Curves!$I$8:$I$68,AQ$4-$B219+1)</f>
        <v/>
      </c>
      <c r="AR219" s="121">
        <f>$C219*INDEX(Curves!$I$8:$I$68,AR$4-$B219+1)</f>
        <v/>
      </c>
      <c r="AS219" s="121">
        <f>$C219*INDEX(Curves!$I$8:$I$68,AS$4-$B219+1)</f>
        <v/>
      </c>
      <c r="AT219" s="121">
        <f>$C219*INDEX(Curves!$I$8:$I$68,AT$4-$B219+1)</f>
        <v/>
      </c>
      <c r="AU219" s="121">
        <f>$C219*INDEX(Curves!$I$8:$I$68,AU$4-$B219+1)</f>
        <v/>
      </c>
      <c r="AV219" s="121">
        <f>$C219*INDEX(Curves!$I$8:$I$68,AV$4-$B219+1)</f>
        <v/>
      </c>
      <c r="AW219" s="121">
        <f>$C219*INDEX(Curves!$I$8:$I$68,AW$4-$B219+1)</f>
        <v/>
      </c>
      <c r="AX219" s="121">
        <f>$C219*INDEX(Curves!$I$8:$I$68,AX$4-$B219+1)</f>
        <v/>
      </c>
      <c r="AY219" s="121">
        <f>$C219*INDEX(Curves!$I$8:$I$68,AY$4-$B219+1)</f>
        <v/>
      </c>
      <c r="AZ219" s="121">
        <f>$C219*INDEX(Curves!$I$8:$I$68,AZ$4-$B219+1)</f>
        <v/>
      </c>
      <c r="BA219" s="121">
        <f>$C219*INDEX(Curves!$I$8:$I$68,BA$4-$B219+1)</f>
        <v/>
      </c>
      <c r="BB219" s="121">
        <f>$C219*INDEX(Curves!$I$8:$I$68,BB$4-$B219+1)</f>
        <v/>
      </c>
      <c r="BC219" s="121">
        <f>$C219*INDEX(Curves!$I$8:$I$68,BC$4-$B219+1)</f>
        <v/>
      </c>
      <c r="BD219" s="121">
        <f>$C219*INDEX(Curves!$I$8:$I$68,BD$4-$B219+1)</f>
        <v/>
      </c>
      <c r="BE219" s="121">
        <f>$C219*INDEX(Curves!$I$8:$I$68,BE$4-$B219+1)</f>
        <v/>
      </c>
      <c r="BF219" s="121">
        <f>$C219*INDEX(Curves!$I$8:$I$68,BF$4-$B219+1)</f>
        <v/>
      </c>
      <c r="BG219" s="121">
        <f>$C219*INDEX(Curves!$I$8:$I$68,BG$4-$B219+1)</f>
        <v/>
      </c>
      <c r="BH219" s="121">
        <f>$C219*INDEX(Curves!$I$8:$I$68,BH$4-$B219+1)</f>
        <v/>
      </c>
      <c r="BI219" s="121">
        <f>$C219*INDEX(Curves!$I$8:$I$68,BI$4-$B219+1)</f>
        <v/>
      </c>
      <c r="BJ219" s="121">
        <f>$C219*INDEX(Curves!$I$8:$I$68,BJ$4-$B219+1)</f>
        <v/>
      </c>
      <c r="BK219" s="121">
        <f>$C219*INDEX(Curves!$I$8:$I$68,BK$4-$B219+1)</f>
        <v/>
      </c>
      <c r="BL219" s="121">
        <f>$C219*INDEX(Curves!$I$8:$I$68,BL$4-$B219+1)</f>
        <v/>
      </c>
    </row>
    <row r="220">
      <c r="A220" s="116" t="inlineStr">
        <is>
          <t>Cohort month 22</t>
        </is>
      </c>
      <c r="B220" s="116" t="n">
        <v>22</v>
      </c>
      <c r="C220" s="33">
        <f>INDEX(Ops!$E$10:$BL$10,1,$B220)</f>
        <v/>
      </c>
      <c r="AA220" s="121">
        <f>$C220*INDEX(Curves!$I$8:$I$68,AA$4-$B220+1)</f>
        <v/>
      </c>
      <c r="AB220" s="121">
        <f>$C220*INDEX(Curves!$I$8:$I$68,AB$4-$B220+1)</f>
        <v/>
      </c>
      <c r="AC220" s="121">
        <f>$C220*INDEX(Curves!$I$8:$I$68,AC$4-$B220+1)</f>
        <v/>
      </c>
      <c r="AD220" s="121">
        <f>$C220*INDEX(Curves!$I$8:$I$68,AD$4-$B220+1)</f>
        <v/>
      </c>
      <c r="AE220" s="121">
        <f>$C220*INDEX(Curves!$I$8:$I$68,AE$4-$B220+1)</f>
        <v/>
      </c>
      <c r="AF220" s="121">
        <f>$C220*INDEX(Curves!$I$8:$I$68,AF$4-$B220+1)</f>
        <v/>
      </c>
      <c r="AG220" s="121">
        <f>$C220*INDEX(Curves!$I$8:$I$68,AG$4-$B220+1)</f>
        <v/>
      </c>
      <c r="AH220" s="121">
        <f>$C220*INDEX(Curves!$I$8:$I$68,AH$4-$B220+1)</f>
        <v/>
      </c>
      <c r="AI220" s="121">
        <f>$C220*INDEX(Curves!$I$8:$I$68,AI$4-$B220+1)</f>
        <v/>
      </c>
      <c r="AJ220" s="121">
        <f>$C220*INDEX(Curves!$I$8:$I$68,AJ$4-$B220+1)</f>
        <v/>
      </c>
      <c r="AK220" s="121">
        <f>$C220*INDEX(Curves!$I$8:$I$68,AK$4-$B220+1)</f>
        <v/>
      </c>
      <c r="AL220" s="121">
        <f>$C220*INDEX(Curves!$I$8:$I$68,AL$4-$B220+1)</f>
        <v/>
      </c>
      <c r="AM220" s="121">
        <f>$C220*INDEX(Curves!$I$8:$I$68,AM$4-$B220+1)</f>
        <v/>
      </c>
      <c r="AN220" s="121">
        <f>$C220*INDEX(Curves!$I$8:$I$68,AN$4-$B220+1)</f>
        <v/>
      </c>
      <c r="AO220" s="121">
        <f>$C220*INDEX(Curves!$I$8:$I$68,AO$4-$B220+1)</f>
        <v/>
      </c>
      <c r="AP220" s="121">
        <f>$C220*INDEX(Curves!$I$8:$I$68,AP$4-$B220+1)</f>
        <v/>
      </c>
      <c r="AQ220" s="121">
        <f>$C220*INDEX(Curves!$I$8:$I$68,AQ$4-$B220+1)</f>
        <v/>
      </c>
      <c r="AR220" s="121">
        <f>$C220*INDEX(Curves!$I$8:$I$68,AR$4-$B220+1)</f>
        <v/>
      </c>
      <c r="AS220" s="121">
        <f>$C220*INDEX(Curves!$I$8:$I$68,AS$4-$B220+1)</f>
        <v/>
      </c>
      <c r="AT220" s="121">
        <f>$C220*INDEX(Curves!$I$8:$I$68,AT$4-$B220+1)</f>
        <v/>
      </c>
      <c r="AU220" s="121">
        <f>$C220*INDEX(Curves!$I$8:$I$68,AU$4-$B220+1)</f>
        <v/>
      </c>
      <c r="AV220" s="121">
        <f>$C220*INDEX(Curves!$I$8:$I$68,AV$4-$B220+1)</f>
        <v/>
      </c>
      <c r="AW220" s="121">
        <f>$C220*INDEX(Curves!$I$8:$I$68,AW$4-$B220+1)</f>
        <v/>
      </c>
      <c r="AX220" s="121">
        <f>$C220*INDEX(Curves!$I$8:$I$68,AX$4-$B220+1)</f>
        <v/>
      </c>
      <c r="AY220" s="121">
        <f>$C220*INDEX(Curves!$I$8:$I$68,AY$4-$B220+1)</f>
        <v/>
      </c>
      <c r="AZ220" s="121">
        <f>$C220*INDEX(Curves!$I$8:$I$68,AZ$4-$B220+1)</f>
        <v/>
      </c>
      <c r="BA220" s="121">
        <f>$C220*INDEX(Curves!$I$8:$I$68,BA$4-$B220+1)</f>
        <v/>
      </c>
      <c r="BB220" s="121">
        <f>$C220*INDEX(Curves!$I$8:$I$68,BB$4-$B220+1)</f>
        <v/>
      </c>
      <c r="BC220" s="121">
        <f>$C220*INDEX(Curves!$I$8:$I$68,BC$4-$B220+1)</f>
        <v/>
      </c>
      <c r="BD220" s="121">
        <f>$C220*INDEX(Curves!$I$8:$I$68,BD$4-$B220+1)</f>
        <v/>
      </c>
      <c r="BE220" s="121">
        <f>$C220*INDEX(Curves!$I$8:$I$68,BE$4-$B220+1)</f>
        <v/>
      </c>
      <c r="BF220" s="121">
        <f>$C220*INDEX(Curves!$I$8:$I$68,BF$4-$B220+1)</f>
        <v/>
      </c>
      <c r="BG220" s="121">
        <f>$C220*INDEX(Curves!$I$8:$I$68,BG$4-$B220+1)</f>
        <v/>
      </c>
      <c r="BH220" s="121">
        <f>$C220*INDEX(Curves!$I$8:$I$68,BH$4-$B220+1)</f>
        <v/>
      </c>
      <c r="BI220" s="121">
        <f>$C220*INDEX(Curves!$I$8:$I$68,BI$4-$B220+1)</f>
        <v/>
      </c>
      <c r="BJ220" s="121">
        <f>$C220*INDEX(Curves!$I$8:$I$68,BJ$4-$B220+1)</f>
        <v/>
      </c>
      <c r="BK220" s="121">
        <f>$C220*INDEX(Curves!$I$8:$I$68,BK$4-$B220+1)</f>
        <v/>
      </c>
      <c r="BL220" s="121">
        <f>$C220*INDEX(Curves!$I$8:$I$68,BL$4-$B220+1)</f>
        <v/>
      </c>
    </row>
    <row r="221">
      <c r="A221" s="116" t="inlineStr">
        <is>
          <t>Cohort month 23</t>
        </is>
      </c>
      <c r="B221" s="116" t="n">
        <v>23</v>
      </c>
      <c r="C221" s="33">
        <f>INDEX(Ops!$E$10:$BL$10,1,$B221)</f>
        <v/>
      </c>
      <c r="AB221" s="121">
        <f>$C221*INDEX(Curves!$I$8:$I$68,AB$4-$B221+1)</f>
        <v/>
      </c>
      <c r="AC221" s="121">
        <f>$C221*INDEX(Curves!$I$8:$I$68,AC$4-$B221+1)</f>
        <v/>
      </c>
      <c r="AD221" s="121">
        <f>$C221*INDEX(Curves!$I$8:$I$68,AD$4-$B221+1)</f>
        <v/>
      </c>
      <c r="AE221" s="121">
        <f>$C221*INDEX(Curves!$I$8:$I$68,AE$4-$B221+1)</f>
        <v/>
      </c>
      <c r="AF221" s="121">
        <f>$C221*INDEX(Curves!$I$8:$I$68,AF$4-$B221+1)</f>
        <v/>
      </c>
      <c r="AG221" s="121">
        <f>$C221*INDEX(Curves!$I$8:$I$68,AG$4-$B221+1)</f>
        <v/>
      </c>
      <c r="AH221" s="121">
        <f>$C221*INDEX(Curves!$I$8:$I$68,AH$4-$B221+1)</f>
        <v/>
      </c>
      <c r="AI221" s="121">
        <f>$C221*INDEX(Curves!$I$8:$I$68,AI$4-$B221+1)</f>
        <v/>
      </c>
      <c r="AJ221" s="121">
        <f>$C221*INDEX(Curves!$I$8:$I$68,AJ$4-$B221+1)</f>
        <v/>
      </c>
      <c r="AK221" s="121">
        <f>$C221*INDEX(Curves!$I$8:$I$68,AK$4-$B221+1)</f>
        <v/>
      </c>
      <c r="AL221" s="121">
        <f>$C221*INDEX(Curves!$I$8:$I$68,AL$4-$B221+1)</f>
        <v/>
      </c>
      <c r="AM221" s="121">
        <f>$C221*INDEX(Curves!$I$8:$I$68,AM$4-$B221+1)</f>
        <v/>
      </c>
      <c r="AN221" s="121">
        <f>$C221*INDEX(Curves!$I$8:$I$68,AN$4-$B221+1)</f>
        <v/>
      </c>
      <c r="AO221" s="121">
        <f>$C221*INDEX(Curves!$I$8:$I$68,AO$4-$B221+1)</f>
        <v/>
      </c>
      <c r="AP221" s="121">
        <f>$C221*INDEX(Curves!$I$8:$I$68,AP$4-$B221+1)</f>
        <v/>
      </c>
      <c r="AQ221" s="121">
        <f>$C221*INDEX(Curves!$I$8:$I$68,AQ$4-$B221+1)</f>
        <v/>
      </c>
      <c r="AR221" s="121">
        <f>$C221*INDEX(Curves!$I$8:$I$68,AR$4-$B221+1)</f>
        <v/>
      </c>
      <c r="AS221" s="121">
        <f>$C221*INDEX(Curves!$I$8:$I$68,AS$4-$B221+1)</f>
        <v/>
      </c>
      <c r="AT221" s="121">
        <f>$C221*INDEX(Curves!$I$8:$I$68,AT$4-$B221+1)</f>
        <v/>
      </c>
      <c r="AU221" s="121">
        <f>$C221*INDEX(Curves!$I$8:$I$68,AU$4-$B221+1)</f>
        <v/>
      </c>
      <c r="AV221" s="121">
        <f>$C221*INDEX(Curves!$I$8:$I$68,AV$4-$B221+1)</f>
        <v/>
      </c>
      <c r="AW221" s="121">
        <f>$C221*INDEX(Curves!$I$8:$I$68,AW$4-$B221+1)</f>
        <v/>
      </c>
      <c r="AX221" s="121">
        <f>$C221*INDEX(Curves!$I$8:$I$68,AX$4-$B221+1)</f>
        <v/>
      </c>
      <c r="AY221" s="121">
        <f>$C221*INDEX(Curves!$I$8:$I$68,AY$4-$B221+1)</f>
        <v/>
      </c>
      <c r="AZ221" s="121">
        <f>$C221*INDEX(Curves!$I$8:$I$68,AZ$4-$B221+1)</f>
        <v/>
      </c>
      <c r="BA221" s="121">
        <f>$C221*INDEX(Curves!$I$8:$I$68,BA$4-$B221+1)</f>
        <v/>
      </c>
      <c r="BB221" s="121">
        <f>$C221*INDEX(Curves!$I$8:$I$68,BB$4-$B221+1)</f>
        <v/>
      </c>
      <c r="BC221" s="121">
        <f>$C221*INDEX(Curves!$I$8:$I$68,BC$4-$B221+1)</f>
        <v/>
      </c>
      <c r="BD221" s="121">
        <f>$C221*INDEX(Curves!$I$8:$I$68,BD$4-$B221+1)</f>
        <v/>
      </c>
      <c r="BE221" s="121">
        <f>$C221*INDEX(Curves!$I$8:$I$68,BE$4-$B221+1)</f>
        <v/>
      </c>
      <c r="BF221" s="121">
        <f>$C221*INDEX(Curves!$I$8:$I$68,BF$4-$B221+1)</f>
        <v/>
      </c>
      <c r="BG221" s="121">
        <f>$C221*INDEX(Curves!$I$8:$I$68,BG$4-$B221+1)</f>
        <v/>
      </c>
      <c r="BH221" s="121">
        <f>$C221*INDEX(Curves!$I$8:$I$68,BH$4-$B221+1)</f>
        <v/>
      </c>
      <c r="BI221" s="121">
        <f>$C221*INDEX(Curves!$I$8:$I$68,BI$4-$B221+1)</f>
        <v/>
      </c>
      <c r="BJ221" s="121">
        <f>$C221*INDEX(Curves!$I$8:$I$68,BJ$4-$B221+1)</f>
        <v/>
      </c>
      <c r="BK221" s="121">
        <f>$C221*INDEX(Curves!$I$8:$I$68,BK$4-$B221+1)</f>
        <v/>
      </c>
      <c r="BL221" s="121">
        <f>$C221*INDEX(Curves!$I$8:$I$68,BL$4-$B221+1)</f>
        <v/>
      </c>
    </row>
    <row r="222">
      <c r="A222" s="116" t="inlineStr">
        <is>
          <t>Cohort month 24</t>
        </is>
      </c>
      <c r="B222" s="116" t="n">
        <v>24</v>
      </c>
      <c r="C222" s="33">
        <f>INDEX(Ops!$E$10:$BL$10,1,$B222)</f>
        <v/>
      </c>
      <c r="AC222" s="121">
        <f>$C222*INDEX(Curves!$I$8:$I$68,AC$4-$B222+1)</f>
        <v/>
      </c>
      <c r="AD222" s="121">
        <f>$C222*INDEX(Curves!$I$8:$I$68,AD$4-$B222+1)</f>
        <v/>
      </c>
      <c r="AE222" s="121">
        <f>$C222*INDEX(Curves!$I$8:$I$68,AE$4-$B222+1)</f>
        <v/>
      </c>
      <c r="AF222" s="121">
        <f>$C222*INDEX(Curves!$I$8:$I$68,AF$4-$B222+1)</f>
        <v/>
      </c>
      <c r="AG222" s="121">
        <f>$C222*INDEX(Curves!$I$8:$I$68,AG$4-$B222+1)</f>
        <v/>
      </c>
      <c r="AH222" s="121">
        <f>$C222*INDEX(Curves!$I$8:$I$68,AH$4-$B222+1)</f>
        <v/>
      </c>
      <c r="AI222" s="121">
        <f>$C222*INDEX(Curves!$I$8:$I$68,AI$4-$B222+1)</f>
        <v/>
      </c>
      <c r="AJ222" s="121">
        <f>$C222*INDEX(Curves!$I$8:$I$68,AJ$4-$B222+1)</f>
        <v/>
      </c>
      <c r="AK222" s="121">
        <f>$C222*INDEX(Curves!$I$8:$I$68,AK$4-$B222+1)</f>
        <v/>
      </c>
      <c r="AL222" s="121">
        <f>$C222*INDEX(Curves!$I$8:$I$68,AL$4-$B222+1)</f>
        <v/>
      </c>
      <c r="AM222" s="121">
        <f>$C222*INDEX(Curves!$I$8:$I$68,AM$4-$B222+1)</f>
        <v/>
      </c>
      <c r="AN222" s="121">
        <f>$C222*INDEX(Curves!$I$8:$I$68,AN$4-$B222+1)</f>
        <v/>
      </c>
      <c r="AO222" s="121">
        <f>$C222*INDEX(Curves!$I$8:$I$68,AO$4-$B222+1)</f>
        <v/>
      </c>
      <c r="AP222" s="121">
        <f>$C222*INDEX(Curves!$I$8:$I$68,AP$4-$B222+1)</f>
        <v/>
      </c>
      <c r="AQ222" s="121">
        <f>$C222*INDEX(Curves!$I$8:$I$68,AQ$4-$B222+1)</f>
        <v/>
      </c>
      <c r="AR222" s="121">
        <f>$C222*INDEX(Curves!$I$8:$I$68,AR$4-$B222+1)</f>
        <v/>
      </c>
      <c r="AS222" s="121">
        <f>$C222*INDEX(Curves!$I$8:$I$68,AS$4-$B222+1)</f>
        <v/>
      </c>
      <c r="AT222" s="121">
        <f>$C222*INDEX(Curves!$I$8:$I$68,AT$4-$B222+1)</f>
        <v/>
      </c>
      <c r="AU222" s="121">
        <f>$C222*INDEX(Curves!$I$8:$I$68,AU$4-$B222+1)</f>
        <v/>
      </c>
      <c r="AV222" s="121">
        <f>$C222*INDEX(Curves!$I$8:$I$68,AV$4-$B222+1)</f>
        <v/>
      </c>
      <c r="AW222" s="121">
        <f>$C222*INDEX(Curves!$I$8:$I$68,AW$4-$B222+1)</f>
        <v/>
      </c>
      <c r="AX222" s="121">
        <f>$C222*INDEX(Curves!$I$8:$I$68,AX$4-$B222+1)</f>
        <v/>
      </c>
      <c r="AY222" s="121">
        <f>$C222*INDEX(Curves!$I$8:$I$68,AY$4-$B222+1)</f>
        <v/>
      </c>
      <c r="AZ222" s="121">
        <f>$C222*INDEX(Curves!$I$8:$I$68,AZ$4-$B222+1)</f>
        <v/>
      </c>
      <c r="BA222" s="121">
        <f>$C222*INDEX(Curves!$I$8:$I$68,BA$4-$B222+1)</f>
        <v/>
      </c>
      <c r="BB222" s="121">
        <f>$C222*INDEX(Curves!$I$8:$I$68,BB$4-$B222+1)</f>
        <v/>
      </c>
      <c r="BC222" s="121">
        <f>$C222*INDEX(Curves!$I$8:$I$68,BC$4-$B222+1)</f>
        <v/>
      </c>
      <c r="BD222" s="121">
        <f>$C222*INDEX(Curves!$I$8:$I$68,BD$4-$B222+1)</f>
        <v/>
      </c>
      <c r="BE222" s="121">
        <f>$C222*INDEX(Curves!$I$8:$I$68,BE$4-$B222+1)</f>
        <v/>
      </c>
      <c r="BF222" s="121">
        <f>$C222*INDEX(Curves!$I$8:$I$68,BF$4-$B222+1)</f>
        <v/>
      </c>
      <c r="BG222" s="121">
        <f>$C222*INDEX(Curves!$I$8:$I$68,BG$4-$B222+1)</f>
        <v/>
      </c>
      <c r="BH222" s="121">
        <f>$C222*INDEX(Curves!$I$8:$I$68,BH$4-$B222+1)</f>
        <v/>
      </c>
      <c r="BI222" s="121">
        <f>$C222*INDEX(Curves!$I$8:$I$68,BI$4-$B222+1)</f>
        <v/>
      </c>
      <c r="BJ222" s="121">
        <f>$C222*INDEX(Curves!$I$8:$I$68,BJ$4-$B222+1)</f>
        <v/>
      </c>
      <c r="BK222" s="121">
        <f>$C222*INDEX(Curves!$I$8:$I$68,BK$4-$B222+1)</f>
        <v/>
      </c>
      <c r="BL222" s="121">
        <f>$C222*INDEX(Curves!$I$8:$I$68,BL$4-$B222+1)</f>
        <v/>
      </c>
    </row>
    <row r="223">
      <c r="A223" s="116" t="inlineStr">
        <is>
          <t>Cohort month 25</t>
        </is>
      </c>
      <c r="B223" s="116" t="n">
        <v>25</v>
      </c>
      <c r="C223" s="33">
        <f>INDEX(Ops!$E$10:$BL$10,1,$B223)</f>
        <v/>
      </c>
      <c r="AD223" s="121">
        <f>$C223*INDEX(Curves!$I$8:$I$68,AD$4-$B223+1)</f>
        <v/>
      </c>
      <c r="AE223" s="121">
        <f>$C223*INDEX(Curves!$I$8:$I$68,AE$4-$B223+1)</f>
        <v/>
      </c>
      <c r="AF223" s="121">
        <f>$C223*INDEX(Curves!$I$8:$I$68,AF$4-$B223+1)</f>
        <v/>
      </c>
      <c r="AG223" s="121">
        <f>$C223*INDEX(Curves!$I$8:$I$68,AG$4-$B223+1)</f>
        <v/>
      </c>
      <c r="AH223" s="121">
        <f>$C223*INDEX(Curves!$I$8:$I$68,AH$4-$B223+1)</f>
        <v/>
      </c>
      <c r="AI223" s="121">
        <f>$C223*INDEX(Curves!$I$8:$I$68,AI$4-$B223+1)</f>
        <v/>
      </c>
      <c r="AJ223" s="121">
        <f>$C223*INDEX(Curves!$I$8:$I$68,AJ$4-$B223+1)</f>
        <v/>
      </c>
      <c r="AK223" s="121">
        <f>$C223*INDEX(Curves!$I$8:$I$68,AK$4-$B223+1)</f>
        <v/>
      </c>
      <c r="AL223" s="121">
        <f>$C223*INDEX(Curves!$I$8:$I$68,AL$4-$B223+1)</f>
        <v/>
      </c>
      <c r="AM223" s="121">
        <f>$C223*INDEX(Curves!$I$8:$I$68,AM$4-$B223+1)</f>
        <v/>
      </c>
      <c r="AN223" s="121">
        <f>$C223*INDEX(Curves!$I$8:$I$68,AN$4-$B223+1)</f>
        <v/>
      </c>
      <c r="AO223" s="121">
        <f>$C223*INDEX(Curves!$I$8:$I$68,AO$4-$B223+1)</f>
        <v/>
      </c>
      <c r="AP223" s="121">
        <f>$C223*INDEX(Curves!$I$8:$I$68,AP$4-$B223+1)</f>
        <v/>
      </c>
      <c r="AQ223" s="121">
        <f>$C223*INDEX(Curves!$I$8:$I$68,AQ$4-$B223+1)</f>
        <v/>
      </c>
      <c r="AR223" s="121">
        <f>$C223*INDEX(Curves!$I$8:$I$68,AR$4-$B223+1)</f>
        <v/>
      </c>
      <c r="AS223" s="121">
        <f>$C223*INDEX(Curves!$I$8:$I$68,AS$4-$B223+1)</f>
        <v/>
      </c>
      <c r="AT223" s="121">
        <f>$C223*INDEX(Curves!$I$8:$I$68,AT$4-$B223+1)</f>
        <v/>
      </c>
      <c r="AU223" s="121">
        <f>$C223*INDEX(Curves!$I$8:$I$68,AU$4-$B223+1)</f>
        <v/>
      </c>
      <c r="AV223" s="121">
        <f>$C223*INDEX(Curves!$I$8:$I$68,AV$4-$B223+1)</f>
        <v/>
      </c>
      <c r="AW223" s="121">
        <f>$C223*INDEX(Curves!$I$8:$I$68,AW$4-$B223+1)</f>
        <v/>
      </c>
      <c r="AX223" s="121">
        <f>$C223*INDEX(Curves!$I$8:$I$68,AX$4-$B223+1)</f>
        <v/>
      </c>
      <c r="AY223" s="121">
        <f>$C223*INDEX(Curves!$I$8:$I$68,AY$4-$B223+1)</f>
        <v/>
      </c>
      <c r="AZ223" s="121">
        <f>$C223*INDEX(Curves!$I$8:$I$68,AZ$4-$B223+1)</f>
        <v/>
      </c>
      <c r="BA223" s="121">
        <f>$C223*INDEX(Curves!$I$8:$I$68,BA$4-$B223+1)</f>
        <v/>
      </c>
      <c r="BB223" s="121">
        <f>$C223*INDEX(Curves!$I$8:$I$68,BB$4-$B223+1)</f>
        <v/>
      </c>
      <c r="BC223" s="121">
        <f>$C223*INDEX(Curves!$I$8:$I$68,BC$4-$B223+1)</f>
        <v/>
      </c>
      <c r="BD223" s="121">
        <f>$C223*INDEX(Curves!$I$8:$I$68,BD$4-$B223+1)</f>
        <v/>
      </c>
      <c r="BE223" s="121">
        <f>$C223*INDEX(Curves!$I$8:$I$68,BE$4-$B223+1)</f>
        <v/>
      </c>
      <c r="BF223" s="121">
        <f>$C223*INDEX(Curves!$I$8:$I$68,BF$4-$B223+1)</f>
        <v/>
      </c>
      <c r="BG223" s="121">
        <f>$C223*INDEX(Curves!$I$8:$I$68,BG$4-$B223+1)</f>
        <v/>
      </c>
      <c r="BH223" s="121">
        <f>$C223*INDEX(Curves!$I$8:$I$68,BH$4-$B223+1)</f>
        <v/>
      </c>
      <c r="BI223" s="121">
        <f>$C223*INDEX(Curves!$I$8:$I$68,BI$4-$B223+1)</f>
        <v/>
      </c>
      <c r="BJ223" s="121">
        <f>$C223*INDEX(Curves!$I$8:$I$68,BJ$4-$B223+1)</f>
        <v/>
      </c>
      <c r="BK223" s="121">
        <f>$C223*INDEX(Curves!$I$8:$I$68,BK$4-$B223+1)</f>
        <v/>
      </c>
      <c r="BL223" s="121">
        <f>$C223*INDEX(Curves!$I$8:$I$68,BL$4-$B223+1)</f>
        <v/>
      </c>
    </row>
    <row r="224">
      <c r="A224" s="116" t="inlineStr">
        <is>
          <t>Cohort month 26</t>
        </is>
      </c>
      <c r="B224" s="116" t="n">
        <v>26</v>
      </c>
      <c r="C224" s="33">
        <f>INDEX(Ops!$E$10:$BL$10,1,$B224)</f>
        <v/>
      </c>
      <c r="AE224" s="121">
        <f>$C224*INDEX(Curves!$I$8:$I$68,AE$4-$B224+1)</f>
        <v/>
      </c>
      <c r="AF224" s="121">
        <f>$C224*INDEX(Curves!$I$8:$I$68,AF$4-$B224+1)</f>
        <v/>
      </c>
      <c r="AG224" s="121">
        <f>$C224*INDEX(Curves!$I$8:$I$68,AG$4-$B224+1)</f>
        <v/>
      </c>
      <c r="AH224" s="121">
        <f>$C224*INDEX(Curves!$I$8:$I$68,AH$4-$B224+1)</f>
        <v/>
      </c>
      <c r="AI224" s="121">
        <f>$C224*INDEX(Curves!$I$8:$I$68,AI$4-$B224+1)</f>
        <v/>
      </c>
      <c r="AJ224" s="121">
        <f>$C224*INDEX(Curves!$I$8:$I$68,AJ$4-$B224+1)</f>
        <v/>
      </c>
      <c r="AK224" s="121">
        <f>$C224*INDEX(Curves!$I$8:$I$68,AK$4-$B224+1)</f>
        <v/>
      </c>
      <c r="AL224" s="121">
        <f>$C224*INDEX(Curves!$I$8:$I$68,AL$4-$B224+1)</f>
        <v/>
      </c>
      <c r="AM224" s="121">
        <f>$C224*INDEX(Curves!$I$8:$I$68,AM$4-$B224+1)</f>
        <v/>
      </c>
      <c r="AN224" s="121">
        <f>$C224*INDEX(Curves!$I$8:$I$68,AN$4-$B224+1)</f>
        <v/>
      </c>
      <c r="AO224" s="121">
        <f>$C224*INDEX(Curves!$I$8:$I$68,AO$4-$B224+1)</f>
        <v/>
      </c>
      <c r="AP224" s="121">
        <f>$C224*INDEX(Curves!$I$8:$I$68,AP$4-$B224+1)</f>
        <v/>
      </c>
      <c r="AQ224" s="121">
        <f>$C224*INDEX(Curves!$I$8:$I$68,AQ$4-$B224+1)</f>
        <v/>
      </c>
      <c r="AR224" s="121">
        <f>$C224*INDEX(Curves!$I$8:$I$68,AR$4-$B224+1)</f>
        <v/>
      </c>
      <c r="AS224" s="121">
        <f>$C224*INDEX(Curves!$I$8:$I$68,AS$4-$B224+1)</f>
        <v/>
      </c>
      <c r="AT224" s="121">
        <f>$C224*INDEX(Curves!$I$8:$I$68,AT$4-$B224+1)</f>
        <v/>
      </c>
      <c r="AU224" s="121">
        <f>$C224*INDEX(Curves!$I$8:$I$68,AU$4-$B224+1)</f>
        <v/>
      </c>
      <c r="AV224" s="121">
        <f>$C224*INDEX(Curves!$I$8:$I$68,AV$4-$B224+1)</f>
        <v/>
      </c>
      <c r="AW224" s="121">
        <f>$C224*INDEX(Curves!$I$8:$I$68,AW$4-$B224+1)</f>
        <v/>
      </c>
      <c r="AX224" s="121">
        <f>$C224*INDEX(Curves!$I$8:$I$68,AX$4-$B224+1)</f>
        <v/>
      </c>
      <c r="AY224" s="121">
        <f>$C224*INDEX(Curves!$I$8:$I$68,AY$4-$B224+1)</f>
        <v/>
      </c>
      <c r="AZ224" s="121">
        <f>$C224*INDEX(Curves!$I$8:$I$68,AZ$4-$B224+1)</f>
        <v/>
      </c>
      <c r="BA224" s="121">
        <f>$C224*INDEX(Curves!$I$8:$I$68,BA$4-$B224+1)</f>
        <v/>
      </c>
      <c r="BB224" s="121">
        <f>$C224*INDEX(Curves!$I$8:$I$68,BB$4-$B224+1)</f>
        <v/>
      </c>
      <c r="BC224" s="121">
        <f>$C224*INDEX(Curves!$I$8:$I$68,BC$4-$B224+1)</f>
        <v/>
      </c>
      <c r="BD224" s="121">
        <f>$C224*INDEX(Curves!$I$8:$I$68,BD$4-$B224+1)</f>
        <v/>
      </c>
      <c r="BE224" s="121">
        <f>$C224*INDEX(Curves!$I$8:$I$68,BE$4-$B224+1)</f>
        <v/>
      </c>
      <c r="BF224" s="121">
        <f>$C224*INDEX(Curves!$I$8:$I$68,BF$4-$B224+1)</f>
        <v/>
      </c>
      <c r="BG224" s="121">
        <f>$C224*INDEX(Curves!$I$8:$I$68,BG$4-$B224+1)</f>
        <v/>
      </c>
      <c r="BH224" s="121">
        <f>$C224*INDEX(Curves!$I$8:$I$68,BH$4-$B224+1)</f>
        <v/>
      </c>
      <c r="BI224" s="121">
        <f>$C224*INDEX(Curves!$I$8:$I$68,BI$4-$B224+1)</f>
        <v/>
      </c>
      <c r="BJ224" s="121">
        <f>$C224*INDEX(Curves!$I$8:$I$68,BJ$4-$B224+1)</f>
        <v/>
      </c>
      <c r="BK224" s="121">
        <f>$C224*INDEX(Curves!$I$8:$I$68,BK$4-$B224+1)</f>
        <v/>
      </c>
      <c r="BL224" s="121">
        <f>$C224*INDEX(Curves!$I$8:$I$68,BL$4-$B224+1)</f>
        <v/>
      </c>
    </row>
    <row r="225">
      <c r="A225" s="116" t="inlineStr">
        <is>
          <t>Cohort month 27</t>
        </is>
      </c>
      <c r="B225" s="116" t="n">
        <v>27</v>
      </c>
      <c r="C225" s="33">
        <f>INDEX(Ops!$E$10:$BL$10,1,$B225)</f>
        <v/>
      </c>
      <c r="AF225" s="121">
        <f>$C225*INDEX(Curves!$I$8:$I$68,AF$4-$B225+1)</f>
        <v/>
      </c>
      <c r="AG225" s="121">
        <f>$C225*INDEX(Curves!$I$8:$I$68,AG$4-$B225+1)</f>
        <v/>
      </c>
      <c r="AH225" s="121">
        <f>$C225*INDEX(Curves!$I$8:$I$68,AH$4-$B225+1)</f>
        <v/>
      </c>
      <c r="AI225" s="121">
        <f>$C225*INDEX(Curves!$I$8:$I$68,AI$4-$B225+1)</f>
        <v/>
      </c>
      <c r="AJ225" s="121">
        <f>$C225*INDEX(Curves!$I$8:$I$68,AJ$4-$B225+1)</f>
        <v/>
      </c>
      <c r="AK225" s="121">
        <f>$C225*INDEX(Curves!$I$8:$I$68,AK$4-$B225+1)</f>
        <v/>
      </c>
      <c r="AL225" s="121">
        <f>$C225*INDEX(Curves!$I$8:$I$68,AL$4-$B225+1)</f>
        <v/>
      </c>
      <c r="AM225" s="121">
        <f>$C225*INDEX(Curves!$I$8:$I$68,AM$4-$B225+1)</f>
        <v/>
      </c>
      <c r="AN225" s="121">
        <f>$C225*INDEX(Curves!$I$8:$I$68,AN$4-$B225+1)</f>
        <v/>
      </c>
      <c r="AO225" s="121">
        <f>$C225*INDEX(Curves!$I$8:$I$68,AO$4-$B225+1)</f>
        <v/>
      </c>
      <c r="AP225" s="121">
        <f>$C225*INDEX(Curves!$I$8:$I$68,AP$4-$B225+1)</f>
        <v/>
      </c>
      <c r="AQ225" s="121">
        <f>$C225*INDEX(Curves!$I$8:$I$68,AQ$4-$B225+1)</f>
        <v/>
      </c>
      <c r="AR225" s="121">
        <f>$C225*INDEX(Curves!$I$8:$I$68,AR$4-$B225+1)</f>
        <v/>
      </c>
      <c r="AS225" s="121">
        <f>$C225*INDEX(Curves!$I$8:$I$68,AS$4-$B225+1)</f>
        <v/>
      </c>
      <c r="AT225" s="121">
        <f>$C225*INDEX(Curves!$I$8:$I$68,AT$4-$B225+1)</f>
        <v/>
      </c>
      <c r="AU225" s="121">
        <f>$C225*INDEX(Curves!$I$8:$I$68,AU$4-$B225+1)</f>
        <v/>
      </c>
      <c r="AV225" s="121">
        <f>$C225*INDEX(Curves!$I$8:$I$68,AV$4-$B225+1)</f>
        <v/>
      </c>
      <c r="AW225" s="121">
        <f>$C225*INDEX(Curves!$I$8:$I$68,AW$4-$B225+1)</f>
        <v/>
      </c>
      <c r="AX225" s="121">
        <f>$C225*INDEX(Curves!$I$8:$I$68,AX$4-$B225+1)</f>
        <v/>
      </c>
      <c r="AY225" s="121">
        <f>$C225*INDEX(Curves!$I$8:$I$68,AY$4-$B225+1)</f>
        <v/>
      </c>
      <c r="AZ225" s="121">
        <f>$C225*INDEX(Curves!$I$8:$I$68,AZ$4-$B225+1)</f>
        <v/>
      </c>
      <c r="BA225" s="121">
        <f>$C225*INDEX(Curves!$I$8:$I$68,BA$4-$B225+1)</f>
        <v/>
      </c>
      <c r="BB225" s="121">
        <f>$C225*INDEX(Curves!$I$8:$I$68,BB$4-$B225+1)</f>
        <v/>
      </c>
      <c r="BC225" s="121">
        <f>$C225*INDEX(Curves!$I$8:$I$68,BC$4-$B225+1)</f>
        <v/>
      </c>
      <c r="BD225" s="121">
        <f>$C225*INDEX(Curves!$I$8:$I$68,BD$4-$B225+1)</f>
        <v/>
      </c>
      <c r="BE225" s="121">
        <f>$C225*INDEX(Curves!$I$8:$I$68,BE$4-$B225+1)</f>
        <v/>
      </c>
      <c r="BF225" s="121">
        <f>$C225*INDEX(Curves!$I$8:$I$68,BF$4-$B225+1)</f>
        <v/>
      </c>
      <c r="BG225" s="121">
        <f>$C225*INDEX(Curves!$I$8:$I$68,BG$4-$B225+1)</f>
        <v/>
      </c>
      <c r="BH225" s="121">
        <f>$C225*INDEX(Curves!$I$8:$I$68,BH$4-$B225+1)</f>
        <v/>
      </c>
      <c r="BI225" s="121">
        <f>$C225*INDEX(Curves!$I$8:$I$68,BI$4-$B225+1)</f>
        <v/>
      </c>
      <c r="BJ225" s="121">
        <f>$C225*INDEX(Curves!$I$8:$I$68,BJ$4-$B225+1)</f>
        <v/>
      </c>
      <c r="BK225" s="121">
        <f>$C225*INDEX(Curves!$I$8:$I$68,BK$4-$B225+1)</f>
        <v/>
      </c>
      <c r="BL225" s="121">
        <f>$C225*INDEX(Curves!$I$8:$I$68,BL$4-$B225+1)</f>
        <v/>
      </c>
    </row>
    <row r="226">
      <c r="A226" s="116" t="inlineStr">
        <is>
          <t>Cohort month 28</t>
        </is>
      </c>
      <c r="B226" s="116" t="n">
        <v>28</v>
      </c>
      <c r="C226" s="33">
        <f>INDEX(Ops!$E$10:$BL$10,1,$B226)</f>
        <v/>
      </c>
      <c r="AG226" s="121">
        <f>$C226*INDEX(Curves!$I$8:$I$68,AG$4-$B226+1)</f>
        <v/>
      </c>
      <c r="AH226" s="121">
        <f>$C226*INDEX(Curves!$I$8:$I$68,AH$4-$B226+1)</f>
        <v/>
      </c>
      <c r="AI226" s="121">
        <f>$C226*INDEX(Curves!$I$8:$I$68,AI$4-$B226+1)</f>
        <v/>
      </c>
      <c r="AJ226" s="121">
        <f>$C226*INDEX(Curves!$I$8:$I$68,AJ$4-$B226+1)</f>
        <v/>
      </c>
      <c r="AK226" s="121">
        <f>$C226*INDEX(Curves!$I$8:$I$68,AK$4-$B226+1)</f>
        <v/>
      </c>
      <c r="AL226" s="121">
        <f>$C226*INDEX(Curves!$I$8:$I$68,AL$4-$B226+1)</f>
        <v/>
      </c>
      <c r="AM226" s="121">
        <f>$C226*INDEX(Curves!$I$8:$I$68,AM$4-$B226+1)</f>
        <v/>
      </c>
      <c r="AN226" s="121">
        <f>$C226*INDEX(Curves!$I$8:$I$68,AN$4-$B226+1)</f>
        <v/>
      </c>
      <c r="AO226" s="121">
        <f>$C226*INDEX(Curves!$I$8:$I$68,AO$4-$B226+1)</f>
        <v/>
      </c>
      <c r="AP226" s="121">
        <f>$C226*INDEX(Curves!$I$8:$I$68,AP$4-$B226+1)</f>
        <v/>
      </c>
      <c r="AQ226" s="121">
        <f>$C226*INDEX(Curves!$I$8:$I$68,AQ$4-$B226+1)</f>
        <v/>
      </c>
      <c r="AR226" s="121">
        <f>$C226*INDEX(Curves!$I$8:$I$68,AR$4-$B226+1)</f>
        <v/>
      </c>
      <c r="AS226" s="121">
        <f>$C226*INDEX(Curves!$I$8:$I$68,AS$4-$B226+1)</f>
        <v/>
      </c>
      <c r="AT226" s="121">
        <f>$C226*INDEX(Curves!$I$8:$I$68,AT$4-$B226+1)</f>
        <v/>
      </c>
      <c r="AU226" s="121">
        <f>$C226*INDEX(Curves!$I$8:$I$68,AU$4-$B226+1)</f>
        <v/>
      </c>
      <c r="AV226" s="121">
        <f>$C226*INDEX(Curves!$I$8:$I$68,AV$4-$B226+1)</f>
        <v/>
      </c>
      <c r="AW226" s="121">
        <f>$C226*INDEX(Curves!$I$8:$I$68,AW$4-$B226+1)</f>
        <v/>
      </c>
      <c r="AX226" s="121">
        <f>$C226*INDEX(Curves!$I$8:$I$68,AX$4-$B226+1)</f>
        <v/>
      </c>
      <c r="AY226" s="121">
        <f>$C226*INDEX(Curves!$I$8:$I$68,AY$4-$B226+1)</f>
        <v/>
      </c>
      <c r="AZ226" s="121">
        <f>$C226*INDEX(Curves!$I$8:$I$68,AZ$4-$B226+1)</f>
        <v/>
      </c>
      <c r="BA226" s="121">
        <f>$C226*INDEX(Curves!$I$8:$I$68,BA$4-$B226+1)</f>
        <v/>
      </c>
      <c r="BB226" s="121">
        <f>$C226*INDEX(Curves!$I$8:$I$68,BB$4-$B226+1)</f>
        <v/>
      </c>
      <c r="BC226" s="121">
        <f>$C226*INDEX(Curves!$I$8:$I$68,BC$4-$B226+1)</f>
        <v/>
      </c>
      <c r="BD226" s="121">
        <f>$C226*INDEX(Curves!$I$8:$I$68,BD$4-$B226+1)</f>
        <v/>
      </c>
      <c r="BE226" s="121">
        <f>$C226*INDEX(Curves!$I$8:$I$68,BE$4-$B226+1)</f>
        <v/>
      </c>
      <c r="BF226" s="121">
        <f>$C226*INDEX(Curves!$I$8:$I$68,BF$4-$B226+1)</f>
        <v/>
      </c>
      <c r="BG226" s="121">
        <f>$C226*INDEX(Curves!$I$8:$I$68,BG$4-$B226+1)</f>
        <v/>
      </c>
      <c r="BH226" s="121">
        <f>$C226*INDEX(Curves!$I$8:$I$68,BH$4-$B226+1)</f>
        <v/>
      </c>
      <c r="BI226" s="121">
        <f>$C226*INDEX(Curves!$I$8:$I$68,BI$4-$B226+1)</f>
        <v/>
      </c>
      <c r="BJ226" s="121">
        <f>$C226*INDEX(Curves!$I$8:$I$68,BJ$4-$B226+1)</f>
        <v/>
      </c>
      <c r="BK226" s="121">
        <f>$C226*INDEX(Curves!$I$8:$I$68,BK$4-$B226+1)</f>
        <v/>
      </c>
      <c r="BL226" s="121">
        <f>$C226*INDEX(Curves!$I$8:$I$68,BL$4-$B226+1)</f>
        <v/>
      </c>
    </row>
    <row r="227">
      <c r="A227" s="116" t="inlineStr">
        <is>
          <t>Cohort month 29</t>
        </is>
      </c>
      <c r="B227" s="116" t="n">
        <v>29</v>
      </c>
      <c r="C227" s="33">
        <f>INDEX(Ops!$E$10:$BL$10,1,$B227)</f>
        <v/>
      </c>
      <c r="AH227" s="121">
        <f>$C227*INDEX(Curves!$I$8:$I$68,AH$4-$B227+1)</f>
        <v/>
      </c>
      <c r="AI227" s="121">
        <f>$C227*INDEX(Curves!$I$8:$I$68,AI$4-$B227+1)</f>
        <v/>
      </c>
      <c r="AJ227" s="121">
        <f>$C227*INDEX(Curves!$I$8:$I$68,AJ$4-$B227+1)</f>
        <v/>
      </c>
      <c r="AK227" s="121">
        <f>$C227*INDEX(Curves!$I$8:$I$68,AK$4-$B227+1)</f>
        <v/>
      </c>
      <c r="AL227" s="121">
        <f>$C227*INDEX(Curves!$I$8:$I$68,AL$4-$B227+1)</f>
        <v/>
      </c>
      <c r="AM227" s="121">
        <f>$C227*INDEX(Curves!$I$8:$I$68,AM$4-$B227+1)</f>
        <v/>
      </c>
      <c r="AN227" s="121">
        <f>$C227*INDEX(Curves!$I$8:$I$68,AN$4-$B227+1)</f>
        <v/>
      </c>
      <c r="AO227" s="121">
        <f>$C227*INDEX(Curves!$I$8:$I$68,AO$4-$B227+1)</f>
        <v/>
      </c>
      <c r="AP227" s="121">
        <f>$C227*INDEX(Curves!$I$8:$I$68,AP$4-$B227+1)</f>
        <v/>
      </c>
      <c r="AQ227" s="121">
        <f>$C227*INDEX(Curves!$I$8:$I$68,AQ$4-$B227+1)</f>
        <v/>
      </c>
      <c r="AR227" s="121">
        <f>$C227*INDEX(Curves!$I$8:$I$68,AR$4-$B227+1)</f>
        <v/>
      </c>
      <c r="AS227" s="121">
        <f>$C227*INDEX(Curves!$I$8:$I$68,AS$4-$B227+1)</f>
        <v/>
      </c>
      <c r="AT227" s="121">
        <f>$C227*INDEX(Curves!$I$8:$I$68,AT$4-$B227+1)</f>
        <v/>
      </c>
      <c r="AU227" s="121">
        <f>$C227*INDEX(Curves!$I$8:$I$68,AU$4-$B227+1)</f>
        <v/>
      </c>
      <c r="AV227" s="121">
        <f>$C227*INDEX(Curves!$I$8:$I$68,AV$4-$B227+1)</f>
        <v/>
      </c>
      <c r="AW227" s="121">
        <f>$C227*INDEX(Curves!$I$8:$I$68,AW$4-$B227+1)</f>
        <v/>
      </c>
      <c r="AX227" s="121">
        <f>$C227*INDEX(Curves!$I$8:$I$68,AX$4-$B227+1)</f>
        <v/>
      </c>
      <c r="AY227" s="121">
        <f>$C227*INDEX(Curves!$I$8:$I$68,AY$4-$B227+1)</f>
        <v/>
      </c>
      <c r="AZ227" s="121">
        <f>$C227*INDEX(Curves!$I$8:$I$68,AZ$4-$B227+1)</f>
        <v/>
      </c>
      <c r="BA227" s="121">
        <f>$C227*INDEX(Curves!$I$8:$I$68,BA$4-$B227+1)</f>
        <v/>
      </c>
      <c r="BB227" s="121">
        <f>$C227*INDEX(Curves!$I$8:$I$68,BB$4-$B227+1)</f>
        <v/>
      </c>
      <c r="BC227" s="121">
        <f>$C227*INDEX(Curves!$I$8:$I$68,BC$4-$B227+1)</f>
        <v/>
      </c>
      <c r="BD227" s="121">
        <f>$C227*INDEX(Curves!$I$8:$I$68,BD$4-$B227+1)</f>
        <v/>
      </c>
      <c r="BE227" s="121">
        <f>$C227*INDEX(Curves!$I$8:$I$68,BE$4-$B227+1)</f>
        <v/>
      </c>
      <c r="BF227" s="121">
        <f>$C227*INDEX(Curves!$I$8:$I$68,BF$4-$B227+1)</f>
        <v/>
      </c>
      <c r="BG227" s="121">
        <f>$C227*INDEX(Curves!$I$8:$I$68,BG$4-$B227+1)</f>
        <v/>
      </c>
      <c r="BH227" s="121">
        <f>$C227*INDEX(Curves!$I$8:$I$68,BH$4-$B227+1)</f>
        <v/>
      </c>
      <c r="BI227" s="121">
        <f>$C227*INDEX(Curves!$I$8:$I$68,BI$4-$B227+1)</f>
        <v/>
      </c>
      <c r="BJ227" s="121">
        <f>$C227*INDEX(Curves!$I$8:$I$68,BJ$4-$B227+1)</f>
        <v/>
      </c>
      <c r="BK227" s="121">
        <f>$C227*INDEX(Curves!$I$8:$I$68,BK$4-$B227+1)</f>
        <v/>
      </c>
      <c r="BL227" s="121">
        <f>$C227*INDEX(Curves!$I$8:$I$68,BL$4-$B227+1)</f>
        <v/>
      </c>
    </row>
    <row r="228">
      <c r="A228" s="116" t="inlineStr">
        <is>
          <t>Cohort month 30</t>
        </is>
      </c>
      <c r="B228" s="116" t="n">
        <v>30</v>
      </c>
      <c r="C228" s="33">
        <f>INDEX(Ops!$E$10:$BL$10,1,$B228)</f>
        <v/>
      </c>
      <c r="AI228" s="121">
        <f>$C228*INDEX(Curves!$I$8:$I$68,AI$4-$B228+1)</f>
        <v/>
      </c>
      <c r="AJ228" s="121">
        <f>$C228*INDEX(Curves!$I$8:$I$68,AJ$4-$B228+1)</f>
        <v/>
      </c>
      <c r="AK228" s="121">
        <f>$C228*INDEX(Curves!$I$8:$I$68,AK$4-$B228+1)</f>
        <v/>
      </c>
      <c r="AL228" s="121">
        <f>$C228*INDEX(Curves!$I$8:$I$68,AL$4-$B228+1)</f>
        <v/>
      </c>
      <c r="AM228" s="121">
        <f>$C228*INDEX(Curves!$I$8:$I$68,AM$4-$B228+1)</f>
        <v/>
      </c>
      <c r="AN228" s="121">
        <f>$C228*INDEX(Curves!$I$8:$I$68,AN$4-$B228+1)</f>
        <v/>
      </c>
      <c r="AO228" s="121">
        <f>$C228*INDEX(Curves!$I$8:$I$68,AO$4-$B228+1)</f>
        <v/>
      </c>
      <c r="AP228" s="121">
        <f>$C228*INDEX(Curves!$I$8:$I$68,AP$4-$B228+1)</f>
        <v/>
      </c>
      <c r="AQ228" s="121">
        <f>$C228*INDEX(Curves!$I$8:$I$68,AQ$4-$B228+1)</f>
        <v/>
      </c>
      <c r="AR228" s="121">
        <f>$C228*INDEX(Curves!$I$8:$I$68,AR$4-$B228+1)</f>
        <v/>
      </c>
      <c r="AS228" s="121">
        <f>$C228*INDEX(Curves!$I$8:$I$68,AS$4-$B228+1)</f>
        <v/>
      </c>
      <c r="AT228" s="121">
        <f>$C228*INDEX(Curves!$I$8:$I$68,AT$4-$B228+1)</f>
        <v/>
      </c>
      <c r="AU228" s="121">
        <f>$C228*INDEX(Curves!$I$8:$I$68,AU$4-$B228+1)</f>
        <v/>
      </c>
      <c r="AV228" s="121">
        <f>$C228*INDEX(Curves!$I$8:$I$68,AV$4-$B228+1)</f>
        <v/>
      </c>
      <c r="AW228" s="121">
        <f>$C228*INDEX(Curves!$I$8:$I$68,AW$4-$B228+1)</f>
        <v/>
      </c>
      <c r="AX228" s="121">
        <f>$C228*INDEX(Curves!$I$8:$I$68,AX$4-$B228+1)</f>
        <v/>
      </c>
      <c r="AY228" s="121">
        <f>$C228*INDEX(Curves!$I$8:$I$68,AY$4-$B228+1)</f>
        <v/>
      </c>
      <c r="AZ228" s="121">
        <f>$C228*INDEX(Curves!$I$8:$I$68,AZ$4-$B228+1)</f>
        <v/>
      </c>
      <c r="BA228" s="121">
        <f>$C228*INDEX(Curves!$I$8:$I$68,BA$4-$B228+1)</f>
        <v/>
      </c>
      <c r="BB228" s="121">
        <f>$C228*INDEX(Curves!$I$8:$I$68,BB$4-$B228+1)</f>
        <v/>
      </c>
      <c r="BC228" s="121">
        <f>$C228*INDEX(Curves!$I$8:$I$68,BC$4-$B228+1)</f>
        <v/>
      </c>
      <c r="BD228" s="121">
        <f>$C228*INDEX(Curves!$I$8:$I$68,BD$4-$B228+1)</f>
        <v/>
      </c>
      <c r="BE228" s="121">
        <f>$C228*INDEX(Curves!$I$8:$I$68,BE$4-$B228+1)</f>
        <v/>
      </c>
      <c r="BF228" s="121">
        <f>$C228*INDEX(Curves!$I$8:$I$68,BF$4-$B228+1)</f>
        <v/>
      </c>
      <c r="BG228" s="121">
        <f>$C228*INDEX(Curves!$I$8:$I$68,BG$4-$B228+1)</f>
        <v/>
      </c>
      <c r="BH228" s="121">
        <f>$C228*INDEX(Curves!$I$8:$I$68,BH$4-$B228+1)</f>
        <v/>
      </c>
      <c r="BI228" s="121">
        <f>$C228*INDEX(Curves!$I$8:$I$68,BI$4-$B228+1)</f>
        <v/>
      </c>
      <c r="BJ228" s="121">
        <f>$C228*INDEX(Curves!$I$8:$I$68,BJ$4-$B228+1)</f>
        <v/>
      </c>
      <c r="BK228" s="121">
        <f>$C228*INDEX(Curves!$I$8:$I$68,BK$4-$B228+1)</f>
        <v/>
      </c>
      <c r="BL228" s="121">
        <f>$C228*INDEX(Curves!$I$8:$I$68,BL$4-$B228+1)</f>
        <v/>
      </c>
    </row>
    <row r="229">
      <c r="A229" s="116" t="inlineStr">
        <is>
          <t>Cohort month 31</t>
        </is>
      </c>
      <c r="B229" s="116" t="n">
        <v>31</v>
      </c>
      <c r="C229" s="33">
        <f>INDEX(Ops!$E$10:$BL$10,1,$B229)</f>
        <v/>
      </c>
      <c r="AJ229" s="121">
        <f>$C229*INDEX(Curves!$I$8:$I$68,AJ$4-$B229+1)</f>
        <v/>
      </c>
      <c r="AK229" s="121">
        <f>$C229*INDEX(Curves!$I$8:$I$68,AK$4-$B229+1)</f>
        <v/>
      </c>
      <c r="AL229" s="121">
        <f>$C229*INDEX(Curves!$I$8:$I$68,AL$4-$B229+1)</f>
        <v/>
      </c>
      <c r="AM229" s="121">
        <f>$C229*INDEX(Curves!$I$8:$I$68,AM$4-$B229+1)</f>
        <v/>
      </c>
      <c r="AN229" s="121">
        <f>$C229*INDEX(Curves!$I$8:$I$68,AN$4-$B229+1)</f>
        <v/>
      </c>
      <c r="AO229" s="121">
        <f>$C229*INDEX(Curves!$I$8:$I$68,AO$4-$B229+1)</f>
        <v/>
      </c>
      <c r="AP229" s="121">
        <f>$C229*INDEX(Curves!$I$8:$I$68,AP$4-$B229+1)</f>
        <v/>
      </c>
      <c r="AQ229" s="121">
        <f>$C229*INDEX(Curves!$I$8:$I$68,AQ$4-$B229+1)</f>
        <v/>
      </c>
      <c r="AR229" s="121">
        <f>$C229*INDEX(Curves!$I$8:$I$68,AR$4-$B229+1)</f>
        <v/>
      </c>
      <c r="AS229" s="121">
        <f>$C229*INDEX(Curves!$I$8:$I$68,AS$4-$B229+1)</f>
        <v/>
      </c>
      <c r="AT229" s="121">
        <f>$C229*INDEX(Curves!$I$8:$I$68,AT$4-$B229+1)</f>
        <v/>
      </c>
      <c r="AU229" s="121">
        <f>$C229*INDEX(Curves!$I$8:$I$68,AU$4-$B229+1)</f>
        <v/>
      </c>
      <c r="AV229" s="121">
        <f>$C229*INDEX(Curves!$I$8:$I$68,AV$4-$B229+1)</f>
        <v/>
      </c>
      <c r="AW229" s="121">
        <f>$C229*INDEX(Curves!$I$8:$I$68,AW$4-$B229+1)</f>
        <v/>
      </c>
      <c r="AX229" s="121">
        <f>$C229*INDEX(Curves!$I$8:$I$68,AX$4-$B229+1)</f>
        <v/>
      </c>
      <c r="AY229" s="121">
        <f>$C229*INDEX(Curves!$I$8:$I$68,AY$4-$B229+1)</f>
        <v/>
      </c>
      <c r="AZ229" s="121">
        <f>$C229*INDEX(Curves!$I$8:$I$68,AZ$4-$B229+1)</f>
        <v/>
      </c>
      <c r="BA229" s="121">
        <f>$C229*INDEX(Curves!$I$8:$I$68,BA$4-$B229+1)</f>
        <v/>
      </c>
      <c r="BB229" s="121">
        <f>$C229*INDEX(Curves!$I$8:$I$68,BB$4-$B229+1)</f>
        <v/>
      </c>
      <c r="BC229" s="121">
        <f>$C229*INDEX(Curves!$I$8:$I$68,BC$4-$B229+1)</f>
        <v/>
      </c>
      <c r="BD229" s="121">
        <f>$C229*INDEX(Curves!$I$8:$I$68,BD$4-$B229+1)</f>
        <v/>
      </c>
      <c r="BE229" s="121">
        <f>$C229*INDEX(Curves!$I$8:$I$68,BE$4-$B229+1)</f>
        <v/>
      </c>
      <c r="BF229" s="121">
        <f>$C229*INDEX(Curves!$I$8:$I$68,BF$4-$B229+1)</f>
        <v/>
      </c>
      <c r="BG229" s="121">
        <f>$C229*INDEX(Curves!$I$8:$I$68,BG$4-$B229+1)</f>
        <v/>
      </c>
      <c r="BH229" s="121">
        <f>$C229*INDEX(Curves!$I$8:$I$68,BH$4-$B229+1)</f>
        <v/>
      </c>
      <c r="BI229" s="121">
        <f>$C229*INDEX(Curves!$I$8:$I$68,BI$4-$B229+1)</f>
        <v/>
      </c>
      <c r="BJ229" s="121">
        <f>$C229*INDEX(Curves!$I$8:$I$68,BJ$4-$B229+1)</f>
        <v/>
      </c>
      <c r="BK229" s="121">
        <f>$C229*INDEX(Curves!$I$8:$I$68,BK$4-$B229+1)</f>
        <v/>
      </c>
      <c r="BL229" s="121">
        <f>$C229*INDEX(Curves!$I$8:$I$68,BL$4-$B229+1)</f>
        <v/>
      </c>
    </row>
    <row r="230">
      <c r="A230" s="116" t="inlineStr">
        <is>
          <t>Cohort month 32</t>
        </is>
      </c>
      <c r="B230" s="116" t="n">
        <v>32</v>
      </c>
      <c r="C230" s="33">
        <f>INDEX(Ops!$E$10:$BL$10,1,$B230)</f>
        <v/>
      </c>
      <c r="AK230" s="121">
        <f>$C230*INDEX(Curves!$I$8:$I$68,AK$4-$B230+1)</f>
        <v/>
      </c>
      <c r="AL230" s="121">
        <f>$C230*INDEX(Curves!$I$8:$I$68,AL$4-$B230+1)</f>
        <v/>
      </c>
      <c r="AM230" s="121">
        <f>$C230*INDEX(Curves!$I$8:$I$68,AM$4-$B230+1)</f>
        <v/>
      </c>
      <c r="AN230" s="121">
        <f>$C230*INDEX(Curves!$I$8:$I$68,AN$4-$B230+1)</f>
        <v/>
      </c>
      <c r="AO230" s="121">
        <f>$C230*INDEX(Curves!$I$8:$I$68,AO$4-$B230+1)</f>
        <v/>
      </c>
      <c r="AP230" s="121">
        <f>$C230*INDEX(Curves!$I$8:$I$68,AP$4-$B230+1)</f>
        <v/>
      </c>
      <c r="AQ230" s="121">
        <f>$C230*INDEX(Curves!$I$8:$I$68,AQ$4-$B230+1)</f>
        <v/>
      </c>
      <c r="AR230" s="121">
        <f>$C230*INDEX(Curves!$I$8:$I$68,AR$4-$B230+1)</f>
        <v/>
      </c>
      <c r="AS230" s="121">
        <f>$C230*INDEX(Curves!$I$8:$I$68,AS$4-$B230+1)</f>
        <v/>
      </c>
      <c r="AT230" s="121">
        <f>$C230*INDEX(Curves!$I$8:$I$68,AT$4-$B230+1)</f>
        <v/>
      </c>
      <c r="AU230" s="121">
        <f>$C230*INDEX(Curves!$I$8:$I$68,AU$4-$B230+1)</f>
        <v/>
      </c>
      <c r="AV230" s="121">
        <f>$C230*INDEX(Curves!$I$8:$I$68,AV$4-$B230+1)</f>
        <v/>
      </c>
      <c r="AW230" s="121">
        <f>$C230*INDEX(Curves!$I$8:$I$68,AW$4-$B230+1)</f>
        <v/>
      </c>
      <c r="AX230" s="121">
        <f>$C230*INDEX(Curves!$I$8:$I$68,AX$4-$B230+1)</f>
        <v/>
      </c>
      <c r="AY230" s="121">
        <f>$C230*INDEX(Curves!$I$8:$I$68,AY$4-$B230+1)</f>
        <v/>
      </c>
      <c r="AZ230" s="121">
        <f>$C230*INDEX(Curves!$I$8:$I$68,AZ$4-$B230+1)</f>
        <v/>
      </c>
      <c r="BA230" s="121">
        <f>$C230*INDEX(Curves!$I$8:$I$68,BA$4-$B230+1)</f>
        <v/>
      </c>
      <c r="BB230" s="121">
        <f>$C230*INDEX(Curves!$I$8:$I$68,BB$4-$B230+1)</f>
        <v/>
      </c>
      <c r="BC230" s="121">
        <f>$C230*INDEX(Curves!$I$8:$I$68,BC$4-$B230+1)</f>
        <v/>
      </c>
      <c r="BD230" s="121">
        <f>$C230*INDEX(Curves!$I$8:$I$68,BD$4-$B230+1)</f>
        <v/>
      </c>
      <c r="BE230" s="121">
        <f>$C230*INDEX(Curves!$I$8:$I$68,BE$4-$B230+1)</f>
        <v/>
      </c>
      <c r="BF230" s="121">
        <f>$C230*INDEX(Curves!$I$8:$I$68,BF$4-$B230+1)</f>
        <v/>
      </c>
      <c r="BG230" s="121">
        <f>$C230*INDEX(Curves!$I$8:$I$68,BG$4-$B230+1)</f>
        <v/>
      </c>
      <c r="BH230" s="121">
        <f>$C230*INDEX(Curves!$I$8:$I$68,BH$4-$B230+1)</f>
        <v/>
      </c>
      <c r="BI230" s="121">
        <f>$C230*INDEX(Curves!$I$8:$I$68,BI$4-$B230+1)</f>
        <v/>
      </c>
      <c r="BJ230" s="121">
        <f>$C230*INDEX(Curves!$I$8:$I$68,BJ$4-$B230+1)</f>
        <v/>
      </c>
      <c r="BK230" s="121">
        <f>$C230*INDEX(Curves!$I$8:$I$68,BK$4-$B230+1)</f>
        <v/>
      </c>
      <c r="BL230" s="121">
        <f>$C230*INDEX(Curves!$I$8:$I$68,BL$4-$B230+1)</f>
        <v/>
      </c>
    </row>
    <row r="231">
      <c r="A231" s="116" t="inlineStr">
        <is>
          <t>Cohort month 33</t>
        </is>
      </c>
      <c r="B231" s="116" t="n">
        <v>33</v>
      </c>
      <c r="C231" s="33">
        <f>INDEX(Ops!$E$10:$BL$10,1,$B231)</f>
        <v/>
      </c>
      <c r="AL231" s="121">
        <f>$C231*INDEX(Curves!$I$8:$I$68,AL$4-$B231+1)</f>
        <v/>
      </c>
      <c r="AM231" s="121">
        <f>$C231*INDEX(Curves!$I$8:$I$68,AM$4-$B231+1)</f>
        <v/>
      </c>
      <c r="AN231" s="121">
        <f>$C231*INDEX(Curves!$I$8:$I$68,AN$4-$B231+1)</f>
        <v/>
      </c>
      <c r="AO231" s="121">
        <f>$C231*INDEX(Curves!$I$8:$I$68,AO$4-$B231+1)</f>
        <v/>
      </c>
      <c r="AP231" s="121">
        <f>$C231*INDEX(Curves!$I$8:$I$68,AP$4-$B231+1)</f>
        <v/>
      </c>
      <c r="AQ231" s="121">
        <f>$C231*INDEX(Curves!$I$8:$I$68,AQ$4-$B231+1)</f>
        <v/>
      </c>
      <c r="AR231" s="121">
        <f>$C231*INDEX(Curves!$I$8:$I$68,AR$4-$B231+1)</f>
        <v/>
      </c>
      <c r="AS231" s="121">
        <f>$C231*INDEX(Curves!$I$8:$I$68,AS$4-$B231+1)</f>
        <v/>
      </c>
      <c r="AT231" s="121">
        <f>$C231*INDEX(Curves!$I$8:$I$68,AT$4-$B231+1)</f>
        <v/>
      </c>
      <c r="AU231" s="121">
        <f>$C231*INDEX(Curves!$I$8:$I$68,AU$4-$B231+1)</f>
        <v/>
      </c>
      <c r="AV231" s="121">
        <f>$C231*INDEX(Curves!$I$8:$I$68,AV$4-$B231+1)</f>
        <v/>
      </c>
      <c r="AW231" s="121">
        <f>$C231*INDEX(Curves!$I$8:$I$68,AW$4-$B231+1)</f>
        <v/>
      </c>
      <c r="AX231" s="121">
        <f>$C231*INDEX(Curves!$I$8:$I$68,AX$4-$B231+1)</f>
        <v/>
      </c>
      <c r="AY231" s="121">
        <f>$C231*INDEX(Curves!$I$8:$I$68,AY$4-$B231+1)</f>
        <v/>
      </c>
      <c r="AZ231" s="121">
        <f>$C231*INDEX(Curves!$I$8:$I$68,AZ$4-$B231+1)</f>
        <v/>
      </c>
      <c r="BA231" s="121">
        <f>$C231*INDEX(Curves!$I$8:$I$68,BA$4-$B231+1)</f>
        <v/>
      </c>
      <c r="BB231" s="121">
        <f>$C231*INDEX(Curves!$I$8:$I$68,BB$4-$B231+1)</f>
        <v/>
      </c>
      <c r="BC231" s="121">
        <f>$C231*INDEX(Curves!$I$8:$I$68,BC$4-$B231+1)</f>
        <v/>
      </c>
      <c r="BD231" s="121">
        <f>$C231*INDEX(Curves!$I$8:$I$68,BD$4-$B231+1)</f>
        <v/>
      </c>
      <c r="BE231" s="121">
        <f>$C231*INDEX(Curves!$I$8:$I$68,BE$4-$B231+1)</f>
        <v/>
      </c>
      <c r="BF231" s="121">
        <f>$C231*INDEX(Curves!$I$8:$I$68,BF$4-$B231+1)</f>
        <v/>
      </c>
      <c r="BG231" s="121">
        <f>$C231*INDEX(Curves!$I$8:$I$68,BG$4-$B231+1)</f>
        <v/>
      </c>
      <c r="BH231" s="121">
        <f>$C231*INDEX(Curves!$I$8:$I$68,BH$4-$B231+1)</f>
        <v/>
      </c>
      <c r="BI231" s="121">
        <f>$C231*INDEX(Curves!$I$8:$I$68,BI$4-$B231+1)</f>
        <v/>
      </c>
      <c r="BJ231" s="121">
        <f>$C231*INDEX(Curves!$I$8:$I$68,BJ$4-$B231+1)</f>
        <v/>
      </c>
      <c r="BK231" s="121">
        <f>$C231*INDEX(Curves!$I$8:$I$68,BK$4-$B231+1)</f>
        <v/>
      </c>
      <c r="BL231" s="121">
        <f>$C231*INDEX(Curves!$I$8:$I$68,BL$4-$B231+1)</f>
        <v/>
      </c>
    </row>
    <row r="232">
      <c r="A232" s="116" t="inlineStr">
        <is>
          <t>Cohort month 34</t>
        </is>
      </c>
      <c r="B232" s="116" t="n">
        <v>34</v>
      </c>
      <c r="C232" s="33">
        <f>INDEX(Ops!$E$10:$BL$10,1,$B232)</f>
        <v/>
      </c>
      <c r="AM232" s="121">
        <f>$C232*INDEX(Curves!$I$8:$I$68,AM$4-$B232+1)</f>
        <v/>
      </c>
      <c r="AN232" s="121">
        <f>$C232*INDEX(Curves!$I$8:$I$68,AN$4-$B232+1)</f>
        <v/>
      </c>
      <c r="AO232" s="121">
        <f>$C232*INDEX(Curves!$I$8:$I$68,AO$4-$B232+1)</f>
        <v/>
      </c>
      <c r="AP232" s="121">
        <f>$C232*INDEX(Curves!$I$8:$I$68,AP$4-$B232+1)</f>
        <v/>
      </c>
      <c r="AQ232" s="121">
        <f>$C232*INDEX(Curves!$I$8:$I$68,AQ$4-$B232+1)</f>
        <v/>
      </c>
      <c r="AR232" s="121">
        <f>$C232*INDEX(Curves!$I$8:$I$68,AR$4-$B232+1)</f>
        <v/>
      </c>
      <c r="AS232" s="121">
        <f>$C232*INDEX(Curves!$I$8:$I$68,AS$4-$B232+1)</f>
        <v/>
      </c>
      <c r="AT232" s="121">
        <f>$C232*INDEX(Curves!$I$8:$I$68,AT$4-$B232+1)</f>
        <v/>
      </c>
      <c r="AU232" s="121">
        <f>$C232*INDEX(Curves!$I$8:$I$68,AU$4-$B232+1)</f>
        <v/>
      </c>
      <c r="AV232" s="121">
        <f>$C232*INDEX(Curves!$I$8:$I$68,AV$4-$B232+1)</f>
        <v/>
      </c>
      <c r="AW232" s="121">
        <f>$C232*INDEX(Curves!$I$8:$I$68,AW$4-$B232+1)</f>
        <v/>
      </c>
      <c r="AX232" s="121">
        <f>$C232*INDEX(Curves!$I$8:$I$68,AX$4-$B232+1)</f>
        <v/>
      </c>
      <c r="AY232" s="121">
        <f>$C232*INDEX(Curves!$I$8:$I$68,AY$4-$B232+1)</f>
        <v/>
      </c>
      <c r="AZ232" s="121">
        <f>$C232*INDEX(Curves!$I$8:$I$68,AZ$4-$B232+1)</f>
        <v/>
      </c>
      <c r="BA232" s="121">
        <f>$C232*INDEX(Curves!$I$8:$I$68,BA$4-$B232+1)</f>
        <v/>
      </c>
      <c r="BB232" s="121">
        <f>$C232*INDEX(Curves!$I$8:$I$68,BB$4-$B232+1)</f>
        <v/>
      </c>
      <c r="BC232" s="121">
        <f>$C232*INDEX(Curves!$I$8:$I$68,BC$4-$B232+1)</f>
        <v/>
      </c>
      <c r="BD232" s="121">
        <f>$C232*INDEX(Curves!$I$8:$I$68,BD$4-$B232+1)</f>
        <v/>
      </c>
      <c r="BE232" s="121">
        <f>$C232*INDEX(Curves!$I$8:$I$68,BE$4-$B232+1)</f>
        <v/>
      </c>
      <c r="BF232" s="121">
        <f>$C232*INDEX(Curves!$I$8:$I$68,BF$4-$B232+1)</f>
        <v/>
      </c>
      <c r="BG232" s="121">
        <f>$C232*INDEX(Curves!$I$8:$I$68,BG$4-$B232+1)</f>
        <v/>
      </c>
      <c r="BH232" s="121">
        <f>$C232*INDEX(Curves!$I$8:$I$68,BH$4-$B232+1)</f>
        <v/>
      </c>
      <c r="BI232" s="121">
        <f>$C232*INDEX(Curves!$I$8:$I$68,BI$4-$B232+1)</f>
        <v/>
      </c>
      <c r="BJ232" s="121">
        <f>$C232*INDEX(Curves!$I$8:$I$68,BJ$4-$B232+1)</f>
        <v/>
      </c>
      <c r="BK232" s="121">
        <f>$C232*INDEX(Curves!$I$8:$I$68,BK$4-$B232+1)</f>
        <v/>
      </c>
      <c r="BL232" s="121">
        <f>$C232*INDEX(Curves!$I$8:$I$68,BL$4-$B232+1)</f>
        <v/>
      </c>
    </row>
    <row r="233">
      <c r="A233" s="116" t="inlineStr">
        <is>
          <t>Cohort month 35</t>
        </is>
      </c>
      <c r="B233" s="116" t="n">
        <v>35</v>
      </c>
      <c r="C233" s="33">
        <f>INDEX(Ops!$E$10:$BL$10,1,$B233)</f>
        <v/>
      </c>
      <c r="AN233" s="121">
        <f>$C233*INDEX(Curves!$I$8:$I$68,AN$4-$B233+1)</f>
        <v/>
      </c>
      <c r="AO233" s="121">
        <f>$C233*INDEX(Curves!$I$8:$I$68,AO$4-$B233+1)</f>
        <v/>
      </c>
      <c r="AP233" s="121">
        <f>$C233*INDEX(Curves!$I$8:$I$68,AP$4-$B233+1)</f>
        <v/>
      </c>
      <c r="AQ233" s="121">
        <f>$C233*INDEX(Curves!$I$8:$I$68,AQ$4-$B233+1)</f>
        <v/>
      </c>
      <c r="AR233" s="121">
        <f>$C233*INDEX(Curves!$I$8:$I$68,AR$4-$B233+1)</f>
        <v/>
      </c>
      <c r="AS233" s="121">
        <f>$C233*INDEX(Curves!$I$8:$I$68,AS$4-$B233+1)</f>
        <v/>
      </c>
      <c r="AT233" s="121">
        <f>$C233*INDEX(Curves!$I$8:$I$68,AT$4-$B233+1)</f>
        <v/>
      </c>
      <c r="AU233" s="121">
        <f>$C233*INDEX(Curves!$I$8:$I$68,AU$4-$B233+1)</f>
        <v/>
      </c>
      <c r="AV233" s="121">
        <f>$C233*INDEX(Curves!$I$8:$I$68,AV$4-$B233+1)</f>
        <v/>
      </c>
      <c r="AW233" s="121">
        <f>$C233*INDEX(Curves!$I$8:$I$68,AW$4-$B233+1)</f>
        <v/>
      </c>
      <c r="AX233" s="121">
        <f>$C233*INDEX(Curves!$I$8:$I$68,AX$4-$B233+1)</f>
        <v/>
      </c>
      <c r="AY233" s="121">
        <f>$C233*INDEX(Curves!$I$8:$I$68,AY$4-$B233+1)</f>
        <v/>
      </c>
      <c r="AZ233" s="121">
        <f>$C233*INDEX(Curves!$I$8:$I$68,AZ$4-$B233+1)</f>
        <v/>
      </c>
      <c r="BA233" s="121">
        <f>$C233*INDEX(Curves!$I$8:$I$68,BA$4-$B233+1)</f>
        <v/>
      </c>
      <c r="BB233" s="121">
        <f>$C233*INDEX(Curves!$I$8:$I$68,BB$4-$B233+1)</f>
        <v/>
      </c>
      <c r="BC233" s="121">
        <f>$C233*INDEX(Curves!$I$8:$I$68,BC$4-$B233+1)</f>
        <v/>
      </c>
      <c r="BD233" s="121">
        <f>$C233*INDEX(Curves!$I$8:$I$68,BD$4-$B233+1)</f>
        <v/>
      </c>
      <c r="BE233" s="121">
        <f>$C233*INDEX(Curves!$I$8:$I$68,BE$4-$B233+1)</f>
        <v/>
      </c>
      <c r="BF233" s="121">
        <f>$C233*INDEX(Curves!$I$8:$I$68,BF$4-$B233+1)</f>
        <v/>
      </c>
      <c r="BG233" s="121">
        <f>$C233*INDEX(Curves!$I$8:$I$68,BG$4-$B233+1)</f>
        <v/>
      </c>
      <c r="BH233" s="121">
        <f>$C233*INDEX(Curves!$I$8:$I$68,BH$4-$B233+1)</f>
        <v/>
      </c>
      <c r="BI233" s="121">
        <f>$C233*INDEX(Curves!$I$8:$I$68,BI$4-$B233+1)</f>
        <v/>
      </c>
      <c r="BJ233" s="121">
        <f>$C233*INDEX(Curves!$I$8:$I$68,BJ$4-$B233+1)</f>
        <v/>
      </c>
      <c r="BK233" s="121">
        <f>$C233*INDEX(Curves!$I$8:$I$68,BK$4-$B233+1)</f>
        <v/>
      </c>
      <c r="BL233" s="121">
        <f>$C233*INDEX(Curves!$I$8:$I$68,BL$4-$B233+1)</f>
        <v/>
      </c>
    </row>
    <row r="234">
      <c r="A234" s="116" t="inlineStr">
        <is>
          <t>Cohort month 36</t>
        </is>
      </c>
      <c r="B234" s="116" t="n">
        <v>36</v>
      </c>
      <c r="C234" s="33">
        <f>INDEX(Ops!$E$10:$BL$10,1,$B234)</f>
        <v/>
      </c>
      <c r="AO234" s="121">
        <f>$C234*INDEX(Curves!$I$8:$I$68,AO$4-$B234+1)</f>
        <v/>
      </c>
      <c r="AP234" s="121">
        <f>$C234*INDEX(Curves!$I$8:$I$68,AP$4-$B234+1)</f>
        <v/>
      </c>
      <c r="AQ234" s="121">
        <f>$C234*INDEX(Curves!$I$8:$I$68,AQ$4-$B234+1)</f>
        <v/>
      </c>
      <c r="AR234" s="121">
        <f>$C234*INDEX(Curves!$I$8:$I$68,AR$4-$B234+1)</f>
        <v/>
      </c>
      <c r="AS234" s="121">
        <f>$C234*INDEX(Curves!$I$8:$I$68,AS$4-$B234+1)</f>
        <v/>
      </c>
      <c r="AT234" s="121">
        <f>$C234*INDEX(Curves!$I$8:$I$68,AT$4-$B234+1)</f>
        <v/>
      </c>
      <c r="AU234" s="121">
        <f>$C234*INDEX(Curves!$I$8:$I$68,AU$4-$B234+1)</f>
        <v/>
      </c>
      <c r="AV234" s="121">
        <f>$C234*INDEX(Curves!$I$8:$I$68,AV$4-$B234+1)</f>
        <v/>
      </c>
      <c r="AW234" s="121">
        <f>$C234*INDEX(Curves!$I$8:$I$68,AW$4-$B234+1)</f>
        <v/>
      </c>
      <c r="AX234" s="121">
        <f>$C234*INDEX(Curves!$I$8:$I$68,AX$4-$B234+1)</f>
        <v/>
      </c>
      <c r="AY234" s="121">
        <f>$C234*INDEX(Curves!$I$8:$I$68,AY$4-$B234+1)</f>
        <v/>
      </c>
      <c r="AZ234" s="121">
        <f>$C234*INDEX(Curves!$I$8:$I$68,AZ$4-$B234+1)</f>
        <v/>
      </c>
      <c r="BA234" s="121">
        <f>$C234*INDEX(Curves!$I$8:$I$68,BA$4-$B234+1)</f>
        <v/>
      </c>
      <c r="BB234" s="121">
        <f>$C234*INDEX(Curves!$I$8:$I$68,BB$4-$B234+1)</f>
        <v/>
      </c>
      <c r="BC234" s="121">
        <f>$C234*INDEX(Curves!$I$8:$I$68,BC$4-$B234+1)</f>
        <v/>
      </c>
      <c r="BD234" s="121">
        <f>$C234*INDEX(Curves!$I$8:$I$68,BD$4-$B234+1)</f>
        <v/>
      </c>
      <c r="BE234" s="121">
        <f>$C234*INDEX(Curves!$I$8:$I$68,BE$4-$B234+1)</f>
        <v/>
      </c>
      <c r="BF234" s="121">
        <f>$C234*INDEX(Curves!$I$8:$I$68,BF$4-$B234+1)</f>
        <v/>
      </c>
      <c r="BG234" s="121">
        <f>$C234*INDEX(Curves!$I$8:$I$68,BG$4-$B234+1)</f>
        <v/>
      </c>
      <c r="BH234" s="121">
        <f>$C234*INDEX(Curves!$I$8:$I$68,BH$4-$B234+1)</f>
        <v/>
      </c>
      <c r="BI234" s="121">
        <f>$C234*INDEX(Curves!$I$8:$I$68,BI$4-$B234+1)</f>
        <v/>
      </c>
      <c r="BJ234" s="121">
        <f>$C234*INDEX(Curves!$I$8:$I$68,BJ$4-$B234+1)</f>
        <v/>
      </c>
      <c r="BK234" s="121">
        <f>$C234*INDEX(Curves!$I$8:$I$68,BK$4-$B234+1)</f>
        <v/>
      </c>
      <c r="BL234" s="121">
        <f>$C234*INDEX(Curves!$I$8:$I$68,BL$4-$B234+1)</f>
        <v/>
      </c>
    </row>
    <row r="235">
      <c r="A235" s="116" t="inlineStr">
        <is>
          <t>Cohort month 37</t>
        </is>
      </c>
      <c r="B235" s="116" t="n">
        <v>37</v>
      </c>
      <c r="C235" s="33">
        <f>INDEX(Ops!$E$10:$BL$10,1,$B235)</f>
        <v/>
      </c>
      <c r="AP235" s="121">
        <f>$C235*INDEX(Curves!$I$8:$I$68,AP$4-$B235+1)</f>
        <v/>
      </c>
      <c r="AQ235" s="121">
        <f>$C235*INDEX(Curves!$I$8:$I$68,AQ$4-$B235+1)</f>
        <v/>
      </c>
      <c r="AR235" s="121">
        <f>$C235*INDEX(Curves!$I$8:$I$68,AR$4-$B235+1)</f>
        <v/>
      </c>
      <c r="AS235" s="121">
        <f>$C235*INDEX(Curves!$I$8:$I$68,AS$4-$B235+1)</f>
        <v/>
      </c>
      <c r="AT235" s="121">
        <f>$C235*INDEX(Curves!$I$8:$I$68,AT$4-$B235+1)</f>
        <v/>
      </c>
      <c r="AU235" s="121">
        <f>$C235*INDEX(Curves!$I$8:$I$68,AU$4-$B235+1)</f>
        <v/>
      </c>
      <c r="AV235" s="121">
        <f>$C235*INDEX(Curves!$I$8:$I$68,AV$4-$B235+1)</f>
        <v/>
      </c>
      <c r="AW235" s="121">
        <f>$C235*INDEX(Curves!$I$8:$I$68,AW$4-$B235+1)</f>
        <v/>
      </c>
      <c r="AX235" s="121">
        <f>$C235*INDEX(Curves!$I$8:$I$68,AX$4-$B235+1)</f>
        <v/>
      </c>
      <c r="AY235" s="121">
        <f>$C235*INDEX(Curves!$I$8:$I$68,AY$4-$B235+1)</f>
        <v/>
      </c>
      <c r="AZ235" s="121">
        <f>$C235*INDEX(Curves!$I$8:$I$68,AZ$4-$B235+1)</f>
        <v/>
      </c>
      <c r="BA235" s="121">
        <f>$C235*INDEX(Curves!$I$8:$I$68,BA$4-$B235+1)</f>
        <v/>
      </c>
      <c r="BB235" s="121">
        <f>$C235*INDEX(Curves!$I$8:$I$68,BB$4-$B235+1)</f>
        <v/>
      </c>
      <c r="BC235" s="121">
        <f>$C235*INDEX(Curves!$I$8:$I$68,BC$4-$B235+1)</f>
        <v/>
      </c>
      <c r="BD235" s="121">
        <f>$C235*INDEX(Curves!$I$8:$I$68,BD$4-$B235+1)</f>
        <v/>
      </c>
      <c r="BE235" s="121">
        <f>$C235*INDEX(Curves!$I$8:$I$68,BE$4-$B235+1)</f>
        <v/>
      </c>
      <c r="BF235" s="121">
        <f>$C235*INDEX(Curves!$I$8:$I$68,BF$4-$B235+1)</f>
        <v/>
      </c>
      <c r="BG235" s="121">
        <f>$C235*INDEX(Curves!$I$8:$I$68,BG$4-$B235+1)</f>
        <v/>
      </c>
      <c r="BH235" s="121">
        <f>$C235*INDEX(Curves!$I$8:$I$68,BH$4-$B235+1)</f>
        <v/>
      </c>
      <c r="BI235" s="121">
        <f>$C235*INDEX(Curves!$I$8:$I$68,BI$4-$B235+1)</f>
        <v/>
      </c>
      <c r="BJ235" s="121">
        <f>$C235*INDEX(Curves!$I$8:$I$68,BJ$4-$B235+1)</f>
        <v/>
      </c>
      <c r="BK235" s="121">
        <f>$C235*INDEX(Curves!$I$8:$I$68,BK$4-$B235+1)</f>
        <v/>
      </c>
      <c r="BL235" s="121">
        <f>$C235*INDEX(Curves!$I$8:$I$68,BL$4-$B235+1)</f>
        <v/>
      </c>
    </row>
    <row r="236">
      <c r="A236" s="116" t="inlineStr">
        <is>
          <t>Cohort month 38</t>
        </is>
      </c>
      <c r="B236" s="116" t="n">
        <v>38</v>
      </c>
      <c r="C236" s="33">
        <f>INDEX(Ops!$E$10:$BL$10,1,$B236)</f>
        <v/>
      </c>
      <c r="AQ236" s="121">
        <f>$C236*INDEX(Curves!$I$8:$I$68,AQ$4-$B236+1)</f>
        <v/>
      </c>
      <c r="AR236" s="121">
        <f>$C236*INDEX(Curves!$I$8:$I$68,AR$4-$B236+1)</f>
        <v/>
      </c>
      <c r="AS236" s="121">
        <f>$C236*INDEX(Curves!$I$8:$I$68,AS$4-$B236+1)</f>
        <v/>
      </c>
      <c r="AT236" s="121">
        <f>$C236*INDEX(Curves!$I$8:$I$68,AT$4-$B236+1)</f>
        <v/>
      </c>
      <c r="AU236" s="121">
        <f>$C236*INDEX(Curves!$I$8:$I$68,AU$4-$B236+1)</f>
        <v/>
      </c>
      <c r="AV236" s="121">
        <f>$C236*INDEX(Curves!$I$8:$I$68,AV$4-$B236+1)</f>
        <v/>
      </c>
      <c r="AW236" s="121">
        <f>$C236*INDEX(Curves!$I$8:$I$68,AW$4-$B236+1)</f>
        <v/>
      </c>
      <c r="AX236" s="121">
        <f>$C236*INDEX(Curves!$I$8:$I$68,AX$4-$B236+1)</f>
        <v/>
      </c>
      <c r="AY236" s="121">
        <f>$C236*INDEX(Curves!$I$8:$I$68,AY$4-$B236+1)</f>
        <v/>
      </c>
      <c r="AZ236" s="121">
        <f>$C236*INDEX(Curves!$I$8:$I$68,AZ$4-$B236+1)</f>
        <v/>
      </c>
      <c r="BA236" s="121">
        <f>$C236*INDEX(Curves!$I$8:$I$68,BA$4-$B236+1)</f>
        <v/>
      </c>
      <c r="BB236" s="121">
        <f>$C236*INDEX(Curves!$I$8:$I$68,BB$4-$B236+1)</f>
        <v/>
      </c>
      <c r="BC236" s="121">
        <f>$C236*INDEX(Curves!$I$8:$I$68,BC$4-$B236+1)</f>
        <v/>
      </c>
      <c r="BD236" s="121">
        <f>$C236*INDEX(Curves!$I$8:$I$68,BD$4-$B236+1)</f>
        <v/>
      </c>
      <c r="BE236" s="121">
        <f>$C236*INDEX(Curves!$I$8:$I$68,BE$4-$B236+1)</f>
        <v/>
      </c>
      <c r="BF236" s="121">
        <f>$C236*INDEX(Curves!$I$8:$I$68,BF$4-$B236+1)</f>
        <v/>
      </c>
      <c r="BG236" s="121">
        <f>$C236*INDEX(Curves!$I$8:$I$68,BG$4-$B236+1)</f>
        <v/>
      </c>
      <c r="BH236" s="121">
        <f>$C236*INDEX(Curves!$I$8:$I$68,BH$4-$B236+1)</f>
        <v/>
      </c>
      <c r="BI236" s="121">
        <f>$C236*INDEX(Curves!$I$8:$I$68,BI$4-$B236+1)</f>
        <v/>
      </c>
      <c r="BJ236" s="121">
        <f>$C236*INDEX(Curves!$I$8:$I$68,BJ$4-$B236+1)</f>
        <v/>
      </c>
      <c r="BK236" s="121">
        <f>$C236*INDEX(Curves!$I$8:$I$68,BK$4-$B236+1)</f>
        <v/>
      </c>
      <c r="BL236" s="121">
        <f>$C236*INDEX(Curves!$I$8:$I$68,BL$4-$B236+1)</f>
        <v/>
      </c>
    </row>
    <row r="237">
      <c r="A237" s="116" t="inlineStr">
        <is>
          <t>Cohort month 39</t>
        </is>
      </c>
      <c r="B237" s="116" t="n">
        <v>39</v>
      </c>
      <c r="C237" s="33">
        <f>INDEX(Ops!$E$10:$BL$10,1,$B237)</f>
        <v/>
      </c>
      <c r="AR237" s="121">
        <f>$C237*INDEX(Curves!$I$8:$I$68,AR$4-$B237+1)</f>
        <v/>
      </c>
      <c r="AS237" s="121">
        <f>$C237*INDEX(Curves!$I$8:$I$68,AS$4-$B237+1)</f>
        <v/>
      </c>
      <c r="AT237" s="121">
        <f>$C237*INDEX(Curves!$I$8:$I$68,AT$4-$B237+1)</f>
        <v/>
      </c>
      <c r="AU237" s="121">
        <f>$C237*INDEX(Curves!$I$8:$I$68,AU$4-$B237+1)</f>
        <v/>
      </c>
      <c r="AV237" s="121">
        <f>$C237*INDEX(Curves!$I$8:$I$68,AV$4-$B237+1)</f>
        <v/>
      </c>
      <c r="AW237" s="121">
        <f>$C237*INDEX(Curves!$I$8:$I$68,AW$4-$B237+1)</f>
        <v/>
      </c>
      <c r="AX237" s="121">
        <f>$C237*INDEX(Curves!$I$8:$I$68,AX$4-$B237+1)</f>
        <v/>
      </c>
      <c r="AY237" s="121">
        <f>$C237*INDEX(Curves!$I$8:$I$68,AY$4-$B237+1)</f>
        <v/>
      </c>
      <c r="AZ237" s="121">
        <f>$C237*INDEX(Curves!$I$8:$I$68,AZ$4-$B237+1)</f>
        <v/>
      </c>
      <c r="BA237" s="121">
        <f>$C237*INDEX(Curves!$I$8:$I$68,BA$4-$B237+1)</f>
        <v/>
      </c>
      <c r="BB237" s="121">
        <f>$C237*INDEX(Curves!$I$8:$I$68,BB$4-$B237+1)</f>
        <v/>
      </c>
      <c r="BC237" s="121">
        <f>$C237*INDEX(Curves!$I$8:$I$68,BC$4-$B237+1)</f>
        <v/>
      </c>
      <c r="BD237" s="121">
        <f>$C237*INDEX(Curves!$I$8:$I$68,BD$4-$B237+1)</f>
        <v/>
      </c>
      <c r="BE237" s="121">
        <f>$C237*INDEX(Curves!$I$8:$I$68,BE$4-$B237+1)</f>
        <v/>
      </c>
      <c r="BF237" s="121">
        <f>$C237*INDEX(Curves!$I$8:$I$68,BF$4-$B237+1)</f>
        <v/>
      </c>
      <c r="BG237" s="121">
        <f>$C237*INDEX(Curves!$I$8:$I$68,BG$4-$B237+1)</f>
        <v/>
      </c>
      <c r="BH237" s="121">
        <f>$C237*INDEX(Curves!$I$8:$I$68,BH$4-$B237+1)</f>
        <v/>
      </c>
      <c r="BI237" s="121">
        <f>$C237*INDEX(Curves!$I$8:$I$68,BI$4-$B237+1)</f>
        <v/>
      </c>
      <c r="BJ237" s="121">
        <f>$C237*INDEX(Curves!$I$8:$I$68,BJ$4-$B237+1)</f>
        <v/>
      </c>
      <c r="BK237" s="121">
        <f>$C237*INDEX(Curves!$I$8:$I$68,BK$4-$B237+1)</f>
        <v/>
      </c>
      <c r="BL237" s="121">
        <f>$C237*INDEX(Curves!$I$8:$I$68,BL$4-$B237+1)</f>
        <v/>
      </c>
    </row>
    <row r="238">
      <c r="A238" s="116" t="inlineStr">
        <is>
          <t>Cohort month 40</t>
        </is>
      </c>
      <c r="B238" s="116" t="n">
        <v>40</v>
      </c>
      <c r="C238" s="33">
        <f>INDEX(Ops!$E$10:$BL$10,1,$B238)</f>
        <v/>
      </c>
      <c r="AS238" s="121">
        <f>$C238*INDEX(Curves!$I$8:$I$68,AS$4-$B238+1)</f>
        <v/>
      </c>
      <c r="AT238" s="121">
        <f>$C238*INDEX(Curves!$I$8:$I$68,AT$4-$B238+1)</f>
        <v/>
      </c>
      <c r="AU238" s="121">
        <f>$C238*INDEX(Curves!$I$8:$I$68,AU$4-$B238+1)</f>
        <v/>
      </c>
      <c r="AV238" s="121">
        <f>$C238*INDEX(Curves!$I$8:$I$68,AV$4-$B238+1)</f>
        <v/>
      </c>
      <c r="AW238" s="121">
        <f>$C238*INDEX(Curves!$I$8:$I$68,AW$4-$B238+1)</f>
        <v/>
      </c>
      <c r="AX238" s="121">
        <f>$C238*INDEX(Curves!$I$8:$I$68,AX$4-$B238+1)</f>
        <v/>
      </c>
      <c r="AY238" s="121">
        <f>$C238*INDEX(Curves!$I$8:$I$68,AY$4-$B238+1)</f>
        <v/>
      </c>
      <c r="AZ238" s="121">
        <f>$C238*INDEX(Curves!$I$8:$I$68,AZ$4-$B238+1)</f>
        <v/>
      </c>
      <c r="BA238" s="121">
        <f>$C238*INDEX(Curves!$I$8:$I$68,BA$4-$B238+1)</f>
        <v/>
      </c>
      <c r="BB238" s="121">
        <f>$C238*INDEX(Curves!$I$8:$I$68,BB$4-$B238+1)</f>
        <v/>
      </c>
      <c r="BC238" s="121">
        <f>$C238*INDEX(Curves!$I$8:$I$68,BC$4-$B238+1)</f>
        <v/>
      </c>
      <c r="BD238" s="121">
        <f>$C238*INDEX(Curves!$I$8:$I$68,BD$4-$B238+1)</f>
        <v/>
      </c>
      <c r="BE238" s="121">
        <f>$C238*INDEX(Curves!$I$8:$I$68,BE$4-$B238+1)</f>
        <v/>
      </c>
      <c r="BF238" s="121">
        <f>$C238*INDEX(Curves!$I$8:$I$68,BF$4-$B238+1)</f>
        <v/>
      </c>
      <c r="BG238" s="121">
        <f>$C238*INDEX(Curves!$I$8:$I$68,BG$4-$B238+1)</f>
        <v/>
      </c>
      <c r="BH238" s="121">
        <f>$C238*INDEX(Curves!$I$8:$I$68,BH$4-$B238+1)</f>
        <v/>
      </c>
      <c r="BI238" s="121">
        <f>$C238*INDEX(Curves!$I$8:$I$68,BI$4-$B238+1)</f>
        <v/>
      </c>
      <c r="BJ238" s="121">
        <f>$C238*INDEX(Curves!$I$8:$I$68,BJ$4-$B238+1)</f>
        <v/>
      </c>
      <c r="BK238" s="121">
        <f>$C238*INDEX(Curves!$I$8:$I$68,BK$4-$B238+1)</f>
        <v/>
      </c>
      <c r="BL238" s="121">
        <f>$C238*INDEX(Curves!$I$8:$I$68,BL$4-$B238+1)</f>
        <v/>
      </c>
    </row>
    <row r="239">
      <c r="A239" s="116" t="inlineStr">
        <is>
          <t>Cohort month 41</t>
        </is>
      </c>
      <c r="B239" s="116" t="n">
        <v>41</v>
      </c>
      <c r="C239" s="33">
        <f>INDEX(Ops!$E$10:$BL$10,1,$B239)</f>
        <v/>
      </c>
      <c r="AT239" s="121">
        <f>$C239*INDEX(Curves!$I$8:$I$68,AT$4-$B239+1)</f>
        <v/>
      </c>
      <c r="AU239" s="121">
        <f>$C239*INDEX(Curves!$I$8:$I$68,AU$4-$B239+1)</f>
        <v/>
      </c>
      <c r="AV239" s="121">
        <f>$C239*INDEX(Curves!$I$8:$I$68,AV$4-$B239+1)</f>
        <v/>
      </c>
      <c r="AW239" s="121">
        <f>$C239*INDEX(Curves!$I$8:$I$68,AW$4-$B239+1)</f>
        <v/>
      </c>
      <c r="AX239" s="121">
        <f>$C239*INDEX(Curves!$I$8:$I$68,AX$4-$B239+1)</f>
        <v/>
      </c>
      <c r="AY239" s="121">
        <f>$C239*INDEX(Curves!$I$8:$I$68,AY$4-$B239+1)</f>
        <v/>
      </c>
      <c r="AZ239" s="121">
        <f>$C239*INDEX(Curves!$I$8:$I$68,AZ$4-$B239+1)</f>
        <v/>
      </c>
      <c r="BA239" s="121">
        <f>$C239*INDEX(Curves!$I$8:$I$68,BA$4-$B239+1)</f>
        <v/>
      </c>
      <c r="BB239" s="121">
        <f>$C239*INDEX(Curves!$I$8:$I$68,BB$4-$B239+1)</f>
        <v/>
      </c>
      <c r="BC239" s="121">
        <f>$C239*INDEX(Curves!$I$8:$I$68,BC$4-$B239+1)</f>
        <v/>
      </c>
      <c r="BD239" s="121">
        <f>$C239*INDEX(Curves!$I$8:$I$68,BD$4-$B239+1)</f>
        <v/>
      </c>
      <c r="BE239" s="121">
        <f>$C239*INDEX(Curves!$I$8:$I$68,BE$4-$B239+1)</f>
        <v/>
      </c>
      <c r="BF239" s="121">
        <f>$C239*INDEX(Curves!$I$8:$I$68,BF$4-$B239+1)</f>
        <v/>
      </c>
      <c r="BG239" s="121">
        <f>$C239*INDEX(Curves!$I$8:$I$68,BG$4-$B239+1)</f>
        <v/>
      </c>
      <c r="BH239" s="121">
        <f>$C239*INDEX(Curves!$I$8:$I$68,BH$4-$B239+1)</f>
        <v/>
      </c>
      <c r="BI239" s="121">
        <f>$C239*INDEX(Curves!$I$8:$I$68,BI$4-$B239+1)</f>
        <v/>
      </c>
      <c r="BJ239" s="121">
        <f>$C239*INDEX(Curves!$I$8:$I$68,BJ$4-$B239+1)</f>
        <v/>
      </c>
      <c r="BK239" s="121">
        <f>$C239*INDEX(Curves!$I$8:$I$68,BK$4-$B239+1)</f>
        <v/>
      </c>
      <c r="BL239" s="121">
        <f>$C239*INDEX(Curves!$I$8:$I$68,BL$4-$B239+1)</f>
        <v/>
      </c>
    </row>
    <row r="240">
      <c r="A240" s="116" t="inlineStr">
        <is>
          <t>Cohort month 42</t>
        </is>
      </c>
      <c r="B240" s="116" t="n">
        <v>42</v>
      </c>
      <c r="C240" s="33">
        <f>INDEX(Ops!$E$10:$BL$10,1,$B240)</f>
        <v/>
      </c>
      <c r="AU240" s="121">
        <f>$C240*INDEX(Curves!$I$8:$I$68,AU$4-$B240+1)</f>
        <v/>
      </c>
      <c r="AV240" s="121">
        <f>$C240*INDEX(Curves!$I$8:$I$68,AV$4-$B240+1)</f>
        <v/>
      </c>
      <c r="AW240" s="121">
        <f>$C240*INDEX(Curves!$I$8:$I$68,AW$4-$B240+1)</f>
        <v/>
      </c>
      <c r="AX240" s="121">
        <f>$C240*INDEX(Curves!$I$8:$I$68,AX$4-$B240+1)</f>
        <v/>
      </c>
      <c r="AY240" s="121">
        <f>$C240*INDEX(Curves!$I$8:$I$68,AY$4-$B240+1)</f>
        <v/>
      </c>
      <c r="AZ240" s="121">
        <f>$C240*INDEX(Curves!$I$8:$I$68,AZ$4-$B240+1)</f>
        <v/>
      </c>
      <c r="BA240" s="121">
        <f>$C240*INDEX(Curves!$I$8:$I$68,BA$4-$B240+1)</f>
        <v/>
      </c>
      <c r="BB240" s="121">
        <f>$C240*INDEX(Curves!$I$8:$I$68,BB$4-$B240+1)</f>
        <v/>
      </c>
      <c r="BC240" s="121">
        <f>$C240*INDEX(Curves!$I$8:$I$68,BC$4-$B240+1)</f>
        <v/>
      </c>
      <c r="BD240" s="121">
        <f>$C240*INDEX(Curves!$I$8:$I$68,BD$4-$B240+1)</f>
        <v/>
      </c>
      <c r="BE240" s="121">
        <f>$C240*INDEX(Curves!$I$8:$I$68,BE$4-$B240+1)</f>
        <v/>
      </c>
      <c r="BF240" s="121">
        <f>$C240*INDEX(Curves!$I$8:$I$68,BF$4-$B240+1)</f>
        <v/>
      </c>
      <c r="BG240" s="121">
        <f>$C240*INDEX(Curves!$I$8:$I$68,BG$4-$B240+1)</f>
        <v/>
      </c>
      <c r="BH240" s="121">
        <f>$C240*INDEX(Curves!$I$8:$I$68,BH$4-$B240+1)</f>
        <v/>
      </c>
      <c r="BI240" s="121">
        <f>$C240*INDEX(Curves!$I$8:$I$68,BI$4-$B240+1)</f>
        <v/>
      </c>
      <c r="BJ240" s="121">
        <f>$C240*INDEX(Curves!$I$8:$I$68,BJ$4-$B240+1)</f>
        <v/>
      </c>
      <c r="BK240" s="121">
        <f>$C240*INDEX(Curves!$I$8:$I$68,BK$4-$B240+1)</f>
        <v/>
      </c>
      <c r="BL240" s="121">
        <f>$C240*INDEX(Curves!$I$8:$I$68,BL$4-$B240+1)</f>
        <v/>
      </c>
    </row>
    <row r="241">
      <c r="A241" s="116" t="inlineStr">
        <is>
          <t>Cohort month 43</t>
        </is>
      </c>
      <c r="B241" s="116" t="n">
        <v>43</v>
      </c>
      <c r="C241" s="33">
        <f>INDEX(Ops!$E$10:$BL$10,1,$B241)</f>
        <v/>
      </c>
      <c r="AV241" s="121">
        <f>$C241*INDEX(Curves!$I$8:$I$68,AV$4-$B241+1)</f>
        <v/>
      </c>
      <c r="AW241" s="121">
        <f>$C241*INDEX(Curves!$I$8:$I$68,AW$4-$B241+1)</f>
        <v/>
      </c>
      <c r="AX241" s="121">
        <f>$C241*INDEX(Curves!$I$8:$I$68,AX$4-$B241+1)</f>
        <v/>
      </c>
      <c r="AY241" s="121">
        <f>$C241*INDEX(Curves!$I$8:$I$68,AY$4-$B241+1)</f>
        <v/>
      </c>
      <c r="AZ241" s="121">
        <f>$C241*INDEX(Curves!$I$8:$I$68,AZ$4-$B241+1)</f>
        <v/>
      </c>
      <c r="BA241" s="121">
        <f>$C241*INDEX(Curves!$I$8:$I$68,BA$4-$B241+1)</f>
        <v/>
      </c>
      <c r="BB241" s="121">
        <f>$C241*INDEX(Curves!$I$8:$I$68,BB$4-$B241+1)</f>
        <v/>
      </c>
      <c r="BC241" s="121">
        <f>$C241*INDEX(Curves!$I$8:$I$68,BC$4-$B241+1)</f>
        <v/>
      </c>
      <c r="BD241" s="121">
        <f>$C241*INDEX(Curves!$I$8:$I$68,BD$4-$B241+1)</f>
        <v/>
      </c>
      <c r="BE241" s="121">
        <f>$C241*INDEX(Curves!$I$8:$I$68,BE$4-$B241+1)</f>
        <v/>
      </c>
      <c r="BF241" s="121">
        <f>$C241*INDEX(Curves!$I$8:$I$68,BF$4-$B241+1)</f>
        <v/>
      </c>
      <c r="BG241" s="121">
        <f>$C241*INDEX(Curves!$I$8:$I$68,BG$4-$B241+1)</f>
        <v/>
      </c>
      <c r="BH241" s="121">
        <f>$C241*INDEX(Curves!$I$8:$I$68,BH$4-$B241+1)</f>
        <v/>
      </c>
      <c r="BI241" s="121">
        <f>$C241*INDEX(Curves!$I$8:$I$68,BI$4-$B241+1)</f>
        <v/>
      </c>
      <c r="BJ241" s="121">
        <f>$C241*INDEX(Curves!$I$8:$I$68,BJ$4-$B241+1)</f>
        <v/>
      </c>
      <c r="BK241" s="121">
        <f>$C241*INDEX(Curves!$I$8:$I$68,BK$4-$B241+1)</f>
        <v/>
      </c>
      <c r="BL241" s="121">
        <f>$C241*INDEX(Curves!$I$8:$I$68,BL$4-$B241+1)</f>
        <v/>
      </c>
    </row>
    <row r="242">
      <c r="A242" s="116" t="inlineStr">
        <is>
          <t>Cohort month 44</t>
        </is>
      </c>
      <c r="B242" s="116" t="n">
        <v>44</v>
      </c>
      <c r="C242" s="33">
        <f>INDEX(Ops!$E$10:$BL$10,1,$B242)</f>
        <v/>
      </c>
      <c r="AW242" s="121">
        <f>$C242*INDEX(Curves!$I$8:$I$68,AW$4-$B242+1)</f>
        <v/>
      </c>
      <c r="AX242" s="121">
        <f>$C242*INDEX(Curves!$I$8:$I$68,AX$4-$B242+1)</f>
        <v/>
      </c>
      <c r="AY242" s="121">
        <f>$C242*INDEX(Curves!$I$8:$I$68,AY$4-$B242+1)</f>
        <v/>
      </c>
      <c r="AZ242" s="121">
        <f>$C242*INDEX(Curves!$I$8:$I$68,AZ$4-$B242+1)</f>
        <v/>
      </c>
      <c r="BA242" s="121">
        <f>$C242*INDEX(Curves!$I$8:$I$68,BA$4-$B242+1)</f>
        <v/>
      </c>
      <c r="BB242" s="121">
        <f>$C242*INDEX(Curves!$I$8:$I$68,BB$4-$B242+1)</f>
        <v/>
      </c>
      <c r="BC242" s="121">
        <f>$C242*INDEX(Curves!$I$8:$I$68,BC$4-$B242+1)</f>
        <v/>
      </c>
      <c r="BD242" s="121">
        <f>$C242*INDEX(Curves!$I$8:$I$68,BD$4-$B242+1)</f>
        <v/>
      </c>
      <c r="BE242" s="121">
        <f>$C242*INDEX(Curves!$I$8:$I$68,BE$4-$B242+1)</f>
        <v/>
      </c>
      <c r="BF242" s="121">
        <f>$C242*INDEX(Curves!$I$8:$I$68,BF$4-$B242+1)</f>
        <v/>
      </c>
      <c r="BG242" s="121">
        <f>$C242*INDEX(Curves!$I$8:$I$68,BG$4-$B242+1)</f>
        <v/>
      </c>
      <c r="BH242" s="121">
        <f>$C242*INDEX(Curves!$I$8:$I$68,BH$4-$B242+1)</f>
        <v/>
      </c>
      <c r="BI242" s="121">
        <f>$C242*INDEX(Curves!$I$8:$I$68,BI$4-$B242+1)</f>
        <v/>
      </c>
      <c r="BJ242" s="121">
        <f>$C242*INDEX(Curves!$I$8:$I$68,BJ$4-$B242+1)</f>
        <v/>
      </c>
      <c r="BK242" s="121">
        <f>$C242*INDEX(Curves!$I$8:$I$68,BK$4-$B242+1)</f>
        <v/>
      </c>
      <c r="BL242" s="121">
        <f>$C242*INDEX(Curves!$I$8:$I$68,BL$4-$B242+1)</f>
        <v/>
      </c>
    </row>
    <row r="243">
      <c r="A243" s="116" t="inlineStr">
        <is>
          <t>Cohort month 45</t>
        </is>
      </c>
      <c r="B243" s="116" t="n">
        <v>45</v>
      </c>
      <c r="C243" s="33">
        <f>INDEX(Ops!$E$10:$BL$10,1,$B243)</f>
        <v/>
      </c>
      <c r="AX243" s="121">
        <f>$C243*INDEX(Curves!$I$8:$I$68,AX$4-$B243+1)</f>
        <v/>
      </c>
      <c r="AY243" s="121">
        <f>$C243*INDEX(Curves!$I$8:$I$68,AY$4-$B243+1)</f>
        <v/>
      </c>
      <c r="AZ243" s="121">
        <f>$C243*INDEX(Curves!$I$8:$I$68,AZ$4-$B243+1)</f>
        <v/>
      </c>
      <c r="BA243" s="121">
        <f>$C243*INDEX(Curves!$I$8:$I$68,BA$4-$B243+1)</f>
        <v/>
      </c>
      <c r="BB243" s="121">
        <f>$C243*INDEX(Curves!$I$8:$I$68,BB$4-$B243+1)</f>
        <v/>
      </c>
      <c r="BC243" s="121">
        <f>$C243*INDEX(Curves!$I$8:$I$68,BC$4-$B243+1)</f>
        <v/>
      </c>
      <c r="BD243" s="121">
        <f>$C243*INDEX(Curves!$I$8:$I$68,BD$4-$B243+1)</f>
        <v/>
      </c>
      <c r="BE243" s="121">
        <f>$C243*INDEX(Curves!$I$8:$I$68,BE$4-$B243+1)</f>
        <v/>
      </c>
      <c r="BF243" s="121">
        <f>$C243*INDEX(Curves!$I$8:$I$68,BF$4-$B243+1)</f>
        <v/>
      </c>
      <c r="BG243" s="121">
        <f>$C243*INDEX(Curves!$I$8:$I$68,BG$4-$B243+1)</f>
        <v/>
      </c>
      <c r="BH243" s="121">
        <f>$C243*INDEX(Curves!$I$8:$I$68,BH$4-$B243+1)</f>
        <v/>
      </c>
      <c r="BI243" s="121">
        <f>$C243*INDEX(Curves!$I$8:$I$68,BI$4-$B243+1)</f>
        <v/>
      </c>
      <c r="BJ243" s="121">
        <f>$C243*INDEX(Curves!$I$8:$I$68,BJ$4-$B243+1)</f>
        <v/>
      </c>
      <c r="BK243" s="121">
        <f>$C243*INDEX(Curves!$I$8:$I$68,BK$4-$B243+1)</f>
        <v/>
      </c>
      <c r="BL243" s="121">
        <f>$C243*INDEX(Curves!$I$8:$I$68,BL$4-$B243+1)</f>
        <v/>
      </c>
    </row>
    <row r="244">
      <c r="A244" s="116" t="inlineStr">
        <is>
          <t>Cohort month 46</t>
        </is>
      </c>
      <c r="B244" s="116" t="n">
        <v>46</v>
      </c>
      <c r="C244" s="33">
        <f>INDEX(Ops!$E$10:$BL$10,1,$B244)</f>
        <v/>
      </c>
      <c r="AY244" s="121">
        <f>$C244*INDEX(Curves!$I$8:$I$68,AY$4-$B244+1)</f>
        <v/>
      </c>
      <c r="AZ244" s="121">
        <f>$C244*INDEX(Curves!$I$8:$I$68,AZ$4-$B244+1)</f>
        <v/>
      </c>
      <c r="BA244" s="121">
        <f>$C244*INDEX(Curves!$I$8:$I$68,BA$4-$B244+1)</f>
        <v/>
      </c>
      <c r="BB244" s="121">
        <f>$C244*INDEX(Curves!$I$8:$I$68,BB$4-$B244+1)</f>
        <v/>
      </c>
      <c r="BC244" s="121">
        <f>$C244*INDEX(Curves!$I$8:$I$68,BC$4-$B244+1)</f>
        <v/>
      </c>
      <c r="BD244" s="121">
        <f>$C244*INDEX(Curves!$I$8:$I$68,BD$4-$B244+1)</f>
        <v/>
      </c>
      <c r="BE244" s="121">
        <f>$C244*INDEX(Curves!$I$8:$I$68,BE$4-$B244+1)</f>
        <v/>
      </c>
      <c r="BF244" s="121">
        <f>$C244*INDEX(Curves!$I$8:$I$68,BF$4-$B244+1)</f>
        <v/>
      </c>
      <c r="BG244" s="121">
        <f>$C244*INDEX(Curves!$I$8:$I$68,BG$4-$B244+1)</f>
        <v/>
      </c>
      <c r="BH244" s="121">
        <f>$C244*INDEX(Curves!$I$8:$I$68,BH$4-$B244+1)</f>
        <v/>
      </c>
      <c r="BI244" s="121">
        <f>$C244*INDEX(Curves!$I$8:$I$68,BI$4-$B244+1)</f>
        <v/>
      </c>
      <c r="BJ244" s="121">
        <f>$C244*INDEX(Curves!$I$8:$I$68,BJ$4-$B244+1)</f>
        <v/>
      </c>
      <c r="BK244" s="121">
        <f>$C244*INDEX(Curves!$I$8:$I$68,BK$4-$B244+1)</f>
        <v/>
      </c>
      <c r="BL244" s="121">
        <f>$C244*INDEX(Curves!$I$8:$I$68,BL$4-$B244+1)</f>
        <v/>
      </c>
    </row>
    <row r="245">
      <c r="A245" s="116" t="inlineStr">
        <is>
          <t>Cohort month 47</t>
        </is>
      </c>
      <c r="B245" s="116" t="n">
        <v>47</v>
      </c>
      <c r="C245" s="33">
        <f>INDEX(Ops!$E$10:$BL$10,1,$B245)</f>
        <v/>
      </c>
      <c r="AZ245" s="121">
        <f>$C245*INDEX(Curves!$I$8:$I$68,AZ$4-$B245+1)</f>
        <v/>
      </c>
      <c r="BA245" s="121">
        <f>$C245*INDEX(Curves!$I$8:$I$68,BA$4-$B245+1)</f>
        <v/>
      </c>
      <c r="BB245" s="121">
        <f>$C245*INDEX(Curves!$I$8:$I$68,BB$4-$B245+1)</f>
        <v/>
      </c>
      <c r="BC245" s="121">
        <f>$C245*INDEX(Curves!$I$8:$I$68,BC$4-$B245+1)</f>
        <v/>
      </c>
      <c r="BD245" s="121">
        <f>$C245*INDEX(Curves!$I$8:$I$68,BD$4-$B245+1)</f>
        <v/>
      </c>
      <c r="BE245" s="121">
        <f>$C245*INDEX(Curves!$I$8:$I$68,BE$4-$B245+1)</f>
        <v/>
      </c>
      <c r="BF245" s="121">
        <f>$C245*INDEX(Curves!$I$8:$I$68,BF$4-$B245+1)</f>
        <v/>
      </c>
      <c r="BG245" s="121">
        <f>$C245*INDEX(Curves!$I$8:$I$68,BG$4-$B245+1)</f>
        <v/>
      </c>
      <c r="BH245" s="121">
        <f>$C245*INDEX(Curves!$I$8:$I$68,BH$4-$B245+1)</f>
        <v/>
      </c>
      <c r="BI245" s="121">
        <f>$C245*INDEX(Curves!$I$8:$I$68,BI$4-$B245+1)</f>
        <v/>
      </c>
      <c r="BJ245" s="121">
        <f>$C245*INDEX(Curves!$I$8:$I$68,BJ$4-$B245+1)</f>
        <v/>
      </c>
      <c r="BK245" s="121">
        <f>$C245*INDEX(Curves!$I$8:$I$68,BK$4-$B245+1)</f>
        <v/>
      </c>
      <c r="BL245" s="121">
        <f>$C245*INDEX(Curves!$I$8:$I$68,BL$4-$B245+1)</f>
        <v/>
      </c>
    </row>
    <row r="246">
      <c r="A246" s="116" t="inlineStr">
        <is>
          <t>Cohort month 48</t>
        </is>
      </c>
      <c r="B246" s="116" t="n">
        <v>48</v>
      </c>
      <c r="C246" s="33">
        <f>INDEX(Ops!$E$10:$BL$10,1,$B246)</f>
        <v/>
      </c>
      <c r="BA246" s="121">
        <f>$C246*INDEX(Curves!$I$8:$I$68,BA$4-$B246+1)</f>
        <v/>
      </c>
      <c r="BB246" s="121">
        <f>$C246*INDEX(Curves!$I$8:$I$68,BB$4-$B246+1)</f>
        <v/>
      </c>
      <c r="BC246" s="121">
        <f>$C246*INDEX(Curves!$I$8:$I$68,BC$4-$B246+1)</f>
        <v/>
      </c>
      <c r="BD246" s="121">
        <f>$C246*INDEX(Curves!$I$8:$I$68,BD$4-$B246+1)</f>
        <v/>
      </c>
      <c r="BE246" s="121">
        <f>$C246*INDEX(Curves!$I$8:$I$68,BE$4-$B246+1)</f>
        <v/>
      </c>
      <c r="BF246" s="121">
        <f>$C246*INDEX(Curves!$I$8:$I$68,BF$4-$B246+1)</f>
        <v/>
      </c>
      <c r="BG246" s="121">
        <f>$C246*INDEX(Curves!$I$8:$I$68,BG$4-$B246+1)</f>
        <v/>
      </c>
      <c r="BH246" s="121">
        <f>$C246*INDEX(Curves!$I$8:$I$68,BH$4-$B246+1)</f>
        <v/>
      </c>
      <c r="BI246" s="121">
        <f>$C246*INDEX(Curves!$I$8:$I$68,BI$4-$B246+1)</f>
        <v/>
      </c>
      <c r="BJ246" s="121">
        <f>$C246*INDEX(Curves!$I$8:$I$68,BJ$4-$B246+1)</f>
        <v/>
      </c>
      <c r="BK246" s="121">
        <f>$C246*INDEX(Curves!$I$8:$I$68,BK$4-$B246+1)</f>
        <v/>
      </c>
      <c r="BL246" s="121">
        <f>$C246*INDEX(Curves!$I$8:$I$68,BL$4-$B246+1)</f>
        <v/>
      </c>
    </row>
    <row r="247">
      <c r="A247" s="116" t="inlineStr">
        <is>
          <t>Cohort month 49</t>
        </is>
      </c>
      <c r="B247" s="116" t="n">
        <v>49</v>
      </c>
      <c r="C247" s="33">
        <f>INDEX(Ops!$E$10:$BL$10,1,$B247)</f>
        <v/>
      </c>
      <c r="BB247" s="121">
        <f>$C247*INDEX(Curves!$I$8:$I$68,BB$4-$B247+1)</f>
        <v/>
      </c>
      <c r="BC247" s="121">
        <f>$C247*INDEX(Curves!$I$8:$I$68,BC$4-$B247+1)</f>
        <v/>
      </c>
      <c r="BD247" s="121">
        <f>$C247*INDEX(Curves!$I$8:$I$68,BD$4-$B247+1)</f>
        <v/>
      </c>
      <c r="BE247" s="121">
        <f>$C247*INDEX(Curves!$I$8:$I$68,BE$4-$B247+1)</f>
        <v/>
      </c>
      <c r="BF247" s="121">
        <f>$C247*INDEX(Curves!$I$8:$I$68,BF$4-$B247+1)</f>
        <v/>
      </c>
      <c r="BG247" s="121">
        <f>$C247*INDEX(Curves!$I$8:$I$68,BG$4-$B247+1)</f>
        <v/>
      </c>
      <c r="BH247" s="121">
        <f>$C247*INDEX(Curves!$I$8:$I$68,BH$4-$B247+1)</f>
        <v/>
      </c>
      <c r="BI247" s="121">
        <f>$C247*INDEX(Curves!$I$8:$I$68,BI$4-$B247+1)</f>
        <v/>
      </c>
      <c r="BJ247" s="121">
        <f>$C247*INDEX(Curves!$I$8:$I$68,BJ$4-$B247+1)</f>
        <v/>
      </c>
      <c r="BK247" s="121">
        <f>$C247*INDEX(Curves!$I$8:$I$68,BK$4-$B247+1)</f>
        <v/>
      </c>
      <c r="BL247" s="121">
        <f>$C247*INDEX(Curves!$I$8:$I$68,BL$4-$B247+1)</f>
        <v/>
      </c>
    </row>
    <row r="248">
      <c r="A248" s="116" t="inlineStr">
        <is>
          <t>Cohort month 50</t>
        </is>
      </c>
      <c r="B248" s="116" t="n">
        <v>50</v>
      </c>
      <c r="C248" s="33">
        <f>INDEX(Ops!$E$10:$BL$10,1,$B248)</f>
        <v/>
      </c>
      <c r="BC248" s="121">
        <f>$C248*INDEX(Curves!$I$8:$I$68,BC$4-$B248+1)</f>
        <v/>
      </c>
      <c r="BD248" s="121">
        <f>$C248*INDEX(Curves!$I$8:$I$68,BD$4-$B248+1)</f>
        <v/>
      </c>
      <c r="BE248" s="121">
        <f>$C248*INDEX(Curves!$I$8:$I$68,BE$4-$B248+1)</f>
        <v/>
      </c>
      <c r="BF248" s="121">
        <f>$C248*INDEX(Curves!$I$8:$I$68,BF$4-$B248+1)</f>
        <v/>
      </c>
      <c r="BG248" s="121">
        <f>$C248*INDEX(Curves!$I$8:$I$68,BG$4-$B248+1)</f>
        <v/>
      </c>
      <c r="BH248" s="121">
        <f>$C248*INDEX(Curves!$I$8:$I$68,BH$4-$B248+1)</f>
        <v/>
      </c>
      <c r="BI248" s="121">
        <f>$C248*INDEX(Curves!$I$8:$I$68,BI$4-$B248+1)</f>
        <v/>
      </c>
      <c r="BJ248" s="121">
        <f>$C248*INDEX(Curves!$I$8:$I$68,BJ$4-$B248+1)</f>
        <v/>
      </c>
      <c r="BK248" s="121">
        <f>$C248*INDEX(Curves!$I$8:$I$68,BK$4-$B248+1)</f>
        <v/>
      </c>
      <c r="BL248" s="121">
        <f>$C248*INDEX(Curves!$I$8:$I$68,BL$4-$B248+1)</f>
        <v/>
      </c>
    </row>
    <row r="249">
      <c r="A249" s="116" t="inlineStr">
        <is>
          <t>Cohort month 51</t>
        </is>
      </c>
      <c r="B249" s="116" t="n">
        <v>51</v>
      </c>
      <c r="C249" s="33">
        <f>INDEX(Ops!$E$10:$BL$10,1,$B249)</f>
        <v/>
      </c>
      <c r="BD249" s="121">
        <f>$C249*INDEX(Curves!$I$8:$I$68,BD$4-$B249+1)</f>
        <v/>
      </c>
      <c r="BE249" s="121">
        <f>$C249*INDEX(Curves!$I$8:$I$68,BE$4-$B249+1)</f>
        <v/>
      </c>
      <c r="BF249" s="121">
        <f>$C249*INDEX(Curves!$I$8:$I$68,BF$4-$B249+1)</f>
        <v/>
      </c>
      <c r="BG249" s="121">
        <f>$C249*INDEX(Curves!$I$8:$I$68,BG$4-$B249+1)</f>
        <v/>
      </c>
      <c r="BH249" s="121">
        <f>$C249*INDEX(Curves!$I$8:$I$68,BH$4-$B249+1)</f>
        <v/>
      </c>
      <c r="BI249" s="121">
        <f>$C249*INDEX(Curves!$I$8:$I$68,BI$4-$B249+1)</f>
        <v/>
      </c>
      <c r="BJ249" s="121">
        <f>$C249*INDEX(Curves!$I$8:$I$68,BJ$4-$B249+1)</f>
        <v/>
      </c>
      <c r="BK249" s="121">
        <f>$C249*INDEX(Curves!$I$8:$I$68,BK$4-$B249+1)</f>
        <v/>
      </c>
      <c r="BL249" s="121">
        <f>$C249*INDEX(Curves!$I$8:$I$68,BL$4-$B249+1)</f>
        <v/>
      </c>
    </row>
    <row r="250">
      <c r="A250" s="116" t="inlineStr">
        <is>
          <t>Cohort month 52</t>
        </is>
      </c>
      <c r="B250" s="116" t="n">
        <v>52</v>
      </c>
      <c r="C250" s="33">
        <f>INDEX(Ops!$E$10:$BL$10,1,$B250)</f>
        <v/>
      </c>
      <c r="BE250" s="121">
        <f>$C250*INDEX(Curves!$I$8:$I$68,BE$4-$B250+1)</f>
        <v/>
      </c>
      <c r="BF250" s="121">
        <f>$C250*INDEX(Curves!$I$8:$I$68,BF$4-$B250+1)</f>
        <v/>
      </c>
      <c r="BG250" s="121">
        <f>$C250*INDEX(Curves!$I$8:$I$68,BG$4-$B250+1)</f>
        <v/>
      </c>
      <c r="BH250" s="121">
        <f>$C250*INDEX(Curves!$I$8:$I$68,BH$4-$B250+1)</f>
        <v/>
      </c>
      <c r="BI250" s="121">
        <f>$C250*INDEX(Curves!$I$8:$I$68,BI$4-$B250+1)</f>
        <v/>
      </c>
      <c r="BJ250" s="121">
        <f>$C250*INDEX(Curves!$I$8:$I$68,BJ$4-$B250+1)</f>
        <v/>
      </c>
      <c r="BK250" s="121">
        <f>$C250*INDEX(Curves!$I$8:$I$68,BK$4-$B250+1)</f>
        <v/>
      </c>
      <c r="BL250" s="121">
        <f>$C250*INDEX(Curves!$I$8:$I$68,BL$4-$B250+1)</f>
        <v/>
      </c>
    </row>
    <row r="251">
      <c r="A251" s="116" t="inlineStr">
        <is>
          <t>Cohort month 53</t>
        </is>
      </c>
      <c r="B251" s="116" t="n">
        <v>53</v>
      </c>
      <c r="C251" s="33">
        <f>INDEX(Ops!$E$10:$BL$10,1,$B251)</f>
        <v/>
      </c>
      <c r="BF251" s="121">
        <f>$C251*INDEX(Curves!$I$8:$I$68,BF$4-$B251+1)</f>
        <v/>
      </c>
      <c r="BG251" s="121">
        <f>$C251*INDEX(Curves!$I$8:$I$68,BG$4-$B251+1)</f>
        <v/>
      </c>
      <c r="BH251" s="121">
        <f>$C251*INDEX(Curves!$I$8:$I$68,BH$4-$B251+1)</f>
        <v/>
      </c>
      <c r="BI251" s="121">
        <f>$C251*INDEX(Curves!$I$8:$I$68,BI$4-$B251+1)</f>
        <v/>
      </c>
      <c r="BJ251" s="121">
        <f>$C251*INDEX(Curves!$I$8:$I$68,BJ$4-$B251+1)</f>
        <v/>
      </c>
      <c r="BK251" s="121">
        <f>$C251*INDEX(Curves!$I$8:$I$68,BK$4-$B251+1)</f>
        <v/>
      </c>
      <c r="BL251" s="121">
        <f>$C251*INDEX(Curves!$I$8:$I$68,BL$4-$B251+1)</f>
        <v/>
      </c>
    </row>
    <row r="252">
      <c r="A252" s="116" t="inlineStr">
        <is>
          <t>Cohort month 54</t>
        </is>
      </c>
      <c r="B252" s="116" t="n">
        <v>54</v>
      </c>
      <c r="C252" s="33">
        <f>INDEX(Ops!$E$10:$BL$10,1,$B252)</f>
        <v/>
      </c>
      <c r="BG252" s="121">
        <f>$C252*INDEX(Curves!$I$8:$I$68,BG$4-$B252+1)</f>
        <v/>
      </c>
      <c r="BH252" s="121">
        <f>$C252*INDEX(Curves!$I$8:$I$68,BH$4-$B252+1)</f>
        <v/>
      </c>
      <c r="BI252" s="121">
        <f>$C252*INDEX(Curves!$I$8:$I$68,BI$4-$B252+1)</f>
        <v/>
      </c>
      <c r="BJ252" s="121">
        <f>$C252*INDEX(Curves!$I$8:$I$68,BJ$4-$B252+1)</f>
        <v/>
      </c>
      <c r="BK252" s="121">
        <f>$C252*INDEX(Curves!$I$8:$I$68,BK$4-$B252+1)</f>
        <v/>
      </c>
      <c r="BL252" s="121">
        <f>$C252*INDEX(Curves!$I$8:$I$68,BL$4-$B252+1)</f>
        <v/>
      </c>
    </row>
    <row r="253">
      <c r="A253" s="116" t="inlineStr">
        <is>
          <t>Cohort month 55</t>
        </is>
      </c>
      <c r="B253" s="116" t="n">
        <v>55</v>
      </c>
      <c r="C253" s="33">
        <f>INDEX(Ops!$E$10:$BL$10,1,$B253)</f>
        <v/>
      </c>
      <c r="BH253" s="121">
        <f>$C253*INDEX(Curves!$I$8:$I$68,BH$4-$B253+1)</f>
        <v/>
      </c>
      <c r="BI253" s="121">
        <f>$C253*INDEX(Curves!$I$8:$I$68,BI$4-$B253+1)</f>
        <v/>
      </c>
      <c r="BJ253" s="121">
        <f>$C253*INDEX(Curves!$I$8:$I$68,BJ$4-$B253+1)</f>
        <v/>
      </c>
      <c r="BK253" s="121">
        <f>$C253*INDEX(Curves!$I$8:$I$68,BK$4-$B253+1)</f>
        <v/>
      </c>
      <c r="BL253" s="121">
        <f>$C253*INDEX(Curves!$I$8:$I$68,BL$4-$B253+1)</f>
        <v/>
      </c>
    </row>
    <row r="254">
      <c r="A254" s="116" t="inlineStr">
        <is>
          <t>Cohort month 56</t>
        </is>
      </c>
      <c r="B254" s="116" t="n">
        <v>56</v>
      </c>
      <c r="C254" s="33">
        <f>INDEX(Ops!$E$10:$BL$10,1,$B254)</f>
        <v/>
      </c>
      <c r="BI254" s="121">
        <f>$C254*INDEX(Curves!$I$8:$I$68,BI$4-$B254+1)</f>
        <v/>
      </c>
      <c r="BJ254" s="121">
        <f>$C254*INDEX(Curves!$I$8:$I$68,BJ$4-$B254+1)</f>
        <v/>
      </c>
      <c r="BK254" s="121">
        <f>$C254*INDEX(Curves!$I$8:$I$68,BK$4-$B254+1)</f>
        <v/>
      </c>
      <c r="BL254" s="121">
        <f>$C254*INDEX(Curves!$I$8:$I$68,BL$4-$B254+1)</f>
        <v/>
      </c>
    </row>
    <row r="255">
      <c r="A255" s="116" t="inlineStr">
        <is>
          <t>Cohort month 57</t>
        </is>
      </c>
      <c r="B255" s="116" t="n">
        <v>57</v>
      </c>
      <c r="C255" s="33">
        <f>INDEX(Ops!$E$10:$BL$10,1,$B255)</f>
        <v/>
      </c>
      <c r="BJ255" s="121">
        <f>$C255*INDEX(Curves!$I$8:$I$68,BJ$4-$B255+1)</f>
        <v/>
      </c>
      <c r="BK255" s="121">
        <f>$C255*INDEX(Curves!$I$8:$I$68,BK$4-$B255+1)</f>
        <v/>
      </c>
      <c r="BL255" s="121">
        <f>$C255*INDEX(Curves!$I$8:$I$68,BL$4-$B255+1)</f>
        <v/>
      </c>
    </row>
    <row r="256">
      <c r="A256" s="116" t="inlineStr">
        <is>
          <t>Cohort month 58</t>
        </is>
      </c>
      <c r="B256" s="116" t="n">
        <v>58</v>
      </c>
      <c r="C256" s="33">
        <f>INDEX(Ops!$E$10:$BL$10,1,$B256)</f>
        <v/>
      </c>
      <c r="BK256" s="121">
        <f>$C256*INDEX(Curves!$I$8:$I$68,BK$4-$B256+1)</f>
        <v/>
      </c>
      <c r="BL256" s="121">
        <f>$C256*INDEX(Curves!$I$8:$I$68,BL$4-$B256+1)</f>
        <v/>
      </c>
    </row>
    <row r="257">
      <c r="A257" s="116" t="inlineStr">
        <is>
          <t>Cohort month 59</t>
        </is>
      </c>
      <c r="B257" s="116" t="n">
        <v>59</v>
      </c>
      <c r="C257" s="33">
        <f>INDEX(Ops!$E$10:$BL$10,1,$B257)</f>
        <v/>
      </c>
      <c r="BL257" s="121">
        <f>$C257*INDEX(Curves!$I$8:$I$68,BL$4-$B257+1)</f>
        <v/>
      </c>
    </row>
    <row r="258">
      <c r="A258" s="116" t="inlineStr">
        <is>
          <t>Cohort month 60</t>
        </is>
      </c>
      <c r="B258" s="116"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INDEX(Ops!$E$35:$BL$35,1,$B10)</f>
        <v/>
      </c>
      <c r="F10" s="121">
        <f>$C10*INDEX(Curves!$Q$8:$Q$68,F$4-$B10+1)</f>
        <v/>
      </c>
      <c r="G10" s="121">
        <f>$C10*INDEX(Curves!$Q$8:$Q$68,G$4-$B10+1)</f>
        <v/>
      </c>
      <c r="H10" s="121">
        <f>$C10*INDEX(Curves!$Q$8:$Q$68,H$4-$B10+1)</f>
        <v/>
      </c>
      <c r="I10" s="121">
        <f>$C10*INDEX(Curves!$Q$8:$Q$68,I$4-$B10+1)</f>
        <v/>
      </c>
      <c r="J10" s="121">
        <f>$C10*INDEX(Curves!$Q$8:$Q$68,J$4-$B10+1)</f>
        <v/>
      </c>
      <c r="K10" s="121">
        <f>$C10*INDEX(Curves!$Q$8:$Q$68,K$4-$B10+1)</f>
        <v/>
      </c>
      <c r="L10" s="121">
        <f>$C10*INDEX(Curves!$Q$8:$Q$68,L$4-$B10+1)</f>
        <v/>
      </c>
      <c r="M10" s="121">
        <f>$C10*INDEX(Curves!$Q$8:$Q$68,M$4-$B10+1)</f>
        <v/>
      </c>
      <c r="N10" s="121">
        <f>$C10*INDEX(Curves!$Q$8:$Q$68,N$4-$B10+1)</f>
        <v/>
      </c>
      <c r="O10" s="121">
        <f>$C10*INDEX(Curves!$Q$8:$Q$68,O$4-$B10+1)</f>
        <v/>
      </c>
      <c r="P10" s="121">
        <f>$C10*INDEX(Curves!$Q$8:$Q$68,P$4-$B10+1)</f>
        <v/>
      </c>
      <c r="Q10" s="121">
        <f>$C10*INDEX(Curves!$Q$8:$Q$68,Q$4-$B10+1)</f>
        <v/>
      </c>
      <c r="R10" s="121">
        <f>$C10*INDEX(Curves!$Q$8:$Q$68,R$4-$B10+1)</f>
        <v/>
      </c>
      <c r="S10" s="121">
        <f>$C10*INDEX(Curves!$Q$8:$Q$68,S$4-$B10+1)</f>
        <v/>
      </c>
      <c r="T10" s="121">
        <f>$C10*INDEX(Curves!$Q$8:$Q$68,T$4-$B10+1)</f>
        <v/>
      </c>
      <c r="U10" s="121">
        <f>$C10*INDEX(Curves!$Q$8:$Q$68,U$4-$B10+1)</f>
        <v/>
      </c>
      <c r="V10" s="121">
        <f>$C10*INDEX(Curves!$Q$8:$Q$68,V$4-$B10+1)</f>
        <v/>
      </c>
      <c r="W10" s="121">
        <f>$C10*INDEX(Curves!$Q$8:$Q$68,W$4-$B10+1)</f>
        <v/>
      </c>
      <c r="X10" s="121">
        <f>$C10*INDEX(Curves!$Q$8:$Q$68,X$4-$B10+1)</f>
        <v/>
      </c>
      <c r="Y10" s="121">
        <f>$C10*INDEX(Curves!$Q$8:$Q$68,Y$4-$B10+1)</f>
        <v/>
      </c>
      <c r="Z10" s="121">
        <f>$C10*INDEX(Curves!$Q$8:$Q$68,Z$4-$B10+1)</f>
        <v/>
      </c>
      <c r="AA10" s="121">
        <f>$C10*INDEX(Curves!$Q$8:$Q$68,AA$4-$B10+1)</f>
        <v/>
      </c>
      <c r="AB10" s="121">
        <f>$C10*INDEX(Curves!$Q$8:$Q$68,AB$4-$B10+1)</f>
        <v/>
      </c>
      <c r="AC10" s="121">
        <f>$C10*INDEX(Curves!$Q$8:$Q$68,AC$4-$B10+1)</f>
        <v/>
      </c>
      <c r="AD10" s="121">
        <f>$C10*INDEX(Curves!$Q$8:$Q$68,AD$4-$B10+1)</f>
        <v/>
      </c>
      <c r="AE10" s="121">
        <f>$C10*INDEX(Curves!$Q$8:$Q$68,AE$4-$B10+1)</f>
        <v/>
      </c>
      <c r="AF10" s="121">
        <f>$C10*INDEX(Curves!$Q$8:$Q$68,AF$4-$B10+1)</f>
        <v/>
      </c>
      <c r="AG10" s="121">
        <f>$C10*INDEX(Curves!$Q$8:$Q$68,AG$4-$B10+1)</f>
        <v/>
      </c>
      <c r="AH10" s="121">
        <f>$C10*INDEX(Curves!$Q$8:$Q$68,AH$4-$B10+1)</f>
        <v/>
      </c>
      <c r="AI10" s="121">
        <f>$C10*INDEX(Curves!$Q$8:$Q$68,AI$4-$B10+1)</f>
        <v/>
      </c>
      <c r="AJ10" s="121">
        <f>$C10*INDEX(Curves!$Q$8:$Q$68,AJ$4-$B10+1)</f>
        <v/>
      </c>
      <c r="AK10" s="121">
        <f>$C10*INDEX(Curves!$Q$8:$Q$68,AK$4-$B10+1)</f>
        <v/>
      </c>
      <c r="AL10" s="121">
        <f>$C10*INDEX(Curves!$Q$8:$Q$68,AL$4-$B10+1)</f>
        <v/>
      </c>
      <c r="AM10" s="121">
        <f>$C10*INDEX(Curves!$Q$8:$Q$68,AM$4-$B10+1)</f>
        <v/>
      </c>
      <c r="AN10" s="121">
        <f>$C10*INDEX(Curves!$Q$8:$Q$68,AN$4-$B10+1)</f>
        <v/>
      </c>
      <c r="AO10" s="121">
        <f>$C10*INDEX(Curves!$Q$8:$Q$68,AO$4-$B10+1)</f>
        <v/>
      </c>
      <c r="AP10" s="121">
        <f>$C10*INDEX(Curves!$Q$8:$Q$68,AP$4-$B10+1)</f>
        <v/>
      </c>
      <c r="AQ10" s="121">
        <f>$C10*INDEX(Curves!$Q$8:$Q$68,AQ$4-$B10+1)</f>
        <v/>
      </c>
      <c r="AR10" s="121">
        <f>$C10*INDEX(Curves!$Q$8:$Q$68,AR$4-$B10+1)</f>
        <v/>
      </c>
      <c r="AS10" s="121">
        <f>$C10*INDEX(Curves!$Q$8:$Q$68,AS$4-$B10+1)</f>
        <v/>
      </c>
      <c r="AT10" s="121">
        <f>$C10*INDEX(Curves!$Q$8:$Q$68,AT$4-$B10+1)</f>
        <v/>
      </c>
      <c r="AU10" s="121">
        <f>$C10*INDEX(Curves!$Q$8:$Q$68,AU$4-$B10+1)</f>
        <v/>
      </c>
      <c r="AV10" s="121">
        <f>$C10*INDEX(Curves!$Q$8:$Q$68,AV$4-$B10+1)</f>
        <v/>
      </c>
      <c r="AW10" s="121">
        <f>$C10*INDEX(Curves!$Q$8:$Q$68,AW$4-$B10+1)</f>
        <v/>
      </c>
      <c r="AX10" s="121">
        <f>$C10*INDEX(Curves!$Q$8:$Q$68,AX$4-$B10+1)</f>
        <v/>
      </c>
      <c r="AY10" s="121">
        <f>$C10*INDEX(Curves!$Q$8:$Q$68,AY$4-$B10+1)</f>
        <v/>
      </c>
      <c r="AZ10" s="121">
        <f>$C10*INDEX(Curves!$Q$8:$Q$68,AZ$4-$B10+1)</f>
        <v/>
      </c>
      <c r="BA10" s="121">
        <f>$C10*INDEX(Curves!$Q$8:$Q$68,BA$4-$B10+1)</f>
        <v/>
      </c>
      <c r="BB10" s="121">
        <f>$C10*INDEX(Curves!$Q$8:$Q$68,BB$4-$B10+1)</f>
        <v/>
      </c>
      <c r="BC10" s="121">
        <f>$C10*INDEX(Curves!$Q$8:$Q$68,BC$4-$B10+1)</f>
        <v/>
      </c>
      <c r="BD10" s="121">
        <f>$C10*INDEX(Curves!$Q$8:$Q$68,BD$4-$B10+1)</f>
        <v/>
      </c>
      <c r="BE10" s="121">
        <f>$C10*INDEX(Curves!$Q$8:$Q$68,BE$4-$B10+1)</f>
        <v/>
      </c>
      <c r="BF10" s="121">
        <f>$C10*INDEX(Curves!$Q$8:$Q$68,BF$4-$B10+1)</f>
        <v/>
      </c>
      <c r="BG10" s="121">
        <f>$C10*INDEX(Curves!$Q$8:$Q$68,BG$4-$B10+1)</f>
        <v/>
      </c>
      <c r="BH10" s="121">
        <f>$C10*INDEX(Curves!$Q$8:$Q$68,BH$4-$B10+1)</f>
        <v/>
      </c>
      <c r="BI10" s="121">
        <f>$C10*INDEX(Curves!$Q$8:$Q$68,BI$4-$B10+1)</f>
        <v/>
      </c>
      <c r="BJ10" s="121">
        <f>$C10*INDEX(Curves!$Q$8:$Q$68,BJ$4-$B10+1)</f>
        <v/>
      </c>
      <c r="BK10" s="121">
        <f>$C10*INDEX(Curves!$Q$8:$Q$68,BK$4-$B10+1)</f>
        <v/>
      </c>
      <c r="BL10" s="121">
        <f>$C10*INDEX(Curves!$Q$8:$Q$68,BL$4-$B10+1)</f>
        <v/>
      </c>
    </row>
    <row r="11">
      <c r="A11" s="116" t="inlineStr">
        <is>
          <t>Cohort month 2</t>
        </is>
      </c>
      <c r="B11" s="116" t="n">
        <v>2</v>
      </c>
      <c r="C11" s="33">
        <f>INDEX(Ops!$E$35:$BL$35,1,$B11)</f>
        <v/>
      </c>
      <c r="G11" s="121">
        <f>$C11*INDEX(Curves!$Q$8:$Q$68,G$4-$B11+1)</f>
        <v/>
      </c>
      <c r="H11" s="121">
        <f>$C11*INDEX(Curves!$Q$8:$Q$68,H$4-$B11+1)</f>
        <v/>
      </c>
      <c r="I11" s="121">
        <f>$C11*INDEX(Curves!$Q$8:$Q$68,I$4-$B11+1)</f>
        <v/>
      </c>
      <c r="J11" s="121">
        <f>$C11*INDEX(Curves!$Q$8:$Q$68,J$4-$B11+1)</f>
        <v/>
      </c>
      <c r="K11" s="121">
        <f>$C11*INDEX(Curves!$Q$8:$Q$68,K$4-$B11+1)</f>
        <v/>
      </c>
      <c r="L11" s="121">
        <f>$C11*INDEX(Curves!$Q$8:$Q$68,L$4-$B11+1)</f>
        <v/>
      </c>
      <c r="M11" s="121">
        <f>$C11*INDEX(Curves!$Q$8:$Q$68,M$4-$B11+1)</f>
        <v/>
      </c>
      <c r="N11" s="121">
        <f>$C11*INDEX(Curves!$Q$8:$Q$68,N$4-$B11+1)</f>
        <v/>
      </c>
      <c r="O11" s="121">
        <f>$C11*INDEX(Curves!$Q$8:$Q$68,O$4-$B11+1)</f>
        <v/>
      </c>
      <c r="P11" s="121">
        <f>$C11*INDEX(Curves!$Q$8:$Q$68,P$4-$B11+1)</f>
        <v/>
      </c>
      <c r="Q11" s="121">
        <f>$C11*INDEX(Curves!$Q$8:$Q$68,Q$4-$B11+1)</f>
        <v/>
      </c>
      <c r="R11" s="121">
        <f>$C11*INDEX(Curves!$Q$8:$Q$68,R$4-$B11+1)</f>
        <v/>
      </c>
      <c r="S11" s="121">
        <f>$C11*INDEX(Curves!$Q$8:$Q$68,S$4-$B11+1)</f>
        <v/>
      </c>
      <c r="T11" s="121">
        <f>$C11*INDEX(Curves!$Q$8:$Q$68,T$4-$B11+1)</f>
        <v/>
      </c>
      <c r="U11" s="121">
        <f>$C11*INDEX(Curves!$Q$8:$Q$68,U$4-$B11+1)</f>
        <v/>
      </c>
      <c r="V11" s="121">
        <f>$C11*INDEX(Curves!$Q$8:$Q$68,V$4-$B11+1)</f>
        <v/>
      </c>
      <c r="W11" s="121">
        <f>$C11*INDEX(Curves!$Q$8:$Q$68,W$4-$B11+1)</f>
        <v/>
      </c>
      <c r="X11" s="121">
        <f>$C11*INDEX(Curves!$Q$8:$Q$68,X$4-$B11+1)</f>
        <v/>
      </c>
      <c r="Y11" s="121">
        <f>$C11*INDEX(Curves!$Q$8:$Q$68,Y$4-$B11+1)</f>
        <v/>
      </c>
      <c r="Z11" s="121">
        <f>$C11*INDEX(Curves!$Q$8:$Q$68,Z$4-$B11+1)</f>
        <v/>
      </c>
      <c r="AA11" s="121">
        <f>$C11*INDEX(Curves!$Q$8:$Q$68,AA$4-$B11+1)</f>
        <v/>
      </c>
      <c r="AB11" s="121">
        <f>$C11*INDEX(Curves!$Q$8:$Q$68,AB$4-$B11+1)</f>
        <v/>
      </c>
      <c r="AC11" s="121">
        <f>$C11*INDEX(Curves!$Q$8:$Q$68,AC$4-$B11+1)</f>
        <v/>
      </c>
      <c r="AD11" s="121">
        <f>$C11*INDEX(Curves!$Q$8:$Q$68,AD$4-$B11+1)</f>
        <v/>
      </c>
      <c r="AE11" s="121">
        <f>$C11*INDEX(Curves!$Q$8:$Q$68,AE$4-$B11+1)</f>
        <v/>
      </c>
      <c r="AF11" s="121">
        <f>$C11*INDEX(Curves!$Q$8:$Q$68,AF$4-$B11+1)</f>
        <v/>
      </c>
      <c r="AG11" s="121">
        <f>$C11*INDEX(Curves!$Q$8:$Q$68,AG$4-$B11+1)</f>
        <v/>
      </c>
      <c r="AH11" s="121">
        <f>$C11*INDEX(Curves!$Q$8:$Q$68,AH$4-$B11+1)</f>
        <v/>
      </c>
      <c r="AI11" s="121">
        <f>$C11*INDEX(Curves!$Q$8:$Q$68,AI$4-$B11+1)</f>
        <v/>
      </c>
      <c r="AJ11" s="121">
        <f>$C11*INDEX(Curves!$Q$8:$Q$68,AJ$4-$B11+1)</f>
        <v/>
      </c>
      <c r="AK11" s="121">
        <f>$C11*INDEX(Curves!$Q$8:$Q$68,AK$4-$B11+1)</f>
        <v/>
      </c>
      <c r="AL11" s="121">
        <f>$C11*INDEX(Curves!$Q$8:$Q$68,AL$4-$B11+1)</f>
        <v/>
      </c>
      <c r="AM11" s="121">
        <f>$C11*INDEX(Curves!$Q$8:$Q$68,AM$4-$B11+1)</f>
        <v/>
      </c>
      <c r="AN11" s="121">
        <f>$C11*INDEX(Curves!$Q$8:$Q$68,AN$4-$B11+1)</f>
        <v/>
      </c>
      <c r="AO11" s="121">
        <f>$C11*INDEX(Curves!$Q$8:$Q$68,AO$4-$B11+1)</f>
        <v/>
      </c>
      <c r="AP11" s="121">
        <f>$C11*INDEX(Curves!$Q$8:$Q$68,AP$4-$B11+1)</f>
        <v/>
      </c>
      <c r="AQ11" s="121">
        <f>$C11*INDEX(Curves!$Q$8:$Q$68,AQ$4-$B11+1)</f>
        <v/>
      </c>
      <c r="AR11" s="121">
        <f>$C11*INDEX(Curves!$Q$8:$Q$68,AR$4-$B11+1)</f>
        <v/>
      </c>
      <c r="AS11" s="121">
        <f>$C11*INDEX(Curves!$Q$8:$Q$68,AS$4-$B11+1)</f>
        <v/>
      </c>
      <c r="AT11" s="121">
        <f>$C11*INDEX(Curves!$Q$8:$Q$68,AT$4-$B11+1)</f>
        <v/>
      </c>
      <c r="AU11" s="121">
        <f>$C11*INDEX(Curves!$Q$8:$Q$68,AU$4-$B11+1)</f>
        <v/>
      </c>
      <c r="AV11" s="121">
        <f>$C11*INDEX(Curves!$Q$8:$Q$68,AV$4-$B11+1)</f>
        <v/>
      </c>
      <c r="AW11" s="121">
        <f>$C11*INDEX(Curves!$Q$8:$Q$68,AW$4-$B11+1)</f>
        <v/>
      </c>
      <c r="AX11" s="121">
        <f>$C11*INDEX(Curves!$Q$8:$Q$68,AX$4-$B11+1)</f>
        <v/>
      </c>
      <c r="AY11" s="121">
        <f>$C11*INDEX(Curves!$Q$8:$Q$68,AY$4-$B11+1)</f>
        <v/>
      </c>
      <c r="AZ11" s="121">
        <f>$C11*INDEX(Curves!$Q$8:$Q$68,AZ$4-$B11+1)</f>
        <v/>
      </c>
      <c r="BA11" s="121">
        <f>$C11*INDEX(Curves!$Q$8:$Q$68,BA$4-$B11+1)</f>
        <v/>
      </c>
      <c r="BB11" s="121">
        <f>$C11*INDEX(Curves!$Q$8:$Q$68,BB$4-$B11+1)</f>
        <v/>
      </c>
      <c r="BC11" s="121">
        <f>$C11*INDEX(Curves!$Q$8:$Q$68,BC$4-$B11+1)</f>
        <v/>
      </c>
      <c r="BD11" s="121">
        <f>$C11*INDEX(Curves!$Q$8:$Q$68,BD$4-$B11+1)</f>
        <v/>
      </c>
      <c r="BE11" s="121">
        <f>$C11*INDEX(Curves!$Q$8:$Q$68,BE$4-$B11+1)</f>
        <v/>
      </c>
      <c r="BF11" s="121">
        <f>$C11*INDEX(Curves!$Q$8:$Q$68,BF$4-$B11+1)</f>
        <v/>
      </c>
      <c r="BG11" s="121">
        <f>$C11*INDEX(Curves!$Q$8:$Q$68,BG$4-$B11+1)</f>
        <v/>
      </c>
      <c r="BH11" s="121">
        <f>$C11*INDEX(Curves!$Q$8:$Q$68,BH$4-$B11+1)</f>
        <v/>
      </c>
      <c r="BI11" s="121">
        <f>$C11*INDEX(Curves!$Q$8:$Q$68,BI$4-$B11+1)</f>
        <v/>
      </c>
      <c r="BJ11" s="121">
        <f>$C11*INDEX(Curves!$Q$8:$Q$68,BJ$4-$B11+1)</f>
        <v/>
      </c>
      <c r="BK11" s="121">
        <f>$C11*INDEX(Curves!$Q$8:$Q$68,BK$4-$B11+1)</f>
        <v/>
      </c>
      <c r="BL11" s="121">
        <f>$C11*INDEX(Curves!$Q$8:$Q$68,BL$4-$B11+1)</f>
        <v/>
      </c>
    </row>
    <row r="12">
      <c r="A12" s="116" t="inlineStr">
        <is>
          <t>Cohort month 3</t>
        </is>
      </c>
      <c r="B12" s="116" t="n">
        <v>3</v>
      </c>
      <c r="C12" s="33">
        <f>INDEX(Ops!$E$35:$BL$35,1,$B12)</f>
        <v/>
      </c>
      <c r="H12" s="121">
        <f>$C12*INDEX(Curves!$Q$8:$Q$68,H$4-$B12+1)</f>
        <v/>
      </c>
      <c r="I12" s="121">
        <f>$C12*INDEX(Curves!$Q$8:$Q$68,I$4-$B12+1)</f>
        <v/>
      </c>
      <c r="J12" s="121">
        <f>$C12*INDEX(Curves!$Q$8:$Q$68,J$4-$B12+1)</f>
        <v/>
      </c>
      <c r="K12" s="121">
        <f>$C12*INDEX(Curves!$Q$8:$Q$68,K$4-$B12+1)</f>
        <v/>
      </c>
      <c r="L12" s="121">
        <f>$C12*INDEX(Curves!$Q$8:$Q$68,L$4-$B12+1)</f>
        <v/>
      </c>
      <c r="M12" s="121">
        <f>$C12*INDEX(Curves!$Q$8:$Q$68,M$4-$B12+1)</f>
        <v/>
      </c>
      <c r="N12" s="121">
        <f>$C12*INDEX(Curves!$Q$8:$Q$68,N$4-$B12+1)</f>
        <v/>
      </c>
      <c r="O12" s="121">
        <f>$C12*INDEX(Curves!$Q$8:$Q$68,O$4-$B12+1)</f>
        <v/>
      </c>
      <c r="P12" s="121">
        <f>$C12*INDEX(Curves!$Q$8:$Q$68,P$4-$B12+1)</f>
        <v/>
      </c>
      <c r="Q12" s="121">
        <f>$C12*INDEX(Curves!$Q$8:$Q$68,Q$4-$B12+1)</f>
        <v/>
      </c>
      <c r="R12" s="121">
        <f>$C12*INDEX(Curves!$Q$8:$Q$68,R$4-$B12+1)</f>
        <v/>
      </c>
      <c r="S12" s="121">
        <f>$C12*INDEX(Curves!$Q$8:$Q$68,S$4-$B12+1)</f>
        <v/>
      </c>
      <c r="T12" s="121">
        <f>$C12*INDEX(Curves!$Q$8:$Q$68,T$4-$B12+1)</f>
        <v/>
      </c>
      <c r="U12" s="121">
        <f>$C12*INDEX(Curves!$Q$8:$Q$68,U$4-$B12+1)</f>
        <v/>
      </c>
      <c r="V12" s="121">
        <f>$C12*INDEX(Curves!$Q$8:$Q$68,V$4-$B12+1)</f>
        <v/>
      </c>
      <c r="W12" s="121">
        <f>$C12*INDEX(Curves!$Q$8:$Q$68,W$4-$B12+1)</f>
        <v/>
      </c>
      <c r="X12" s="121">
        <f>$C12*INDEX(Curves!$Q$8:$Q$68,X$4-$B12+1)</f>
        <v/>
      </c>
      <c r="Y12" s="121">
        <f>$C12*INDEX(Curves!$Q$8:$Q$68,Y$4-$B12+1)</f>
        <v/>
      </c>
      <c r="Z12" s="121">
        <f>$C12*INDEX(Curves!$Q$8:$Q$68,Z$4-$B12+1)</f>
        <v/>
      </c>
      <c r="AA12" s="121">
        <f>$C12*INDEX(Curves!$Q$8:$Q$68,AA$4-$B12+1)</f>
        <v/>
      </c>
      <c r="AB12" s="121">
        <f>$C12*INDEX(Curves!$Q$8:$Q$68,AB$4-$B12+1)</f>
        <v/>
      </c>
      <c r="AC12" s="121">
        <f>$C12*INDEX(Curves!$Q$8:$Q$68,AC$4-$B12+1)</f>
        <v/>
      </c>
      <c r="AD12" s="121">
        <f>$C12*INDEX(Curves!$Q$8:$Q$68,AD$4-$B12+1)</f>
        <v/>
      </c>
      <c r="AE12" s="121">
        <f>$C12*INDEX(Curves!$Q$8:$Q$68,AE$4-$B12+1)</f>
        <v/>
      </c>
      <c r="AF12" s="121">
        <f>$C12*INDEX(Curves!$Q$8:$Q$68,AF$4-$B12+1)</f>
        <v/>
      </c>
      <c r="AG12" s="121">
        <f>$C12*INDEX(Curves!$Q$8:$Q$68,AG$4-$B12+1)</f>
        <v/>
      </c>
      <c r="AH12" s="121">
        <f>$C12*INDEX(Curves!$Q$8:$Q$68,AH$4-$B12+1)</f>
        <v/>
      </c>
      <c r="AI12" s="121">
        <f>$C12*INDEX(Curves!$Q$8:$Q$68,AI$4-$B12+1)</f>
        <v/>
      </c>
      <c r="AJ12" s="121">
        <f>$C12*INDEX(Curves!$Q$8:$Q$68,AJ$4-$B12+1)</f>
        <v/>
      </c>
      <c r="AK12" s="121">
        <f>$C12*INDEX(Curves!$Q$8:$Q$68,AK$4-$B12+1)</f>
        <v/>
      </c>
      <c r="AL12" s="121">
        <f>$C12*INDEX(Curves!$Q$8:$Q$68,AL$4-$B12+1)</f>
        <v/>
      </c>
      <c r="AM12" s="121">
        <f>$C12*INDEX(Curves!$Q$8:$Q$68,AM$4-$B12+1)</f>
        <v/>
      </c>
      <c r="AN12" s="121">
        <f>$C12*INDEX(Curves!$Q$8:$Q$68,AN$4-$B12+1)</f>
        <v/>
      </c>
      <c r="AO12" s="121">
        <f>$C12*INDEX(Curves!$Q$8:$Q$68,AO$4-$B12+1)</f>
        <v/>
      </c>
      <c r="AP12" s="121">
        <f>$C12*INDEX(Curves!$Q$8:$Q$68,AP$4-$B12+1)</f>
        <v/>
      </c>
      <c r="AQ12" s="121">
        <f>$C12*INDEX(Curves!$Q$8:$Q$68,AQ$4-$B12+1)</f>
        <v/>
      </c>
      <c r="AR12" s="121">
        <f>$C12*INDEX(Curves!$Q$8:$Q$68,AR$4-$B12+1)</f>
        <v/>
      </c>
      <c r="AS12" s="121">
        <f>$C12*INDEX(Curves!$Q$8:$Q$68,AS$4-$B12+1)</f>
        <v/>
      </c>
      <c r="AT12" s="121">
        <f>$C12*INDEX(Curves!$Q$8:$Q$68,AT$4-$B12+1)</f>
        <v/>
      </c>
      <c r="AU12" s="121">
        <f>$C12*INDEX(Curves!$Q$8:$Q$68,AU$4-$B12+1)</f>
        <v/>
      </c>
      <c r="AV12" s="121">
        <f>$C12*INDEX(Curves!$Q$8:$Q$68,AV$4-$B12+1)</f>
        <v/>
      </c>
      <c r="AW12" s="121">
        <f>$C12*INDEX(Curves!$Q$8:$Q$68,AW$4-$B12+1)</f>
        <v/>
      </c>
      <c r="AX12" s="121">
        <f>$C12*INDEX(Curves!$Q$8:$Q$68,AX$4-$B12+1)</f>
        <v/>
      </c>
      <c r="AY12" s="121">
        <f>$C12*INDEX(Curves!$Q$8:$Q$68,AY$4-$B12+1)</f>
        <v/>
      </c>
      <c r="AZ12" s="121">
        <f>$C12*INDEX(Curves!$Q$8:$Q$68,AZ$4-$B12+1)</f>
        <v/>
      </c>
      <c r="BA12" s="121">
        <f>$C12*INDEX(Curves!$Q$8:$Q$68,BA$4-$B12+1)</f>
        <v/>
      </c>
      <c r="BB12" s="121">
        <f>$C12*INDEX(Curves!$Q$8:$Q$68,BB$4-$B12+1)</f>
        <v/>
      </c>
      <c r="BC12" s="121">
        <f>$C12*INDEX(Curves!$Q$8:$Q$68,BC$4-$B12+1)</f>
        <v/>
      </c>
      <c r="BD12" s="121">
        <f>$C12*INDEX(Curves!$Q$8:$Q$68,BD$4-$B12+1)</f>
        <v/>
      </c>
      <c r="BE12" s="121">
        <f>$C12*INDEX(Curves!$Q$8:$Q$68,BE$4-$B12+1)</f>
        <v/>
      </c>
      <c r="BF12" s="121">
        <f>$C12*INDEX(Curves!$Q$8:$Q$68,BF$4-$B12+1)</f>
        <v/>
      </c>
      <c r="BG12" s="121">
        <f>$C12*INDEX(Curves!$Q$8:$Q$68,BG$4-$B12+1)</f>
        <v/>
      </c>
      <c r="BH12" s="121">
        <f>$C12*INDEX(Curves!$Q$8:$Q$68,BH$4-$B12+1)</f>
        <v/>
      </c>
      <c r="BI12" s="121">
        <f>$C12*INDEX(Curves!$Q$8:$Q$68,BI$4-$B12+1)</f>
        <v/>
      </c>
      <c r="BJ12" s="121">
        <f>$C12*INDEX(Curves!$Q$8:$Q$68,BJ$4-$B12+1)</f>
        <v/>
      </c>
      <c r="BK12" s="121">
        <f>$C12*INDEX(Curves!$Q$8:$Q$68,BK$4-$B12+1)</f>
        <v/>
      </c>
      <c r="BL12" s="121">
        <f>$C12*INDEX(Curves!$Q$8:$Q$68,BL$4-$B12+1)</f>
        <v/>
      </c>
    </row>
    <row r="13">
      <c r="A13" s="116" t="inlineStr">
        <is>
          <t>Cohort month 4</t>
        </is>
      </c>
      <c r="B13" s="116" t="n">
        <v>4</v>
      </c>
      <c r="C13" s="33">
        <f>INDEX(Ops!$E$35:$BL$35,1,$B13)</f>
        <v/>
      </c>
      <c r="I13" s="121">
        <f>$C13*INDEX(Curves!$Q$8:$Q$68,I$4-$B13+1)</f>
        <v/>
      </c>
      <c r="J13" s="121">
        <f>$C13*INDEX(Curves!$Q$8:$Q$68,J$4-$B13+1)</f>
        <v/>
      </c>
      <c r="K13" s="121">
        <f>$C13*INDEX(Curves!$Q$8:$Q$68,K$4-$B13+1)</f>
        <v/>
      </c>
      <c r="L13" s="121">
        <f>$C13*INDEX(Curves!$Q$8:$Q$68,L$4-$B13+1)</f>
        <v/>
      </c>
      <c r="M13" s="121">
        <f>$C13*INDEX(Curves!$Q$8:$Q$68,M$4-$B13+1)</f>
        <v/>
      </c>
      <c r="N13" s="121">
        <f>$C13*INDEX(Curves!$Q$8:$Q$68,N$4-$B13+1)</f>
        <v/>
      </c>
      <c r="O13" s="121">
        <f>$C13*INDEX(Curves!$Q$8:$Q$68,O$4-$B13+1)</f>
        <v/>
      </c>
      <c r="P13" s="121">
        <f>$C13*INDEX(Curves!$Q$8:$Q$68,P$4-$B13+1)</f>
        <v/>
      </c>
      <c r="Q13" s="121">
        <f>$C13*INDEX(Curves!$Q$8:$Q$68,Q$4-$B13+1)</f>
        <v/>
      </c>
      <c r="R13" s="121">
        <f>$C13*INDEX(Curves!$Q$8:$Q$68,R$4-$B13+1)</f>
        <v/>
      </c>
      <c r="S13" s="121">
        <f>$C13*INDEX(Curves!$Q$8:$Q$68,S$4-$B13+1)</f>
        <v/>
      </c>
      <c r="T13" s="121">
        <f>$C13*INDEX(Curves!$Q$8:$Q$68,T$4-$B13+1)</f>
        <v/>
      </c>
      <c r="U13" s="121">
        <f>$C13*INDEX(Curves!$Q$8:$Q$68,U$4-$B13+1)</f>
        <v/>
      </c>
      <c r="V13" s="121">
        <f>$C13*INDEX(Curves!$Q$8:$Q$68,V$4-$B13+1)</f>
        <v/>
      </c>
      <c r="W13" s="121">
        <f>$C13*INDEX(Curves!$Q$8:$Q$68,W$4-$B13+1)</f>
        <v/>
      </c>
      <c r="X13" s="121">
        <f>$C13*INDEX(Curves!$Q$8:$Q$68,X$4-$B13+1)</f>
        <v/>
      </c>
      <c r="Y13" s="121">
        <f>$C13*INDEX(Curves!$Q$8:$Q$68,Y$4-$B13+1)</f>
        <v/>
      </c>
      <c r="Z13" s="121">
        <f>$C13*INDEX(Curves!$Q$8:$Q$68,Z$4-$B13+1)</f>
        <v/>
      </c>
      <c r="AA13" s="121">
        <f>$C13*INDEX(Curves!$Q$8:$Q$68,AA$4-$B13+1)</f>
        <v/>
      </c>
      <c r="AB13" s="121">
        <f>$C13*INDEX(Curves!$Q$8:$Q$68,AB$4-$B13+1)</f>
        <v/>
      </c>
      <c r="AC13" s="121">
        <f>$C13*INDEX(Curves!$Q$8:$Q$68,AC$4-$B13+1)</f>
        <v/>
      </c>
      <c r="AD13" s="121">
        <f>$C13*INDEX(Curves!$Q$8:$Q$68,AD$4-$B13+1)</f>
        <v/>
      </c>
      <c r="AE13" s="121">
        <f>$C13*INDEX(Curves!$Q$8:$Q$68,AE$4-$B13+1)</f>
        <v/>
      </c>
      <c r="AF13" s="121">
        <f>$C13*INDEX(Curves!$Q$8:$Q$68,AF$4-$B13+1)</f>
        <v/>
      </c>
      <c r="AG13" s="121">
        <f>$C13*INDEX(Curves!$Q$8:$Q$68,AG$4-$B13+1)</f>
        <v/>
      </c>
      <c r="AH13" s="121">
        <f>$C13*INDEX(Curves!$Q$8:$Q$68,AH$4-$B13+1)</f>
        <v/>
      </c>
      <c r="AI13" s="121">
        <f>$C13*INDEX(Curves!$Q$8:$Q$68,AI$4-$B13+1)</f>
        <v/>
      </c>
      <c r="AJ13" s="121">
        <f>$C13*INDEX(Curves!$Q$8:$Q$68,AJ$4-$B13+1)</f>
        <v/>
      </c>
      <c r="AK13" s="121">
        <f>$C13*INDEX(Curves!$Q$8:$Q$68,AK$4-$B13+1)</f>
        <v/>
      </c>
      <c r="AL13" s="121">
        <f>$C13*INDEX(Curves!$Q$8:$Q$68,AL$4-$B13+1)</f>
        <v/>
      </c>
      <c r="AM13" s="121">
        <f>$C13*INDEX(Curves!$Q$8:$Q$68,AM$4-$B13+1)</f>
        <v/>
      </c>
      <c r="AN13" s="121">
        <f>$C13*INDEX(Curves!$Q$8:$Q$68,AN$4-$B13+1)</f>
        <v/>
      </c>
      <c r="AO13" s="121">
        <f>$C13*INDEX(Curves!$Q$8:$Q$68,AO$4-$B13+1)</f>
        <v/>
      </c>
      <c r="AP13" s="121">
        <f>$C13*INDEX(Curves!$Q$8:$Q$68,AP$4-$B13+1)</f>
        <v/>
      </c>
      <c r="AQ13" s="121">
        <f>$C13*INDEX(Curves!$Q$8:$Q$68,AQ$4-$B13+1)</f>
        <v/>
      </c>
      <c r="AR13" s="121">
        <f>$C13*INDEX(Curves!$Q$8:$Q$68,AR$4-$B13+1)</f>
        <v/>
      </c>
      <c r="AS13" s="121">
        <f>$C13*INDEX(Curves!$Q$8:$Q$68,AS$4-$B13+1)</f>
        <v/>
      </c>
      <c r="AT13" s="121">
        <f>$C13*INDEX(Curves!$Q$8:$Q$68,AT$4-$B13+1)</f>
        <v/>
      </c>
      <c r="AU13" s="121">
        <f>$C13*INDEX(Curves!$Q$8:$Q$68,AU$4-$B13+1)</f>
        <v/>
      </c>
      <c r="AV13" s="121">
        <f>$C13*INDEX(Curves!$Q$8:$Q$68,AV$4-$B13+1)</f>
        <v/>
      </c>
      <c r="AW13" s="121">
        <f>$C13*INDEX(Curves!$Q$8:$Q$68,AW$4-$B13+1)</f>
        <v/>
      </c>
      <c r="AX13" s="121">
        <f>$C13*INDEX(Curves!$Q$8:$Q$68,AX$4-$B13+1)</f>
        <v/>
      </c>
      <c r="AY13" s="121">
        <f>$C13*INDEX(Curves!$Q$8:$Q$68,AY$4-$B13+1)</f>
        <v/>
      </c>
      <c r="AZ13" s="121">
        <f>$C13*INDEX(Curves!$Q$8:$Q$68,AZ$4-$B13+1)</f>
        <v/>
      </c>
      <c r="BA13" s="121">
        <f>$C13*INDEX(Curves!$Q$8:$Q$68,BA$4-$B13+1)</f>
        <v/>
      </c>
      <c r="BB13" s="121">
        <f>$C13*INDEX(Curves!$Q$8:$Q$68,BB$4-$B13+1)</f>
        <v/>
      </c>
      <c r="BC13" s="121">
        <f>$C13*INDEX(Curves!$Q$8:$Q$68,BC$4-$B13+1)</f>
        <v/>
      </c>
      <c r="BD13" s="121">
        <f>$C13*INDEX(Curves!$Q$8:$Q$68,BD$4-$B13+1)</f>
        <v/>
      </c>
      <c r="BE13" s="121">
        <f>$C13*INDEX(Curves!$Q$8:$Q$68,BE$4-$B13+1)</f>
        <v/>
      </c>
      <c r="BF13" s="121">
        <f>$C13*INDEX(Curves!$Q$8:$Q$68,BF$4-$B13+1)</f>
        <v/>
      </c>
      <c r="BG13" s="121">
        <f>$C13*INDEX(Curves!$Q$8:$Q$68,BG$4-$B13+1)</f>
        <v/>
      </c>
      <c r="BH13" s="121">
        <f>$C13*INDEX(Curves!$Q$8:$Q$68,BH$4-$B13+1)</f>
        <v/>
      </c>
      <c r="BI13" s="121">
        <f>$C13*INDEX(Curves!$Q$8:$Q$68,BI$4-$B13+1)</f>
        <v/>
      </c>
      <c r="BJ13" s="121">
        <f>$C13*INDEX(Curves!$Q$8:$Q$68,BJ$4-$B13+1)</f>
        <v/>
      </c>
      <c r="BK13" s="121">
        <f>$C13*INDEX(Curves!$Q$8:$Q$68,BK$4-$B13+1)</f>
        <v/>
      </c>
      <c r="BL13" s="121">
        <f>$C13*INDEX(Curves!$Q$8:$Q$68,BL$4-$B13+1)</f>
        <v/>
      </c>
    </row>
    <row r="14">
      <c r="A14" s="116" t="inlineStr">
        <is>
          <t>Cohort month 5</t>
        </is>
      </c>
      <c r="B14" s="116" t="n">
        <v>5</v>
      </c>
      <c r="C14" s="33">
        <f>INDEX(Ops!$E$35:$BL$35,1,$B14)</f>
        <v/>
      </c>
      <c r="J14" s="121">
        <f>$C14*INDEX(Curves!$Q$8:$Q$68,J$4-$B14+1)</f>
        <v/>
      </c>
      <c r="K14" s="121">
        <f>$C14*INDEX(Curves!$Q$8:$Q$68,K$4-$B14+1)</f>
        <v/>
      </c>
      <c r="L14" s="121">
        <f>$C14*INDEX(Curves!$Q$8:$Q$68,L$4-$B14+1)</f>
        <v/>
      </c>
      <c r="M14" s="121">
        <f>$C14*INDEX(Curves!$Q$8:$Q$68,M$4-$B14+1)</f>
        <v/>
      </c>
      <c r="N14" s="121">
        <f>$C14*INDEX(Curves!$Q$8:$Q$68,N$4-$B14+1)</f>
        <v/>
      </c>
      <c r="O14" s="121">
        <f>$C14*INDEX(Curves!$Q$8:$Q$68,O$4-$B14+1)</f>
        <v/>
      </c>
      <c r="P14" s="121">
        <f>$C14*INDEX(Curves!$Q$8:$Q$68,P$4-$B14+1)</f>
        <v/>
      </c>
      <c r="Q14" s="121">
        <f>$C14*INDEX(Curves!$Q$8:$Q$68,Q$4-$B14+1)</f>
        <v/>
      </c>
      <c r="R14" s="121">
        <f>$C14*INDEX(Curves!$Q$8:$Q$68,R$4-$B14+1)</f>
        <v/>
      </c>
      <c r="S14" s="121">
        <f>$C14*INDEX(Curves!$Q$8:$Q$68,S$4-$B14+1)</f>
        <v/>
      </c>
      <c r="T14" s="121">
        <f>$C14*INDEX(Curves!$Q$8:$Q$68,T$4-$B14+1)</f>
        <v/>
      </c>
      <c r="U14" s="121">
        <f>$C14*INDEX(Curves!$Q$8:$Q$68,U$4-$B14+1)</f>
        <v/>
      </c>
      <c r="V14" s="121">
        <f>$C14*INDEX(Curves!$Q$8:$Q$68,V$4-$B14+1)</f>
        <v/>
      </c>
      <c r="W14" s="121">
        <f>$C14*INDEX(Curves!$Q$8:$Q$68,W$4-$B14+1)</f>
        <v/>
      </c>
      <c r="X14" s="121">
        <f>$C14*INDEX(Curves!$Q$8:$Q$68,X$4-$B14+1)</f>
        <v/>
      </c>
      <c r="Y14" s="121">
        <f>$C14*INDEX(Curves!$Q$8:$Q$68,Y$4-$B14+1)</f>
        <v/>
      </c>
      <c r="Z14" s="121">
        <f>$C14*INDEX(Curves!$Q$8:$Q$68,Z$4-$B14+1)</f>
        <v/>
      </c>
      <c r="AA14" s="121">
        <f>$C14*INDEX(Curves!$Q$8:$Q$68,AA$4-$B14+1)</f>
        <v/>
      </c>
      <c r="AB14" s="121">
        <f>$C14*INDEX(Curves!$Q$8:$Q$68,AB$4-$B14+1)</f>
        <v/>
      </c>
      <c r="AC14" s="121">
        <f>$C14*INDEX(Curves!$Q$8:$Q$68,AC$4-$B14+1)</f>
        <v/>
      </c>
      <c r="AD14" s="121">
        <f>$C14*INDEX(Curves!$Q$8:$Q$68,AD$4-$B14+1)</f>
        <v/>
      </c>
      <c r="AE14" s="121">
        <f>$C14*INDEX(Curves!$Q$8:$Q$68,AE$4-$B14+1)</f>
        <v/>
      </c>
      <c r="AF14" s="121">
        <f>$C14*INDEX(Curves!$Q$8:$Q$68,AF$4-$B14+1)</f>
        <v/>
      </c>
      <c r="AG14" s="121">
        <f>$C14*INDEX(Curves!$Q$8:$Q$68,AG$4-$B14+1)</f>
        <v/>
      </c>
      <c r="AH14" s="121">
        <f>$C14*INDEX(Curves!$Q$8:$Q$68,AH$4-$B14+1)</f>
        <v/>
      </c>
      <c r="AI14" s="121">
        <f>$C14*INDEX(Curves!$Q$8:$Q$68,AI$4-$B14+1)</f>
        <v/>
      </c>
      <c r="AJ14" s="121">
        <f>$C14*INDEX(Curves!$Q$8:$Q$68,AJ$4-$B14+1)</f>
        <v/>
      </c>
      <c r="AK14" s="121">
        <f>$C14*INDEX(Curves!$Q$8:$Q$68,AK$4-$B14+1)</f>
        <v/>
      </c>
      <c r="AL14" s="121">
        <f>$C14*INDEX(Curves!$Q$8:$Q$68,AL$4-$B14+1)</f>
        <v/>
      </c>
      <c r="AM14" s="121">
        <f>$C14*INDEX(Curves!$Q$8:$Q$68,AM$4-$B14+1)</f>
        <v/>
      </c>
      <c r="AN14" s="121">
        <f>$C14*INDEX(Curves!$Q$8:$Q$68,AN$4-$B14+1)</f>
        <v/>
      </c>
      <c r="AO14" s="121">
        <f>$C14*INDEX(Curves!$Q$8:$Q$68,AO$4-$B14+1)</f>
        <v/>
      </c>
      <c r="AP14" s="121">
        <f>$C14*INDEX(Curves!$Q$8:$Q$68,AP$4-$B14+1)</f>
        <v/>
      </c>
      <c r="AQ14" s="121">
        <f>$C14*INDEX(Curves!$Q$8:$Q$68,AQ$4-$B14+1)</f>
        <v/>
      </c>
      <c r="AR14" s="121">
        <f>$C14*INDEX(Curves!$Q$8:$Q$68,AR$4-$B14+1)</f>
        <v/>
      </c>
      <c r="AS14" s="121">
        <f>$C14*INDEX(Curves!$Q$8:$Q$68,AS$4-$B14+1)</f>
        <v/>
      </c>
      <c r="AT14" s="121">
        <f>$C14*INDEX(Curves!$Q$8:$Q$68,AT$4-$B14+1)</f>
        <v/>
      </c>
      <c r="AU14" s="121">
        <f>$C14*INDEX(Curves!$Q$8:$Q$68,AU$4-$B14+1)</f>
        <v/>
      </c>
      <c r="AV14" s="121">
        <f>$C14*INDEX(Curves!$Q$8:$Q$68,AV$4-$B14+1)</f>
        <v/>
      </c>
      <c r="AW14" s="121">
        <f>$C14*INDEX(Curves!$Q$8:$Q$68,AW$4-$B14+1)</f>
        <v/>
      </c>
      <c r="AX14" s="121">
        <f>$C14*INDEX(Curves!$Q$8:$Q$68,AX$4-$B14+1)</f>
        <v/>
      </c>
      <c r="AY14" s="121">
        <f>$C14*INDEX(Curves!$Q$8:$Q$68,AY$4-$B14+1)</f>
        <v/>
      </c>
      <c r="AZ14" s="121">
        <f>$C14*INDEX(Curves!$Q$8:$Q$68,AZ$4-$B14+1)</f>
        <v/>
      </c>
      <c r="BA14" s="121">
        <f>$C14*INDEX(Curves!$Q$8:$Q$68,BA$4-$B14+1)</f>
        <v/>
      </c>
      <c r="BB14" s="121">
        <f>$C14*INDEX(Curves!$Q$8:$Q$68,BB$4-$B14+1)</f>
        <v/>
      </c>
      <c r="BC14" s="121">
        <f>$C14*INDEX(Curves!$Q$8:$Q$68,BC$4-$B14+1)</f>
        <v/>
      </c>
      <c r="BD14" s="121">
        <f>$C14*INDEX(Curves!$Q$8:$Q$68,BD$4-$B14+1)</f>
        <v/>
      </c>
      <c r="BE14" s="121">
        <f>$C14*INDEX(Curves!$Q$8:$Q$68,BE$4-$B14+1)</f>
        <v/>
      </c>
      <c r="BF14" s="121">
        <f>$C14*INDEX(Curves!$Q$8:$Q$68,BF$4-$B14+1)</f>
        <v/>
      </c>
      <c r="BG14" s="121">
        <f>$C14*INDEX(Curves!$Q$8:$Q$68,BG$4-$B14+1)</f>
        <v/>
      </c>
      <c r="BH14" s="121">
        <f>$C14*INDEX(Curves!$Q$8:$Q$68,BH$4-$B14+1)</f>
        <v/>
      </c>
      <c r="BI14" s="121">
        <f>$C14*INDEX(Curves!$Q$8:$Q$68,BI$4-$B14+1)</f>
        <v/>
      </c>
      <c r="BJ14" s="121">
        <f>$C14*INDEX(Curves!$Q$8:$Q$68,BJ$4-$B14+1)</f>
        <v/>
      </c>
      <c r="BK14" s="121">
        <f>$C14*INDEX(Curves!$Q$8:$Q$68,BK$4-$B14+1)</f>
        <v/>
      </c>
      <c r="BL14" s="121">
        <f>$C14*INDEX(Curves!$Q$8:$Q$68,BL$4-$B14+1)</f>
        <v/>
      </c>
    </row>
    <row r="15">
      <c r="A15" s="116" t="inlineStr">
        <is>
          <t>Cohort month 6</t>
        </is>
      </c>
      <c r="B15" s="116" t="n">
        <v>6</v>
      </c>
      <c r="C15" s="33">
        <f>INDEX(Ops!$E$35:$BL$35,1,$B15)</f>
        <v/>
      </c>
      <c r="K15" s="121">
        <f>$C15*INDEX(Curves!$Q$8:$Q$68,K$4-$B15+1)</f>
        <v/>
      </c>
      <c r="L15" s="121">
        <f>$C15*INDEX(Curves!$Q$8:$Q$68,L$4-$B15+1)</f>
        <v/>
      </c>
      <c r="M15" s="121">
        <f>$C15*INDEX(Curves!$Q$8:$Q$68,M$4-$B15+1)</f>
        <v/>
      </c>
      <c r="N15" s="121">
        <f>$C15*INDEX(Curves!$Q$8:$Q$68,N$4-$B15+1)</f>
        <v/>
      </c>
      <c r="O15" s="121">
        <f>$C15*INDEX(Curves!$Q$8:$Q$68,O$4-$B15+1)</f>
        <v/>
      </c>
      <c r="P15" s="121">
        <f>$C15*INDEX(Curves!$Q$8:$Q$68,P$4-$B15+1)</f>
        <v/>
      </c>
      <c r="Q15" s="121">
        <f>$C15*INDEX(Curves!$Q$8:$Q$68,Q$4-$B15+1)</f>
        <v/>
      </c>
      <c r="R15" s="121">
        <f>$C15*INDEX(Curves!$Q$8:$Q$68,R$4-$B15+1)</f>
        <v/>
      </c>
      <c r="S15" s="121">
        <f>$C15*INDEX(Curves!$Q$8:$Q$68,S$4-$B15+1)</f>
        <v/>
      </c>
      <c r="T15" s="121">
        <f>$C15*INDEX(Curves!$Q$8:$Q$68,T$4-$B15+1)</f>
        <v/>
      </c>
      <c r="U15" s="121">
        <f>$C15*INDEX(Curves!$Q$8:$Q$68,U$4-$B15+1)</f>
        <v/>
      </c>
      <c r="V15" s="121">
        <f>$C15*INDEX(Curves!$Q$8:$Q$68,V$4-$B15+1)</f>
        <v/>
      </c>
      <c r="W15" s="121">
        <f>$C15*INDEX(Curves!$Q$8:$Q$68,W$4-$B15+1)</f>
        <v/>
      </c>
      <c r="X15" s="121">
        <f>$C15*INDEX(Curves!$Q$8:$Q$68,X$4-$B15+1)</f>
        <v/>
      </c>
      <c r="Y15" s="121">
        <f>$C15*INDEX(Curves!$Q$8:$Q$68,Y$4-$B15+1)</f>
        <v/>
      </c>
      <c r="Z15" s="121">
        <f>$C15*INDEX(Curves!$Q$8:$Q$68,Z$4-$B15+1)</f>
        <v/>
      </c>
      <c r="AA15" s="121">
        <f>$C15*INDEX(Curves!$Q$8:$Q$68,AA$4-$B15+1)</f>
        <v/>
      </c>
      <c r="AB15" s="121">
        <f>$C15*INDEX(Curves!$Q$8:$Q$68,AB$4-$B15+1)</f>
        <v/>
      </c>
      <c r="AC15" s="121">
        <f>$C15*INDEX(Curves!$Q$8:$Q$68,AC$4-$B15+1)</f>
        <v/>
      </c>
      <c r="AD15" s="121">
        <f>$C15*INDEX(Curves!$Q$8:$Q$68,AD$4-$B15+1)</f>
        <v/>
      </c>
      <c r="AE15" s="121">
        <f>$C15*INDEX(Curves!$Q$8:$Q$68,AE$4-$B15+1)</f>
        <v/>
      </c>
      <c r="AF15" s="121">
        <f>$C15*INDEX(Curves!$Q$8:$Q$68,AF$4-$B15+1)</f>
        <v/>
      </c>
      <c r="AG15" s="121">
        <f>$C15*INDEX(Curves!$Q$8:$Q$68,AG$4-$B15+1)</f>
        <v/>
      </c>
      <c r="AH15" s="121">
        <f>$C15*INDEX(Curves!$Q$8:$Q$68,AH$4-$B15+1)</f>
        <v/>
      </c>
      <c r="AI15" s="121">
        <f>$C15*INDEX(Curves!$Q$8:$Q$68,AI$4-$B15+1)</f>
        <v/>
      </c>
      <c r="AJ15" s="121">
        <f>$C15*INDEX(Curves!$Q$8:$Q$68,AJ$4-$B15+1)</f>
        <v/>
      </c>
      <c r="AK15" s="121">
        <f>$C15*INDEX(Curves!$Q$8:$Q$68,AK$4-$B15+1)</f>
        <v/>
      </c>
      <c r="AL15" s="121">
        <f>$C15*INDEX(Curves!$Q$8:$Q$68,AL$4-$B15+1)</f>
        <v/>
      </c>
      <c r="AM15" s="121">
        <f>$C15*INDEX(Curves!$Q$8:$Q$68,AM$4-$B15+1)</f>
        <v/>
      </c>
      <c r="AN15" s="121">
        <f>$C15*INDEX(Curves!$Q$8:$Q$68,AN$4-$B15+1)</f>
        <v/>
      </c>
      <c r="AO15" s="121">
        <f>$C15*INDEX(Curves!$Q$8:$Q$68,AO$4-$B15+1)</f>
        <v/>
      </c>
      <c r="AP15" s="121">
        <f>$C15*INDEX(Curves!$Q$8:$Q$68,AP$4-$B15+1)</f>
        <v/>
      </c>
      <c r="AQ15" s="121">
        <f>$C15*INDEX(Curves!$Q$8:$Q$68,AQ$4-$B15+1)</f>
        <v/>
      </c>
      <c r="AR15" s="121">
        <f>$C15*INDEX(Curves!$Q$8:$Q$68,AR$4-$B15+1)</f>
        <v/>
      </c>
      <c r="AS15" s="121">
        <f>$C15*INDEX(Curves!$Q$8:$Q$68,AS$4-$B15+1)</f>
        <v/>
      </c>
      <c r="AT15" s="121">
        <f>$C15*INDEX(Curves!$Q$8:$Q$68,AT$4-$B15+1)</f>
        <v/>
      </c>
      <c r="AU15" s="121">
        <f>$C15*INDEX(Curves!$Q$8:$Q$68,AU$4-$B15+1)</f>
        <v/>
      </c>
      <c r="AV15" s="121">
        <f>$C15*INDEX(Curves!$Q$8:$Q$68,AV$4-$B15+1)</f>
        <v/>
      </c>
      <c r="AW15" s="121">
        <f>$C15*INDEX(Curves!$Q$8:$Q$68,AW$4-$B15+1)</f>
        <v/>
      </c>
      <c r="AX15" s="121">
        <f>$C15*INDEX(Curves!$Q$8:$Q$68,AX$4-$B15+1)</f>
        <v/>
      </c>
      <c r="AY15" s="121">
        <f>$C15*INDEX(Curves!$Q$8:$Q$68,AY$4-$B15+1)</f>
        <v/>
      </c>
      <c r="AZ15" s="121">
        <f>$C15*INDEX(Curves!$Q$8:$Q$68,AZ$4-$B15+1)</f>
        <v/>
      </c>
      <c r="BA15" s="121">
        <f>$C15*INDEX(Curves!$Q$8:$Q$68,BA$4-$B15+1)</f>
        <v/>
      </c>
      <c r="BB15" s="121">
        <f>$C15*INDEX(Curves!$Q$8:$Q$68,BB$4-$B15+1)</f>
        <v/>
      </c>
      <c r="BC15" s="121">
        <f>$C15*INDEX(Curves!$Q$8:$Q$68,BC$4-$B15+1)</f>
        <v/>
      </c>
      <c r="BD15" s="121">
        <f>$C15*INDEX(Curves!$Q$8:$Q$68,BD$4-$B15+1)</f>
        <v/>
      </c>
      <c r="BE15" s="121">
        <f>$C15*INDEX(Curves!$Q$8:$Q$68,BE$4-$B15+1)</f>
        <v/>
      </c>
      <c r="BF15" s="121">
        <f>$C15*INDEX(Curves!$Q$8:$Q$68,BF$4-$B15+1)</f>
        <v/>
      </c>
      <c r="BG15" s="121">
        <f>$C15*INDEX(Curves!$Q$8:$Q$68,BG$4-$B15+1)</f>
        <v/>
      </c>
      <c r="BH15" s="121">
        <f>$C15*INDEX(Curves!$Q$8:$Q$68,BH$4-$B15+1)</f>
        <v/>
      </c>
      <c r="BI15" s="121">
        <f>$C15*INDEX(Curves!$Q$8:$Q$68,BI$4-$B15+1)</f>
        <v/>
      </c>
      <c r="BJ15" s="121">
        <f>$C15*INDEX(Curves!$Q$8:$Q$68,BJ$4-$B15+1)</f>
        <v/>
      </c>
      <c r="BK15" s="121">
        <f>$C15*INDEX(Curves!$Q$8:$Q$68,BK$4-$B15+1)</f>
        <v/>
      </c>
      <c r="BL15" s="121">
        <f>$C15*INDEX(Curves!$Q$8:$Q$68,BL$4-$B15+1)</f>
        <v/>
      </c>
    </row>
    <row r="16">
      <c r="A16" s="116" t="inlineStr">
        <is>
          <t>Cohort month 7</t>
        </is>
      </c>
      <c r="B16" s="116" t="n">
        <v>7</v>
      </c>
      <c r="C16" s="33">
        <f>INDEX(Ops!$E$35:$BL$35,1,$B16)</f>
        <v/>
      </c>
      <c r="L16" s="121">
        <f>$C16*INDEX(Curves!$Q$8:$Q$68,L$4-$B16+1)</f>
        <v/>
      </c>
      <c r="M16" s="121">
        <f>$C16*INDEX(Curves!$Q$8:$Q$68,M$4-$B16+1)</f>
        <v/>
      </c>
      <c r="N16" s="121">
        <f>$C16*INDEX(Curves!$Q$8:$Q$68,N$4-$B16+1)</f>
        <v/>
      </c>
      <c r="O16" s="121">
        <f>$C16*INDEX(Curves!$Q$8:$Q$68,O$4-$B16+1)</f>
        <v/>
      </c>
      <c r="P16" s="121">
        <f>$C16*INDEX(Curves!$Q$8:$Q$68,P$4-$B16+1)</f>
        <v/>
      </c>
      <c r="Q16" s="121">
        <f>$C16*INDEX(Curves!$Q$8:$Q$68,Q$4-$B16+1)</f>
        <v/>
      </c>
      <c r="R16" s="121">
        <f>$C16*INDEX(Curves!$Q$8:$Q$68,R$4-$B16+1)</f>
        <v/>
      </c>
      <c r="S16" s="121">
        <f>$C16*INDEX(Curves!$Q$8:$Q$68,S$4-$B16+1)</f>
        <v/>
      </c>
      <c r="T16" s="121">
        <f>$C16*INDEX(Curves!$Q$8:$Q$68,T$4-$B16+1)</f>
        <v/>
      </c>
      <c r="U16" s="121">
        <f>$C16*INDEX(Curves!$Q$8:$Q$68,U$4-$B16+1)</f>
        <v/>
      </c>
      <c r="V16" s="121">
        <f>$C16*INDEX(Curves!$Q$8:$Q$68,V$4-$B16+1)</f>
        <v/>
      </c>
      <c r="W16" s="121">
        <f>$C16*INDEX(Curves!$Q$8:$Q$68,W$4-$B16+1)</f>
        <v/>
      </c>
      <c r="X16" s="121">
        <f>$C16*INDEX(Curves!$Q$8:$Q$68,X$4-$B16+1)</f>
        <v/>
      </c>
      <c r="Y16" s="121">
        <f>$C16*INDEX(Curves!$Q$8:$Q$68,Y$4-$B16+1)</f>
        <v/>
      </c>
      <c r="Z16" s="121">
        <f>$C16*INDEX(Curves!$Q$8:$Q$68,Z$4-$B16+1)</f>
        <v/>
      </c>
      <c r="AA16" s="121">
        <f>$C16*INDEX(Curves!$Q$8:$Q$68,AA$4-$B16+1)</f>
        <v/>
      </c>
      <c r="AB16" s="121">
        <f>$C16*INDEX(Curves!$Q$8:$Q$68,AB$4-$B16+1)</f>
        <v/>
      </c>
      <c r="AC16" s="121">
        <f>$C16*INDEX(Curves!$Q$8:$Q$68,AC$4-$B16+1)</f>
        <v/>
      </c>
      <c r="AD16" s="121">
        <f>$C16*INDEX(Curves!$Q$8:$Q$68,AD$4-$B16+1)</f>
        <v/>
      </c>
      <c r="AE16" s="121">
        <f>$C16*INDEX(Curves!$Q$8:$Q$68,AE$4-$B16+1)</f>
        <v/>
      </c>
      <c r="AF16" s="121">
        <f>$C16*INDEX(Curves!$Q$8:$Q$68,AF$4-$B16+1)</f>
        <v/>
      </c>
      <c r="AG16" s="121">
        <f>$C16*INDEX(Curves!$Q$8:$Q$68,AG$4-$B16+1)</f>
        <v/>
      </c>
      <c r="AH16" s="121">
        <f>$C16*INDEX(Curves!$Q$8:$Q$68,AH$4-$B16+1)</f>
        <v/>
      </c>
      <c r="AI16" s="121">
        <f>$C16*INDEX(Curves!$Q$8:$Q$68,AI$4-$B16+1)</f>
        <v/>
      </c>
      <c r="AJ16" s="121">
        <f>$C16*INDEX(Curves!$Q$8:$Q$68,AJ$4-$B16+1)</f>
        <v/>
      </c>
      <c r="AK16" s="121">
        <f>$C16*INDEX(Curves!$Q$8:$Q$68,AK$4-$B16+1)</f>
        <v/>
      </c>
      <c r="AL16" s="121">
        <f>$C16*INDEX(Curves!$Q$8:$Q$68,AL$4-$B16+1)</f>
        <v/>
      </c>
      <c r="AM16" s="121">
        <f>$C16*INDEX(Curves!$Q$8:$Q$68,AM$4-$B16+1)</f>
        <v/>
      </c>
      <c r="AN16" s="121">
        <f>$C16*INDEX(Curves!$Q$8:$Q$68,AN$4-$B16+1)</f>
        <v/>
      </c>
      <c r="AO16" s="121">
        <f>$C16*INDEX(Curves!$Q$8:$Q$68,AO$4-$B16+1)</f>
        <v/>
      </c>
      <c r="AP16" s="121">
        <f>$C16*INDEX(Curves!$Q$8:$Q$68,AP$4-$B16+1)</f>
        <v/>
      </c>
      <c r="AQ16" s="121">
        <f>$C16*INDEX(Curves!$Q$8:$Q$68,AQ$4-$B16+1)</f>
        <v/>
      </c>
      <c r="AR16" s="121">
        <f>$C16*INDEX(Curves!$Q$8:$Q$68,AR$4-$B16+1)</f>
        <v/>
      </c>
      <c r="AS16" s="121">
        <f>$C16*INDEX(Curves!$Q$8:$Q$68,AS$4-$B16+1)</f>
        <v/>
      </c>
      <c r="AT16" s="121">
        <f>$C16*INDEX(Curves!$Q$8:$Q$68,AT$4-$B16+1)</f>
        <v/>
      </c>
      <c r="AU16" s="121">
        <f>$C16*INDEX(Curves!$Q$8:$Q$68,AU$4-$B16+1)</f>
        <v/>
      </c>
      <c r="AV16" s="121">
        <f>$C16*INDEX(Curves!$Q$8:$Q$68,AV$4-$B16+1)</f>
        <v/>
      </c>
      <c r="AW16" s="121">
        <f>$C16*INDEX(Curves!$Q$8:$Q$68,AW$4-$B16+1)</f>
        <v/>
      </c>
      <c r="AX16" s="121">
        <f>$C16*INDEX(Curves!$Q$8:$Q$68,AX$4-$B16+1)</f>
        <v/>
      </c>
      <c r="AY16" s="121">
        <f>$C16*INDEX(Curves!$Q$8:$Q$68,AY$4-$B16+1)</f>
        <v/>
      </c>
      <c r="AZ16" s="121">
        <f>$C16*INDEX(Curves!$Q$8:$Q$68,AZ$4-$B16+1)</f>
        <v/>
      </c>
      <c r="BA16" s="121">
        <f>$C16*INDEX(Curves!$Q$8:$Q$68,BA$4-$B16+1)</f>
        <v/>
      </c>
      <c r="BB16" s="121">
        <f>$C16*INDEX(Curves!$Q$8:$Q$68,BB$4-$B16+1)</f>
        <v/>
      </c>
      <c r="BC16" s="121">
        <f>$C16*INDEX(Curves!$Q$8:$Q$68,BC$4-$B16+1)</f>
        <v/>
      </c>
      <c r="BD16" s="121">
        <f>$C16*INDEX(Curves!$Q$8:$Q$68,BD$4-$B16+1)</f>
        <v/>
      </c>
      <c r="BE16" s="121">
        <f>$C16*INDEX(Curves!$Q$8:$Q$68,BE$4-$B16+1)</f>
        <v/>
      </c>
      <c r="BF16" s="121">
        <f>$C16*INDEX(Curves!$Q$8:$Q$68,BF$4-$B16+1)</f>
        <v/>
      </c>
      <c r="BG16" s="121">
        <f>$C16*INDEX(Curves!$Q$8:$Q$68,BG$4-$B16+1)</f>
        <v/>
      </c>
      <c r="BH16" s="121">
        <f>$C16*INDEX(Curves!$Q$8:$Q$68,BH$4-$B16+1)</f>
        <v/>
      </c>
      <c r="BI16" s="121">
        <f>$C16*INDEX(Curves!$Q$8:$Q$68,BI$4-$B16+1)</f>
        <v/>
      </c>
      <c r="BJ16" s="121">
        <f>$C16*INDEX(Curves!$Q$8:$Q$68,BJ$4-$B16+1)</f>
        <v/>
      </c>
      <c r="BK16" s="121">
        <f>$C16*INDEX(Curves!$Q$8:$Q$68,BK$4-$B16+1)</f>
        <v/>
      </c>
      <c r="BL16" s="121">
        <f>$C16*INDEX(Curves!$Q$8:$Q$68,BL$4-$B16+1)</f>
        <v/>
      </c>
    </row>
    <row r="17">
      <c r="A17" s="116" t="inlineStr">
        <is>
          <t>Cohort month 8</t>
        </is>
      </c>
      <c r="B17" s="116" t="n">
        <v>8</v>
      </c>
      <c r="C17" s="33">
        <f>INDEX(Ops!$E$35:$BL$35,1,$B17)</f>
        <v/>
      </c>
      <c r="M17" s="121">
        <f>$C17*INDEX(Curves!$Q$8:$Q$68,M$4-$B17+1)</f>
        <v/>
      </c>
      <c r="N17" s="121">
        <f>$C17*INDEX(Curves!$Q$8:$Q$68,N$4-$B17+1)</f>
        <v/>
      </c>
      <c r="O17" s="121">
        <f>$C17*INDEX(Curves!$Q$8:$Q$68,O$4-$B17+1)</f>
        <v/>
      </c>
      <c r="P17" s="121">
        <f>$C17*INDEX(Curves!$Q$8:$Q$68,P$4-$B17+1)</f>
        <v/>
      </c>
      <c r="Q17" s="121">
        <f>$C17*INDEX(Curves!$Q$8:$Q$68,Q$4-$B17+1)</f>
        <v/>
      </c>
      <c r="R17" s="121">
        <f>$C17*INDEX(Curves!$Q$8:$Q$68,R$4-$B17+1)</f>
        <v/>
      </c>
      <c r="S17" s="121">
        <f>$C17*INDEX(Curves!$Q$8:$Q$68,S$4-$B17+1)</f>
        <v/>
      </c>
      <c r="T17" s="121">
        <f>$C17*INDEX(Curves!$Q$8:$Q$68,T$4-$B17+1)</f>
        <v/>
      </c>
      <c r="U17" s="121">
        <f>$C17*INDEX(Curves!$Q$8:$Q$68,U$4-$B17+1)</f>
        <v/>
      </c>
      <c r="V17" s="121">
        <f>$C17*INDEX(Curves!$Q$8:$Q$68,V$4-$B17+1)</f>
        <v/>
      </c>
      <c r="W17" s="121">
        <f>$C17*INDEX(Curves!$Q$8:$Q$68,W$4-$B17+1)</f>
        <v/>
      </c>
      <c r="X17" s="121">
        <f>$C17*INDEX(Curves!$Q$8:$Q$68,X$4-$B17+1)</f>
        <v/>
      </c>
      <c r="Y17" s="121">
        <f>$C17*INDEX(Curves!$Q$8:$Q$68,Y$4-$B17+1)</f>
        <v/>
      </c>
      <c r="Z17" s="121">
        <f>$C17*INDEX(Curves!$Q$8:$Q$68,Z$4-$B17+1)</f>
        <v/>
      </c>
      <c r="AA17" s="121">
        <f>$C17*INDEX(Curves!$Q$8:$Q$68,AA$4-$B17+1)</f>
        <v/>
      </c>
      <c r="AB17" s="121">
        <f>$C17*INDEX(Curves!$Q$8:$Q$68,AB$4-$B17+1)</f>
        <v/>
      </c>
      <c r="AC17" s="121">
        <f>$C17*INDEX(Curves!$Q$8:$Q$68,AC$4-$B17+1)</f>
        <v/>
      </c>
      <c r="AD17" s="121">
        <f>$C17*INDEX(Curves!$Q$8:$Q$68,AD$4-$B17+1)</f>
        <v/>
      </c>
      <c r="AE17" s="121">
        <f>$C17*INDEX(Curves!$Q$8:$Q$68,AE$4-$B17+1)</f>
        <v/>
      </c>
      <c r="AF17" s="121">
        <f>$C17*INDEX(Curves!$Q$8:$Q$68,AF$4-$B17+1)</f>
        <v/>
      </c>
      <c r="AG17" s="121">
        <f>$C17*INDEX(Curves!$Q$8:$Q$68,AG$4-$B17+1)</f>
        <v/>
      </c>
      <c r="AH17" s="121">
        <f>$C17*INDEX(Curves!$Q$8:$Q$68,AH$4-$B17+1)</f>
        <v/>
      </c>
      <c r="AI17" s="121">
        <f>$C17*INDEX(Curves!$Q$8:$Q$68,AI$4-$B17+1)</f>
        <v/>
      </c>
      <c r="AJ17" s="121">
        <f>$C17*INDEX(Curves!$Q$8:$Q$68,AJ$4-$B17+1)</f>
        <v/>
      </c>
      <c r="AK17" s="121">
        <f>$C17*INDEX(Curves!$Q$8:$Q$68,AK$4-$B17+1)</f>
        <v/>
      </c>
      <c r="AL17" s="121">
        <f>$C17*INDEX(Curves!$Q$8:$Q$68,AL$4-$B17+1)</f>
        <v/>
      </c>
      <c r="AM17" s="121">
        <f>$C17*INDEX(Curves!$Q$8:$Q$68,AM$4-$B17+1)</f>
        <v/>
      </c>
      <c r="AN17" s="121">
        <f>$C17*INDEX(Curves!$Q$8:$Q$68,AN$4-$B17+1)</f>
        <v/>
      </c>
      <c r="AO17" s="121">
        <f>$C17*INDEX(Curves!$Q$8:$Q$68,AO$4-$B17+1)</f>
        <v/>
      </c>
      <c r="AP17" s="121">
        <f>$C17*INDEX(Curves!$Q$8:$Q$68,AP$4-$B17+1)</f>
        <v/>
      </c>
      <c r="AQ17" s="121">
        <f>$C17*INDEX(Curves!$Q$8:$Q$68,AQ$4-$B17+1)</f>
        <v/>
      </c>
      <c r="AR17" s="121">
        <f>$C17*INDEX(Curves!$Q$8:$Q$68,AR$4-$B17+1)</f>
        <v/>
      </c>
      <c r="AS17" s="121">
        <f>$C17*INDEX(Curves!$Q$8:$Q$68,AS$4-$B17+1)</f>
        <v/>
      </c>
      <c r="AT17" s="121">
        <f>$C17*INDEX(Curves!$Q$8:$Q$68,AT$4-$B17+1)</f>
        <v/>
      </c>
      <c r="AU17" s="121">
        <f>$C17*INDEX(Curves!$Q$8:$Q$68,AU$4-$B17+1)</f>
        <v/>
      </c>
      <c r="AV17" s="121">
        <f>$C17*INDEX(Curves!$Q$8:$Q$68,AV$4-$B17+1)</f>
        <v/>
      </c>
      <c r="AW17" s="121">
        <f>$C17*INDEX(Curves!$Q$8:$Q$68,AW$4-$B17+1)</f>
        <v/>
      </c>
      <c r="AX17" s="121">
        <f>$C17*INDEX(Curves!$Q$8:$Q$68,AX$4-$B17+1)</f>
        <v/>
      </c>
      <c r="AY17" s="121">
        <f>$C17*INDEX(Curves!$Q$8:$Q$68,AY$4-$B17+1)</f>
        <v/>
      </c>
      <c r="AZ17" s="121">
        <f>$C17*INDEX(Curves!$Q$8:$Q$68,AZ$4-$B17+1)</f>
        <v/>
      </c>
      <c r="BA17" s="121">
        <f>$C17*INDEX(Curves!$Q$8:$Q$68,BA$4-$B17+1)</f>
        <v/>
      </c>
      <c r="BB17" s="121">
        <f>$C17*INDEX(Curves!$Q$8:$Q$68,BB$4-$B17+1)</f>
        <v/>
      </c>
      <c r="BC17" s="121">
        <f>$C17*INDEX(Curves!$Q$8:$Q$68,BC$4-$B17+1)</f>
        <v/>
      </c>
      <c r="BD17" s="121">
        <f>$C17*INDEX(Curves!$Q$8:$Q$68,BD$4-$B17+1)</f>
        <v/>
      </c>
      <c r="BE17" s="121">
        <f>$C17*INDEX(Curves!$Q$8:$Q$68,BE$4-$B17+1)</f>
        <v/>
      </c>
      <c r="BF17" s="121">
        <f>$C17*INDEX(Curves!$Q$8:$Q$68,BF$4-$B17+1)</f>
        <v/>
      </c>
      <c r="BG17" s="121">
        <f>$C17*INDEX(Curves!$Q$8:$Q$68,BG$4-$B17+1)</f>
        <v/>
      </c>
      <c r="BH17" s="121">
        <f>$C17*INDEX(Curves!$Q$8:$Q$68,BH$4-$B17+1)</f>
        <v/>
      </c>
      <c r="BI17" s="121">
        <f>$C17*INDEX(Curves!$Q$8:$Q$68,BI$4-$B17+1)</f>
        <v/>
      </c>
      <c r="BJ17" s="121">
        <f>$C17*INDEX(Curves!$Q$8:$Q$68,BJ$4-$B17+1)</f>
        <v/>
      </c>
      <c r="BK17" s="121">
        <f>$C17*INDEX(Curves!$Q$8:$Q$68,BK$4-$B17+1)</f>
        <v/>
      </c>
      <c r="BL17" s="121">
        <f>$C17*INDEX(Curves!$Q$8:$Q$68,BL$4-$B17+1)</f>
        <v/>
      </c>
    </row>
    <row r="18">
      <c r="A18" s="116" t="inlineStr">
        <is>
          <t>Cohort month 9</t>
        </is>
      </c>
      <c r="B18" s="116" t="n">
        <v>9</v>
      </c>
      <c r="C18" s="33">
        <f>INDEX(Ops!$E$35:$BL$35,1,$B18)</f>
        <v/>
      </c>
      <c r="N18" s="121">
        <f>$C18*INDEX(Curves!$Q$8:$Q$68,N$4-$B18+1)</f>
        <v/>
      </c>
      <c r="O18" s="121">
        <f>$C18*INDEX(Curves!$Q$8:$Q$68,O$4-$B18+1)</f>
        <v/>
      </c>
      <c r="P18" s="121">
        <f>$C18*INDEX(Curves!$Q$8:$Q$68,P$4-$B18+1)</f>
        <v/>
      </c>
      <c r="Q18" s="121">
        <f>$C18*INDEX(Curves!$Q$8:$Q$68,Q$4-$B18+1)</f>
        <v/>
      </c>
      <c r="R18" s="121">
        <f>$C18*INDEX(Curves!$Q$8:$Q$68,R$4-$B18+1)</f>
        <v/>
      </c>
      <c r="S18" s="121">
        <f>$C18*INDEX(Curves!$Q$8:$Q$68,S$4-$B18+1)</f>
        <v/>
      </c>
      <c r="T18" s="121">
        <f>$C18*INDEX(Curves!$Q$8:$Q$68,T$4-$B18+1)</f>
        <v/>
      </c>
      <c r="U18" s="121">
        <f>$C18*INDEX(Curves!$Q$8:$Q$68,U$4-$B18+1)</f>
        <v/>
      </c>
      <c r="V18" s="121">
        <f>$C18*INDEX(Curves!$Q$8:$Q$68,V$4-$B18+1)</f>
        <v/>
      </c>
      <c r="W18" s="121">
        <f>$C18*INDEX(Curves!$Q$8:$Q$68,W$4-$B18+1)</f>
        <v/>
      </c>
      <c r="X18" s="121">
        <f>$C18*INDEX(Curves!$Q$8:$Q$68,X$4-$B18+1)</f>
        <v/>
      </c>
      <c r="Y18" s="121">
        <f>$C18*INDEX(Curves!$Q$8:$Q$68,Y$4-$B18+1)</f>
        <v/>
      </c>
      <c r="Z18" s="121">
        <f>$C18*INDEX(Curves!$Q$8:$Q$68,Z$4-$B18+1)</f>
        <v/>
      </c>
      <c r="AA18" s="121">
        <f>$C18*INDEX(Curves!$Q$8:$Q$68,AA$4-$B18+1)</f>
        <v/>
      </c>
      <c r="AB18" s="121">
        <f>$C18*INDEX(Curves!$Q$8:$Q$68,AB$4-$B18+1)</f>
        <v/>
      </c>
      <c r="AC18" s="121">
        <f>$C18*INDEX(Curves!$Q$8:$Q$68,AC$4-$B18+1)</f>
        <v/>
      </c>
      <c r="AD18" s="121">
        <f>$C18*INDEX(Curves!$Q$8:$Q$68,AD$4-$B18+1)</f>
        <v/>
      </c>
      <c r="AE18" s="121">
        <f>$C18*INDEX(Curves!$Q$8:$Q$68,AE$4-$B18+1)</f>
        <v/>
      </c>
      <c r="AF18" s="121">
        <f>$C18*INDEX(Curves!$Q$8:$Q$68,AF$4-$B18+1)</f>
        <v/>
      </c>
      <c r="AG18" s="121">
        <f>$C18*INDEX(Curves!$Q$8:$Q$68,AG$4-$B18+1)</f>
        <v/>
      </c>
      <c r="AH18" s="121">
        <f>$C18*INDEX(Curves!$Q$8:$Q$68,AH$4-$B18+1)</f>
        <v/>
      </c>
      <c r="AI18" s="121">
        <f>$C18*INDEX(Curves!$Q$8:$Q$68,AI$4-$B18+1)</f>
        <v/>
      </c>
      <c r="AJ18" s="121">
        <f>$C18*INDEX(Curves!$Q$8:$Q$68,AJ$4-$B18+1)</f>
        <v/>
      </c>
      <c r="AK18" s="121">
        <f>$C18*INDEX(Curves!$Q$8:$Q$68,AK$4-$B18+1)</f>
        <v/>
      </c>
      <c r="AL18" s="121">
        <f>$C18*INDEX(Curves!$Q$8:$Q$68,AL$4-$B18+1)</f>
        <v/>
      </c>
      <c r="AM18" s="121">
        <f>$C18*INDEX(Curves!$Q$8:$Q$68,AM$4-$B18+1)</f>
        <v/>
      </c>
      <c r="AN18" s="121">
        <f>$C18*INDEX(Curves!$Q$8:$Q$68,AN$4-$B18+1)</f>
        <v/>
      </c>
      <c r="AO18" s="121">
        <f>$C18*INDEX(Curves!$Q$8:$Q$68,AO$4-$B18+1)</f>
        <v/>
      </c>
      <c r="AP18" s="121">
        <f>$C18*INDEX(Curves!$Q$8:$Q$68,AP$4-$B18+1)</f>
        <v/>
      </c>
      <c r="AQ18" s="121">
        <f>$C18*INDEX(Curves!$Q$8:$Q$68,AQ$4-$B18+1)</f>
        <v/>
      </c>
      <c r="AR18" s="121">
        <f>$C18*INDEX(Curves!$Q$8:$Q$68,AR$4-$B18+1)</f>
        <v/>
      </c>
      <c r="AS18" s="121">
        <f>$C18*INDEX(Curves!$Q$8:$Q$68,AS$4-$B18+1)</f>
        <v/>
      </c>
      <c r="AT18" s="121">
        <f>$C18*INDEX(Curves!$Q$8:$Q$68,AT$4-$B18+1)</f>
        <v/>
      </c>
      <c r="AU18" s="121">
        <f>$C18*INDEX(Curves!$Q$8:$Q$68,AU$4-$B18+1)</f>
        <v/>
      </c>
      <c r="AV18" s="121">
        <f>$C18*INDEX(Curves!$Q$8:$Q$68,AV$4-$B18+1)</f>
        <v/>
      </c>
      <c r="AW18" s="121">
        <f>$C18*INDEX(Curves!$Q$8:$Q$68,AW$4-$B18+1)</f>
        <v/>
      </c>
      <c r="AX18" s="121">
        <f>$C18*INDEX(Curves!$Q$8:$Q$68,AX$4-$B18+1)</f>
        <v/>
      </c>
      <c r="AY18" s="121">
        <f>$C18*INDEX(Curves!$Q$8:$Q$68,AY$4-$B18+1)</f>
        <v/>
      </c>
      <c r="AZ18" s="121">
        <f>$C18*INDEX(Curves!$Q$8:$Q$68,AZ$4-$B18+1)</f>
        <v/>
      </c>
      <c r="BA18" s="121">
        <f>$C18*INDEX(Curves!$Q$8:$Q$68,BA$4-$B18+1)</f>
        <v/>
      </c>
      <c r="BB18" s="121">
        <f>$C18*INDEX(Curves!$Q$8:$Q$68,BB$4-$B18+1)</f>
        <v/>
      </c>
      <c r="BC18" s="121">
        <f>$C18*INDEX(Curves!$Q$8:$Q$68,BC$4-$B18+1)</f>
        <v/>
      </c>
      <c r="BD18" s="121">
        <f>$C18*INDEX(Curves!$Q$8:$Q$68,BD$4-$B18+1)</f>
        <v/>
      </c>
      <c r="BE18" s="121">
        <f>$C18*INDEX(Curves!$Q$8:$Q$68,BE$4-$B18+1)</f>
        <v/>
      </c>
      <c r="BF18" s="121">
        <f>$C18*INDEX(Curves!$Q$8:$Q$68,BF$4-$B18+1)</f>
        <v/>
      </c>
      <c r="BG18" s="121">
        <f>$C18*INDEX(Curves!$Q$8:$Q$68,BG$4-$B18+1)</f>
        <v/>
      </c>
      <c r="BH18" s="121">
        <f>$C18*INDEX(Curves!$Q$8:$Q$68,BH$4-$B18+1)</f>
        <v/>
      </c>
      <c r="BI18" s="121">
        <f>$C18*INDEX(Curves!$Q$8:$Q$68,BI$4-$B18+1)</f>
        <v/>
      </c>
      <c r="BJ18" s="121">
        <f>$C18*INDEX(Curves!$Q$8:$Q$68,BJ$4-$B18+1)</f>
        <v/>
      </c>
      <c r="BK18" s="121">
        <f>$C18*INDEX(Curves!$Q$8:$Q$68,BK$4-$B18+1)</f>
        <v/>
      </c>
      <c r="BL18" s="121">
        <f>$C18*INDEX(Curves!$Q$8:$Q$68,BL$4-$B18+1)</f>
        <v/>
      </c>
    </row>
    <row r="19">
      <c r="A19" s="116" t="inlineStr">
        <is>
          <t>Cohort month 10</t>
        </is>
      </c>
      <c r="B19" s="116" t="n">
        <v>10</v>
      </c>
      <c r="C19" s="33">
        <f>INDEX(Ops!$E$35:$BL$35,1,$B19)</f>
        <v/>
      </c>
      <c r="O19" s="121">
        <f>$C19*INDEX(Curves!$Q$8:$Q$68,O$4-$B19+1)</f>
        <v/>
      </c>
      <c r="P19" s="121">
        <f>$C19*INDEX(Curves!$Q$8:$Q$68,P$4-$B19+1)</f>
        <v/>
      </c>
      <c r="Q19" s="121">
        <f>$C19*INDEX(Curves!$Q$8:$Q$68,Q$4-$B19+1)</f>
        <v/>
      </c>
      <c r="R19" s="121">
        <f>$C19*INDEX(Curves!$Q$8:$Q$68,R$4-$B19+1)</f>
        <v/>
      </c>
      <c r="S19" s="121">
        <f>$C19*INDEX(Curves!$Q$8:$Q$68,S$4-$B19+1)</f>
        <v/>
      </c>
      <c r="T19" s="121">
        <f>$C19*INDEX(Curves!$Q$8:$Q$68,T$4-$B19+1)</f>
        <v/>
      </c>
      <c r="U19" s="121">
        <f>$C19*INDEX(Curves!$Q$8:$Q$68,U$4-$B19+1)</f>
        <v/>
      </c>
      <c r="V19" s="121">
        <f>$C19*INDEX(Curves!$Q$8:$Q$68,V$4-$B19+1)</f>
        <v/>
      </c>
      <c r="W19" s="121">
        <f>$C19*INDEX(Curves!$Q$8:$Q$68,W$4-$B19+1)</f>
        <v/>
      </c>
      <c r="X19" s="121">
        <f>$C19*INDEX(Curves!$Q$8:$Q$68,X$4-$B19+1)</f>
        <v/>
      </c>
      <c r="Y19" s="121">
        <f>$C19*INDEX(Curves!$Q$8:$Q$68,Y$4-$B19+1)</f>
        <v/>
      </c>
      <c r="Z19" s="121">
        <f>$C19*INDEX(Curves!$Q$8:$Q$68,Z$4-$B19+1)</f>
        <v/>
      </c>
      <c r="AA19" s="121">
        <f>$C19*INDEX(Curves!$Q$8:$Q$68,AA$4-$B19+1)</f>
        <v/>
      </c>
      <c r="AB19" s="121">
        <f>$C19*INDEX(Curves!$Q$8:$Q$68,AB$4-$B19+1)</f>
        <v/>
      </c>
      <c r="AC19" s="121">
        <f>$C19*INDEX(Curves!$Q$8:$Q$68,AC$4-$B19+1)</f>
        <v/>
      </c>
      <c r="AD19" s="121">
        <f>$C19*INDEX(Curves!$Q$8:$Q$68,AD$4-$B19+1)</f>
        <v/>
      </c>
      <c r="AE19" s="121">
        <f>$C19*INDEX(Curves!$Q$8:$Q$68,AE$4-$B19+1)</f>
        <v/>
      </c>
      <c r="AF19" s="121">
        <f>$C19*INDEX(Curves!$Q$8:$Q$68,AF$4-$B19+1)</f>
        <v/>
      </c>
      <c r="AG19" s="121">
        <f>$C19*INDEX(Curves!$Q$8:$Q$68,AG$4-$B19+1)</f>
        <v/>
      </c>
      <c r="AH19" s="121">
        <f>$C19*INDEX(Curves!$Q$8:$Q$68,AH$4-$B19+1)</f>
        <v/>
      </c>
      <c r="AI19" s="121">
        <f>$C19*INDEX(Curves!$Q$8:$Q$68,AI$4-$B19+1)</f>
        <v/>
      </c>
      <c r="AJ19" s="121">
        <f>$C19*INDEX(Curves!$Q$8:$Q$68,AJ$4-$B19+1)</f>
        <v/>
      </c>
      <c r="AK19" s="121">
        <f>$C19*INDEX(Curves!$Q$8:$Q$68,AK$4-$B19+1)</f>
        <v/>
      </c>
      <c r="AL19" s="121">
        <f>$C19*INDEX(Curves!$Q$8:$Q$68,AL$4-$B19+1)</f>
        <v/>
      </c>
      <c r="AM19" s="121">
        <f>$C19*INDEX(Curves!$Q$8:$Q$68,AM$4-$B19+1)</f>
        <v/>
      </c>
      <c r="AN19" s="121">
        <f>$C19*INDEX(Curves!$Q$8:$Q$68,AN$4-$B19+1)</f>
        <v/>
      </c>
      <c r="AO19" s="121">
        <f>$C19*INDEX(Curves!$Q$8:$Q$68,AO$4-$B19+1)</f>
        <v/>
      </c>
      <c r="AP19" s="121">
        <f>$C19*INDEX(Curves!$Q$8:$Q$68,AP$4-$B19+1)</f>
        <v/>
      </c>
      <c r="AQ19" s="121">
        <f>$C19*INDEX(Curves!$Q$8:$Q$68,AQ$4-$B19+1)</f>
        <v/>
      </c>
      <c r="AR19" s="121">
        <f>$C19*INDEX(Curves!$Q$8:$Q$68,AR$4-$B19+1)</f>
        <v/>
      </c>
      <c r="AS19" s="121">
        <f>$C19*INDEX(Curves!$Q$8:$Q$68,AS$4-$B19+1)</f>
        <v/>
      </c>
      <c r="AT19" s="121">
        <f>$C19*INDEX(Curves!$Q$8:$Q$68,AT$4-$B19+1)</f>
        <v/>
      </c>
      <c r="AU19" s="121">
        <f>$C19*INDEX(Curves!$Q$8:$Q$68,AU$4-$B19+1)</f>
        <v/>
      </c>
      <c r="AV19" s="121">
        <f>$C19*INDEX(Curves!$Q$8:$Q$68,AV$4-$B19+1)</f>
        <v/>
      </c>
      <c r="AW19" s="121">
        <f>$C19*INDEX(Curves!$Q$8:$Q$68,AW$4-$B19+1)</f>
        <v/>
      </c>
      <c r="AX19" s="121">
        <f>$C19*INDEX(Curves!$Q$8:$Q$68,AX$4-$B19+1)</f>
        <v/>
      </c>
      <c r="AY19" s="121">
        <f>$C19*INDEX(Curves!$Q$8:$Q$68,AY$4-$B19+1)</f>
        <v/>
      </c>
      <c r="AZ19" s="121">
        <f>$C19*INDEX(Curves!$Q$8:$Q$68,AZ$4-$B19+1)</f>
        <v/>
      </c>
      <c r="BA19" s="121">
        <f>$C19*INDEX(Curves!$Q$8:$Q$68,BA$4-$B19+1)</f>
        <v/>
      </c>
      <c r="BB19" s="121">
        <f>$C19*INDEX(Curves!$Q$8:$Q$68,BB$4-$B19+1)</f>
        <v/>
      </c>
      <c r="BC19" s="121">
        <f>$C19*INDEX(Curves!$Q$8:$Q$68,BC$4-$B19+1)</f>
        <v/>
      </c>
      <c r="BD19" s="121">
        <f>$C19*INDEX(Curves!$Q$8:$Q$68,BD$4-$B19+1)</f>
        <v/>
      </c>
      <c r="BE19" s="121">
        <f>$C19*INDEX(Curves!$Q$8:$Q$68,BE$4-$B19+1)</f>
        <v/>
      </c>
      <c r="BF19" s="121">
        <f>$C19*INDEX(Curves!$Q$8:$Q$68,BF$4-$B19+1)</f>
        <v/>
      </c>
      <c r="BG19" s="121">
        <f>$C19*INDEX(Curves!$Q$8:$Q$68,BG$4-$B19+1)</f>
        <v/>
      </c>
      <c r="BH19" s="121">
        <f>$C19*INDEX(Curves!$Q$8:$Q$68,BH$4-$B19+1)</f>
        <v/>
      </c>
      <c r="BI19" s="121">
        <f>$C19*INDEX(Curves!$Q$8:$Q$68,BI$4-$B19+1)</f>
        <v/>
      </c>
      <c r="BJ19" s="121">
        <f>$C19*INDEX(Curves!$Q$8:$Q$68,BJ$4-$B19+1)</f>
        <v/>
      </c>
      <c r="BK19" s="121">
        <f>$C19*INDEX(Curves!$Q$8:$Q$68,BK$4-$B19+1)</f>
        <v/>
      </c>
      <c r="BL19" s="121">
        <f>$C19*INDEX(Curves!$Q$8:$Q$68,BL$4-$B19+1)</f>
        <v/>
      </c>
    </row>
    <row r="20">
      <c r="A20" s="116" t="inlineStr">
        <is>
          <t>Cohort month 11</t>
        </is>
      </c>
      <c r="B20" s="116" t="n">
        <v>11</v>
      </c>
      <c r="C20" s="33">
        <f>INDEX(Ops!$E$35:$BL$35,1,$B20)</f>
        <v/>
      </c>
      <c r="P20" s="121">
        <f>$C20*INDEX(Curves!$Q$8:$Q$68,P$4-$B20+1)</f>
        <v/>
      </c>
      <c r="Q20" s="121">
        <f>$C20*INDEX(Curves!$Q$8:$Q$68,Q$4-$B20+1)</f>
        <v/>
      </c>
      <c r="R20" s="121">
        <f>$C20*INDEX(Curves!$Q$8:$Q$68,R$4-$B20+1)</f>
        <v/>
      </c>
      <c r="S20" s="121">
        <f>$C20*INDEX(Curves!$Q$8:$Q$68,S$4-$B20+1)</f>
        <v/>
      </c>
      <c r="T20" s="121">
        <f>$C20*INDEX(Curves!$Q$8:$Q$68,T$4-$B20+1)</f>
        <v/>
      </c>
      <c r="U20" s="121">
        <f>$C20*INDEX(Curves!$Q$8:$Q$68,U$4-$B20+1)</f>
        <v/>
      </c>
      <c r="V20" s="121">
        <f>$C20*INDEX(Curves!$Q$8:$Q$68,V$4-$B20+1)</f>
        <v/>
      </c>
      <c r="W20" s="121">
        <f>$C20*INDEX(Curves!$Q$8:$Q$68,W$4-$B20+1)</f>
        <v/>
      </c>
      <c r="X20" s="121">
        <f>$C20*INDEX(Curves!$Q$8:$Q$68,X$4-$B20+1)</f>
        <v/>
      </c>
      <c r="Y20" s="121">
        <f>$C20*INDEX(Curves!$Q$8:$Q$68,Y$4-$B20+1)</f>
        <v/>
      </c>
      <c r="Z20" s="121">
        <f>$C20*INDEX(Curves!$Q$8:$Q$68,Z$4-$B20+1)</f>
        <v/>
      </c>
      <c r="AA20" s="121">
        <f>$C20*INDEX(Curves!$Q$8:$Q$68,AA$4-$B20+1)</f>
        <v/>
      </c>
      <c r="AB20" s="121">
        <f>$C20*INDEX(Curves!$Q$8:$Q$68,AB$4-$B20+1)</f>
        <v/>
      </c>
      <c r="AC20" s="121">
        <f>$C20*INDEX(Curves!$Q$8:$Q$68,AC$4-$B20+1)</f>
        <v/>
      </c>
      <c r="AD20" s="121">
        <f>$C20*INDEX(Curves!$Q$8:$Q$68,AD$4-$B20+1)</f>
        <v/>
      </c>
      <c r="AE20" s="121">
        <f>$C20*INDEX(Curves!$Q$8:$Q$68,AE$4-$B20+1)</f>
        <v/>
      </c>
      <c r="AF20" s="121">
        <f>$C20*INDEX(Curves!$Q$8:$Q$68,AF$4-$B20+1)</f>
        <v/>
      </c>
      <c r="AG20" s="121">
        <f>$C20*INDEX(Curves!$Q$8:$Q$68,AG$4-$B20+1)</f>
        <v/>
      </c>
      <c r="AH20" s="121">
        <f>$C20*INDEX(Curves!$Q$8:$Q$68,AH$4-$B20+1)</f>
        <v/>
      </c>
      <c r="AI20" s="121">
        <f>$C20*INDEX(Curves!$Q$8:$Q$68,AI$4-$B20+1)</f>
        <v/>
      </c>
      <c r="AJ20" s="121">
        <f>$C20*INDEX(Curves!$Q$8:$Q$68,AJ$4-$B20+1)</f>
        <v/>
      </c>
      <c r="AK20" s="121">
        <f>$C20*INDEX(Curves!$Q$8:$Q$68,AK$4-$B20+1)</f>
        <v/>
      </c>
      <c r="AL20" s="121">
        <f>$C20*INDEX(Curves!$Q$8:$Q$68,AL$4-$B20+1)</f>
        <v/>
      </c>
      <c r="AM20" s="121">
        <f>$C20*INDEX(Curves!$Q$8:$Q$68,AM$4-$B20+1)</f>
        <v/>
      </c>
      <c r="AN20" s="121">
        <f>$C20*INDEX(Curves!$Q$8:$Q$68,AN$4-$B20+1)</f>
        <v/>
      </c>
      <c r="AO20" s="121">
        <f>$C20*INDEX(Curves!$Q$8:$Q$68,AO$4-$B20+1)</f>
        <v/>
      </c>
      <c r="AP20" s="121">
        <f>$C20*INDEX(Curves!$Q$8:$Q$68,AP$4-$B20+1)</f>
        <v/>
      </c>
      <c r="AQ20" s="121">
        <f>$C20*INDEX(Curves!$Q$8:$Q$68,AQ$4-$B20+1)</f>
        <v/>
      </c>
      <c r="AR20" s="121">
        <f>$C20*INDEX(Curves!$Q$8:$Q$68,AR$4-$B20+1)</f>
        <v/>
      </c>
      <c r="AS20" s="121">
        <f>$C20*INDEX(Curves!$Q$8:$Q$68,AS$4-$B20+1)</f>
        <v/>
      </c>
      <c r="AT20" s="121">
        <f>$C20*INDEX(Curves!$Q$8:$Q$68,AT$4-$B20+1)</f>
        <v/>
      </c>
      <c r="AU20" s="121">
        <f>$C20*INDEX(Curves!$Q$8:$Q$68,AU$4-$B20+1)</f>
        <v/>
      </c>
      <c r="AV20" s="121">
        <f>$C20*INDEX(Curves!$Q$8:$Q$68,AV$4-$B20+1)</f>
        <v/>
      </c>
      <c r="AW20" s="121">
        <f>$C20*INDEX(Curves!$Q$8:$Q$68,AW$4-$B20+1)</f>
        <v/>
      </c>
      <c r="AX20" s="121">
        <f>$C20*INDEX(Curves!$Q$8:$Q$68,AX$4-$B20+1)</f>
        <v/>
      </c>
      <c r="AY20" s="121">
        <f>$C20*INDEX(Curves!$Q$8:$Q$68,AY$4-$B20+1)</f>
        <v/>
      </c>
      <c r="AZ20" s="121">
        <f>$C20*INDEX(Curves!$Q$8:$Q$68,AZ$4-$B20+1)</f>
        <v/>
      </c>
      <c r="BA20" s="121">
        <f>$C20*INDEX(Curves!$Q$8:$Q$68,BA$4-$B20+1)</f>
        <v/>
      </c>
      <c r="BB20" s="121">
        <f>$C20*INDEX(Curves!$Q$8:$Q$68,BB$4-$B20+1)</f>
        <v/>
      </c>
      <c r="BC20" s="121">
        <f>$C20*INDEX(Curves!$Q$8:$Q$68,BC$4-$B20+1)</f>
        <v/>
      </c>
      <c r="BD20" s="121">
        <f>$C20*INDEX(Curves!$Q$8:$Q$68,BD$4-$B20+1)</f>
        <v/>
      </c>
      <c r="BE20" s="121">
        <f>$C20*INDEX(Curves!$Q$8:$Q$68,BE$4-$B20+1)</f>
        <v/>
      </c>
      <c r="BF20" s="121">
        <f>$C20*INDEX(Curves!$Q$8:$Q$68,BF$4-$B20+1)</f>
        <v/>
      </c>
      <c r="BG20" s="121">
        <f>$C20*INDEX(Curves!$Q$8:$Q$68,BG$4-$B20+1)</f>
        <v/>
      </c>
      <c r="BH20" s="121">
        <f>$C20*INDEX(Curves!$Q$8:$Q$68,BH$4-$B20+1)</f>
        <v/>
      </c>
      <c r="BI20" s="121">
        <f>$C20*INDEX(Curves!$Q$8:$Q$68,BI$4-$B20+1)</f>
        <v/>
      </c>
      <c r="BJ20" s="121">
        <f>$C20*INDEX(Curves!$Q$8:$Q$68,BJ$4-$B20+1)</f>
        <v/>
      </c>
      <c r="BK20" s="121">
        <f>$C20*INDEX(Curves!$Q$8:$Q$68,BK$4-$B20+1)</f>
        <v/>
      </c>
      <c r="BL20" s="121">
        <f>$C20*INDEX(Curves!$Q$8:$Q$68,BL$4-$B20+1)</f>
        <v/>
      </c>
    </row>
    <row r="21">
      <c r="A21" s="116" t="inlineStr">
        <is>
          <t>Cohort month 12</t>
        </is>
      </c>
      <c r="B21" s="116" t="n">
        <v>12</v>
      </c>
      <c r="C21" s="33">
        <f>INDEX(Ops!$E$35:$BL$35,1,$B21)</f>
        <v/>
      </c>
      <c r="Q21" s="121">
        <f>$C21*INDEX(Curves!$Q$8:$Q$68,Q$4-$B21+1)</f>
        <v/>
      </c>
      <c r="R21" s="121">
        <f>$C21*INDEX(Curves!$Q$8:$Q$68,R$4-$B21+1)</f>
        <v/>
      </c>
      <c r="S21" s="121">
        <f>$C21*INDEX(Curves!$Q$8:$Q$68,S$4-$B21+1)</f>
        <v/>
      </c>
      <c r="T21" s="121">
        <f>$C21*INDEX(Curves!$Q$8:$Q$68,T$4-$B21+1)</f>
        <v/>
      </c>
      <c r="U21" s="121">
        <f>$C21*INDEX(Curves!$Q$8:$Q$68,U$4-$B21+1)</f>
        <v/>
      </c>
      <c r="V21" s="121">
        <f>$C21*INDEX(Curves!$Q$8:$Q$68,V$4-$B21+1)</f>
        <v/>
      </c>
      <c r="W21" s="121">
        <f>$C21*INDEX(Curves!$Q$8:$Q$68,W$4-$B21+1)</f>
        <v/>
      </c>
      <c r="X21" s="121">
        <f>$C21*INDEX(Curves!$Q$8:$Q$68,X$4-$B21+1)</f>
        <v/>
      </c>
      <c r="Y21" s="121">
        <f>$C21*INDEX(Curves!$Q$8:$Q$68,Y$4-$B21+1)</f>
        <v/>
      </c>
      <c r="Z21" s="121">
        <f>$C21*INDEX(Curves!$Q$8:$Q$68,Z$4-$B21+1)</f>
        <v/>
      </c>
      <c r="AA21" s="121">
        <f>$C21*INDEX(Curves!$Q$8:$Q$68,AA$4-$B21+1)</f>
        <v/>
      </c>
      <c r="AB21" s="121">
        <f>$C21*INDEX(Curves!$Q$8:$Q$68,AB$4-$B21+1)</f>
        <v/>
      </c>
      <c r="AC21" s="121">
        <f>$C21*INDEX(Curves!$Q$8:$Q$68,AC$4-$B21+1)</f>
        <v/>
      </c>
      <c r="AD21" s="121">
        <f>$C21*INDEX(Curves!$Q$8:$Q$68,AD$4-$B21+1)</f>
        <v/>
      </c>
      <c r="AE21" s="121">
        <f>$C21*INDEX(Curves!$Q$8:$Q$68,AE$4-$B21+1)</f>
        <v/>
      </c>
      <c r="AF21" s="121">
        <f>$C21*INDEX(Curves!$Q$8:$Q$68,AF$4-$B21+1)</f>
        <v/>
      </c>
      <c r="AG21" s="121">
        <f>$C21*INDEX(Curves!$Q$8:$Q$68,AG$4-$B21+1)</f>
        <v/>
      </c>
      <c r="AH21" s="121">
        <f>$C21*INDEX(Curves!$Q$8:$Q$68,AH$4-$B21+1)</f>
        <v/>
      </c>
      <c r="AI21" s="121">
        <f>$C21*INDEX(Curves!$Q$8:$Q$68,AI$4-$B21+1)</f>
        <v/>
      </c>
      <c r="AJ21" s="121">
        <f>$C21*INDEX(Curves!$Q$8:$Q$68,AJ$4-$B21+1)</f>
        <v/>
      </c>
      <c r="AK21" s="121">
        <f>$C21*INDEX(Curves!$Q$8:$Q$68,AK$4-$B21+1)</f>
        <v/>
      </c>
      <c r="AL21" s="121">
        <f>$C21*INDEX(Curves!$Q$8:$Q$68,AL$4-$B21+1)</f>
        <v/>
      </c>
      <c r="AM21" s="121">
        <f>$C21*INDEX(Curves!$Q$8:$Q$68,AM$4-$B21+1)</f>
        <v/>
      </c>
      <c r="AN21" s="121">
        <f>$C21*INDEX(Curves!$Q$8:$Q$68,AN$4-$B21+1)</f>
        <v/>
      </c>
      <c r="AO21" s="121">
        <f>$C21*INDEX(Curves!$Q$8:$Q$68,AO$4-$B21+1)</f>
        <v/>
      </c>
      <c r="AP21" s="121">
        <f>$C21*INDEX(Curves!$Q$8:$Q$68,AP$4-$B21+1)</f>
        <v/>
      </c>
      <c r="AQ21" s="121">
        <f>$C21*INDEX(Curves!$Q$8:$Q$68,AQ$4-$B21+1)</f>
        <v/>
      </c>
      <c r="AR21" s="121">
        <f>$C21*INDEX(Curves!$Q$8:$Q$68,AR$4-$B21+1)</f>
        <v/>
      </c>
      <c r="AS21" s="121">
        <f>$C21*INDEX(Curves!$Q$8:$Q$68,AS$4-$B21+1)</f>
        <v/>
      </c>
      <c r="AT21" s="121">
        <f>$C21*INDEX(Curves!$Q$8:$Q$68,AT$4-$B21+1)</f>
        <v/>
      </c>
      <c r="AU21" s="121">
        <f>$C21*INDEX(Curves!$Q$8:$Q$68,AU$4-$B21+1)</f>
        <v/>
      </c>
      <c r="AV21" s="121">
        <f>$C21*INDEX(Curves!$Q$8:$Q$68,AV$4-$B21+1)</f>
        <v/>
      </c>
      <c r="AW21" s="121">
        <f>$C21*INDEX(Curves!$Q$8:$Q$68,AW$4-$B21+1)</f>
        <v/>
      </c>
      <c r="AX21" s="121">
        <f>$C21*INDEX(Curves!$Q$8:$Q$68,AX$4-$B21+1)</f>
        <v/>
      </c>
      <c r="AY21" s="121">
        <f>$C21*INDEX(Curves!$Q$8:$Q$68,AY$4-$B21+1)</f>
        <v/>
      </c>
      <c r="AZ21" s="121">
        <f>$C21*INDEX(Curves!$Q$8:$Q$68,AZ$4-$B21+1)</f>
        <v/>
      </c>
      <c r="BA21" s="121">
        <f>$C21*INDEX(Curves!$Q$8:$Q$68,BA$4-$B21+1)</f>
        <v/>
      </c>
      <c r="BB21" s="121">
        <f>$C21*INDEX(Curves!$Q$8:$Q$68,BB$4-$B21+1)</f>
        <v/>
      </c>
      <c r="BC21" s="121">
        <f>$C21*INDEX(Curves!$Q$8:$Q$68,BC$4-$B21+1)</f>
        <v/>
      </c>
      <c r="BD21" s="121">
        <f>$C21*INDEX(Curves!$Q$8:$Q$68,BD$4-$B21+1)</f>
        <v/>
      </c>
      <c r="BE21" s="121">
        <f>$C21*INDEX(Curves!$Q$8:$Q$68,BE$4-$B21+1)</f>
        <v/>
      </c>
      <c r="BF21" s="121">
        <f>$C21*INDEX(Curves!$Q$8:$Q$68,BF$4-$B21+1)</f>
        <v/>
      </c>
      <c r="BG21" s="121">
        <f>$C21*INDEX(Curves!$Q$8:$Q$68,BG$4-$B21+1)</f>
        <v/>
      </c>
      <c r="BH21" s="121">
        <f>$C21*INDEX(Curves!$Q$8:$Q$68,BH$4-$B21+1)</f>
        <v/>
      </c>
      <c r="BI21" s="121">
        <f>$C21*INDEX(Curves!$Q$8:$Q$68,BI$4-$B21+1)</f>
        <v/>
      </c>
      <c r="BJ21" s="121">
        <f>$C21*INDEX(Curves!$Q$8:$Q$68,BJ$4-$B21+1)</f>
        <v/>
      </c>
      <c r="BK21" s="121">
        <f>$C21*INDEX(Curves!$Q$8:$Q$68,BK$4-$B21+1)</f>
        <v/>
      </c>
      <c r="BL21" s="121">
        <f>$C21*INDEX(Curves!$Q$8:$Q$68,BL$4-$B21+1)</f>
        <v/>
      </c>
    </row>
    <row r="22">
      <c r="A22" s="116" t="inlineStr">
        <is>
          <t>Cohort month 13</t>
        </is>
      </c>
      <c r="B22" s="116" t="n">
        <v>13</v>
      </c>
      <c r="C22" s="33">
        <f>INDEX(Ops!$E$35:$BL$35,1,$B22)</f>
        <v/>
      </c>
      <c r="R22" s="121">
        <f>$C22*INDEX(Curves!$Q$8:$Q$68,R$4-$B22+1)</f>
        <v/>
      </c>
      <c r="S22" s="121">
        <f>$C22*INDEX(Curves!$Q$8:$Q$68,S$4-$B22+1)</f>
        <v/>
      </c>
      <c r="T22" s="121">
        <f>$C22*INDEX(Curves!$Q$8:$Q$68,T$4-$B22+1)</f>
        <v/>
      </c>
      <c r="U22" s="121">
        <f>$C22*INDEX(Curves!$Q$8:$Q$68,U$4-$B22+1)</f>
        <v/>
      </c>
      <c r="V22" s="121">
        <f>$C22*INDEX(Curves!$Q$8:$Q$68,V$4-$B22+1)</f>
        <v/>
      </c>
      <c r="W22" s="121">
        <f>$C22*INDEX(Curves!$Q$8:$Q$68,W$4-$B22+1)</f>
        <v/>
      </c>
      <c r="X22" s="121">
        <f>$C22*INDEX(Curves!$Q$8:$Q$68,X$4-$B22+1)</f>
        <v/>
      </c>
      <c r="Y22" s="121">
        <f>$C22*INDEX(Curves!$Q$8:$Q$68,Y$4-$B22+1)</f>
        <v/>
      </c>
      <c r="Z22" s="121">
        <f>$C22*INDEX(Curves!$Q$8:$Q$68,Z$4-$B22+1)</f>
        <v/>
      </c>
      <c r="AA22" s="121">
        <f>$C22*INDEX(Curves!$Q$8:$Q$68,AA$4-$B22+1)</f>
        <v/>
      </c>
      <c r="AB22" s="121">
        <f>$C22*INDEX(Curves!$Q$8:$Q$68,AB$4-$B22+1)</f>
        <v/>
      </c>
      <c r="AC22" s="121">
        <f>$C22*INDEX(Curves!$Q$8:$Q$68,AC$4-$B22+1)</f>
        <v/>
      </c>
      <c r="AD22" s="121">
        <f>$C22*INDEX(Curves!$Q$8:$Q$68,AD$4-$B22+1)</f>
        <v/>
      </c>
      <c r="AE22" s="121">
        <f>$C22*INDEX(Curves!$Q$8:$Q$68,AE$4-$B22+1)</f>
        <v/>
      </c>
      <c r="AF22" s="121">
        <f>$C22*INDEX(Curves!$Q$8:$Q$68,AF$4-$B22+1)</f>
        <v/>
      </c>
      <c r="AG22" s="121">
        <f>$C22*INDEX(Curves!$Q$8:$Q$68,AG$4-$B22+1)</f>
        <v/>
      </c>
      <c r="AH22" s="121">
        <f>$C22*INDEX(Curves!$Q$8:$Q$68,AH$4-$B22+1)</f>
        <v/>
      </c>
      <c r="AI22" s="121">
        <f>$C22*INDEX(Curves!$Q$8:$Q$68,AI$4-$B22+1)</f>
        <v/>
      </c>
      <c r="AJ22" s="121">
        <f>$C22*INDEX(Curves!$Q$8:$Q$68,AJ$4-$B22+1)</f>
        <v/>
      </c>
      <c r="AK22" s="121">
        <f>$C22*INDEX(Curves!$Q$8:$Q$68,AK$4-$B22+1)</f>
        <v/>
      </c>
      <c r="AL22" s="121">
        <f>$C22*INDEX(Curves!$Q$8:$Q$68,AL$4-$B22+1)</f>
        <v/>
      </c>
      <c r="AM22" s="121">
        <f>$C22*INDEX(Curves!$Q$8:$Q$68,AM$4-$B22+1)</f>
        <v/>
      </c>
      <c r="AN22" s="121">
        <f>$C22*INDEX(Curves!$Q$8:$Q$68,AN$4-$B22+1)</f>
        <v/>
      </c>
      <c r="AO22" s="121">
        <f>$C22*INDEX(Curves!$Q$8:$Q$68,AO$4-$B22+1)</f>
        <v/>
      </c>
      <c r="AP22" s="121">
        <f>$C22*INDEX(Curves!$Q$8:$Q$68,AP$4-$B22+1)</f>
        <v/>
      </c>
      <c r="AQ22" s="121">
        <f>$C22*INDEX(Curves!$Q$8:$Q$68,AQ$4-$B22+1)</f>
        <v/>
      </c>
      <c r="AR22" s="121">
        <f>$C22*INDEX(Curves!$Q$8:$Q$68,AR$4-$B22+1)</f>
        <v/>
      </c>
      <c r="AS22" s="121">
        <f>$C22*INDEX(Curves!$Q$8:$Q$68,AS$4-$B22+1)</f>
        <v/>
      </c>
      <c r="AT22" s="121">
        <f>$C22*INDEX(Curves!$Q$8:$Q$68,AT$4-$B22+1)</f>
        <v/>
      </c>
      <c r="AU22" s="121">
        <f>$C22*INDEX(Curves!$Q$8:$Q$68,AU$4-$B22+1)</f>
        <v/>
      </c>
      <c r="AV22" s="121">
        <f>$C22*INDEX(Curves!$Q$8:$Q$68,AV$4-$B22+1)</f>
        <v/>
      </c>
      <c r="AW22" s="121">
        <f>$C22*INDEX(Curves!$Q$8:$Q$68,AW$4-$B22+1)</f>
        <v/>
      </c>
      <c r="AX22" s="121">
        <f>$C22*INDEX(Curves!$Q$8:$Q$68,AX$4-$B22+1)</f>
        <v/>
      </c>
      <c r="AY22" s="121">
        <f>$C22*INDEX(Curves!$Q$8:$Q$68,AY$4-$B22+1)</f>
        <v/>
      </c>
      <c r="AZ22" s="121">
        <f>$C22*INDEX(Curves!$Q$8:$Q$68,AZ$4-$B22+1)</f>
        <v/>
      </c>
      <c r="BA22" s="121">
        <f>$C22*INDEX(Curves!$Q$8:$Q$68,BA$4-$B22+1)</f>
        <v/>
      </c>
      <c r="BB22" s="121">
        <f>$C22*INDEX(Curves!$Q$8:$Q$68,BB$4-$B22+1)</f>
        <v/>
      </c>
      <c r="BC22" s="121">
        <f>$C22*INDEX(Curves!$Q$8:$Q$68,BC$4-$B22+1)</f>
        <v/>
      </c>
      <c r="BD22" s="121">
        <f>$C22*INDEX(Curves!$Q$8:$Q$68,BD$4-$B22+1)</f>
        <v/>
      </c>
      <c r="BE22" s="121">
        <f>$C22*INDEX(Curves!$Q$8:$Q$68,BE$4-$B22+1)</f>
        <v/>
      </c>
      <c r="BF22" s="121">
        <f>$C22*INDEX(Curves!$Q$8:$Q$68,BF$4-$B22+1)</f>
        <v/>
      </c>
      <c r="BG22" s="121">
        <f>$C22*INDEX(Curves!$Q$8:$Q$68,BG$4-$B22+1)</f>
        <v/>
      </c>
      <c r="BH22" s="121">
        <f>$C22*INDEX(Curves!$Q$8:$Q$68,BH$4-$B22+1)</f>
        <v/>
      </c>
      <c r="BI22" s="121">
        <f>$C22*INDEX(Curves!$Q$8:$Q$68,BI$4-$B22+1)</f>
        <v/>
      </c>
      <c r="BJ22" s="121">
        <f>$C22*INDEX(Curves!$Q$8:$Q$68,BJ$4-$B22+1)</f>
        <v/>
      </c>
      <c r="BK22" s="121">
        <f>$C22*INDEX(Curves!$Q$8:$Q$68,BK$4-$B22+1)</f>
        <v/>
      </c>
      <c r="BL22" s="121">
        <f>$C22*INDEX(Curves!$Q$8:$Q$68,BL$4-$B22+1)</f>
        <v/>
      </c>
    </row>
    <row r="23">
      <c r="A23" s="116" t="inlineStr">
        <is>
          <t>Cohort month 14</t>
        </is>
      </c>
      <c r="B23" s="116" t="n">
        <v>14</v>
      </c>
      <c r="C23" s="33">
        <f>INDEX(Ops!$E$35:$BL$35,1,$B23)</f>
        <v/>
      </c>
      <c r="S23" s="121">
        <f>$C23*INDEX(Curves!$Q$8:$Q$68,S$4-$B23+1)</f>
        <v/>
      </c>
      <c r="T23" s="121">
        <f>$C23*INDEX(Curves!$Q$8:$Q$68,T$4-$B23+1)</f>
        <v/>
      </c>
      <c r="U23" s="121">
        <f>$C23*INDEX(Curves!$Q$8:$Q$68,U$4-$B23+1)</f>
        <v/>
      </c>
      <c r="V23" s="121">
        <f>$C23*INDEX(Curves!$Q$8:$Q$68,V$4-$B23+1)</f>
        <v/>
      </c>
      <c r="W23" s="121">
        <f>$C23*INDEX(Curves!$Q$8:$Q$68,W$4-$B23+1)</f>
        <v/>
      </c>
      <c r="X23" s="121">
        <f>$C23*INDEX(Curves!$Q$8:$Q$68,X$4-$B23+1)</f>
        <v/>
      </c>
      <c r="Y23" s="121">
        <f>$C23*INDEX(Curves!$Q$8:$Q$68,Y$4-$B23+1)</f>
        <v/>
      </c>
      <c r="Z23" s="121">
        <f>$C23*INDEX(Curves!$Q$8:$Q$68,Z$4-$B23+1)</f>
        <v/>
      </c>
      <c r="AA23" s="121">
        <f>$C23*INDEX(Curves!$Q$8:$Q$68,AA$4-$B23+1)</f>
        <v/>
      </c>
      <c r="AB23" s="121">
        <f>$C23*INDEX(Curves!$Q$8:$Q$68,AB$4-$B23+1)</f>
        <v/>
      </c>
      <c r="AC23" s="121">
        <f>$C23*INDEX(Curves!$Q$8:$Q$68,AC$4-$B23+1)</f>
        <v/>
      </c>
      <c r="AD23" s="121">
        <f>$C23*INDEX(Curves!$Q$8:$Q$68,AD$4-$B23+1)</f>
        <v/>
      </c>
      <c r="AE23" s="121">
        <f>$C23*INDEX(Curves!$Q$8:$Q$68,AE$4-$B23+1)</f>
        <v/>
      </c>
      <c r="AF23" s="121">
        <f>$C23*INDEX(Curves!$Q$8:$Q$68,AF$4-$B23+1)</f>
        <v/>
      </c>
      <c r="AG23" s="121">
        <f>$C23*INDEX(Curves!$Q$8:$Q$68,AG$4-$B23+1)</f>
        <v/>
      </c>
      <c r="AH23" s="121">
        <f>$C23*INDEX(Curves!$Q$8:$Q$68,AH$4-$B23+1)</f>
        <v/>
      </c>
      <c r="AI23" s="121">
        <f>$C23*INDEX(Curves!$Q$8:$Q$68,AI$4-$B23+1)</f>
        <v/>
      </c>
      <c r="AJ23" s="121">
        <f>$C23*INDEX(Curves!$Q$8:$Q$68,AJ$4-$B23+1)</f>
        <v/>
      </c>
      <c r="AK23" s="121">
        <f>$C23*INDEX(Curves!$Q$8:$Q$68,AK$4-$B23+1)</f>
        <v/>
      </c>
      <c r="AL23" s="121">
        <f>$C23*INDEX(Curves!$Q$8:$Q$68,AL$4-$B23+1)</f>
        <v/>
      </c>
      <c r="AM23" s="121">
        <f>$C23*INDEX(Curves!$Q$8:$Q$68,AM$4-$B23+1)</f>
        <v/>
      </c>
      <c r="AN23" s="121">
        <f>$C23*INDEX(Curves!$Q$8:$Q$68,AN$4-$B23+1)</f>
        <v/>
      </c>
      <c r="AO23" s="121">
        <f>$C23*INDEX(Curves!$Q$8:$Q$68,AO$4-$B23+1)</f>
        <v/>
      </c>
      <c r="AP23" s="121">
        <f>$C23*INDEX(Curves!$Q$8:$Q$68,AP$4-$B23+1)</f>
        <v/>
      </c>
      <c r="AQ23" s="121">
        <f>$C23*INDEX(Curves!$Q$8:$Q$68,AQ$4-$B23+1)</f>
        <v/>
      </c>
      <c r="AR23" s="121">
        <f>$C23*INDEX(Curves!$Q$8:$Q$68,AR$4-$B23+1)</f>
        <v/>
      </c>
      <c r="AS23" s="121">
        <f>$C23*INDEX(Curves!$Q$8:$Q$68,AS$4-$B23+1)</f>
        <v/>
      </c>
      <c r="AT23" s="121">
        <f>$C23*INDEX(Curves!$Q$8:$Q$68,AT$4-$B23+1)</f>
        <v/>
      </c>
      <c r="AU23" s="121">
        <f>$C23*INDEX(Curves!$Q$8:$Q$68,AU$4-$B23+1)</f>
        <v/>
      </c>
      <c r="AV23" s="121">
        <f>$C23*INDEX(Curves!$Q$8:$Q$68,AV$4-$B23+1)</f>
        <v/>
      </c>
      <c r="AW23" s="121">
        <f>$C23*INDEX(Curves!$Q$8:$Q$68,AW$4-$B23+1)</f>
        <v/>
      </c>
      <c r="AX23" s="121">
        <f>$C23*INDEX(Curves!$Q$8:$Q$68,AX$4-$B23+1)</f>
        <v/>
      </c>
      <c r="AY23" s="121">
        <f>$C23*INDEX(Curves!$Q$8:$Q$68,AY$4-$B23+1)</f>
        <v/>
      </c>
      <c r="AZ23" s="121">
        <f>$C23*INDEX(Curves!$Q$8:$Q$68,AZ$4-$B23+1)</f>
        <v/>
      </c>
      <c r="BA23" s="121">
        <f>$C23*INDEX(Curves!$Q$8:$Q$68,BA$4-$B23+1)</f>
        <v/>
      </c>
      <c r="BB23" s="121">
        <f>$C23*INDEX(Curves!$Q$8:$Q$68,BB$4-$B23+1)</f>
        <v/>
      </c>
      <c r="BC23" s="121">
        <f>$C23*INDEX(Curves!$Q$8:$Q$68,BC$4-$B23+1)</f>
        <v/>
      </c>
      <c r="BD23" s="121">
        <f>$C23*INDEX(Curves!$Q$8:$Q$68,BD$4-$B23+1)</f>
        <v/>
      </c>
      <c r="BE23" s="121">
        <f>$C23*INDEX(Curves!$Q$8:$Q$68,BE$4-$B23+1)</f>
        <v/>
      </c>
      <c r="BF23" s="121">
        <f>$C23*INDEX(Curves!$Q$8:$Q$68,BF$4-$B23+1)</f>
        <v/>
      </c>
      <c r="BG23" s="121">
        <f>$C23*INDEX(Curves!$Q$8:$Q$68,BG$4-$B23+1)</f>
        <v/>
      </c>
      <c r="BH23" s="121">
        <f>$C23*INDEX(Curves!$Q$8:$Q$68,BH$4-$B23+1)</f>
        <v/>
      </c>
      <c r="BI23" s="121">
        <f>$C23*INDEX(Curves!$Q$8:$Q$68,BI$4-$B23+1)</f>
        <v/>
      </c>
      <c r="BJ23" s="121">
        <f>$C23*INDEX(Curves!$Q$8:$Q$68,BJ$4-$B23+1)</f>
        <v/>
      </c>
      <c r="BK23" s="121">
        <f>$C23*INDEX(Curves!$Q$8:$Q$68,BK$4-$B23+1)</f>
        <v/>
      </c>
      <c r="BL23" s="121">
        <f>$C23*INDEX(Curves!$Q$8:$Q$68,BL$4-$B23+1)</f>
        <v/>
      </c>
    </row>
    <row r="24">
      <c r="A24" s="116" t="inlineStr">
        <is>
          <t>Cohort month 15</t>
        </is>
      </c>
      <c r="B24" s="116" t="n">
        <v>15</v>
      </c>
      <c r="C24" s="33">
        <f>INDEX(Ops!$E$35:$BL$35,1,$B24)</f>
        <v/>
      </c>
      <c r="T24" s="121">
        <f>$C24*INDEX(Curves!$Q$8:$Q$68,T$4-$B24+1)</f>
        <v/>
      </c>
      <c r="U24" s="121">
        <f>$C24*INDEX(Curves!$Q$8:$Q$68,U$4-$B24+1)</f>
        <v/>
      </c>
      <c r="V24" s="121">
        <f>$C24*INDEX(Curves!$Q$8:$Q$68,V$4-$B24+1)</f>
        <v/>
      </c>
      <c r="W24" s="121">
        <f>$C24*INDEX(Curves!$Q$8:$Q$68,W$4-$B24+1)</f>
        <v/>
      </c>
      <c r="X24" s="121">
        <f>$C24*INDEX(Curves!$Q$8:$Q$68,X$4-$B24+1)</f>
        <v/>
      </c>
      <c r="Y24" s="121">
        <f>$C24*INDEX(Curves!$Q$8:$Q$68,Y$4-$B24+1)</f>
        <v/>
      </c>
      <c r="Z24" s="121">
        <f>$C24*INDEX(Curves!$Q$8:$Q$68,Z$4-$B24+1)</f>
        <v/>
      </c>
      <c r="AA24" s="121">
        <f>$C24*INDEX(Curves!$Q$8:$Q$68,AA$4-$B24+1)</f>
        <v/>
      </c>
      <c r="AB24" s="121">
        <f>$C24*INDEX(Curves!$Q$8:$Q$68,AB$4-$B24+1)</f>
        <v/>
      </c>
      <c r="AC24" s="121">
        <f>$C24*INDEX(Curves!$Q$8:$Q$68,AC$4-$B24+1)</f>
        <v/>
      </c>
      <c r="AD24" s="121">
        <f>$C24*INDEX(Curves!$Q$8:$Q$68,AD$4-$B24+1)</f>
        <v/>
      </c>
      <c r="AE24" s="121">
        <f>$C24*INDEX(Curves!$Q$8:$Q$68,AE$4-$B24+1)</f>
        <v/>
      </c>
      <c r="AF24" s="121">
        <f>$C24*INDEX(Curves!$Q$8:$Q$68,AF$4-$B24+1)</f>
        <v/>
      </c>
      <c r="AG24" s="121">
        <f>$C24*INDEX(Curves!$Q$8:$Q$68,AG$4-$B24+1)</f>
        <v/>
      </c>
      <c r="AH24" s="121">
        <f>$C24*INDEX(Curves!$Q$8:$Q$68,AH$4-$B24+1)</f>
        <v/>
      </c>
      <c r="AI24" s="121">
        <f>$C24*INDEX(Curves!$Q$8:$Q$68,AI$4-$B24+1)</f>
        <v/>
      </c>
      <c r="AJ24" s="121">
        <f>$C24*INDEX(Curves!$Q$8:$Q$68,AJ$4-$B24+1)</f>
        <v/>
      </c>
      <c r="AK24" s="121">
        <f>$C24*INDEX(Curves!$Q$8:$Q$68,AK$4-$B24+1)</f>
        <v/>
      </c>
      <c r="AL24" s="121">
        <f>$C24*INDEX(Curves!$Q$8:$Q$68,AL$4-$B24+1)</f>
        <v/>
      </c>
      <c r="AM24" s="121">
        <f>$C24*INDEX(Curves!$Q$8:$Q$68,AM$4-$B24+1)</f>
        <v/>
      </c>
      <c r="AN24" s="121">
        <f>$C24*INDEX(Curves!$Q$8:$Q$68,AN$4-$B24+1)</f>
        <v/>
      </c>
      <c r="AO24" s="121">
        <f>$C24*INDEX(Curves!$Q$8:$Q$68,AO$4-$B24+1)</f>
        <v/>
      </c>
      <c r="AP24" s="121">
        <f>$C24*INDEX(Curves!$Q$8:$Q$68,AP$4-$B24+1)</f>
        <v/>
      </c>
      <c r="AQ24" s="121">
        <f>$C24*INDEX(Curves!$Q$8:$Q$68,AQ$4-$B24+1)</f>
        <v/>
      </c>
      <c r="AR24" s="121">
        <f>$C24*INDEX(Curves!$Q$8:$Q$68,AR$4-$B24+1)</f>
        <v/>
      </c>
      <c r="AS24" s="121">
        <f>$C24*INDEX(Curves!$Q$8:$Q$68,AS$4-$B24+1)</f>
        <v/>
      </c>
      <c r="AT24" s="121">
        <f>$C24*INDEX(Curves!$Q$8:$Q$68,AT$4-$B24+1)</f>
        <v/>
      </c>
      <c r="AU24" s="121">
        <f>$C24*INDEX(Curves!$Q$8:$Q$68,AU$4-$B24+1)</f>
        <v/>
      </c>
      <c r="AV24" s="121">
        <f>$C24*INDEX(Curves!$Q$8:$Q$68,AV$4-$B24+1)</f>
        <v/>
      </c>
      <c r="AW24" s="121">
        <f>$C24*INDEX(Curves!$Q$8:$Q$68,AW$4-$B24+1)</f>
        <v/>
      </c>
      <c r="AX24" s="121">
        <f>$C24*INDEX(Curves!$Q$8:$Q$68,AX$4-$B24+1)</f>
        <v/>
      </c>
      <c r="AY24" s="121">
        <f>$C24*INDEX(Curves!$Q$8:$Q$68,AY$4-$B24+1)</f>
        <v/>
      </c>
      <c r="AZ24" s="121">
        <f>$C24*INDEX(Curves!$Q$8:$Q$68,AZ$4-$B24+1)</f>
        <v/>
      </c>
      <c r="BA24" s="121">
        <f>$C24*INDEX(Curves!$Q$8:$Q$68,BA$4-$B24+1)</f>
        <v/>
      </c>
      <c r="BB24" s="121">
        <f>$C24*INDEX(Curves!$Q$8:$Q$68,BB$4-$B24+1)</f>
        <v/>
      </c>
      <c r="BC24" s="121">
        <f>$C24*INDEX(Curves!$Q$8:$Q$68,BC$4-$B24+1)</f>
        <v/>
      </c>
      <c r="BD24" s="121">
        <f>$C24*INDEX(Curves!$Q$8:$Q$68,BD$4-$B24+1)</f>
        <v/>
      </c>
      <c r="BE24" s="121">
        <f>$C24*INDEX(Curves!$Q$8:$Q$68,BE$4-$B24+1)</f>
        <v/>
      </c>
      <c r="BF24" s="121">
        <f>$C24*INDEX(Curves!$Q$8:$Q$68,BF$4-$B24+1)</f>
        <v/>
      </c>
      <c r="BG24" s="121">
        <f>$C24*INDEX(Curves!$Q$8:$Q$68,BG$4-$B24+1)</f>
        <v/>
      </c>
      <c r="BH24" s="121">
        <f>$C24*INDEX(Curves!$Q$8:$Q$68,BH$4-$B24+1)</f>
        <v/>
      </c>
      <c r="BI24" s="121">
        <f>$C24*INDEX(Curves!$Q$8:$Q$68,BI$4-$B24+1)</f>
        <v/>
      </c>
      <c r="BJ24" s="121">
        <f>$C24*INDEX(Curves!$Q$8:$Q$68,BJ$4-$B24+1)</f>
        <v/>
      </c>
      <c r="BK24" s="121">
        <f>$C24*INDEX(Curves!$Q$8:$Q$68,BK$4-$B24+1)</f>
        <v/>
      </c>
      <c r="BL24" s="121">
        <f>$C24*INDEX(Curves!$Q$8:$Q$68,BL$4-$B24+1)</f>
        <v/>
      </c>
    </row>
    <row r="25">
      <c r="A25" s="116" t="inlineStr">
        <is>
          <t>Cohort month 16</t>
        </is>
      </c>
      <c r="B25" s="116" t="n">
        <v>16</v>
      </c>
      <c r="C25" s="33">
        <f>INDEX(Ops!$E$35:$BL$35,1,$B25)</f>
        <v/>
      </c>
      <c r="U25" s="121">
        <f>$C25*INDEX(Curves!$Q$8:$Q$68,U$4-$B25+1)</f>
        <v/>
      </c>
      <c r="V25" s="121">
        <f>$C25*INDEX(Curves!$Q$8:$Q$68,V$4-$B25+1)</f>
        <v/>
      </c>
      <c r="W25" s="121">
        <f>$C25*INDEX(Curves!$Q$8:$Q$68,W$4-$B25+1)</f>
        <v/>
      </c>
      <c r="X25" s="121">
        <f>$C25*INDEX(Curves!$Q$8:$Q$68,X$4-$B25+1)</f>
        <v/>
      </c>
      <c r="Y25" s="121">
        <f>$C25*INDEX(Curves!$Q$8:$Q$68,Y$4-$B25+1)</f>
        <v/>
      </c>
      <c r="Z25" s="121">
        <f>$C25*INDEX(Curves!$Q$8:$Q$68,Z$4-$B25+1)</f>
        <v/>
      </c>
      <c r="AA25" s="121">
        <f>$C25*INDEX(Curves!$Q$8:$Q$68,AA$4-$B25+1)</f>
        <v/>
      </c>
      <c r="AB25" s="121">
        <f>$C25*INDEX(Curves!$Q$8:$Q$68,AB$4-$B25+1)</f>
        <v/>
      </c>
      <c r="AC25" s="121">
        <f>$C25*INDEX(Curves!$Q$8:$Q$68,AC$4-$B25+1)</f>
        <v/>
      </c>
      <c r="AD25" s="121">
        <f>$C25*INDEX(Curves!$Q$8:$Q$68,AD$4-$B25+1)</f>
        <v/>
      </c>
      <c r="AE25" s="121">
        <f>$C25*INDEX(Curves!$Q$8:$Q$68,AE$4-$B25+1)</f>
        <v/>
      </c>
      <c r="AF25" s="121">
        <f>$C25*INDEX(Curves!$Q$8:$Q$68,AF$4-$B25+1)</f>
        <v/>
      </c>
      <c r="AG25" s="121">
        <f>$C25*INDEX(Curves!$Q$8:$Q$68,AG$4-$B25+1)</f>
        <v/>
      </c>
      <c r="AH25" s="121">
        <f>$C25*INDEX(Curves!$Q$8:$Q$68,AH$4-$B25+1)</f>
        <v/>
      </c>
      <c r="AI25" s="121">
        <f>$C25*INDEX(Curves!$Q$8:$Q$68,AI$4-$B25+1)</f>
        <v/>
      </c>
      <c r="AJ25" s="121">
        <f>$C25*INDEX(Curves!$Q$8:$Q$68,AJ$4-$B25+1)</f>
        <v/>
      </c>
      <c r="AK25" s="121">
        <f>$C25*INDEX(Curves!$Q$8:$Q$68,AK$4-$B25+1)</f>
        <v/>
      </c>
      <c r="AL25" s="121">
        <f>$C25*INDEX(Curves!$Q$8:$Q$68,AL$4-$B25+1)</f>
        <v/>
      </c>
      <c r="AM25" s="121">
        <f>$C25*INDEX(Curves!$Q$8:$Q$68,AM$4-$B25+1)</f>
        <v/>
      </c>
      <c r="AN25" s="121">
        <f>$C25*INDEX(Curves!$Q$8:$Q$68,AN$4-$B25+1)</f>
        <v/>
      </c>
      <c r="AO25" s="121">
        <f>$C25*INDEX(Curves!$Q$8:$Q$68,AO$4-$B25+1)</f>
        <v/>
      </c>
      <c r="AP25" s="121">
        <f>$C25*INDEX(Curves!$Q$8:$Q$68,AP$4-$B25+1)</f>
        <v/>
      </c>
      <c r="AQ25" s="121">
        <f>$C25*INDEX(Curves!$Q$8:$Q$68,AQ$4-$B25+1)</f>
        <v/>
      </c>
      <c r="AR25" s="121">
        <f>$C25*INDEX(Curves!$Q$8:$Q$68,AR$4-$B25+1)</f>
        <v/>
      </c>
      <c r="AS25" s="121">
        <f>$C25*INDEX(Curves!$Q$8:$Q$68,AS$4-$B25+1)</f>
        <v/>
      </c>
      <c r="AT25" s="121">
        <f>$C25*INDEX(Curves!$Q$8:$Q$68,AT$4-$B25+1)</f>
        <v/>
      </c>
      <c r="AU25" s="121">
        <f>$C25*INDEX(Curves!$Q$8:$Q$68,AU$4-$B25+1)</f>
        <v/>
      </c>
      <c r="AV25" s="121">
        <f>$C25*INDEX(Curves!$Q$8:$Q$68,AV$4-$B25+1)</f>
        <v/>
      </c>
      <c r="AW25" s="121">
        <f>$C25*INDEX(Curves!$Q$8:$Q$68,AW$4-$B25+1)</f>
        <v/>
      </c>
      <c r="AX25" s="121">
        <f>$C25*INDEX(Curves!$Q$8:$Q$68,AX$4-$B25+1)</f>
        <v/>
      </c>
      <c r="AY25" s="121">
        <f>$C25*INDEX(Curves!$Q$8:$Q$68,AY$4-$B25+1)</f>
        <v/>
      </c>
      <c r="AZ25" s="121">
        <f>$C25*INDEX(Curves!$Q$8:$Q$68,AZ$4-$B25+1)</f>
        <v/>
      </c>
      <c r="BA25" s="121">
        <f>$C25*INDEX(Curves!$Q$8:$Q$68,BA$4-$B25+1)</f>
        <v/>
      </c>
      <c r="BB25" s="121">
        <f>$C25*INDEX(Curves!$Q$8:$Q$68,BB$4-$B25+1)</f>
        <v/>
      </c>
      <c r="BC25" s="121">
        <f>$C25*INDEX(Curves!$Q$8:$Q$68,BC$4-$B25+1)</f>
        <v/>
      </c>
      <c r="BD25" s="121">
        <f>$C25*INDEX(Curves!$Q$8:$Q$68,BD$4-$B25+1)</f>
        <v/>
      </c>
      <c r="BE25" s="121">
        <f>$C25*INDEX(Curves!$Q$8:$Q$68,BE$4-$B25+1)</f>
        <v/>
      </c>
      <c r="BF25" s="121">
        <f>$C25*INDEX(Curves!$Q$8:$Q$68,BF$4-$B25+1)</f>
        <v/>
      </c>
      <c r="BG25" s="121">
        <f>$C25*INDEX(Curves!$Q$8:$Q$68,BG$4-$B25+1)</f>
        <v/>
      </c>
      <c r="BH25" s="121">
        <f>$C25*INDEX(Curves!$Q$8:$Q$68,BH$4-$B25+1)</f>
        <v/>
      </c>
      <c r="BI25" s="121">
        <f>$C25*INDEX(Curves!$Q$8:$Q$68,BI$4-$B25+1)</f>
        <v/>
      </c>
      <c r="BJ25" s="121">
        <f>$C25*INDEX(Curves!$Q$8:$Q$68,BJ$4-$B25+1)</f>
        <v/>
      </c>
      <c r="BK25" s="121">
        <f>$C25*INDEX(Curves!$Q$8:$Q$68,BK$4-$B25+1)</f>
        <v/>
      </c>
      <c r="BL25" s="121">
        <f>$C25*INDEX(Curves!$Q$8:$Q$68,BL$4-$B25+1)</f>
        <v/>
      </c>
    </row>
    <row r="26">
      <c r="A26" s="116" t="inlineStr">
        <is>
          <t>Cohort month 17</t>
        </is>
      </c>
      <c r="B26" s="116" t="n">
        <v>17</v>
      </c>
      <c r="C26" s="33">
        <f>INDEX(Ops!$E$35:$BL$35,1,$B26)</f>
        <v/>
      </c>
      <c r="V26" s="121">
        <f>$C26*INDEX(Curves!$Q$8:$Q$68,V$4-$B26+1)</f>
        <v/>
      </c>
      <c r="W26" s="121">
        <f>$C26*INDEX(Curves!$Q$8:$Q$68,W$4-$B26+1)</f>
        <v/>
      </c>
      <c r="X26" s="121">
        <f>$C26*INDEX(Curves!$Q$8:$Q$68,X$4-$B26+1)</f>
        <v/>
      </c>
      <c r="Y26" s="121">
        <f>$C26*INDEX(Curves!$Q$8:$Q$68,Y$4-$B26+1)</f>
        <v/>
      </c>
      <c r="Z26" s="121">
        <f>$C26*INDEX(Curves!$Q$8:$Q$68,Z$4-$B26+1)</f>
        <v/>
      </c>
      <c r="AA26" s="121">
        <f>$C26*INDEX(Curves!$Q$8:$Q$68,AA$4-$B26+1)</f>
        <v/>
      </c>
      <c r="AB26" s="121">
        <f>$C26*INDEX(Curves!$Q$8:$Q$68,AB$4-$B26+1)</f>
        <v/>
      </c>
      <c r="AC26" s="121">
        <f>$C26*INDEX(Curves!$Q$8:$Q$68,AC$4-$B26+1)</f>
        <v/>
      </c>
      <c r="AD26" s="121">
        <f>$C26*INDEX(Curves!$Q$8:$Q$68,AD$4-$B26+1)</f>
        <v/>
      </c>
      <c r="AE26" s="121">
        <f>$C26*INDEX(Curves!$Q$8:$Q$68,AE$4-$B26+1)</f>
        <v/>
      </c>
      <c r="AF26" s="121">
        <f>$C26*INDEX(Curves!$Q$8:$Q$68,AF$4-$B26+1)</f>
        <v/>
      </c>
      <c r="AG26" s="121">
        <f>$C26*INDEX(Curves!$Q$8:$Q$68,AG$4-$B26+1)</f>
        <v/>
      </c>
      <c r="AH26" s="121">
        <f>$C26*INDEX(Curves!$Q$8:$Q$68,AH$4-$B26+1)</f>
        <v/>
      </c>
      <c r="AI26" s="121">
        <f>$C26*INDEX(Curves!$Q$8:$Q$68,AI$4-$B26+1)</f>
        <v/>
      </c>
      <c r="AJ26" s="121">
        <f>$C26*INDEX(Curves!$Q$8:$Q$68,AJ$4-$B26+1)</f>
        <v/>
      </c>
      <c r="AK26" s="121">
        <f>$C26*INDEX(Curves!$Q$8:$Q$68,AK$4-$B26+1)</f>
        <v/>
      </c>
      <c r="AL26" s="121">
        <f>$C26*INDEX(Curves!$Q$8:$Q$68,AL$4-$B26+1)</f>
        <v/>
      </c>
      <c r="AM26" s="121">
        <f>$C26*INDEX(Curves!$Q$8:$Q$68,AM$4-$B26+1)</f>
        <v/>
      </c>
      <c r="AN26" s="121">
        <f>$C26*INDEX(Curves!$Q$8:$Q$68,AN$4-$B26+1)</f>
        <v/>
      </c>
      <c r="AO26" s="121">
        <f>$C26*INDEX(Curves!$Q$8:$Q$68,AO$4-$B26+1)</f>
        <v/>
      </c>
      <c r="AP26" s="121">
        <f>$C26*INDEX(Curves!$Q$8:$Q$68,AP$4-$B26+1)</f>
        <v/>
      </c>
      <c r="AQ26" s="121">
        <f>$C26*INDEX(Curves!$Q$8:$Q$68,AQ$4-$B26+1)</f>
        <v/>
      </c>
      <c r="AR26" s="121">
        <f>$C26*INDEX(Curves!$Q$8:$Q$68,AR$4-$B26+1)</f>
        <v/>
      </c>
      <c r="AS26" s="121">
        <f>$C26*INDEX(Curves!$Q$8:$Q$68,AS$4-$B26+1)</f>
        <v/>
      </c>
      <c r="AT26" s="121">
        <f>$C26*INDEX(Curves!$Q$8:$Q$68,AT$4-$B26+1)</f>
        <v/>
      </c>
      <c r="AU26" s="121">
        <f>$C26*INDEX(Curves!$Q$8:$Q$68,AU$4-$B26+1)</f>
        <v/>
      </c>
      <c r="AV26" s="121">
        <f>$C26*INDEX(Curves!$Q$8:$Q$68,AV$4-$B26+1)</f>
        <v/>
      </c>
      <c r="AW26" s="121">
        <f>$C26*INDEX(Curves!$Q$8:$Q$68,AW$4-$B26+1)</f>
        <v/>
      </c>
      <c r="AX26" s="121">
        <f>$C26*INDEX(Curves!$Q$8:$Q$68,AX$4-$B26+1)</f>
        <v/>
      </c>
      <c r="AY26" s="121">
        <f>$C26*INDEX(Curves!$Q$8:$Q$68,AY$4-$B26+1)</f>
        <v/>
      </c>
      <c r="AZ26" s="121">
        <f>$C26*INDEX(Curves!$Q$8:$Q$68,AZ$4-$B26+1)</f>
        <v/>
      </c>
      <c r="BA26" s="121">
        <f>$C26*INDEX(Curves!$Q$8:$Q$68,BA$4-$B26+1)</f>
        <v/>
      </c>
      <c r="BB26" s="121">
        <f>$C26*INDEX(Curves!$Q$8:$Q$68,BB$4-$B26+1)</f>
        <v/>
      </c>
      <c r="BC26" s="121">
        <f>$C26*INDEX(Curves!$Q$8:$Q$68,BC$4-$B26+1)</f>
        <v/>
      </c>
      <c r="BD26" s="121">
        <f>$C26*INDEX(Curves!$Q$8:$Q$68,BD$4-$B26+1)</f>
        <v/>
      </c>
      <c r="BE26" s="121">
        <f>$C26*INDEX(Curves!$Q$8:$Q$68,BE$4-$B26+1)</f>
        <v/>
      </c>
      <c r="BF26" s="121">
        <f>$C26*INDEX(Curves!$Q$8:$Q$68,BF$4-$B26+1)</f>
        <v/>
      </c>
      <c r="BG26" s="121">
        <f>$C26*INDEX(Curves!$Q$8:$Q$68,BG$4-$B26+1)</f>
        <v/>
      </c>
      <c r="BH26" s="121">
        <f>$C26*INDEX(Curves!$Q$8:$Q$68,BH$4-$B26+1)</f>
        <v/>
      </c>
      <c r="BI26" s="121">
        <f>$C26*INDEX(Curves!$Q$8:$Q$68,BI$4-$B26+1)</f>
        <v/>
      </c>
      <c r="BJ26" s="121">
        <f>$C26*INDEX(Curves!$Q$8:$Q$68,BJ$4-$B26+1)</f>
        <v/>
      </c>
      <c r="BK26" s="121">
        <f>$C26*INDEX(Curves!$Q$8:$Q$68,BK$4-$B26+1)</f>
        <v/>
      </c>
      <c r="BL26" s="121">
        <f>$C26*INDEX(Curves!$Q$8:$Q$68,BL$4-$B26+1)</f>
        <v/>
      </c>
    </row>
    <row r="27">
      <c r="A27" s="116" t="inlineStr">
        <is>
          <t>Cohort month 18</t>
        </is>
      </c>
      <c r="B27" s="116" t="n">
        <v>18</v>
      </c>
      <c r="C27" s="33">
        <f>INDEX(Ops!$E$35:$BL$35,1,$B27)</f>
        <v/>
      </c>
      <c r="W27" s="121">
        <f>$C27*INDEX(Curves!$Q$8:$Q$68,W$4-$B27+1)</f>
        <v/>
      </c>
      <c r="X27" s="121">
        <f>$C27*INDEX(Curves!$Q$8:$Q$68,X$4-$B27+1)</f>
        <v/>
      </c>
      <c r="Y27" s="121">
        <f>$C27*INDEX(Curves!$Q$8:$Q$68,Y$4-$B27+1)</f>
        <v/>
      </c>
      <c r="Z27" s="121">
        <f>$C27*INDEX(Curves!$Q$8:$Q$68,Z$4-$B27+1)</f>
        <v/>
      </c>
      <c r="AA27" s="121">
        <f>$C27*INDEX(Curves!$Q$8:$Q$68,AA$4-$B27+1)</f>
        <v/>
      </c>
      <c r="AB27" s="121">
        <f>$C27*INDEX(Curves!$Q$8:$Q$68,AB$4-$B27+1)</f>
        <v/>
      </c>
      <c r="AC27" s="121">
        <f>$C27*INDEX(Curves!$Q$8:$Q$68,AC$4-$B27+1)</f>
        <v/>
      </c>
      <c r="AD27" s="121">
        <f>$C27*INDEX(Curves!$Q$8:$Q$68,AD$4-$B27+1)</f>
        <v/>
      </c>
      <c r="AE27" s="121">
        <f>$C27*INDEX(Curves!$Q$8:$Q$68,AE$4-$B27+1)</f>
        <v/>
      </c>
      <c r="AF27" s="121">
        <f>$C27*INDEX(Curves!$Q$8:$Q$68,AF$4-$B27+1)</f>
        <v/>
      </c>
      <c r="AG27" s="121">
        <f>$C27*INDEX(Curves!$Q$8:$Q$68,AG$4-$B27+1)</f>
        <v/>
      </c>
      <c r="AH27" s="121">
        <f>$C27*INDEX(Curves!$Q$8:$Q$68,AH$4-$B27+1)</f>
        <v/>
      </c>
      <c r="AI27" s="121">
        <f>$C27*INDEX(Curves!$Q$8:$Q$68,AI$4-$B27+1)</f>
        <v/>
      </c>
      <c r="AJ27" s="121">
        <f>$C27*INDEX(Curves!$Q$8:$Q$68,AJ$4-$B27+1)</f>
        <v/>
      </c>
      <c r="AK27" s="121">
        <f>$C27*INDEX(Curves!$Q$8:$Q$68,AK$4-$B27+1)</f>
        <v/>
      </c>
      <c r="AL27" s="121">
        <f>$C27*INDEX(Curves!$Q$8:$Q$68,AL$4-$B27+1)</f>
        <v/>
      </c>
      <c r="AM27" s="121">
        <f>$C27*INDEX(Curves!$Q$8:$Q$68,AM$4-$B27+1)</f>
        <v/>
      </c>
      <c r="AN27" s="121">
        <f>$C27*INDEX(Curves!$Q$8:$Q$68,AN$4-$B27+1)</f>
        <v/>
      </c>
      <c r="AO27" s="121">
        <f>$C27*INDEX(Curves!$Q$8:$Q$68,AO$4-$B27+1)</f>
        <v/>
      </c>
      <c r="AP27" s="121">
        <f>$C27*INDEX(Curves!$Q$8:$Q$68,AP$4-$B27+1)</f>
        <v/>
      </c>
      <c r="AQ27" s="121">
        <f>$C27*INDEX(Curves!$Q$8:$Q$68,AQ$4-$B27+1)</f>
        <v/>
      </c>
      <c r="AR27" s="121">
        <f>$C27*INDEX(Curves!$Q$8:$Q$68,AR$4-$B27+1)</f>
        <v/>
      </c>
      <c r="AS27" s="121">
        <f>$C27*INDEX(Curves!$Q$8:$Q$68,AS$4-$B27+1)</f>
        <v/>
      </c>
      <c r="AT27" s="121">
        <f>$C27*INDEX(Curves!$Q$8:$Q$68,AT$4-$B27+1)</f>
        <v/>
      </c>
      <c r="AU27" s="121">
        <f>$C27*INDEX(Curves!$Q$8:$Q$68,AU$4-$B27+1)</f>
        <v/>
      </c>
      <c r="AV27" s="121">
        <f>$C27*INDEX(Curves!$Q$8:$Q$68,AV$4-$B27+1)</f>
        <v/>
      </c>
      <c r="AW27" s="121">
        <f>$C27*INDEX(Curves!$Q$8:$Q$68,AW$4-$B27+1)</f>
        <v/>
      </c>
      <c r="AX27" s="121">
        <f>$C27*INDEX(Curves!$Q$8:$Q$68,AX$4-$B27+1)</f>
        <v/>
      </c>
      <c r="AY27" s="121">
        <f>$C27*INDEX(Curves!$Q$8:$Q$68,AY$4-$B27+1)</f>
        <v/>
      </c>
      <c r="AZ27" s="121">
        <f>$C27*INDEX(Curves!$Q$8:$Q$68,AZ$4-$B27+1)</f>
        <v/>
      </c>
      <c r="BA27" s="121">
        <f>$C27*INDEX(Curves!$Q$8:$Q$68,BA$4-$B27+1)</f>
        <v/>
      </c>
      <c r="BB27" s="121">
        <f>$C27*INDEX(Curves!$Q$8:$Q$68,BB$4-$B27+1)</f>
        <v/>
      </c>
      <c r="BC27" s="121">
        <f>$C27*INDEX(Curves!$Q$8:$Q$68,BC$4-$B27+1)</f>
        <v/>
      </c>
      <c r="BD27" s="121">
        <f>$C27*INDEX(Curves!$Q$8:$Q$68,BD$4-$B27+1)</f>
        <v/>
      </c>
      <c r="BE27" s="121">
        <f>$C27*INDEX(Curves!$Q$8:$Q$68,BE$4-$B27+1)</f>
        <v/>
      </c>
      <c r="BF27" s="121">
        <f>$C27*INDEX(Curves!$Q$8:$Q$68,BF$4-$B27+1)</f>
        <v/>
      </c>
      <c r="BG27" s="121">
        <f>$C27*INDEX(Curves!$Q$8:$Q$68,BG$4-$B27+1)</f>
        <v/>
      </c>
      <c r="BH27" s="121">
        <f>$C27*INDEX(Curves!$Q$8:$Q$68,BH$4-$B27+1)</f>
        <v/>
      </c>
      <c r="BI27" s="121">
        <f>$C27*INDEX(Curves!$Q$8:$Q$68,BI$4-$B27+1)</f>
        <v/>
      </c>
      <c r="BJ27" s="121">
        <f>$C27*INDEX(Curves!$Q$8:$Q$68,BJ$4-$B27+1)</f>
        <v/>
      </c>
      <c r="BK27" s="121">
        <f>$C27*INDEX(Curves!$Q$8:$Q$68,BK$4-$B27+1)</f>
        <v/>
      </c>
      <c r="BL27" s="121">
        <f>$C27*INDEX(Curves!$Q$8:$Q$68,BL$4-$B27+1)</f>
        <v/>
      </c>
    </row>
    <row r="28">
      <c r="A28" s="116" t="inlineStr">
        <is>
          <t>Cohort month 19</t>
        </is>
      </c>
      <c r="B28" s="116" t="n">
        <v>19</v>
      </c>
      <c r="C28" s="33">
        <f>INDEX(Ops!$E$35:$BL$35,1,$B28)</f>
        <v/>
      </c>
      <c r="X28" s="121">
        <f>$C28*INDEX(Curves!$Q$8:$Q$68,X$4-$B28+1)</f>
        <v/>
      </c>
      <c r="Y28" s="121">
        <f>$C28*INDEX(Curves!$Q$8:$Q$68,Y$4-$B28+1)</f>
        <v/>
      </c>
      <c r="Z28" s="121">
        <f>$C28*INDEX(Curves!$Q$8:$Q$68,Z$4-$B28+1)</f>
        <v/>
      </c>
      <c r="AA28" s="121">
        <f>$C28*INDEX(Curves!$Q$8:$Q$68,AA$4-$B28+1)</f>
        <v/>
      </c>
      <c r="AB28" s="121">
        <f>$C28*INDEX(Curves!$Q$8:$Q$68,AB$4-$B28+1)</f>
        <v/>
      </c>
      <c r="AC28" s="121">
        <f>$C28*INDEX(Curves!$Q$8:$Q$68,AC$4-$B28+1)</f>
        <v/>
      </c>
      <c r="AD28" s="121">
        <f>$C28*INDEX(Curves!$Q$8:$Q$68,AD$4-$B28+1)</f>
        <v/>
      </c>
      <c r="AE28" s="121">
        <f>$C28*INDEX(Curves!$Q$8:$Q$68,AE$4-$B28+1)</f>
        <v/>
      </c>
      <c r="AF28" s="121">
        <f>$C28*INDEX(Curves!$Q$8:$Q$68,AF$4-$B28+1)</f>
        <v/>
      </c>
      <c r="AG28" s="121">
        <f>$C28*INDEX(Curves!$Q$8:$Q$68,AG$4-$B28+1)</f>
        <v/>
      </c>
      <c r="AH28" s="121">
        <f>$C28*INDEX(Curves!$Q$8:$Q$68,AH$4-$B28+1)</f>
        <v/>
      </c>
      <c r="AI28" s="121">
        <f>$C28*INDEX(Curves!$Q$8:$Q$68,AI$4-$B28+1)</f>
        <v/>
      </c>
      <c r="AJ28" s="121">
        <f>$C28*INDEX(Curves!$Q$8:$Q$68,AJ$4-$B28+1)</f>
        <v/>
      </c>
      <c r="AK28" s="121">
        <f>$C28*INDEX(Curves!$Q$8:$Q$68,AK$4-$B28+1)</f>
        <v/>
      </c>
      <c r="AL28" s="121">
        <f>$C28*INDEX(Curves!$Q$8:$Q$68,AL$4-$B28+1)</f>
        <v/>
      </c>
      <c r="AM28" s="121">
        <f>$C28*INDEX(Curves!$Q$8:$Q$68,AM$4-$B28+1)</f>
        <v/>
      </c>
      <c r="AN28" s="121">
        <f>$C28*INDEX(Curves!$Q$8:$Q$68,AN$4-$B28+1)</f>
        <v/>
      </c>
      <c r="AO28" s="121">
        <f>$C28*INDEX(Curves!$Q$8:$Q$68,AO$4-$B28+1)</f>
        <v/>
      </c>
      <c r="AP28" s="121">
        <f>$C28*INDEX(Curves!$Q$8:$Q$68,AP$4-$B28+1)</f>
        <v/>
      </c>
      <c r="AQ28" s="121">
        <f>$C28*INDEX(Curves!$Q$8:$Q$68,AQ$4-$B28+1)</f>
        <v/>
      </c>
      <c r="AR28" s="121">
        <f>$C28*INDEX(Curves!$Q$8:$Q$68,AR$4-$B28+1)</f>
        <v/>
      </c>
      <c r="AS28" s="121">
        <f>$C28*INDEX(Curves!$Q$8:$Q$68,AS$4-$B28+1)</f>
        <v/>
      </c>
      <c r="AT28" s="121">
        <f>$C28*INDEX(Curves!$Q$8:$Q$68,AT$4-$B28+1)</f>
        <v/>
      </c>
      <c r="AU28" s="121">
        <f>$C28*INDEX(Curves!$Q$8:$Q$68,AU$4-$B28+1)</f>
        <v/>
      </c>
      <c r="AV28" s="121">
        <f>$C28*INDEX(Curves!$Q$8:$Q$68,AV$4-$B28+1)</f>
        <v/>
      </c>
      <c r="AW28" s="121">
        <f>$C28*INDEX(Curves!$Q$8:$Q$68,AW$4-$B28+1)</f>
        <v/>
      </c>
      <c r="AX28" s="121">
        <f>$C28*INDEX(Curves!$Q$8:$Q$68,AX$4-$B28+1)</f>
        <v/>
      </c>
      <c r="AY28" s="121">
        <f>$C28*INDEX(Curves!$Q$8:$Q$68,AY$4-$B28+1)</f>
        <v/>
      </c>
      <c r="AZ28" s="121">
        <f>$C28*INDEX(Curves!$Q$8:$Q$68,AZ$4-$B28+1)</f>
        <v/>
      </c>
      <c r="BA28" s="121">
        <f>$C28*INDEX(Curves!$Q$8:$Q$68,BA$4-$B28+1)</f>
        <v/>
      </c>
      <c r="BB28" s="121">
        <f>$C28*INDEX(Curves!$Q$8:$Q$68,BB$4-$B28+1)</f>
        <v/>
      </c>
      <c r="BC28" s="121">
        <f>$C28*INDEX(Curves!$Q$8:$Q$68,BC$4-$B28+1)</f>
        <v/>
      </c>
      <c r="BD28" s="121">
        <f>$C28*INDEX(Curves!$Q$8:$Q$68,BD$4-$B28+1)</f>
        <v/>
      </c>
      <c r="BE28" s="121">
        <f>$C28*INDEX(Curves!$Q$8:$Q$68,BE$4-$B28+1)</f>
        <v/>
      </c>
      <c r="BF28" s="121">
        <f>$C28*INDEX(Curves!$Q$8:$Q$68,BF$4-$B28+1)</f>
        <v/>
      </c>
      <c r="BG28" s="121">
        <f>$C28*INDEX(Curves!$Q$8:$Q$68,BG$4-$B28+1)</f>
        <v/>
      </c>
      <c r="BH28" s="121">
        <f>$C28*INDEX(Curves!$Q$8:$Q$68,BH$4-$B28+1)</f>
        <v/>
      </c>
      <c r="BI28" s="121">
        <f>$C28*INDEX(Curves!$Q$8:$Q$68,BI$4-$B28+1)</f>
        <v/>
      </c>
      <c r="BJ28" s="121">
        <f>$C28*INDEX(Curves!$Q$8:$Q$68,BJ$4-$B28+1)</f>
        <v/>
      </c>
      <c r="BK28" s="121">
        <f>$C28*INDEX(Curves!$Q$8:$Q$68,BK$4-$B28+1)</f>
        <v/>
      </c>
      <c r="BL28" s="121">
        <f>$C28*INDEX(Curves!$Q$8:$Q$68,BL$4-$B28+1)</f>
        <v/>
      </c>
    </row>
    <row r="29">
      <c r="A29" s="116" t="inlineStr">
        <is>
          <t>Cohort month 20</t>
        </is>
      </c>
      <c r="B29" s="116" t="n">
        <v>20</v>
      </c>
      <c r="C29" s="33">
        <f>INDEX(Ops!$E$35:$BL$35,1,$B29)</f>
        <v/>
      </c>
      <c r="Y29" s="121">
        <f>$C29*INDEX(Curves!$Q$8:$Q$68,Y$4-$B29+1)</f>
        <v/>
      </c>
      <c r="Z29" s="121">
        <f>$C29*INDEX(Curves!$Q$8:$Q$68,Z$4-$B29+1)</f>
        <v/>
      </c>
      <c r="AA29" s="121">
        <f>$C29*INDEX(Curves!$Q$8:$Q$68,AA$4-$B29+1)</f>
        <v/>
      </c>
      <c r="AB29" s="121">
        <f>$C29*INDEX(Curves!$Q$8:$Q$68,AB$4-$B29+1)</f>
        <v/>
      </c>
      <c r="AC29" s="121">
        <f>$C29*INDEX(Curves!$Q$8:$Q$68,AC$4-$B29+1)</f>
        <v/>
      </c>
      <c r="AD29" s="121">
        <f>$C29*INDEX(Curves!$Q$8:$Q$68,AD$4-$B29+1)</f>
        <v/>
      </c>
      <c r="AE29" s="121">
        <f>$C29*INDEX(Curves!$Q$8:$Q$68,AE$4-$B29+1)</f>
        <v/>
      </c>
      <c r="AF29" s="121">
        <f>$C29*INDEX(Curves!$Q$8:$Q$68,AF$4-$B29+1)</f>
        <v/>
      </c>
      <c r="AG29" s="121">
        <f>$C29*INDEX(Curves!$Q$8:$Q$68,AG$4-$B29+1)</f>
        <v/>
      </c>
      <c r="AH29" s="121">
        <f>$C29*INDEX(Curves!$Q$8:$Q$68,AH$4-$B29+1)</f>
        <v/>
      </c>
      <c r="AI29" s="121">
        <f>$C29*INDEX(Curves!$Q$8:$Q$68,AI$4-$B29+1)</f>
        <v/>
      </c>
      <c r="AJ29" s="121">
        <f>$C29*INDEX(Curves!$Q$8:$Q$68,AJ$4-$B29+1)</f>
        <v/>
      </c>
      <c r="AK29" s="121">
        <f>$C29*INDEX(Curves!$Q$8:$Q$68,AK$4-$B29+1)</f>
        <v/>
      </c>
      <c r="AL29" s="121">
        <f>$C29*INDEX(Curves!$Q$8:$Q$68,AL$4-$B29+1)</f>
        <v/>
      </c>
      <c r="AM29" s="121">
        <f>$C29*INDEX(Curves!$Q$8:$Q$68,AM$4-$B29+1)</f>
        <v/>
      </c>
      <c r="AN29" s="121">
        <f>$C29*INDEX(Curves!$Q$8:$Q$68,AN$4-$B29+1)</f>
        <v/>
      </c>
      <c r="AO29" s="121">
        <f>$C29*INDEX(Curves!$Q$8:$Q$68,AO$4-$B29+1)</f>
        <v/>
      </c>
      <c r="AP29" s="121">
        <f>$C29*INDEX(Curves!$Q$8:$Q$68,AP$4-$B29+1)</f>
        <v/>
      </c>
      <c r="AQ29" s="121">
        <f>$C29*INDEX(Curves!$Q$8:$Q$68,AQ$4-$B29+1)</f>
        <v/>
      </c>
      <c r="AR29" s="121">
        <f>$C29*INDEX(Curves!$Q$8:$Q$68,AR$4-$B29+1)</f>
        <v/>
      </c>
      <c r="AS29" s="121">
        <f>$C29*INDEX(Curves!$Q$8:$Q$68,AS$4-$B29+1)</f>
        <v/>
      </c>
      <c r="AT29" s="121">
        <f>$C29*INDEX(Curves!$Q$8:$Q$68,AT$4-$B29+1)</f>
        <v/>
      </c>
      <c r="AU29" s="121">
        <f>$C29*INDEX(Curves!$Q$8:$Q$68,AU$4-$B29+1)</f>
        <v/>
      </c>
      <c r="AV29" s="121">
        <f>$C29*INDEX(Curves!$Q$8:$Q$68,AV$4-$B29+1)</f>
        <v/>
      </c>
      <c r="AW29" s="121">
        <f>$C29*INDEX(Curves!$Q$8:$Q$68,AW$4-$B29+1)</f>
        <v/>
      </c>
      <c r="AX29" s="121">
        <f>$C29*INDEX(Curves!$Q$8:$Q$68,AX$4-$B29+1)</f>
        <v/>
      </c>
      <c r="AY29" s="121">
        <f>$C29*INDEX(Curves!$Q$8:$Q$68,AY$4-$B29+1)</f>
        <v/>
      </c>
      <c r="AZ29" s="121">
        <f>$C29*INDEX(Curves!$Q$8:$Q$68,AZ$4-$B29+1)</f>
        <v/>
      </c>
      <c r="BA29" s="121">
        <f>$C29*INDEX(Curves!$Q$8:$Q$68,BA$4-$B29+1)</f>
        <v/>
      </c>
      <c r="BB29" s="121">
        <f>$C29*INDEX(Curves!$Q$8:$Q$68,BB$4-$B29+1)</f>
        <v/>
      </c>
      <c r="BC29" s="121">
        <f>$C29*INDEX(Curves!$Q$8:$Q$68,BC$4-$B29+1)</f>
        <v/>
      </c>
      <c r="BD29" s="121">
        <f>$C29*INDEX(Curves!$Q$8:$Q$68,BD$4-$B29+1)</f>
        <v/>
      </c>
      <c r="BE29" s="121">
        <f>$C29*INDEX(Curves!$Q$8:$Q$68,BE$4-$B29+1)</f>
        <v/>
      </c>
      <c r="BF29" s="121">
        <f>$C29*INDEX(Curves!$Q$8:$Q$68,BF$4-$B29+1)</f>
        <v/>
      </c>
      <c r="BG29" s="121">
        <f>$C29*INDEX(Curves!$Q$8:$Q$68,BG$4-$B29+1)</f>
        <v/>
      </c>
      <c r="BH29" s="121">
        <f>$C29*INDEX(Curves!$Q$8:$Q$68,BH$4-$B29+1)</f>
        <v/>
      </c>
      <c r="BI29" s="121">
        <f>$C29*INDEX(Curves!$Q$8:$Q$68,BI$4-$B29+1)</f>
        <v/>
      </c>
      <c r="BJ29" s="121">
        <f>$C29*INDEX(Curves!$Q$8:$Q$68,BJ$4-$B29+1)</f>
        <v/>
      </c>
      <c r="BK29" s="121">
        <f>$C29*INDEX(Curves!$Q$8:$Q$68,BK$4-$B29+1)</f>
        <v/>
      </c>
      <c r="BL29" s="121">
        <f>$C29*INDEX(Curves!$Q$8:$Q$68,BL$4-$B29+1)</f>
        <v/>
      </c>
    </row>
    <row r="30">
      <c r="A30" s="116" t="inlineStr">
        <is>
          <t>Cohort month 21</t>
        </is>
      </c>
      <c r="B30" s="116" t="n">
        <v>21</v>
      </c>
      <c r="C30" s="33">
        <f>INDEX(Ops!$E$35:$BL$35,1,$B30)</f>
        <v/>
      </c>
      <c r="Z30" s="121">
        <f>$C30*INDEX(Curves!$Q$8:$Q$68,Z$4-$B30+1)</f>
        <v/>
      </c>
      <c r="AA30" s="121">
        <f>$C30*INDEX(Curves!$Q$8:$Q$68,AA$4-$B30+1)</f>
        <v/>
      </c>
      <c r="AB30" s="121">
        <f>$C30*INDEX(Curves!$Q$8:$Q$68,AB$4-$B30+1)</f>
        <v/>
      </c>
      <c r="AC30" s="121">
        <f>$C30*INDEX(Curves!$Q$8:$Q$68,AC$4-$B30+1)</f>
        <v/>
      </c>
      <c r="AD30" s="121">
        <f>$C30*INDEX(Curves!$Q$8:$Q$68,AD$4-$B30+1)</f>
        <v/>
      </c>
      <c r="AE30" s="121">
        <f>$C30*INDEX(Curves!$Q$8:$Q$68,AE$4-$B30+1)</f>
        <v/>
      </c>
      <c r="AF30" s="121">
        <f>$C30*INDEX(Curves!$Q$8:$Q$68,AF$4-$B30+1)</f>
        <v/>
      </c>
      <c r="AG30" s="121">
        <f>$C30*INDEX(Curves!$Q$8:$Q$68,AG$4-$B30+1)</f>
        <v/>
      </c>
      <c r="AH30" s="121">
        <f>$C30*INDEX(Curves!$Q$8:$Q$68,AH$4-$B30+1)</f>
        <v/>
      </c>
      <c r="AI30" s="121">
        <f>$C30*INDEX(Curves!$Q$8:$Q$68,AI$4-$B30+1)</f>
        <v/>
      </c>
      <c r="AJ30" s="121">
        <f>$C30*INDEX(Curves!$Q$8:$Q$68,AJ$4-$B30+1)</f>
        <v/>
      </c>
      <c r="AK30" s="121">
        <f>$C30*INDEX(Curves!$Q$8:$Q$68,AK$4-$B30+1)</f>
        <v/>
      </c>
      <c r="AL30" s="121">
        <f>$C30*INDEX(Curves!$Q$8:$Q$68,AL$4-$B30+1)</f>
        <v/>
      </c>
      <c r="AM30" s="121">
        <f>$C30*INDEX(Curves!$Q$8:$Q$68,AM$4-$B30+1)</f>
        <v/>
      </c>
      <c r="AN30" s="121">
        <f>$C30*INDEX(Curves!$Q$8:$Q$68,AN$4-$B30+1)</f>
        <v/>
      </c>
      <c r="AO30" s="121">
        <f>$C30*INDEX(Curves!$Q$8:$Q$68,AO$4-$B30+1)</f>
        <v/>
      </c>
      <c r="AP30" s="121">
        <f>$C30*INDEX(Curves!$Q$8:$Q$68,AP$4-$B30+1)</f>
        <v/>
      </c>
      <c r="AQ30" s="121">
        <f>$C30*INDEX(Curves!$Q$8:$Q$68,AQ$4-$B30+1)</f>
        <v/>
      </c>
      <c r="AR30" s="121">
        <f>$C30*INDEX(Curves!$Q$8:$Q$68,AR$4-$B30+1)</f>
        <v/>
      </c>
      <c r="AS30" s="121">
        <f>$C30*INDEX(Curves!$Q$8:$Q$68,AS$4-$B30+1)</f>
        <v/>
      </c>
      <c r="AT30" s="121">
        <f>$C30*INDEX(Curves!$Q$8:$Q$68,AT$4-$B30+1)</f>
        <v/>
      </c>
      <c r="AU30" s="121">
        <f>$C30*INDEX(Curves!$Q$8:$Q$68,AU$4-$B30+1)</f>
        <v/>
      </c>
      <c r="AV30" s="121">
        <f>$C30*INDEX(Curves!$Q$8:$Q$68,AV$4-$B30+1)</f>
        <v/>
      </c>
      <c r="AW30" s="121">
        <f>$C30*INDEX(Curves!$Q$8:$Q$68,AW$4-$B30+1)</f>
        <v/>
      </c>
      <c r="AX30" s="121">
        <f>$C30*INDEX(Curves!$Q$8:$Q$68,AX$4-$B30+1)</f>
        <v/>
      </c>
      <c r="AY30" s="121">
        <f>$C30*INDEX(Curves!$Q$8:$Q$68,AY$4-$B30+1)</f>
        <v/>
      </c>
      <c r="AZ30" s="121">
        <f>$C30*INDEX(Curves!$Q$8:$Q$68,AZ$4-$B30+1)</f>
        <v/>
      </c>
      <c r="BA30" s="121">
        <f>$C30*INDEX(Curves!$Q$8:$Q$68,BA$4-$B30+1)</f>
        <v/>
      </c>
      <c r="BB30" s="121">
        <f>$C30*INDEX(Curves!$Q$8:$Q$68,BB$4-$B30+1)</f>
        <v/>
      </c>
      <c r="BC30" s="121">
        <f>$C30*INDEX(Curves!$Q$8:$Q$68,BC$4-$B30+1)</f>
        <v/>
      </c>
      <c r="BD30" s="121">
        <f>$C30*INDEX(Curves!$Q$8:$Q$68,BD$4-$B30+1)</f>
        <v/>
      </c>
      <c r="BE30" s="121">
        <f>$C30*INDEX(Curves!$Q$8:$Q$68,BE$4-$B30+1)</f>
        <v/>
      </c>
      <c r="BF30" s="121">
        <f>$C30*INDEX(Curves!$Q$8:$Q$68,BF$4-$B30+1)</f>
        <v/>
      </c>
      <c r="BG30" s="121">
        <f>$C30*INDEX(Curves!$Q$8:$Q$68,BG$4-$B30+1)</f>
        <v/>
      </c>
      <c r="BH30" s="121">
        <f>$C30*INDEX(Curves!$Q$8:$Q$68,BH$4-$B30+1)</f>
        <v/>
      </c>
      <c r="BI30" s="121">
        <f>$C30*INDEX(Curves!$Q$8:$Q$68,BI$4-$B30+1)</f>
        <v/>
      </c>
      <c r="BJ30" s="121">
        <f>$C30*INDEX(Curves!$Q$8:$Q$68,BJ$4-$B30+1)</f>
        <v/>
      </c>
      <c r="BK30" s="121">
        <f>$C30*INDEX(Curves!$Q$8:$Q$68,BK$4-$B30+1)</f>
        <v/>
      </c>
      <c r="BL30" s="121">
        <f>$C30*INDEX(Curves!$Q$8:$Q$68,BL$4-$B30+1)</f>
        <v/>
      </c>
    </row>
    <row r="31">
      <c r="A31" s="116" t="inlineStr">
        <is>
          <t>Cohort month 22</t>
        </is>
      </c>
      <c r="B31" s="116" t="n">
        <v>22</v>
      </c>
      <c r="C31" s="33">
        <f>INDEX(Ops!$E$35:$BL$35,1,$B31)</f>
        <v/>
      </c>
      <c r="AA31" s="121">
        <f>$C31*INDEX(Curves!$Q$8:$Q$68,AA$4-$B31+1)</f>
        <v/>
      </c>
      <c r="AB31" s="121">
        <f>$C31*INDEX(Curves!$Q$8:$Q$68,AB$4-$B31+1)</f>
        <v/>
      </c>
      <c r="AC31" s="121">
        <f>$C31*INDEX(Curves!$Q$8:$Q$68,AC$4-$B31+1)</f>
        <v/>
      </c>
      <c r="AD31" s="121">
        <f>$C31*INDEX(Curves!$Q$8:$Q$68,AD$4-$B31+1)</f>
        <v/>
      </c>
      <c r="AE31" s="121">
        <f>$C31*INDEX(Curves!$Q$8:$Q$68,AE$4-$B31+1)</f>
        <v/>
      </c>
      <c r="AF31" s="121">
        <f>$C31*INDEX(Curves!$Q$8:$Q$68,AF$4-$B31+1)</f>
        <v/>
      </c>
      <c r="AG31" s="121">
        <f>$C31*INDEX(Curves!$Q$8:$Q$68,AG$4-$B31+1)</f>
        <v/>
      </c>
      <c r="AH31" s="121">
        <f>$C31*INDEX(Curves!$Q$8:$Q$68,AH$4-$B31+1)</f>
        <v/>
      </c>
      <c r="AI31" s="121">
        <f>$C31*INDEX(Curves!$Q$8:$Q$68,AI$4-$B31+1)</f>
        <v/>
      </c>
      <c r="AJ31" s="121">
        <f>$C31*INDEX(Curves!$Q$8:$Q$68,AJ$4-$B31+1)</f>
        <v/>
      </c>
      <c r="AK31" s="121">
        <f>$C31*INDEX(Curves!$Q$8:$Q$68,AK$4-$B31+1)</f>
        <v/>
      </c>
      <c r="AL31" s="121">
        <f>$C31*INDEX(Curves!$Q$8:$Q$68,AL$4-$B31+1)</f>
        <v/>
      </c>
      <c r="AM31" s="121">
        <f>$C31*INDEX(Curves!$Q$8:$Q$68,AM$4-$B31+1)</f>
        <v/>
      </c>
      <c r="AN31" s="121">
        <f>$C31*INDEX(Curves!$Q$8:$Q$68,AN$4-$B31+1)</f>
        <v/>
      </c>
      <c r="AO31" s="121">
        <f>$C31*INDEX(Curves!$Q$8:$Q$68,AO$4-$B31+1)</f>
        <v/>
      </c>
      <c r="AP31" s="121">
        <f>$C31*INDEX(Curves!$Q$8:$Q$68,AP$4-$B31+1)</f>
        <v/>
      </c>
      <c r="AQ31" s="121">
        <f>$C31*INDEX(Curves!$Q$8:$Q$68,AQ$4-$B31+1)</f>
        <v/>
      </c>
      <c r="AR31" s="121">
        <f>$C31*INDEX(Curves!$Q$8:$Q$68,AR$4-$B31+1)</f>
        <v/>
      </c>
      <c r="AS31" s="121">
        <f>$C31*INDEX(Curves!$Q$8:$Q$68,AS$4-$B31+1)</f>
        <v/>
      </c>
      <c r="AT31" s="121">
        <f>$C31*INDEX(Curves!$Q$8:$Q$68,AT$4-$B31+1)</f>
        <v/>
      </c>
      <c r="AU31" s="121">
        <f>$C31*INDEX(Curves!$Q$8:$Q$68,AU$4-$B31+1)</f>
        <v/>
      </c>
      <c r="AV31" s="121">
        <f>$C31*INDEX(Curves!$Q$8:$Q$68,AV$4-$B31+1)</f>
        <v/>
      </c>
      <c r="AW31" s="121">
        <f>$C31*INDEX(Curves!$Q$8:$Q$68,AW$4-$B31+1)</f>
        <v/>
      </c>
      <c r="AX31" s="121">
        <f>$C31*INDEX(Curves!$Q$8:$Q$68,AX$4-$B31+1)</f>
        <v/>
      </c>
      <c r="AY31" s="121">
        <f>$C31*INDEX(Curves!$Q$8:$Q$68,AY$4-$B31+1)</f>
        <v/>
      </c>
      <c r="AZ31" s="121">
        <f>$C31*INDEX(Curves!$Q$8:$Q$68,AZ$4-$B31+1)</f>
        <v/>
      </c>
      <c r="BA31" s="121">
        <f>$C31*INDEX(Curves!$Q$8:$Q$68,BA$4-$B31+1)</f>
        <v/>
      </c>
      <c r="BB31" s="121">
        <f>$C31*INDEX(Curves!$Q$8:$Q$68,BB$4-$B31+1)</f>
        <v/>
      </c>
      <c r="BC31" s="121">
        <f>$C31*INDEX(Curves!$Q$8:$Q$68,BC$4-$B31+1)</f>
        <v/>
      </c>
      <c r="BD31" s="121">
        <f>$C31*INDEX(Curves!$Q$8:$Q$68,BD$4-$B31+1)</f>
        <v/>
      </c>
      <c r="BE31" s="121">
        <f>$C31*INDEX(Curves!$Q$8:$Q$68,BE$4-$B31+1)</f>
        <v/>
      </c>
      <c r="BF31" s="121">
        <f>$C31*INDEX(Curves!$Q$8:$Q$68,BF$4-$B31+1)</f>
        <v/>
      </c>
      <c r="BG31" s="121">
        <f>$C31*INDEX(Curves!$Q$8:$Q$68,BG$4-$B31+1)</f>
        <v/>
      </c>
      <c r="BH31" s="121">
        <f>$C31*INDEX(Curves!$Q$8:$Q$68,BH$4-$B31+1)</f>
        <v/>
      </c>
      <c r="BI31" s="121">
        <f>$C31*INDEX(Curves!$Q$8:$Q$68,BI$4-$B31+1)</f>
        <v/>
      </c>
      <c r="BJ31" s="121">
        <f>$C31*INDEX(Curves!$Q$8:$Q$68,BJ$4-$B31+1)</f>
        <v/>
      </c>
      <c r="BK31" s="121">
        <f>$C31*INDEX(Curves!$Q$8:$Q$68,BK$4-$B31+1)</f>
        <v/>
      </c>
      <c r="BL31" s="121">
        <f>$C31*INDEX(Curves!$Q$8:$Q$68,BL$4-$B31+1)</f>
        <v/>
      </c>
    </row>
    <row r="32">
      <c r="A32" s="116" t="inlineStr">
        <is>
          <t>Cohort month 23</t>
        </is>
      </c>
      <c r="B32" s="116" t="n">
        <v>23</v>
      </c>
      <c r="C32" s="33">
        <f>INDEX(Ops!$E$35:$BL$35,1,$B32)</f>
        <v/>
      </c>
      <c r="AB32" s="121">
        <f>$C32*INDEX(Curves!$Q$8:$Q$68,AB$4-$B32+1)</f>
        <v/>
      </c>
      <c r="AC32" s="121">
        <f>$C32*INDEX(Curves!$Q$8:$Q$68,AC$4-$B32+1)</f>
        <v/>
      </c>
      <c r="AD32" s="121">
        <f>$C32*INDEX(Curves!$Q$8:$Q$68,AD$4-$B32+1)</f>
        <v/>
      </c>
      <c r="AE32" s="121">
        <f>$C32*INDEX(Curves!$Q$8:$Q$68,AE$4-$B32+1)</f>
        <v/>
      </c>
      <c r="AF32" s="121">
        <f>$C32*INDEX(Curves!$Q$8:$Q$68,AF$4-$B32+1)</f>
        <v/>
      </c>
      <c r="AG32" s="121">
        <f>$C32*INDEX(Curves!$Q$8:$Q$68,AG$4-$B32+1)</f>
        <v/>
      </c>
      <c r="AH32" s="121">
        <f>$C32*INDEX(Curves!$Q$8:$Q$68,AH$4-$B32+1)</f>
        <v/>
      </c>
      <c r="AI32" s="121">
        <f>$C32*INDEX(Curves!$Q$8:$Q$68,AI$4-$B32+1)</f>
        <v/>
      </c>
      <c r="AJ32" s="121">
        <f>$C32*INDEX(Curves!$Q$8:$Q$68,AJ$4-$B32+1)</f>
        <v/>
      </c>
      <c r="AK32" s="121">
        <f>$C32*INDEX(Curves!$Q$8:$Q$68,AK$4-$B32+1)</f>
        <v/>
      </c>
      <c r="AL32" s="121">
        <f>$C32*INDEX(Curves!$Q$8:$Q$68,AL$4-$B32+1)</f>
        <v/>
      </c>
      <c r="AM32" s="121">
        <f>$C32*INDEX(Curves!$Q$8:$Q$68,AM$4-$B32+1)</f>
        <v/>
      </c>
      <c r="AN32" s="121">
        <f>$C32*INDEX(Curves!$Q$8:$Q$68,AN$4-$B32+1)</f>
        <v/>
      </c>
      <c r="AO32" s="121">
        <f>$C32*INDEX(Curves!$Q$8:$Q$68,AO$4-$B32+1)</f>
        <v/>
      </c>
      <c r="AP32" s="121">
        <f>$C32*INDEX(Curves!$Q$8:$Q$68,AP$4-$B32+1)</f>
        <v/>
      </c>
      <c r="AQ32" s="121">
        <f>$C32*INDEX(Curves!$Q$8:$Q$68,AQ$4-$B32+1)</f>
        <v/>
      </c>
      <c r="AR32" s="121">
        <f>$C32*INDEX(Curves!$Q$8:$Q$68,AR$4-$B32+1)</f>
        <v/>
      </c>
      <c r="AS32" s="121">
        <f>$C32*INDEX(Curves!$Q$8:$Q$68,AS$4-$B32+1)</f>
        <v/>
      </c>
      <c r="AT32" s="121">
        <f>$C32*INDEX(Curves!$Q$8:$Q$68,AT$4-$B32+1)</f>
        <v/>
      </c>
      <c r="AU32" s="121">
        <f>$C32*INDEX(Curves!$Q$8:$Q$68,AU$4-$B32+1)</f>
        <v/>
      </c>
      <c r="AV32" s="121">
        <f>$C32*INDEX(Curves!$Q$8:$Q$68,AV$4-$B32+1)</f>
        <v/>
      </c>
      <c r="AW32" s="121">
        <f>$C32*INDEX(Curves!$Q$8:$Q$68,AW$4-$B32+1)</f>
        <v/>
      </c>
      <c r="AX32" s="121">
        <f>$C32*INDEX(Curves!$Q$8:$Q$68,AX$4-$B32+1)</f>
        <v/>
      </c>
      <c r="AY32" s="121">
        <f>$C32*INDEX(Curves!$Q$8:$Q$68,AY$4-$B32+1)</f>
        <v/>
      </c>
      <c r="AZ32" s="121">
        <f>$C32*INDEX(Curves!$Q$8:$Q$68,AZ$4-$B32+1)</f>
        <v/>
      </c>
      <c r="BA32" s="121">
        <f>$C32*INDEX(Curves!$Q$8:$Q$68,BA$4-$B32+1)</f>
        <v/>
      </c>
      <c r="BB32" s="121">
        <f>$C32*INDEX(Curves!$Q$8:$Q$68,BB$4-$B32+1)</f>
        <v/>
      </c>
      <c r="BC32" s="121">
        <f>$C32*INDEX(Curves!$Q$8:$Q$68,BC$4-$B32+1)</f>
        <v/>
      </c>
      <c r="BD32" s="121">
        <f>$C32*INDEX(Curves!$Q$8:$Q$68,BD$4-$B32+1)</f>
        <v/>
      </c>
      <c r="BE32" s="121">
        <f>$C32*INDEX(Curves!$Q$8:$Q$68,BE$4-$B32+1)</f>
        <v/>
      </c>
      <c r="BF32" s="121">
        <f>$C32*INDEX(Curves!$Q$8:$Q$68,BF$4-$B32+1)</f>
        <v/>
      </c>
      <c r="BG32" s="121">
        <f>$C32*INDEX(Curves!$Q$8:$Q$68,BG$4-$B32+1)</f>
        <v/>
      </c>
      <c r="BH32" s="121">
        <f>$C32*INDEX(Curves!$Q$8:$Q$68,BH$4-$B32+1)</f>
        <v/>
      </c>
      <c r="BI32" s="121">
        <f>$C32*INDEX(Curves!$Q$8:$Q$68,BI$4-$B32+1)</f>
        <v/>
      </c>
      <c r="BJ32" s="121">
        <f>$C32*INDEX(Curves!$Q$8:$Q$68,BJ$4-$B32+1)</f>
        <v/>
      </c>
      <c r="BK32" s="121">
        <f>$C32*INDEX(Curves!$Q$8:$Q$68,BK$4-$B32+1)</f>
        <v/>
      </c>
      <c r="BL32" s="121">
        <f>$C32*INDEX(Curves!$Q$8:$Q$68,BL$4-$B32+1)</f>
        <v/>
      </c>
    </row>
    <row r="33">
      <c r="A33" s="116" t="inlineStr">
        <is>
          <t>Cohort month 24</t>
        </is>
      </c>
      <c r="B33" s="116" t="n">
        <v>24</v>
      </c>
      <c r="C33" s="33">
        <f>INDEX(Ops!$E$35:$BL$35,1,$B33)</f>
        <v/>
      </c>
      <c r="AC33" s="121">
        <f>$C33*INDEX(Curves!$Q$8:$Q$68,AC$4-$B33+1)</f>
        <v/>
      </c>
      <c r="AD33" s="121">
        <f>$C33*INDEX(Curves!$Q$8:$Q$68,AD$4-$B33+1)</f>
        <v/>
      </c>
      <c r="AE33" s="121">
        <f>$C33*INDEX(Curves!$Q$8:$Q$68,AE$4-$B33+1)</f>
        <v/>
      </c>
      <c r="AF33" s="121">
        <f>$C33*INDEX(Curves!$Q$8:$Q$68,AF$4-$B33+1)</f>
        <v/>
      </c>
      <c r="AG33" s="121">
        <f>$C33*INDEX(Curves!$Q$8:$Q$68,AG$4-$B33+1)</f>
        <v/>
      </c>
      <c r="AH33" s="121">
        <f>$C33*INDEX(Curves!$Q$8:$Q$68,AH$4-$B33+1)</f>
        <v/>
      </c>
      <c r="AI33" s="121">
        <f>$C33*INDEX(Curves!$Q$8:$Q$68,AI$4-$B33+1)</f>
        <v/>
      </c>
      <c r="AJ33" s="121">
        <f>$C33*INDEX(Curves!$Q$8:$Q$68,AJ$4-$B33+1)</f>
        <v/>
      </c>
      <c r="AK33" s="121">
        <f>$C33*INDEX(Curves!$Q$8:$Q$68,AK$4-$B33+1)</f>
        <v/>
      </c>
      <c r="AL33" s="121">
        <f>$C33*INDEX(Curves!$Q$8:$Q$68,AL$4-$B33+1)</f>
        <v/>
      </c>
      <c r="AM33" s="121">
        <f>$C33*INDEX(Curves!$Q$8:$Q$68,AM$4-$B33+1)</f>
        <v/>
      </c>
      <c r="AN33" s="121">
        <f>$C33*INDEX(Curves!$Q$8:$Q$68,AN$4-$B33+1)</f>
        <v/>
      </c>
      <c r="AO33" s="121">
        <f>$C33*INDEX(Curves!$Q$8:$Q$68,AO$4-$B33+1)</f>
        <v/>
      </c>
      <c r="AP33" s="121">
        <f>$C33*INDEX(Curves!$Q$8:$Q$68,AP$4-$B33+1)</f>
        <v/>
      </c>
      <c r="AQ33" s="121">
        <f>$C33*INDEX(Curves!$Q$8:$Q$68,AQ$4-$B33+1)</f>
        <v/>
      </c>
      <c r="AR33" s="121">
        <f>$C33*INDEX(Curves!$Q$8:$Q$68,AR$4-$B33+1)</f>
        <v/>
      </c>
      <c r="AS33" s="121">
        <f>$C33*INDEX(Curves!$Q$8:$Q$68,AS$4-$B33+1)</f>
        <v/>
      </c>
      <c r="AT33" s="121">
        <f>$C33*INDEX(Curves!$Q$8:$Q$68,AT$4-$B33+1)</f>
        <v/>
      </c>
      <c r="AU33" s="121">
        <f>$C33*INDEX(Curves!$Q$8:$Q$68,AU$4-$B33+1)</f>
        <v/>
      </c>
      <c r="AV33" s="121">
        <f>$C33*INDEX(Curves!$Q$8:$Q$68,AV$4-$B33+1)</f>
        <v/>
      </c>
      <c r="AW33" s="121">
        <f>$C33*INDEX(Curves!$Q$8:$Q$68,AW$4-$B33+1)</f>
        <v/>
      </c>
      <c r="AX33" s="121">
        <f>$C33*INDEX(Curves!$Q$8:$Q$68,AX$4-$B33+1)</f>
        <v/>
      </c>
      <c r="AY33" s="121">
        <f>$C33*INDEX(Curves!$Q$8:$Q$68,AY$4-$B33+1)</f>
        <v/>
      </c>
      <c r="AZ33" s="121">
        <f>$C33*INDEX(Curves!$Q$8:$Q$68,AZ$4-$B33+1)</f>
        <v/>
      </c>
      <c r="BA33" s="121">
        <f>$C33*INDEX(Curves!$Q$8:$Q$68,BA$4-$B33+1)</f>
        <v/>
      </c>
      <c r="BB33" s="121">
        <f>$C33*INDEX(Curves!$Q$8:$Q$68,BB$4-$B33+1)</f>
        <v/>
      </c>
      <c r="BC33" s="121">
        <f>$C33*INDEX(Curves!$Q$8:$Q$68,BC$4-$B33+1)</f>
        <v/>
      </c>
      <c r="BD33" s="121">
        <f>$C33*INDEX(Curves!$Q$8:$Q$68,BD$4-$B33+1)</f>
        <v/>
      </c>
      <c r="BE33" s="121">
        <f>$C33*INDEX(Curves!$Q$8:$Q$68,BE$4-$B33+1)</f>
        <v/>
      </c>
      <c r="BF33" s="121">
        <f>$C33*INDEX(Curves!$Q$8:$Q$68,BF$4-$B33+1)</f>
        <v/>
      </c>
      <c r="BG33" s="121">
        <f>$C33*INDEX(Curves!$Q$8:$Q$68,BG$4-$B33+1)</f>
        <v/>
      </c>
      <c r="BH33" s="121">
        <f>$C33*INDEX(Curves!$Q$8:$Q$68,BH$4-$B33+1)</f>
        <v/>
      </c>
      <c r="BI33" s="121">
        <f>$C33*INDEX(Curves!$Q$8:$Q$68,BI$4-$B33+1)</f>
        <v/>
      </c>
      <c r="BJ33" s="121">
        <f>$C33*INDEX(Curves!$Q$8:$Q$68,BJ$4-$B33+1)</f>
        <v/>
      </c>
      <c r="BK33" s="121">
        <f>$C33*INDEX(Curves!$Q$8:$Q$68,BK$4-$B33+1)</f>
        <v/>
      </c>
      <c r="BL33" s="121">
        <f>$C33*INDEX(Curves!$Q$8:$Q$68,BL$4-$B33+1)</f>
        <v/>
      </c>
    </row>
    <row r="34">
      <c r="A34" s="116" t="inlineStr">
        <is>
          <t>Cohort month 25</t>
        </is>
      </c>
      <c r="B34" s="116" t="n">
        <v>25</v>
      </c>
      <c r="C34" s="33">
        <f>INDEX(Ops!$E$35:$BL$35,1,$B34)</f>
        <v/>
      </c>
      <c r="AD34" s="121">
        <f>$C34*INDEX(Curves!$Q$8:$Q$68,AD$4-$B34+1)</f>
        <v/>
      </c>
      <c r="AE34" s="121">
        <f>$C34*INDEX(Curves!$Q$8:$Q$68,AE$4-$B34+1)</f>
        <v/>
      </c>
      <c r="AF34" s="121">
        <f>$C34*INDEX(Curves!$Q$8:$Q$68,AF$4-$B34+1)</f>
        <v/>
      </c>
      <c r="AG34" s="121">
        <f>$C34*INDEX(Curves!$Q$8:$Q$68,AG$4-$B34+1)</f>
        <v/>
      </c>
      <c r="AH34" s="121">
        <f>$C34*INDEX(Curves!$Q$8:$Q$68,AH$4-$B34+1)</f>
        <v/>
      </c>
      <c r="AI34" s="121">
        <f>$C34*INDEX(Curves!$Q$8:$Q$68,AI$4-$B34+1)</f>
        <v/>
      </c>
      <c r="AJ34" s="121">
        <f>$C34*INDEX(Curves!$Q$8:$Q$68,AJ$4-$B34+1)</f>
        <v/>
      </c>
      <c r="AK34" s="121">
        <f>$C34*INDEX(Curves!$Q$8:$Q$68,AK$4-$B34+1)</f>
        <v/>
      </c>
      <c r="AL34" s="121">
        <f>$C34*INDEX(Curves!$Q$8:$Q$68,AL$4-$B34+1)</f>
        <v/>
      </c>
      <c r="AM34" s="121">
        <f>$C34*INDEX(Curves!$Q$8:$Q$68,AM$4-$B34+1)</f>
        <v/>
      </c>
      <c r="AN34" s="121">
        <f>$C34*INDEX(Curves!$Q$8:$Q$68,AN$4-$B34+1)</f>
        <v/>
      </c>
      <c r="AO34" s="121">
        <f>$C34*INDEX(Curves!$Q$8:$Q$68,AO$4-$B34+1)</f>
        <v/>
      </c>
      <c r="AP34" s="121">
        <f>$C34*INDEX(Curves!$Q$8:$Q$68,AP$4-$B34+1)</f>
        <v/>
      </c>
      <c r="AQ34" s="121">
        <f>$C34*INDEX(Curves!$Q$8:$Q$68,AQ$4-$B34+1)</f>
        <v/>
      </c>
      <c r="AR34" s="121">
        <f>$C34*INDEX(Curves!$Q$8:$Q$68,AR$4-$B34+1)</f>
        <v/>
      </c>
      <c r="AS34" s="121">
        <f>$C34*INDEX(Curves!$Q$8:$Q$68,AS$4-$B34+1)</f>
        <v/>
      </c>
      <c r="AT34" s="121">
        <f>$C34*INDEX(Curves!$Q$8:$Q$68,AT$4-$B34+1)</f>
        <v/>
      </c>
      <c r="AU34" s="121">
        <f>$C34*INDEX(Curves!$Q$8:$Q$68,AU$4-$B34+1)</f>
        <v/>
      </c>
      <c r="AV34" s="121">
        <f>$C34*INDEX(Curves!$Q$8:$Q$68,AV$4-$B34+1)</f>
        <v/>
      </c>
      <c r="AW34" s="121">
        <f>$C34*INDEX(Curves!$Q$8:$Q$68,AW$4-$B34+1)</f>
        <v/>
      </c>
      <c r="AX34" s="121">
        <f>$C34*INDEX(Curves!$Q$8:$Q$68,AX$4-$B34+1)</f>
        <v/>
      </c>
      <c r="AY34" s="121">
        <f>$C34*INDEX(Curves!$Q$8:$Q$68,AY$4-$B34+1)</f>
        <v/>
      </c>
      <c r="AZ34" s="121">
        <f>$C34*INDEX(Curves!$Q$8:$Q$68,AZ$4-$B34+1)</f>
        <v/>
      </c>
      <c r="BA34" s="121">
        <f>$C34*INDEX(Curves!$Q$8:$Q$68,BA$4-$B34+1)</f>
        <v/>
      </c>
      <c r="BB34" s="121">
        <f>$C34*INDEX(Curves!$Q$8:$Q$68,BB$4-$B34+1)</f>
        <v/>
      </c>
      <c r="BC34" s="121">
        <f>$C34*INDEX(Curves!$Q$8:$Q$68,BC$4-$B34+1)</f>
        <v/>
      </c>
      <c r="BD34" s="121">
        <f>$C34*INDEX(Curves!$Q$8:$Q$68,BD$4-$B34+1)</f>
        <v/>
      </c>
      <c r="BE34" s="121">
        <f>$C34*INDEX(Curves!$Q$8:$Q$68,BE$4-$B34+1)</f>
        <v/>
      </c>
      <c r="BF34" s="121">
        <f>$C34*INDEX(Curves!$Q$8:$Q$68,BF$4-$B34+1)</f>
        <v/>
      </c>
      <c r="BG34" s="121">
        <f>$C34*INDEX(Curves!$Q$8:$Q$68,BG$4-$B34+1)</f>
        <v/>
      </c>
      <c r="BH34" s="121">
        <f>$C34*INDEX(Curves!$Q$8:$Q$68,BH$4-$B34+1)</f>
        <v/>
      </c>
      <c r="BI34" s="121">
        <f>$C34*INDEX(Curves!$Q$8:$Q$68,BI$4-$B34+1)</f>
        <v/>
      </c>
      <c r="BJ34" s="121">
        <f>$C34*INDEX(Curves!$Q$8:$Q$68,BJ$4-$B34+1)</f>
        <v/>
      </c>
      <c r="BK34" s="121">
        <f>$C34*INDEX(Curves!$Q$8:$Q$68,BK$4-$B34+1)</f>
        <v/>
      </c>
      <c r="BL34" s="121">
        <f>$C34*INDEX(Curves!$Q$8:$Q$68,BL$4-$B34+1)</f>
        <v/>
      </c>
    </row>
    <row r="35">
      <c r="A35" s="116" t="inlineStr">
        <is>
          <t>Cohort month 26</t>
        </is>
      </c>
      <c r="B35" s="116" t="n">
        <v>26</v>
      </c>
      <c r="C35" s="33">
        <f>INDEX(Ops!$E$35:$BL$35,1,$B35)</f>
        <v/>
      </c>
      <c r="AE35" s="121">
        <f>$C35*INDEX(Curves!$Q$8:$Q$68,AE$4-$B35+1)</f>
        <v/>
      </c>
      <c r="AF35" s="121">
        <f>$C35*INDEX(Curves!$Q$8:$Q$68,AF$4-$B35+1)</f>
        <v/>
      </c>
      <c r="AG35" s="121">
        <f>$C35*INDEX(Curves!$Q$8:$Q$68,AG$4-$B35+1)</f>
        <v/>
      </c>
      <c r="AH35" s="121">
        <f>$C35*INDEX(Curves!$Q$8:$Q$68,AH$4-$B35+1)</f>
        <v/>
      </c>
      <c r="AI35" s="121">
        <f>$C35*INDEX(Curves!$Q$8:$Q$68,AI$4-$B35+1)</f>
        <v/>
      </c>
      <c r="AJ35" s="121">
        <f>$C35*INDEX(Curves!$Q$8:$Q$68,AJ$4-$B35+1)</f>
        <v/>
      </c>
      <c r="AK35" s="121">
        <f>$C35*INDEX(Curves!$Q$8:$Q$68,AK$4-$B35+1)</f>
        <v/>
      </c>
      <c r="AL35" s="121">
        <f>$C35*INDEX(Curves!$Q$8:$Q$68,AL$4-$B35+1)</f>
        <v/>
      </c>
      <c r="AM35" s="121">
        <f>$C35*INDEX(Curves!$Q$8:$Q$68,AM$4-$B35+1)</f>
        <v/>
      </c>
      <c r="AN35" s="121">
        <f>$C35*INDEX(Curves!$Q$8:$Q$68,AN$4-$B35+1)</f>
        <v/>
      </c>
      <c r="AO35" s="121">
        <f>$C35*INDEX(Curves!$Q$8:$Q$68,AO$4-$B35+1)</f>
        <v/>
      </c>
      <c r="AP35" s="121">
        <f>$C35*INDEX(Curves!$Q$8:$Q$68,AP$4-$B35+1)</f>
        <v/>
      </c>
      <c r="AQ35" s="121">
        <f>$C35*INDEX(Curves!$Q$8:$Q$68,AQ$4-$B35+1)</f>
        <v/>
      </c>
      <c r="AR35" s="121">
        <f>$C35*INDEX(Curves!$Q$8:$Q$68,AR$4-$B35+1)</f>
        <v/>
      </c>
      <c r="AS35" s="121">
        <f>$C35*INDEX(Curves!$Q$8:$Q$68,AS$4-$B35+1)</f>
        <v/>
      </c>
      <c r="AT35" s="121">
        <f>$C35*INDEX(Curves!$Q$8:$Q$68,AT$4-$B35+1)</f>
        <v/>
      </c>
      <c r="AU35" s="121">
        <f>$C35*INDEX(Curves!$Q$8:$Q$68,AU$4-$B35+1)</f>
        <v/>
      </c>
      <c r="AV35" s="121">
        <f>$C35*INDEX(Curves!$Q$8:$Q$68,AV$4-$B35+1)</f>
        <v/>
      </c>
      <c r="AW35" s="121">
        <f>$C35*INDEX(Curves!$Q$8:$Q$68,AW$4-$B35+1)</f>
        <v/>
      </c>
      <c r="AX35" s="121">
        <f>$C35*INDEX(Curves!$Q$8:$Q$68,AX$4-$B35+1)</f>
        <v/>
      </c>
      <c r="AY35" s="121">
        <f>$C35*INDEX(Curves!$Q$8:$Q$68,AY$4-$B35+1)</f>
        <v/>
      </c>
      <c r="AZ35" s="121">
        <f>$C35*INDEX(Curves!$Q$8:$Q$68,AZ$4-$B35+1)</f>
        <v/>
      </c>
      <c r="BA35" s="121">
        <f>$C35*INDEX(Curves!$Q$8:$Q$68,BA$4-$B35+1)</f>
        <v/>
      </c>
      <c r="BB35" s="121">
        <f>$C35*INDEX(Curves!$Q$8:$Q$68,BB$4-$B35+1)</f>
        <v/>
      </c>
      <c r="BC35" s="121">
        <f>$C35*INDEX(Curves!$Q$8:$Q$68,BC$4-$B35+1)</f>
        <v/>
      </c>
      <c r="BD35" s="121">
        <f>$C35*INDEX(Curves!$Q$8:$Q$68,BD$4-$B35+1)</f>
        <v/>
      </c>
      <c r="BE35" s="121">
        <f>$C35*INDEX(Curves!$Q$8:$Q$68,BE$4-$B35+1)</f>
        <v/>
      </c>
      <c r="BF35" s="121">
        <f>$C35*INDEX(Curves!$Q$8:$Q$68,BF$4-$B35+1)</f>
        <v/>
      </c>
      <c r="BG35" s="121">
        <f>$C35*INDEX(Curves!$Q$8:$Q$68,BG$4-$B35+1)</f>
        <v/>
      </c>
      <c r="BH35" s="121">
        <f>$C35*INDEX(Curves!$Q$8:$Q$68,BH$4-$B35+1)</f>
        <v/>
      </c>
      <c r="BI35" s="121">
        <f>$C35*INDEX(Curves!$Q$8:$Q$68,BI$4-$B35+1)</f>
        <v/>
      </c>
      <c r="BJ35" s="121">
        <f>$C35*INDEX(Curves!$Q$8:$Q$68,BJ$4-$B35+1)</f>
        <v/>
      </c>
      <c r="BK35" s="121">
        <f>$C35*INDEX(Curves!$Q$8:$Q$68,BK$4-$B35+1)</f>
        <v/>
      </c>
      <c r="BL35" s="121">
        <f>$C35*INDEX(Curves!$Q$8:$Q$68,BL$4-$B35+1)</f>
        <v/>
      </c>
    </row>
    <row r="36">
      <c r="A36" s="116" t="inlineStr">
        <is>
          <t>Cohort month 27</t>
        </is>
      </c>
      <c r="B36" s="116" t="n">
        <v>27</v>
      </c>
      <c r="C36" s="33">
        <f>INDEX(Ops!$E$35:$BL$35,1,$B36)</f>
        <v/>
      </c>
      <c r="AF36" s="121">
        <f>$C36*INDEX(Curves!$Q$8:$Q$68,AF$4-$B36+1)</f>
        <v/>
      </c>
      <c r="AG36" s="121">
        <f>$C36*INDEX(Curves!$Q$8:$Q$68,AG$4-$B36+1)</f>
        <v/>
      </c>
      <c r="AH36" s="121">
        <f>$C36*INDEX(Curves!$Q$8:$Q$68,AH$4-$B36+1)</f>
        <v/>
      </c>
      <c r="AI36" s="121">
        <f>$C36*INDEX(Curves!$Q$8:$Q$68,AI$4-$B36+1)</f>
        <v/>
      </c>
      <c r="AJ36" s="121">
        <f>$C36*INDEX(Curves!$Q$8:$Q$68,AJ$4-$B36+1)</f>
        <v/>
      </c>
      <c r="AK36" s="121">
        <f>$C36*INDEX(Curves!$Q$8:$Q$68,AK$4-$B36+1)</f>
        <v/>
      </c>
      <c r="AL36" s="121">
        <f>$C36*INDEX(Curves!$Q$8:$Q$68,AL$4-$B36+1)</f>
        <v/>
      </c>
      <c r="AM36" s="121">
        <f>$C36*INDEX(Curves!$Q$8:$Q$68,AM$4-$B36+1)</f>
        <v/>
      </c>
      <c r="AN36" s="121">
        <f>$C36*INDEX(Curves!$Q$8:$Q$68,AN$4-$B36+1)</f>
        <v/>
      </c>
      <c r="AO36" s="121">
        <f>$C36*INDEX(Curves!$Q$8:$Q$68,AO$4-$B36+1)</f>
        <v/>
      </c>
      <c r="AP36" s="121">
        <f>$C36*INDEX(Curves!$Q$8:$Q$68,AP$4-$B36+1)</f>
        <v/>
      </c>
      <c r="AQ36" s="121">
        <f>$C36*INDEX(Curves!$Q$8:$Q$68,AQ$4-$B36+1)</f>
        <v/>
      </c>
      <c r="AR36" s="121">
        <f>$C36*INDEX(Curves!$Q$8:$Q$68,AR$4-$B36+1)</f>
        <v/>
      </c>
      <c r="AS36" s="121">
        <f>$C36*INDEX(Curves!$Q$8:$Q$68,AS$4-$B36+1)</f>
        <v/>
      </c>
      <c r="AT36" s="121">
        <f>$C36*INDEX(Curves!$Q$8:$Q$68,AT$4-$B36+1)</f>
        <v/>
      </c>
      <c r="AU36" s="121">
        <f>$C36*INDEX(Curves!$Q$8:$Q$68,AU$4-$B36+1)</f>
        <v/>
      </c>
      <c r="AV36" s="121">
        <f>$C36*INDEX(Curves!$Q$8:$Q$68,AV$4-$B36+1)</f>
        <v/>
      </c>
      <c r="AW36" s="121">
        <f>$C36*INDEX(Curves!$Q$8:$Q$68,AW$4-$B36+1)</f>
        <v/>
      </c>
      <c r="AX36" s="121">
        <f>$C36*INDEX(Curves!$Q$8:$Q$68,AX$4-$B36+1)</f>
        <v/>
      </c>
      <c r="AY36" s="121">
        <f>$C36*INDEX(Curves!$Q$8:$Q$68,AY$4-$B36+1)</f>
        <v/>
      </c>
      <c r="AZ36" s="121">
        <f>$C36*INDEX(Curves!$Q$8:$Q$68,AZ$4-$B36+1)</f>
        <v/>
      </c>
      <c r="BA36" s="121">
        <f>$C36*INDEX(Curves!$Q$8:$Q$68,BA$4-$B36+1)</f>
        <v/>
      </c>
      <c r="BB36" s="121">
        <f>$C36*INDEX(Curves!$Q$8:$Q$68,BB$4-$B36+1)</f>
        <v/>
      </c>
      <c r="BC36" s="121">
        <f>$C36*INDEX(Curves!$Q$8:$Q$68,BC$4-$B36+1)</f>
        <v/>
      </c>
      <c r="BD36" s="121">
        <f>$C36*INDEX(Curves!$Q$8:$Q$68,BD$4-$B36+1)</f>
        <v/>
      </c>
      <c r="BE36" s="121">
        <f>$C36*INDEX(Curves!$Q$8:$Q$68,BE$4-$B36+1)</f>
        <v/>
      </c>
      <c r="BF36" s="121">
        <f>$C36*INDEX(Curves!$Q$8:$Q$68,BF$4-$B36+1)</f>
        <v/>
      </c>
      <c r="BG36" s="121">
        <f>$C36*INDEX(Curves!$Q$8:$Q$68,BG$4-$B36+1)</f>
        <v/>
      </c>
      <c r="BH36" s="121">
        <f>$C36*INDEX(Curves!$Q$8:$Q$68,BH$4-$B36+1)</f>
        <v/>
      </c>
      <c r="BI36" s="121">
        <f>$C36*INDEX(Curves!$Q$8:$Q$68,BI$4-$B36+1)</f>
        <v/>
      </c>
      <c r="BJ36" s="121">
        <f>$C36*INDEX(Curves!$Q$8:$Q$68,BJ$4-$B36+1)</f>
        <v/>
      </c>
      <c r="BK36" s="121">
        <f>$C36*INDEX(Curves!$Q$8:$Q$68,BK$4-$B36+1)</f>
        <v/>
      </c>
      <c r="BL36" s="121">
        <f>$C36*INDEX(Curves!$Q$8:$Q$68,BL$4-$B36+1)</f>
        <v/>
      </c>
    </row>
    <row r="37">
      <c r="A37" s="116" t="inlineStr">
        <is>
          <t>Cohort month 28</t>
        </is>
      </c>
      <c r="B37" s="116" t="n">
        <v>28</v>
      </c>
      <c r="C37" s="33">
        <f>INDEX(Ops!$E$35:$BL$35,1,$B37)</f>
        <v/>
      </c>
      <c r="AG37" s="121">
        <f>$C37*INDEX(Curves!$Q$8:$Q$68,AG$4-$B37+1)</f>
        <v/>
      </c>
      <c r="AH37" s="121">
        <f>$C37*INDEX(Curves!$Q$8:$Q$68,AH$4-$B37+1)</f>
        <v/>
      </c>
      <c r="AI37" s="121">
        <f>$C37*INDEX(Curves!$Q$8:$Q$68,AI$4-$B37+1)</f>
        <v/>
      </c>
      <c r="AJ37" s="121">
        <f>$C37*INDEX(Curves!$Q$8:$Q$68,AJ$4-$B37+1)</f>
        <v/>
      </c>
      <c r="AK37" s="121">
        <f>$C37*INDEX(Curves!$Q$8:$Q$68,AK$4-$B37+1)</f>
        <v/>
      </c>
      <c r="AL37" s="121">
        <f>$C37*INDEX(Curves!$Q$8:$Q$68,AL$4-$B37+1)</f>
        <v/>
      </c>
      <c r="AM37" s="121">
        <f>$C37*INDEX(Curves!$Q$8:$Q$68,AM$4-$B37+1)</f>
        <v/>
      </c>
      <c r="AN37" s="121">
        <f>$C37*INDEX(Curves!$Q$8:$Q$68,AN$4-$B37+1)</f>
        <v/>
      </c>
      <c r="AO37" s="121">
        <f>$C37*INDEX(Curves!$Q$8:$Q$68,AO$4-$B37+1)</f>
        <v/>
      </c>
      <c r="AP37" s="121">
        <f>$C37*INDEX(Curves!$Q$8:$Q$68,AP$4-$B37+1)</f>
        <v/>
      </c>
      <c r="AQ37" s="121">
        <f>$C37*INDEX(Curves!$Q$8:$Q$68,AQ$4-$B37+1)</f>
        <v/>
      </c>
      <c r="AR37" s="121">
        <f>$C37*INDEX(Curves!$Q$8:$Q$68,AR$4-$B37+1)</f>
        <v/>
      </c>
      <c r="AS37" s="121">
        <f>$C37*INDEX(Curves!$Q$8:$Q$68,AS$4-$B37+1)</f>
        <v/>
      </c>
      <c r="AT37" s="121">
        <f>$C37*INDEX(Curves!$Q$8:$Q$68,AT$4-$B37+1)</f>
        <v/>
      </c>
      <c r="AU37" s="121">
        <f>$C37*INDEX(Curves!$Q$8:$Q$68,AU$4-$B37+1)</f>
        <v/>
      </c>
      <c r="AV37" s="121">
        <f>$C37*INDEX(Curves!$Q$8:$Q$68,AV$4-$B37+1)</f>
        <v/>
      </c>
      <c r="AW37" s="121">
        <f>$C37*INDEX(Curves!$Q$8:$Q$68,AW$4-$B37+1)</f>
        <v/>
      </c>
      <c r="AX37" s="121">
        <f>$C37*INDEX(Curves!$Q$8:$Q$68,AX$4-$B37+1)</f>
        <v/>
      </c>
      <c r="AY37" s="121">
        <f>$C37*INDEX(Curves!$Q$8:$Q$68,AY$4-$B37+1)</f>
        <v/>
      </c>
      <c r="AZ37" s="121">
        <f>$C37*INDEX(Curves!$Q$8:$Q$68,AZ$4-$B37+1)</f>
        <v/>
      </c>
      <c r="BA37" s="121">
        <f>$C37*INDEX(Curves!$Q$8:$Q$68,BA$4-$B37+1)</f>
        <v/>
      </c>
      <c r="BB37" s="121">
        <f>$C37*INDEX(Curves!$Q$8:$Q$68,BB$4-$B37+1)</f>
        <v/>
      </c>
      <c r="BC37" s="121">
        <f>$C37*INDEX(Curves!$Q$8:$Q$68,BC$4-$B37+1)</f>
        <v/>
      </c>
      <c r="BD37" s="121">
        <f>$C37*INDEX(Curves!$Q$8:$Q$68,BD$4-$B37+1)</f>
        <v/>
      </c>
      <c r="BE37" s="121">
        <f>$C37*INDEX(Curves!$Q$8:$Q$68,BE$4-$B37+1)</f>
        <v/>
      </c>
      <c r="BF37" s="121">
        <f>$C37*INDEX(Curves!$Q$8:$Q$68,BF$4-$B37+1)</f>
        <v/>
      </c>
      <c r="BG37" s="121">
        <f>$C37*INDEX(Curves!$Q$8:$Q$68,BG$4-$B37+1)</f>
        <v/>
      </c>
      <c r="BH37" s="121">
        <f>$C37*INDEX(Curves!$Q$8:$Q$68,BH$4-$B37+1)</f>
        <v/>
      </c>
      <c r="BI37" s="121">
        <f>$C37*INDEX(Curves!$Q$8:$Q$68,BI$4-$B37+1)</f>
        <v/>
      </c>
      <c r="BJ37" s="121">
        <f>$C37*INDEX(Curves!$Q$8:$Q$68,BJ$4-$B37+1)</f>
        <v/>
      </c>
      <c r="BK37" s="121">
        <f>$C37*INDEX(Curves!$Q$8:$Q$68,BK$4-$B37+1)</f>
        <v/>
      </c>
      <c r="BL37" s="121">
        <f>$C37*INDEX(Curves!$Q$8:$Q$68,BL$4-$B37+1)</f>
        <v/>
      </c>
    </row>
    <row r="38">
      <c r="A38" s="116" t="inlineStr">
        <is>
          <t>Cohort month 29</t>
        </is>
      </c>
      <c r="B38" s="116" t="n">
        <v>29</v>
      </c>
      <c r="C38" s="33">
        <f>INDEX(Ops!$E$35:$BL$35,1,$B38)</f>
        <v/>
      </c>
      <c r="AH38" s="121">
        <f>$C38*INDEX(Curves!$Q$8:$Q$68,AH$4-$B38+1)</f>
        <v/>
      </c>
      <c r="AI38" s="121">
        <f>$C38*INDEX(Curves!$Q$8:$Q$68,AI$4-$B38+1)</f>
        <v/>
      </c>
      <c r="AJ38" s="121">
        <f>$C38*INDEX(Curves!$Q$8:$Q$68,AJ$4-$B38+1)</f>
        <v/>
      </c>
      <c r="AK38" s="121">
        <f>$C38*INDEX(Curves!$Q$8:$Q$68,AK$4-$B38+1)</f>
        <v/>
      </c>
      <c r="AL38" s="121">
        <f>$C38*INDEX(Curves!$Q$8:$Q$68,AL$4-$B38+1)</f>
        <v/>
      </c>
      <c r="AM38" s="121">
        <f>$C38*INDEX(Curves!$Q$8:$Q$68,AM$4-$B38+1)</f>
        <v/>
      </c>
      <c r="AN38" s="121">
        <f>$C38*INDEX(Curves!$Q$8:$Q$68,AN$4-$B38+1)</f>
        <v/>
      </c>
      <c r="AO38" s="121">
        <f>$C38*INDEX(Curves!$Q$8:$Q$68,AO$4-$B38+1)</f>
        <v/>
      </c>
      <c r="AP38" s="121">
        <f>$C38*INDEX(Curves!$Q$8:$Q$68,AP$4-$B38+1)</f>
        <v/>
      </c>
      <c r="AQ38" s="121">
        <f>$C38*INDEX(Curves!$Q$8:$Q$68,AQ$4-$B38+1)</f>
        <v/>
      </c>
      <c r="AR38" s="121">
        <f>$C38*INDEX(Curves!$Q$8:$Q$68,AR$4-$B38+1)</f>
        <v/>
      </c>
      <c r="AS38" s="121">
        <f>$C38*INDEX(Curves!$Q$8:$Q$68,AS$4-$B38+1)</f>
        <v/>
      </c>
      <c r="AT38" s="121">
        <f>$C38*INDEX(Curves!$Q$8:$Q$68,AT$4-$B38+1)</f>
        <v/>
      </c>
      <c r="AU38" s="121">
        <f>$C38*INDEX(Curves!$Q$8:$Q$68,AU$4-$B38+1)</f>
        <v/>
      </c>
      <c r="AV38" s="121">
        <f>$C38*INDEX(Curves!$Q$8:$Q$68,AV$4-$B38+1)</f>
        <v/>
      </c>
      <c r="AW38" s="121">
        <f>$C38*INDEX(Curves!$Q$8:$Q$68,AW$4-$B38+1)</f>
        <v/>
      </c>
      <c r="AX38" s="121">
        <f>$C38*INDEX(Curves!$Q$8:$Q$68,AX$4-$B38+1)</f>
        <v/>
      </c>
      <c r="AY38" s="121">
        <f>$C38*INDEX(Curves!$Q$8:$Q$68,AY$4-$B38+1)</f>
        <v/>
      </c>
      <c r="AZ38" s="121">
        <f>$C38*INDEX(Curves!$Q$8:$Q$68,AZ$4-$B38+1)</f>
        <v/>
      </c>
      <c r="BA38" s="121">
        <f>$C38*INDEX(Curves!$Q$8:$Q$68,BA$4-$B38+1)</f>
        <v/>
      </c>
      <c r="BB38" s="121">
        <f>$C38*INDEX(Curves!$Q$8:$Q$68,BB$4-$B38+1)</f>
        <v/>
      </c>
      <c r="BC38" s="121">
        <f>$C38*INDEX(Curves!$Q$8:$Q$68,BC$4-$B38+1)</f>
        <v/>
      </c>
      <c r="BD38" s="121">
        <f>$C38*INDEX(Curves!$Q$8:$Q$68,BD$4-$B38+1)</f>
        <v/>
      </c>
      <c r="BE38" s="121">
        <f>$C38*INDEX(Curves!$Q$8:$Q$68,BE$4-$B38+1)</f>
        <v/>
      </c>
      <c r="BF38" s="121">
        <f>$C38*INDEX(Curves!$Q$8:$Q$68,BF$4-$B38+1)</f>
        <v/>
      </c>
      <c r="BG38" s="121">
        <f>$C38*INDEX(Curves!$Q$8:$Q$68,BG$4-$B38+1)</f>
        <v/>
      </c>
      <c r="BH38" s="121">
        <f>$C38*INDEX(Curves!$Q$8:$Q$68,BH$4-$B38+1)</f>
        <v/>
      </c>
      <c r="BI38" s="121">
        <f>$C38*INDEX(Curves!$Q$8:$Q$68,BI$4-$B38+1)</f>
        <v/>
      </c>
      <c r="BJ38" s="121">
        <f>$C38*INDEX(Curves!$Q$8:$Q$68,BJ$4-$B38+1)</f>
        <v/>
      </c>
      <c r="BK38" s="121">
        <f>$C38*INDEX(Curves!$Q$8:$Q$68,BK$4-$B38+1)</f>
        <v/>
      </c>
      <c r="BL38" s="121">
        <f>$C38*INDEX(Curves!$Q$8:$Q$68,BL$4-$B38+1)</f>
        <v/>
      </c>
    </row>
    <row r="39">
      <c r="A39" s="116" t="inlineStr">
        <is>
          <t>Cohort month 30</t>
        </is>
      </c>
      <c r="B39" s="116" t="n">
        <v>30</v>
      </c>
      <c r="C39" s="33">
        <f>INDEX(Ops!$E$35:$BL$35,1,$B39)</f>
        <v/>
      </c>
      <c r="AI39" s="121">
        <f>$C39*INDEX(Curves!$Q$8:$Q$68,AI$4-$B39+1)</f>
        <v/>
      </c>
      <c r="AJ39" s="121">
        <f>$C39*INDEX(Curves!$Q$8:$Q$68,AJ$4-$B39+1)</f>
        <v/>
      </c>
      <c r="AK39" s="121">
        <f>$C39*INDEX(Curves!$Q$8:$Q$68,AK$4-$B39+1)</f>
        <v/>
      </c>
      <c r="AL39" s="121">
        <f>$C39*INDEX(Curves!$Q$8:$Q$68,AL$4-$B39+1)</f>
        <v/>
      </c>
      <c r="AM39" s="121">
        <f>$C39*INDEX(Curves!$Q$8:$Q$68,AM$4-$B39+1)</f>
        <v/>
      </c>
      <c r="AN39" s="121">
        <f>$C39*INDEX(Curves!$Q$8:$Q$68,AN$4-$B39+1)</f>
        <v/>
      </c>
      <c r="AO39" s="121">
        <f>$C39*INDEX(Curves!$Q$8:$Q$68,AO$4-$B39+1)</f>
        <v/>
      </c>
      <c r="AP39" s="121">
        <f>$C39*INDEX(Curves!$Q$8:$Q$68,AP$4-$B39+1)</f>
        <v/>
      </c>
      <c r="AQ39" s="121">
        <f>$C39*INDEX(Curves!$Q$8:$Q$68,AQ$4-$B39+1)</f>
        <v/>
      </c>
      <c r="AR39" s="121">
        <f>$C39*INDEX(Curves!$Q$8:$Q$68,AR$4-$B39+1)</f>
        <v/>
      </c>
      <c r="AS39" s="121">
        <f>$C39*INDEX(Curves!$Q$8:$Q$68,AS$4-$B39+1)</f>
        <v/>
      </c>
      <c r="AT39" s="121">
        <f>$C39*INDEX(Curves!$Q$8:$Q$68,AT$4-$B39+1)</f>
        <v/>
      </c>
      <c r="AU39" s="121">
        <f>$C39*INDEX(Curves!$Q$8:$Q$68,AU$4-$B39+1)</f>
        <v/>
      </c>
      <c r="AV39" s="121">
        <f>$C39*INDEX(Curves!$Q$8:$Q$68,AV$4-$B39+1)</f>
        <v/>
      </c>
      <c r="AW39" s="121">
        <f>$C39*INDEX(Curves!$Q$8:$Q$68,AW$4-$B39+1)</f>
        <v/>
      </c>
      <c r="AX39" s="121">
        <f>$C39*INDEX(Curves!$Q$8:$Q$68,AX$4-$B39+1)</f>
        <v/>
      </c>
      <c r="AY39" s="121">
        <f>$C39*INDEX(Curves!$Q$8:$Q$68,AY$4-$B39+1)</f>
        <v/>
      </c>
      <c r="AZ39" s="121">
        <f>$C39*INDEX(Curves!$Q$8:$Q$68,AZ$4-$B39+1)</f>
        <v/>
      </c>
      <c r="BA39" s="121">
        <f>$C39*INDEX(Curves!$Q$8:$Q$68,BA$4-$B39+1)</f>
        <v/>
      </c>
      <c r="BB39" s="121">
        <f>$C39*INDEX(Curves!$Q$8:$Q$68,BB$4-$B39+1)</f>
        <v/>
      </c>
      <c r="BC39" s="121">
        <f>$C39*INDEX(Curves!$Q$8:$Q$68,BC$4-$B39+1)</f>
        <v/>
      </c>
      <c r="BD39" s="121">
        <f>$C39*INDEX(Curves!$Q$8:$Q$68,BD$4-$B39+1)</f>
        <v/>
      </c>
      <c r="BE39" s="121">
        <f>$C39*INDEX(Curves!$Q$8:$Q$68,BE$4-$B39+1)</f>
        <v/>
      </c>
      <c r="BF39" s="121">
        <f>$C39*INDEX(Curves!$Q$8:$Q$68,BF$4-$B39+1)</f>
        <v/>
      </c>
      <c r="BG39" s="121">
        <f>$C39*INDEX(Curves!$Q$8:$Q$68,BG$4-$B39+1)</f>
        <v/>
      </c>
      <c r="BH39" s="121">
        <f>$C39*INDEX(Curves!$Q$8:$Q$68,BH$4-$B39+1)</f>
        <v/>
      </c>
      <c r="BI39" s="121">
        <f>$C39*INDEX(Curves!$Q$8:$Q$68,BI$4-$B39+1)</f>
        <v/>
      </c>
      <c r="BJ39" s="121">
        <f>$C39*INDEX(Curves!$Q$8:$Q$68,BJ$4-$B39+1)</f>
        <v/>
      </c>
      <c r="BK39" s="121">
        <f>$C39*INDEX(Curves!$Q$8:$Q$68,BK$4-$B39+1)</f>
        <v/>
      </c>
      <c r="BL39" s="121">
        <f>$C39*INDEX(Curves!$Q$8:$Q$68,BL$4-$B39+1)</f>
        <v/>
      </c>
    </row>
    <row r="40">
      <c r="A40" s="116" t="inlineStr">
        <is>
          <t>Cohort month 31</t>
        </is>
      </c>
      <c r="B40" s="116" t="n">
        <v>31</v>
      </c>
      <c r="C40" s="33">
        <f>INDEX(Ops!$E$35:$BL$35,1,$B40)</f>
        <v/>
      </c>
      <c r="AJ40" s="121">
        <f>$C40*INDEX(Curves!$Q$8:$Q$68,AJ$4-$B40+1)</f>
        <v/>
      </c>
      <c r="AK40" s="121">
        <f>$C40*INDEX(Curves!$Q$8:$Q$68,AK$4-$B40+1)</f>
        <v/>
      </c>
      <c r="AL40" s="121">
        <f>$C40*INDEX(Curves!$Q$8:$Q$68,AL$4-$B40+1)</f>
        <v/>
      </c>
      <c r="AM40" s="121">
        <f>$C40*INDEX(Curves!$Q$8:$Q$68,AM$4-$B40+1)</f>
        <v/>
      </c>
      <c r="AN40" s="121">
        <f>$C40*INDEX(Curves!$Q$8:$Q$68,AN$4-$B40+1)</f>
        <v/>
      </c>
      <c r="AO40" s="121">
        <f>$C40*INDEX(Curves!$Q$8:$Q$68,AO$4-$B40+1)</f>
        <v/>
      </c>
      <c r="AP40" s="121">
        <f>$C40*INDEX(Curves!$Q$8:$Q$68,AP$4-$B40+1)</f>
        <v/>
      </c>
      <c r="AQ40" s="121">
        <f>$C40*INDEX(Curves!$Q$8:$Q$68,AQ$4-$B40+1)</f>
        <v/>
      </c>
      <c r="AR40" s="121">
        <f>$C40*INDEX(Curves!$Q$8:$Q$68,AR$4-$B40+1)</f>
        <v/>
      </c>
      <c r="AS40" s="121">
        <f>$C40*INDEX(Curves!$Q$8:$Q$68,AS$4-$B40+1)</f>
        <v/>
      </c>
      <c r="AT40" s="121">
        <f>$C40*INDEX(Curves!$Q$8:$Q$68,AT$4-$B40+1)</f>
        <v/>
      </c>
      <c r="AU40" s="121">
        <f>$C40*INDEX(Curves!$Q$8:$Q$68,AU$4-$B40+1)</f>
        <v/>
      </c>
      <c r="AV40" s="121">
        <f>$C40*INDEX(Curves!$Q$8:$Q$68,AV$4-$B40+1)</f>
        <v/>
      </c>
      <c r="AW40" s="121">
        <f>$C40*INDEX(Curves!$Q$8:$Q$68,AW$4-$B40+1)</f>
        <v/>
      </c>
      <c r="AX40" s="121">
        <f>$C40*INDEX(Curves!$Q$8:$Q$68,AX$4-$B40+1)</f>
        <v/>
      </c>
      <c r="AY40" s="121">
        <f>$C40*INDEX(Curves!$Q$8:$Q$68,AY$4-$B40+1)</f>
        <v/>
      </c>
      <c r="AZ40" s="121">
        <f>$C40*INDEX(Curves!$Q$8:$Q$68,AZ$4-$B40+1)</f>
        <v/>
      </c>
      <c r="BA40" s="121">
        <f>$C40*INDEX(Curves!$Q$8:$Q$68,BA$4-$B40+1)</f>
        <v/>
      </c>
      <c r="BB40" s="121">
        <f>$C40*INDEX(Curves!$Q$8:$Q$68,BB$4-$B40+1)</f>
        <v/>
      </c>
      <c r="BC40" s="121">
        <f>$C40*INDEX(Curves!$Q$8:$Q$68,BC$4-$B40+1)</f>
        <v/>
      </c>
      <c r="BD40" s="121">
        <f>$C40*INDEX(Curves!$Q$8:$Q$68,BD$4-$B40+1)</f>
        <v/>
      </c>
      <c r="BE40" s="121">
        <f>$C40*INDEX(Curves!$Q$8:$Q$68,BE$4-$B40+1)</f>
        <v/>
      </c>
      <c r="BF40" s="121">
        <f>$C40*INDEX(Curves!$Q$8:$Q$68,BF$4-$B40+1)</f>
        <v/>
      </c>
      <c r="BG40" s="121">
        <f>$C40*INDEX(Curves!$Q$8:$Q$68,BG$4-$B40+1)</f>
        <v/>
      </c>
      <c r="BH40" s="121">
        <f>$C40*INDEX(Curves!$Q$8:$Q$68,BH$4-$B40+1)</f>
        <v/>
      </c>
      <c r="BI40" s="121">
        <f>$C40*INDEX(Curves!$Q$8:$Q$68,BI$4-$B40+1)</f>
        <v/>
      </c>
      <c r="BJ40" s="121">
        <f>$C40*INDEX(Curves!$Q$8:$Q$68,BJ$4-$B40+1)</f>
        <v/>
      </c>
      <c r="BK40" s="121">
        <f>$C40*INDEX(Curves!$Q$8:$Q$68,BK$4-$B40+1)</f>
        <v/>
      </c>
      <c r="BL40" s="121">
        <f>$C40*INDEX(Curves!$Q$8:$Q$68,BL$4-$B40+1)</f>
        <v/>
      </c>
    </row>
    <row r="41">
      <c r="A41" s="116" t="inlineStr">
        <is>
          <t>Cohort month 32</t>
        </is>
      </c>
      <c r="B41" s="116" t="n">
        <v>32</v>
      </c>
      <c r="C41" s="33">
        <f>INDEX(Ops!$E$35:$BL$35,1,$B41)</f>
        <v/>
      </c>
      <c r="AK41" s="121">
        <f>$C41*INDEX(Curves!$Q$8:$Q$68,AK$4-$B41+1)</f>
        <v/>
      </c>
      <c r="AL41" s="121">
        <f>$C41*INDEX(Curves!$Q$8:$Q$68,AL$4-$B41+1)</f>
        <v/>
      </c>
      <c r="AM41" s="121">
        <f>$C41*INDEX(Curves!$Q$8:$Q$68,AM$4-$B41+1)</f>
        <v/>
      </c>
      <c r="AN41" s="121">
        <f>$C41*INDEX(Curves!$Q$8:$Q$68,AN$4-$B41+1)</f>
        <v/>
      </c>
      <c r="AO41" s="121">
        <f>$C41*INDEX(Curves!$Q$8:$Q$68,AO$4-$B41+1)</f>
        <v/>
      </c>
      <c r="AP41" s="121">
        <f>$C41*INDEX(Curves!$Q$8:$Q$68,AP$4-$B41+1)</f>
        <v/>
      </c>
      <c r="AQ41" s="121">
        <f>$C41*INDEX(Curves!$Q$8:$Q$68,AQ$4-$B41+1)</f>
        <v/>
      </c>
      <c r="AR41" s="121">
        <f>$C41*INDEX(Curves!$Q$8:$Q$68,AR$4-$B41+1)</f>
        <v/>
      </c>
      <c r="AS41" s="121">
        <f>$C41*INDEX(Curves!$Q$8:$Q$68,AS$4-$B41+1)</f>
        <v/>
      </c>
      <c r="AT41" s="121">
        <f>$C41*INDEX(Curves!$Q$8:$Q$68,AT$4-$B41+1)</f>
        <v/>
      </c>
      <c r="AU41" s="121">
        <f>$C41*INDEX(Curves!$Q$8:$Q$68,AU$4-$B41+1)</f>
        <v/>
      </c>
      <c r="AV41" s="121">
        <f>$C41*INDEX(Curves!$Q$8:$Q$68,AV$4-$B41+1)</f>
        <v/>
      </c>
      <c r="AW41" s="121">
        <f>$C41*INDEX(Curves!$Q$8:$Q$68,AW$4-$B41+1)</f>
        <v/>
      </c>
      <c r="AX41" s="121">
        <f>$C41*INDEX(Curves!$Q$8:$Q$68,AX$4-$B41+1)</f>
        <v/>
      </c>
      <c r="AY41" s="121">
        <f>$C41*INDEX(Curves!$Q$8:$Q$68,AY$4-$B41+1)</f>
        <v/>
      </c>
      <c r="AZ41" s="121">
        <f>$C41*INDEX(Curves!$Q$8:$Q$68,AZ$4-$B41+1)</f>
        <v/>
      </c>
      <c r="BA41" s="121">
        <f>$C41*INDEX(Curves!$Q$8:$Q$68,BA$4-$B41+1)</f>
        <v/>
      </c>
      <c r="BB41" s="121">
        <f>$C41*INDEX(Curves!$Q$8:$Q$68,BB$4-$B41+1)</f>
        <v/>
      </c>
      <c r="BC41" s="121">
        <f>$C41*INDEX(Curves!$Q$8:$Q$68,BC$4-$B41+1)</f>
        <v/>
      </c>
      <c r="BD41" s="121">
        <f>$C41*INDEX(Curves!$Q$8:$Q$68,BD$4-$B41+1)</f>
        <v/>
      </c>
      <c r="BE41" s="121">
        <f>$C41*INDEX(Curves!$Q$8:$Q$68,BE$4-$B41+1)</f>
        <v/>
      </c>
      <c r="BF41" s="121">
        <f>$C41*INDEX(Curves!$Q$8:$Q$68,BF$4-$B41+1)</f>
        <v/>
      </c>
      <c r="BG41" s="121">
        <f>$C41*INDEX(Curves!$Q$8:$Q$68,BG$4-$B41+1)</f>
        <v/>
      </c>
      <c r="BH41" s="121">
        <f>$C41*INDEX(Curves!$Q$8:$Q$68,BH$4-$B41+1)</f>
        <v/>
      </c>
      <c r="BI41" s="121">
        <f>$C41*INDEX(Curves!$Q$8:$Q$68,BI$4-$B41+1)</f>
        <v/>
      </c>
      <c r="BJ41" s="121">
        <f>$C41*INDEX(Curves!$Q$8:$Q$68,BJ$4-$B41+1)</f>
        <v/>
      </c>
      <c r="BK41" s="121">
        <f>$C41*INDEX(Curves!$Q$8:$Q$68,BK$4-$B41+1)</f>
        <v/>
      </c>
      <c r="BL41" s="121">
        <f>$C41*INDEX(Curves!$Q$8:$Q$68,BL$4-$B41+1)</f>
        <v/>
      </c>
    </row>
    <row r="42">
      <c r="A42" s="116" t="inlineStr">
        <is>
          <t>Cohort month 33</t>
        </is>
      </c>
      <c r="B42" s="116" t="n">
        <v>33</v>
      </c>
      <c r="C42" s="33">
        <f>INDEX(Ops!$E$35:$BL$35,1,$B42)</f>
        <v/>
      </c>
      <c r="AL42" s="121">
        <f>$C42*INDEX(Curves!$Q$8:$Q$68,AL$4-$B42+1)</f>
        <v/>
      </c>
      <c r="AM42" s="121">
        <f>$C42*INDEX(Curves!$Q$8:$Q$68,AM$4-$B42+1)</f>
        <v/>
      </c>
      <c r="AN42" s="121">
        <f>$C42*INDEX(Curves!$Q$8:$Q$68,AN$4-$B42+1)</f>
        <v/>
      </c>
      <c r="AO42" s="121">
        <f>$C42*INDEX(Curves!$Q$8:$Q$68,AO$4-$B42+1)</f>
        <v/>
      </c>
      <c r="AP42" s="121">
        <f>$C42*INDEX(Curves!$Q$8:$Q$68,AP$4-$B42+1)</f>
        <v/>
      </c>
      <c r="AQ42" s="121">
        <f>$C42*INDEX(Curves!$Q$8:$Q$68,AQ$4-$B42+1)</f>
        <v/>
      </c>
      <c r="AR42" s="121">
        <f>$C42*INDEX(Curves!$Q$8:$Q$68,AR$4-$B42+1)</f>
        <v/>
      </c>
      <c r="AS42" s="121">
        <f>$C42*INDEX(Curves!$Q$8:$Q$68,AS$4-$B42+1)</f>
        <v/>
      </c>
      <c r="AT42" s="121">
        <f>$C42*INDEX(Curves!$Q$8:$Q$68,AT$4-$B42+1)</f>
        <v/>
      </c>
      <c r="AU42" s="121">
        <f>$C42*INDEX(Curves!$Q$8:$Q$68,AU$4-$B42+1)</f>
        <v/>
      </c>
      <c r="AV42" s="121">
        <f>$C42*INDEX(Curves!$Q$8:$Q$68,AV$4-$B42+1)</f>
        <v/>
      </c>
      <c r="AW42" s="121">
        <f>$C42*INDEX(Curves!$Q$8:$Q$68,AW$4-$B42+1)</f>
        <v/>
      </c>
      <c r="AX42" s="121">
        <f>$C42*INDEX(Curves!$Q$8:$Q$68,AX$4-$B42+1)</f>
        <v/>
      </c>
      <c r="AY42" s="121">
        <f>$C42*INDEX(Curves!$Q$8:$Q$68,AY$4-$B42+1)</f>
        <v/>
      </c>
      <c r="AZ42" s="121">
        <f>$C42*INDEX(Curves!$Q$8:$Q$68,AZ$4-$B42+1)</f>
        <v/>
      </c>
      <c r="BA42" s="121">
        <f>$C42*INDEX(Curves!$Q$8:$Q$68,BA$4-$B42+1)</f>
        <v/>
      </c>
      <c r="BB42" s="121">
        <f>$C42*INDEX(Curves!$Q$8:$Q$68,BB$4-$B42+1)</f>
        <v/>
      </c>
      <c r="BC42" s="121">
        <f>$C42*INDEX(Curves!$Q$8:$Q$68,BC$4-$B42+1)</f>
        <v/>
      </c>
      <c r="BD42" s="121">
        <f>$C42*INDEX(Curves!$Q$8:$Q$68,BD$4-$B42+1)</f>
        <v/>
      </c>
      <c r="BE42" s="121">
        <f>$C42*INDEX(Curves!$Q$8:$Q$68,BE$4-$B42+1)</f>
        <v/>
      </c>
      <c r="BF42" s="121">
        <f>$C42*INDEX(Curves!$Q$8:$Q$68,BF$4-$B42+1)</f>
        <v/>
      </c>
      <c r="BG42" s="121">
        <f>$C42*INDEX(Curves!$Q$8:$Q$68,BG$4-$B42+1)</f>
        <v/>
      </c>
      <c r="BH42" s="121">
        <f>$C42*INDEX(Curves!$Q$8:$Q$68,BH$4-$B42+1)</f>
        <v/>
      </c>
      <c r="BI42" s="121">
        <f>$C42*INDEX(Curves!$Q$8:$Q$68,BI$4-$B42+1)</f>
        <v/>
      </c>
      <c r="BJ42" s="121">
        <f>$C42*INDEX(Curves!$Q$8:$Q$68,BJ$4-$B42+1)</f>
        <v/>
      </c>
      <c r="BK42" s="121">
        <f>$C42*INDEX(Curves!$Q$8:$Q$68,BK$4-$B42+1)</f>
        <v/>
      </c>
      <c r="BL42" s="121">
        <f>$C42*INDEX(Curves!$Q$8:$Q$68,BL$4-$B42+1)</f>
        <v/>
      </c>
    </row>
    <row r="43">
      <c r="A43" s="116" t="inlineStr">
        <is>
          <t>Cohort month 34</t>
        </is>
      </c>
      <c r="B43" s="116" t="n">
        <v>34</v>
      </c>
      <c r="C43" s="33">
        <f>INDEX(Ops!$E$35:$BL$35,1,$B43)</f>
        <v/>
      </c>
      <c r="AM43" s="121">
        <f>$C43*INDEX(Curves!$Q$8:$Q$68,AM$4-$B43+1)</f>
        <v/>
      </c>
      <c r="AN43" s="121">
        <f>$C43*INDEX(Curves!$Q$8:$Q$68,AN$4-$B43+1)</f>
        <v/>
      </c>
      <c r="AO43" s="121">
        <f>$C43*INDEX(Curves!$Q$8:$Q$68,AO$4-$B43+1)</f>
        <v/>
      </c>
      <c r="AP43" s="121">
        <f>$C43*INDEX(Curves!$Q$8:$Q$68,AP$4-$B43+1)</f>
        <v/>
      </c>
      <c r="AQ43" s="121">
        <f>$C43*INDEX(Curves!$Q$8:$Q$68,AQ$4-$B43+1)</f>
        <v/>
      </c>
      <c r="AR43" s="121">
        <f>$C43*INDEX(Curves!$Q$8:$Q$68,AR$4-$B43+1)</f>
        <v/>
      </c>
      <c r="AS43" s="121">
        <f>$C43*INDEX(Curves!$Q$8:$Q$68,AS$4-$B43+1)</f>
        <v/>
      </c>
      <c r="AT43" s="121">
        <f>$C43*INDEX(Curves!$Q$8:$Q$68,AT$4-$B43+1)</f>
        <v/>
      </c>
      <c r="AU43" s="121">
        <f>$C43*INDEX(Curves!$Q$8:$Q$68,AU$4-$B43+1)</f>
        <v/>
      </c>
      <c r="AV43" s="121">
        <f>$C43*INDEX(Curves!$Q$8:$Q$68,AV$4-$B43+1)</f>
        <v/>
      </c>
      <c r="AW43" s="121">
        <f>$C43*INDEX(Curves!$Q$8:$Q$68,AW$4-$B43+1)</f>
        <v/>
      </c>
      <c r="AX43" s="121">
        <f>$C43*INDEX(Curves!$Q$8:$Q$68,AX$4-$B43+1)</f>
        <v/>
      </c>
      <c r="AY43" s="121">
        <f>$C43*INDEX(Curves!$Q$8:$Q$68,AY$4-$B43+1)</f>
        <v/>
      </c>
      <c r="AZ43" s="121">
        <f>$C43*INDEX(Curves!$Q$8:$Q$68,AZ$4-$B43+1)</f>
        <v/>
      </c>
      <c r="BA43" s="121">
        <f>$C43*INDEX(Curves!$Q$8:$Q$68,BA$4-$B43+1)</f>
        <v/>
      </c>
      <c r="BB43" s="121">
        <f>$C43*INDEX(Curves!$Q$8:$Q$68,BB$4-$B43+1)</f>
        <v/>
      </c>
      <c r="BC43" s="121">
        <f>$C43*INDEX(Curves!$Q$8:$Q$68,BC$4-$B43+1)</f>
        <v/>
      </c>
      <c r="BD43" s="121">
        <f>$C43*INDEX(Curves!$Q$8:$Q$68,BD$4-$B43+1)</f>
        <v/>
      </c>
      <c r="BE43" s="121">
        <f>$C43*INDEX(Curves!$Q$8:$Q$68,BE$4-$B43+1)</f>
        <v/>
      </c>
      <c r="BF43" s="121">
        <f>$C43*INDEX(Curves!$Q$8:$Q$68,BF$4-$B43+1)</f>
        <v/>
      </c>
      <c r="BG43" s="121">
        <f>$C43*INDEX(Curves!$Q$8:$Q$68,BG$4-$B43+1)</f>
        <v/>
      </c>
      <c r="BH43" s="121">
        <f>$C43*INDEX(Curves!$Q$8:$Q$68,BH$4-$B43+1)</f>
        <v/>
      </c>
      <c r="BI43" s="121">
        <f>$C43*INDEX(Curves!$Q$8:$Q$68,BI$4-$B43+1)</f>
        <v/>
      </c>
      <c r="BJ43" s="121">
        <f>$C43*INDEX(Curves!$Q$8:$Q$68,BJ$4-$B43+1)</f>
        <v/>
      </c>
      <c r="BK43" s="121">
        <f>$C43*INDEX(Curves!$Q$8:$Q$68,BK$4-$B43+1)</f>
        <v/>
      </c>
      <c r="BL43" s="121">
        <f>$C43*INDEX(Curves!$Q$8:$Q$68,BL$4-$B43+1)</f>
        <v/>
      </c>
    </row>
    <row r="44">
      <c r="A44" s="116" t="inlineStr">
        <is>
          <t>Cohort month 35</t>
        </is>
      </c>
      <c r="B44" s="116" t="n">
        <v>35</v>
      </c>
      <c r="C44" s="33">
        <f>INDEX(Ops!$E$35:$BL$35,1,$B44)</f>
        <v/>
      </c>
      <c r="AN44" s="121">
        <f>$C44*INDEX(Curves!$Q$8:$Q$68,AN$4-$B44+1)</f>
        <v/>
      </c>
      <c r="AO44" s="121">
        <f>$C44*INDEX(Curves!$Q$8:$Q$68,AO$4-$B44+1)</f>
        <v/>
      </c>
      <c r="AP44" s="121">
        <f>$C44*INDEX(Curves!$Q$8:$Q$68,AP$4-$B44+1)</f>
        <v/>
      </c>
      <c r="AQ44" s="121">
        <f>$C44*INDEX(Curves!$Q$8:$Q$68,AQ$4-$B44+1)</f>
        <v/>
      </c>
      <c r="AR44" s="121">
        <f>$C44*INDEX(Curves!$Q$8:$Q$68,AR$4-$B44+1)</f>
        <v/>
      </c>
      <c r="AS44" s="121">
        <f>$C44*INDEX(Curves!$Q$8:$Q$68,AS$4-$B44+1)</f>
        <v/>
      </c>
      <c r="AT44" s="121">
        <f>$C44*INDEX(Curves!$Q$8:$Q$68,AT$4-$B44+1)</f>
        <v/>
      </c>
      <c r="AU44" s="121">
        <f>$C44*INDEX(Curves!$Q$8:$Q$68,AU$4-$B44+1)</f>
        <v/>
      </c>
      <c r="AV44" s="121">
        <f>$C44*INDEX(Curves!$Q$8:$Q$68,AV$4-$B44+1)</f>
        <v/>
      </c>
      <c r="AW44" s="121">
        <f>$C44*INDEX(Curves!$Q$8:$Q$68,AW$4-$B44+1)</f>
        <v/>
      </c>
      <c r="AX44" s="121">
        <f>$C44*INDEX(Curves!$Q$8:$Q$68,AX$4-$B44+1)</f>
        <v/>
      </c>
      <c r="AY44" s="121">
        <f>$C44*INDEX(Curves!$Q$8:$Q$68,AY$4-$B44+1)</f>
        <v/>
      </c>
      <c r="AZ44" s="121">
        <f>$C44*INDEX(Curves!$Q$8:$Q$68,AZ$4-$B44+1)</f>
        <v/>
      </c>
      <c r="BA44" s="121">
        <f>$C44*INDEX(Curves!$Q$8:$Q$68,BA$4-$B44+1)</f>
        <v/>
      </c>
      <c r="BB44" s="121">
        <f>$C44*INDEX(Curves!$Q$8:$Q$68,BB$4-$B44+1)</f>
        <v/>
      </c>
      <c r="BC44" s="121">
        <f>$C44*INDEX(Curves!$Q$8:$Q$68,BC$4-$B44+1)</f>
        <v/>
      </c>
      <c r="BD44" s="121">
        <f>$C44*INDEX(Curves!$Q$8:$Q$68,BD$4-$B44+1)</f>
        <v/>
      </c>
      <c r="BE44" s="121">
        <f>$C44*INDEX(Curves!$Q$8:$Q$68,BE$4-$B44+1)</f>
        <v/>
      </c>
      <c r="BF44" s="121">
        <f>$C44*INDEX(Curves!$Q$8:$Q$68,BF$4-$B44+1)</f>
        <v/>
      </c>
      <c r="BG44" s="121">
        <f>$C44*INDEX(Curves!$Q$8:$Q$68,BG$4-$B44+1)</f>
        <v/>
      </c>
      <c r="BH44" s="121">
        <f>$C44*INDEX(Curves!$Q$8:$Q$68,BH$4-$B44+1)</f>
        <v/>
      </c>
      <c r="BI44" s="121">
        <f>$C44*INDEX(Curves!$Q$8:$Q$68,BI$4-$B44+1)</f>
        <v/>
      </c>
      <c r="BJ44" s="121">
        <f>$C44*INDEX(Curves!$Q$8:$Q$68,BJ$4-$B44+1)</f>
        <v/>
      </c>
      <c r="BK44" s="121">
        <f>$C44*INDEX(Curves!$Q$8:$Q$68,BK$4-$B44+1)</f>
        <v/>
      </c>
      <c r="BL44" s="121">
        <f>$C44*INDEX(Curves!$Q$8:$Q$68,BL$4-$B44+1)</f>
        <v/>
      </c>
    </row>
    <row r="45">
      <c r="A45" s="116" t="inlineStr">
        <is>
          <t>Cohort month 36</t>
        </is>
      </c>
      <c r="B45" s="116" t="n">
        <v>36</v>
      </c>
      <c r="C45" s="33">
        <f>INDEX(Ops!$E$35:$BL$35,1,$B45)</f>
        <v/>
      </c>
      <c r="AO45" s="121">
        <f>$C45*INDEX(Curves!$Q$8:$Q$68,AO$4-$B45+1)</f>
        <v/>
      </c>
      <c r="AP45" s="121">
        <f>$C45*INDEX(Curves!$Q$8:$Q$68,AP$4-$B45+1)</f>
        <v/>
      </c>
      <c r="AQ45" s="121">
        <f>$C45*INDEX(Curves!$Q$8:$Q$68,AQ$4-$B45+1)</f>
        <v/>
      </c>
      <c r="AR45" s="121">
        <f>$C45*INDEX(Curves!$Q$8:$Q$68,AR$4-$B45+1)</f>
        <v/>
      </c>
      <c r="AS45" s="121">
        <f>$C45*INDEX(Curves!$Q$8:$Q$68,AS$4-$B45+1)</f>
        <v/>
      </c>
      <c r="AT45" s="121">
        <f>$C45*INDEX(Curves!$Q$8:$Q$68,AT$4-$B45+1)</f>
        <v/>
      </c>
      <c r="AU45" s="121">
        <f>$C45*INDEX(Curves!$Q$8:$Q$68,AU$4-$B45+1)</f>
        <v/>
      </c>
      <c r="AV45" s="121">
        <f>$C45*INDEX(Curves!$Q$8:$Q$68,AV$4-$B45+1)</f>
        <v/>
      </c>
      <c r="AW45" s="121">
        <f>$C45*INDEX(Curves!$Q$8:$Q$68,AW$4-$B45+1)</f>
        <v/>
      </c>
      <c r="AX45" s="121">
        <f>$C45*INDEX(Curves!$Q$8:$Q$68,AX$4-$B45+1)</f>
        <v/>
      </c>
      <c r="AY45" s="121">
        <f>$C45*INDEX(Curves!$Q$8:$Q$68,AY$4-$B45+1)</f>
        <v/>
      </c>
      <c r="AZ45" s="121">
        <f>$C45*INDEX(Curves!$Q$8:$Q$68,AZ$4-$B45+1)</f>
        <v/>
      </c>
      <c r="BA45" s="121">
        <f>$C45*INDEX(Curves!$Q$8:$Q$68,BA$4-$B45+1)</f>
        <v/>
      </c>
      <c r="BB45" s="121">
        <f>$C45*INDEX(Curves!$Q$8:$Q$68,BB$4-$B45+1)</f>
        <v/>
      </c>
      <c r="BC45" s="121">
        <f>$C45*INDEX(Curves!$Q$8:$Q$68,BC$4-$B45+1)</f>
        <v/>
      </c>
      <c r="BD45" s="121">
        <f>$C45*INDEX(Curves!$Q$8:$Q$68,BD$4-$B45+1)</f>
        <v/>
      </c>
      <c r="BE45" s="121">
        <f>$C45*INDEX(Curves!$Q$8:$Q$68,BE$4-$B45+1)</f>
        <v/>
      </c>
      <c r="BF45" s="121">
        <f>$C45*INDEX(Curves!$Q$8:$Q$68,BF$4-$B45+1)</f>
        <v/>
      </c>
      <c r="BG45" s="121">
        <f>$C45*INDEX(Curves!$Q$8:$Q$68,BG$4-$B45+1)</f>
        <v/>
      </c>
      <c r="BH45" s="121">
        <f>$C45*INDEX(Curves!$Q$8:$Q$68,BH$4-$B45+1)</f>
        <v/>
      </c>
      <c r="BI45" s="121">
        <f>$C45*INDEX(Curves!$Q$8:$Q$68,BI$4-$B45+1)</f>
        <v/>
      </c>
      <c r="BJ45" s="121">
        <f>$C45*INDEX(Curves!$Q$8:$Q$68,BJ$4-$B45+1)</f>
        <v/>
      </c>
      <c r="BK45" s="121">
        <f>$C45*INDEX(Curves!$Q$8:$Q$68,BK$4-$B45+1)</f>
        <v/>
      </c>
      <c r="BL45" s="121">
        <f>$C45*INDEX(Curves!$Q$8:$Q$68,BL$4-$B45+1)</f>
        <v/>
      </c>
    </row>
    <row r="46">
      <c r="A46" s="116" t="inlineStr">
        <is>
          <t>Cohort month 37</t>
        </is>
      </c>
      <c r="B46" s="116" t="n">
        <v>37</v>
      </c>
      <c r="C46" s="33">
        <f>INDEX(Ops!$E$35:$BL$35,1,$B46)</f>
        <v/>
      </c>
      <c r="AP46" s="121">
        <f>$C46*INDEX(Curves!$Q$8:$Q$68,AP$4-$B46+1)</f>
        <v/>
      </c>
      <c r="AQ46" s="121">
        <f>$C46*INDEX(Curves!$Q$8:$Q$68,AQ$4-$B46+1)</f>
        <v/>
      </c>
      <c r="AR46" s="121">
        <f>$C46*INDEX(Curves!$Q$8:$Q$68,AR$4-$B46+1)</f>
        <v/>
      </c>
      <c r="AS46" s="121">
        <f>$C46*INDEX(Curves!$Q$8:$Q$68,AS$4-$B46+1)</f>
        <v/>
      </c>
      <c r="AT46" s="121">
        <f>$C46*INDEX(Curves!$Q$8:$Q$68,AT$4-$B46+1)</f>
        <v/>
      </c>
      <c r="AU46" s="121">
        <f>$C46*INDEX(Curves!$Q$8:$Q$68,AU$4-$B46+1)</f>
        <v/>
      </c>
      <c r="AV46" s="121">
        <f>$C46*INDEX(Curves!$Q$8:$Q$68,AV$4-$B46+1)</f>
        <v/>
      </c>
      <c r="AW46" s="121">
        <f>$C46*INDEX(Curves!$Q$8:$Q$68,AW$4-$B46+1)</f>
        <v/>
      </c>
      <c r="AX46" s="121">
        <f>$C46*INDEX(Curves!$Q$8:$Q$68,AX$4-$B46+1)</f>
        <v/>
      </c>
      <c r="AY46" s="121">
        <f>$C46*INDEX(Curves!$Q$8:$Q$68,AY$4-$B46+1)</f>
        <v/>
      </c>
      <c r="AZ46" s="121">
        <f>$C46*INDEX(Curves!$Q$8:$Q$68,AZ$4-$B46+1)</f>
        <v/>
      </c>
      <c r="BA46" s="121">
        <f>$C46*INDEX(Curves!$Q$8:$Q$68,BA$4-$B46+1)</f>
        <v/>
      </c>
      <c r="BB46" s="121">
        <f>$C46*INDEX(Curves!$Q$8:$Q$68,BB$4-$B46+1)</f>
        <v/>
      </c>
      <c r="BC46" s="121">
        <f>$C46*INDEX(Curves!$Q$8:$Q$68,BC$4-$B46+1)</f>
        <v/>
      </c>
      <c r="BD46" s="121">
        <f>$C46*INDEX(Curves!$Q$8:$Q$68,BD$4-$B46+1)</f>
        <v/>
      </c>
      <c r="BE46" s="121">
        <f>$C46*INDEX(Curves!$Q$8:$Q$68,BE$4-$B46+1)</f>
        <v/>
      </c>
      <c r="BF46" s="121">
        <f>$C46*INDEX(Curves!$Q$8:$Q$68,BF$4-$B46+1)</f>
        <v/>
      </c>
      <c r="BG46" s="121">
        <f>$C46*INDEX(Curves!$Q$8:$Q$68,BG$4-$B46+1)</f>
        <v/>
      </c>
      <c r="BH46" s="121">
        <f>$C46*INDEX(Curves!$Q$8:$Q$68,BH$4-$B46+1)</f>
        <v/>
      </c>
      <c r="BI46" s="121">
        <f>$C46*INDEX(Curves!$Q$8:$Q$68,BI$4-$B46+1)</f>
        <v/>
      </c>
      <c r="BJ46" s="121">
        <f>$C46*INDEX(Curves!$Q$8:$Q$68,BJ$4-$B46+1)</f>
        <v/>
      </c>
      <c r="BK46" s="121">
        <f>$C46*INDEX(Curves!$Q$8:$Q$68,BK$4-$B46+1)</f>
        <v/>
      </c>
      <c r="BL46" s="121">
        <f>$C46*INDEX(Curves!$Q$8:$Q$68,BL$4-$B46+1)</f>
        <v/>
      </c>
    </row>
    <row r="47">
      <c r="A47" s="116" t="inlineStr">
        <is>
          <t>Cohort month 38</t>
        </is>
      </c>
      <c r="B47" s="116" t="n">
        <v>38</v>
      </c>
      <c r="C47" s="33">
        <f>INDEX(Ops!$E$35:$BL$35,1,$B47)</f>
        <v/>
      </c>
      <c r="AQ47" s="121">
        <f>$C47*INDEX(Curves!$Q$8:$Q$68,AQ$4-$B47+1)</f>
        <v/>
      </c>
      <c r="AR47" s="121">
        <f>$C47*INDEX(Curves!$Q$8:$Q$68,AR$4-$B47+1)</f>
        <v/>
      </c>
      <c r="AS47" s="121">
        <f>$C47*INDEX(Curves!$Q$8:$Q$68,AS$4-$B47+1)</f>
        <v/>
      </c>
      <c r="AT47" s="121">
        <f>$C47*INDEX(Curves!$Q$8:$Q$68,AT$4-$B47+1)</f>
        <v/>
      </c>
      <c r="AU47" s="121">
        <f>$C47*INDEX(Curves!$Q$8:$Q$68,AU$4-$B47+1)</f>
        <v/>
      </c>
      <c r="AV47" s="121">
        <f>$C47*INDEX(Curves!$Q$8:$Q$68,AV$4-$B47+1)</f>
        <v/>
      </c>
      <c r="AW47" s="121">
        <f>$C47*INDEX(Curves!$Q$8:$Q$68,AW$4-$B47+1)</f>
        <v/>
      </c>
      <c r="AX47" s="121">
        <f>$C47*INDEX(Curves!$Q$8:$Q$68,AX$4-$B47+1)</f>
        <v/>
      </c>
      <c r="AY47" s="121">
        <f>$C47*INDEX(Curves!$Q$8:$Q$68,AY$4-$B47+1)</f>
        <v/>
      </c>
      <c r="AZ47" s="121">
        <f>$C47*INDEX(Curves!$Q$8:$Q$68,AZ$4-$B47+1)</f>
        <v/>
      </c>
      <c r="BA47" s="121">
        <f>$C47*INDEX(Curves!$Q$8:$Q$68,BA$4-$B47+1)</f>
        <v/>
      </c>
      <c r="BB47" s="121">
        <f>$C47*INDEX(Curves!$Q$8:$Q$68,BB$4-$B47+1)</f>
        <v/>
      </c>
      <c r="BC47" s="121">
        <f>$C47*INDEX(Curves!$Q$8:$Q$68,BC$4-$B47+1)</f>
        <v/>
      </c>
      <c r="BD47" s="121">
        <f>$C47*INDEX(Curves!$Q$8:$Q$68,BD$4-$B47+1)</f>
        <v/>
      </c>
      <c r="BE47" s="121">
        <f>$C47*INDEX(Curves!$Q$8:$Q$68,BE$4-$B47+1)</f>
        <v/>
      </c>
      <c r="BF47" s="121">
        <f>$C47*INDEX(Curves!$Q$8:$Q$68,BF$4-$B47+1)</f>
        <v/>
      </c>
      <c r="BG47" s="121">
        <f>$C47*INDEX(Curves!$Q$8:$Q$68,BG$4-$B47+1)</f>
        <v/>
      </c>
      <c r="BH47" s="121">
        <f>$C47*INDEX(Curves!$Q$8:$Q$68,BH$4-$B47+1)</f>
        <v/>
      </c>
      <c r="BI47" s="121">
        <f>$C47*INDEX(Curves!$Q$8:$Q$68,BI$4-$B47+1)</f>
        <v/>
      </c>
      <c r="BJ47" s="121">
        <f>$C47*INDEX(Curves!$Q$8:$Q$68,BJ$4-$B47+1)</f>
        <v/>
      </c>
      <c r="BK47" s="121">
        <f>$C47*INDEX(Curves!$Q$8:$Q$68,BK$4-$B47+1)</f>
        <v/>
      </c>
      <c r="BL47" s="121">
        <f>$C47*INDEX(Curves!$Q$8:$Q$68,BL$4-$B47+1)</f>
        <v/>
      </c>
    </row>
    <row r="48">
      <c r="A48" s="116" t="inlineStr">
        <is>
          <t>Cohort month 39</t>
        </is>
      </c>
      <c r="B48" s="116" t="n">
        <v>39</v>
      </c>
      <c r="C48" s="33">
        <f>INDEX(Ops!$E$35:$BL$35,1,$B48)</f>
        <v/>
      </c>
      <c r="AR48" s="121">
        <f>$C48*INDEX(Curves!$Q$8:$Q$68,AR$4-$B48+1)</f>
        <v/>
      </c>
      <c r="AS48" s="121">
        <f>$C48*INDEX(Curves!$Q$8:$Q$68,AS$4-$B48+1)</f>
        <v/>
      </c>
      <c r="AT48" s="121">
        <f>$C48*INDEX(Curves!$Q$8:$Q$68,AT$4-$B48+1)</f>
        <v/>
      </c>
      <c r="AU48" s="121">
        <f>$C48*INDEX(Curves!$Q$8:$Q$68,AU$4-$B48+1)</f>
        <v/>
      </c>
      <c r="AV48" s="121">
        <f>$C48*INDEX(Curves!$Q$8:$Q$68,AV$4-$B48+1)</f>
        <v/>
      </c>
      <c r="AW48" s="121">
        <f>$C48*INDEX(Curves!$Q$8:$Q$68,AW$4-$B48+1)</f>
        <v/>
      </c>
      <c r="AX48" s="121">
        <f>$C48*INDEX(Curves!$Q$8:$Q$68,AX$4-$B48+1)</f>
        <v/>
      </c>
      <c r="AY48" s="121">
        <f>$C48*INDEX(Curves!$Q$8:$Q$68,AY$4-$B48+1)</f>
        <v/>
      </c>
      <c r="AZ48" s="121">
        <f>$C48*INDEX(Curves!$Q$8:$Q$68,AZ$4-$B48+1)</f>
        <v/>
      </c>
      <c r="BA48" s="121">
        <f>$C48*INDEX(Curves!$Q$8:$Q$68,BA$4-$B48+1)</f>
        <v/>
      </c>
      <c r="BB48" s="121">
        <f>$C48*INDEX(Curves!$Q$8:$Q$68,BB$4-$B48+1)</f>
        <v/>
      </c>
      <c r="BC48" s="121">
        <f>$C48*INDEX(Curves!$Q$8:$Q$68,BC$4-$B48+1)</f>
        <v/>
      </c>
      <c r="BD48" s="121">
        <f>$C48*INDEX(Curves!$Q$8:$Q$68,BD$4-$B48+1)</f>
        <v/>
      </c>
      <c r="BE48" s="121">
        <f>$C48*INDEX(Curves!$Q$8:$Q$68,BE$4-$B48+1)</f>
        <v/>
      </c>
      <c r="BF48" s="121">
        <f>$C48*INDEX(Curves!$Q$8:$Q$68,BF$4-$B48+1)</f>
        <v/>
      </c>
      <c r="BG48" s="121">
        <f>$C48*INDEX(Curves!$Q$8:$Q$68,BG$4-$B48+1)</f>
        <v/>
      </c>
      <c r="BH48" s="121">
        <f>$C48*INDEX(Curves!$Q$8:$Q$68,BH$4-$B48+1)</f>
        <v/>
      </c>
      <c r="BI48" s="121">
        <f>$C48*INDEX(Curves!$Q$8:$Q$68,BI$4-$B48+1)</f>
        <v/>
      </c>
      <c r="BJ48" s="121">
        <f>$C48*INDEX(Curves!$Q$8:$Q$68,BJ$4-$B48+1)</f>
        <v/>
      </c>
      <c r="BK48" s="121">
        <f>$C48*INDEX(Curves!$Q$8:$Q$68,BK$4-$B48+1)</f>
        <v/>
      </c>
      <c r="BL48" s="121">
        <f>$C48*INDEX(Curves!$Q$8:$Q$68,BL$4-$B48+1)</f>
        <v/>
      </c>
    </row>
    <row r="49">
      <c r="A49" s="116" t="inlineStr">
        <is>
          <t>Cohort month 40</t>
        </is>
      </c>
      <c r="B49" s="116" t="n">
        <v>40</v>
      </c>
      <c r="C49" s="33">
        <f>INDEX(Ops!$E$35:$BL$35,1,$B49)</f>
        <v/>
      </c>
      <c r="AS49" s="121">
        <f>$C49*INDEX(Curves!$Q$8:$Q$68,AS$4-$B49+1)</f>
        <v/>
      </c>
      <c r="AT49" s="121">
        <f>$C49*INDEX(Curves!$Q$8:$Q$68,AT$4-$B49+1)</f>
        <v/>
      </c>
      <c r="AU49" s="121">
        <f>$C49*INDEX(Curves!$Q$8:$Q$68,AU$4-$B49+1)</f>
        <v/>
      </c>
      <c r="AV49" s="121">
        <f>$C49*INDEX(Curves!$Q$8:$Q$68,AV$4-$B49+1)</f>
        <v/>
      </c>
      <c r="AW49" s="121">
        <f>$C49*INDEX(Curves!$Q$8:$Q$68,AW$4-$B49+1)</f>
        <v/>
      </c>
      <c r="AX49" s="121">
        <f>$C49*INDEX(Curves!$Q$8:$Q$68,AX$4-$B49+1)</f>
        <v/>
      </c>
      <c r="AY49" s="121">
        <f>$C49*INDEX(Curves!$Q$8:$Q$68,AY$4-$B49+1)</f>
        <v/>
      </c>
      <c r="AZ49" s="121">
        <f>$C49*INDEX(Curves!$Q$8:$Q$68,AZ$4-$B49+1)</f>
        <v/>
      </c>
      <c r="BA49" s="121">
        <f>$C49*INDEX(Curves!$Q$8:$Q$68,BA$4-$B49+1)</f>
        <v/>
      </c>
      <c r="BB49" s="121">
        <f>$C49*INDEX(Curves!$Q$8:$Q$68,BB$4-$B49+1)</f>
        <v/>
      </c>
      <c r="BC49" s="121">
        <f>$C49*INDEX(Curves!$Q$8:$Q$68,BC$4-$B49+1)</f>
        <v/>
      </c>
      <c r="BD49" s="121">
        <f>$C49*INDEX(Curves!$Q$8:$Q$68,BD$4-$B49+1)</f>
        <v/>
      </c>
      <c r="BE49" s="121">
        <f>$C49*INDEX(Curves!$Q$8:$Q$68,BE$4-$B49+1)</f>
        <v/>
      </c>
      <c r="BF49" s="121">
        <f>$C49*INDEX(Curves!$Q$8:$Q$68,BF$4-$B49+1)</f>
        <v/>
      </c>
      <c r="BG49" s="121">
        <f>$C49*INDEX(Curves!$Q$8:$Q$68,BG$4-$B49+1)</f>
        <v/>
      </c>
      <c r="BH49" s="121">
        <f>$C49*INDEX(Curves!$Q$8:$Q$68,BH$4-$B49+1)</f>
        <v/>
      </c>
      <c r="BI49" s="121">
        <f>$C49*INDEX(Curves!$Q$8:$Q$68,BI$4-$B49+1)</f>
        <v/>
      </c>
      <c r="BJ49" s="121">
        <f>$C49*INDEX(Curves!$Q$8:$Q$68,BJ$4-$B49+1)</f>
        <v/>
      </c>
      <c r="BK49" s="121">
        <f>$C49*INDEX(Curves!$Q$8:$Q$68,BK$4-$B49+1)</f>
        <v/>
      </c>
      <c r="BL49" s="121">
        <f>$C49*INDEX(Curves!$Q$8:$Q$68,BL$4-$B49+1)</f>
        <v/>
      </c>
    </row>
    <row r="50">
      <c r="A50" s="116" t="inlineStr">
        <is>
          <t>Cohort month 41</t>
        </is>
      </c>
      <c r="B50" s="116" t="n">
        <v>41</v>
      </c>
      <c r="C50" s="33">
        <f>INDEX(Ops!$E$35:$BL$35,1,$B50)</f>
        <v/>
      </c>
      <c r="AT50" s="121">
        <f>$C50*INDEX(Curves!$Q$8:$Q$68,AT$4-$B50+1)</f>
        <v/>
      </c>
      <c r="AU50" s="121">
        <f>$C50*INDEX(Curves!$Q$8:$Q$68,AU$4-$B50+1)</f>
        <v/>
      </c>
      <c r="AV50" s="121">
        <f>$C50*INDEX(Curves!$Q$8:$Q$68,AV$4-$B50+1)</f>
        <v/>
      </c>
      <c r="AW50" s="121">
        <f>$C50*INDEX(Curves!$Q$8:$Q$68,AW$4-$B50+1)</f>
        <v/>
      </c>
      <c r="AX50" s="121">
        <f>$C50*INDEX(Curves!$Q$8:$Q$68,AX$4-$B50+1)</f>
        <v/>
      </c>
      <c r="AY50" s="121">
        <f>$C50*INDEX(Curves!$Q$8:$Q$68,AY$4-$B50+1)</f>
        <v/>
      </c>
      <c r="AZ50" s="121">
        <f>$C50*INDEX(Curves!$Q$8:$Q$68,AZ$4-$B50+1)</f>
        <v/>
      </c>
      <c r="BA50" s="121">
        <f>$C50*INDEX(Curves!$Q$8:$Q$68,BA$4-$B50+1)</f>
        <v/>
      </c>
      <c r="BB50" s="121">
        <f>$C50*INDEX(Curves!$Q$8:$Q$68,BB$4-$B50+1)</f>
        <v/>
      </c>
      <c r="BC50" s="121">
        <f>$C50*INDEX(Curves!$Q$8:$Q$68,BC$4-$B50+1)</f>
        <v/>
      </c>
      <c r="BD50" s="121">
        <f>$C50*INDEX(Curves!$Q$8:$Q$68,BD$4-$B50+1)</f>
        <v/>
      </c>
      <c r="BE50" s="121">
        <f>$C50*INDEX(Curves!$Q$8:$Q$68,BE$4-$B50+1)</f>
        <v/>
      </c>
      <c r="BF50" s="121">
        <f>$C50*INDEX(Curves!$Q$8:$Q$68,BF$4-$B50+1)</f>
        <v/>
      </c>
      <c r="BG50" s="121">
        <f>$C50*INDEX(Curves!$Q$8:$Q$68,BG$4-$B50+1)</f>
        <v/>
      </c>
      <c r="BH50" s="121">
        <f>$C50*INDEX(Curves!$Q$8:$Q$68,BH$4-$B50+1)</f>
        <v/>
      </c>
      <c r="BI50" s="121">
        <f>$C50*INDEX(Curves!$Q$8:$Q$68,BI$4-$B50+1)</f>
        <v/>
      </c>
      <c r="BJ50" s="121">
        <f>$C50*INDEX(Curves!$Q$8:$Q$68,BJ$4-$B50+1)</f>
        <v/>
      </c>
      <c r="BK50" s="121">
        <f>$C50*INDEX(Curves!$Q$8:$Q$68,BK$4-$B50+1)</f>
        <v/>
      </c>
      <c r="BL50" s="121">
        <f>$C50*INDEX(Curves!$Q$8:$Q$68,BL$4-$B50+1)</f>
        <v/>
      </c>
    </row>
    <row r="51">
      <c r="A51" s="116" t="inlineStr">
        <is>
          <t>Cohort month 42</t>
        </is>
      </c>
      <c r="B51" s="116" t="n">
        <v>42</v>
      </c>
      <c r="C51" s="33">
        <f>INDEX(Ops!$E$35:$BL$35,1,$B51)</f>
        <v/>
      </c>
      <c r="AU51" s="121">
        <f>$C51*INDEX(Curves!$Q$8:$Q$68,AU$4-$B51+1)</f>
        <v/>
      </c>
      <c r="AV51" s="121">
        <f>$C51*INDEX(Curves!$Q$8:$Q$68,AV$4-$B51+1)</f>
        <v/>
      </c>
      <c r="AW51" s="121">
        <f>$C51*INDEX(Curves!$Q$8:$Q$68,AW$4-$B51+1)</f>
        <v/>
      </c>
      <c r="AX51" s="121">
        <f>$C51*INDEX(Curves!$Q$8:$Q$68,AX$4-$B51+1)</f>
        <v/>
      </c>
      <c r="AY51" s="121">
        <f>$C51*INDEX(Curves!$Q$8:$Q$68,AY$4-$B51+1)</f>
        <v/>
      </c>
      <c r="AZ51" s="121">
        <f>$C51*INDEX(Curves!$Q$8:$Q$68,AZ$4-$B51+1)</f>
        <v/>
      </c>
      <c r="BA51" s="121">
        <f>$C51*INDEX(Curves!$Q$8:$Q$68,BA$4-$B51+1)</f>
        <v/>
      </c>
      <c r="BB51" s="121">
        <f>$C51*INDEX(Curves!$Q$8:$Q$68,BB$4-$B51+1)</f>
        <v/>
      </c>
      <c r="BC51" s="121">
        <f>$C51*INDEX(Curves!$Q$8:$Q$68,BC$4-$B51+1)</f>
        <v/>
      </c>
      <c r="BD51" s="121">
        <f>$C51*INDEX(Curves!$Q$8:$Q$68,BD$4-$B51+1)</f>
        <v/>
      </c>
      <c r="BE51" s="121">
        <f>$C51*INDEX(Curves!$Q$8:$Q$68,BE$4-$B51+1)</f>
        <v/>
      </c>
      <c r="BF51" s="121">
        <f>$C51*INDEX(Curves!$Q$8:$Q$68,BF$4-$B51+1)</f>
        <v/>
      </c>
      <c r="BG51" s="121">
        <f>$C51*INDEX(Curves!$Q$8:$Q$68,BG$4-$B51+1)</f>
        <v/>
      </c>
      <c r="BH51" s="121">
        <f>$C51*INDEX(Curves!$Q$8:$Q$68,BH$4-$B51+1)</f>
        <v/>
      </c>
      <c r="BI51" s="121">
        <f>$C51*INDEX(Curves!$Q$8:$Q$68,BI$4-$B51+1)</f>
        <v/>
      </c>
      <c r="BJ51" s="121">
        <f>$C51*INDEX(Curves!$Q$8:$Q$68,BJ$4-$B51+1)</f>
        <v/>
      </c>
      <c r="BK51" s="121">
        <f>$C51*INDEX(Curves!$Q$8:$Q$68,BK$4-$B51+1)</f>
        <v/>
      </c>
      <c r="BL51" s="121">
        <f>$C51*INDEX(Curves!$Q$8:$Q$68,BL$4-$B51+1)</f>
        <v/>
      </c>
    </row>
    <row r="52">
      <c r="A52" s="116" t="inlineStr">
        <is>
          <t>Cohort month 43</t>
        </is>
      </c>
      <c r="B52" s="116" t="n">
        <v>43</v>
      </c>
      <c r="C52" s="33">
        <f>INDEX(Ops!$E$35:$BL$35,1,$B52)</f>
        <v/>
      </c>
      <c r="AV52" s="121">
        <f>$C52*INDEX(Curves!$Q$8:$Q$68,AV$4-$B52+1)</f>
        <v/>
      </c>
      <c r="AW52" s="121">
        <f>$C52*INDEX(Curves!$Q$8:$Q$68,AW$4-$B52+1)</f>
        <v/>
      </c>
      <c r="AX52" s="121">
        <f>$C52*INDEX(Curves!$Q$8:$Q$68,AX$4-$B52+1)</f>
        <v/>
      </c>
      <c r="AY52" s="121">
        <f>$C52*INDEX(Curves!$Q$8:$Q$68,AY$4-$B52+1)</f>
        <v/>
      </c>
      <c r="AZ52" s="121">
        <f>$C52*INDEX(Curves!$Q$8:$Q$68,AZ$4-$B52+1)</f>
        <v/>
      </c>
      <c r="BA52" s="121">
        <f>$C52*INDEX(Curves!$Q$8:$Q$68,BA$4-$B52+1)</f>
        <v/>
      </c>
      <c r="BB52" s="121">
        <f>$C52*INDEX(Curves!$Q$8:$Q$68,BB$4-$B52+1)</f>
        <v/>
      </c>
      <c r="BC52" s="121">
        <f>$C52*INDEX(Curves!$Q$8:$Q$68,BC$4-$B52+1)</f>
        <v/>
      </c>
      <c r="BD52" s="121">
        <f>$C52*INDEX(Curves!$Q$8:$Q$68,BD$4-$B52+1)</f>
        <v/>
      </c>
      <c r="BE52" s="121">
        <f>$C52*INDEX(Curves!$Q$8:$Q$68,BE$4-$B52+1)</f>
        <v/>
      </c>
      <c r="BF52" s="121">
        <f>$C52*INDEX(Curves!$Q$8:$Q$68,BF$4-$B52+1)</f>
        <v/>
      </c>
      <c r="BG52" s="121">
        <f>$C52*INDEX(Curves!$Q$8:$Q$68,BG$4-$B52+1)</f>
        <v/>
      </c>
      <c r="BH52" s="121">
        <f>$C52*INDEX(Curves!$Q$8:$Q$68,BH$4-$B52+1)</f>
        <v/>
      </c>
      <c r="BI52" s="121">
        <f>$C52*INDEX(Curves!$Q$8:$Q$68,BI$4-$B52+1)</f>
        <v/>
      </c>
      <c r="BJ52" s="121">
        <f>$C52*INDEX(Curves!$Q$8:$Q$68,BJ$4-$B52+1)</f>
        <v/>
      </c>
      <c r="BK52" s="121">
        <f>$C52*INDEX(Curves!$Q$8:$Q$68,BK$4-$B52+1)</f>
        <v/>
      </c>
      <c r="BL52" s="121">
        <f>$C52*INDEX(Curves!$Q$8:$Q$68,BL$4-$B52+1)</f>
        <v/>
      </c>
    </row>
    <row r="53">
      <c r="A53" s="116" t="inlineStr">
        <is>
          <t>Cohort month 44</t>
        </is>
      </c>
      <c r="B53" s="116" t="n">
        <v>44</v>
      </c>
      <c r="C53" s="33">
        <f>INDEX(Ops!$E$35:$BL$35,1,$B53)</f>
        <v/>
      </c>
      <c r="AW53" s="121">
        <f>$C53*INDEX(Curves!$Q$8:$Q$68,AW$4-$B53+1)</f>
        <v/>
      </c>
      <c r="AX53" s="121">
        <f>$C53*INDEX(Curves!$Q$8:$Q$68,AX$4-$B53+1)</f>
        <v/>
      </c>
      <c r="AY53" s="121">
        <f>$C53*INDEX(Curves!$Q$8:$Q$68,AY$4-$B53+1)</f>
        <v/>
      </c>
      <c r="AZ53" s="121">
        <f>$C53*INDEX(Curves!$Q$8:$Q$68,AZ$4-$B53+1)</f>
        <v/>
      </c>
      <c r="BA53" s="121">
        <f>$C53*INDEX(Curves!$Q$8:$Q$68,BA$4-$B53+1)</f>
        <v/>
      </c>
      <c r="BB53" s="121">
        <f>$C53*INDEX(Curves!$Q$8:$Q$68,BB$4-$B53+1)</f>
        <v/>
      </c>
      <c r="BC53" s="121">
        <f>$C53*INDEX(Curves!$Q$8:$Q$68,BC$4-$B53+1)</f>
        <v/>
      </c>
      <c r="BD53" s="121">
        <f>$C53*INDEX(Curves!$Q$8:$Q$68,BD$4-$B53+1)</f>
        <v/>
      </c>
      <c r="BE53" s="121">
        <f>$C53*INDEX(Curves!$Q$8:$Q$68,BE$4-$B53+1)</f>
        <v/>
      </c>
      <c r="BF53" s="121">
        <f>$C53*INDEX(Curves!$Q$8:$Q$68,BF$4-$B53+1)</f>
        <v/>
      </c>
      <c r="BG53" s="121">
        <f>$C53*INDEX(Curves!$Q$8:$Q$68,BG$4-$B53+1)</f>
        <v/>
      </c>
      <c r="BH53" s="121">
        <f>$C53*INDEX(Curves!$Q$8:$Q$68,BH$4-$B53+1)</f>
        <v/>
      </c>
      <c r="BI53" s="121">
        <f>$C53*INDEX(Curves!$Q$8:$Q$68,BI$4-$B53+1)</f>
        <v/>
      </c>
      <c r="BJ53" s="121">
        <f>$C53*INDEX(Curves!$Q$8:$Q$68,BJ$4-$B53+1)</f>
        <v/>
      </c>
      <c r="BK53" s="121">
        <f>$C53*INDEX(Curves!$Q$8:$Q$68,BK$4-$B53+1)</f>
        <v/>
      </c>
      <c r="BL53" s="121">
        <f>$C53*INDEX(Curves!$Q$8:$Q$68,BL$4-$B53+1)</f>
        <v/>
      </c>
    </row>
    <row r="54">
      <c r="A54" s="116" t="inlineStr">
        <is>
          <t>Cohort month 45</t>
        </is>
      </c>
      <c r="B54" s="116" t="n">
        <v>45</v>
      </c>
      <c r="C54" s="33">
        <f>INDEX(Ops!$E$35:$BL$35,1,$B54)</f>
        <v/>
      </c>
      <c r="AX54" s="121">
        <f>$C54*INDEX(Curves!$Q$8:$Q$68,AX$4-$B54+1)</f>
        <v/>
      </c>
      <c r="AY54" s="121">
        <f>$C54*INDEX(Curves!$Q$8:$Q$68,AY$4-$B54+1)</f>
        <v/>
      </c>
      <c r="AZ54" s="121">
        <f>$C54*INDEX(Curves!$Q$8:$Q$68,AZ$4-$B54+1)</f>
        <v/>
      </c>
      <c r="BA54" s="121">
        <f>$C54*INDEX(Curves!$Q$8:$Q$68,BA$4-$B54+1)</f>
        <v/>
      </c>
      <c r="BB54" s="121">
        <f>$C54*INDEX(Curves!$Q$8:$Q$68,BB$4-$B54+1)</f>
        <v/>
      </c>
      <c r="BC54" s="121">
        <f>$C54*INDEX(Curves!$Q$8:$Q$68,BC$4-$B54+1)</f>
        <v/>
      </c>
      <c r="BD54" s="121">
        <f>$C54*INDEX(Curves!$Q$8:$Q$68,BD$4-$B54+1)</f>
        <v/>
      </c>
      <c r="BE54" s="121">
        <f>$C54*INDEX(Curves!$Q$8:$Q$68,BE$4-$B54+1)</f>
        <v/>
      </c>
      <c r="BF54" s="121">
        <f>$C54*INDEX(Curves!$Q$8:$Q$68,BF$4-$B54+1)</f>
        <v/>
      </c>
      <c r="BG54" s="121">
        <f>$C54*INDEX(Curves!$Q$8:$Q$68,BG$4-$B54+1)</f>
        <v/>
      </c>
      <c r="BH54" s="121">
        <f>$C54*INDEX(Curves!$Q$8:$Q$68,BH$4-$B54+1)</f>
        <v/>
      </c>
      <c r="BI54" s="121">
        <f>$C54*INDEX(Curves!$Q$8:$Q$68,BI$4-$B54+1)</f>
        <v/>
      </c>
      <c r="BJ54" s="121">
        <f>$C54*INDEX(Curves!$Q$8:$Q$68,BJ$4-$B54+1)</f>
        <v/>
      </c>
      <c r="BK54" s="121">
        <f>$C54*INDEX(Curves!$Q$8:$Q$68,BK$4-$B54+1)</f>
        <v/>
      </c>
      <c r="BL54" s="121">
        <f>$C54*INDEX(Curves!$Q$8:$Q$68,BL$4-$B54+1)</f>
        <v/>
      </c>
    </row>
    <row r="55">
      <c r="A55" s="116" t="inlineStr">
        <is>
          <t>Cohort month 46</t>
        </is>
      </c>
      <c r="B55" s="116" t="n">
        <v>46</v>
      </c>
      <c r="C55" s="33">
        <f>INDEX(Ops!$E$35:$BL$35,1,$B55)</f>
        <v/>
      </c>
      <c r="AY55" s="121">
        <f>$C55*INDEX(Curves!$Q$8:$Q$68,AY$4-$B55+1)</f>
        <v/>
      </c>
      <c r="AZ55" s="121">
        <f>$C55*INDEX(Curves!$Q$8:$Q$68,AZ$4-$B55+1)</f>
        <v/>
      </c>
      <c r="BA55" s="121">
        <f>$C55*INDEX(Curves!$Q$8:$Q$68,BA$4-$B55+1)</f>
        <v/>
      </c>
      <c r="BB55" s="121">
        <f>$C55*INDEX(Curves!$Q$8:$Q$68,BB$4-$B55+1)</f>
        <v/>
      </c>
      <c r="BC55" s="121">
        <f>$C55*INDEX(Curves!$Q$8:$Q$68,BC$4-$B55+1)</f>
        <v/>
      </c>
      <c r="BD55" s="121">
        <f>$C55*INDEX(Curves!$Q$8:$Q$68,BD$4-$B55+1)</f>
        <v/>
      </c>
      <c r="BE55" s="121">
        <f>$C55*INDEX(Curves!$Q$8:$Q$68,BE$4-$B55+1)</f>
        <v/>
      </c>
      <c r="BF55" s="121">
        <f>$C55*INDEX(Curves!$Q$8:$Q$68,BF$4-$B55+1)</f>
        <v/>
      </c>
      <c r="BG55" s="121">
        <f>$C55*INDEX(Curves!$Q$8:$Q$68,BG$4-$B55+1)</f>
        <v/>
      </c>
      <c r="BH55" s="121">
        <f>$C55*INDEX(Curves!$Q$8:$Q$68,BH$4-$B55+1)</f>
        <v/>
      </c>
      <c r="BI55" s="121">
        <f>$C55*INDEX(Curves!$Q$8:$Q$68,BI$4-$B55+1)</f>
        <v/>
      </c>
      <c r="BJ55" s="121">
        <f>$C55*INDEX(Curves!$Q$8:$Q$68,BJ$4-$B55+1)</f>
        <v/>
      </c>
      <c r="BK55" s="121">
        <f>$C55*INDEX(Curves!$Q$8:$Q$68,BK$4-$B55+1)</f>
        <v/>
      </c>
      <c r="BL55" s="121">
        <f>$C55*INDEX(Curves!$Q$8:$Q$68,BL$4-$B55+1)</f>
        <v/>
      </c>
    </row>
    <row r="56">
      <c r="A56" s="116" t="inlineStr">
        <is>
          <t>Cohort month 47</t>
        </is>
      </c>
      <c r="B56" s="116" t="n">
        <v>47</v>
      </c>
      <c r="C56" s="33">
        <f>INDEX(Ops!$E$35:$BL$35,1,$B56)</f>
        <v/>
      </c>
      <c r="AZ56" s="121">
        <f>$C56*INDEX(Curves!$Q$8:$Q$68,AZ$4-$B56+1)</f>
        <v/>
      </c>
      <c r="BA56" s="121">
        <f>$C56*INDEX(Curves!$Q$8:$Q$68,BA$4-$B56+1)</f>
        <v/>
      </c>
      <c r="BB56" s="121">
        <f>$C56*INDEX(Curves!$Q$8:$Q$68,BB$4-$B56+1)</f>
        <v/>
      </c>
      <c r="BC56" s="121">
        <f>$C56*INDEX(Curves!$Q$8:$Q$68,BC$4-$B56+1)</f>
        <v/>
      </c>
      <c r="BD56" s="121">
        <f>$C56*INDEX(Curves!$Q$8:$Q$68,BD$4-$B56+1)</f>
        <v/>
      </c>
      <c r="BE56" s="121">
        <f>$C56*INDEX(Curves!$Q$8:$Q$68,BE$4-$B56+1)</f>
        <v/>
      </c>
      <c r="BF56" s="121">
        <f>$C56*INDEX(Curves!$Q$8:$Q$68,BF$4-$B56+1)</f>
        <v/>
      </c>
      <c r="BG56" s="121">
        <f>$C56*INDEX(Curves!$Q$8:$Q$68,BG$4-$B56+1)</f>
        <v/>
      </c>
      <c r="BH56" s="121">
        <f>$C56*INDEX(Curves!$Q$8:$Q$68,BH$4-$B56+1)</f>
        <v/>
      </c>
      <c r="BI56" s="121">
        <f>$C56*INDEX(Curves!$Q$8:$Q$68,BI$4-$B56+1)</f>
        <v/>
      </c>
      <c r="BJ56" s="121">
        <f>$C56*INDEX(Curves!$Q$8:$Q$68,BJ$4-$B56+1)</f>
        <v/>
      </c>
      <c r="BK56" s="121">
        <f>$C56*INDEX(Curves!$Q$8:$Q$68,BK$4-$B56+1)</f>
        <v/>
      </c>
      <c r="BL56" s="121">
        <f>$C56*INDEX(Curves!$Q$8:$Q$68,BL$4-$B56+1)</f>
        <v/>
      </c>
    </row>
    <row r="57">
      <c r="A57" s="116" t="inlineStr">
        <is>
          <t>Cohort month 48</t>
        </is>
      </c>
      <c r="B57" s="116" t="n">
        <v>48</v>
      </c>
      <c r="C57" s="33">
        <f>INDEX(Ops!$E$35:$BL$35,1,$B57)</f>
        <v/>
      </c>
      <c r="BA57" s="121">
        <f>$C57*INDEX(Curves!$Q$8:$Q$68,BA$4-$B57+1)</f>
        <v/>
      </c>
      <c r="BB57" s="121">
        <f>$C57*INDEX(Curves!$Q$8:$Q$68,BB$4-$B57+1)</f>
        <v/>
      </c>
      <c r="BC57" s="121">
        <f>$C57*INDEX(Curves!$Q$8:$Q$68,BC$4-$B57+1)</f>
        <v/>
      </c>
      <c r="BD57" s="121">
        <f>$C57*INDEX(Curves!$Q$8:$Q$68,BD$4-$B57+1)</f>
        <v/>
      </c>
      <c r="BE57" s="121">
        <f>$C57*INDEX(Curves!$Q$8:$Q$68,BE$4-$B57+1)</f>
        <v/>
      </c>
      <c r="BF57" s="121">
        <f>$C57*INDEX(Curves!$Q$8:$Q$68,BF$4-$B57+1)</f>
        <v/>
      </c>
      <c r="BG57" s="121">
        <f>$C57*INDEX(Curves!$Q$8:$Q$68,BG$4-$B57+1)</f>
        <v/>
      </c>
      <c r="BH57" s="121">
        <f>$C57*INDEX(Curves!$Q$8:$Q$68,BH$4-$B57+1)</f>
        <v/>
      </c>
      <c r="BI57" s="121">
        <f>$C57*INDEX(Curves!$Q$8:$Q$68,BI$4-$B57+1)</f>
        <v/>
      </c>
      <c r="BJ57" s="121">
        <f>$C57*INDEX(Curves!$Q$8:$Q$68,BJ$4-$B57+1)</f>
        <v/>
      </c>
      <c r="BK57" s="121">
        <f>$C57*INDEX(Curves!$Q$8:$Q$68,BK$4-$B57+1)</f>
        <v/>
      </c>
      <c r="BL57" s="121">
        <f>$C57*INDEX(Curves!$Q$8:$Q$68,BL$4-$B57+1)</f>
        <v/>
      </c>
    </row>
    <row r="58">
      <c r="A58" s="116" t="inlineStr">
        <is>
          <t>Cohort month 49</t>
        </is>
      </c>
      <c r="B58" s="116" t="n">
        <v>49</v>
      </c>
      <c r="C58" s="33">
        <f>INDEX(Ops!$E$35:$BL$35,1,$B58)</f>
        <v/>
      </c>
      <c r="BB58" s="121">
        <f>$C58*INDEX(Curves!$Q$8:$Q$68,BB$4-$B58+1)</f>
        <v/>
      </c>
      <c r="BC58" s="121">
        <f>$C58*INDEX(Curves!$Q$8:$Q$68,BC$4-$B58+1)</f>
        <v/>
      </c>
      <c r="BD58" s="121">
        <f>$C58*INDEX(Curves!$Q$8:$Q$68,BD$4-$B58+1)</f>
        <v/>
      </c>
      <c r="BE58" s="121">
        <f>$C58*INDEX(Curves!$Q$8:$Q$68,BE$4-$B58+1)</f>
        <v/>
      </c>
      <c r="BF58" s="121">
        <f>$C58*INDEX(Curves!$Q$8:$Q$68,BF$4-$B58+1)</f>
        <v/>
      </c>
      <c r="BG58" s="121">
        <f>$C58*INDEX(Curves!$Q$8:$Q$68,BG$4-$B58+1)</f>
        <v/>
      </c>
      <c r="BH58" s="121">
        <f>$C58*INDEX(Curves!$Q$8:$Q$68,BH$4-$B58+1)</f>
        <v/>
      </c>
      <c r="BI58" s="121">
        <f>$C58*INDEX(Curves!$Q$8:$Q$68,BI$4-$B58+1)</f>
        <v/>
      </c>
      <c r="BJ58" s="121">
        <f>$C58*INDEX(Curves!$Q$8:$Q$68,BJ$4-$B58+1)</f>
        <v/>
      </c>
      <c r="BK58" s="121">
        <f>$C58*INDEX(Curves!$Q$8:$Q$68,BK$4-$B58+1)</f>
        <v/>
      </c>
      <c r="BL58" s="121">
        <f>$C58*INDEX(Curves!$Q$8:$Q$68,BL$4-$B58+1)</f>
        <v/>
      </c>
    </row>
    <row r="59">
      <c r="A59" s="116" t="inlineStr">
        <is>
          <t>Cohort month 50</t>
        </is>
      </c>
      <c r="B59" s="116" t="n">
        <v>50</v>
      </c>
      <c r="C59" s="33">
        <f>INDEX(Ops!$E$35:$BL$35,1,$B59)</f>
        <v/>
      </c>
      <c r="BC59" s="121">
        <f>$C59*INDEX(Curves!$Q$8:$Q$68,BC$4-$B59+1)</f>
        <v/>
      </c>
      <c r="BD59" s="121">
        <f>$C59*INDEX(Curves!$Q$8:$Q$68,BD$4-$B59+1)</f>
        <v/>
      </c>
      <c r="BE59" s="121">
        <f>$C59*INDEX(Curves!$Q$8:$Q$68,BE$4-$B59+1)</f>
        <v/>
      </c>
      <c r="BF59" s="121">
        <f>$C59*INDEX(Curves!$Q$8:$Q$68,BF$4-$B59+1)</f>
        <v/>
      </c>
      <c r="BG59" s="121">
        <f>$C59*INDEX(Curves!$Q$8:$Q$68,BG$4-$B59+1)</f>
        <v/>
      </c>
      <c r="BH59" s="121">
        <f>$C59*INDEX(Curves!$Q$8:$Q$68,BH$4-$B59+1)</f>
        <v/>
      </c>
      <c r="BI59" s="121">
        <f>$C59*INDEX(Curves!$Q$8:$Q$68,BI$4-$B59+1)</f>
        <v/>
      </c>
      <c r="BJ59" s="121">
        <f>$C59*INDEX(Curves!$Q$8:$Q$68,BJ$4-$B59+1)</f>
        <v/>
      </c>
      <c r="BK59" s="121">
        <f>$C59*INDEX(Curves!$Q$8:$Q$68,BK$4-$B59+1)</f>
        <v/>
      </c>
      <c r="BL59" s="121">
        <f>$C59*INDEX(Curves!$Q$8:$Q$68,BL$4-$B59+1)</f>
        <v/>
      </c>
    </row>
    <row r="60">
      <c r="A60" s="116" t="inlineStr">
        <is>
          <t>Cohort month 51</t>
        </is>
      </c>
      <c r="B60" s="116" t="n">
        <v>51</v>
      </c>
      <c r="C60" s="33">
        <f>INDEX(Ops!$E$35:$BL$35,1,$B60)</f>
        <v/>
      </c>
      <c r="BD60" s="121">
        <f>$C60*INDEX(Curves!$Q$8:$Q$68,BD$4-$B60+1)</f>
        <v/>
      </c>
      <c r="BE60" s="121">
        <f>$C60*INDEX(Curves!$Q$8:$Q$68,BE$4-$B60+1)</f>
        <v/>
      </c>
      <c r="BF60" s="121">
        <f>$C60*INDEX(Curves!$Q$8:$Q$68,BF$4-$B60+1)</f>
        <v/>
      </c>
      <c r="BG60" s="121">
        <f>$C60*INDEX(Curves!$Q$8:$Q$68,BG$4-$B60+1)</f>
        <v/>
      </c>
      <c r="BH60" s="121">
        <f>$C60*INDEX(Curves!$Q$8:$Q$68,BH$4-$B60+1)</f>
        <v/>
      </c>
      <c r="BI60" s="121">
        <f>$C60*INDEX(Curves!$Q$8:$Q$68,BI$4-$B60+1)</f>
        <v/>
      </c>
      <c r="BJ60" s="121">
        <f>$C60*INDEX(Curves!$Q$8:$Q$68,BJ$4-$B60+1)</f>
        <v/>
      </c>
      <c r="BK60" s="121">
        <f>$C60*INDEX(Curves!$Q$8:$Q$68,BK$4-$B60+1)</f>
        <v/>
      </c>
      <c r="BL60" s="121">
        <f>$C60*INDEX(Curves!$Q$8:$Q$68,BL$4-$B60+1)</f>
        <v/>
      </c>
    </row>
    <row r="61">
      <c r="A61" s="116" t="inlineStr">
        <is>
          <t>Cohort month 52</t>
        </is>
      </c>
      <c r="B61" s="116" t="n">
        <v>52</v>
      </c>
      <c r="C61" s="33">
        <f>INDEX(Ops!$E$35:$BL$35,1,$B61)</f>
        <v/>
      </c>
      <c r="BE61" s="121">
        <f>$C61*INDEX(Curves!$Q$8:$Q$68,BE$4-$B61+1)</f>
        <v/>
      </c>
      <c r="BF61" s="121">
        <f>$C61*INDEX(Curves!$Q$8:$Q$68,BF$4-$B61+1)</f>
        <v/>
      </c>
      <c r="BG61" s="121">
        <f>$C61*INDEX(Curves!$Q$8:$Q$68,BG$4-$B61+1)</f>
        <v/>
      </c>
      <c r="BH61" s="121">
        <f>$C61*INDEX(Curves!$Q$8:$Q$68,BH$4-$B61+1)</f>
        <v/>
      </c>
      <c r="BI61" s="121">
        <f>$C61*INDEX(Curves!$Q$8:$Q$68,BI$4-$B61+1)</f>
        <v/>
      </c>
      <c r="BJ61" s="121">
        <f>$C61*INDEX(Curves!$Q$8:$Q$68,BJ$4-$B61+1)</f>
        <v/>
      </c>
      <c r="BK61" s="121">
        <f>$C61*INDEX(Curves!$Q$8:$Q$68,BK$4-$B61+1)</f>
        <v/>
      </c>
      <c r="BL61" s="121">
        <f>$C61*INDEX(Curves!$Q$8:$Q$68,BL$4-$B61+1)</f>
        <v/>
      </c>
    </row>
    <row r="62">
      <c r="A62" s="116" t="inlineStr">
        <is>
          <t>Cohort month 53</t>
        </is>
      </c>
      <c r="B62" s="116" t="n">
        <v>53</v>
      </c>
      <c r="C62" s="33">
        <f>INDEX(Ops!$E$35:$BL$35,1,$B62)</f>
        <v/>
      </c>
      <c r="BF62" s="121">
        <f>$C62*INDEX(Curves!$Q$8:$Q$68,BF$4-$B62+1)</f>
        <v/>
      </c>
      <c r="BG62" s="121">
        <f>$C62*INDEX(Curves!$Q$8:$Q$68,BG$4-$B62+1)</f>
        <v/>
      </c>
      <c r="BH62" s="121">
        <f>$C62*INDEX(Curves!$Q$8:$Q$68,BH$4-$B62+1)</f>
        <v/>
      </c>
      <c r="BI62" s="121">
        <f>$C62*INDEX(Curves!$Q$8:$Q$68,BI$4-$B62+1)</f>
        <v/>
      </c>
      <c r="BJ62" s="121">
        <f>$C62*INDEX(Curves!$Q$8:$Q$68,BJ$4-$B62+1)</f>
        <v/>
      </c>
      <c r="BK62" s="121">
        <f>$C62*INDEX(Curves!$Q$8:$Q$68,BK$4-$B62+1)</f>
        <v/>
      </c>
      <c r="BL62" s="121">
        <f>$C62*INDEX(Curves!$Q$8:$Q$68,BL$4-$B62+1)</f>
        <v/>
      </c>
    </row>
    <row r="63">
      <c r="A63" s="116" t="inlineStr">
        <is>
          <t>Cohort month 54</t>
        </is>
      </c>
      <c r="B63" s="116" t="n">
        <v>54</v>
      </c>
      <c r="C63" s="33">
        <f>INDEX(Ops!$E$35:$BL$35,1,$B63)</f>
        <v/>
      </c>
      <c r="BG63" s="121">
        <f>$C63*INDEX(Curves!$Q$8:$Q$68,BG$4-$B63+1)</f>
        <v/>
      </c>
      <c r="BH63" s="121">
        <f>$C63*INDEX(Curves!$Q$8:$Q$68,BH$4-$B63+1)</f>
        <v/>
      </c>
      <c r="BI63" s="121">
        <f>$C63*INDEX(Curves!$Q$8:$Q$68,BI$4-$B63+1)</f>
        <v/>
      </c>
      <c r="BJ63" s="121">
        <f>$C63*INDEX(Curves!$Q$8:$Q$68,BJ$4-$B63+1)</f>
        <v/>
      </c>
      <c r="BK63" s="121">
        <f>$C63*INDEX(Curves!$Q$8:$Q$68,BK$4-$B63+1)</f>
        <v/>
      </c>
      <c r="BL63" s="121">
        <f>$C63*INDEX(Curves!$Q$8:$Q$68,BL$4-$B63+1)</f>
        <v/>
      </c>
    </row>
    <row r="64">
      <c r="A64" s="116" t="inlineStr">
        <is>
          <t>Cohort month 55</t>
        </is>
      </c>
      <c r="B64" s="116" t="n">
        <v>55</v>
      </c>
      <c r="C64" s="33">
        <f>INDEX(Ops!$E$35:$BL$35,1,$B64)</f>
        <v/>
      </c>
      <c r="BH64" s="121">
        <f>$C64*INDEX(Curves!$Q$8:$Q$68,BH$4-$B64+1)</f>
        <v/>
      </c>
      <c r="BI64" s="121">
        <f>$C64*INDEX(Curves!$Q$8:$Q$68,BI$4-$B64+1)</f>
        <v/>
      </c>
      <c r="BJ64" s="121">
        <f>$C64*INDEX(Curves!$Q$8:$Q$68,BJ$4-$B64+1)</f>
        <v/>
      </c>
      <c r="BK64" s="121">
        <f>$C64*INDEX(Curves!$Q$8:$Q$68,BK$4-$B64+1)</f>
        <v/>
      </c>
      <c r="BL64" s="121">
        <f>$C64*INDEX(Curves!$Q$8:$Q$68,BL$4-$B64+1)</f>
        <v/>
      </c>
    </row>
    <row r="65">
      <c r="A65" s="116" t="inlineStr">
        <is>
          <t>Cohort month 56</t>
        </is>
      </c>
      <c r="B65" s="116" t="n">
        <v>56</v>
      </c>
      <c r="C65" s="33">
        <f>INDEX(Ops!$E$35:$BL$35,1,$B65)</f>
        <v/>
      </c>
      <c r="BI65" s="121">
        <f>$C65*INDEX(Curves!$Q$8:$Q$68,BI$4-$B65+1)</f>
        <v/>
      </c>
      <c r="BJ65" s="121">
        <f>$C65*INDEX(Curves!$Q$8:$Q$68,BJ$4-$B65+1)</f>
        <v/>
      </c>
      <c r="BK65" s="121">
        <f>$C65*INDEX(Curves!$Q$8:$Q$68,BK$4-$B65+1)</f>
        <v/>
      </c>
      <c r="BL65" s="121">
        <f>$C65*INDEX(Curves!$Q$8:$Q$68,BL$4-$B65+1)</f>
        <v/>
      </c>
    </row>
    <row r="66">
      <c r="A66" s="116" t="inlineStr">
        <is>
          <t>Cohort month 57</t>
        </is>
      </c>
      <c r="B66" s="116" t="n">
        <v>57</v>
      </c>
      <c r="C66" s="33">
        <f>INDEX(Ops!$E$35:$BL$35,1,$B66)</f>
        <v/>
      </c>
      <c r="BJ66" s="121">
        <f>$C66*INDEX(Curves!$Q$8:$Q$68,BJ$4-$B66+1)</f>
        <v/>
      </c>
      <c r="BK66" s="121">
        <f>$C66*INDEX(Curves!$Q$8:$Q$68,BK$4-$B66+1)</f>
        <v/>
      </c>
      <c r="BL66" s="121">
        <f>$C66*INDEX(Curves!$Q$8:$Q$68,BL$4-$B66+1)</f>
        <v/>
      </c>
    </row>
    <row r="67">
      <c r="A67" s="116" t="inlineStr">
        <is>
          <t>Cohort month 58</t>
        </is>
      </c>
      <c r="B67" s="116" t="n">
        <v>58</v>
      </c>
      <c r="C67" s="33">
        <f>INDEX(Ops!$E$35:$BL$35,1,$B67)</f>
        <v/>
      </c>
      <c r="BK67" s="121">
        <f>$C67*INDEX(Curves!$Q$8:$Q$68,BK$4-$B67+1)</f>
        <v/>
      </c>
      <c r="BL67" s="121">
        <f>$C67*INDEX(Curves!$Q$8:$Q$68,BL$4-$B67+1)</f>
        <v/>
      </c>
    </row>
    <row r="68">
      <c r="A68" s="116" t="inlineStr">
        <is>
          <t>Cohort month 59</t>
        </is>
      </c>
      <c r="B68" s="116" t="n">
        <v>59</v>
      </c>
      <c r="C68" s="33">
        <f>INDEX(Ops!$E$35:$BL$35,1,$B68)</f>
        <v/>
      </c>
      <c r="BL68" s="121">
        <f>$C68*INDEX(Curves!$Q$8:$Q$68,BL$4-$B68+1)</f>
        <v/>
      </c>
    </row>
    <row r="69">
      <c r="A69" s="116" t="inlineStr">
        <is>
          <t>Cohort month 60</t>
        </is>
      </c>
      <c r="B69" s="116"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INDEX(Ops!$E$34:$BL$34,1,$B73)</f>
        <v/>
      </c>
      <c r="F73" s="121">
        <f>$C73*INDEX(Curves!$T$8:$T$68,F$4-$B73+1)</f>
        <v/>
      </c>
      <c r="G73" s="121">
        <f>$C73*INDEX(Curves!$T$8:$T$68,G$4-$B73+1)</f>
        <v/>
      </c>
      <c r="H73" s="121">
        <f>$C73*INDEX(Curves!$T$8:$T$68,H$4-$B73+1)</f>
        <v/>
      </c>
      <c r="I73" s="121">
        <f>$C73*INDEX(Curves!$T$8:$T$68,I$4-$B73+1)</f>
        <v/>
      </c>
      <c r="J73" s="121">
        <f>$C73*INDEX(Curves!$T$8:$T$68,J$4-$B73+1)</f>
        <v/>
      </c>
      <c r="K73" s="121">
        <f>$C73*INDEX(Curves!$T$8:$T$68,K$4-$B73+1)</f>
        <v/>
      </c>
      <c r="L73" s="121">
        <f>$C73*INDEX(Curves!$T$8:$T$68,L$4-$B73+1)</f>
        <v/>
      </c>
      <c r="M73" s="121">
        <f>$C73*INDEX(Curves!$T$8:$T$68,M$4-$B73+1)</f>
        <v/>
      </c>
      <c r="N73" s="121">
        <f>$C73*INDEX(Curves!$T$8:$T$68,N$4-$B73+1)</f>
        <v/>
      </c>
      <c r="O73" s="121">
        <f>$C73*INDEX(Curves!$T$8:$T$68,O$4-$B73+1)</f>
        <v/>
      </c>
      <c r="P73" s="121">
        <f>$C73*INDEX(Curves!$T$8:$T$68,P$4-$B73+1)</f>
        <v/>
      </c>
      <c r="Q73" s="121">
        <f>$C73*INDEX(Curves!$T$8:$T$68,Q$4-$B73+1)</f>
        <v/>
      </c>
      <c r="R73" s="121">
        <f>$C73*INDEX(Curves!$T$8:$T$68,R$4-$B73+1)</f>
        <v/>
      </c>
      <c r="S73" s="121">
        <f>$C73*INDEX(Curves!$T$8:$T$68,S$4-$B73+1)</f>
        <v/>
      </c>
      <c r="T73" s="121">
        <f>$C73*INDEX(Curves!$T$8:$T$68,T$4-$B73+1)</f>
        <v/>
      </c>
      <c r="U73" s="121">
        <f>$C73*INDEX(Curves!$T$8:$T$68,U$4-$B73+1)</f>
        <v/>
      </c>
      <c r="V73" s="121">
        <f>$C73*INDEX(Curves!$T$8:$T$68,V$4-$B73+1)</f>
        <v/>
      </c>
      <c r="W73" s="121">
        <f>$C73*INDEX(Curves!$T$8:$T$68,W$4-$B73+1)</f>
        <v/>
      </c>
      <c r="X73" s="121">
        <f>$C73*INDEX(Curves!$T$8:$T$68,X$4-$B73+1)</f>
        <v/>
      </c>
      <c r="Y73" s="121">
        <f>$C73*INDEX(Curves!$T$8:$T$68,Y$4-$B73+1)</f>
        <v/>
      </c>
      <c r="Z73" s="121">
        <f>$C73*INDEX(Curves!$T$8:$T$68,Z$4-$B73+1)</f>
        <v/>
      </c>
      <c r="AA73" s="121">
        <f>$C73*INDEX(Curves!$T$8:$T$68,AA$4-$B73+1)</f>
        <v/>
      </c>
      <c r="AB73" s="121">
        <f>$C73*INDEX(Curves!$T$8:$T$68,AB$4-$B73+1)</f>
        <v/>
      </c>
      <c r="AC73" s="121">
        <f>$C73*INDEX(Curves!$T$8:$T$68,AC$4-$B73+1)</f>
        <v/>
      </c>
      <c r="AD73" s="121">
        <f>$C73*INDEX(Curves!$T$8:$T$68,AD$4-$B73+1)</f>
        <v/>
      </c>
      <c r="AE73" s="121">
        <f>$C73*INDEX(Curves!$T$8:$T$68,AE$4-$B73+1)</f>
        <v/>
      </c>
      <c r="AF73" s="121">
        <f>$C73*INDEX(Curves!$T$8:$T$68,AF$4-$B73+1)</f>
        <v/>
      </c>
      <c r="AG73" s="121">
        <f>$C73*INDEX(Curves!$T$8:$T$68,AG$4-$B73+1)</f>
        <v/>
      </c>
      <c r="AH73" s="121">
        <f>$C73*INDEX(Curves!$T$8:$T$68,AH$4-$B73+1)</f>
        <v/>
      </c>
      <c r="AI73" s="121">
        <f>$C73*INDEX(Curves!$T$8:$T$68,AI$4-$B73+1)</f>
        <v/>
      </c>
      <c r="AJ73" s="121">
        <f>$C73*INDEX(Curves!$T$8:$T$68,AJ$4-$B73+1)</f>
        <v/>
      </c>
      <c r="AK73" s="121">
        <f>$C73*INDEX(Curves!$T$8:$T$68,AK$4-$B73+1)</f>
        <v/>
      </c>
      <c r="AL73" s="121">
        <f>$C73*INDEX(Curves!$T$8:$T$68,AL$4-$B73+1)</f>
        <v/>
      </c>
      <c r="AM73" s="121">
        <f>$C73*INDEX(Curves!$T$8:$T$68,AM$4-$B73+1)</f>
        <v/>
      </c>
      <c r="AN73" s="121">
        <f>$C73*INDEX(Curves!$T$8:$T$68,AN$4-$B73+1)</f>
        <v/>
      </c>
      <c r="AO73" s="121">
        <f>$C73*INDEX(Curves!$T$8:$T$68,AO$4-$B73+1)</f>
        <v/>
      </c>
      <c r="AP73" s="121">
        <f>$C73*INDEX(Curves!$T$8:$T$68,AP$4-$B73+1)</f>
        <v/>
      </c>
      <c r="AQ73" s="121">
        <f>$C73*INDEX(Curves!$T$8:$T$68,AQ$4-$B73+1)</f>
        <v/>
      </c>
      <c r="AR73" s="121">
        <f>$C73*INDEX(Curves!$T$8:$T$68,AR$4-$B73+1)</f>
        <v/>
      </c>
      <c r="AS73" s="121">
        <f>$C73*INDEX(Curves!$T$8:$T$68,AS$4-$B73+1)</f>
        <v/>
      </c>
      <c r="AT73" s="121">
        <f>$C73*INDEX(Curves!$T$8:$T$68,AT$4-$B73+1)</f>
        <v/>
      </c>
      <c r="AU73" s="121">
        <f>$C73*INDEX(Curves!$T$8:$T$68,AU$4-$B73+1)</f>
        <v/>
      </c>
      <c r="AV73" s="121">
        <f>$C73*INDEX(Curves!$T$8:$T$68,AV$4-$B73+1)</f>
        <v/>
      </c>
      <c r="AW73" s="121">
        <f>$C73*INDEX(Curves!$T$8:$T$68,AW$4-$B73+1)</f>
        <v/>
      </c>
      <c r="AX73" s="121">
        <f>$C73*INDEX(Curves!$T$8:$T$68,AX$4-$B73+1)</f>
        <v/>
      </c>
      <c r="AY73" s="121">
        <f>$C73*INDEX(Curves!$T$8:$T$68,AY$4-$B73+1)</f>
        <v/>
      </c>
      <c r="AZ73" s="121">
        <f>$C73*INDEX(Curves!$T$8:$T$68,AZ$4-$B73+1)</f>
        <v/>
      </c>
      <c r="BA73" s="121">
        <f>$C73*INDEX(Curves!$T$8:$T$68,BA$4-$B73+1)</f>
        <v/>
      </c>
      <c r="BB73" s="121">
        <f>$C73*INDEX(Curves!$T$8:$T$68,BB$4-$B73+1)</f>
        <v/>
      </c>
      <c r="BC73" s="121">
        <f>$C73*INDEX(Curves!$T$8:$T$68,BC$4-$B73+1)</f>
        <v/>
      </c>
      <c r="BD73" s="121">
        <f>$C73*INDEX(Curves!$T$8:$T$68,BD$4-$B73+1)</f>
        <v/>
      </c>
      <c r="BE73" s="121">
        <f>$C73*INDEX(Curves!$T$8:$T$68,BE$4-$B73+1)</f>
        <v/>
      </c>
      <c r="BF73" s="121">
        <f>$C73*INDEX(Curves!$T$8:$T$68,BF$4-$B73+1)</f>
        <v/>
      </c>
      <c r="BG73" s="121">
        <f>$C73*INDEX(Curves!$T$8:$T$68,BG$4-$B73+1)</f>
        <v/>
      </c>
      <c r="BH73" s="121">
        <f>$C73*INDEX(Curves!$T$8:$T$68,BH$4-$B73+1)</f>
        <v/>
      </c>
      <c r="BI73" s="121">
        <f>$C73*INDEX(Curves!$T$8:$T$68,BI$4-$B73+1)</f>
        <v/>
      </c>
      <c r="BJ73" s="121">
        <f>$C73*INDEX(Curves!$T$8:$T$68,BJ$4-$B73+1)</f>
        <v/>
      </c>
      <c r="BK73" s="121">
        <f>$C73*INDEX(Curves!$T$8:$T$68,BK$4-$B73+1)</f>
        <v/>
      </c>
      <c r="BL73" s="121">
        <f>$C73*INDEX(Curves!$T$8:$T$68,BL$4-$B73+1)</f>
        <v/>
      </c>
    </row>
    <row r="74">
      <c r="A74" s="116" t="inlineStr">
        <is>
          <t>Cohort month 2</t>
        </is>
      </c>
      <c r="B74" s="116" t="n">
        <v>2</v>
      </c>
      <c r="C74" s="33">
        <f>INDEX(Ops!$E$34:$BL$34,1,$B74)</f>
        <v/>
      </c>
      <c r="G74" s="121">
        <f>$C74*INDEX(Curves!$T$8:$T$68,G$4-$B74+1)</f>
        <v/>
      </c>
      <c r="H74" s="121">
        <f>$C74*INDEX(Curves!$T$8:$T$68,H$4-$B74+1)</f>
        <v/>
      </c>
      <c r="I74" s="121">
        <f>$C74*INDEX(Curves!$T$8:$T$68,I$4-$B74+1)</f>
        <v/>
      </c>
      <c r="J74" s="121">
        <f>$C74*INDEX(Curves!$T$8:$T$68,J$4-$B74+1)</f>
        <v/>
      </c>
      <c r="K74" s="121">
        <f>$C74*INDEX(Curves!$T$8:$T$68,K$4-$B74+1)</f>
        <v/>
      </c>
      <c r="L74" s="121">
        <f>$C74*INDEX(Curves!$T$8:$T$68,L$4-$B74+1)</f>
        <v/>
      </c>
      <c r="M74" s="121">
        <f>$C74*INDEX(Curves!$T$8:$T$68,M$4-$B74+1)</f>
        <v/>
      </c>
      <c r="N74" s="121">
        <f>$C74*INDEX(Curves!$T$8:$T$68,N$4-$B74+1)</f>
        <v/>
      </c>
      <c r="O74" s="121">
        <f>$C74*INDEX(Curves!$T$8:$T$68,O$4-$B74+1)</f>
        <v/>
      </c>
      <c r="P74" s="121">
        <f>$C74*INDEX(Curves!$T$8:$T$68,P$4-$B74+1)</f>
        <v/>
      </c>
      <c r="Q74" s="121">
        <f>$C74*INDEX(Curves!$T$8:$T$68,Q$4-$B74+1)</f>
        <v/>
      </c>
      <c r="R74" s="121">
        <f>$C74*INDEX(Curves!$T$8:$T$68,R$4-$B74+1)</f>
        <v/>
      </c>
      <c r="S74" s="121">
        <f>$C74*INDEX(Curves!$T$8:$T$68,S$4-$B74+1)</f>
        <v/>
      </c>
      <c r="T74" s="121">
        <f>$C74*INDEX(Curves!$T$8:$T$68,T$4-$B74+1)</f>
        <v/>
      </c>
      <c r="U74" s="121">
        <f>$C74*INDEX(Curves!$T$8:$T$68,U$4-$B74+1)</f>
        <v/>
      </c>
      <c r="V74" s="121">
        <f>$C74*INDEX(Curves!$T$8:$T$68,V$4-$B74+1)</f>
        <v/>
      </c>
      <c r="W74" s="121">
        <f>$C74*INDEX(Curves!$T$8:$T$68,W$4-$B74+1)</f>
        <v/>
      </c>
      <c r="X74" s="121">
        <f>$C74*INDEX(Curves!$T$8:$T$68,X$4-$B74+1)</f>
        <v/>
      </c>
      <c r="Y74" s="121">
        <f>$C74*INDEX(Curves!$T$8:$T$68,Y$4-$B74+1)</f>
        <v/>
      </c>
      <c r="Z74" s="121">
        <f>$C74*INDEX(Curves!$T$8:$T$68,Z$4-$B74+1)</f>
        <v/>
      </c>
      <c r="AA74" s="121">
        <f>$C74*INDEX(Curves!$T$8:$T$68,AA$4-$B74+1)</f>
        <v/>
      </c>
      <c r="AB74" s="121">
        <f>$C74*INDEX(Curves!$T$8:$T$68,AB$4-$B74+1)</f>
        <v/>
      </c>
      <c r="AC74" s="121">
        <f>$C74*INDEX(Curves!$T$8:$T$68,AC$4-$B74+1)</f>
        <v/>
      </c>
      <c r="AD74" s="121">
        <f>$C74*INDEX(Curves!$T$8:$T$68,AD$4-$B74+1)</f>
        <v/>
      </c>
      <c r="AE74" s="121">
        <f>$C74*INDEX(Curves!$T$8:$T$68,AE$4-$B74+1)</f>
        <v/>
      </c>
      <c r="AF74" s="121">
        <f>$C74*INDEX(Curves!$T$8:$T$68,AF$4-$B74+1)</f>
        <v/>
      </c>
      <c r="AG74" s="121">
        <f>$C74*INDEX(Curves!$T$8:$T$68,AG$4-$B74+1)</f>
        <v/>
      </c>
      <c r="AH74" s="121">
        <f>$C74*INDEX(Curves!$T$8:$T$68,AH$4-$B74+1)</f>
        <v/>
      </c>
      <c r="AI74" s="121">
        <f>$C74*INDEX(Curves!$T$8:$T$68,AI$4-$B74+1)</f>
        <v/>
      </c>
      <c r="AJ74" s="121">
        <f>$C74*INDEX(Curves!$T$8:$T$68,AJ$4-$B74+1)</f>
        <v/>
      </c>
      <c r="AK74" s="121">
        <f>$C74*INDEX(Curves!$T$8:$T$68,AK$4-$B74+1)</f>
        <v/>
      </c>
      <c r="AL74" s="121">
        <f>$C74*INDEX(Curves!$T$8:$T$68,AL$4-$B74+1)</f>
        <v/>
      </c>
      <c r="AM74" s="121">
        <f>$C74*INDEX(Curves!$T$8:$T$68,AM$4-$B74+1)</f>
        <v/>
      </c>
      <c r="AN74" s="121">
        <f>$C74*INDEX(Curves!$T$8:$T$68,AN$4-$B74+1)</f>
        <v/>
      </c>
      <c r="AO74" s="121">
        <f>$C74*INDEX(Curves!$T$8:$T$68,AO$4-$B74+1)</f>
        <v/>
      </c>
      <c r="AP74" s="121">
        <f>$C74*INDEX(Curves!$T$8:$T$68,AP$4-$B74+1)</f>
        <v/>
      </c>
      <c r="AQ74" s="121">
        <f>$C74*INDEX(Curves!$T$8:$T$68,AQ$4-$B74+1)</f>
        <v/>
      </c>
      <c r="AR74" s="121">
        <f>$C74*INDEX(Curves!$T$8:$T$68,AR$4-$B74+1)</f>
        <v/>
      </c>
      <c r="AS74" s="121">
        <f>$C74*INDEX(Curves!$T$8:$T$68,AS$4-$B74+1)</f>
        <v/>
      </c>
      <c r="AT74" s="121">
        <f>$C74*INDEX(Curves!$T$8:$T$68,AT$4-$B74+1)</f>
        <v/>
      </c>
      <c r="AU74" s="121">
        <f>$C74*INDEX(Curves!$T$8:$T$68,AU$4-$B74+1)</f>
        <v/>
      </c>
      <c r="AV74" s="121">
        <f>$C74*INDEX(Curves!$T$8:$T$68,AV$4-$B74+1)</f>
        <v/>
      </c>
      <c r="AW74" s="121">
        <f>$C74*INDEX(Curves!$T$8:$T$68,AW$4-$B74+1)</f>
        <v/>
      </c>
      <c r="AX74" s="121">
        <f>$C74*INDEX(Curves!$T$8:$T$68,AX$4-$B74+1)</f>
        <v/>
      </c>
      <c r="AY74" s="121">
        <f>$C74*INDEX(Curves!$T$8:$T$68,AY$4-$B74+1)</f>
        <v/>
      </c>
      <c r="AZ74" s="121">
        <f>$C74*INDEX(Curves!$T$8:$T$68,AZ$4-$B74+1)</f>
        <v/>
      </c>
      <c r="BA74" s="121">
        <f>$C74*INDEX(Curves!$T$8:$T$68,BA$4-$B74+1)</f>
        <v/>
      </c>
      <c r="BB74" s="121">
        <f>$C74*INDEX(Curves!$T$8:$T$68,BB$4-$B74+1)</f>
        <v/>
      </c>
      <c r="BC74" s="121">
        <f>$C74*INDEX(Curves!$T$8:$T$68,BC$4-$B74+1)</f>
        <v/>
      </c>
      <c r="BD74" s="121">
        <f>$C74*INDEX(Curves!$T$8:$T$68,BD$4-$B74+1)</f>
        <v/>
      </c>
      <c r="BE74" s="121">
        <f>$C74*INDEX(Curves!$T$8:$T$68,BE$4-$B74+1)</f>
        <v/>
      </c>
      <c r="BF74" s="121">
        <f>$C74*INDEX(Curves!$T$8:$T$68,BF$4-$B74+1)</f>
        <v/>
      </c>
      <c r="BG74" s="121">
        <f>$C74*INDEX(Curves!$T$8:$T$68,BG$4-$B74+1)</f>
        <v/>
      </c>
      <c r="BH74" s="121">
        <f>$C74*INDEX(Curves!$T$8:$T$68,BH$4-$B74+1)</f>
        <v/>
      </c>
      <c r="BI74" s="121">
        <f>$C74*INDEX(Curves!$T$8:$T$68,BI$4-$B74+1)</f>
        <v/>
      </c>
      <c r="BJ74" s="121">
        <f>$C74*INDEX(Curves!$T$8:$T$68,BJ$4-$B74+1)</f>
        <v/>
      </c>
      <c r="BK74" s="121">
        <f>$C74*INDEX(Curves!$T$8:$T$68,BK$4-$B74+1)</f>
        <v/>
      </c>
      <c r="BL74" s="121">
        <f>$C74*INDEX(Curves!$T$8:$T$68,BL$4-$B74+1)</f>
        <v/>
      </c>
    </row>
    <row r="75">
      <c r="A75" s="116" t="inlineStr">
        <is>
          <t>Cohort month 3</t>
        </is>
      </c>
      <c r="B75" s="116" t="n">
        <v>3</v>
      </c>
      <c r="C75" s="33">
        <f>INDEX(Ops!$E$34:$BL$34,1,$B75)</f>
        <v/>
      </c>
      <c r="H75" s="121">
        <f>$C75*INDEX(Curves!$T$8:$T$68,H$4-$B75+1)</f>
        <v/>
      </c>
      <c r="I75" s="121">
        <f>$C75*INDEX(Curves!$T$8:$T$68,I$4-$B75+1)</f>
        <v/>
      </c>
      <c r="J75" s="121">
        <f>$C75*INDEX(Curves!$T$8:$T$68,J$4-$B75+1)</f>
        <v/>
      </c>
      <c r="K75" s="121">
        <f>$C75*INDEX(Curves!$T$8:$T$68,K$4-$B75+1)</f>
        <v/>
      </c>
      <c r="L75" s="121">
        <f>$C75*INDEX(Curves!$T$8:$T$68,L$4-$B75+1)</f>
        <v/>
      </c>
      <c r="M75" s="121">
        <f>$C75*INDEX(Curves!$T$8:$T$68,M$4-$B75+1)</f>
        <v/>
      </c>
      <c r="N75" s="121">
        <f>$C75*INDEX(Curves!$T$8:$T$68,N$4-$B75+1)</f>
        <v/>
      </c>
      <c r="O75" s="121">
        <f>$C75*INDEX(Curves!$T$8:$T$68,O$4-$B75+1)</f>
        <v/>
      </c>
      <c r="P75" s="121">
        <f>$C75*INDEX(Curves!$T$8:$T$68,P$4-$B75+1)</f>
        <v/>
      </c>
      <c r="Q75" s="121">
        <f>$C75*INDEX(Curves!$T$8:$T$68,Q$4-$B75+1)</f>
        <v/>
      </c>
      <c r="R75" s="121">
        <f>$C75*INDEX(Curves!$T$8:$T$68,R$4-$B75+1)</f>
        <v/>
      </c>
      <c r="S75" s="121">
        <f>$C75*INDEX(Curves!$T$8:$T$68,S$4-$B75+1)</f>
        <v/>
      </c>
      <c r="T75" s="121">
        <f>$C75*INDEX(Curves!$T$8:$T$68,T$4-$B75+1)</f>
        <v/>
      </c>
      <c r="U75" s="121">
        <f>$C75*INDEX(Curves!$T$8:$T$68,U$4-$B75+1)</f>
        <v/>
      </c>
      <c r="V75" s="121">
        <f>$C75*INDEX(Curves!$T$8:$T$68,V$4-$B75+1)</f>
        <v/>
      </c>
      <c r="W75" s="121">
        <f>$C75*INDEX(Curves!$T$8:$T$68,W$4-$B75+1)</f>
        <v/>
      </c>
      <c r="X75" s="121">
        <f>$C75*INDEX(Curves!$T$8:$T$68,X$4-$B75+1)</f>
        <v/>
      </c>
      <c r="Y75" s="121">
        <f>$C75*INDEX(Curves!$T$8:$T$68,Y$4-$B75+1)</f>
        <v/>
      </c>
      <c r="Z75" s="121">
        <f>$C75*INDEX(Curves!$T$8:$T$68,Z$4-$B75+1)</f>
        <v/>
      </c>
      <c r="AA75" s="121">
        <f>$C75*INDEX(Curves!$T$8:$T$68,AA$4-$B75+1)</f>
        <v/>
      </c>
      <c r="AB75" s="121">
        <f>$C75*INDEX(Curves!$T$8:$T$68,AB$4-$B75+1)</f>
        <v/>
      </c>
      <c r="AC75" s="121">
        <f>$C75*INDEX(Curves!$T$8:$T$68,AC$4-$B75+1)</f>
        <v/>
      </c>
      <c r="AD75" s="121">
        <f>$C75*INDEX(Curves!$T$8:$T$68,AD$4-$B75+1)</f>
        <v/>
      </c>
      <c r="AE75" s="121">
        <f>$C75*INDEX(Curves!$T$8:$T$68,AE$4-$B75+1)</f>
        <v/>
      </c>
      <c r="AF75" s="121">
        <f>$C75*INDEX(Curves!$T$8:$T$68,AF$4-$B75+1)</f>
        <v/>
      </c>
      <c r="AG75" s="121">
        <f>$C75*INDEX(Curves!$T$8:$T$68,AG$4-$B75+1)</f>
        <v/>
      </c>
      <c r="AH75" s="121">
        <f>$C75*INDEX(Curves!$T$8:$T$68,AH$4-$B75+1)</f>
        <v/>
      </c>
      <c r="AI75" s="121">
        <f>$C75*INDEX(Curves!$T$8:$T$68,AI$4-$B75+1)</f>
        <v/>
      </c>
      <c r="AJ75" s="121">
        <f>$C75*INDEX(Curves!$T$8:$T$68,AJ$4-$B75+1)</f>
        <v/>
      </c>
      <c r="AK75" s="121">
        <f>$C75*INDEX(Curves!$T$8:$T$68,AK$4-$B75+1)</f>
        <v/>
      </c>
      <c r="AL75" s="121">
        <f>$C75*INDEX(Curves!$T$8:$T$68,AL$4-$B75+1)</f>
        <v/>
      </c>
      <c r="AM75" s="121">
        <f>$C75*INDEX(Curves!$T$8:$T$68,AM$4-$B75+1)</f>
        <v/>
      </c>
      <c r="AN75" s="121">
        <f>$C75*INDEX(Curves!$T$8:$T$68,AN$4-$B75+1)</f>
        <v/>
      </c>
      <c r="AO75" s="121">
        <f>$C75*INDEX(Curves!$T$8:$T$68,AO$4-$B75+1)</f>
        <v/>
      </c>
      <c r="AP75" s="121">
        <f>$C75*INDEX(Curves!$T$8:$T$68,AP$4-$B75+1)</f>
        <v/>
      </c>
      <c r="AQ75" s="121">
        <f>$C75*INDEX(Curves!$T$8:$T$68,AQ$4-$B75+1)</f>
        <v/>
      </c>
      <c r="AR75" s="121">
        <f>$C75*INDEX(Curves!$T$8:$T$68,AR$4-$B75+1)</f>
        <v/>
      </c>
      <c r="AS75" s="121">
        <f>$C75*INDEX(Curves!$T$8:$T$68,AS$4-$B75+1)</f>
        <v/>
      </c>
      <c r="AT75" s="121">
        <f>$C75*INDEX(Curves!$T$8:$T$68,AT$4-$B75+1)</f>
        <v/>
      </c>
      <c r="AU75" s="121">
        <f>$C75*INDEX(Curves!$T$8:$T$68,AU$4-$B75+1)</f>
        <v/>
      </c>
      <c r="AV75" s="121">
        <f>$C75*INDEX(Curves!$T$8:$T$68,AV$4-$B75+1)</f>
        <v/>
      </c>
      <c r="AW75" s="121">
        <f>$C75*INDEX(Curves!$T$8:$T$68,AW$4-$B75+1)</f>
        <v/>
      </c>
      <c r="AX75" s="121">
        <f>$C75*INDEX(Curves!$T$8:$T$68,AX$4-$B75+1)</f>
        <v/>
      </c>
      <c r="AY75" s="121">
        <f>$C75*INDEX(Curves!$T$8:$T$68,AY$4-$B75+1)</f>
        <v/>
      </c>
      <c r="AZ75" s="121">
        <f>$C75*INDEX(Curves!$T$8:$T$68,AZ$4-$B75+1)</f>
        <v/>
      </c>
      <c r="BA75" s="121">
        <f>$C75*INDEX(Curves!$T$8:$T$68,BA$4-$B75+1)</f>
        <v/>
      </c>
      <c r="BB75" s="121">
        <f>$C75*INDEX(Curves!$T$8:$T$68,BB$4-$B75+1)</f>
        <v/>
      </c>
      <c r="BC75" s="121">
        <f>$C75*INDEX(Curves!$T$8:$T$68,BC$4-$B75+1)</f>
        <v/>
      </c>
      <c r="BD75" s="121">
        <f>$C75*INDEX(Curves!$T$8:$T$68,BD$4-$B75+1)</f>
        <v/>
      </c>
      <c r="BE75" s="121">
        <f>$C75*INDEX(Curves!$T$8:$T$68,BE$4-$B75+1)</f>
        <v/>
      </c>
      <c r="BF75" s="121">
        <f>$C75*INDEX(Curves!$T$8:$T$68,BF$4-$B75+1)</f>
        <v/>
      </c>
      <c r="BG75" s="121">
        <f>$C75*INDEX(Curves!$T$8:$T$68,BG$4-$B75+1)</f>
        <v/>
      </c>
      <c r="BH75" s="121">
        <f>$C75*INDEX(Curves!$T$8:$T$68,BH$4-$B75+1)</f>
        <v/>
      </c>
      <c r="BI75" s="121">
        <f>$C75*INDEX(Curves!$T$8:$T$68,BI$4-$B75+1)</f>
        <v/>
      </c>
      <c r="BJ75" s="121">
        <f>$C75*INDEX(Curves!$T$8:$T$68,BJ$4-$B75+1)</f>
        <v/>
      </c>
      <c r="BK75" s="121">
        <f>$C75*INDEX(Curves!$T$8:$T$68,BK$4-$B75+1)</f>
        <v/>
      </c>
      <c r="BL75" s="121">
        <f>$C75*INDEX(Curves!$T$8:$T$68,BL$4-$B75+1)</f>
        <v/>
      </c>
    </row>
    <row r="76">
      <c r="A76" s="116" t="inlineStr">
        <is>
          <t>Cohort month 4</t>
        </is>
      </c>
      <c r="B76" s="116" t="n">
        <v>4</v>
      </c>
      <c r="C76" s="33">
        <f>INDEX(Ops!$E$34:$BL$34,1,$B76)</f>
        <v/>
      </c>
      <c r="I76" s="121">
        <f>$C76*INDEX(Curves!$T$8:$T$68,I$4-$B76+1)</f>
        <v/>
      </c>
      <c r="J76" s="121">
        <f>$C76*INDEX(Curves!$T$8:$T$68,J$4-$B76+1)</f>
        <v/>
      </c>
      <c r="K76" s="121">
        <f>$C76*INDEX(Curves!$T$8:$T$68,K$4-$B76+1)</f>
        <v/>
      </c>
      <c r="L76" s="121">
        <f>$C76*INDEX(Curves!$T$8:$T$68,L$4-$B76+1)</f>
        <v/>
      </c>
      <c r="M76" s="121">
        <f>$C76*INDEX(Curves!$T$8:$T$68,M$4-$B76+1)</f>
        <v/>
      </c>
      <c r="N76" s="121">
        <f>$C76*INDEX(Curves!$T$8:$T$68,N$4-$B76+1)</f>
        <v/>
      </c>
      <c r="O76" s="121">
        <f>$C76*INDEX(Curves!$T$8:$T$68,O$4-$B76+1)</f>
        <v/>
      </c>
      <c r="P76" s="121">
        <f>$C76*INDEX(Curves!$T$8:$T$68,P$4-$B76+1)</f>
        <v/>
      </c>
      <c r="Q76" s="121">
        <f>$C76*INDEX(Curves!$T$8:$T$68,Q$4-$B76+1)</f>
        <v/>
      </c>
      <c r="R76" s="121">
        <f>$C76*INDEX(Curves!$T$8:$T$68,R$4-$B76+1)</f>
        <v/>
      </c>
      <c r="S76" s="121">
        <f>$C76*INDEX(Curves!$T$8:$T$68,S$4-$B76+1)</f>
        <v/>
      </c>
      <c r="T76" s="121">
        <f>$C76*INDEX(Curves!$T$8:$T$68,T$4-$B76+1)</f>
        <v/>
      </c>
      <c r="U76" s="121">
        <f>$C76*INDEX(Curves!$T$8:$T$68,U$4-$B76+1)</f>
        <v/>
      </c>
      <c r="V76" s="121">
        <f>$C76*INDEX(Curves!$T$8:$T$68,V$4-$B76+1)</f>
        <v/>
      </c>
      <c r="W76" s="121">
        <f>$C76*INDEX(Curves!$T$8:$T$68,W$4-$B76+1)</f>
        <v/>
      </c>
      <c r="X76" s="121">
        <f>$C76*INDEX(Curves!$T$8:$T$68,X$4-$B76+1)</f>
        <v/>
      </c>
      <c r="Y76" s="121">
        <f>$C76*INDEX(Curves!$T$8:$T$68,Y$4-$B76+1)</f>
        <v/>
      </c>
      <c r="Z76" s="121">
        <f>$C76*INDEX(Curves!$T$8:$T$68,Z$4-$B76+1)</f>
        <v/>
      </c>
      <c r="AA76" s="121">
        <f>$C76*INDEX(Curves!$T$8:$T$68,AA$4-$B76+1)</f>
        <v/>
      </c>
      <c r="AB76" s="121">
        <f>$C76*INDEX(Curves!$T$8:$T$68,AB$4-$B76+1)</f>
        <v/>
      </c>
      <c r="AC76" s="121">
        <f>$C76*INDEX(Curves!$T$8:$T$68,AC$4-$B76+1)</f>
        <v/>
      </c>
      <c r="AD76" s="121">
        <f>$C76*INDEX(Curves!$T$8:$T$68,AD$4-$B76+1)</f>
        <v/>
      </c>
      <c r="AE76" s="121">
        <f>$C76*INDEX(Curves!$T$8:$T$68,AE$4-$B76+1)</f>
        <v/>
      </c>
      <c r="AF76" s="121">
        <f>$C76*INDEX(Curves!$T$8:$T$68,AF$4-$B76+1)</f>
        <v/>
      </c>
      <c r="AG76" s="121">
        <f>$C76*INDEX(Curves!$T$8:$T$68,AG$4-$B76+1)</f>
        <v/>
      </c>
      <c r="AH76" s="121">
        <f>$C76*INDEX(Curves!$T$8:$T$68,AH$4-$B76+1)</f>
        <v/>
      </c>
      <c r="AI76" s="121">
        <f>$C76*INDEX(Curves!$T$8:$T$68,AI$4-$B76+1)</f>
        <v/>
      </c>
      <c r="AJ76" s="121">
        <f>$C76*INDEX(Curves!$T$8:$T$68,AJ$4-$B76+1)</f>
        <v/>
      </c>
      <c r="AK76" s="121">
        <f>$C76*INDEX(Curves!$T$8:$T$68,AK$4-$B76+1)</f>
        <v/>
      </c>
      <c r="AL76" s="121">
        <f>$C76*INDEX(Curves!$T$8:$T$68,AL$4-$B76+1)</f>
        <v/>
      </c>
      <c r="AM76" s="121">
        <f>$C76*INDEX(Curves!$T$8:$T$68,AM$4-$B76+1)</f>
        <v/>
      </c>
      <c r="AN76" s="121">
        <f>$C76*INDEX(Curves!$T$8:$T$68,AN$4-$B76+1)</f>
        <v/>
      </c>
      <c r="AO76" s="121">
        <f>$C76*INDEX(Curves!$T$8:$T$68,AO$4-$B76+1)</f>
        <v/>
      </c>
      <c r="AP76" s="121">
        <f>$C76*INDEX(Curves!$T$8:$T$68,AP$4-$B76+1)</f>
        <v/>
      </c>
      <c r="AQ76" s="121">
        <f>$C76*INDEX(Curves!$T$8:$T$68,AQ$4-$B76+1)</f>
        <v/>
      </c>
      <c r="AR76" s="121">
        <f>$C76*INDEX(Curves!$T$8:$T$68,AR$4-$B76+1)</f>
        <v/>
      </c>
      <c r="AS76" s="121">
        <f>$C76*INDEX(Curves!$T$8:$T$68,AS$4-$B76+1)</f>
        <v/>
      </c>
      <c r="AT76" s="121">
        <f>$C76*INDEX(Curves!$T$8:$T$68,AT$4-$B76+1)</f>
        <v/>
      </c>
      <c r="AU76" s="121">
        <f>$C76*INDEX(Curves!$T$8:$T$68,AU$4-$B76+1)</f>
        <v/>
      </c>
      <c r="AV76" s="121">
        <f>$C76*INDEX(Curves!$T$8:$T$68,AV$4-$B76+1)</f>
        <v/>
      </c>
      <c r="AW76" s="121">
        <f>$C76*INDEX(Curves!$T$8:$T$68,AW$4-$B76+1)</f>
        <v/>
      </c>
      <c r="AX76" s="121">
        <f>$C76*INDEX(Curves!$T$8:$T$68,AX$4-$B76+1)</f>
        <v/>
      </c>
      <c r="AY76" s="121">
        <f>$C76*INDEX(Curves!$T$8:$T$68,AY$4-$B76+1)</f>
        <v/>
      </c>
      <c r="AZ76" s="121">
        <f>$C76*INDEX(Curves!$T$8:$T$68,AZ$4-$B76+1)</f>
        <v/>
      </c>
      <c r="BA76" s="121">
        <f>$C76*INDEX(Curves!$T$8:$T$68,BA$4-$B76+1)</f>
        <v/>
      </c>
      <c r="BB76" s="121">
        <f>$C76*INDEX(Curves!$T$8:$T$68,BB$4-$B76+1)</f>
        <v/>
      </c>
      <c r="BC76" s="121">
        <f>$C76*INDEX(Curves!$T$8:$T$68,BC$4-$B76+1)</f>
        <v/>
      </c>
      <c r="BD76" s="121">
        <f>$C76*INDEX(Curves!$T$8:$T$68,BD$4-$B76+1)</f>
        <v/>
      </c>
      <c r="BE76" s="121">
        <f>$C76*INDEX(Curves!$T$8:$T$68,BE$4-$B76+1)</f>
        <v/>
      </c>
      <c r="BF76" s="121">
        <f>$C76*INDEX(Curves!$T$8:$T$68,BF$4-$B76+1)</f>
        <v/>
      </c>
      <c r="BG76" s="121">
        <f>$C76*INDEX(Curves!$T$8:$T$68,BG$4-$B76+1)</f>
        <v/>
      </c>
      <c r="BH76" s="121">
        <f>$C76*INDEX(Curves!$T$8:$T$68,BH$4-$B76+1)</f>
        <v/>
      </c>
      <c r="BI76" s="121">
        <f>$C76*INDEX(Curves!$T$8:$T$68,BI$4-$B76+1)</f>
        <v/>
      </c>
      <c r="BJ76" s="121">
        <f>$C76*INDEX(Curves!$T$8:$T$68,BJ$4-$B76+1)</f>
        <v/>
      </c>
      <c r="BK76" s="121">
        <f>$C76*INDEX(Curves!$T$8:$T$68,BK$4-$B76+1)</f>
        <v/>
      </c>
      <c r="BL76" s="121">
        <f>$C76*INDEX(Curves!$T$8:$T$68,BL$4-$B76+1)</f>
        <v/>
      </c>
    </row>
    <row r="77">
      <c r="A77" s="116" t="inlineStr">
        <is>
          <t>Cohort month 5</t>
        </is>
      </c>
      <c r="B77" s="116" t="n">
        <v>5</v>
      </c>
      <c r="C77" s="33">
        <f>INDEX(Ops!$E$34:$BL$34,1,$B77)</f>
        <v/>
      </c>
      <c r="J77" s="121">
        <f>$C77*INDEX(Curves!$T$8:$T$68,J$4-$B77+1)</f>
        <v/>
      </c>
      <c r="K77" s="121">
        <f>$C77*INDEX(Curves!$T$8:$T$68,K$4-$B77+1)</f>
        <v/>
      </c>
      <c r="L77" s="121">
        <f>$C77*INDEX(Curves!$T$8:$T$68,L$4-$B77+1)</f>
        <v/>
      </c>
      <c r="M77" s="121">
        <f>$C77*INDEX(Curves!$T$8:$T$68,M$4-$B77+1)</f>
        <v/>
      </c>
      <c r="N77" s="121">
        <f>$C77*INDEX(Curves!$T$8:$T$68,N$4-$B77+1)</f>
        <v/>
      </c>
      <c r="O77" s="121">
        <f>$C77*INDEX(Curves!$T$8:$T$68,O$4-$B77+1)</f>
        <v/>
      </c>
      <c r="P77" s="121">
        <f>$C77*INDEX(Curves!$T$8:$T$68,P$4-$B77+1)</f>
        <v/>
      </c>
      <c r="Q77" s="121">
        <f>$C77*INDEX(Curves!$T$8:$T$68,Q$4-$B77+1)</f>
        <v/>
      </c>
      <c r="R77" s="121">
        <f>$C77*INDEX(Curves!$T$8:$T$68,R$4-$B77+1)</f>
        <v/>
      </c>
      <c r="S77" s="121">
        <f>$C77*INDEX(Curves!$T$8:$T$68,S$4-$B77+1)</f>
        <v/>
      </c>
      <c r="T77" s="121">
        <f>$C77*INDEX(Curves!$T$8:$T$68,T$4-$B77+1)</f>
        <v/>
      </c>
      <c r="U77" s="121">
        <f>$C77*INDEX(Curves!$T$8:$T$68,U$4-$B77+1)</f>
        <v/>
      </c>
      <c r="V77" s="121">
        <f>$C77*INDEX(Curves!$T$8:$T$68,V$4-$B77+1)</f>
        <v/>
      </c>
      <c r="W77" s="121">
        <f>$C77*INDEX(Curves!$T$8:$T$68,W$4-$B77+1)</f>
        <v/>
      </c>
      <c r="X77" s="121">
        <f>$C77*INDEX(Curves!$T$8:$T$68,X$4-$B77+1)</f>
        <v/>
      </c>
      <c r="Y77" s="121">
        <f>$C77*INDEX(Curves!$T$8:$T$68,Y$4-$B77+1)</f>
        <v/>
      </c>
      <c r="Z77" s="121">
        <f>$C77*INDEX(Curves!$T$8:$T$68,Z$4-$B77+1)</f>
        <v/>
      </c>
      <c r="AA77" s="121">
        <f>$C77*INDEX(Curves!$T$8:$T$68,AA$4-$B77+1)</f>
        <v/>
      </c>
      <c r="AB77" s="121">
        <f>$C77*INDEX(Curves!$T$8:$T$68,AB$4-$B77+1)</f>
        <v/>
      </c>
      <c r="AC77" s="121">
        <f>$C77*INDEX(Curves!$T$8:$T$68,AC$4-$B77+1)</f>
        <v/>
      </c>
      <c r="AD77" s="121">
        <f>$C77*INDEX(Curves!$T$8:$T$68,AD$4-$B77+1)</f>
        <v/>
      </c>
      <c r="AE77" s="121">
        <f>$C77*INDEX(Curves!$T$8:$T$68,AE$4-$B77+1)</f>
        <v/>
      </c>
      <c r="AF77" s="121">
        <f>$C77*INDEX(Curves!$T$8:$T$68,AF$4-$B77+1)</f>
        <v/>
      </c>
      <c r="AG77" s="121">
        <f>$C77*INDEX(Curves!$T$8:$T$68,AG$4-$B77+1)</f>
        <v/>
      </c>
      <c r="AH77" s="121">
        <f>$C77*INDEX(Curves!$T$8:$T$68,AH$4-$B77+1)</f>
        <v/>
      </c>
      <c r="AI77" s="121">
        <f>$C77*INDEX(Curves!$T$8:$T$68,AI$4-$B77+1)</f>
        <v/>
      </c>
      <c r="AJ77" s="121">
        <f>$C77*INDEX(Curves!$T$8:$T$68,AJ$4-$B77+1)</f>
        <v/>
      </c>
      <c r="AK77" s="121">
        <f>$C77*INDEX(Curves!$T$8:$T$68,AK$4-$B77+1)</f>
        <v/>
      </c>
      <c r="AL77" s="121">
        <f>$C77*INDEX(Curves!$T$8:$T$68,AL$4-$B77+1)</f>
        <v/>
      </c>
      <c r="AM77" s="121">
        <f>$C77*INDEX(Curves!$T$8:$T$68,AM$4-$B77+1)</f>
        <v/>
      </c>
      <c r="AN77" s="121">
        <f>$C77*INDEX(Curves!$T$8:$T$68,AN$4-$B77+1)</f>
        <v/>
      </c>
      <c r="AO77" s="121">
        <f>$C77*INDEX(Curves!$T$8:$T$68,AO$4-$B77+1)</f>
        <v/>
      </c>
      <c r="AP77" s="121">
        <f>$C77*INDEX(Curves!$T$8:$T$68,AP$4-$B77+1)</f>
        <v/>
      </c>
      <c r="AQ77" s="121">
        <f>$C77*INDEX(Curves!$T$8:$T$68,AQ$4-$B77+1)</f>
        <v/>
      </c>
      <c r="AR77" s="121">
        <f>$C77*INDEX(Curves!$T$8:$T$68,AR$4-$B77+1)</f>
        <v/>
      </c>
      <c r="AS77" s="121">
        <f>$C77*INDEX(Curves!$T$8:$T$68,AS$4-$B77+1)</f>
        <v/>
      </c>
      <c r="AT77" s="121">
        <f>$C77*INDEX(Curves!$T$8:$T$68,AT$4-$B77+1)</f>
        <v/>
      </c>
      <c r="AU77" s="121">
        <f>$C77*INDEX(Curves!$T$8:$T$68,AU$4-$B77+1)</f>
        <v/>
      </c>
      <c r="AV77" s="121">
        <f>$C77*INDEX(Curves!$T$8:$T$68,AV$4-$B77+1)</f>
        <v/>
      </c>
      <c r="AW77" s="121">
        <f>$C77*INDEX(Curves!$T$8:$T$68,AW$4-$B77+1)</f>
        <v/>
      </c>
      <c r="AX77" s="121">
        <f>$C77*INDEX(Curves!$T$8:$T$68,AX$4-$B77+1)</f>
        <v/>
      </c>
      <c r="AY77" s="121">
        <f>$C77*INDEX(Curves!$T$8:$T$68,AY$4-$B77+1)</f>
        <v/>
      </c>
      <c r="AZ77" s="121">
        <f>$C77*INDEX(Curves!$T$8:$T$68,AZ$4-$B77+1)</f>
        <v/>
      </c>
      <c r="BA77" s="121">
        <f>$C77*INDEX(Curves!$T$8:$T$68,BA$4-$B77+1)</f>
        <v/>
      </c>
      <c r="BB77" s="121">
        <f>$C77*INDEX(Curves!$T$8:$T$68,BB$4-$B77+1)</f>
        <v/>
      </c>
      <c r="BC77" s="121">
        <f>$C77*INDEX(Curves!$T$8:$T$68,BC$4-$B77+1)</f>
        <v/>
      </c>
      <c r="BD77" s="121">
        <f>$C77*INDEX(Curves!$T$8:$T$68,BD$4-$B77+1)</f>
        <v/>
      </c>
      <c r="BE77" s="121">
        <f>$C77*INDEX(Curves!$T$8:$T$68,BE$4-$B77+1)</f>
        <v/>
      </c>
      <c r="BF77" s="121">
        <f>$C77*INDEX(Curves!$T$8:$T$68,BF$4-$B77+1)</f>
        <v/>
      </c>
      <c r="BG77" s="121">
        <f>$C77*INDEX(Curves!$T$8:$T$68,BG$4-$B77+1)</f>
        <v/>
      </c>
      <c r="BH77" s="121">
        <f>$C77*INDEX(Curves!$T$8:$T$68,BH$4-$B77+1)</f>
        <v/>
      </c>
      <c r="BI77" s="121">
        <f>$C77*INDEX(Curves!$T$8:$T$68,BI$4-$B77+1)</f>
        <v/>
      </c>
      <c r="BJ77" s="121">
        <f>$C77*INDEX(Curves!$T$8:$T$68,BJ$4-$B77+1)</f>
        <v/>
      </c>
      <c r="BK77" s="121">
        <f>$C77*INDEX(Curves!$T$8:$T$68,BK$4-$B77+1)</f>
        <v/>
      </c>
      <c r="BL77" s="121">
        <f>$C77*INDEX(Curves!$T$8:$T$68,BL$4-$B77+1)</f>
        <v/>
      </c>
    </row>
    <row r="78">
      <c r="A78" s="116" t="inlineStr">
        <is>
          <t>Cohort month 6</t>
        </is>
      </c>
      <c r="B78" s="116" t="n">
        <v>6</v>
      </c>
      <c r="C78" s="33">
        <f>INDEX(Ops!$E$34:$BL$34,1,$B78)</f>
        <v/>
      </c>
      <c r="K78" s="121">
        <f>$C78*INDEX(Curves!$T$8:$T$68,K$4-$B78+1)</f>
        <v/>
      </c>
      <c r="L78" s="121">
        <f>$C78*INDEX(Curves!$T$8:$T$68,L$4-$B78+1)</f>
        <v/>
      </c>
      <c r="M78" s="121">
        <f>$C78*INDEX(Curves!$T$8:$T$68,M$4-$B78+1)</f>
        <v/>
      </c>
      <c r="N78" s="121">
        <f>$C78*INDEX(Curves!$T$8:$T$68,N$4-$B78+1)</f>
        <v/>
      </c>
      <c r="O78" s="121">
        <f>$C78*INDEX(Curves!$T$8:$T$68,O$4-$B78+1)</f>
        <v/>
      </c>
      <c r="P78" s="121">
        <f>$C78*INDEX(Curves!$T$8:$T$68,P$4-$B78+1)</f>
        <v/>
      </c>
      <c r="Q78" s="121">
        <f>$C78*INDEX(Curves!$T$8:$T$68,Q$4-$B78+1)</f>
        <v/>
      </c>
      <c r="R78" s="121">
        <f>$C78*INDEX(Curves!$T$8:$T$68,R$4-$B78+1)</f>
        <v/>
      </c>
      <c r="S78" s="121">
        <f>$C78*INDEX(Curves!$T$8:$T$68,S$4-$B78+1)</f>
        <v/>
      </c>
      <c r="T78" s="121">
        <f>$C78*INDEX(Curves!$T$8:$T$68,T$4-$B78+1)</f>
        <v/>
      </c>
      <c r="U78" s="121">
        <f>$C78*INDEX(Curves!$T$8:$T$68,U$4-$B78+1)</f>
        <v/>
      </c>
      <c r="V78" s="121">
        <f>$C78*INDEX(Curves!$T$8:$T$68,V$4-$B78+1)</f>
        <v/>
      </c>
      <c r="W78" s="121">
        <f>$C78*INDEX(Curves!$T$8:$T$68,W$4-$B78+1)</f>
        <v/>
      </c>
      <c r="X78" s="121">
        <f>$C78*INDEX(Curves!$T$8:$T$68,X$4-$B78+1)</f>
        <v/>
      </c>
      <c r="Y78" s="121">
        <f>$C78*INDEX(Curves!$T$8:$T$68,Y$4-$B78+1)</f>
        <v/>
      </c>
      <c r="Z78" s="121">
        <f>$C78*INDEX(Curves!$T$8:$T$68,Z$4-$B78+1)</f>
        <v/>
      </c>
      <c r="AA78" s="121">
        <f>$C78*INDEX(Curves!$T$8:$T$68,AA$4-$B78+1)</f>
        <v/>
      </c>
      <c r="AB78" s="121">
        <f>$C78*INDEX(Curves!$T$8:$T$68,AB$4-$B78+1)</f>
        <v/>
      </c>
      <c r="AC78" s="121">
        <f>$C78*INDEX(Curves!$T$8:$T$68,AC$4-$B78+1)</f>
        <v/>
      </c>
      <c r="AD78" s="121">
        <f>$C78*INDEX(Curves!$T$8:$T$68,AD$4-$B78+1)</f>
        <v/>
      </c>
      <c r="AE78" s="121">
        <f>$C78*INDEX(Curves!$T$8:$T$68,AE$4-$B78+1)</f>
        <v/>
      </c>
      <c r="AF78" s="121">
        <f>$C78*INDEX(Curves!$T$8:$T$68,AF$4-$B78+1)</f>
        <v/>
      </c>
      <c r="AG78" s="121">
        <f>$C78*INDEX(Curves!$T$8:$T$68,AG$4-$B78+1)</f>
        <v/>
      </c>
      <c r="AH78" s="121">
        <f>$C78*INDEX(Curves!$T$8:$T$68,AH$4-$B78+1)</f>
        <v/>
      </c>
      <c r="AI78" s="121">
        <f>$C78*INDEX(Curves!$T$8:$T$68,AI$4-$B78+1)</f>
        <v/>
      </c>
      <c r="AJ78" s="121">
        <f>$C78*INDEX(Curves!$T$8:$T$68,AJ$4-$B78+1)</f>
        <v/>
      </c>
      <c r="AK78" s="121">
        <f>$C78*INDEX(Curves!$T$8:$T$68,AK$4-$B78+1)</f>
        <v/>
      </c>
      <c r="AL78" s="121">
        <f>$C78*INDEX(Curves!$T$8:$T$68,AL$4-$B78+1)</f>
        <v/>
      </c>
      <c r="AM78" s="121">
        <f>$C78*INDEX(Curves!$T$8:$T$68,AM$4-$B78+1)</f>
        <v/>
      </c>
      <c r="AN78" s="121">
        <f>$C78*INDEX(Curves!$T$8:$T$68,AN$4-$B78+1)</f>
        <v/>
      </c>
      <c r="AO78" s="121">
        <f>$C78*INDEX(Curves!$T$8:$T$68,AO$4-$B78+1)</f>
        <v/>
      </c>
      <c r="AP78" s="121">
        <f>$C78*INDEX(Curves!$T$8:$T$68,AP$4-$B78+1)</f>
        <v/>
      </c>
      <c r="AQ78" s="121">
        <f>$C78*INDEX(Curves!$T$8:$T$68,AQ$4-$B78+1)</f>
        <v/>
      </c>
      <c r="AR78" s="121">
        <f>$C78*INDEX(Curves!$T$8:$T$68,AR$4-$B78+1)</f>
        <v/>
      </c>
      <c r="AS78" s="121">
        <f>$C78*INDEX(Curves!$T$8:$T$68,AS$4-$B78+1)</f>
        <v/>
      </c>
      <c r="AT78" s="121">
        <f>$C78*INDEX(Curves!$T$8:$T$68,AT$4-$B78+1)</f>
        <v/>
      </c>
      <c r="AU78" s="121">
        <f>$C78*INDEX(Curves!$T$8:$T$68,AU$4-$B78+1)</f>
        <v/>
      </c>
      <c r="AV78" s="121">
        <f>$C78*INDEX(Curves!$T$8:$T$68,AV$4-$B78+1)</f>
        <v/>
      </c>
      <c r="AW78" s="121">
        <f>$C78*INDEX(Curves!$T$8:$T$68,AW$4-$B78+1)</f>
        <v/>
      </c>
      <c r="AX78" s="121">
        <f>$C78*INDEX(Curves!$T$8:$T$68,AX$4-$B78+1)</f>
        <v/>
      </c>
      <c r="AY78" s="121">
        <f>$C78*INDEX(Curves!$T$8:$T$68,AY$4-$B78+1)</f>
        <v/>
      </c>
      <c r="AZ78" s="121">
        <f>$C78*INDEX(Curves!$T$8:$T$68,AZ$4-$B78+1)</f>
        <v/>
      </c>
      <c r="BA78" s="121">
        <f>$C78*INDEX(Curves!$T$8:$T$68,BA$4-$B78+1)</f>
        <v/>
      </c>
      <c r="BB78" s="121">
        <f>$C78*INDEX(Curves!$T$8:$T$68,BB$4-$B78+1)</f>
        <v/>
      </c>
      <c r="BC78" s="121">
        <f>$C78*INDEX(Curves!$T$8:$T$68,BC$4-$B78+1)</f>
        <v/>
      </c>
      <c r="BD78" s="121">
        <f>$C78*INDEX(Curves!$T$8:$T$68,BD$4-$B78+1)</f>
        <v/>
      </c>
      <c r="BE78" s="121">
        <f>$C78*INDEX(Curves!$T$8:$T$68,BE$4-$B78+1)</f>
        <v/>
      </c>
      <c r="BF78" s="121">
        <f>$C78*INDEX(Curves!$T$8:$T$68,BF$4-$B78+1)</f>
        <v/>
      </c>
      <c r="BG78" s="121">
        <f>$C78*INDEX(Curves!$T$8:$T$68,BG$4-$B78+1)</f>
        <v/>
      </c>
      <c r="BH78" s="121">
        <f>$C78*INDEX(Curves!$T$8:$T$68,BH$4-$B78+1)</f>
        <v/>
      </c>
      <c r="BI78" s="121">
        <f>$C78*INDEX(Curves!$T$8:$T$68,BI$4-$B78+1)</f>
        <v/>
      </c>
      <c r="BJ78" s="121">
        <f>$C78*INDEX(Curves!$T$8:$T$68,BJ$4-$B78+1)</f>
        <v/>
      </c>
      <c r="BK78" s="121">
        <f>$C78*INDEX(Curves!$T$8:$T$68,BK$4-$B78+1)</f>
        <v/>
      </c>
      <c r="BL78" s="121">
        <f>$C78*INDEX(Curves!$T$8:$T$68,BL$4-$B78+1)</f>
        <v/>
      </c>
    </row>
    <row r="79">
      <c r="A79" s="116" t="inlineStr">
        <is>
          <t>Cohort month 7</t>
        </is>
      </c>
      <c r="B79" s="116" t="n">
        <v>7</v>
      </c>
      <c r="C79" s="33">
        <f>INDEX(Ops!$E$34:$BL$34,1,$B79)</f>
        <v/>
      </c>
      <c r="L79" s="121">
        <f>$C79*INDEX(Curves!$T$8:$T$68,L$4-$B79+1)</f>
        <v/>
      </c>
      <c r="M79" s="121">
        <f>$C79*INDEX(Curves!$T$8:$T$68,M$4-$B79+1)</f>
        <v/>
      </c>
      <c r="N79" s="121">
        <f>$C79*INDEX(Curves!$T$8:$T$68,N$4-$B79+1)</f>
        <v/>
      </c>
      <c r="O79" s="121">
        <f>$C79*INDEX(Curves!$T$8:$T$68,O$4-$B79+1)</f>
        <v/>
      </c>
      <c r="P79" s="121">
        <f>$C79*INDEX(Curves!$T$8:$T$68,P$4-$B79+1)</f>
        <v/>
      </c>
      <c r="Q79" s="121">
        <f>$C79*INDEX(Curves!$T$8:$T$68,Q$4-$B79+1)</f>
        <v/>
      </c>
      <c r="R79" s="121">
        <f>$C79*INDEX(Curves!$T$8:$T$68,R$4-$B79+1)</f>
        <v/>
      </c>
      <c r="S79" s="121">
        <f>$C79*INDEX(Curves!$T$8:$T$68,S$4-$B79+1)</f>
        <v/>
      </c>
      <c r="T79" s="121">
        <f>$C79*INDEX(Curves!$T$8:$T$68,T$4-$B79+1)</f>
        <v/>
      </c>
      <c r="U79" s="121">
        <f>$C79*INDEX(Curves!$T$8:$T$68,U$4-$B79+1)</f>
        <v/>
      </c>
      <c r="V79" s="121">
        <f>$C79*INDEX(Curves!$T$8:$T$68,V$4-$B79+1)</f>
        <v/>
      </c>
      <c r="W79" s="121">
        <f>$C79*INDEX(Curves!$T$8:$T$68,W$4-$B79+1)</f>
        <v/>
      </c>
      <c r="X79" s="121">
        <f>$C79*INDEX(Curves!$T$8:$T$68,X$4-$B79+1)</f>
        <v/>
      </c>
      <c r="Y79" s="121">
        <f>$C79*INDEX(Curves!$T$8:$T$68,Y$4-$B79+1)</f>
        <v/>
      </c>
      <c r="Z79" s="121">
        <f>$C79*INDEX(Curves!$T$8:$T$68,Z$4-$B79+1)</f>
        <v/>
      </c>
      <c r="AA79" s="121">
        <f>$C79*INDEX(Curves!$T$8:$T$68,AA$4-$B79+1)</f>
        <v/>
      </c>
      <c r="AB79" s="121">
        <f>$C79*INDEX(Curves!$T$8:$T$68,AB$4-$B79+1)</f>
        <v/>
      </c>
      <c r="AC79" s="121">
        <f>$C79*INDEX(Curves!$T$8:$T$68,AC$4-$B79+1)</f>
        <v/>
      </c>
      <c r="AD79" s="121">
        <f>$C79*INDEX(Curves!$T$8:$T$68,AD$4-$B79+1)</f>
        <v/>
      </c>
      <c r="AE79" s="121">
        <f>$C79*INDEX(Curves!$T$8:$T$68,AE$4-$B79+1)</f>
        <v/>
      </c>
      <c r="AF79" s="121">
        <f>$C79*INDEX(Curves!$T$8:$T$68,AF$4-$B79+1)</f>
        <v/>
      </c>
      <c r="AG79" s="121">
        <f>$C79*INDEX(Curves!$T$8:$T$68,AG$4-$B79+1)</f>
        <v/>
      </c>
      <c r="AH79" s="121">
        <f>$C79*INDEX(Curves!$T$8:$T$68,AH$4-$B79+1)</f>
        <v/>
      </c>
      <c r="AI79" s="121">
        <f>$C79*INDEX(Curves!$T$8:$T$68,AI$4-$B79+1)</f>
        <v/>
      </c>
      <c r="AJ79" s="121">
        <f>$C79*INDEX(Curves!$T$8:$T$68,AJ$4-$B79+1)</f>
        <v/>
      </c>
      <c r="AK79" s="121">
        <f>$C79*INDEX(Curves!$T$8:$T$68,AK$4-$B79+1)</f>
        <v/>
      </c>
      <c r="AL79" s="121">
        <f>$C79*INDEX(Curves!$T$8:$T$68,AL$4-$B79+1)</f>
        <v/>
      </c>
      <c r="AM79" s="121">
        <f>$C79*INDEX(Curves!$T$8:$T$68,AM$4-$B79+1)</f>
        <v/>
      </c>
      <c r="AN79" s="121">
        <f>$C79*INDEX(Curves!$T$8:$T$68,AN$4-$B79+1)</f>
        <v/>
      </c>
      <c r="AO79" s="121">
        <f>$C79*INDEX(Curves!$T$8:$T$68,AO$4-$B79+1)</f>
        <v/>
      </c>
      <c r="AP79" s="121">
        <f>$C79*INDEX(Curves!$T$8:$T$68,AP$4-$B79+1)</f>
        <v/>
      </c>
      <c r="AQ79" s="121">
        <f>$C79*INDEX(Curves!$T$8:$T$68,AQ$4-$B79+1)</f>
        <v/>
      </c>
      <c r="AR79" s="121">
        <f>$C79*INDEX(Curves!$T$8:$T$68,AR$4-$B79+1)</f>
        <v/>
      </c>
      <c r="AS79" s="121">
        <f>$C79*INDEX(Curves!$T$8:$T$68,AS$4-$B79+1)</f>
        <v/>
      </c>
      <c r="AT79" s="121">
        <f>$C79*INDEX(Curves!$T$8:$T$68,AT$4-$B79+1)</f>
        <v/>
      </c>
      <c r="AU79" s="121">
        <f>$C79*INDEX(Curves!$T$8:$T$68,AU$4-$B79+1)</f>
        <v/>
      </c>
      <c r="AV79" s="121">
        <f>$C79*INDEX(Curves!$T$8:$T$68,AV$4-$B79+1)</f>
        <v/>
      </c>
      <c r="AW79" s="121">
        <f>$C79*INDEX(Curves!$T$8:$T$68,AW$4-$B79+1)</f>
        <v/>
      </c>
      <c r="AX79" s="121">
        <f>$C79*INDEX(Curves!$T$8:$T$68,AX$4-$B79+1)</f>
        <v/>
      </c>
      <c r="AY79" s="121">
        <f>$C79*INDEX(Curves!$T$8:$T$68,AY$4-$B79+1)</f>
        <v/>
      </c>
      <c r="AZ79" s="121">
        <f>$C79*INDEX(Curves!$T$8:$T$68,AZ$4-$B79+1)</f>
        <v/>
      </c>
      <c r="BA79" s="121">
        <f>$C79*INDEX(Curves!$T$8:$T$68,BA$4-$B79+1)</f>
        <v/>
      </c>
      <c r="BB79" s="121">
        <f>$C79*INDEX(Curves!$T$8:$T$68,BB$4-$B79+1)</f>
        <v/>
      </c>
      <c r="BC79" s="121">
        <f>$C79*INDEX(Curves!$T$8:$T$68,BC$4-$B79+1)</f>
        <v/>
      </c>
      <c r="BD79" s="121">
        <f>$C79*INDEX(Curves!$T$8:$T$68,BD$4-$B79+1)</f>
        <v/>
      </c>
      <c r="BE79" s="121">
        <f>$C79*INDEX(Curves!$T$8:$T$68,BE$4-$B79+1)</f>
        <v/>
      </c>
      <c r="BF79" s="121">
        <f>$C79*INDEX(Curves!$T$8:$T$68,BF$4-$B79+1)</f>
        <v/>
      </c>
      <c r="BG79" s="121">
        <f>$C79*INDEX(Curves!$T$8:$T$68,BG$4-$B79+1)</f>
        <v/>
      </c>
      <c r="BH79" s="121">
        <f>$C79*INDEX(Curves!$T$8:$T$68,BH$4-$B79+1)</f>
        <v/>
      </c>
      <c r="BI79" s="121">
        <f>$C79*INDEX(Curves!$T$8:$T$68,BI$4-$B79+1)</f>
        <v/>
      </c>
      <c r="BJ79" s="121">
        <f>$C79*INDEX(Curves!$T$8:$T$68,BJ$4-$B79+1)</f>
        <v/>
      </c>
      <c r="BK79" s="121">
        <f>$C79*INDEX(Curves!$T$8:$T$68,BK$4-$B79+1)</f>
        <v/>
      </c>
      <c r="BL79" s="121">
        <f>$C79*INDEX(Curves!$T$8:$T$68,BL$4-$B79+1)</f>
        <v/>
      </c>
    </row>
    <row r="80">
      <c r="A80" s="116" t="inlineStr">
        <is>
          <t>Cohort month 8</t>
        </is>
      </c>
      <c r="B80" s="116" t="n">
        <v>8</v>
      </c>
      <c r="C80" s="33">
        <f>INDEX(Ops!$E$34:$BL$34,1,$B80)</f>
        <v/>
      </c>
      <c r="M80" s="121">
        <f>$C80*INDEX(Curves!$T$8:$T$68,M$4-$B80+1)</f>
        <v/>
      </c>
      <c r="N80" s="121">
        <f>$C80*INDEX(Curves!$T$8:$T$68,N$4-$B80+1)</f>
        <v/>
      </c>
      <c r="O80" s="121">
        <f>$C80*INDEX(Curves!$T$8:$T$68,O$4-$B80+1)</f>
        <v/>
      </c>
      <c r="P80" s="121">
        <f>$C80*INDEX(Curves!$T$8:$T$68,P$4-$B80+1)</f>
        <v/>
      </c>
      <c r="Q80" s="121">
        <f>$C80*INDEX(Curves!$T$8:$T$68,Q$4-$B80+1)</f>
        <v/>
      </c>
      <c r="R80" s="121">
        <f>$C80*INDEX(Curves!$T$8:$T$68,R$4-$B80+1)</f>
        <v/>
      </c>
      <c r="S80" s="121">
        <f>$C80*INDEX(Curves!$T$8:$T$68,S$4-$B80+1)</f>
        <v/>
      </c>
      <c r="T80" s="121">
        <f>$C80*INDEX(Curves!$T$8:$T$68,T$4-$B80+1)</f>
        <v/>
      </c>
      <c r="U80" s="121">
        <f>$C80*INDEX(Curves!$T$8:$T$68,U$4-$B80+1)</f>
        <v/>
      </c>
      <c r="V80" s="121">
        <f>$C80*INDEX(Curves!$T$8:$T$68,V$4-$B80+1)</f>
        <v/>
      </c>
      <c r="W80" s="121">
        <f>$C80*INDEX(Curves!$T$8:$T$68,W$4-$B80+1)</f>
        <v/>
      </c>
      <c r="X80" s="121">
        <f>$C80*INDEX(Curves!$T$8:$T$68,X$4-$B80+1)</f>
        <v/>
      </c>
      <c r="Y80" s="121">
        <f>$C80*INDEX(Curves!$T$8:$T$68,Y$4-$B80+1)</f>
        <v/>
      </c>
      <c r="Z80" s="121">
        <f>$C80*INDEX(Curves!$T$8:$T$68,Z$4-$B80+1)</f>
        <v/>
      </c>
      <c r="AA80" s="121">
        <f>$C80*INDEX(Curves!$T$8:$T$68,AA$4-$B80+1)</f>
        <v/>
      </c>
      <c r="AB80" s="121">
        <f>$C80*INDEX(Curves!$T$8:$T$68,AB$4-$B80+1)</f>
        <v/>
      </c>
      <c r="AC80" s="121">
        <f>$C80*INDEX(Curves!$T$8:$T$68,AC$4-$B80+1)</f>
        <v/>
      </c>
      <c r="AD80" s="121">
        <f>$C80*INDEX(Curves!$T$8:$T$68,AD$4-$B80+1)</f>
        <v/>
      </c>
      <c r="AE80" s="121">
        <f>$C80*INDEX(Curves!$T$8:$T$68,AE$4-$B80+1)</f>
        <v/>
      </c>
      <c r="AF80" s="121">
        <f>$C80*INDEX(Curves!$T$8:$T$68,AF$4-$B80+1)</f>
        <v/>
      </c>
      <c r="AG80" s="121">
        <f>$C80*INDEX(Curves!$T$8:$T$68,AG$4-$B80+1)</f>
        <v/>
      </c>
      <c r="AH80" s="121">
        <f>$C80*INDEX(Curves!$T$8:$T$68,AH$4-$B80+1)</f>
        <v/>
      </c>
      <c r="AI80" s="121">
        <f>$C80*INDEX(Curves!$T$8:$T$68,AI$4-$B80+1)</f>
        <v/>
      </c>
      <c r="AJ80" s="121">
        <f>$C80*INDEX(Curves!$T$8:$T$68,AJ$4-$B80+1)</f>
        <v/>
      </c>
      <c r="AK80" s="121">
        <f>$C80*INDEX(Curves!$T$8:$T$68,AK$4-$B80+1)</f>
        <v/>
      </c>
      <c r="AL80" s="121">
        <f>$C80*INDEX(Curves!$T$8:$T$68,AL$4-$B80+1)</f>
        <v/>
      </c>
      <c r="AM80" s="121">
        <f>$C80*INDEX(Curves!$T$8:$T$68,AM$4-$B80+1)</f>
        <v/>
      </c>
      <c r="AN80" s="121">
        <f>$C80*INDEX(Curves!$T$8:$T$68,AN$4-$B80+1)</f>
        <v/>
      </c>
      <c r="AO80" s="121">
        <f>$C80*INDEX(Curves!$T$8:$T$68,AO$4-$B80+1)</f>
        <v/>
      </c>
      <c r="AP80" s="121">
        <f>$C80*INDEX(Curves!$T$8:$T$68,AP$4-$B80+1)</f>
        <v/>
      </c>
      <c r="AQ80" s="121">
        <f>$C80*INDEX(Curves!$T$8:$T$68,AQ$4-$B80+1)</f>
        <v/>
      </c>
      <c r="AR80" s="121">
        <f>$C80*INDEX(Curves!$T$8:$T$68,AR$4-$B80+1)</f>
        <v/>
      </c>
      <c r="AS80" s="121">
        <f>$C80*INDEX(Curves!$T$8:$T$68,AS$4-$B80+1)</f>
        <v/>
      </c>
      <c r="AT80" s="121">
        <f>$C80*INDEX(Curves!$T$8:$T$68,AT$4-$B80+1)</f>
        <v/>
      </c>
      <c r="AU80" s="121">
        <f>$C80*INDEX(Curves!$T$8:$T$68,AU$4-$B80+1)</f>
        <v/>
      </c>
      <c r="AV80" s="121">
        <f>$C80*INDEX(Curves!$T$8:$T$68,AV$4-$B80+1)</f>
        <v/>
      </c>
      <c r="AW80" s="121">
        <f>$C80*INDEX(Curves!$T$8:$T$68,AW$4-$B80+1)</f>
        <v/>
      </c>
      <c r="AX80" s="121">
        <f>$C80*INDEX(Curves!$T$8:$T$68,AX$4-$B80+1)</f>
        <v/>
      </c>
      <c r="AY80" s="121">
        <f>$C80*INDEX(Curves!$T$8:$T$68,AY$4-$B80+1)</f>
        <v/>
      </c>
      <c r="AZ80" s="121">
        <f>$C80*INDEX(Curves!$T$8:$T$68,AZ$4-$B80+1)</f>
        <v/>
      </c>
      <c r="BA80" s="121">
        <f>$C80*INDEX(Curves!$T$8:$T$68,BA$4-$B80+1)</f>
        <v/>
      </c>
      <c r="BB80" s="121">
        <f>$C80*INDEX(Curves!$T$8:$T$68,BB$4-$B80+1)</f>
        <v/>
      </c>
      <c r="BC80" s="121">
        <f>$C80*INDEX(Curves!$T$8:$T$68,BC$4-$B80+1)</f>
        <v/>
      </c>
      <c r="BD80" s="121">
        <f>$C80*INDEX(Curves!$T$8:$T$68,BD$4-$B80+1)</f>
        <v/>
      </c>
      <c r="BE80" s="121">
        <f>$C80*INDEX(Curves!$T$8:$T$68,BE$4-$B80+1)</f>
        <v/>
      </c>
      <c r="BF80" s="121">
        <f>$C80*INDEX(Curves!$T$8:$T$68,BF$4-$B80+1)</f>
        <v/>
      </c>
      <c r="BG80" s="121">
        <f>$C80*INDEX(Curves!$T$8:$T$68,BG$4-$B80+1)</f>
        <v/>
      </c>
      <c r="BH80" s="121">
        <f>$C80*INDEX(Curves!$T$8:$T$68,BH$4-$B80+1)</f>
        <v/>
      </c>
      <c r="BI80" s="121">
        <f>$C80*INDEX(Curves!$T$8:$T$68,BI$4-$B80+1)</f>
        <v/>
      </c>
      <c r="BJ80" s="121">
        <f>$C80*INDEX(Curves!$T$8:$T$68,BJ$4-$B80+1)</f>
        <v/>
      </c>
      <c r="BK80" s="121">
        <f>$C80*INDEX(Curves!$T$8:$T$68,BK$4-$B80+1)</f>
        <v/>
      </c>
      <c r="BL80" s="121">
        <f>$C80*INDEX(Curves!$T$8:$T$68,BL$4-$B80+1)</f>
        <v/>
      </c>
    </row>
    <row r="81">
      <c r="A81" s="116" t="inlineStr">
        <is>
          <t>Cohort month 9</t>
        </is>
      </c>
      <c r="B81" s="116" t="n">
        <v>9</v>
      </c>
      <c r="C81" s="33">
        <f>INDEX(Ops!$E$34:$BL$34,1,$B81)</f>
        <v/>
      </c>
      <c r="N81" s="121">
        <f>$C81*INDEX(Curves!$T$8:$T$68,N$4-$B81+1)</f>
        <v/>
      </c>
      <c r="O81" s="121">
        <f>$C81*INDEX(Curves!$T$8:$T$68,O$4-$B81+1)</f>
        <v/>
      </c>
      <c r="P81" s="121">
        <f>$C81*INDEX(Curves!$T$8:$T$68,P$4-$B81+1)</f>
        <v/>
      </c>
      <c r="Q81" s="121">
        <f>$C81*INDEX(Curves!$T$8:$T$68,Q$4-$B81+1)</f>
        <v/>
      </c>
      <c r="R81" s="121">
        <f>$C81*INDEX(Curves!$T$8:$T$68,R$4-$B81+1)</f>
        <v/>
      </c>
      <c r="S81" s="121">
        <f>$C81*INDEX(Curves!$T$8:$T$68,S$4-$B81+1)</f>
        <v/>
      </c>
      <c r="T81" s="121">
        <f>$C81*INDEX(Curves!$T$8:$T$68,T$4-$B81+1)</f>
        <v/>
      </c>
      <c r="U81" s="121">
        <f>$C81*INDEX(Curves!$T$8:$T$68,U$4-$B81+1)</f>
        <v/>
      </c>
      <c r="V81" s="121">
        <f>$C81*INDEX(Curves!$T$8:$T$68,V$4-$B81+1)</f>
        <v/>
      </c>
      <c r="W81" s="121">
        <f>$C81*INDEX(Curves!$T$8:$T$68,W$4-$B81+1)</f>
        <v/>
      </c>
      <c r="X81" s="121">
        <f>$C81*INDEX(Curves!$T$8:$T$68,X$4-$B81+1)</f>
        <v/>
      </c>
      <c r="Y81" s="121">
        <f>$C81*INDEX(Curves!$T$8:$T$68,Y$4-$B81+1)</f>
        <v/>
      </c>
      <c r="Z81" s="121">
        <f>$C81*INDEX(Curves!$T$8:$T$68,Z$4-$B81+1)</f>
        <v/>
      </c>
      <c r="AA81" s="121">
        <f>$C81*INDEX(Curves!$T$8:$T$68,AA$4-$B81+1)</f>
        <v/>
      </c>
      <c r="AB81" s="121">
        <f>$C81*INDEX(Curves!$T$8:$T$68,AB$4-$B81+1)</f>
        <v/>
      </c>
      <c r="AC81" s="121">
        <f>$C81*INDEX(Curves!$T$8:$T$68,AC$4-$B81+1)</f>
        <v/>
      </c>
      <c r="AD81" s="121">
        <f>$C81*INDEX(Curves!$T$8:$T$68,AD$4-$B81+1)</f>
        <v/>
      </c>
      <c r="AE81" s="121">
        <f>$C81*INDEX(Curves!$T$8:$T$68,AE$4-$B81+1)</f>
        <v/>
      </c>
      <c r="AF81" s="121">
        <f>$C81*INDEX(Curves!$T$8:$T$68,AF$4-$B81+1)</f>
        <v/>
      </c>
      <c r="AG81" s="121">
        <f>$C81*INDEX(Curves!$T$8:$T$68,AG$4-$B81+1)</f>
        <v/>
      </c>
      <c r="AH81" s="121">
        <f>$C81*INDEX(Curves!$T$8:$T$68,AH$4-$B81+1)</f>
        <v/>
      </c>
      <c r="AI81" s="121">
        <f>$C81*INDEX(Curves!$T$8:$T$68,AI$4-$B81+1)</f>
        <v/>
      </c>
      <c r="AJ81" s="121">
        <f>$C81*INDEX(Curves!$T$8:$T$68,AJ$4-$B81+1)</f>
        <v/>
      </c>
      <c r="AK81" s="121">
        <f>$C81*INDEX(Curves!$T$8:$T$68,AK$4-$B81+1)</f>
        <v/>
      </c>
      <c r="AL81" s="121">
        <f>$C81*INDEX(Curves!$T$8:$T$68,AL$4-$B81+1)</f>
        <v/>
      </c>
      <c r="AM81" s="121">
        <f>$C81*INDEX(Curves!$T$8:$T$68,AM$4-$B81+1)</f>
        <v/>
      </c>
      <c r="AN81" s="121">
        <f>$C81*INDEX(Curves!$T$8:$T$68,AN$4-$B81+1)</f>
        <v/>
      </c>
      <c r="AO81" s="121">
        <f>$C81*INDEX(Curves!$T$8:$T$68,AO$4-$B81+1)</f>
        <v/>
      </c>
      <c r="AP81" s="121">
        <f>$C81*INDEX(Curves!$T$8:$T$68,AP$4-$B81+1)</f>
        <v/>
      </c>
      <c r="AQ81" s="121">
        <f>$C81*INDEX(Curves!$T$8:$T$68,AQ$4-$B81+1)</f>
        <v/>
      </c>
      <c r="AR81" s="121">
        <f>$C81*INDEX(Curves!$T$8:$T$68,AR$4-$B81+1)</f>
        <v/>
      </c>
      <c r="AS81" s="121">
        <f>$C81*INDEX(Curves!$T$8:$T$68,AS$4-$B81+1)</f>
        <v/>
      </c>
      <c r="AT81" s="121">
        <f>$C81*INDEX(Curves!$T$8:$T$68,AT$4-$B81+1)</f>
        <v/>
      </c>
      <c r="AU81" s="121">
        <f>$C81*INDEX(Curves!$T$8:$T$68,AU$4-$B81+1)</f>
        <v/>
      </c>
      <c r="AV81" s="121">
        <f>$C81*INDEX(Curves!$T$8:$T$68,AV$4-$B81+1)</f>
        <v/>
      </c>
      <c r="AW81" s="121">
        <f>$C81*INDEX(Curves!$T$8:$T$68,AW$4-$B81+1)</f>
        <v/>
      </c>
      <c r="AX81" s="121">
        <f>$C81*INDEX(Curves!$T$8:$T$68,AX$4-$B81+1)</f>
        <v/>
      </c>
      <c r="AY81" s="121">
        <f>$C81*INDEX(Curves!$T$8:$T$68,AY$4-$B81+1)</f>
        <v/>
      </c>
      <c r="AZ81" s="121">
        <f>$C81*INDEX(Curves!$T$8:$T$68,AZ$4-$B81+1)</f>
        <v/>
      </c>
      <c r="BA81" s="121">
        <f>$C81*INDEX(Curves!$T$8:$T$68,BA$4-$B81+1)</f>
        <v/>
      </c>
      <c r="BB81" s="121">
        <f>$C81*INDEX(Curves!$T$8:$T$68,BB$4-$B81+1)</f>
        <v/>
      </c>
      <c r="BC81" s="121">
        <f>$C81*INDEX(Curves!$T$8:$T$68,BC$4-$B81+1)</f>
        <v/>
      </c>
      <c r="BD81" s="121">
        <f>$C81*INDEX(Curves!$T$8:$T$68,BD$4-$B81+1)</f>
        <v/>
      </c>
      <c r="BE81" s="121">
        <f>$C81*INDEX(Curves!$T$8:$T$68,BE$4-$B81+1)</f>
        <v/>
      </c>
      <c r="BF81" s="121">
        <f>$C81*INDEX(Curves!$T$8:$T$68,BF$4-$B81+1)</f>
        <v/>
      </c>
      <c r="BG81" s="121">
        <f>$C81*INDEX(Curves!$T$8:$T$68,BG$4-$B81+1)</f>
        <v/>
      </c>
      <c r="BH81" s="121">
        <f>$C81*INDEX(Curves!$T$8:$T$68,BH$4-$B81+1)</f>
        <v/>
      </c>
      <c r="BI81" s="121">
        <f>$C81*INDEX(Curves!$T$8:$T$68,BI$4-$B81+1)</f>
        <v/>
      </c>
      <c r="BJ81" s="121">
        <f>$C81*INDEX(Curves!$T$8:$T$68,BJ$4-$B81+1)</f>
        <v/>
      </c>
      <c r="BK81" s="121">
        <f>$C81*INDEX(Curves!$T$8:$T$68,BK$4-$B81+1)</f>
        <v/>
      </c>
      <c r="BL81" s="121">
        <f>$C81*INDEX(Curves!$T$8:$T$68,BL$4-$B81+1)</f>
        <v/>
      </c>
    </row>
    <row r="82">
      <c r="A82" s="116" t="inlineStr">
        <is>
          <t>Cohort month 10</t>
        </is>
      </c>
      <c r="B82" s="116" t="n">
        <v>10</v>
      </c>
      <c r="C82" s="33">
        <f>INDEX(Ops!$E$34:$BL$34,1,$B82)</f>
        <v/>
      </c>
      <c r="O82" s="121">
        <f>$C82*INDEX(Curves!$T$8:$T$68,O$4-$B82+1)</f>
        <v/>
      </c>
      <c r="P82" s="121">
        <f>$C82*INDEX(Curves!$T$8:$T$68,P$4-$B82+1)</f>
        <v/>
      </c>
      <c r="Q82" s="121">
        <f>$C82*INDEX(Curves!$T$8:$T$68,Q$4-$B82+1)</f>
        <v/>
      </c>
      <c r="R82" s="121">
        <f>$C82*INDEX(Curves!$T$8:$T$68,R$4-$B82+1)</f>
        <v/>
      </c>
      <c r="S82" s="121">
        <f>$C82*INDEX(Curves!$T$8:$T$68,S$4-$B82+1)</f>
        <v/>
      </c>
      <c r="T82" s="121">
        <f>$C82*INDEX(Curves!$T$8:$T$68,T$4-$B82+1)</f>
        <v/>
      </c>
      <c r="U82" s="121">
        <f>$C82*INDEX(Curves!$T$8:$T$68,U$4-$B82+1)</f>
        <v/>
      </c>
      <c r="V82" s="121">
        <f>$C82*INDEX(Curves!$T$8:$T$68,V$4-$B82+1)</f>
        <v/>
      </c>
      <c r="W82" s="121">
        <f>$C82*INDEX(Curves!$T$8:$T$68,W$4-$B82+1)</f>
        <v/>
      </c>
      <c r="X82" s="121">
        <f>$C82*INDEX(Curves!$T$8:$T$68,X$4-$B82+1)</f>
        <v/>
      </c>
      <c r="Y82" s="121">
        <f>$C82*INDEX(Curves!$T$8:$T$68,Y$4-$B82+1)</f>
        <v/>
      </c>
      <c r="Z82" s="121">
        <f>$C82*INDEX(Curves!$T$8:$T$68,Z$4-$B82+1)</f>
        <v/>
      </c>
      <c r="AA82" s="121">
        <f>$C82*INDEX(Curves!$T$8:$T$68,AA$4-$B82+1)</f>
        <v/>
      </c>
      <c r="AB82" s="121">
        <f>$C82*INDEX(Curves!$T$8:$T$68,AB$4-$B82+1)</f>
        <v/>
      </c>
      <c r="AC82" s="121">
        <f>$C82*INDEX(Curves!$T$8:$T$68,AC$4-$B82+1)</f>
        <v/>
      </c>
      <c r="AD82" s="121">
        <f>$C82*INDEX(Curves!$T$8:$T$68,AD$4-$B82+1)</f>
        <v/>
      </c>
      <c r="AE82" s="121">
        <f>$C82*INDEX(Curves!$T$8:$T$68,AE$4-$B82+1)</f>
        <v/>
      </c>
      <c r="AF82" s="121">
        <f>$C82*INDEX(Curves!$T$8:$T$68,AF$4-$B82+1)</f>
        <v/>
      </c>
      <c r="AG82" s="121">
        <f>$C82*INDEX(Curves!$T$8:$T$68,AG$4-$B82+1)</f>
        <v/>
      </c>
      <c r="AH82" s="121">
        <f>$C82*INDEX(Curves!$T$8:$T$68,AH$4-$B82+1)</f>
        <v/>
      </c>
      <c r="AI82" s="121">
        <f>$C82*INDEX(Curves!$T$8:$T$68,AI$4-$B82+1)</f>
        <v/>
      </c>
      <c r="AJ82" s="121">
        <f>$C82*INDEX(Curves!$T$8:$T$68,AJ$4-$B82+1)</f>
        <v/>
      </c>
      <c r="AK82" s="121">
        <f>$C82*INDEX(Curves!$T$8:$T$68,AK$4-$B82+1)</f>
        <v/>
      </c>
      <c r="AL82" s="121">
        <f>$C82*INDEX(Curves!$T$8:$T$68,AL$4-$B82+1)</f>
        <v/>
      </c>
      <c r="AM82" s="121">
        <f>$C82*INDEX(Curves!$T$8:$T$68,AM$4-$B82+1)</f>
        <v/>
      </c>
      <c r="AN82" s="121">
        <f>$C82*INDEX(Curves!$T$8:$T$68,AN$4-$B82+1)</f>
        <v/>
      </c>
      <c r="AO82" s="121">
        <f>$C82*INDEX(Curves!$T$8:$T$68,AO$4-$B82+1)</f>
        <v/>
      </c>
      <c r="AP82" s="121">
        <f>$C82*INDEX(Curves!$T$8:$T$68,AP$4-$B82+1)</f>
        <v/>
      </c>
      <c r="AQ82" s="121">
        <f>$C82*INDEX(Curves!$T$8:$T$68,AQ$4-$B82+1)</f>
        <v/>
      </c>
      <c r="AR82" s="121">
        <f>$C82*INDEX(Curves!$T$8:$T$68,AR$4-$B82+1)</f>
        <v/>
      </c>
      <c r="AS82" s="121">
        <f>$C82*INDEX(Curves!$T$8:$T$68,AS$4-$B82+1)</f>
        <v/>
      </c>
      <c r="AT82" s="121">
        <f>$C82*INDEX(Curves!$T$8:$T$68,AT$4-$B82+1)</f>
        <v/>
      </c>
      <c r="AU82" s="121">
        <f>$C82*INDEX(Curves!$T$8:$T$68,AU$4-$B82+1)</f>
        <v/>
      </c>
      <c r="AV82" s="121">
        <f>$C82*INDEX(Curves!$T$8:$T$68,AV$4-$B82+1)</f>
        <v/>
      </c>
      <c r="AW82" s="121">
        <f>$C82*INDEX(Curves!$T$8:$T$68,AW$4-$B82+1)</f>
        <v/>
      </c>
      <c r="AX82" s="121">
        <f>$C82*INDEX(Curves!$T$8:$T$68,AX$4-$B82+1)</f>
        <v/>
      </c>
      <c r="AY82" s="121">
        <f>$C82*INDEX(Curves!$T$8:$T$68,AY$4-$B82+1)</f>
        <v/>
      </c>
      <c r="AZ82" s="121">
        <f>$C82*INDEX(Curves!$T$8:$T$68,AZ$4-$B82+1)</f>
        <v/>
      </c>
      <c r="BA82" s="121">
        <f>$C82*INDEX(Curves!$T$8:$T$68,BA$4-$B82+1)</f>
        <v/>
      </c>
      <c r="BB82" s="121">
        <f>$C82*INDEX(Curves!$T$8:$T$68,BB$4-$B82+1)</f>
        <v/>
      </c>
      <c r="BC82" s="121">
        <f>$C82*INDEX(Curves!$T$8:$T$68,BC$4-$B82+1)</f>
        <v/>
      </c>
      <c r="BD82" s="121">
        <f>$C82*INDEX(Curves!$T$8:$T$68,BD$4-$B82+1)</f>
        <v/>
      </c>
      <c r="BE82" s="121">
        <f>$C82*INDEX(Curves!$T$8:$T$68,BE$4-$B82+1)</f>
        <v/>
      </c>
      <c r="BF82" s="121">
        <f>$C82*INDEX(Curves!$T$8:$T$68,BF$4-$B82+1)</f>
        <v/>
      </c>
      <c r="BG82" s="121">
        <f>$C82*INDEX(Curves!$T$8:$T$68,BG$4-$B82+1)</f>
        <v/>
      </c>
      <c r="BH82" s="121">
        <f>$C82*INDEX(Curves!$T$8:$T$68,BH$4-$B82+1)</f>
        <v/>
      </c>
      <c r="BI82" s="121">
        <f>$C82*INDEX(Curves!$T$8:$T$68,BI$4-$B82+1)</f>
        <v/>
      </c>
      <c r="BJ82" s="121">
        <f>$C82*INDEX(Curves!$T$8:$T$68,BJ$4-$B82+1)</f>
        <v/>
      </c>
      <c r="BK82" s="121">
        <f>$C82*INDEX(Curves!$T$8:$T$68,BK$4-$B82+1)</f>
        <v/>
      </c>
      <c r="BL82" s="121">
        <f>$C82*INDEX(Curves!$T$8:$T$68,BL$4-$B82+1)</f>
        <v/>
      </c>
    </row>
    <row r="83">
      <c r="A83" s="116" t="inlineStr">
        <is>
          <t>Cohort month 11</t>
        </is>
      </c>
      <c r="B83" s="116" t="n">
        <v>11</v>
      </c>
      <c r="C83" s="33">
        <f>INDEX(Ops!$E$34:$BL$34,1,$B83)</f>
        <v/>
      </c>
      <c r="P83" s="121">
        <f>$C83*INDEX(Curves!$T$8:$T$68,P$4-$B83+1)</f>
        <v/>
      </c>
      <c r="Q83" s="121">
        <f>$C83*INDEX(Curves!$T$8:$T$68,Q$4-$B83+1)</f>
        <v/>
      </c>
      <c r="R83" s="121">
        <f>$C83*INDEX(Curves!$T$8:$T$68,R$4-$B83+1)</f>
        <v/>
      </c>
      <c r="S83" s="121">
        <f>$C83*INDEX(Curves!$T$8:$T$68,S$4-$B83+1)</f>
        <v/>
      </c>
      <c r="T83" s="121">
        <f>$C83*INDEX(Curves!$T$8:$T$68,T$4-$B83+1)</f>
        <v/>
      </c>
      <c r="U83" s="121">
        <f>$C83*INDEX(Curves!$T$8:$T$68,U$4-$B83+1)</f>
        <v/>
      </c>
      <c r="V83" s="121">
        <f>$C83*INDEX(Curves!$T$8:$T$68,V$4-$B83+1)</f>
        <v/>
      </c>
      <c r="W83" s="121">
        <f>$C83*INDEX(Curves!$T$8:$T$68,W$4-$B83+1)</f>
        <v/>
      </c>
      <c r="X83" s="121">
        <f>$C83*INDEX(Curves!$T$8:$T$68,X$4-$B83+1)</f>
        <v/>
      </c>
      <c r="Y83" s="121">
        <f>$C83*INDEX(Curves!$T$8:$T$68,Y$4-$B83+1)</f>
        <v/>
      </c>
      <c r="Z83" s="121">
        <f>$C83*INDEX(Curves!$T$8:$T$68,Z$4-$B83+1)</f>
        <v/>
      </c>
      <c r="AA83" s="121">
        <f>$C83*INDEX(Curves!$T$8:$T$68,AA$4-$B83+1)</f>
        <v/>
      </c>
      <c r="AB83" s="121">
        <f>$C83*INDEX(Curves!$T$8:$T$68,AB$4-$B83+1)</f>
        <v/>
      </c>
      <c r="AC83" s="121">
        <f>$C83*INDEX(Curves!$T$8:$T$68,AC$4-$B83+1)</f>
        <v/>
      </c>
      <c r="AD83" s="121">
        <f>$C83*INDEX(Curves!$T$8:$T$68,AD$4-$B83+1)</f>
        <v/>
      </c>
      <c r="AE83" s="121">
        <f>$C83*INDEX(Curves!$T$8:$T$68,AE$4-$B83+1)</f>
        <v/>
      </c>
      <c r="AF83" s="121">
        <f>$C83*INDEX(Curves!$T$8:$T$68,AF$4-$B83+1)</f>
        <v/>
      </c>
      <c r="AG83" s="121">
        <f>$C83*INDEX(Curves!$T$8:$T$68,AG$4-$B83+1)</f>
        <v/>
      </c>
      <c r="AH83" s="121">
        <f>$C83*INDEX(Curves!$T$8:$T$68,AH$4-$B83+1)</f>
        <v/>
      </c>
      <c r="AI83" s="121">
        <f>$C83*INDEX(Curves!$T$8:$T$68,AI$4-$B83+1)</f>
        <v/>
      </c>
      <c r="AJ83" s="121">
        <f>$C83*INDEX(Curves!$T$8:$T$68,AJ$4-$B83+1)</f>
        <v/>
      </c>
      <c r="AK83" s="121">
        <f>$C83*INDEX(Curves!$T$8:$T$68,AK$4-$B83+1)</f>
        <v/>
      </c>
      <c r="AL83" s="121">
        <f>$C83*INDEX(Curves!$T$8:$T$68,AL$4-$B83+1)</f>
        <v/>
      </c>
      <c r="AM83" s="121">
        <f>$C83*INDEX(Curves!$T$8:$T$68,AM$4-$B83+1)</f>
        <v/>
      </c>
      <c r="AN83" s="121">
        <f>$C83*INDEX(Curves!$T$8:$T$68,AN$4-$B83+1)</f>
        <v/>
      </c>
      <c r="AO83" s="121">
        <f>$C83*INDEX(Curves!$T$8:$T$68,AO$4-$B83+1)</f>
        <v/>
      </c>
      <c r="AP83" s="121">
        <f>$C83*INDEX(Curves!$T$8:$T$68,AP$4-$B83+1)</f>
        <v/>
      </c>
      <c r="AQ83" s="121">
        <f>$C83*INDEX(Curves!$T$8:$T$68,AQ$4-$B83+1)</f>
        <v/>
      </c>
      <c r="AR83" s="121">
        <f>$C83*INDEX(Curves!$T$8:$T$68,AR$4-$B83+1)</f>
        <v/>
      </c>
      <c r="AS83" s="121">
        <f>$C83*INDEX(Curves!$T$8:$T$68,AS$4-$B83+1)</f>
        <v/>
      </c>
      <c r="AT83" s="121">
        <f>$C83*INDEX(Curves!$T$8:$T$68,AT$4-$B83+1)</f>
        <v/>
      </c>
      <c r="AU83" s="121">
        <f>$C83*INDEX(Curves!$T$8:$T$68,AU$4-$B83+1)</f>
        <v/>
      </c>
      <c r="AV83" s="121">
        <f>$C83*INDEX(Curves!$T$8:$T$68,AV$4-$B83+1)</f>
        <v/>
      </c>
      <c r="AW83" s="121">
        <f>$C83*INDEX(Curves!$T$8:$T$68,AW$4-$B83+1)</f>
        <v/>
      </c>
      <c r="AX83" s="121">
        <f>$C83*INDEX(Curves!$T$8:$T$68,AX$4-$B83+1)</f>
        <v/>
      </c>
      <c r="AY83" s="121">
        <f>$C83*INDEX(Curves!$T$8:$T$68,AY$4-$B83+1)</f>
        <v/>
      </c>
      <c r="AZ83" s="121">
        <f>$C83*INDEX(Curves!$T$8:$T$68,AZ$4-$B83+1)</f>
        <v/>
      </c>
      <c r="BA83" s="121">
        <f>$C83*INDEX(Curves!$T$8:$T$68,BA$4-$B83+1)</f>
        <v/>
      </c>
      <c r="BB83" s="121">
        <f>$C83*INDEX(Curves!$T$8:$T$68,BB$4-$B83+1)</f>
        <v/>
      </c>
      <c r="BC83" s="121">
        <f>$C83*INDEX(Curves!$T$8:$T$68,BC$4-$B83+1)</f>
        <v/>
      </c>
      <c r="BD83" s="121">
        <f>$C83*INDEX(Curves!$T$8:$T$68,BD$4-$B83+1)</f>
        <v/>
      </c>
      <c r="BE83" s="121">
        <f>$C83*INDEX(Curves!$T$8:$T$68,BE$4-$B83+1)</f>
        <v/>
      </c>
      <c r="BF83" s="121">
        <f>$C83*INDEX(Curves!$T$8:$T$68,BF$4-$B83+1)</f>
        <v/>
      </c>
      <c r="BG83" s="121">
        <f>$C83*INDEX(Curves!$T$8:$T$68,BG$4-$B83+1)</f>
        <v/>
      </c>
      <c r="BH83" s="121">
        <f>$C83*INDEX(Curves!$T$8:$T$68,BH$4-$B83+1)</f>
        <v/>
      </c>
      <c r="BI83" s="121">
        <f>$C83*INDEX(Curves!$T$8:$T$68,BI$4-$B83+1)</f>
        <v/>
      </c>
      <c r="BJ83" s="121">
        <f>$C83*INDEX(Curves!$T$8:$T$68,BJ$4-$B83+1)</f>
        <v/>
      </c>
      <c r="BK83" s="121">
        <f>$C83*INDEX(Curves!$T$8:$T$68,BK$4-$B83+1)</f>
        <v/>
      </c>
      <c r="BL83" s="121">
        <f>$C83*INDEX(Curves!$T$8:$T$68,BL$4-$B83+1)</f>
        <v/>
      </c>
    </row>
    <row r="84">
      <c r="A84" s="116" t="inlineStr">
        <is>
          <t>Cohort month 12</t>
        </is>
      </c>
      <c r="B84" s="116" t="n">
        <v>12</v>
      </c>
      <c r="C84" s="33">
        <f>INDEX(Ops!$E$34:$BL$34,1,$B84)</f>
        <v/>
      </c>
      <c r="Q84" s="121">
        <f>$C84*INDEX(Curves!$T$8:$T$68,Q$4-$B84+1)</f>
        <v/>
      </c>
      <c r="R84" s="121">
        <f>$C84*INDEX(Curves!$T$8:$T$68,R$4-$B84+1)</f>
        <v/>
      </c>
      <c r="S84" s="121">
        <f>$C84*INDEX(Curves!$T$8:$T$68,S$4-$B84+1)</f>
        <v/>
      </c>
      <c r="T84" s="121">
        <f>$C84*INDEX(Curves!$T$8:$T$68,T$4-$B84+1)</f>
        <v/>
      </c>
      <c r="U84" s="121">
        <f>$C84*INDEX(Curves!$T$8:$T$68,U$4-$B84+1)</f>
        <v/>
      </c>
      <c r="V84" s="121">
        <f>$C84*INDEX(Curves!$T$8:$T$68,V$4-$B84+1)</f>
        <v/>
      </c>
      <c r="W84" s="121">
        <f>$C84*INDEX(Curves!$T$8:$T$68,W$4-$B84+1)</f>
        <v/>
      </c>
      <c r="X84" s="121">
        <f>$C84*INDEX(Curves!$T$8:$T$68,X$4-$B84+1)</f>
        <v/>
      </c>
      <c r="Y84" s="121">
        <f>$C84*INDEX(Curves!$T$8:$T$68,Y$4-$B84+1)</f>
        <v/>
      </c>
      <c r="Z84" s="121">
        <f>$C84*INDEX(Curves!$T$8:$T$68,Z$4-$B84+1)</f>
        <v/>
      </c>
      <c r="AA84" s="121">
        <f>$C84*INDEX(Curves!$T$8:$T$68,AA$4-$B84+1)</f>
        <v/>
      </c>
      <c r="AB84" s="121">
        <f>$C84*INDEX(Curves!$T$8:$T$68,AB$4-$B84+1)</f>
        <v/>
      </c>
      <c r="AC84" s="121">
        <f>$C84*INDEX(Curves!$T$8:$T$68,AC$4-$B84+1)</f>
        <v/>
      </c>
      <c r="AD84" s="121">
        <f>$C84*INDEX(Curves!$T$8:$T$68,AD$4-$B84+1)</f>
        <v/>
      </c>
      <c r="AE84" s="121">
        <f>$C84*INDEX(Curves!$T$8:$T$68,AE$4-$B84+1)</f>
        <v/>
      </c>
      <c r="AF84" s="121">
        <f>$C84*INDEX(Curves!$T$8:$T$68,AF$4-$B84+1)</f>
        <v/>
      </c>
      <c r="AG84" s="121">
        <f>$C84*INDEX(Curves!$T$8:$T$68,AG$4-$B84+1)</f>
        <v/>
      </c>
      <c r="AH84" s="121">
        <f>$C84*INDEX(Curves!$T$8:$T$68,AH$4-$B84+1)</f>
        <v/>
      </c>
      <c r="AI84" s="121">
        <f>$C84*INDEX(Curves!$T$8:$T$68,AI$4-$B84+1)</f>
        <v/>
      </c>
      <c r="AJ84" s="121">
        <f>$C84*INDEX(Curves!$T$8:$T$68,AJ$4-$B84+1)</f>
        <v/>
      </c>
      <c r="AK84" s="121">
        <f>$C84*INDEX(Curves!$T$8:$T$68,AK$4-$B84+1)</f>
        <v/>
      </c>
      <c r="AL84" s="121">
        <f>$C84*INDEX(Curves!$T$8:$T$68,AL$4-$B84+1)</f>
        <v/>
      </c>
      <c r="AM84" s="121">
        <f>$C84*INDEX(Curves!$T$8:$T$68,AM$4-$B84+1)</f>
        <v/>
      </c>
      <c r="AN84" s="121">
        <f>$C84*INDEX(Curves!$T$8:$T$68,AN$4-$B84+1)</f>
        <v/>
      </c>
      <c r="AO84" s="121">
        <f>$C84*INDEX(Curves!$T$8:$T$68,AO$4-$B84+1)</f>
        <v/>
      </c>
      <c r="AP84" s="121">
        <f>$C84*INDEX(Curves!$T$8:$T$68,AP$4-$B84+1)</f>
        <v/>
      </c>
      <c r="AQ84" s="121">
        <f>$C84*INDEX(Curves!$T$8:$T$68,AQ$4-$B84+1)</f>
        <v/>
      </c>
      <c r="AR84" s="121">
        <f>$C84*INDEX(Curves!$T$8:$T$68,AR$4-$B84+1)</f>
        <v/>
      </c>
      <c r="AS84" s="121">
        <f>$C84*INDEX(Curves!$T$8:$T$68,AS$4-$B84+1)</f>
        <v/>
      </c>
      <c r="AT84" s="121">
        <f>$C84*INDEX(Curves!$T$8:$T$68,AT$4-$B84+1)</f>
        <v/>
      </c>
      <c r="AU84" s="121">
        <f>$C84*INDEX(Curves!$T$8:$T$68,AU$4-$B84+1)</f>
        <v/>
      </c>
      <c r="AV84" s="121">
        <f>$C84*INDEX(Curves!$T$8:$T$68,AV$4-$B84+1)</f>
        <v/>
      </c>
      <c r="AW84" s="121">
        <f>$C84*INDEX(Curves!$T$8:$T$68,AW$4-$B84+1)</f>
        <v/>
      </c>
      <c r="AX84" s="121">
        <f>$C84*INDEX(Curves!$T$8:$T$68,AX$4-$B84+1)</f>
        <v/>
      </c>
      <c r="AY84" s="121">
        <f>$C84*INDEX(Curves!$T$8:$T$68,AY$4-$B84+1)</f>
        <v/>
      </c>
      <c r="AZ84" s="121">
        <f>$C84*INDEX(Curves!$T$8:$T$68,AZ$4-$B84+1)</f>
        <v/>
      </c>
      <c r="BA84" s="121">
        <f>$C84*INDEX(Curves!$T$8:$T$68,BA$4-$B84+1)</f>
        <v/>
      </c>
      <c r="BB84" s="121">
        <f>$C84*INDEX(Curves!$T$8:$T$68,BB$4-$B84+1)</f>
        <v/>
      </c>
      <c r="BC84" s="121">
        <f>$C84*INDEX(Curves!$T$8:$T$68,BC$4-$B84+1)</f>
        <v/>
      </c>
      <c r="BD84" s="121">
        <f>$C84*INDEX(Curves!$T$8:$T$68,BD$4-$B84+1)</f>
        <v/>
      </c>
      <c r="BE84" s="121">
        <f>$C84*INDEX(Curves!$T$8:$T$68,BE$4-$B84+1)</f>
        <v/>
      </c>
      <c r="BF84" s="121">
        <f>$C84*INDEX(Curves!$T$8:$T$68,BF$4-$B84+1)</f>
        <v/>
      </c>
      <c r="BG84" s="121">
        <f>$C84*INDEX(Curves!$T$8:$T$68,BG$4-$B84+1)</f>
        <v/>
      </c>
      <c r="BH84" s="121">
        <f>$C84*INDEX(Curves!$T$8:$T$68,BH$4-$B84+1)</f>
        <v/>
      </c>
      <c r="BI84" s="121">
        <f>$C84*INDEX(Curves!$T$8:$T$68,BI$4-$B84+1)</f>
        <v/>
      </c>
      <c r="BJ84" s="121">
        <f>$C84*INDEX(Curves!$T$8:$T$68,BJ$4-$B84+1)</f>
        <v/>
      </c>
      <c r="BK84" s="121">
        <f>$C84*INDEX(Curves!$T$8:$T$68,BK$4-$B84+1)</f>
        <v/>
      </c>
      <c r="BL84" s="121">
        <f>$C84*INDEX(Curves!$T$8:$T$68,BL$4-$B84+1)</f>
        <v/>
      </c>
    </row>
    <row r="85">
      <c r="A85" s="116" t="inlineStr">
        <is>
          <t>Cohort month 13</t>
        </is>
      </c>
      <c r="B85" s="116" t="n">
        <v>13</v>
      </c>
      <c r="C85" s="33">
        <f>INDEX(Ops!$E$34:$BL$34,1,$B85)</f>
        <v/>
      </c>
      <c r="R85" s="121">
        <f>$C85*INDEX(Curves!$T$8:$T$68,R$4-$B85+1)</f>
        <v/>
      </c>
      <c r="S85" s="121">
        <f>$C85*INDEX(Curves!$T$8:$T$68,S$4-$B85+1)</f>
        <v/>
      </c>
      <c r="T85" s="121">
        <f>$C85*INDEX(Curves!$T$8:$T$68,T$4-$B85+1)</f>
        <v/>
      </c>
      <c r="U85" s="121">
        <f>$C85*INDEX(Curves!$T$8:$T$68,U$4-$B85+1)</f>
        <v/>
      </c>
      <c r="V85" s="121">
        <f>$C85*INDEX(Curves!$T$8:$T$68,V$4-$B85+1)</f>
        <v/>
      </c>
      <c r="W85" s="121">
        <f>$C85*INDEX(Curves!$T$8:$T$68,W$4-$B85+1)</f>
        <v/>
      </c>
      <c r="X85" s="121">
        <f>$C85*INDEX(Curves!$T$8:$T$68,X$4-$B85+1)</f>
        <v/>
      </c>
      <c r="Y85" s="121">
        <f>$C85*INDEX(Curves!$T$8:$T$68,Y$4-$B85+1)</f>
        <v/>
      </c>
      <c r="Z85" s="121">
        <f>$C85*INDEX(Curves!$T$8:$T$68,Z$4-$B85+1)</f>
        <v/>
      </c>
      <c r="AA85" s="121">
        <f>$C85*INDEX(Curves!$T$8:$T$68,AA$4-$B85+1)</f>
        <v/>
      </c>
      <c r="AB85" s="121">
        <f>$C85*INDEX(Curves!$T$8:$T$68,AB$4-$B85+1)</f>
        <v/>
      </c>
      <c r="AC85" s="121">
        <f>$C85*INDEX(Curves!$T$8:$T$68,AC$4-$B85+1)</f>
        <v/>
      </c>
      <c r="AD85" s="121">
        <f>$C85*INDEX(Curves!$T$8:$T$68,AD$4-$B85+1)</f>
        <v/>
      </c>
      <c r="AE85" s="121">
        <f>$C85*INDEX(Curves!$T$8:$T$68,AE$4-$B85+1)</f>
        <v/>
      </c>
      <c r="AF85" s="121">
        <f>$C85*INDEX(Curves!$T$8:$T$68,AF$4-$B85+1)</f>
        <v/>
      </c>
      <c r="AG85" s="121">
        <f>$C85*INDEX(Curves!$T$8:$T$68,AG$4-$B85+1)</f>
        <v/>
      </c>
      <c r="AH85" s="121">
        <f>$C85*INDEX(Curves!$T$8:$T$68,AH$4-$B85+1)</f>
        <v/>
      </c>
      <c r="AI85" s="121">
        <f>$C85*INDEX(Curves!$T$8:$T$68,AI$4-$B85+1)</f>
        <v/>
      </c>
      <c r="AJ85" s="121">
        <f>$C85*INDEX(Curves!$T$8:$T$68,AJ$4-$B85+1)</f>
        <v/>
      </c>
      <c r="AK85" s="121">
        <f>$C85*INDEX(Curves!$T$8:$T$68,AK$4-$B85+1)</f>
        <v/>
      </c>
      <c r="AL85" s="121">
        <f>$C85*INDEX(Curves!$T$8:$T$68,AL$4-$B85+1)</f>
        <v/>
      </c>
      <c r="AM85" s="121">
        <f>$C85*INDEX(Curves!$T$8:$T$68,AM$4-$B85+1)</f>
        <v/>
      </c>
      <c r="AN85" s="121">
        <f>$C85*INDEX(Curves!$T$8:$T$68,AN$4-$B85+1)</f>
        <v/>
      </c>
      <c r="AO85" s="121">
        <f>$C85*INDEX(Curves!$T$8:$T$68,AO$4-$B85+1)</f>
        <v/>
      </c>
      <c r="AP85" s="121">
        <f>$C85*INDEX(Curves!$T$8:$T$68,AP$4-$B85+1)</f>
        <v/>
      </c>
      <c r="AQ85" s="121">
        <f>$C85*INDEX(Curves!$T$8:$T$68,AQ$4-$B85+1)</f>
        <v/>
      </c>
      <c r="AR85" s="121">
        <f>$C85*INDEX(Curves!$T$8:$T$68,AR$4-$B85+1)</f>
        <v/>
      </c>
      <c r="AS85" s="121">
        <f>$C85*INDEX(Curves!$T$8:$T$68,AS$4-$B85+1)</f>
        <v/>
      </c>
      <c r="AT85" s="121">
        <f>$C85*INDEX(Curves!$T$8:$T$68,AT$4-$B85+1)</f>
        <v/>
      </c>
      <c r="AU85" s="121">
        <f>$C85*INDEX(Curves!$T$8:$T$68,AU$4-$B85+1)</f>
        <v/>
      </c>
      <c r="AV85" s="121">
        <f>$C85*INDEX(Curves!$T$8:$T$68,AV$4-$B85+1)</f>
        <v/>
      </c>
      <c r="AW85" s="121">
        <f>$C85*INDEX(Curves!$T$8:$T$68,AW$4-$B85+1)</f>
        <v/>
      </c>
      <c r="AX85" s="121">
        <f>$C85*INDEX(Curves!$T$8:$T$68,AX$4-$B85+1)</f>
        <v/>
      </c>
      <c r="AY85" s="121">
        <f>$C85*INDEX(Curves!$T$8:$T$68,AY$4-$B85+1)</f>
        <v/>
      </c>
      <c r="AZ85" s="121">
        <f>$C85*INDEX(Curves!$T$8:$T$68,AZ$4-$B85+1)</f>
        <v/>
      </c>
      <c r="BA85" s="121">
        <f>$C85*INDEX(Curves!$T$8:$T$68,BA$4-$B85+1)</f>
        <v/>
      </c>
      <c r="BB85" s="121">
        <f>$C85*INDEX(Curves!$T$8:$T$68,BB$4-$B85+1)</f>
        <v/>
      </c>
      <c r="BC85" s="121">
        <f>$C85*INDEX(Curves!$T$8:$T$68,BC$4-$B85+1)</f>
        <v/>
      </c>
      <c r="BD85" s="121">
        <f>$C85*INDEX(Curves!$T$8:$T$68,BD$4-$B85+1)</f>
        <v/>
      </c>
      <c r="BE85" s="121">
        <f>$C85*INDEX(Curves!$T$8:$T$68,BE$4-$B85+1)</f>
        <v/>
      </c>
      <c r="BF85" s="121">
        <f>$C85*INDEX(Curves!$T$8:$T$68,BF$4-$B85+1)</f>
        <v/>
      </c>
      <c r="BG85" s="121">
        <f>$C85*INDEX(Curves!$T$8:$T$68,BG$4-$B85+1)</f>
        <v/>
      </c>
      <c r="BH85" s="121">
        <f>$C85*INDEX(Curves!$T$8:$T$68,BH$4-$B85+1)</f>
        <v/>
      </c>
      <c r="BI85" s="121">
        <f>$C85*INDEX(Curves!$T$8:$T$68,BI$4-$B85+1)</f>
        <v/>
      </c>
      <c r="BJ85" s="121">
        <f>$C85*INDEX(Curves!$T$8:$T$68,BJ$4-$B85+1)</f>
        <v/>
      </c>
      <c r="BK85" s="121">
        <f>$C85*INDEX(Curves!$T$8:$T$68,BK$4-$B85+1)</f>
        <v/>
      </c>
      <c r="BL85" s="121">
        <f>$C85*INDEX(Curves!$T$8:$T$68,BL$4-$B85+1)</f>
        <v/>
      </c>
    </row>
    <row r="86">
      <c r="A86" s="116" t="inlineStr">
        <is>
          <t>Cohort month 14</t>
        </is>
      </c>
      <c r="B86" s="116" t="n">
        <v>14</v>
      </c>
      <c r="C86" s="33">
        <f>INDEX(Ops!$E$34:$BL$34,1,$B86)</f>
        <v/>
      </c>
      <c r="S86" s="121">
        <f>$C86*INDEX(Curves!$T$8:$T$68,S$4-$B86+1)</f>
        <v/>
      </c>
      <c r="T86" s="121">
        <f>$C86*INDEX(Curves!$T$8:$T$68,T$4-$B86+1)</f>
        <v/>
      </c>
      <c r="U86" s="121">
        <f>$C86*INDEX(Curves!$T$8:$T$68,U$4-$B86+1)</f>
        <v/>
      </c>
      <c r="V86" s="121">
        <f>$C86*INDEX(Curves!$T$8:$T$68,V$4-$B86+1)</f>
        <v/>
      </c>
      <c r="W86" s="121">
        <f>$C86*INDEX(Curves!$T$8:$T$68,W$4-$B86+1)</f>
        <v/>
      </c>
      <c r="X86" s="121">
        <f>$C86*INDEX(Curves!$T$8:$T$68,X$4-$B86+1)</f>
        <v/>
      </c>
      <c r="Y86" s="121">
        <f>$C86*INDEX(Curves!$T$8:$T$68,Y$4-$B86+1)</f>
        <v/>
      </c>
      <c r="Z86" s="121">
        <f>$C86*INDEX(Curves!$T$8:$T$68,Z$4-$B86+1)</f>
        <v/>
      </c>
      <c r="AA86" s="121">
        <f>$C86*INDEX(Curves!$T$8:$T$68,AA$4-$B86+1)</f>
        <v/>
      </c>
      <c r="AB86" s="121">
        <f>$C86*INDEX(Curves!$T$8:$T$68,AB$4-$B86+1)</f>
        <v/>
      </c>
      <c r="AC86" s="121">
        <f>$C86*INDEX(Curves!$T$8:$T$68,AC$4-$B86+1)</f>
        <v/>
      </c>
      <c r="AD86" s="121">
        <f>$C86*INDEX(Curves!$T$8:$T$68,AD$4-$B86+1)</f>
        <v/>
      </c>
      <c r="AE86" s="121">
        <f>$C86*INDEX(Curves!$T$8:$T$68,AE$4-$B86+1)</f>
        <v/>
      </c>
      <c r="AF86" s="121">
        <f>$C86*INDEX(Curves!$T$8:$T$68,AF$4-$B86+1)</f>
        <v/>
      </c>
      <c r="AG86" s="121">
        <f>$C86*INDEX(Curves!$T$8:$T$68,AG$4-$B86+1)</f>
        <v/>
      </c>
      <c r="AH86" s="121">
        <f>$C86*INDEX(Curves!$T$8:$T$68,AH$4-$B86+1)</f>
        <v/>
      </c>
      <c r="AI86" s="121">
        <f>$C86*INDEX(Curves!$T$8:$T$68,AI$4-$B86+1)</f>
        <v/>
      </c>
      <c r="AJ86" s="121">
        <f>$C86*INDEX(Curves!$T$8:$T$68,AJ$4-$B86+1)</f>
        <v/>
      </c>
      <c r="AK86" s="121">
        <f>$C86*INDEX(Curves!$T$8:$T$68,AK$4-$B86+1)</f>
        <v/>
      </c>
      <c r="AL86" s="121">
        <f>$C86*INDEX(Curves!$T$8:$T$68,AL$4-$B86+1)</f>
        <v/>
      </c>
      <c r="AM86" s="121">
        <f>$C86*INDEX(Curves!$T$8:$T$68,AM$4-$B86+1)</f>
        <v/>
      </c>
      <c r="AN86" s="121">
        <f>$C86*INDEX(Curves!$T$8:$T$68,AN$4-$B86+1)</f>
        <v/>
      </c>
      <c r="AO86" s="121">
        <f>$C86*INDEX(Curves!$T$8:$T$68,AO$4-$B86+1)</f>
        <v/>
      </c>
      <c r="AP86" s="121">
        <f>$C86*INDEX(Curves!$T$8:$T$68,AP$4-$B86+1)</f>
        <v/>
      </c>
      <c r="AQ86" s="121">
        <f>$C86*INDEX(Curves!$T$8:$T$68,AQ$4-$B86+1)</f>
        <v/>
      </c>
      <c r="AR86" s="121">
        <f>$C86*INDEX(Curves!$T$8:$T$68,AR$4-$B86+1)</f>
        <v/>
      </c>
      <c r="AS86" s="121">
        <f>$C86*INDEX(Curves!$T$8:$T$68,AS$4-$B86+1)</f>
        <v/>
      </c>
      <c r="AT86" s="121">
        <f>$C86*INDEX(Curves!$T$8:$T$68,AT$4-$B86+1)</f>
        <v/>
      </c>
      <c r="AU86" s="121">
        <f>$C86*INDEX(Curves!$T$8:$T$68,AU$4-$B86+1)</f>
        <v/>
      </c>
      <c r="AV86" s="121">
        <f>$C86*INDEX(Curves!$T$8:$T$68,AV$4-$B86+1)</f>
        <v/>
      </c>
      <c r="AW86" s="121">
        <f>$C86*INDEX(Curves!$T$8:$T$68,AW$4-$B86+1)</f>
        <v/>
      </c>
      <c r="AX86" s="121">
        <f>$C86*INDEX(Curves!$T$8:$T$68,AX$4-$B86+1)</f>
        <v/>
      </c>
      <c r="AY86" s="121">
        <f>$C86*INDEX(Curves!$T$8:$T$68,AY$4-$B86+1)</f>
        <v/>
      </c>
      <c r="AZ86" s="121">
        <f>$C86*INDEX(Curves!$T$8:$T$68,AZ$4-$B86+1)</f>
        <v/>
      </c>
      <c r="BA86" s="121">
        <f>$C86*INDEX(Curves!$T$8:$T$68,BA$4-$B86+1)</f>
        <v/>
      </c>
      <c r="BB86" s="121">
        <f>$C86*INDEX(Curves!$T$8:$T$68,BB$4-$B86+1)</f>
        <v/>
      </c>
      <c r="BC86" s="121">
        <f>$C86*INDEX(Curves!$T$8:$T$68,BC$4-$B86+1)</f>
        <v/>
      </c>
      <c r="BD86" s="121">
        <f>$C86*INDEX(Curves!$T$8:$T$68,BD$4-$B86+1)</f>
        <v/>
      </c>
      <c r="BE86" s="121">
        <f>$C86*INDEX(Curves!$T$8:$T$68,BE$4-$B86+1)</f>
        <v/>
      </c>
      <c r="BF86" s="121">
        <f>$C86*INDEX(Curves!$T$8:$T$68,BF$4-$B86+1)</f>
        <v/>
      </c>
      <c r="BG86" s="121">
        <f>$C86*INDEX(Curves!$T$8:$T$68,BG$4-$B86+1)</f>
        <v/>
      </c>
      <c r="BH86" s="121">
        <f>$C86*INDEX(Curves!$T$8:$T$68,BH$4-$B86+1)</f>
        <v/>
      </c>
      <c r="BI86" s="121">
        <f>$C86*INDEX(Curves!$T$8:$T$68,BI$4-$B86+1)</f>
        <v/>
      </c>
      <c r="BJ86" s="121">
        <f>$C86*INDEX(Curves!$T$8:$T$68,BJ$4-$B86+1)</f>
        <v/>
      </c>
      <c r="BK86" s="121">
        <f>$C86*INDEX(Curves!$T$8:$T$68,BK$4-$B86+1)</f>
        <v/>
      </c>
      <c r="BL86" s="121">
        <f>$C86*INDEX(Curves!$T$8:$T$68,BL$4-$B86+1)</f>
        <v/>
      </c>
    </row>
    <row r="87">
      <c r="A87" s="116" t="inlineStr">
        <is>
          <t>Cohort month 15</t>
        </is>
      </c>
      <c r="B87" s="116" t="n">
        <v>15</v>
      </c>
      <c r="C87" s="33">
        <f>INDEX(Ops!$E$34:$BL$34,1,$B87)</f>
        <v/>
      </c>
      <c r="T87" s="121">
        <f>$C87*INDEX(Curves!$T$8:$T$68,T$4-$B87+1)</f>
        <v/>
      </c>
      <c r="U87" s="121">
        <f>$C87*INDEX(Curves!$T$8:$T$68,U$4-$B87+1)</f>
        <v/>
      </c>
      <c r="V87" s="121">
        <f>$C87*INDEX(Curves!$T$8:$T$68,V$4-$B87+1)</f>
        <v/>
      </c>
      <c r="W87" s="121">
        <f>$C87*INDEX(Curves!$T$8:$T$68,W$4-$B87+1)</f>
        <v/>
      </c>
      <c r="X87" s="121">
        <f>$C87*INDEX(Curves!$T$8:$T$68,X$4-$B87+1)</f>
        <v/>
      </c>
      <c r="Y87" s="121">
        <f>$C87*INDEX(Curves!$T$8:$T$68,Y$4-$B87+1)</f>
        <v/>
      </c>
      <c r="Z87" s="121">
        <f>$C87*INDEX(Curves!$T$8:$T$68,Z$4-$B87+1)</f>
        <v/>
      </c>
      <c r="AA87" s="121">
        <f>$C87*INDEX(Curves!$T$8:$T$68,AA$4-$B87+1)</f>
        <v/>
      </c>
      <c r="AB87" s="121">
        <f>$C87*INDEX(Curves!$T$8:$T$68,AB$4-$B87+1)</f>
        <v/>
      </c>
      <c r="AC87" s="121">
        <f>$C87*INDEX(Curves!$T$8:$T$68,AC$4-$B87+1)</f>
        <v/>
      </c>
      <c r="AD87" s="121">
        <f>$C87*INDEX(Curves!$T$8:$T$68,AD$4-$B87+1)</f>
        <v/>
      </c>
      <c r="AE87" s="121">
        <f>$C87*INDEX(Curves!$T$8:$T$68,AE$4-$B87+1)</f>
        <v/>
      </c>
      <c r="AF87" s="121">
        <f>$C87*INDEX(Curves!$T$8:$T$68,AF$4-$B87+1)</f>
        <v/>
      </c>
      <c r="AG87" s="121">
        <f>$C87*INDEX(Curves!$T$8:$T$68,AG$4-$B87+1)</f>
        <v/>
      </c>
      <c r="AH87" s="121">
        <f>$C87*INDEX(Curves!$T$8:$T$68,AH$4-$B87+1)</f>
        <v/>
      </c>
      <c r="AI87" s="121">
        <f>$C87*INDEX(Curves!$T$8:$T$68,AI$4-$B87+1)</f>
        <v/>
      </c>
      <c r="AJ87" s="121">
        <f>$C87*INDEX(Curves!$T$8:$T$68,AJ$4-$B87+1)</f>
        <v/>
      </c>
      <c r="AK87" s="121">
        <f>$C87*INDEX(Curves!$T$8:$T$68,AK$4-$B87+1)</f>
        <v/>
      </c>
      <c r="AL87" s="121">
        <f>$C87*INDEX(Curves!$T$8:$T$68,AL$4-$B87+1)</f>
        <v/>
      </c>
      <c r="AM87" s="121">
        <f>$C87*INDEX(Curves!$T$8:$T$68,AM$4-$B87+1)</f>
        <v/>
      </c>
      <c r="AN87" s="121">
        <f>$C87*INDEX(Curves!$T$8:$T$68,AN$4-$B87+1)</f>
        <v/>
      </c>
      <c r="AO87" s="121">
        <f>$C87*INDEX(Curves!$T$8:$T$68,AO$4-$B87+1)</f>
        <v/>
      </c>
      <c r="AP87" s="121">
        <f>$C87*INDEX(Curves!$T$8:$T$68,AP$4-$B87+1)</f>
        <v/>
      </c>
      <c r="AQ87" s="121">
        <f>$C87*INDEX(Curves!$T$8:$T$68,AQ$4-$B87+1)</f>
        <v/>
      </c>
      <c r="AR87" s="121">
        <f>$C87*INDEX(Curves!$T$8:$T$68,AR$4-$B87+1)</f>
        <v/>
      </c>
      <c r="AS87" s="121">
        <f>$C87*INDEX(Curves!$T$8:$T$68,AS$4-$B87+1)</f>
        <v/>
      </c>
      <c r="AT87" s="121">
        <f>$C87*INDEX(Curves!$T$8:$T$68,AT$4-$B87+1)</f>
        <v/>
      </c>
      <c r="AU87" s="121">
        <f>$C87*INDEX(Curves!$T$8:$T$68,AU$4-$B87+1)</f>
        <v/>
      </c>
      <c r="AV87" s="121">
        <f>$C87*INDEX(Curves!$T$8:$T$68,AV$4-$B87+1)</f>
        <v/>
      </c>
      <c r="AW87" s="121">
        <f>$C87*INDEX(Curves!$T$8:$T$68,AW$4-$B87+1)</f>
        <v/>
      </c>
      <c r="AX87" s="121">
        <f>$C87*INDEX(Curves!$T$8:$T$68,AX$4-$B87+1)</f>
        <v/>
      </c>
      <c r="AY87" s="121">
        <f>$C87*INDEX(Curves!$T$8:$T$68,AY$4-$B87+1)</f>
        <v/>
      </c>
      <c r="AZ87" s="121">
        <f>$C87*INDEX(Curves!$T$8:$T$68,AZ$4-$B87+1)</f>
        <v/>
      </c>
      <c r="BA87" s="121">
        <f>$C87*INDEX(Curves!$T$8:$T$68,BA$4-$B87+1)</f>
        <v/>
      </c>
      <c r="BB87" s="121">
        <f>$C87*INDEX(Curves!$T$8:$T$68,BB$4-$B87+1)</f>
        <v/>
      </c>
      <c r="BC87" s="121">
        <f>$C87*INDEX(Curves!$T$8:$T$68,BC$4-$B87+1)</f>
        <v/>
      </c>
      <c r="BD87" s="121">
        <f>$C87*INDEX(Curves!$T$8:$T$68,BD$4-$B87+1)</f>
        <v/>
      </c>
      <c r="BE87" s="121">
        <f>$C87*INDEX(Curves!$T$8:$T$68,BE$4-$B87+1)</f>
        <v/>
      </c>
      <c r="BF87" s="121">
        <f>$C87*INDEX(Curves!$T$8:$T$68,BF$4-$B87+1)</f>
        <v/>
      </c>
      <c r="BG87" s="121">
        <f>$C87*INDEX(Curves!$T$8:$T$68,BG$4-$B87+1)</f>
        <v/>
      </c>
      <c r="BH87" s="121">
        <f>$C87*INDEX(Curves!$T$8:$T$68,BH$4-$B87+1)</f>
        <v/>
      </c>
      <c r="BI87" s="121">
        <f>$C87*INDEX(Curves!$T$8:$T$68,BI$4-$B87+1)</f>
        <v/>
      </c>
      <c r="BJ87" s="121">
        <f>$C87*INDEX(Curves!$T$8:$T$68,BJ$4-$B87+1)</f>
        <v/>
      </c>
      <c r="BK87" s="121">
        <f>$C87*INDEX(Curves!$T$8:$T$68,BK$4-$B87+1)</f>
        <v/>
      </c>
      <c r="BL87" s="121">
        <f>$C87*INDEX(Curves!$T$8:$T$68,BL$4-$B87+1)</f>
        <v/>
      </c>
    </row>
    <row r="88">
      <c r="A88" s="116" t="inlineStr">
        <is>
          <t>Cohort month 16</t>
        </is>
      </c>
      <c r="B88" s="116" t="n">
        <v>16</v>
      </c>
      <c r="C88" s="33">
        <f>INDEX(Ops!$E$34:$BL$34,1,$B88)</f>
        <v/>
      </c>
      <c r="U88" s="121">
        <f>$C88*INDEX(Curves!$T$8:$T$68,U$4-$B88+1)</f>
        <v/>
      </c>
      <c r="V88" s="121">
        <f>$C88*INDEX(Curves!$T$8:$T$68,V$4-$B88+1)</f>
        <v/>
      </c>
      <c r="W88" s="121">
        <f>$C88*INDEX(Curves!$T$8:$T$68,W$4-$B88+1)</f>
        <v/>
      </c>
      <c r="X88" s="121">
        <f>$C88*INDEX(Curves!$T$8:$T$68,X$4-$B88+1)</f>
        <v/>
      </c>
      <c r="Y88" s="121">
        <f>$C88*INDEX(Curves!$T$8:$T$68,Y$4-$B88+1)</f>
        <v/>
      </c>
      <c r="Z88" s="121">
        <f>$C88*INDEX(Curves!$T$8:$T$68,Z$4-$B88+1)</f>
        <v/>
      </c>
      <c r="AA88" s="121">
        <f>$C88*INDEX(Curves!$T$8:$T$68,AA$4-$B88+1)</f>
        <v/>
      </c>
      <c r="AB88" s="121">
        <f>$C88*INDEX(Curves!$T$8:$T$68,AB$4-$B88+1)</f>
        <v/>
      </c>
      <c r="AC88" s="121">
        <f>$C88*INDEX(Curves!$T$8:$T$68,AC$4-$B88+1)</f>
        <v/>
      </c>
      <c r="AD88" s="121">
        <f>$C88*INDEX(Curves!$T$8:$T$68,AD$4-$B88+1)</f>
        <v/>
      </c>
      <c r="AE88" s="121">
        <f>$C88*INDEX(Curves!$T$8:$T$68,AE$4-$B88+1)</f>
        <v/>
      </c>
      <c r="AF88" s="121">
        <f>$C88*INDEX(Curves!$T$8:$T$68,AF$4-$B88+1)</f>
        <v/>
      </c>
      <c r="AG88" s="121">
        <f>$C88*INDEX(Curves!$T$8:$T$68,AG$4-$B88+1)</f>
        <v/>
      </c>
      <c r="AH88" s="121">
        <f>$C88*INDEX(Curves!$T$8:$T$68,AH$4-$B88+1)</f>
        <v/>
      </c>
      <c r="AI88" s="121">
        <f>$C88*INDEX(Curves!$T$8:$T$68,AI$4-$B88+1)</f>
        <v/>
      </c>
      <c r="AJ88" s="121">
        <f>$C88*INDEX(Curves!$T$8:$T$68,AJ$4-$B88+1)</f>
        <v/>
      </c>
      <c r="AK88" s="121">
        <f>$C88*INDEX(Curves!$T$8:$T$68,AK$4-$B88+1)</f>
        <v/>
      </c>
      <c r="AL88" s="121">
        <f>$C88*INDEX(Curves!$T$8:$T$68,AL$4-$B88+1)</f>
        <v/>
      </c>
      <c r="AM88" s="121">
        <f>$C88*INDEX(Curves!$T$8:$T$68,AM$4-$B88+1)</f>
        <v/>
      </c>
      <c r="AN88" s="121">
        <f>$C88*INDEX(Curves!$T$8:$T$68,AN$4-$B88+1)</f>
        <v/>
      </c>
      <c r="AO88" s="121">
        <f>$C88*INDEX(Curves!$T$8:$T$68,AO$4-$B88+1)</f>
        <v/>
      </c>
      <c r="AP88" s="121">
        <f>$C88*INDEX(Curves!$T$8:$T$68,AP$4-$B88+1)</f>
        <v/>
      </c>
      <c r="AQ88" s="121">
        <f>$C88*INDEX(Curves!$T$8:$T$68,AQ$4-$B88+1)</f>
        <v/>
      </c>
      <c r="AR88" s="121">
        <f>$C88*INDEX(Curves!$T$8:$T$68,AR$4-$B88+1)</f>
        <v/>
      </c>
      <c r="AS88" s="121">
        <f>$C88*INDEX(Curves!$T$8:$T$68,AS$4-$B88+1)</f>
        <v/>
      </c>
      <c r="AT88" s="121">
        <f>$C88*INDEX(Curves!$T$8:$T$68,AT$4-$B88+1)</f>
        <v/>
      </c>
      <c r="AU88" s="121">
        <f>$C88*INDEX(Curves!$T$8:$T$68,AU$4-$B88+1)</f>
        <v/>
      </c>
      <c r="AV88" s="121">
        <f>$C88*INDEX(Curves!$T$8:$T$68,AV$4-$B88+1)</f>
        <v/>
      </c>
      <c r="AW88" s="121">
        <f>$C88*INDEX(Curves!$T$8:$T$68,AW$4-$B88+1)</f>
        <v/>
      </c>
      <c r="AX88" s="121">
        <f>$C88*INDEX(Curves!$T$8:$T$68,AX$4-$B88+1)</f>
        <v/>
      </c>
      <c r="AY88" s="121">
        <f>$C88*INDEX(Curves!$T$8:$T$68,AY$4-$B88+1)</f>
        <v/>
      </c>
      <c r="AZ88" s="121">
        <f>$C88*INDEX(Curves!$T$8:$T$68,AZ$4-$B88+1)</f>
        <v/>
      </c>
      <c r="BA88" s="121">
        <f>$C88*INDEX(Curves!$T$8:$T$68,BA$4-$B88+1)</f>
        <v/>
      </c>
      <c r="BB88" s="121">
        <f>$C88*INDEX(Curves!$T$8:$T$68,BB$4-$B88+1)</f>
        <v/>
      </c>
      <c r="BC88" s="121">
        <f>$C88*INDEX(Curves!$T$8:$T$68,BC$4-$B88+1)</f>
        <v/>
      </c>
      <c r="BD88" s="121">
        <f>$C88*INDEX(Curves!$T$8:$T$68,BD$4-$B88+1)</f>
        <v/>
      </c>
      <c r="BE88" s="121">
        <f>$C88*INDEX(Curves!$T$8:$T$68,BE$4-$B88+1)</f>
        <v/>
      </c>
      <c r="BF88" s="121">
        <f>$C88*INDEX(Curves!$T$8:$T$68,BF$4-$B88+1)</f>
        <v/>
      </c>
      <c r="BG88" s="121">
        <f>$C88*INDEX(Curves!$T$8:$T$68,BG$4-$B88+1)</f>
        <v/>
      </c>
      <c r="BH88" s="121">
        <f>$C88*INDEX(Curves!$T$8:$T$68,BH$4-$B88+1)</f>
        <v/>
      </c>
      <c r="BI88" s="121">
        <f>$C88*INDEX(Curves!$T$8:$T$68,BI$4-$B88+1)</f>
        <v/>
      </c>
      <c r="BJ88" s="121">
        <f>$C88*INDEX(Curves!$T$8:$T$68,BJ$4-$B88+1)</f>
        <v/>
      </c>
      <c r="BK88" s="121">
        <f>$C88*INDEX(Curves!$T$8:$T$68,BK$4-$B88+1)</f>
        <v/>
      </c>
      <c r="BL88" s="121">
        <f>$C88*INDEX(Curves!$T$8:$T$68,BL$4-$B88+1)</f>
        <v/>
      </c>
    </row>
    <row r="89">
      <c r="A89" s="116" t="inlineStr">
        <is>
          <t>Cohort month 17</t>
        </is>
      </c>
      <c r="B89" s="116" t="n">
        <v>17</v>
      </c>
      <c r="C89" s="33">
        <f>INDEX(Ops!$E$34:$BL$34,1,$B89)</f>
        <v/>
      </c>
      <c r="V89" s="121">
        <f>$C89*INDEX(Curves!$T$8:$T$68,V$4-$B89+1)</f>
        <v/>
      </c>
      <c r="W89" s="121">
        <f>$C89*INDEX(Curves!$T$8:$T$68,W$4-$B89+1)</f>
        <v/>
      </c>
      <c r="X89" s="121">
        <f>$C89*INDEX(Curves!$T$8:$T$68,X$4-$B89+1)</f>
        <v/>
      </c>
      <c r="Y89" s="121">
        <f>$C89*INDEX(Curves!$T$8:$T$68,Y$4-$B89+1)</f>
        <v/>
      </c>
      <c r="Z89" s="121">
        <f>$C89*INDEX(Curves!$T$8:$T$68,Z$4-$B89+1)</f>
        <v/>
      </c>
      <c r="AA89" s="121">
        <f>$C89*INDEX(Curves!$T$8:$T$68,AA$4-$B89+1)</f>
        <v/>
      </c>
      <c r="AB89" s="121">
        <f>$C89*INDEX(Curves!$T$8:$T$68,AB$4-$B89+1)</f>
        <v/>
      </c>
      <c r="AC89" s="121">
        <f>$C89*INDEX(Curves!$T$8:$T$68,AC$4-$B89+1)</f>
        <v/>
      </c>
      <c r="AD89" s="121">
        <f>$C89*INDEX(Curves!$T$8:$T$68,AD$4-$B89+1)</f>
        <v/>
      </c>
      <c r="AE89" s="121">
        <f>$C89*INDEX(Curves!$T$8:$T$68,AE$4-$B89+1)</f>
        <v/>
      </c>
      <c r="AF89" s="121">
        <f>$C89*INDEX(Curves!$T$8:$T$68,AF$4-$B89+1)</f>
        <v/>
      </c>
      <c r="AG89" s="121">
        <f>$C89*INDEX(Curves!$T$8:$T$68,AG$4-$B89+1)</f>
        <v/>
      </c>
      <c r="AH89" s="121">
        <f>$C89*INDEX(Curves!$T$8:$T$68,AH$4-$B89+1)</f>
        <v/>
      </c>
      <c r="AI89" s="121">
        <f>$C89*INDEX(Curves!$T$8:$T$68,AI$4-$B89+1)</f>
        <v/>
      </c>
      <c r="AJ89" s="121">
        <f>$C89*INDEX(Curves!$T$8:$T$68,AJ$4-$B89+1)</f>
        <v/>
      </c>
      <c r="AK89" s="121">
        <f>$C89*INDEX(Curves!$T$8:$T$68,AK$4-$B89+1)</f>
        <v/>
      </c>
      <c r="AL89" s="121">
        <f>$C89*INDEX(Curves!$T$8:$T$68,AL$4-$B89+1)</f>
        <v/>
      </c>
      <c r="AM89" s="121">
        <f>$C89*INDEX(Curves!$T$8:$T$68,AM$4-$B89+1)</f>
        <v/>
      </c>
      <c r="AN89" s="121">
        <f>$C89*INDEX(Curves!$T$8:$T$68,AN$4-$B89+1)</f>
        <v/>
      </c>
      <c r="AO89" s="121">
        <f>$C89*INDEX(Curves!$T$8:$T$68,AO$4-$B89+1)</f>
        <v/>
      </c>
      <c r="AP89" s="121">
        <f>$C89*INDEX(Curves!$T$8:$T$68,AP$4-$B89+1)</f>
        <v/>
      </c>
      <c r="AQ89" s="121">
        <f>$C89*INDEX(Curves!$T$8:$T$68,AQ$4-$B89+1)</f>
        <v/>
      </c>
      <c r="AR89" s="121">
        <f>$C89*INDEX(Curves!$T$8:$T$68,AR$4-$B89+1)</f>
        <v/>
      </c>
      <c r="AS89" s="121">
        <f>$C89*INDEX(Curves!$T$8:$T$68,AS$4-$B89+1)</f>
        <v/>
      </c>
      <c r="AT89" s="121">
        <f>$C89*INDEX(Curves!$T$8:$T$68,AT$4-$B89+1)</f>
        <v/>
      </c>
      <c r="AU89" s="121">
        <f>$C89*INDEX(Curves!$T$8:$T$68,AU$4-$B89+1)</f>
        <v/>
      </c>
      <c r="AV89" s="121">
        <f>$C89*INDEX(Curves!$T$8:$T$68,AV$4-$B89+1)</f>
        <v/>
      </c>
      <c r="AW89" s="121">
        <f>$C89*INDEX(Curves!$T$8:$T$68,AW$4-$B89+1)</f>
        <v/>
      </c>
      <c r="AX89" s="121">
        <f>$C89*INDEX(Curves!$T$8:$T$68,AX$4-$B89+1)</f>
        <v/>
      </c>
      <c r="AY89" s="121">
        <f>$C89*INDEX(Curves!$T$8:$T$68,AY$4-$B89+1)</f>
        <v/>
      </c>
      <c r="AZ89" s="121">
        <f>$C89*INDEX(Curves!$T$8:$T$68,AZ$4-$B89+1)</f>
        <v/>
      </c>
      <c r="BA89" s="121">
        <f>$C89*INDEX(Curves!$T$8:$T$68,BA$4-$B89+1)</f>
        <v/>
      </c>
      <c r="BB89" s="121">
        <f>$C89*INDEX(Curves!$T$8:$T$68,BB$4-$B89+1)</f>
        <v/>
      </c>
      <c r="BC89" s="121">
        <f>$C89*INDEX(Curves!$T$8:$T$68,BC$4-$B89+1)</f>
        <v/>
      </c>
      <c r="BD89" s="121">
        <f>$C89*INDEX(Curves!$T$8:$T$68,BD$4-$B89+1)</f>
        <v/>
      </c>
      <c r="BE89" s="121">
        <f>$C89*INDEX(Curves!$T$8:$T$68,BE$4-$B89+1)</f>
        <v/>
      </c>
      <c r="BF89" s="121">
        <f>$C89*INDEX(Curves!$T$8:$T$68,BF$4-$B89+1)</f>
        <v/>
      </c>
      <c r="BG89" s="121">
        <f>$C89*INDEX(Curves!$T$8:$T$68,BG$4-$B89+1)</f>
        <v/>
      </c>
      <c r="BH89" s="121">
        <f>$C89*INDEX(Curves!$T$8:$T$68,BH$4-$B89+1)</f>
        <v/>
      </c>
      <c r="BI89" s="121">
        <f>$C89*INDEX(Curves!$T$8:$T$68,BI$4-$B89+1)</f>
        <v/>
      </c>
      <c r="BJ89" s="121">
        <f>$C89*INDEX(Curves!$T$8:$T$68,BJ$4-$B89+1)</f>
        <v/>
      </c>
      <c r="BK89" s="121">
        <f>$C89*INDEX(Curves!$T$8:$T$68,BK$4-$B89+1)</f>
        <v/>
      </c>
      <c r="BL89" s="121">
        <f>$C89*INDEX(Curves!$T$8:$T$68,BL$4-$B89+1)</f>
        <v/>
      </c>
    </row>
    <row r="90">
      <c r="A90" s="116" t="inlineStr">
        <is>
          <t>Cohort month 18</t>
        </is>
      </c>
      <c r="B90" s="116" t="n">
        <v>18</v>
      </c>
      <c r="C90" s="33">
        <f>INDEX(Ops!$E$34:$BL$34,1,$B90)</f>
        <v/>
      </c>
      <c r="W90" s="121">
        <f>$C90*INDEX(Curves!$T$8:$T$68,W$4-$B90+1)</f>
        <v/>
      </c>
      <c r="X90" s="121">
        <f>$C90*INDEX(Curves!$T$8:$T$68,X$4-$B90+1)</f>
        <v/>
      </c>
      <c r="Y90" s="121">
        <f>$C90*INDEX(Curves!$T$8:$T$68,Y$4-$B90+1)</f>
        <v/>
      </c>
      <c r="Z90" s="121">
        <f>$C90*INDEX(Curves!$T$8:$T$68,Z$4-$B90+1)</f>
        <v/>
      </c>
      <c r="AA90" s="121">
        <f>$C90*INDEX(Curves!$T$8:$T$68,AA$4-$B90+1)</f>
        <v/>
      </c>
      <c r="AB90" s="121">
        <f>$C90*INDEX(Curves!$T$8:$T$68,AB$4-$B90+1)</f>
        <v/>
      </c>
      <c r="AC90" s="121">
        <f>$C90*INDEX(Curves!$T$8:$T$68,AC$4-$B90+1)</f>
        <v/>
      </c>
      <c r="AD90" s="121">
        <f>$C90*INDEX(Curves!$T$8:$T$68,AD$4-$B90+1)</f>
        <v/>
      </c>
      <c r="AE90" s="121">
        <f>$C90*INDEX(Curves!$T$8:$T$68,AE$4-$B90+1)</f>
        <v/>
      </c>
      <c r="AF90" s="121">
        <f>$C90*INDEX(Curves!$T$8:$T$68,AF$4-$B90+1)</f>
        <v/>
      </c>
      <c r="AG90" s="121">
        <f>$C90*INDEX(Curves!$T$8:$T$68,AG$4-$B90+1)</f>
        <v/>
      </c>
      <c r="AH90" s="121">
        <f>$C90*INDEX(Curves!$T$8:$T$68,AH$4-$B90+1)</f>
        <v/>
      </c>
      <c r="AI90" s="121">
        <f>$C90*INDEX(Curves!$T$8:$T$68,AI$4-$B90+1)</f>
        <v/>
      </c>
      <c r="AJ90" s="121">
        <f>$C90*INDEX(Curves!$T$8:$T$68,AJ$4-$B90+1)</f>
        <v/>
      </c>
      <c r="AK90" s="121">
        <f>$C90*INDEX(Curves!$T$8:$T$68,AK$4-$B90+1)</f>
        <v/>
      </c>
      <c r="AL90" s="121">
        <f>$C90*INDEX(Curves!$T$8:$T$68,AL$4-$B90+1)</f>
        <v/>
      </c>
      <c r="AM90" s="121">
        <f>$C90*INDEX(Curves!$T$8:$T$68,AM$4-$B90+1)</f>
        <v/>
      </c>
      <c r="AN90" s="121">
        <f>$C90*INDEX(Curves!$T$8:$T$68,AN$4-$B90+1)</f>
        <v/>
      </c>
      <c r="AO90" s="121">
        <f>$C90*INDEX(Curves!$T$8:$T$68,AO$4-$B90+1)</f>
        <v/>
      </c>
      <c r="AP90" s="121">
        <f>$C90*INDEX(Curves!$T$8:$T$68,AP$4-$B90+1)</f>
        <v/>
      </c>
      <c r="AQ90" s="121">
        <f>$C90*INDEX(Curves!$T$8:$T$68,AQ$4-$B90+1)</f>
        <v/>
      </c>
      <c r="AR90" s="121">
        <f>$C90*INDEX(Curves!$T$8:$T$68,AR$4-$B90+1)</f>
        <v/>
      </c>
      <c r="AS90" s="121">
        <f>$C90*INDEX(Curves!$T$8:$T$68,AS$4-$B90+1)</f>
        <v/>
      </c>
      <c r="AT90" s="121">
        <f>$C90*INDEX(Curves!$T$8:$T$68,AT$4-$B90+1)</f>
        <v/>
      </c>
      <c r="AU90" s="121">
        <f>$C90*INDEX(Curves!$T$8:$T$68,AU$4-$B90+1)</f>
        <v/>
      </c>
      <c r="AV90" s="121">
        <f>$C90*INDEX(Curves!$T$8:$T$68,AV$4-$B90+1)</f>
        <v/>
      </c>
      <c r="AW90" s="121">
        <f>$C90*INDEX(Curves!$T$8:$T$68,AW$4-$B90+1)</f>
        <v/>
      </c>
      <c r="AX90" s="121">
        <f>$C90*INDEX(Curves!$T$8:$T$68,AX$4-$B90+1)</f>
        <v/>
      </c>
      <c r="AY90" s="121">
        <f>$C90*INDEX(Curves!$T$8:$T$68,AY$4-$B90+1)</f>
        <v/>
      </c>
      <c r="AZ90" s="121">
        <f>$C90*INDEX(Curves!$T$8:$T$68,AZ$4-$B90+1)</f>
        <v/>
      </c>
      <c r="BA90" s="121">
        <f>$C90*INDEX(Curves!$T$8:$T$68,BA$4-$B90+1)</f>
        <v/>
      </c>
      <c r="BB90" s="121">
        <f>$C90*INDEX(Curves!$T$8:$T$68,BB$4-$B90+1)</f>
        <v/>
      </c>
      <c r="BC90" s="121">
        <f>$C90*INDEX(Curves!$T$8:$T$68,BC$4-$B90+1)</f>
        <v/>
      </c>
      <c r="BD90" s="121">
        <f>$C90*INDEX(Curves!$T$8:$T$68,BD$4-$B90+1)</f>
        <v/>
      </c>
      <c r="BE90" s="121">
        <f>$C90*INDEX(Curves!$T$8:$T$68,BE$4-$B90+1)</f>
        <v/>
      </c>
      <c r="BF90" s="121">
        <f>$C90*INDEX(Curves!$T$8:$T$68,BF$4-$B90+1)</f>
        <v/>
      </c>
      <c r="BG90" s="121">
        <f>$C90*INDEX(Curves!$T$8:$T$68,BG$4-$B90+1)</f>
        <v/>
      </c>
      <c r="BH90" s="121">
        <f>$C90*INDEX(Curves!$T$8:$T$68,BH$4-$B90+1)</f>
        <v/>
      </c>
      <c r="BI90" s="121">
        <f>$C90*INDEX(Curves!$T$8:$T$68,BI$4-$B90+1)</f>
        <v/>
      </c>
      <c r="BJ90" s="121">
        <f>$C90*INDEX(Curves!$T$8:$T$68,BJ$4-$B90+1)</f>
        <v/>
      </c>
      <c r="BK90" s="121">
        <f>$C90*INDEX(Curves!$T$8:$T$68,BK$4-$B90+1)</f>
        <v/>
      </c>
      <c r="BL90" s="121">
        <f>$C90*INDEX(Curves!$T$8:$T$68,BL$4-$B90+1)</f>
        <v/>
      </c>
    </row>
    <row r="91">
      <c r="A91" s="116" t="inlineStr">
        <is>
          <t>Cohort month 19</t>
        </is>
      </c>
      <c r="B91" s="116" t="n">
        <v>19</v>
      </c>
      <c r="C91" s="33">
        <f>INDEX(Ops!$E$34:$BL$34,1,$B91)</f>
        <v/>
      </c>
      <c r="X91" s="121">
        <f>$C91*INDEX(Curves!$T$8:$T$68,X$4-$B91+1)</f>
        <v/>
      </c>
      <c r="Y91" s="121">
        <f>$C91*INDEX(Curves!$T$8:$T$68,Y$4-$B91+1)</f>
        <v/>
      </c>
      <c r="Z91" s="121">
        <f>$C91*INDEX(Curves!$T$8:$T$68,Z$4-$B91+1)</f>
        <v/>
      </c>
      <c r="AA91" s="121">
        <f>$C91*INDEX(Curves!$T$8:$T$68,AA$4-$B91+1)</f>
        <v/>
      </c>
      <c r="AB91" s="121">
        <f>$C91*INDEX(Curves!$T$8:$T$68,AB$4-$B91+1)</f>
        <v/>
      </c>
      <c r="AC91" s="121">
        <f>$C91*INDEX(Curves!$T$8:$T$68,AC$4-$B91+1)</f>
        <v/>
      </c>
      <c r="AD91" s="121">
        <f>$C91*INDEX(Curves!$T$8:$T$68,AD$4-$B91+1)</f>
        <v/>
      </c>
      <c r="AE91" s="121">
        <f>$C91*INDEX(Curves!$T$8:$T$68,AE$4-$B91+1)</f>
        <v/>
      </c>
      <c r="AF91" s="121">
        <f>$C91*INDEX(Curves!$T$8:$T$68,AF$4-$B91+1)</f>
        <v/>
      </c>
      <c r="AG91" s="121">
        <f>$C91*INDEX(Curves!$T$8:$T$68,AG$4-$B91+1)</f>
        <v/>
      </c>
      <c r="AH91" s="121">
        <f>$C91*INDEX(Curves!$T$8:$T$68,AH$4-$B91+1)</f>
        <v/>
      </c>
      <c r="AI91" s="121">
        <f>$C91*INDEX(Curves!$T$8:$T$68,AI$4-$B91+1)</f>
        <v/>
      </c>
      <c r="AJ91" s="121">
        <f>$C91*INDEX(Curves!$T$8:$T$68,AJ$4-$B91+1)</f>
        <v/>
      </c>
      <c r="AK91" s="121">
        <f>$C91*INDEX(Curves!$T$8:$T$68,AK$4-$B91+1)</f>
        <v/>
      </c>
      <c r="AL91" s="121">
        <f>$C91*INDEX(Curves!$T$8:$T$68,AL$4-$B91+1)</f>
        <v/>
      </c>
      <c r="AM91" s="121">
        <f>$C91*INDEX(Curves!$T$8:$T$68,AM$4-$B91+1)</f>
        <v/>
      </c>
      <c r="AN91" s="121">
        <f>$C91*INDEX(Curves!$T$8:$T$68,AN$4-$B91+1)</f>
        <v/>
      </c>
      <c r="AO91" s="121">
        <f>$C91*INDEX(Curves!$T$8:$T$68,AO$4-$B91+1)</f>
        <v/>
      </c>
      <c r="AP91" s="121">
        <f>$C91*INDEX(Curves!$T$8:$T$68,AP$4-$B91+1)</f>
        <v/>
      </c>
      <c r="AQ91" s="121">
        <f>$C91*INDEX(Curves!$T$8:$T$68,AQ$4-$B91+1)</f>
        <v/>
      </c>
      <c r="AR91" s="121">
        <f>$C91*INDEX(Curves!$T$8:$T$68,AR$4-$B91+1)</f>
        <v/>
      </c>
      <c r="AS91" s="121">
        <f>$C91*INDEX(Curves!$T$8:$T$68,AS$4-$B91+1)</f>
        <v/>
      </c>
      <c r="AT91" s="121">
        <f>$C91*INDEX(Curves!$T$8:$T$68,AT$4-$B91+1)</f>
        <v/>
      </c>
      <c r="AU91" s="121">
        <f>$C91*INDEX(Curves!$T$8:$T$68,AU$4-$B91+1)</f>
        <v/>
      </c>
      <c r="AV91" s="121">
        <f>$C91*INDEX(Curves!$T$8:$T$68,AV$4-$B91+1)</f>
        <v/>
      </c>
      <c r="AW91" s="121">
        <f>$C91*INDEX(Curves!$T$8:$T$68,AW$4-$B91+1)</f>
        <v/>
      </c>
      <c r="AX91" s="121">
        <f>$C91*INDEX(Curves!$T$8:$T$68,AX$4-$B91+1)</f>
        <v/>
      </c>
      <c r="AY91" s="121">
        <f>$C91*INDEX(Curves!$T$8:$T$68,AY$4-$B91+1)</f>
        <v/>
      </c>
      <c r="AZ91" s="121">
        <f>$C91*INDEX(Curves!$T$8:$T$68,AZ$4-$B91+1)</f>
        <v/>
      </c>
      <c r="BA91" s="121">
        <f>$C91*INDEX(Curves!$T$8:$T$68,BA$4-$B91+1)</f>
        <v/>
      </c>
      <c r="BB91" s="121">
        <f>$C91*INDEX(Curves!$T$8:$T$68,BB$4-$B91+1)</f>
        <v/>
      </c>
      <c r="BC91" s="121">
        <f>$C91*INDEX(Curves!$T$8:$T$68,BC$4-$B91+1)</f>
        <v/>
      </c>
      <c r="BD91" s="121">
        <f>$C91*INDEX(Curves!$T$8:$T$68,BD$4-$B91+1)</f>
        <v/>
      </c>
      <c r="BE91" s="121">
        <f>$C91*INDEX(Curves!$T$8:$T$68,BE$4-$B91+1)</f>
        <v/>
      </c>
      <c r="BF91" s="121">
        <f>$C91*INDEX(Curves!$T$8:$T$68,BF$4-$B91+1)</f>
        <v/>
      </c>
      <c r="BG91" s="121">
        <f>$C91*INDEX(Curves!$T$8:$T$68,BG$4-$B91+1)</f>
        <v/>
      </c>
      <c r="BH91" s="121">
        <f>$C91*INDEX(Curves!$T$8:$T$68,BH$4-$B91+1)</f>
        <v/>
      </c>
      <c r="BI91" s="121">
        <f>$C91*INDEX(Curves!$T$8:$T$68,BI$4-$B91+1)</f>
        <v/>
      </c>
      <c r="BJ91" s="121">
        <f>$C91*INDEX(Curves!$T$8:$T$68,BJ$4-$B91+1)</f>
        <v/>
      </c>
      <c r="BK91" s="121">
        <f>$C91*INDEX(Curves!$T$8:$T$68,BK$4-$B91+1)</f>
        <v/>
      </c>
      <c r="BL91" s="121">
        <f>$C91*INDEX(Curves!$T$8:$T$68,BL$4-$B91+1)</f>
        <v/>
      </c>
    </row>
    <row r="92">
      <c r="A92" s="116" t="inlineStr">
        <is>
          <t>Cohort month 20</t>
        </is>
      </c>
      <c r="B92" s="116" t="n">
        <v>20</v>
      </c>
      <c r="C92" s="33">
        <f>INDEX(Ops!$E$34:$BL$34,1,$B92)</f>
        <v/>
      </c>
      <c r="Y92" s="121">
        <f>$C92*INDEX(Curves!$T$8:$T$68,Y$4-$B92+1)</f>
        <v/>
      </c>
      <c r="Z92" s="121">
        <f>$C92*INDEX(Curves!$T$8:$T$68,Z$4-$B92+1)</f>
        <v/>
      </c>
      <c r="AA92" s="121">
        <f>$C92*INDEX(Curves!$T$8:$T$68,AA$4-$B92+1)</f>
        <v/>
      </c>
      <c r="AB92" s="121">
        <f>$C92*INDEX(Curves!$T$8:$T$68,AB$4-$B92+1)</f>
        <v/>
      </c>
      <c r="AC92" s="121">
        <f>$C92*INDEX(Curves!$T$8:$T$68,AC$4-$B92+1)</f>
        <v/>
      </c>
      <c r="AD92" s="121">
        <f>$C92*INDEX(Curves!$T$8:$T$68,AD$4-$B92+1)</f>
        <v/>
      </c>
      <c r="AE92" s="121">
        <f>$C92*INDEX(Curves!$T$8:$T$68,AE$4-$B92+1)</f>
        <v/>
      </c>
      <c r="AF92" s="121">
        <f>$C92*INDEX(Curves!$T$8:$T$68,AF$4-$B92+1)</f>
        <v/>
      </c>
      <c r="AG92" s="121">
        <f>$C92*INDEX(Curves!$T$8:$T$68,AG$4-$B92+1)</f>
        <v/>
      </c>
      <c r="AH92" s="121">
        <f>$C92*INDEX(Curves!$T$8:$T$68,AH$4-$B92+1)</f>
        <v/>
      </c>
      <c r="AI92" s="121">
        <f>$C92*INDEX(Curves!$T$8:$T$68,AI$4-$B92+1)</f>
        <v/>
      </c>
      <c r="AJ92" s="121">
        <f>$C92*INDEX(Curves!$T$8:$T$68,AJ$4-$B92+1)</f>
        <v/>
      </c>
      <c r="AK92" s="121">
        <f>$C92*INDEX(Curves!$T$8:$T$68,AK$4-$B92+1)</f>
        <v/>
      </c>
      <c r="AL92" s="121">
        <f>$C92*INDEX(Curves!$T$8:$T$68,AL$4-$B92+1)</f>
        <v/>
      </c>
      <c r="AM92" s="121">
        <f>$C92*INDEX(Curves!$T$8:$T$68,AM$4-$B92+1)</f>
        <v/>
      </c>
      <c r="AN92" s="121">
        <f>$C92*INDEX(Curves!$T$8:$T$68,AN$4-$B92+1)</f>
        <v/>
      </c>
      <c r="AO92" s="121">
        <f>$C92*INDEX(Curves!$T$8:$T$68,AO$4-$B92+1)</f>
        <v/>
      </c>
      <c r="AP92" s="121">
        <f>$C92*INDEX(Curves!$T$8:$T$68,AP$4-$B92+1)</f>
        <v/>
      </c>
      <c r="AQ92" s="121">
        <f>$C92*INDEX(Curves!$T$8:$T$68,AQ$4-$B92+1)</f>
        <v/>
      </c>
      <c r="AR92" s="121">
        <f>$C92*INDEX(Curves!$T$8:$T$68,AR$4-$B92+1)</f>
        <v/>
      </c>
      <c r="AS92" s="121">
        <f>$C92*INDEX(Curves!$T$8:$T$68,AS$4-$B92+1)</f>
        <v/>
      </c>
      <c r="AT92" s="121">
        <f>$C92*INDEX(Curves!$T$8:$T$68,AT$4-$B92+1)</f>
        <v/>
      </c>
      <c r="AU92" s="121">
        <f>$C92*INDEX(Curves!$T$8:$T$68,AU$4-$B92+1)</f>
        <v/>
      </c>
      <c r="AV92" s="121">
        <f>$C92*INDEX(Curves!$T$8:$T$68,AV$4-$B92+1)</f>
        <v/>
      </c>
      <c r="AW92" s="121">
        <f>$C92*INDEX(Curves!$T$8:$T$68,AW$4-$B92+1)</f>
        <v/>
      </c>
      <c r="AX92" s="121">
        <f>$C92*INDEX(Curves!$T$8:$T$68,AX$4-$B92+1)</f>
        <v/>
      </c>
      <c r="AY92" s="121">
        <f>$C92*INDEX(Curves!$T$8:$T$68,AY$4-$B92+1)</f>
        <v/>
      </c>
      <c r="AZ92" s="121">
        <f>$C92*INDEX(Curves!$T$8:$T$68,AZ$4-$B92+1)</f>
        <v/>
      </c>
      <c r="BA92" s="121">
        <f>$C92*INDEX(Curves!$T$8:$T$68,BA$4-$B92+1)</f>
        <v/>
      </c>
      <c r="BB92" s="121">
        <f>$C92*INDEX(Curves!$T$8:$T$68,BB$4-$B92+1)</f>
        <v/>
      </c>
      <c r="BC92" s="121">
        <f>$C92*INDEX(Curves!$T$8:$T$68,BC$4-$B92+1)</f>
        <v/>
      </c>
      <c r="BD92" s="121">
        <f>$C92*INDEX(Curves!$T$8:$T$68,BD$4-$B92+1)</f>
        <v/>
      </c>
      <c r="BE92" s="121">
        <f>$C92*INDEX(Curves!$T$8:$T$68,BE$4-$B92+1)</f>
        <v/>
      </c>
      <c r="BF92" s="121">
        <f>$C92*INDEX(Curves!$T$8:$T$68,BF$4-$B92+1)</f>
        <v/>
      </c>
      <c r="BG92" s="121">
        <f>$C92*INDEX(Curves!$T$8:$T$68,BG$4-$B92+1)</f>
        <v/>
      </c>
      <c r="BH92" s="121">
        <f>$C92*INDEX(Curves!$T$8:$T$68,BH$4-$B92+1)</f>
        <v/>
      </c>
      <c r="BI92" s="121">
        <f>$C92*INDEX(Curves!$T$8:$T$68,BI$4-$B92+1)</f>
        <v/>
      </c>
      <c r="BJ92" s="121">
        <f>$C92*INDEX(Curves!$T$8:$T$68,BJ$4-$B92+1)</f>
        <v/>
      </c>
      <c r="BK92" s="121">
        <f>$C92*INDEX(Curves!$T$8:$T$68,BK$4-$B92+1)</f>
        <v/>
      </c>
      <c r="BL92" s="121">
        <f>$C92*INDEX(Curves!$T$8:$T$68,BL$4-$B92+1)</f>
        <v/>
      </c>
    </row>
    <row r="93">
      <c r="A93" s="116" t="inlineStr">
        <is>
          <t>Cohort month 21</t>
        </is>
      </c>
      <c r="B93" s="116" t="n">
        <v>21</v>
      </c>
      <c r="C93" s="33">
        <f>INDEX(Ops!$E$34:$BL$34,1,$B93)</f>
        <v/>
      </c>
      <c r="Z93" s="121">
        <f>$C93*INDEX(Curves!$T$8:$T$68,Z$4-$B93+1)</f>
        <v/>
      </c>
      <c r="AA93" s="121">
        <f>$C93*INDEX(Curves!$T$8:$T$68,AA$4-$B93+1)</f>
        <v/>
      </c>
      <c r="AB93" s="121">
        <f>$C93*INDEX(Curves!$T$8:$T$68,AB$4-$B93+1)</f>
        <v/>
      </c>
      <c r="AC93" s="121">
        <f>$C93*INDEX(Curves!$T$8:$T$68,AC$4-$B93+1)</f>
        <v/>
      </c>
      <c r="AD93" s="121">
        <f>$C93*INDEX(Curves!$T$8:$T$68,AD$4-$B93+1)</f>
        <v/>
      </c>
      <c r="AE93" s="121">
        <f>$C93*INDEX(Curves!$T$8:$T$68,AE$4-$B93+1)</f>
        <v/>
      </c>
      <c r="AF93" s="121">
        <f>$C93*INDEX(Curves!$T$8:$T$68,AF$4-$B93+1)</f>
        <v/>
      </c>
      <c r="AG93" s="121">
        <f>$C93*INDEX(Curves!$T$8:$T$68,AG$4-$B93+1)</f>
        <v/>
      </c>
      <c r="AH93" s="121">
        <f>$C93*INDEX(Curves!$T$8:$T$68,AH$4-$B93+1)</f>
        <v/>
      </c>
      <c r="AI93" s="121">
        <f>$C93*INDEX(Curves!$T$8:$T$68,AI$4-$B93+1)</f>
        <v/>
      </c>
      <c r="AJ93" s="121">
        <f>$C93*INDEX(Curves!$T$8:$T$68,AJ$4-$B93+1)</f>
        <v/>
      </c>
      <c r="AK93" s="121">
        <f>$C93*INDEX(Curves!$T$8:$T$68,AK$4-$B93+1)</f>
        <v/>
      </c>
      <c r="AL93" s="121">
        <f>$C93*INDEX(Curves!$T$8:$T$68,AL$4-$B93+1)</f>
        <v/>
      </c>
      <c r="AM93" s="121">
        <f>$C93*INDEX(Curves!$T$8:$T$68,AM$4-$B93+1)</f>
        <v/>
      </c>
      <c r="AN93" s="121">
        <f>$C93*INDEX(Curves!$T$8:$T$68,AN$4-$B93+1)</f>
        <v/>
      </c>
      <c r="AO93" s="121">
        <f>$C93*INDEX(Curves!$T$8:$T$68,AO$4-$B93+1)</f>
        <v/>
      </c>
      <c r="AP93" s="121">
        <f>$C93*INDEX(Curves!$T$8:$T$68,AP$4-$B93+1)</f>
        <v/>
      </c>
      <c r="AQ93" s="121">
        <f>$C93*INDEX(Curves!$T$8:$T$68,AQ$4-$B93+1)</f>
        <v/>
      </c>
      <c r="AR93" s="121">
        <f>$C93*INDEX(Curves!$T$8:$T$68,AR$4-$B93+1)</f>
        <v/>
      </c>
      <c r="AS93" s="121">
        <f>$C93*INDEX(Curves!$T$8:$T$68,AS$4-$B93+1)</f>
        <v/>
      </c>
      <c r="AT93" s="121">
        <f>$C93*INDEX(Curves!$T$8:$T$68,AT$4-$B93+1)</f>
        <v/>
      </c>
      <c r="AU93" s="121">
        <f>$C93*INDEX(Curves!$T$8:$T$68,AU$4-$B93+1)</f>
        <v/>
      </c>
      <c r="AV93" s="121">
        <f>$C93*INDEX(Curves!$T$8:$T$68,AV$4-$B93+1)</f>
        <v/>
      </c>
      <c r="AW93" s="121">
        <f>$C93*INDEX(Curves!$T$8:$T$68,AW$4-$B93+1)</f>
        <v/>
      </c>
      <c r="AX93" s="121">
        <f>$C93*INDEX(Curves!$T$8:$T$68,AX$4-$B93+1)</f>
        <v/>
      </c>
      <c r="AY93" s="121">
        <f>$C93*INDEX(Curves!$T$8:$T$68,AY$4-$B93+1)</f>
        <v/>
      </c>
      <c r="AZ93" s="121">
        <f>$C93*INDEX(Curves!$T$8:$T$68,AZ$4-$B93+1)</f>
        <v/>
      </c>
      <c r="BA93" s="121">
        <f>$C93*INDEX(Curves!$T$8:$T$68,BA$4-$B93+1)</f>
        <v/>
      </c>
      <c r="BB93" s="121">
        <f>$C93*INDEX(Curves!$T$8:$T$68,BB$4-$B93+1)</f>
        <v/>
      </c>
      <c r="BC93" s="121">
        <f>$C93*INDEX(Curves!$T$8:$T$68,BC$4-$B93+1)</f>
        <v/>
      </c>
      <c r="BD93" s="121">
        <f>$C93*INDEX(Curves!$T$8:$T$68,BD$4-$B93+1)</f>
        <v/>
      </c>
      <c r="BE93" s="121">
        <f>$C93*INDEX(Curves!$T$8:$T$68,BE$4-$B93+1)</f>
        <v/>
      </c>
      <c r="BF93" s="121">
        <f>$C93*INDEX(Curves!$T$8:$T$68,BF$4-$B93+1)</f>
        <v/>
      </c>
      <c r="BG93" s="121">
        <f>$C93*INDEX(Curves!$T$8:$T$68,BG$4-$B93+1)</f>
        <v/>
      </c>
      <c r="BH93" s="121">
        <f>$C93*INDEX(Curves!$T$8:$T$68,BH$4-$B93+1)</f>
        <v/>
      </c>
      <c r="BI93" s="121">
        <f>$C93*INDEX(Curves!$T$8:$T$68,BI$4-$B93+1)</f>
        <v/>
      </c>
      <c r="BJ93" s="121">
        <f>$C93*INDEX(Curves!$T$8:$T$68,BJ$4-$B93+1)</f>
        <v/>
      </c>
      <c r="BK93" s="121">
        <f>$C93*INDEX(Curves!$T$8:$T$68,BK$4-$B93+1)</f>
        <v/>
      </c>
      <c r="BL93" s="121">
        <f>$C93*INDEX(Curves!$T$8:$T$68,BL$4-$B93+1)</f>
        <v/>
      </c>
    </row>
    <row r="94">
      <c r="A94" s="116" t="inlineStr">
        <is>
          <t>Cohort month 22</t>
        </is>
      </c>
      <c r="B94" s="116" t="n">
        <v>22</v>
      </c>
      <c r="C94" s="33">
        <f>INDEX(Ops!$E$34:$BL$34,1,$B94)</f>
        <v/>
      </c>
      <c r="AA94" s="121">
        <f>$C94*INDEX(Curves!$T$8:$T$68,AA$4-$B94+1)</f>
        <v/>
      </c>
      <c r="AB94" s="121">
        <f>$C94*INDEX(Curves!$T$8:$T$68,AB$4-$B94+1)</f>
        <v/>
      </c>
      <c r="AC94" s="121">
        <f>$C94*INDEX(Curves!$T$8:$T$68,AC$4-$B94+1)</f>
        <v/>
      </c>
      <c r="AD94" s="121">
        <f>$C94*INDEX(Curves!$T$8:$T$68,AD$4-$B94+1)</f>
        <v/>
      </c>
      <c r="AE94" s="121">
        <f>$C94*INDEX(Curves!$T$8:$T$68,AE$4-$B94+1)</f>
        <v/>
      </c>
      <c r="AF94" s="121">
        <f>$C94*INDEX(Curves!$T$8:$T$68,AF$4-$B94+1)</f>
        <v/>
      </c>
      <c r="AG94" s="121">
        <f>$C94*INDEX(Curves!$T$8:$T$68,AG$4-$B94+1)</f>
        <v/>
      </c>
      <c r="AH94" s="121">
        <f>$C94*INDEX(Curves!$T$8:$T$68,AH$4-$B94+1)</f>
        <v/>
      </c>
      <c r="AI94" s="121">
        <f>$C94*INDEX(Curves!$T$8:$T$68,AI$4-$B94+1)</f>
        <v/>
      </c>
      <c r="AJ94" s="121">
        <f>$C94*INDEX(Curves!$T$8:$T$68,AJ$4-$B94+1)</f>
        <v/>
      </c>
      <c r="AK94" s="121">
        <f>$C94*INDEX(Curves!$T$8:$T$68,AK$4-$B94+1)</f>
        <v/>
      </c>
      <c r="AL94" s="121">
        <f>$C94*INDEX(Curves!$T$8:$T$68,AL$4-$B94+1)</f>
        <v/>
      </c>
      <c r="AM94" s="121">
        <f>$C94*INDEX(Curves!$T$8:$T$68,AM$4-$B94+1)</f>
        <v/>
      </c>
      <c r="AN94" s="121">
        <f>$C94*INDEX(Curves!$T$8:$T$68,AN$4-$B94+1)</f>
        <v/>
      </c>
      <c r="AO94" s="121">
        <f>$C94*INDEX(Curves!$T$8:$T$68,AO$4-$B94+1)</f>
        <v/>
      </c>
      <c r="AP94" s="121">
        <f>$C94*INDEX(Curves!$T$8:$T$68,AP$4-$B94+1)</f>
        <v/>
      </c>
      <c r="AQ94" s="121">
        <f>$C94*INDEX(Curves!$T$8:$T$68,AQ$4-$B94+1)</f>
        <v/>
      </c>
      <c r="AR94" s="121">
        <f>$C94*INDEX(Curves!$T$8:$T$68,AR$4-$B94+1)</f>
        <v/>
      </c>
      <c r="AS94" s="121">
        <f>$C94*INDEX(Curves!$T$8:$T$68,AS$4-$B94+1)</f>
        <v/>
      </c>
      <c r="AT94" s="121">
        <f>$C94*INDEX(Curves!$T$8:$T$68,AT$4-$B94+1)</f>
        <v/>
      </c>
      <c r="AU94" s="121">
        <f>$C94*INDEX(Curves!$T$8:$T$68,AU$4-$B94+1)</f>
        <v/>
      </c>
      <c r="AV94" s="121">
        <f>$C94*INDEX(Curves!$T$8:$T$68,AV$4-$B94+1)</f>
        <v/>
      </c>
      <c r="AW94" s="121">
        <f>$C94*INDEX(Curves!$T$8:$T$68,AW$4-$B94+1)</f>
        <v/>
      </c>
      <c r="AX94" s="121">
        <f>$C94*INDEX(Curves!$T$8:$T$68,AX$4-$B94+1)</f>
        <v/>
      </c>
      <c r="AY94" s="121">
        <f>$C94*INDEX(Curves!$T$8:$T$68,AY$4-$B94+1)</f>
        <v/>
      </c>
      <c r="AZ94" s="121">
        <f>$C94*INDEX(Curves!$T$8:$T$68,AZ$4-$B94+1)</f>
        <v/>
      </c>
      <c r="BA94" s="121">
        <f>$C94*INDEX(Curves!$T$8:$T$68,BA$4-$B94+1)</f>
        <v/>
      </c>
      <c r="BB94" s="121">
        <f>$C94*INDEX(Curves!$T$8:$T$68,BB$4-$B94+1)</f>
        <v/>
      </c>
      <c r="BC94" s="121">
        <f>$C94*INDEX(Curves!$T$8:$T$68,BC$4-$B94+1)</f>
        <v/>
      </c>
      <c r="BD94" s="121">
        <f>$C94*INDEX(Curves!$T$8:$T$68,BD$4-$B94+1)</f>
        <v/>
      </c>
      <c r="BE94" s="121">
        <f>$C94*INDEX(Curves!$T$8:$T$68,BE$4-$B94+1)</f>
        <v/>
      </c>
      <c r="BF94" s="121">
        <f>$C94*INDEX(Curves!$T$8:$T$68,BF$4-$B94+1)</f>
        <v/>
      </c>
      <c r="BG94" s="121">
        <f>$C94*INDEX(Curves!$T$8:$T$68,BG$4-$B94+1)</f>
        <v/>
      </c>
      <c r="BH94" s="121">
        <f>$C94*INDEX(Curves!$T$8:$T$68,BH$4-$B94+1)</f>
        <v/>
      </c>
      <c r="BI94" s="121">
        <f>$C94*INDEX(Curves!$T$8:$T$68,BI$4-$B94+1)</f>
        <v/>
      </c>
      <c r="BJ94" s="121">
        <f>$C94*INDEX(Curves!$T$8:$T$68,BJ$4-$B94+1)</f>
        <v/>
      </c>
      <c r="BK94" s="121">
        <f>$C94*INDEX(Curves!$T$8:$T$68,BK$4-$B94+1)</f>
        <v/>
      </c>
      <c r="BL94" s="121">
        <f>$C94*INDEX(Curves!$T$8:$T$68,BL$4-$B94+1)</f>
        <v/>
      </c>
    </row>
    <row r="95">
      <c r="A95" s="116" t="inlineStr">
        <is>
          <t>Cohort month 23</t>
        </is>
      </c>
      <c r="B95" s="116" t="n">
        <v>23</v>
      </c>
      <c r="C95" s="33">
        <f>INDEX(Ops!$E$34:$BL$34,1,$B95)</f>
        <v/>
      </c>
      <c r="AB95" s="121">
        <f>$C95*INDEX(Curves!$T$8:$T$68,AB$4-$B95+1)</f>
        <v/>
      </c>
      <c r="AC95" s="121">
        <f>$C95*INDEX(Curves!$T$8:$T$68,AC$4-$B95+1)</f>
        <v/>
      </c>
      <c r="AD95" s="121">
        <f>$C95*INDEX(Curves!$T$8:$T$68,AD$4-$B95+1)</f>
        <v/>
      </c>
      <c r="AE95" s="121">
        <f>$C95*INDEX(Curves!$T$8:$T$68,AE$4-$B95+1)</f>
        <v/>
      </c>
      <c r="AF95" s="121">
        <f>$C95*INDEX(Curves!$T$8:$T$68,AF$4-$B95+1)</f>
        <v/>
      </c>
      <c r="AG95" s="121">
        <f>$C95*INDEX(Curves!$T$8:$T$68,AG$4-$B95+1)</f>
        <v/>
      </c>
      <c r="AH95" s="121">
        <f>$C95*INDEX(Curves!$T$8:$T$68,AH$4-$B95+1)</f>
        <v/>
      </c>
      <c r="AI95" s="121">
        <f>$C95*INDEX(Curves!$T$8:$T$68,AI$4-$B95+1)</f>
        <v/>
      </c>
      <c r="AJ95" s="121">
        <f>$C95*INDEX(Curves!$T$8:$T$68,AJ$4-$B95+1)</f>
        <v/>
      </c>
      <c r="AK95" s="121">
        <f>$C95*INDEX(Curves!$T$8:$T$68,AK$4-$B95+1)</f>
        <v/>
      </c>
      <c r="AL95" s="121">
        <f>$C95*INDEX(Curves!$T$8:$T$68,AL$4-$B95+1)</f>
        <v/>
      </c>
      <c r="AM95" s="121">
        <f>$C95*INDEX(Curves!$T$8:$T$68,AM$4-$B95+1)</f>
        <v/>
      </c>
      <c r="AN95" s="121">
        <f>$C95*INDEX(Curves!$T$8:$T$68,AN$4-$B95+1)</f>
        <v/>
      </c>
      <c r="AO95" s="121">
        <f>$C95*INDEX(Curves!$T$8:$T$68,AO$4-$B95+1)</f>
        <v/>
      </c>
      <c r="AP95" s="121">
        <f>$C95*INDEX(Curves!$T$8:$T$68,AP$4-$B95+1)</f>
        <v/>
      </c>
      <c r="AQ95" s="121">
        <f>$C95*INDEX(Curves!$T$8:$T$68,AQ$4-$B95+1)</f>
        <v/>
      </c>
      <c r="AR95" s="121">
        <f>$C95*INDEX(Curves!$T$8:$T$68,AR$4-$B95+1)</f>
        <v/>
      </c>
      <c r="AS95" s="121">
        <f>$C95*INDEX(Curves!$T$8:$T$68,AS$4-$B95+1)</f>
        <v/>
      </c>
      <c r="AT95" s="121">
        <f>$C95*INDEX(Curves!$T$8:$T$68,AT$4-$B95+1)</f>
        <v/>
      </c>
      <c r="AU95" s="121">
        <f>$C95*INDEX(Curves!$T$8:$T$68,AU$4-$B95+1)</f>
        <v/>
      </c>
      <c r="AV95" s="121">
        <f>$C95*INDEX(Curves!$T$8:$T$68,AV$4-$B95+1)</f>
        <v/>
      </c>
      <c r="AW95" s="121">
        <f>$C95*INDEX(Curves!$T$8:$T$68,AW$4-$B95+1)</f>
        <v/>
      </c>
      <c r="AX95" s="121">
        <f>$C95*INDEX(Curves!$T$8:$T$68,AX$4-$B95+1)</f>
        <v/>
      </c>
      <c r="AY95" s="121">
        <f>$C95*INDEX(Curves!$T$8:$T$68,AY$4-$B95+1)</f>
        <v/>
      </c>
      <c r="AZ95" s="121">
        <f>$C95*INDEX(Curves!$T$8:$T$68,AZ$4-$B95+1)</f>
        <v/>
      </c>
      <c r="BA95" s="121">
        <f>$C95*INDEX(Curves!$T$8:$T$68,BA$4-$B95+1)</f>
        <v/>
      </c>
      <c r="BB95" s="121">
        <f>$C95*INDEX(Curves!$T$8:$T$68,BB$4-$B95+1)</f>
        <v/>
      </c>
      <c r="BC95" s="121">
        <f>$C95*INDEX(Curves!$T$8:$T$68,BC$4-$B95+1)</f>
        <v/>
      </c>
      <c r="BD95" s="121">
        <f>$C95*INDEX(Curves!$T$8:$T$68,BD$4-$B95+1)</f>
        <v/>
      </c>
      <c r="BE95" s="121">
        <f>$C95*INDEX(Curves!$T$8:$T$68,BE$4-$B95+1)</f>
        <v/>
      </c>
      <c r="BF95" s="121">
        <f>$C95*INDEX(Curves!$T$8:$T$68,BF$4-$B95+1)</f>
        <v/>
      </c>
      <c r="BG95" s="121">
        <f>$C95*INDEX(Curves!$T$8:$T$68,BG$4-$B95+1)</f>
        <v/>
      </c>
      <c r="BH95" s="121">
        <f>$C95*INDEX(Curves!$T$8:$T$68,BH$4-$B95+1)</f>
        <v/>
      </c>
      <c r="BI95" s="121">
        <f>$C95*INDEX(Curves!$T$8:$T$68,BI$4-$B95+1)</f>
        <v/>
      </c>
      <c r="BJ95" s="121">
        <f>$C95*INDEX(Curves!$T$8:$T$68,BJ$4-$B95+1)</f>
        <v/>
      </c>
      <c r="BK95" s="121">
        <f>$C95*INDEX(Curves!$T$8:$T$68,BK$4-$B95+1)</f>
        <v/>
      </c>
      <c r="BL95" s="121">
        <f>$C95*INDEX(Curves!$T$8:$T$68,BL$4-$B95+1)</f>
        <v/>
      </c>
    </row>
    <row r="96">
      <c r="A96" s="116" t="inlineStr">
        <is>
          <t>Cohort month 24</t>
        </is>
      </c>
      <c r="B96" s="116" t="n">
        <v>24</v>
      </c>
      <c r="C96" s="33">
        <f>INDEX(Ops!$E$34:$BL$34,1,$B96)</f>
        <v/>
      </c>
      <c r="AC96" s="121">
        <f>$C96*INDEX(Curves!$T$8:$T$68,AC$4-$B96+1)</f>
        <v/>
      </c>
      <c r="AD96" s="121">
        <f>$C96*INDEX(Curves!$T$8:$T$68,AD$4-$B96+1)</f>
        <v/>
      </c>
      <c r="AE96" s="121">
        <f>$C96*INDEX(Curves!$T$8:$T$68,AE$4-$B96+1)</f>
        <v/>
      </c>
      <c r="AF96" s="121">
        <f>$C96*INDEX(Curves!$T$8:$T$68,AF$4-$B96+1)</f>
        <v/>
      </c>
      <c r="AG96" s="121">
        <f>$C96*INDEX(Curves!$T$8:$T$68,AG$4-$B96+1)</f>
        <v/>
      </c>
      <c r="AH96" s="121">
        <f>$C96*INDEX(Curves!$T$8:$T$68,AH$4-$B96+1)</f>
        <v/>
      </c>
      <c r="AI96" s="121">
        <f>$C96*INDEX(Curves!$T$8:$T$68,AI$4-$B96+1)</f>
        <v/>
      </c>
      <c r="AJ96" s="121">
        <f>$C96*INDEX(Curves!$T$8:$T$68,AJ$4-$B96+1)</f>
        <v/>
      </c>
      <c r="AK96" s="121">
        <f>$C96*INDEX(Curves!$T$8:$T$68,AK$4-$B96+1)</f>
        <v/>
      </c>
      <c r="AL96" s="121">
        <f>$C96*INDEX(Curves!$T$8:$T$68,AL$4-$B96+1)</f>
        <v/>
      </c>
      <c r="AM96" s="121">
        <f>$C96*INDEX(Curves!$T$8:$T$68,AM$4-$B96+1)</f>
        <v/>
      </c>
      <c r="AN96" s="121">
        <f>$C96*INDEX(Curves!$T$8:$T$68,AN$4-$B96+1)</f>
        <v/>
      </c>
      <c r="AO96" s="121">
        <f>$C96*INDEX(Curves!$T$8:$T$68,AO$4-$B96+1)</f>
        <v/>
      </c>
      <c r="AP96" s="121">
        <f>$C96*INDEX(Curves!$T$8:$T$68,AP$4-$B96+1)</f>
        <v/>
      </c>
      <c r="AQ96" s="121">
        <f>$C96*INDEX(Curves!$T$8:$T$68,AQ$4-$B96+1)</f>
        <v/>
      </c>
      <c r="AR96" s="121">
        <f>$C96*INDEX(Curves!$T$8:$T$68,AR$4-$B96+1)</f>
        <v/>
      </c>
      <c r="AS96" s="121">
        <f>$C96*INDEX(Curves!$T$8:$T$68,AS$4-$B96+1)</f>
        <v/>
      </c>
      <c r="AT96" s="121">
        <f>$C96*INDEX(Curves!$T$8:$T$68,AT$4-$B96+1)</f>
        <v/>
      </c>
      <c r="AU96" s="121">
        <f>$C96*INDEX(Curves!$T$8:$T$68,AU$4-$B96+1)</f>
        <v/>
      </c>
      <c r="AV96" s="121">
        <f>$C96*INDEX(Curves!$T$8:$T$68,AV$4-$B96+1)</f>
        <v/>
      </c>
      <c r="AW96" s="121">
        <f>$C96*INDEX(Curves!$T$8:$T$68,AW$4-$B96+1)</f>
        <v/>
      </c>
      <c r="AX96" s="121">
        <f>$C96*INDEX(Curves!$T$8:$T$68,AX$4-$B96+1)</f>
        <v/>
      </c>
      <c r="AY96" s="121">
        <f>$C96*INDEX(Curves!$T$8:$T$68,AY$4-$B96+1)</f>
        <v/>
      </c>
      <c r="AZ96" s="121">
        <f>$C96*INDEX(Curves!$T$8:$T$68,AZ$4-$B96+1)</f>
        <v/>
      </c>
      <c r="BA96" s="121">
        <f>$C96*INDEX(Curves!$T$8:$T$68,BA$4-$B96+1)</f>
        <v/>
      </c>
      <c r="BB96" s="121">
        <f>$C96*INDEX(Curves!$T$8:$T$68,BB$4-$B96+1)</f>
        <v/>
      </c>
      <c r="BC96" s="121">
        <f>$C96*INDEX(Curves!$T$8:$T$68,BC$4-$B96+1)</f>
        <v/>
      </c>
      <c r="BD96" s="121">
        <f>$C96*INDEX(Curves!$T$8:$T$68,BD$4-$B96+1)</f>
        <v/>
      </c>
      <c r="BE96" s="121">
        <f>$C96*INDEX(Curves!$T$8:$T$68,BE$4-$B96+1)</f>
        <v/>
      </c>
      <c r="BF96" s="121">
        <f>$C96*INDEX(Curves!$T$8:$T$68,BF$4-$B96+1)</f>
        <v/>
      </c>
      <c r="BG96" s="121">
        <f>$C96*INDEX(Curves!$T$8:$T$68,BG$4-$B96+1)</f>
        <v/>
      </c>
      <c r="BH96" s="121">
        <f>$C96*INDEX(Curves!$T$8:$T$68,BH$4-$B96+1)</f>
        <v/>
      </c>
      <c r="BI96" s="121">
        <f>$C96*INDEX(Curves!$T$8:$T$68,BI$4-$B96+1)</f>
        <v/>
      </c>
      <c r="BJ96" s="121">
        <f>$C96*INDEX(Curves!$T$8:$T$68,BJ$4-$B96+1)</f>
        <v/>
      </c>
      <c r="BK96" s="121">
        <f>$C96*INDEX(Curves!$T$8:$T$68,BK$4-$B96+1)</f>
        <v/>
      </c>
      <c r="BL96" s="121">
        <f>$C96*INDEX(Curves!$T$8:$T$68,BL$4-$B96+1)</f>
        <v/>
      </c>
    </row>
    <row r="97">
      <c r="A97" s="116" t="inlineStr">
        <is>
          <t>Cohort month 25</t>
        </is>
      </c>
      <c r="B97" s="116" t="n">
        <v>25</v>
      </c>
      <c r="C97" s="33">
        <f>INDEX(Ops!$E$34:$BL$34,1,$B97)</f>
        <v/>
      </c>
      <c r="AD97" s="121">
        <f>$C97*INDEX(Curves!$T$8:$T$68,AD$4-$B97+1)</f>
        <v/>
      </c>
      <c r="AE97" s="121">
        <f>$C97*INDEX(Curves!$T$8:$T$68,AE$4-$B97+1)</f>
        <v/>
      </c>
      <c r="AF97" s="121">
        <f>$C97*INDEX(Curves!$T$8:$T$68,AF$4-$B97+1)</f>
        <v/>
      </c>
      <c r="AG97" s="121">
        <f>$C97*INDEX(Curves!$T$8:$T$68,AG$4-$B97+1)</f>
        <v/>
      </c>
      <c r="AH97" s="121">
        <f>$C97*INDEX(Curves!$T$8:$T$68,AH$4-$B97+1)</f>
        <v/>
      </c>
      <c r="AI97" s="121">
        <f>$C97*INDEX(Curves!$T$8:$T$68,AI$4-$B97+1)</f>
        <v/>
      </c>
      <c r="AJ97" s="121">
        <f>$C97*INDEX(Curves!$T$8:$T$68,AJ$4-$B97+1)</f>
        <v/>
      </c>
      <c r="AK97" s="121">
        <f>$C97*INDEX(Curves!$T$8:$T$68,AK$4-$B97+1)</f>
        <v/>
      </c>
      <c r="AL97" s="121">
        <f>$C97*INDEX(Curves!$T$8:$T$68,AL$4-$B97+1)</f>
        <v/>
      </c>
      <c r="AM97" s="121">
        <f>$C97*INDEX(Curves!$T$8:$T$68,AM$4-$B97+1)</f>
        <v/>
      </c>
      <c r="AN97" s="121">
        <f>$C97*INDEX(Curves!$T$8:$T$68,AN$4-$B97+1)</f>
        <v/>
      </c>
      <c r="AO97" s="121">
        <f>$C97*INDEX(Curves!$T$8:$T$68,AO$4-$B97+1)</f>
        <v/>
      </c>
      <c r="AP97" s="121">
        <f>$C97*INDEX(Curves!$T$8:$T$68,AP$4-$B97+1)</f>
        <v/>
      </c>
      <c r="AQ97" s="121">
        <f>$C97*INDEX(Curves!$T$8:$T$68,AQ$4-$B97+1)</f>
        <v/>
      </c>
      <c r="AR97" s="121">
        <f>$C97*INDEX(Curves!$T$8:$T$68,AR$4-$B97+1)</f>
        <v/>
      </c>
      <c r="AS97" s="121">
        <f>$C97*INDEX(Curves!$T$8:$T$68,AS$4-$B97+1)</f>
        <v/>
      </c>
      <c r="AT97" s="121">
        <f>$C97*INDEX(Curves!$T$8:$T$68,AT$4-$B97+1)</f>
        <v/>
      </c>
      <c r="AU97" s="121">
        <f>$C97*INDEX(Curves!$T$8:$T$68,AU$4-$B97+1)</f>
        <v/>
      </c>
      <c r="AV97" s="121">
        <f>$C97*INDEX(Curves!$T$8:$T$68,AV$4-$B97+1)</f>
        <v/>
      </c>
      <c r="AW97" s="121">
        <f>$C97*INDEX(Curves!$T$8:$T$68,AW$4-$B97+1)</f>
        <v/>
      </c>
      <c r="AX97" s="121">
        <f>$C97*INDEX(Curves!$T$8:$T$68,AX$4-$B97+1)</f>
        <v/>
      </c>
      <c r="AY97" s="121">
        <f>$C97*INDEX(Curves!$T$8:$T$68,AY$4-$B97+1)</f>
        <v/>
      </c>
      <c r="AZ97" s="121">
        <f>$C97*INDEX(Curves!$T$8:$T$68,AZ$4-$B97+1)</f>
        <v/>
      </c>
      <c r="BA97" s="121">
        <f>$C97*INDEX(Curves!$T$8:$T$68,BA$4-$B97+1)</f>
        <v/>
      </c>
      <c r="BB97" s="121">
        <f>$C97*INDEX(Curves!$T$8:$T$68,BB$4-$B97+1)</f>
        <v/>
      </c>
      <c r="BC97" s="121">
        <f>$C97*INDEX(Curves!$T$8:$T$68,BC$4-$B97+1)</f>
        <v/>
      </c>
      <c r="BD97" s="121">
        <f>$C97*INDEX(Curves!$T$8:$T$68,BD$4-$B97+1)</f>
        <v/>
      </c>
      <c r="BE97" s="121">
        <f>$C97*INDEX(Curves!$T$8:$T$68,BE$4-$B97+1)</f>
        <v/>
      </c>
      <c r="BF97" s="121">
        <f>$C97*INDEX(Curves!$T$8:$T$68,BF$4-$B97+1)</f>
        <v/>
      </c>
      <c r="BG97" s="121">
        <f>$C97*INDEX(Curves!$T$8:$T$68,BG$4-$B97+1)</f>
        <v/>
      </c>
      <c r="BH97" s="121">
        <f>$C97*INDEX(Curves!$T$8:$T$68,BH$4-$B97+1)</f>
        <v/>
      </c>
      <c r="BI97" s="121">
        <f>$C97*INDEX(Curves!$T$8:$T$68,BI$4-$B97+1)</f>
        <v/>
      </c>
      <c r="BJ97" s="121">
        <f>$C97*INDEX(Curves!$T$8:$T$68,BJ$4-$B97+1)</f>
        <v/>
      </c>
      <c r="BK97" s="121">
        <f>$C97*INDEX(Curves!$T$8:$T$68,BK$4-$B97+1)</f>
        <v/>
      </c>
      <c r="BL97" s="121">
        <f>$C97*INDEX(Curves!$T$8:$T$68,BL$4-$B97+1)</f>
        <v/>
      </c>
    </row>
    <row r="98">
      <c r="A98" s="116" t="inlineStr">
        <is>
          <t>Cohort month 26</t>
        </is>
      </c>
      <c r="B98" s="116" t="n">
        <v>26</v>
      </c>
      <c r="C98" s="33">
        <f>INDEX(Ops!$E$34:$BL$34,1,$B98)</f>
        <v/>
      </c>
      <c r="AE98" s="121">
        <f>$C98*INDEX(Curves!$T$8:$T$68,AE$4-$B98+1)</f>
        <v/>
      </c>
      <c r="AF98" s="121">
        <f>$C98*INDEX(Curves!$T$8:$T$68,AF$4-$B98+1)</f>
        <v/>
      </c>
      <c r="AG98" s="121">
        <f>$C98*INDEX(Curves!$T$8:$T$68,AG$4-$B98+1)</f>
        <v/>
      </c>
      <c r="AH98" s="121">
        <f>$C98*INDEX(Curves!$T$8:$T$68,AH$4-$B98+1)</f>
        <v/>
      </c>
      <c r="AI98" s="121">
        <f>$C98*INDEX(Curves!$T$8:$T$68,AI$4-$B98+1)</f>
        <v/>
      </c>
      <c r="AJ98" s="121">
        <f>$C98*INDEX(Curves!$T$8:$T$68,AJ$4-$B98+1)</f>
        <v/>
      </c>
      <c r="AK98" s="121">
        <f>$C98*INDEX(Curves!$T$8:$T$68,AK$4-$B98+1)</f>
        <v/>
      </c>
      <c r="AL98" s="121">
        <f>$C98*INDEX(Curves!$T$8:$T$68,AL$4-$B98+1)</f>
        <v/>
      </c>
      <c r="AM98" s="121">
        <f>$C98*INDEX(Curves!$T$8:$T$68,AM$4-$B98+1)</f>
        <v/>
      </c>
      <c r="AN98" s="121">
        <f>$C98*INDEX(Curves!$T$8:$T$68,AN$4-$B98+1)</f>
        <v/>
      </c>
      <c r="AO98" s="121">
        <f>$C98*INDEX(Curves!$T$8:$T$68,AO$4-$B98+1)</f>
        <v/>
      </c>
      <c r="AP98" s="121">
        <f>$C98*INDEX(Curves!$T$8:$T$68,AP$4-$B98+1)</f>
        <v/>
      </c>
      <c r="AQ98" s="121">
        <f>$C98*INDEX(Curves!$T$8:$T$68,AQ$4-$B98+1)</f>
        <v/>
      </c>
      <c r="AR98" s="121">
        <f>$C98*INDEX(Curves!$T$8:$T$68,AR$4-$B98+1)</f>
        <v/>
      </c>
      <c r="AS98" s="121">
        <f>$C98*INDEX(Curves!$T$8:$T$68,AS$4-$B98+1)</f>
        <v/>
      </c>
      <c r="AT98" s="121">
        <f>$C98*INDEX(Curves!$T$8:$T$68,AT$4-$B98+1)</f>
        <v/>
      </c>
      <c r="AU98" s="121">
        <f>$C98*INDEX(Curves!$T$8:$T$68,AU$4-$B98+1)</f>
        <v/>
      </c>
      <c r="AV98" s="121">
        <f>$C98*INDEX(Curves!$T$8:$T$68,AV$4-$B98+1)</f>
        <v/>
      </c>
      <c r="AW98" s="121">
        <f>$C98*INDEX(Curves!$T$8:$T$68,AW$4-$B98+1)</f>
        <v/>
      </c>
      <c r="AX98" s="121">
        <f>$C98*INDEX(Curves!$T$8:$T$68,AX$4-$B98+1)</f>
        <v/>
      </c>
      <c r="AY98" s="121">
        <f>$C98*INDEX(Curves!$T$8:$T$68,AY$4-$B98+1)</f>
        <v/>
      </c>
      <c r="AZ98" s="121">
        <f>$C98*INDEX(Curves!$T$8:$T$68,AZ$4-$B98+1)</f>
        <v/>
      </c>
      <c r="BA98" s="121">
        <f>$C98*INDEX(Curves!$T$8:$T$68,BA$4-$B98+1)</f>
        <v/>
      </c>
      <c r="BB98" s="121">
        <f>$C98*INDEX(Curves!$T$8:$T$68,BB$4-$B98+1)</f>
        <v/>
      </c>
      <c r="BC98" s="121">
        <f>$C98*INDEX(Curves!$T$8:$T$68,BC$4-$B98+1)</f>
        <v/>
      </c>
      <c r="BD98" s="121">
        <f>$C98*INDEX(Curves!$T$8:$T$68,BD$4-$B98+1)</f>
        <v/>
      </c>
      <c r="BE98" s="121">
        <f>$C98*INDEX(Curves!$T$8:$T$68,BE$4-$B98+1)</f>
        <v/>
      </c>
      <c r="BF98" s="121">
        <f>$C98*INDEX(Curves!$T$8:$T$68,BF$4-$B98+1)</f>
        <v/>
      </c>
      <c r="BG98" s="121">
        <f>$C98*INDEX(Curves!$T$8:$T$68,BG$4-$B98+1)</f>
        <v/>
      </c>
      <c r="BH98" s="121">
        <f>$C98*INDEX(Curves!$T$8:$T$68,BH$4-$B98+1)</f>
        <v/>
      </c>
      <c r="BI98" s="121">
        <f>$C98*INDEX(Curves!$T$8:$T$68,BI$4-$B98+1)</f>
        <v/>
      </c>
      <c r="BJ98" s="121">
        <f>$C98*INDEX(Curves!$T$8:$T$68,BJ$4-$B98+1)</f>
        <v/>
      </c>
      <c r="BK98" s="121">
        <f>$C98*INDEX(Curves!$T$8:$T$68,BK$4-$B98+1)</f>
        <v/>
      </c>
      <c r="BL98" s="121">
        <f>$C98*INDEX(Curves!$T$8:$T$68,BL$4-$B98+1)</f>
        <v/>
      </c>
    </row>
    <row r="99">
      <c r="A99" s="116" t="inlineStr">
        <is>
          <t>Cohort month 27</t>
        </is>
      </c>
      <c r="B99" s="116" t="n">
        <v>27</v>
      </c>
      <c r="C99" s="33">
        <f>INDEX(Ops!$E$34:$BL$34,1,$B99)</f>
        <v/>
      </c>
      <c r="AF99" s="121">
        <f>$C99*INDEX(Curves!$T$8:$T$68,AF$4-$B99+1)</f>
        <v/>
      </c>
      <c r="AG99" s="121">
        <f>$C99*INDEX(Curves!$T$8:$T$68,AG$4-$B99+1)</f>
        <v/>
      </c>
      <c r="AH99" s="121">
        <f>$C99*INDEX(Curves!$T$8:$T$68,AH$4-$B99+1)</f>
        <v/>
      </c>
      <c r="AI99" s="121">
        <f>$C99*INDEX(Curves!$T$8:$T$68,AI$4-$B99+1)</f>
        <v/>
      </c>
      <c r="AJ99" s="121">
        <f>$C99*INDEX(Curves!$T$8:$T$68,AJ$4-$B99+1)</f>
        <v/>
      </c>
      <c r="AK99" s="121">
        <f>$C99*INDEX(Curves!$T$8:$T$68,AK$4-$B99+1)</f>
        <v/>
      </c>
      <c r="AL99" s="121">
        <f>$C99*INDEX(Curves!$T$8:$T$68,AL$4-$B99+1)</f>
        <v/>
      </c>
      <c r="AM99" s="121">
        <f>$C99*INDEX(Curves!$T$8:$T$68,AM$4-$B99+1)</f>
        <v/>
      </c>
      <c r="AN99" s="121">
        <f>$C99*INDEX(Curves!$T$8:$T$68,AN$4-$B99+1)</f>
        <v/>
      </c>
      <c r="AO99" s="121">
        <f>$C99*INDEX(Curves!$T$8:$T$68,AO$4-$B99+1)</f>
        <v/>
      </c>
      <c r="AP99" s="121">
        <f>$C99*INDEX(Curves!$T$8:$T$68,AP$4-$B99+1)</f>
        <v/>
      </c>
      <c r="AQ99" s="121">
        <f>$C99*INDEX(Curves!$T$8:$T$68,AQ$4-$B99+1)</f>
        <v/>
      </c>
      <c r="AR99" s="121">
        <f>$C99*INDEX(Curves!$T$8:$T$68,AR$4-$B99+1)</f>
        <v/>
      </c>
      <c r="AS99" s="121">
        <f>$C99*INDEX(Curves!$T$8:$T$68,AS$4-$B99+1)</f>
        <v/>
      </c>
      <c r="AT99" s="121">
        <f>$C99*INDEX(Curves!$T$8:$T$68,AT$4-$B99+1)</f>
        <v/>
      </c>
      <c r="AU99" s="121">
        <f>$C99*INDEX(Curves!$T$8:$T$68,AU$4-$B99+1)</f>
        <v/>
      </c>
      <c r="AV99" s="121">
        <f>$C99*INDEX(Curves!$T$8:$T$68,AV$4-$B99+1)</f>
        <v/>
      </c>
      <c r="AW99" s="121">
        <f>$C99*INDEX(Curves!$T$8:$T$68,AW$4-$B99+1)</f>
        <v/>
      </c>
      <c r="AX99" s="121">
        <f>$C99*INDEX(Curves!$T$8:$T$68,AX$4-$B99+1)</f>
        <v/>
      </c>
      <c r="AY99" s="121">
        <f>$C99*INDEX(Curves!$T$8:$T$68,AY$4-$B99+1)</f>
        <v/>
      </c>
      <c r="AZ99" s="121">
        <f>$C99*INDEX(Curves!$T$8:$T$68,AZ$4-$B99+1)</f>
        <v/>
      </c>
      <c r="BA99" s="121">
        <f>$C99*INDEX(Curves!$T$8:$T$68,BA$4-$B99+1)</f>
        <v/>
      </c>
      <c r="BB99" s="121">
        <f>$C99*INDEX(Curves!$T$8:$T$68,BB$4-$B99+1)</f>
        <v/>
      </c>
      <c r="BC99" s="121">
        <f>$C99*INDEX(Curves!$T$8:$T$68,BC$4-$B99+1)</f>
        <v/>
      </c>
      <c r="BD99" s="121">
        <f>$C99*INDEX(Curves!$T$8:$T$68,BD$4-$B99+1)</f>
        <v/>
      </c>
      <c r="BE99" s="121">
        <f>$C99*INDEX(Curves!$T$8:$T$68,BE$4-$B99+1)</f>
        <v/>
      </c>
      <c r="BF99" s="121">
        <f>$C99*INDEX(Curves!$T$8:$T$68,BF$4-$B99+1)</f>
        <v/>
      </c>
      <c r="BG99" s="121">
        <f>$C99*INDEX(Curves!$T$8:$T$68,BG$4-$B99+1)</f>
        <v/>
      </c>
      <c r="BH99" s="121">
        <f>$C99*INDEX(Curves!$T$8:$T$68,BH$4-$B99+1)</f>
        <v/>
      </c>
      <c r="BI99" s="121">
        <f>$C99*INDEX(Curves!$T$8:$T$68,BI$4-$B99+1)</f>
        <v/>
      </c>
      <c r="BJ99" s="121">
        <f>$C99*INDEX(Curves!$T$8:$T$68,BJ$4-$B99+1)</f>
        <v/>
      </c>
      <c r="BK99" s="121">
        <f>$C99*INDEX(Curves!$T$8:$T$68,BK$4-$B99+1)</f>
        <v/>
      </c>
      <c r="BL99" s="121">
        <f>$C99*INDEX(Curves!$T$8:$T$68,BL$4-$B99+1)</f>
        <v/>
      </c>
    </row>
    <row r="100">
      <c r="A100" s="116" t="inlineStr">
        <is>
          <t>Cohort month 28</t>
        </is>
      </c>
      <c r="B100" s="116" t="n">
        <v>28</v>
      </c>
      <c r="C100" s="33">
        <f>INDEX(Ops!$E$34:$BL$34,1,$B100)</f>
        <v/>
      </c>
      <c r="AG100" s="121">
        <f>$C100*INDEX(Curves!$T$8:$T$68,AG$4-$B100+1)</f>
        <v/>
      </c>
      <c r="AH100" s="121">
        <f>$C100*INDEX(Curves!$T$8:$T$68,AH$4-$B100+1)</f>
        <v/>
      </c>
      <c r="AI100" s="121">
        <f>$C100*INDEX(Curves!$T$8:$T$68,AI$4-$B100+1)</f>
        <v/>
      </c>
      <c r="AJ100" s="121">
        <f>$C100*INDEX(Curves!$T$8:$T$68,AJ$4-$B100+1)</f>
        <v/>
      </c>
      <c r="AK100" s="121">
        <f>$C100*INDEX(Curves!$T$8:$T$68,AK$4-$B100+1)</f>
        <v/>
      </c>
      <c r="AL100" s="121">
        <f>$C100*INDEX(Curves!$T$8:$T$68,AL$4-$B100+1)</f>
        <v/>
      </c>
      <c r="AM100" s="121">
        <f>$C100*INDEX(Curves!$T$8:$T$68,AM$4-$B100+1)</f>
        <v/>
      </c>
      <c r="AN100" s="121">
        <f>$C100*INDEX(Curves!$T$8:$T$68,AN$4-$B100+1)</f>
        <v/>
      </c>
      <c r="AO100" s="121">
        <f>$C100*INDEX(Curves!$T$8:$T$68,AO$4-$B100+1)</f>
        <v/>
      </c>
      <c r="AP100" s="121">
        <f>$C100*INDEX(Curves!$T$8:$T$68,AP$4-$B100+1)</f>
        <v/>
      </c>
      <c r="AQ100" s="121">
        <f>$C100*INDEX(Curves!$T$8:$T$68,AQ$4-$B100+1)</f>
        <v/>
      </c>
      <c r="AR100" s="121">
        <f>$C100*INDEX(Curves!$T$8:$T$68,AR$4-$B100+1)</f>
        <v/>
      </c>
      <c r="AS100" s="121">
        <f>$C100*INDEX(Curves!$T$8:$T$68,AS$4-$B100+1)</f>
        <v/>
      </c>
      <c r="AT100" s="121">
        <f>$C100*INDEX(Curves!$T$8:$T$68,AT$4-$B100+1)</f>
        <v/>
      </c>
      <c r="AU100" s="121">
        <f>$C100*INDEX(Curves!$T$8:$T$68,AU$4-$B100+1)</f>
        <v/>
      </c>
      <c r="AV100" s="121">
        <f>$C100*INDEX(Curves!$T$8:$T$68,AV$4-$B100+1)</f>
        <v/>
      </c>
      <c r="AW100" s="121">
        <f>$C100*INDEX(Curves!$T$8:$T$68,AW$4-$B100+1)</f>
        <v/>
      </c>
      <c r="AX100" s="121">
        <f>$C100*INDEX(Curves!$T$8:$T$68,AX$4-$B100+1)</f>
        <v/>
      </c>
      <c r="AY100" s="121">
        <f>$C100*INDEX(Curves!$T$8:$T$68,AY$4-$B100+1)</f>
        <v/>
      </c>
      <c r="AZ100" s="121">
        <f>$C100*INDEX(Curves!$T$8:$T$68,AZ$4-$B100+1)</f>
        <v/>
      </c>
      <c r="BA100" s="121">
        <f>$C100*INDEX(Curves!$T$8:$T$68,BA$4-$B100+1)</f>
        <v/>
      </c>
      <c r="BB100" s="121">
        <f>$C100*INDEX(Curves!$T$8:$T$68,BB$4-$B100+1)</f>
        <v/>
      </c>
      <c r="BC100" s="121">
        <f>$C100*INDEX(Curves!$T$8:$T$68,BC$4-$B100+1)</f>
        <v/>
      </c>
      <c r="BD100" s="121">
        <f>$C100*INDEX(Curves!$T$8:$T$68,BD$4-$B100+1)</f>
        <v/>
      </c>
      <c r="BE100" s="121">
        <f>$C100*INDEX(Curves!$T$8:$T$68,BE$4-$B100+1)</f>
        <v/>
      </c>
      <c r="BF100" s="121">
        <f>$C100*INDEX(Curves!$T$8:$T$68,BF$4-$B100+1)</f>
        <v/>
      </c>
      <c r="BG100" s="121">
        <f>$C100*INDEX(Curves!$T$8:$T$68,BG$4-$B100+1)</f>
        <v/>
      </c>
      <c r="BH100" s="121">
        <f>$C100*INDEX(Curves!$T$8:$T$68,BH$4-$B100+1)</f>
        <v/>
      </c>
      <c r="BI100" s="121">
        <f>$C100*INDEX(Curves!$T$8:$T$68,BI$4-$B100+1)</f>
        <v/>
      </c>
      <c r="BJ100" s="121">
        <f>$C100*INDEX(Curves!$T$8:$T$68,BJ$4-$B100+1)</f>
        <v/>
      </c>
      <c r="BK100" s="121">
        <f>$C100*INDEX(Curves!$T$8:$T$68,BK$4-$B100+1)</f>
        <v/>
      </c>
      <c r="BL100" s="121">
        <f>$C100*INDEX(Curves!$T$8:$T$68,BL$4-$B100+1)</f>
        <v/>
      </c>
    </row>
    <row r="101">
      <c r="A101" s="116" t="inlineStr">
        <is>
          <t>Cohort month 29</t>
        </is>
      </c>
      <c r="B101" s="116" t="n">
        <v>29</v>
      </c>
      <c r="C101" s="33">
        <f>INDEX(Ops!$E$34:$BL$34,1,$B101)</f>
        <v/>
      </c>
      <c r="AH101" s="121">
        <f>$C101*INDEX(Curves!$T$8:$T$68,AH$4-$B101+1)</f>
        <v/>
      </c>
      <c r="AI101" s="121">
        <f>$C101*INDEX(Curves!$T$8:$T$68,AI$4-$B101+1)</f>
        <v/>
      </c>
      <c r="AJ101" s="121">
        <f>$C101*INDEX(Curves!$T$8:$T$68,AJ$4-$B101+1)</f>
        <v/>
      </c>
      <c r="AK101" s="121">
        <f>$C101*INDEX(Curves!$T$8:$T$68,AK$4-$B101+1)</f>
        <v/>
      </c>
      <c r="AL101" s="121">
        <f>$C101*INDEX(Curves!$T$8:$T$68,AL$4-$B101+1)</f>
        <v/>
      </c>
      <c r="AM101" s="121">
        <f>$C101*INDEX(Curves!$T$8:$T$68,AM$4-$B101+1)</f>
        <v/>
      </c>
      <c r="AN101" s="121">
        <f>$C101*INDEX(Curves!$T$8:$T$68,AN$4-$B101+1)</f>
        <v/>
      </c>
      <c r="AO101" s="121">
        <f>$C101*INDEX(Curves!$T$8:$T$68,AO$4-$B101+1)</f>
        <v/>
      </c>
      <c r="AP101" s="121">
        <f>$C101*INDEX(Curves!$T$8:$T$68,AP$4-$B101+1)</f>
        <v/>
      </c>
      <c r="AQ101" s="121">
        <f>$C101*INDEX(Curves!$T$8:$T$68,AQ$4-$B101+1)</f>
        <v/>
      </c>
      <c r="AR101" s="121">
        <f>$C101*INDEX(Curves!$T$8:$T$68,AR$4-$B101+1)</f>
        <v/>
      </c>
      <c r="AS101" s="121">
        <f>$C101*INDEX(Curves!$T$8:$T$68,AS$4-$B101+1)</f>
        <v/>
      </c>
      <c r="AT101" s="121">
        <f>$C101*INDEX(Curves!$T$8:$T$68,AT$4-$B101+1)</f>
        <v/>
      </c>
      <c r="AU101" s="121">
        <f>$C101*INDEX(Curves!$T$8:$T$68,AU$4-$B101+1)</f>
        <v/>
      </c>
      <c r="AV101" s="121">
        <f>$C101*INDEX(Curves!$T$8:$T$68,AV$4-$B101+1)</f>
        <v/>
      </c>
      <c r="AW101" s="121">
        <f>$C101*INDEX(Curves!$T$8:$T$68,AW$4-$B101+1)</f>
        <v/>
      </c>
      <c r="AX101" s="121">
        <f>$C101*INDEX(Curves!$T$8:$T$68,AX$4-$B101+1)</f>
        <v/>
      </c>
      <c r="AY101" s="121">
        <f>$C101*INDEX(Curves!$T$8:$T$68,AY$4-$B101+1)</f>
        <v/>
      </c>
      <c r="AZ101" s="121">
        <f>$C101*INDEX(Curves!$T$8:$T$68,AZ$4-$B101+1)</f>
        <v/>
      </c>
      <c r="BA101" s="121">
        <f>$C101*INDEX(Curves!$T$8:$T$68,BA$4-$B101+1)</f>
        <v/>
      </c>
      <c r="BB101" s="121">
        <f>$C101*INDEX(Curves!$T$8:$T$68,BB$4-$B101+1)</f>
        <v/>
      </c>
      <c r="BC101" s="121">
        <f>$C101*INDEX(Curves!$T$8:$T$68,BC$4-$B101+1)</f>
        <v/>
      </c>
      <c r="BD101" s="121">
        <f>$C101*INDEX(Curves!$T$8:$T$68,BD$4-$B101+1)</f>
        <v/>
      </c>
      <c r="BE101" s="121">
        <f>$C101*INDEX(Curves!$T$8:$T$68,BE$4-$B101+1)</f>
        <v/>
      </c>
      <c r="BF101" s="121">
        <f>$C101*INDEX(Curves!$T$8:$T$68,BF$4-$B101+1)</f>
        <v/>
      </c>
      <c r="BG101" s="121">
        <f>$C101*INDEX(Curves!$T$8:$T$68,BG$4-$B101+1)</f>
        <v/>
      </c>
      <c r="BH101" s="121">
        <f>$C101*INDEX(Curves!$T$8:$T$68,BH$4-$B101+1)</f>
        <v/>
      </c>
      <c r="BI101" s="121">
        <f>$C101*INDEX(Curves!$T$8:$T$68,BI$4-$B101+1)</f>
        <v/>
      </c>
      <c r="BJ101" s="121">
        <f>$C101*INDEX(Curves!$T$8:$T$68,BJ$4-$B101+1)</f>
        <v/>
      </c>
      <c r="BK101" s="121">
        <f>$C101*INDEX(Curves!$T$8:$T$68,BK$4-$B101+1)</f>
        <v/>
      </c>
      <c r="BL101" s="121">
        <f>$C101*INDEX(Curves!$T$8:$T$68,BL$4-$B101+1)</f>
        <v/>
      </c>
    </row>
    <row r="102">
      <c r="A102" s="116" t="inlineStr">
        <is>
          <t>Cohort month 30</t>
        </is>
      </c>
      <c r="B102" s="116" t="n">
        <v>30</v>
      </c>
      <c r="C102" s="33">
        <f>INDEX(Ops!$E$34:$BL$34,1,$B102)</f>
        <v/>
      </c>
      <c r="AI102" s="121">
        <f>$C102*INDEX(Curves!$T$8:$T$68,AI$4-$B102+1)</f>
        <v/>
      </c>
      <c r="AJ102" s="121">
        <f>$C102*INDEX(Curves!$T$8:$T$68,AJ$4-$B102+1)</f>
        <v/>
      </c>
      <c r="AK102" s="121">
        <f>$C102*INDEX(Curves!$T$8:$T$68,AK$4-$B102+1)</f>
        <v/>
      </c>
      <c r="AL102" s="121">
        <f>$C102*INDEX(Curves!$T$8:$T$68,AL$4-$B102+1)</f>
        <v/>
      </c>
      <c r="AM102" s="121">
        <f>$C102*INDEX(Curves!$T$8:$T$68,AM$4-$B102+1)</f>
        <v/>
      </c>
      <c r="AN102" s="121">
        <f>$C102*INDEX(Curves!$T$8:$T$68,AN$4-$B102+1)</f>
        <v/>
      </c>
      <c r="AO102" s="121">
        <f>$C102*INDEX(Curves!$T$8:$T$68,AO$4-$B102+1)</f>
        <v/>
      </c>
      <c r="AP102" s="121">
        <f>$C102*INDEX(Curves!$T$8:$T$68,AP$4-$B102+1)</f>
        <v/>
      </c>
      <c r="AQ102" s="121">
        <f>$C102*INDEX(Curves!$T$8:$T$68,AQ$4-$B102+1)</f>
        <v/>
      </c>
      <c r="AR102" s="121">
        <f>$C102*INDEX(Curves!$T$8:$T$68,AR$4-$B102+1)</f>
        <v/>
      </c>
      <c r="AS102" s="121">
        <f>$C102*INDEX(Curves!$T$8:$T$68,AS$4-$B102+1)</f>
        <v/>
      </c>
      <c r="AT102" s="121">
        <f>$C102*INDEX(Curves!$T$8:$T$68,AT$4-$B102+1)</f>
        <v/>
      </c>
      <c r="AU102" s="121">
        <f>$C102*INDEX(Curves!$T$8:$T$68,AU$4-$B102+1)</f>
        <v/>
      </c>
      <c r="AV102" s="121">
        <f>$C102*INDEX(Curves!$T$8:$T$68,AV$4-$B102+1)</f>
        <v/>
      </c>
      <c r="AW102" s="121">
        <f>$C102*INDEX(Curves!$T$8:$T$68,AW$4-$B102+1)</f>
        <v/>
      </c>
      <c r="AX102" s="121">
        <f>$C102*INDEX(Curves!$T$8:$T$68,AX$4-$B102+1)</f>
        <v/>
      </c>
      <c r="AY102" s="121">
        <f>$C102*INDEX(Curves!$T$8:$T$68,AY$4-$B102+1)</f>
        <v/>
      </c>
      <c r="AZ102" s="121">
        <f>$C102*INDEX(Curves!$T$8:$T$68,AZ$4-$B102+1)</f>
        <v/>
      </c>
      <c r="BA102" s="121">
        <f>$C102*INDEX(Curves!$T$8:$T$68,BA$4-$B102+1)</f>
        <v/>
      </c>
      <c r="BB102" s="121">
        <f>$C102*INDEX(Curves!$T$8:$T$68,BB$4-$B102+1)</f>
        <v/>
      </c>
      <c r="BC102" s="121">
        <f>$C102*INDEX(Curves!$T$8:$T$68,BC$4-$B102+1)</f>
        <v/>
      </c>
      <c r="BD102" s="121">
        <f>$C102*INDEX(Curves!$T$8:$T$68,BD$4-$B102+1)</f>
        <v/>
      </c>
      <c r="BE102" s="121">
        <f>$C102*INDEX(Curves!$T$8:$T$68,BE$4-$B102+1)</f>
        <v/>
      </c>
      <c r="BF102" s="121">
        <f>$C102*INDEX(Curves!$T$8:$T$68,BF$4-$B102+1)</f>
        <v/>
      </c>
      <c r="BG102" s="121">
        <f>$C102*INDEX(Curves!$T$8:$T$68,BG$4-$B102+1)</f>
        <v/>
      </c>
      <c r="BH102" s="121">
        <f>$C102*INDEX(Curves!$T$8:$T$68,BH$4-$B102+1)</f>
        <v/>
      </c>
      <c r="BI102" s="121">
        <f>$C102*INDEX(Curves!$T$8:$T$68,BI$4-$B102+1)</f>
        <v/>
      </c>
      <c r="BJ102" s="121">
        <f>$C102*INDEX(Curves!$T$8:$T$68,BJ$4-$B102+1)</f>
        <v/>
      </c>
      <c r="BK102" s="121">
        <f>$C102*INDEX(Curves!$T$8:$T$68,BK$4-$B102+1)</f>
        <v/>
      </c>
      <c r="BL102" s="121">
        <f>$C102*INDEX(Curves!$T$8:$T$68,BL$4-$B102+1)</f>
        <v/>
      </c>
    </row>
    <row r="103">
      <c r="A103" s="116" t="inlineStr">
        <is>
          <t>Cohort month 31</t>
        </is>
      </c>
      <c r="B103" s="116" t="n">
        <v>31</v>
      </c>
      <c r="C103" s="33">
        <f>INDEX(Ops!$E$34:$BL$34,1,$B103)</f>
        <v/>
      </c>
      <c r="AJ103" s="121">
        <f>$C103*INDEX(Curves!$T$8:$T$68,AJ$4-$B103+1)</f>
        <v/>
      </c>
      <c r="AK103" s="121">
        <f>$C103*INDEX(Curves!$T$8:$T$68,AK$4-$B103+1)</f>
        <v/>
      </c>
      <c r="AL103" s="121">
        <f>$C103*INDEX(Curves!$T$8:$T$68,AL$4-$B103+1)</f>
        <v/>
      </c>
      <c r="AM103" s="121">
        <f>$C103*INDEX(Curves!$T$8:$T$68,AM$4-$B103+1)</f>
        <v/>
      </c>
      <c r="AN103" s="121">
        <f>$C103*INDEX(Curves!$T$8:$T$68,AN$4-$B103+1)</f>
        <v/>
      </c>
      <c r="AO103" s="121">
        <f>$C103*INDEX(Curves!$T$8:$T$68,AO$4-$B103+1)</f>
        <v/>
      </c>
      <c r="AP103" s="121">
        <f>$C103*INDEX(Curves!$T$8:$T$68,AP$4-$B103+1)</f>
        <v/>
      </c>
      <c r="AQ103" s="121">
        <f>$C103*INDEX(Curves!$T$8:$T$68,AQ$4-$B103+1)</f>
        <v/>
      </c>
      <c r="AR103" s="121">
        <f>$C103*INDEX(Curves!$T$8:$T$68,AR$4-$B103+1)</f>
        <v/>
      </c>
      <c r="AS103" s="121">
        <f>$C103*INDEX(Curves!$T$8:$T$68,AS$4-$B103+1)</f>
        <v/>
      </c>
      <c r="AT103" s="121">
        <f>$C103*INDEX(Curves!$T$8:$T$68,AT$4-$B103+1)</f>
        <v/>
      </c>
      <c r="AU103" s="121">
        <f>$C103*INDEX(Curves!$T$8:$T$68,AU$4-$B103+1)</f>
        <v/>
      </c>
      <c r="AV103" s="121">
        <f>$C103*INDEX(Curves!$T$8:$T$68,AV$4-$B103+1)</f>
        <v/>
      </c>
      <c r="AW103" s="121">
        <f>$C103*INDEX(Curves!$T$8:$T$68,AW$4-$B103+1)</f>
        <v/>
      </c>
      <c r="AX103" s="121">
        <f>$C103*INDEX(Curves!$T$8:$T$68,AX$4-$B103+1)</f>
        <v/>
      </c>
      <c r="AY103" s="121">
        <f>$C103*INDEX(Curves!$T$8:$T$68,AY$4-$B103+1)</f>
        <v/>
      </c>
      <c r="AZ103" s="121">
        <f>$C103*INDEX(Curves!$T$8:$T$68,AZ$4-$B103+1)</f>
        <v/>
      </c>
      <c r="BA103" s="121">
        <f>$C103*INDEX(Curves!$T$8:$T$68,BA$4-$B103+1)</f>
        <v/>
      </c>
      <c r="BB103" s="121">
        <f>$C103*INDEX(Curves!$T$8:$T$68,BB$4-$B103+1)</f>
        <v/>
      </c>
      <c r="BC103" s="121">
        <f>$C103*INDEX(Curves!$T$8:$T$68,BC$4-$B103+1)</f>
        <v/>
      </c>
      <c r="BD103" s="121">
        <f>$C103*INDEX(Curves!$T$8:$T$68,BD$4-$B103+1)</f>
        <v/>
      </c>
      <c r="BE103" s="121">
        <f>$C103*INDEX(Curves!$T$8:$T$68,BE$4-$B103+1)</f>
        <v/>
      </c>
      <c r="BF103" s="121">
        <f>$C103*INDEX(Curves!$T$8:$T$68,BF$4-$B103+1)</f>
        <v/>
      </c>
      <c r="BG103" s="121">
        <f>$C103*INDEX(Curves!$T$8:$T$68,BG$4-$B103+1)</f>
        <v/>
      </c>
      <c r="BH103" s="121">
        <f>$C103*INDEX(Curves!$T$8:$T$68,BH$4-$B103+1)</f>
        <v/>
      </c>
      <c r="BI103" s="121">
        <f>$C103*INDEX(Curves!$T$8:$T$68,BI$4-$B103+1)</f>
        <v/>
      </c>
      <c r="BJ103" s="121">
        <f>$C103*INDEX(Curves!$T$8:$T$68,BJ$4-$B103+1)</f>
        <v/>
      </c>
      <c r="BK103" s="121">
        <f>$C103*INDEX(Curves!$T$8:$T$68,BK$4-$B103+1)</f>
        <v/>
      </c>
      <c r="BL103" s="121">
        <f>$C103*INDEX(Curves!$T$8:$T$68,BL$4-$B103+1)</f>
        <v/>
      </c>
    </row>
    <row r="104">
      <c r="A104" s="116" t="inlineStr">
        <is>
          <t>Cohort month 32</t>
        </is>
      </c>
      <c r="B104" s="116" t="n">
        <v>32</v>
      </c>
      <c r="C104" s="33">
        <f>INDEX(Ops!$E$34:$BL$34,1,$B104)</f>
        <v/>
      </c>
      <c r="AK104" s="121">
        <f>$C104*INDEX(Curves!$T$8:$T$68,AK$4-$B104+1)</f>
        <v/>
      </c>
      <c r="AL104" s="121">
        <f>$C104*INDEX(Curves!$T$8:$T$68,AL$4-$B104+1)</f>
        <v/>
      </c>
      <c r="AM104" s="121">
        <f>$C104*INDEX(Curves!$T$8:$T$68,AM$4-$B104+1)</f>
        <v/>
      </c>
      <c r="AN104" s="121">
        <f>$C104*INDEX(Curves!$T$8:$T$68,AN$4-$B104+1)</f>
        <v/>
      </c>
      <c r="AO104" s="121">
        <f>$C104*INDEX(Curves!$T$8:$T$68,AO$4-$B104+1)</f>
        <v/>
      </c>
      <c r="AP104" s="121">
        <f>$C104*INDEX(Curves!$T$8:$T$68,AP$4-$B104+1)</f>
        <v/>
      </c>
      <c r="AQ104" s="121">
        <f>$C104*INDEX(Curves!$T$8:$T$68,AQ$4-$B104+1)</f>
        <v/>
      </c>
      <c r="AR104" s="121">
        <f>$C104*INDEX(Curves!$T$8:$T$68,AR$4-$B104+1)</f>
        <v/>
      </c>
      <c r="AS104" s="121">
        <f>$C104*INDEX(Curves!$T$8:$T$68,AS$4-$B104+1)</f>
        <v/>
      </c>
      <c r="AT104" s="121">
        <f>$C104*INDEX(Curves!$T$8:$T$68,AT$4-$B104+1)</f>
        <v/>
      </c>
      <c r="AU104" s="121">
        <f>$C104*INDEX(Curves!$T$8:$T$68,AU$4-$B104+1)</f>
        <v/>
      </c>
      <c r="AV104" s="121">
        <f>$C104*INDEX(Curves!$T$8:$T$68,AV$4-$B104+1)</f>
        <v/>
      </c>
      <c r="AW104" s="121">
        <f>$C104*INDEX(Curves!$T$8:$T$68,AW$4-$B104+1)</f>
        <v/>
      </c>
      <c r="AX104" s="121">
        <f>$C104*INDEX(Curves!$T$8:$T$68,AX$4-$B104+1)</f>
        <v/>
      </c>
      <c r="AY104" s="121">
        <f>$C104*INDEX(Curves!$T$8:$T$68,AY$4-$B104+1)</f>
        <v/>
      </c>
      <c r="AZ104" s="121">
        <f>$C104*INDEX(Curves!$T$8:$T$68,AZ$4-$B104+1)</f>
        <v/>
      </c>
      <c r="BA104" s="121">
        <f>$C104*INDEX(Curves!$T$8:$T$68,BA$4-$B104+1)</f>
        <v/>
      </c>
      <c r="BB104" s="121">
        <f>$C104*INDEX(Curves!$T$8:$T$68,BB$4-$B104+1)</f>
        <v/>
      </c>
      <c r="BC104" s="121">
        <f>$C104*INDEX(Curves!$T$8:$T$68,BC$4-$B104+1)</f>
        <v/>
      </c>
      <c r="BD104" s="121">
        <f>$C104*INDEX(Curves!$T$8:$T$68,BD$4-$B104+1)</f>
        <v/>
      </c>
      <c r="BE104" s="121">
        <f>$C104*INDEX(Curves!$T$8:$T$68,BE$4-$B104+1)</f>
        <v/>
      </c>
      <c r="BF104" s="121">
        <f>$C104*INDEX(Curves!$T$8:$T$68,BF$4-$B104+1)</f>
        <v/>
      </c>
      <c r="BG104" s="121">
        <f>$C104*INDEX(Curves!$T$8:$T$68,BG$4-$B104+1)</f>
        <v/>
      </c>
      <c r="BH104" s="121">
        <f>$C104*INDEX(Curves!$T$8:$T$68,BH$4-$B104+1)</f>
        <v/>
      </c>
      <c r="BI104" s="121">
        <f>$C104*INDEX(Curves!$T$8:$T$68,BI$4-$B104+1)</f>
        <v/>
      </c>
      <c r="BJ104" s="121">
        <f>$C104*INDEX(Curves!$T$8:$T$68,BJ$4-$B104+1)</f>
        <v/>
      </c>
      <c r="BK104" s="121">
        <f>$C104*INDEX(Curves!$T$8:$T$68,BK$4-$B104+1)</f>
        <v/>
      </c>
      <c r="BL104" s="121">
        <f>$C104*INDEX(Curves!$T$8:$T$68,BL$4-$B104+1)</f>
        <v/>
      </c>
    </row>
    <row r="105">
      <c r="A105" s="116" t="inlineStr">
        <is>
          <t>Cohort month 33</t>
        </is>
      </c>
      <c r="B105" s="116" t="n">
        <v>33</v>
      </c>
      <c r="C105" s="33">
        <f>INDEX(Ops!$E$34:$BL$34,1,$B105)</f>
        <v/>
      </c>
      <c r="AL105" s="121">
        <f>$C105*INDEX(Curves!$T$8:$T$68,AL$4-$B105+1)</f>
        <v/>
      </c>
      <c r="AM105" s="121">
        <f>$C105*INDEX(Curves!$T$8:$T$68,AM$4-$B105+1)</f>
        <v/>
      </c>
      <c r="AN105" s="121">
        <f>$C105*INDEX(Curves!$T$8:$T$68,AN$4-$B105+1)</f>
        <v/>
      </c>
      <c r="AO105" s="121">
        <f>$C105*INDEX(Curves!$T$8:$T$68,AO$4-$B105+1)</f>
        <v/>
      </c>
      <c r="AP105" s="121">
        <f>$C105*INDEX(Curves!$T$8:$T$68,AP$4-$B105+1)</f>
        <v/>
      </c>
      <c r="AQ105" s="121">
        <f>$C105*INDEX(Curves!$T$8:$T$68,AQ$4-$B105+1)</f>
        <v/>
      </c>
      <c r="AR105" s="121">
        <f>$C105*INDEX(Curves!$T$8:$T$68,AR$4-$B105+1)</f>
        <v/>
      </c>
      <c r="AS105" s="121">
        <f>$C105*INDEX(Curves!$T$8:$T$68,AS$4-$B105+1)</f>
        <v/>
      </c>
      <c r="AT105" s="121">
        <f>$C105*INDEX(Curves!$T$8:$T$68,AT$4-$B105+1)</f>
        <v/>
      </c>
      <c r="AU105" s="121">
        <f>$C105*INDEX(Curves!$T$8:$T$68,AU$4-$B105+1)</f>
        <v/>
      </c>
      <c r="AV105" s="121">
        <f>$C105*INDEX(Curves!$T$8:$T$68,AV$4-$B105+1)</f>
        <v/>
      </c>
      <c r="AW105" s="121">
        <f>$C105*INDEX(Curves!$T$8:$T$68,AW$4-$B105+1)</f>
        <v/>
      </c>
      <c r="AX105" s="121">
        <f>$C105*INDEX(Curves!$T$8:$T$68,AX$4-$B105+1)</f>
        <v/>
      </c>
      <c r="AY105" s="121">
        <f>$C105*INDEX(Curves!$T$8:$T$68,AY$4-$B105+1)</f>
        <v/>
      </c>
      <c r="AZ105" s="121">
        <f>$C105*INDEX(Curves!$T$8:$T$68,AZ$4-$B105+1)</f>
        <v/>
      </c>
      <c r="BA105" s="121">
        <f>$C105*INDEX(Curves!$T$8:$T$68,BA$4-$B105+1)</f>
        <v/>
      </c>
      <c r="BB105" s="121">
        <f>$C105*INDEX(Curves!$T$8:$T$68,BB$4-$B105+1)</f>
        <v/>
      </c>
      <c r="BC105" s="121">
        <f>$C105*INDEX(Curves!$T$8:$T$68,BC$4-$B105+1)</f>
        <v/>
      </c>
      <c r="BD105" s="121">
        <f>$C105*INDEX(Curves!$T$8:$T$68,BD$4-$B105+1)</f>
        <v/>
      </c>
      <c r="BE105" s="121">
        <f>$C105*INDEX(Curves!$T$8:$T$68,BE$4-$B105+1)</f>
        <v/>
      </c>
      <c r="BF105" s="121">
        <f>$C105*INDEX(Curves!$T$8:$T$68,BF$4-$B105+1)</f>
        <v/>
      </c>
      <c r="BG105" s="121">
        <f>$C105*INDEX(Curves!$T$8:$T$68,BG$4-$B105+1)</f>
        <v/>
      </c>
      <c r="BH105" s="121">
        <f>$C105*INDEX(Curves!$T$8:$T$68,BH$4-$B105+1)</f>
        <v/>
      </c>
      <c r="BI105" s="121">
        <f>$C105*INDEX(Curves!$T$8:$T$68,BI$4-$B105+1)</f>
        <v/>
      </c>
      <c r="BJ105" s="121">
        <f>$C105*INDEX(Curves!$T$8:$T$68,BJ$4-$B105+1)</f>
        <v/>
      </c>
      <c r="BK105" s="121">
        <f>$C105*INDEX(Curves!$T$8:$T$68,BK$4-$B105+1)</f>
        <v/>
      </c>
      <c r="BL105" s="121">
        <f>$C105*INDEX(Curves!$T$8:$T$68,BL$4-$B105+1)</f>
        <v/>
      </c>
    </row>
    <row r="106">
      <c r="A106" s="116" t="inlineStr">
        <is>
          <t>Cohort month 34</t>
        </is>
      </c>
      <c r="B106" s="116" t="n">
        <v>34</v>
      </c>
      <c r="C106" s="33">
        <f>INDEX(Ops!$E$34:$BL$34,1,$B106)</f>
        <v/>
      </c>
      <c r="AM106" s="121">
        <f>$C106*INDEX(Curves!$T$8:$T$68,AM$4-$B106+1)</f>
        <v/>
      </c>
      <c r="AN106" s="121">
        <f>$C106*INDEX(Curves!$T$8:$T$68,AN$4-$B106+1)</f>
        <v/>
      </c>
      <c r="AO106" s="121">
        <f>$C106*INDEX(Curves!$T$8:$T$68,AO$4-$B106+1)</f>
        <v/>
      </c>
      <c r="AP106" s="121">
        <f>$C106*INDEX(Curves!$T$8:$T$68,AP$4-$B106+1)</f>
        <v/>
      </c>
      <c r="AQ106" s="121">
        <f>$C106*INDEX(Curves!$T$8:$T$68,AQ$4-$B106+1)</f>
        <v/>
      </c>
      <c r="AR106" s="121">
        <f>$C106*INDEX(Curves!$T$8:$T$68,AR$4-$B106+1)</f>
        <v/>
      </c>
      <c r="AS106" s="121">
        <f>$C106*INDEX(Curves!$T$8:$T$68,AS$4-$B106+1)</f>
        <v/>
      </c>
      <c r="AT106" s="121">
        <f>$C106*INDEX(Curves!$T$8:$T$68,AT$4-$B106+1)</f>
        <v/>
      </c>
      <c r="AU106" s="121">
        <f>$C106*INDEX(Curves!$T$8:$T$68,AU$4-$B106+1)</f>
        <v/>
      </c>
      <c r="AV106" s="121">
        <f>$C106*INDEX(Curves!$T$8:$T$68,AV$4-$B106+1)</f>
        <v/>
      </c>
      <c r="AW106" s="121">
        <f>$C106*INDEX(Curves!$T$8:$T$68,AW$4-$B106+1)</f>
        <v/>
      </c>
      <c r="AX106" s="121">
        <f>$C106*INDEX(Curves!$T$8:$T$68,AX$4-$B106+1)</f>
        <v/>
      </c>
      <c r="AY106" s="121">
        <f>$C106*INDEX(Curves!$T$8:$T$68,AY$4-$B106+1)</f>
        <v/>
      </c>
      <c r="AZ106" s="121">
        <f>$C106*INDEX(Curves!$T$8:$T$68,AZ$4-$B106+1)</f>
        <v/>
      </c>
      <c r="BA106" s="121">
        <f>$C106*INDEX(Curves!$T$8:$T$68,BA$4-$B106+1)</f>
        <v/>
      </c>
      <c r="BB106" s="121">
        <f>$C106*INDEX(Curves!$T$8:$T$68,BB$4-$B106+1)</f>
        <v/>
      </c>
      <c r="BC106" s="121">
        <f>$C106*INDEX(Curves!$T$8:$T$68,BC$4-$B106+1)</f>
        <v/>
      </c>
      <c r="BD106" s="121">
        <f>$C106*INDEX(Curves!$T$8:$T$68,BD$4-$B106+1)</f>
        <v/>
      </c>
      <c r="BE106" s="121">
        <f>$C106*INDEX(Curves!$T$8:$T$68,BE$4-$B106+1)</f>
        <v/>
      </c>
      <c r="BF106" s="121">
        <f>$C106*INDEX(Curves!$T$8:$T$68,BF$4-$B106+1)</f>
        <v/>
      </c>
      <c r="BG106" s="121">
        <f>$C106*INDEX(Curves!$T$8:$T$68,BG$4-$B106+1)</f>
        <v/>
      </c>
      <c r="BH106" s="121">
        <f>$C106*INDEX(Curves!$T$8:$T$68,BH$4-$B106+1)</f>
        <v/>
      </c>
      <c r="BI106" s="121">
        <f>$C106*INDEX(Curves!$T$8:$T$68,BI$4-$B106+1)</f>
        <v/>
      </c>
      <c r="BJ106" s="121">
        <f>$C106*INDEX(Curves!$T$8:$T$68,BJ$4-$B106+1)</f>
        <v/>
      </c>
      <c r="BK106" s="121">
        <f>$C106*INDEX(Curves!$T$8:$T$68,BK$4-$B106+1)</f>
        <v/>
      </c>
      <c r="BL106" s="121">
        <f>$C106*INDEX(Curves!$T$8:$T$68,BL$4-$B106+1)</f>
        <v/>
      </c>
    </row>
    <row r="107">
      <c r="A107" s="116" t="inlineStr">
        <is>
          <t>Cohort month 35</t>
        </is>
      </c>
      <c r="B107" s="116" t="n">
        <v>35</v>
      </c>
      <c r="C107" s="33">
        <f>INDEX(Ops!$E$34:$BL$34,1,$B107)</f>
        <v/>
      </c>
      <c r="AN107" s="121">
        <f>$C107*INDEX(Curves!$T$8:$T$68,AN$4-$B107+1)</f>
        <v/>
      </c>
      <c r="AO107" s="121">
        <f>$C107*INDEX(Curves!$T$8:$T$68,AO$4-$B107+1)</f>
        <v/>
      </c>
      <c r="AP107" s="121">
        <f>$C107*INDEX(Curves!$T$8:$T$68,AP$4-$B107+1)</f>
        <v/>
      </c>
      <c r="AQ107" s="121">
        <f>$C107*INDEX(Curves!$T$8:$T$68,AQ$4-$B107+1)</f>
        <v/>
      </c>
      <c r="AR107" s="121">
        <f>$C107*INDEX(Curves!$T$8:$T$68,AR$4-$B107+1)</f>
        <v/>
      </c>
      <c r="AS107" s="121">
        <f>$C107*INDEX(Curves!$T$8:$T$68,AS$4-$B107+1)</f>
        <v/>
      </c>
      <c r="AT107" s="121">
        <f>$C107*INDEX(Curves!$T$8:$T$68,AT$4-$B107+1)</f>
        <v/>
      </c>
      <c r="AU107" s="121">
        <f>$C107*INDEX(Curves!$T$8:$T$68,AU$4-$B107+1)</f>
        <v/>
      </c>
      <c r="AV107" s="121">
        <f>$C107*INDEX(Curves!$T$8:$T$68,AV$4-$B107+1)</f>
        <v/>
      </c>
      <c r="AW107" s="121">
        <f>$C107*INDEX(Curves!$T$8:$T$68,AW$4-$B107+1)</f>
        <v/>
      </c>
      <c r="AX107" s="121">
        <f>$C107*INDEX(Curves!$T$8:$T$68,AX$4-$B107+1)</f>
        <v/>
      </c>
      <c r="AY107" s="121">
        <f>$C107*INDEX(Curves!$T$8:$T$68,AY$4-$B107+1)</f>
        <v/>
      </c>
      <c r="AZ107" s="121">
        <f>$C107*INDEX(Curves!$T$8:$T$68,AZ$4-$B107+1)</f>
        <v/>
      </c>
      <c r="BA107" s="121">
        <f>$C107*INDEX(Curves!$T$8:$T$68,BA$4-$B107+1)</f>
        <v/>
      </c>
      <c r="BB107" s="121">
        <f>$C107*INDEX(Curves!$T$8:$T$68,BB$4-$B107+1)</f>
        <v/>
      </c>
      <c r="BC107" s="121">
        <f>$C107*INDEX(Curves!$T$8:$T$68,BC$4-$B107+1)</f>
        <v/>
      </c>
      <c r="BD107" s="121">
        <f>$C107*INDEX(Curves!$T$8:$T$68,BD$4-$B107+1)</f>
        <v/>
      </c>
      <c r="BE107" s="121">
        <f>$C107*INDEX(Curves!$T$8:$T$68,BE$4-$B107+1)</f>
        <v/>
      </c>
      <c r="BF107" s="121">
        <f>$C107*INDEX(Curves!$T$8:$T$68,BF$4-$B107+1)</f>
        <v/>
      </c>
      <c r="BG107" s="121">
        <f>$C107*INDEX(Curves!$T$8:$T$68,BG$4-$B107+1)</f>
        <v/>
      </c>
      <c r="BH107" s="121">
        <f>$C107*INDEX(Curves!$T$8:$T$68,BH$4-$B107+1)</f>
        <v/>
      </c>
      <c r="BI107" s="121">
        <f>$C107*INDEX(Curves!$T$8:$T$68,BI$4-$B107+1)</f>
        <v/>
      </c>
      <c r="BJ107" s="121">
        <f>$C107*INDEX(Curves!$T$8:$T$68,BJ$4-$B107+1)</f>
        <v/>
      </c>
      <c r="BK107" s="121">
        <f>$C107*INDEX(Curves!$T$8:$T$68,BK$4-$B107+1)</f>
        <v/>
      </c>
      <c r="BL107" s="121">
        <f>$C107*INDEX(Curves!$T$8:$T$68,BL$4-$B107+1)</f>
        <v/>
      </c>
    </row>
    <row r="108">
      <c r="A108" s="116" t="inlineStr">
        <is>
          <t>Cohort month 36</t>
        </is>
      </c>
      <c r="B108" s="116" t="n">
        <v>36</v>
      </c>
      <c r="C108" s="33">
        <f>INDEX(Ops!$E$34:$BL$34,1,$B108)</f>
        <v/>
      </c>
      <c r="AO108" s="121">
        <f>$C108*INDEX(Curves!$T$8:$T$68,AO$4-$B108+1)</f>
        <v/>
      </c>
      <c r="AP108" s="121">
        <f>$C108*INDEX(Curves!$T$8:$T$68,AP$4-$B108+1)</f>
        <v/>
      </c>
      <c r="AQ108" s="121">
        <f>$C108*INDEX(Curves!$T$8:$T$68,AQ$4-$B108+1)</f>
        <v/>
      </c>
      <c r="AR108" s="121">
        <f>$C108*INDEX(Curves!$T$8:$T$68,AR$4-$B108+1)</f>
        <v/>
      </c>
      <c r="AS108" s="121">
        <f>$C108*INDEX(Curves!$T$8:$T$68,AS$4-$B108+1)</f>
        <v/>
      </c>
      <c r="AT108" s="121">
        <f>$C108*INDEX(Curves!$T$8:$T$68,AT$4-$B108+1)</f>
        <v/>
      </c>
      <c r="AU108" s="121">
        <f>$C108*INDEX(Curves!$T$8:$T$68,AU$4-$B108+1)</f>
        <v/>
      </c>
      <c r="AV108" s="121">
        <f>$C108*INDEX(Curves!$T$8:$T$68,AV$4-$B108+1)</f>
        <v/>
      </c>
      <c r="AW108" s="121">
        <f>$C108*INDEX(Curves!$T$8:$T$68,AW$4-$B108+1)</f>
        <v/>
      </c>
      <c r="AX108" s="121">
        <f>$C108*INDEX(Curves!$T$8:$T$68,AX$4-$B108+1)</f>
        <v/>
      </c>
      <c r="AY108" s="121">
        <f>$C108*INDEX(Curves!$T$8:$T$68,AY$4-$B108+1)</f>
        <v/>
      </c>
      <c r="AZ108" s="121">
        <f>$C108*INDEX(Curves!$T$8:$T$68,AZ$4-$B108+1)</f>
        <v/>
      </c>
      <c r="BA108" s="121">
        <f>$C108*INDEX(Curves!$T$8:$T$68,BA$4-$B108+1)</f>
        <v/>
      </c>
      <c r="BB108" s="121">
        <f>$C108*INDEX(Curves!$T$8:$T$68,BB$4-$B108+1)</f>
        <v/>
      </c>
      <c r="BC108" s="121">
        <f>$C108*INDEX(Curves!$T$8:$T$68,BC$4-$B108+1)</f>
        <v/>
      </c>
      <c r="BD108" s="121">
        <f>$C108*INDEX(Curves!$T$8:$T$68,BD$4-$B108+1)</f>
        <v/>
      </c>
      <c r="BE108" s="121">
        <f>$C108*INDEX(Curves!$T$8:$T$68,BE$4-$B108+1)</f>
        <v/>
      </c>
      <c r="BF108" s="121">
        <f>$C108*INDEX(Curves!$T$8:$T$68,BF$4-$B108+1)</f>
        <v/>
      </c>
      <c r="BG108" s="121">
        <f>$C108*INDEX(Curves!$T$8:$T$68,BG$4-$B108+1)</f>
        <v/>
      </c>
      <c r="BH108" s="121">
        <f>$C108*INDEX(Curves!$T$8:$T$68,BH$4-$B108+1)</f>
        <v/>
      </c>
      <c r="BI108" s="121">
        <f>$C108*INDEX(Curves!$T$8:$T$68,BI$4-$B108+1)</f>
        <v/>
      </c>
      <c r="BJ108" s="121">
        <f>$C108*INDEX(Curves!$T$8:$T$68,BJ$4-$B108+1)</f>
        <v/>
      </c>
      <c r="BK108" s="121">
        <f>$C108*INDEX(Curves!$T$8:$T$68,BK$4-$B108+1)</f>
        <v/>
      </c>
      <c r="BL108" s="121">
        <f>$C108*INDEX(Curves!$T$8:$T$68,BL$4-$B108+1)</f>
        <v/>
      </c>
    </row>
    <row r="109">
      <c r="A109" s="116" t="inlineStr">
        <is>
          <t>Cohort month 37</t>
        </is>
      </c>
      <c r="B109" s="116" t="n">
        <v>37</v>
      </c>
      <c r="C109" s="33">
        <f>INDEX(Ops!$E$34:$BL$34,1,$B109)</f>
        <v/>
      </c>
      <c r="AP109" s="121">
        <f>$C109*INDEX(Curves!$T$8:$T$68,AP$4-$B109+1)</f>
        <v/>
      </c>
      <c r="AQ109" s="121">
        <f>$C109*INDEX(Curves!$T$8:$T$68,AQ$4-$B109+1)</f>
        <v/>
      </c>
      <c r="AR109" s="121">
        <f>$C109*INDEX(Curves!$T$8:$T$68,AR$4-$B109+1)</f>
        <v/>
      </c>
      <c r="AS109" s="121">
        <f>$C109*INDEX(Curves!$T$8:$T$68,AS$4-$B109+1)</f>
        <v/>
      </c>
      <c r="AT109" s="121">
        <f>$C109*INDEX(Curves!$T$8:$T$68,AT$4-$B109+1)</f>
        <v/>
      </c>
      <c r="AU109" s="121">
        <f>$C109*INDEX(Curves!$T$8:$T$68,AU$4-$B109+1)</f>
        <v/>
      </c>
      <c r="AV109" s="121">
        <f>$C109*INDEX(Curves!$T$8:$T$68,AV$4-$B109+1)</f>
        <v/>
      </c>
      <c r="AW109" s="121">
        <f>$C109*INDEX(Curves!$T$8:$T$68,AW$4-$B109+1)</f>
        <v/>
      </c>
      <c r="AX109" s="121">
        <f>$C109*INDEX(Curves!$T$8:$T$68,AX$4-$B109+1)</f>
        <v/>
      </c>
      <c r="AY109" s="121">
        <f>$C109*INDEX(Curves!$T$8:$T$68,AY$4-$B109+1)</f>
        <v/>
      </c>
      <c r="AZ109" s="121">
        <f>$C109*INDEX(Curves!$T$8:$T$68,AZ$4-$B109+1)</f>
        <v/>
      </c>
      <c r="BA109" s="121">
        <f>$C109*INDEX(Curves!$T$8:$T$68,BA$4-$B109+1)</f>
        <v/>
      </c>
      <c r="BB109" s="121">
        <f>$C109*INDEX(Curves!$T$8:$T$68,BB$4-$B109+1)</f>
        <v/>
      </c>
      <c r="BC109" s="121">
        <f>$C109*INDEX(Curves!$T$8:$T$68,BC$4-$B109+1)</f>
        <v/>
      </c>
      <c r="BD109" s="121">
        <f>$C109*INDEX(Curves!$T$8:$T$68,BD$4-$B109+1)</f>
        <v/>
      </c>
      <c r="BE109" s="121">
        <f>$C109*INDEX(Curves!$T$8:$T$68,BE$4-$B109+1)</f>
        <v/>
      </c>
      <c r="BF109" s="121">
        <f>$C109*INDEX(Curves!$T$8:$T$68,BF$4-$B109+1)</f>
        <v/>
      </c>
      <c r="BG109" s="121">
        <f>$C109*INDEX(Curves!$T$8:$T$68,BG$4-$B109+1)</f>
        <v/>
      </c>
      <c r="BH109" s="121">
        <f>$C109*INDEX(Curves!$T$8:$T$68,BH$4-$B109+1)</f>
        <v/>
      </c>
      <c r="BI109" s="121">
        <f>$C109*INDEX(Curves!$T$8:$T$68,BI$4-$B109+1)</f>
        <v/>
      </c>
      <c r="BJ109" s="121">
        <f>$C109*INDEX(Curves!$T$8:$T$68,BJ$4-$B109+1)</f>
        <v/>
      </c>
      <c r="BK109" s="121">
        <f>$C109*INDEX(Curves!$T$8:$T$68,BK$4-$B109+1)</f>
        <v/>
      </c>
      <c r="BL109" s="121">
        <f>$C109*INDEX(Curves!$T$8:$T$68,BL$4-$B109+1)</f>
        <v/>
      </c>
    </row>
    <row r="110">
      <c r="A110" s="116" t="inlineStr">
        <is>
          <t>Cohort month 38</t>
        </is>
      </c>
      <c r="B110" s="116" t="n">
        <v>38</v>
      </c>
      <c r="C110" s="33">
        <f>INDEX(Ops!$E$34:$BL$34,1,$B110)</f>
        <v/>
      </c>
      <c r="AQ110" s="121">
        <f>$C110*INDEX(Curves!$T$8:$T$68,AQ$4-$B110+1)</f>
        <v/>
      </c>
      <c r="AR110" s="121">
        <f>$C110*INDEX(Curves!$T$8:$T$68,AR$4-$B110+1)</f>
        <v/>
      </c>
      <c r="AS110" s="121">
        <f>$C110*INDEX(Curves!$T$8:$T$68,AS$4-$B110+1)</f>
        <v/>
      </c>
      <c r="AT110" s="121">
        <f>$C110*INDEX(Curves!$T$8:$T$68,AT$4-$B110+1)</f>
        <v/>
      </c>
      <c r="AU110" s="121">
        <f>$C110*INDEX(Curves!$T$8:$T$68,AU$4-$B110+1)</f>
        <v/>
      </c>
      <c r="AV110" s="121">
        <f>$C110*INDEX(Curves!$T$8:$T$68,AV$4-$B110+1)</f>
        <v/>
      </c>
      <c r="AW110" s="121">
        <f>$C110*INDEX(Curves!$T$8:$T$68,AW$4-$B110+1)</f>
        <v/>
      </c>
      <c r="AX110" s="121">
        <f>$C110*INDEX(Curves!$T$8:$T$68,AX$4-$B110+1)</f>
        <v/>
      </c>
      <c r="AY110" s="121">
        <f>$C110*INDEX(Curves!$T$8:$T$68,AY$4-$B110+1)</f>
        <v/>
      </c>
      <c r="AZ110" s="121">
        <f>$C110*INDEX(Curves!$T$8:$T$68,AZ$4-$B110+1)</f>
        <v/>
      </c>
      <c r="BA110" s="121">
        <f>$C110*INDEX(Curves!$T$8:$T$68,BA$4-$B110+1)</f>
        <v/>
      </c>
      <c r="BB110" s="121">
        <f>$C110*INDEX(Curves!$T$8:$T$68,BB$4-$B110+1)</f>
        <v/>
      </c>
      <c r="BC110" s="121">
        <f>$C110*INDEX(Curves!$T$8:$T$68,BC$4-$B110+1)</f>
        <v/>
      </c>
      <c r="BD110" s="121">
        <f>$C110*INDEX(Curves!$T$8:$T$68,BD$4-$B110+1)</f>
        <v/>
      </c>
      <c r="BE110" s="121">
        <f>$C110*INDEX(Curves!$T$8:$T$68,BE$4-$B110+1)</f>
        <v/>
      </c>
      <c r="BF110" s="121">
        <f>$C110*INDEX(Curves!$T$8:$T$68,BF$4-$B110+1)</f>
        <v/>
      </c>
      <c r="BG110" s="121">
        <f>$C110*INDEX(Curves!$T$8:$T$68,BG$4-$B110+1)</f>
        <v/>
      </c>
      <c r="BH110" s="121">
        <f>$C110*INDEX(Curves!$T$8:$T$68,BH$4-$B110+1)</f>
        <v/>
      </c>
      <c r="BI110" s="121">
        <f>$C110*INDEX(Curves!$T$8:$T$68,BI$4-$B110+1)</f>
        <v/>
      </c>
      <c r="BJ110" s="121">
        <f>$C110*INDEX(Curves!$T$8:$T$68,BJ$4-$B110+1)</f>
        <v/>
      </c>
      <c r="BK110" s="121">
        <f>$C110*INDEX(Curves!$T$8:$T$68,BK$4-$B110+1)</f>
        <v/>
      </c>
      <c r="BL110" s="121">
        <f>$C110*INDEX(Curves!$T$8:$T$68,BL$4-$B110+1)</f>
        <v/>
      </c>
    </row>
    <row r="111">
      <c r="A111" s="116" t="inlineStr">
        <is>
          <t>Cohort month 39</t>
        </is>
      </c>
      <c r="B111" s="116" t="n">
        <v>39</v>
      </c>
      <c r="C111" s="33">
        <f>INDEX(Ops!$E$34:$BL$34,1,$B111)</f>
        <v/>
      </c>
      <c r="AR111" s="121">
        <f>$C111*INDEX(Curves!$T$8:$T$68,AR$4-$B111+1)</f>
        <v/>
      </c>
      <c r="AS111" s="121">
        <f>$C111*INDEX(Curves!$T$8:$T$68,AS$4-$B111+1)</f>
        <v/>
      </c>
      <c r="AT111" s="121">
        <f>$C111*INDEX(Curves!$T$8:$T$68,AT$4-$B111+1)</f>
        <v/>
      </c>
      <c r="AU111" s="121">
        <f>$C111*INDEX(Curves!$T$8:$T$68,AU$4-$B111+1)</f>
        <v/>
      </c>
      <c r="AV111" s="121">
        <f>$C111*INDEX(Curves!$T$8:$T$68,AV$4-$B111+1)</f>
        <v/>
      </c>
      <c r="AW111" s="121">
        <f>$C111*INDEX(Curves!$T$8:$T$68,AW$4-$B111+1)</f>
        <v/>
      </c>
      <c r="AX111" s="121">
        <f>$C111*INDEX(Curves!$T$8:$T$68,AX$4-$B111+1)</f>
        <v/>
      </c>
      <c r="AY111" s="121">
        <f>$C111*INDEX(Curves!$T$8:$T$68,AY$4-$B111+1)</f>
        <v/>
      </c>
      <c r="AZ111" s="121">
        <f>$C111*INDEX(Curves!$T$8:$T$68,AZ$4-$B111+1)</f>
        <v/>
      </c>
      <c r="BA111" s="121">
        <f>$C111*INDEX(Curves!$T$8:$T$68,BA$4-$B111+1)</f>
        <v/>
      </c>
      <c r="BB111" s="121">
        <f>$C111*INDEX(Curves!$T$8:$T$68,BB$4-$B111+1)</f>
        <v/>
      </c>
      <c r="BC111" s="121">
        <f>$C111*INDEX(Curves!$T$8:$T$68,BC$4-$B111+1)</f>
        <v/>
      </c>
      <c r="BD111" s="121">
        <f>$C111*INDEX(Curves!$T$8:$T$68,BD$4-$B111+1)</f>
        <v/>
      </c>
      <c r="BE111" s="121">
        <f>$C111*INDEX(Curves!$T$8:$T$68,BE$4-$B111+1)</f>
        <v/>
      </c>
      <c r="BF111" s="121">
        <f>$C111*INDEX(Curves!$T$8:$T$68,BF$4-$B111+1)</f>
        <v/>
      </c>
      <c r="BG111" s="121">
        <f>$C111*INDEX(Curves!$T$8:$T$68,BG$4-$B111+1)</f>
        <v/>
      </c>
      <c r="BH111" s="121">
        <f>$C111*INDEX(Curves!$T$8:$T$68,BH$4-$B111+1)</f>
        <v/>
      </c>
      <c r="BI111" s="121">
        <f>$C111*INDEX(Curves!$T$8:$T$68,BI$4-$B111+1)</f>
        <v/>
      </c>
      <c r="BJ111" s="121">
        <f>$C111*INDEX(Curves!$T$8:$T$68,BJ$4-$B111+1)</f>
        <v/>
      </c>
      <c r="BK111" s="121">
        <f>$C111*INDEX(Curves!$T$8:$T$68,BK$4-$B111+1)</f>
        <v/>
      </c>
      <c r="BL111" s="121">
        <f>$C111*INDEX(Curves!$T$8:$T$68,BL$4-$B111+1)</f>
        <v/>
      </c>
    </row>
    <row r="112">
      <c r="A112" s="116" t="inlineStr">
        <is>
          <t>Cohort month 40</t>
        </is>
      </c>
      <c r="B112" s="116" t="n">
        <v>40</v>
      </c>
      <c r="C112" s="33">
        <f>INDEX(Ops!$E$34:$BL$34,1,$B112)</f>
        <v/>
      </c>
      <c r="AS112" s="121">
        <f>$C112*INDEX(Curves!$T$8:$T$68,AS$4-$B112+1)</f>
        <v/>
      </c>
      <c r="AT112" s="121">
        <f>$C112*INDEX(Curves!$T$8:$T$68,AT$4-$B112+1)</f>
        <v/>
      </c>
      <c r="AU112" s="121">
        <f>$C112*INDEX(Curves!$T$8:$T$68,AU$4-$B112+1)</f>
        <v/>
      </c>
      <c r="AV112" s="121">
        <f>$C112*INDEX(Curves!$T$8:$T$68,AV$4-$B112+1)</f>
        <v/>
      </c>
      <c r="AW112" s="121">
        <f>$C112*INDEX(Curves!$T$8:$T$68,AW$4-$B112+1)</f>
        <v/>
      </c>
      <c r="AX112" s="121">
        <f>$C112*INDEX(Curves!$T$8:$T$68,AX$4-$B112+1)</f>
        <v/>
      </c>
      <c r="AY112" s="121">
        <f>$C112*INDEX(Curves!$T$8:$T$68,AY$4-$B112+1)</f>
        <v/>
      </c>
      <c r="AZ112" s="121">
        <f>$C112*INDEX(Curves!$T$8:$T$68,AZ$4-$B112+1)</f>
        <v/>
      </c>
      <c r="BA112" s="121">
        <f>$C112*INDEX(Curves!$T$8:$T$68,BA$4-$B112+1)</f>
        <v/>
      </c>
      <c r="BB112" s="121">
        <f>$C112*INDEX(Curves!$T$8:$T$68,BB$4-$B112+1)</f>
        <v/>
      </c>
      <c r="BC112" s="121">
        <f>$C112*INDEX(Curves!$T$8:$T$68,BC$4-$B112+1)</f>
        <v/>
      </c>
      <c r="BD112" s="121">
        <f>$C112*INDEX(Curves!$T$8:$T$68,BD$4-$B112+1)</f>
        <v/>
      </c>
      <c r="BE112" s="121">
        <f>$C112*INDEX(Curves!$T$8:$T$68,BE$4-$B112+1)</f>
        <v/>
      </c>
      <c r="BF112" s="121">
        <f>$C112*INDEX(Curves!$T$8:$T$68,BF$4-$B112+1)</f>
        <v/>
      </c>
      <c r="BG112" s="121">
        <f>$C112*INDEX(Curves!$T$8:$T$68,BG$4-$B112+1)</f>
        <v/>
      </c>
      <c r="BH112" s="121">
        <f>$C112*INDEX(Curves!$T$8:$T$68,BH$4-$B112+1)</f>
        <v/>
      </c>
      <c r="BI112" s="121">
        <f>$C112*INDEX(Curves!$T$8:$T$68,BI$4-$B112+1)</f>
        <v/>
      </c>
      <c r="BJ112" s="121">
        <f>$C112*INDEX(Curves!$T$8:$T$68,BJ$4-$B112+1)</f>
        <v/>
      </c>
      <c r="BK112" s="121">
        <f>$C112*INDEX(Curves!$T$8:$T$68,BK$4-$B112+1)</f>
        <v/>
      </c>
      <c r="BL112" s="121">
        <f>$C112*INDEX(Curves!$T$8:$T$68,BL$4-$B112+1)</f>
        <v/>
      </c>
    </row>
    <row r="113">
      <c r="A113" s="116" t="inlineStr">
        <is>
          <t>Cohort month 41</t>
        </is>
      </c>
      <c r="B113" s="116" t="n">
        <v>41</v>
      </c>
      <c r="C113" s="33">
        <f>INDEX(Ops!$E$34:$BL$34,1,$B113)</f>
        <v/>
      </c>
      <c r="AT113" s="121">
        <f>$C113*INDEX(Curves!$T$8:$T$68,AT$4-$B113+1)</f>
        <v/>
      </c>
      <c r="AU113" s="121">
        <f>$C113*INDEX(Curves!$T$8:$T$68,AU$4-$B113+1)</f>
        <v/>
      </c>
      <c r="AV113" s="121">
        <f>$C113*INDEX(Curves!$T$8:$T$68,AV$4-$B113+1)</f>
        <v/>
      </c>
      <c r="AW113" s="121">
        <f>$C113*INDEX(Curves!$T$8:$T$68,AW$4-$B113+1)</f>
        <v/>
      </c>
      <c r="AX113" s="121">
        <f>$C113*INDEX(Curves!$T$8:$T$68,AX$4-$B113+1)</f>
        <v/>
      </c>
      <c r="AY113" s="121">
        <f>$C113*INDEX(Curves!$T$8:$T$68,AY$4-$B113+1)</f>
        <v/>
      </c>
      <c r="AZ113" s="121">
        <f>$C113*INDEX(Curves!$T$8:$T$68,AZ$4-$B113+1)</f>
        <v/>
      </c>
      <c r="BA113" s="121">
        <f>$C113*INDEX(Curves!$T$8:$T$68,BA$4-$B113+1)</f>
        <v/>
      </c>
      <c r="BB113" s="121">
        <f>$C113*INDEX(Curves!$T$8:$T$68,BB$4-$B113+1)</f>
        <v/>
      </c>
      <c r="BC113" s="121">
        <f>$C113*INDEX(Curves!$T$8:$T$68,BC$4-$B113+1)</f>
        <v/>
      </c>
      <c r="BD113" s="121">
        <f>$C113*INDEX(Curves!$T$8:$T$68,BD$4-$B113+1)</f>
        <v/>
      </c>
      <c r="BE113" s="121">
        <f>$C113*INDEX(Curves!$T$8:$T$68,BE$4-$B113+1)</f>
        <v/>
      </c>
      <c r="BF113" s="121">
        <f>$C113*INDEX(Curves!$T$8:$T$68,BF$4-$B113+1)</f>
        <v/>
      </c>
      <c r="BG113" s="121">
        <f>$C113*INDEX(Curves!$T$8:$T$68,BG$4-$B113+1)</f>
        <v/>
      </c>
      <c r="BH113" s="121">
        <f>$C113*INDEX(Curves!$T$8:$T$68,BH$4-$B113+1)</f>
        <v/>
      </c>
      <c r="BI113" s="121">
        <f>$C113*INDEX(Curves!$T$8:$T$68,BI$4-$B113+1)</f>
        <v/>
      </c>
      <c r="BJ113" s="121">
        <f>$C113*INDEX(Curves!$T$8:$T$68,BJ$4-$B113+1)</f>
        <v/>
      </c>
      <c r="BK113" s="121">
        <f>$C113*INDEX(Curves!$T$8:$T$68,BK$4-$B113+1)</f>
        <v/>
      </c>
      <c r="BL113" s="121">
        <f>$C113*INDEX(Curves!$T$8:$T$68,BL$4-$B113+1)</f>
        <v/>
      </c>
    </row>
    <row r="114">
      <c r="A114" s="116" t="inlineStr">
        <is>
          <t>Cohort month 42</t>
        </is>
      </c>
      <c r="B114" s="116" t="n">
        <v>42</v>
      </c>
      <c r="C114" s="33">
        <f>INDEX(Ops!$E$34:$BL$34,1,$B114)</f>
        <v/>
      </c>
      <c r="AU114" s="121">
        <f>$C114*INDEX(Curves!$T$8:$T$68,AU$4-$B114+1)</f>
        <v/>
      </c>
      <c r="AV114" s="121">
        <f>$C114*INDEX(Curves!$T$8:$T$68,AV$4-$B114+1)</f>
        <v/>
      </c>
      <c r="AW114" s="121">
        <f>$C114*INDEX(Curves!$T$8:$T$68,AW$4-$B114+1)</f>
        <v/>
      </c>
      <c r="AX114" s="121">
        <f>$C114*INDEX(Curves!$T$8:$T$68,AX$4-$B114+1)</f>
        <v/>
      </c>
      <c r="AY114" s="121">
        <f>$C114*INDEX(Curves!$T$8:$T$68,AY$4-$B114+1)</f>
        <v/>
      </c>
      <c r="AZ114" s="121">
        <f>$C114*INDEX(Curves!$T$8:$T$68,AZ$4-$B114+1)</f>
        <v/>
      </c>
      <c r="BA114" s="121">
        <f>$C114*INDEX(Curves!$T$8:$T$68,BA$4-$B114+1)</f>
        <v/>
      </c>
      <c r="BB114" s="121">
        <f>$C114*INDEX(Curves!$T$8:$T$68,BB$4-$B114+1)</f>
        <v/>
      </c>
      <c r="BC114" s="121">
        <f>$C114*INDEX(Curves!$T$8:$T$68,BC$4-$B114+1)</f>
        <v/>
      </c>
      <c r="BD114" s="121">
        <f>$C114*INDEX(Curves!$T$8:$T$68,BD$4-$B114+1)</f>
        <v/>
      </c>
      <c r="BE114" s="121">
        <f>$C114*INDEX(Curves!$T$8:$T$68,BE$4-$B114+1)</f>
        <v/>
      </c>
      <c r="BF114" s="121">
        <f>$C114*INDEX(Curves!$T$8:$T$68,BF$4-$B114+1)</f>
        <v/>
      </c>
      <c r="BG114" s="121">
        <f>$C114*INDEX(Curves!$T$8:$T$68,BG$4-$B114+1)</f>
        <v/>
      </c>
      <c r="BH114" s="121">
        <f>$C114*INDEX(Curves!$T$8:$T$68,BH$4-$B114+1)</f>
        <v/>
      </c>
      <c r="BI114" s="121">
        <f>$C114*INDEX(Curves!$T$8:$T$68,BI$4-$B114+1)</f>
        <v/>
      </c>
      <c r="BJ114" s="121">
        <f>$C114*INDEX(Curves!$T$8:$T$68,BJ$4-$B114+1)</f>
        <v/>
      </c>
      <c r="BK114" s="121">
        <f>$C114*INDEX(Curves!$T$8:$T$68,BK$4-$B114+1)</f>
        <v/>
      </c>
      <c r="BL114" s="121">
        <f>$C114*INDEX(Curves!$T$8:$T$68,BL$4-$B114+1)</f>
        <v/>
      </c>
    </row>
    <row r="115">
      <c r="A115" s="116" t="inlineStr">
        <is>
          <t>Cohort month 43</t>
        </is>
      </c>
      <c r="B115" s="116" t="n">
        <v>43</v>
      </c>
      <c r="C115" s="33">
        <f>INDEX(Ops!$E$34:$BL$34,1,$B115)</f>
        <v/>
      </c>
      <c r="AV115" s="121">
        <f>$C115*INDEX(Curves!$T$8:$T$68,AV$4-$B115+1)</f>
        <v/>
      </c>
      <c r="AW115" s="121">
        <f>$C115*INDEX(Curves!$T$8:$T$68,AW$4-$B115+1)</f>
        <v/>
      </c>
      <c r="AX115" s="121">
        <f>$C115*INDEX(Curves!$T$8:$T$68,AX$4-$B115+1)</f>
        <v/>
      </c>
      <c r="AY115" s="121">
        <f>$C115*INDEX(Curves!$T$8:$T$68,AY$4-$B115+1)</f>
        <v/>
      </c>
      <c r="AZ115" s="121">
        <f>$C115*INDEX(Curves!$T$8:$T$68,AZ$4-$B115+1)</f>
        <v/>
      </c>
      <c r="BA115" s="121">
        <f>$C115*INDEX(Curves!$T$8:$T$68,BA$4-$B115+1)</f>
        <v/>
      </c>
      <c r="BB115" s="121">
        <f>$C115*INDEX(Curves!$T$8:$T$68,BB$4-$B115+1)</f>
        <v/>
      </c>
      <c r="BC115" s="121">
        <f>$C115*INDEX(Curves!$T$8:$T$68,BC$4-$B115+1)</f>
        <v/>
      </c>
      <c r="BD115" s="121">
        <f>$C115*INDEX(Curves!$T$8:$T$68,BD$4-$B115+1)</f>
        <v/>
      </c>
      <c r="BE115" s="121">
        <f>$C115*INDEX(Curves!$T$8:$T$68,BE$4-$B115+1)</f>
        <v/>
      </c>
      <c r="BF115" s="121">
        <f>$C115*INDEX(Curves!$T$8:$T$68,BF$4-$B115+1)</f>
        <v/>
      </c>
      <c r="BG115" s="121">
        <f>$C115*INDEX(Curves!$T$8:$T$68,BG$4-$B115+1)</f>
        <v/>
      </c>
      <c r="BH115" s="121">
        <f>$C115*INDEX(Curves!$T$8:$T$68,BH$4-$B115+1)</f>
        <v/>
      </c>
      <c r="BI115" s="121">
        <f>$C115*INDEX(Curves!$T$8:$T$68,BI$4-$B115+1)</f>
        <v/>
      </c>
      <c r="BJ115" s="121">
        <f>$C115*INDEX(Curves!$T$8:$T$68,BJ$4-$B115+1)</f>
        <v/>
      </c>
      <c r="BK115" s="121">
        <f>$C115*INDEX(Curves!$T$8:$T$68,BK$4-$B115+1)</f>
        <v/>
      </c>
      <c r="BL115" s="121">
        <f>$C115*INDEX(Curves!$T$8:$T$68,BL$4-$B115+1)</f>
        <v/>
      </c>
    </row>
    <row r="116">
      <c r="A116" s="116" t="inlineStr">
        <is>
          <t>Cohort month 44</t>
        </is>
      </c>
      <c r="B116" s="116" t="n">
        <v>44</v>
      </c>
      <c r="C116" s="33">
        <f>INDEX(Ops!$E$34:$BL$34,1,$B116)</f>
        <v/>
      </c>
      <c r="AW116" s="121">
        <f>$C116*INDEX(Curves!$T$8:$T$68,AW$4-$B116+1)</f>
        <v/>
      </c>
      <c r="AX116" s="121">
        <f>$C116*INDEX(Curves!$T$8:$T$68,AX$4-$B116+1)</f>
        <v/>
      </c>
      <c r="AY116" s="121">
        <f>$C116*INDEX(Curves!$T$8:$T$68,AY$4-$B116+1)</f>
        <v/>
      </c>
      <c r="AZ116" s="121">
        <f>$C116*INDEX(Curves!$T$8:$T$68,AZ$4-$B116+1)</f>
        <v/>
      </c>
      <c r="BA116" s="121">
        <f>$C116*INDEX(Curves!$T$8:$T$68,BA$4-$B116+1)</f>
        <v/>
      </c>
      <c r="BB116" s="121">
        <f>$C116*INDEX(Curves!$T$8:$T$68,BB$4-$B116+1)</f>
        <v/>
      </c>
      <c r="BC116" s="121">
        <f>$C116*INDEX(Curves!$T$8:$T$68,BC$4-$B116+1)</f>
        <v/>
      </c>
      <c r="BD116" s="121">
        <f>$C116*INDEX(Curves!$T$8:$T$68,BD$4-$B116+1)</f>
        <v/>
      </c>
      <c r="BE116" s="121">
        <f>$C116*INDEX(Curves!$T$8:$T$68,BE$4-$B116+1)</f>
        <v/>
      </c>
      <c r="BF116" s="121">
        <f>$C116*INDEX(Curves!$T$8:$T$68,BF$4-$B116+1)</f>
        <v/>
      </c>
      <c r="BG116" s="121">
        <f>$C116*INDEX(Curves!$T$8:$T$68,BG$4-$B116+1)</f>
        <v/>
      </c>
      <c r="BH116" s="121">
        <f>$C116*INDEX(Curves!$T$8:$T$68,BH$4-$B116+1)</f>
        <v/>
      </c>
      <c r="BI116" s="121">
        <f>$C116*INDEX(Curves!$T$8:$T$68,BI$4-$B116+1)</f>
        <v/>
      </c>
      <c r="BJ116" s="121">
        <f>$C116*INDEX(Curves!$T$8:$T$68,BJ$4-$B116+1)</f>
        <v/>
      </c>
      <c r="BK116" s="121">
        <f>$C116*INDEX(Curves!$T$8:$T$68,BK$4-$B116+1)</f>
        <v/>
      </c>
      <c r="BL116" s="121">
        <f>$C116*INDEX(Curves!$T$8:$T$68,BL$4-$B116+1)</f>
        <v/>
      </c>
    </row>
    <row r="117">
      <c r="A117" s="116" t="inlineStr">
        <is>
          <t>Cohort month 45</t>
        </is>
      </c>
      <c r="B117" s="116" t="n">
        <v>45</v>
      </c>
      <c r="C117" s="33">
        <f>INDEX(Ops!$E$34:$BL$34,1,$B117)</f>
        <v/>
      </c>
      <c r="AX117" s="121">
        <f>$C117*INDEX(Curves!$T$8:$T$68,AX$4-$B117+1)</f>
        <v/>
      </c>
      <c r="AY117" s="121">
        <f>$C117*INDEX(Curves!$T$8:$T$68,AY$4-$B117+1)</f>
        <v/>
      </c>
      <c r="AZ117" s="121">
        <f>$C117*INDEX(Curves!$T$8:$T$68,AZ$4-$B117+1)</f>
        <v/>
      </c>
      <c r="BA117" s="121">
        <f>$C117*INDEX(Curves!$T$8:$T$68,BA$4-$B117+1)</f>
        <v/>
      </c>
      <c r="BB117" s="121">
        <f>$C117*INDEX(Curves!$T$8:$T$68,BB$4-$B117+1)</f>
        <v/>
      </c>
      <c r="BC117" s="121">
        <f>$C117*INDEX(Curves!$T$8:$T$68,BC$4-$B117+1)</f>
        <v/>
      </c>
      <c r="BD117" s="121">
        <f>$C117*INDEX(Curves!$T$8:$T$68,BD$4-$B117+1)</f>
        <v/>
      </c>
      <c r="BE117" s="121">
        <f>$C117*INDEX(Curves!$T$8:$T$68,BE$4-$B117+1)</f>
        <v/>
      </c>
      <c r="BF117" s="121">
        <f>$C117*INDEX(Curves!$T$8:$T$68,BF$4-$B117+1)</f>
        <v/>
      </c>
      <c r="BG117" s="121">
        <f>$C117*INDEX(Curves!$T$8:$T$68,BG$4-$B117+1)</f>
        <v/>
      </c>
      <c r="BH117" s="121">
        <f>$C117*INDEX(Curves!$T$8:$T$68,BH$4-$B117+1)</f>
        <v/>
      </c>
      <c r="BI117" s="121">
        <f>$C117*INDEX(Curves!$T$8:$T$68,BI$4-$B117+1)</f>
        <v/>
      </c>
      <c r="BJ117" s="121">
        <f>$C117*INDEX(Curves!$T$8:$T$68,BJ$4-$B117+1)</f>
        <v/>
      </c>
      <c r="BK117" s="121">
        <f>$C117*INDEX(Curves!$T$8:$T$68,BK$4-$B117+1)</f>
        <v/>
      </c>
      <c r="BL117" s="121">
        <f>$C117*INDEX(Curves!$T$8:$T$68,BL$4-$B117+1)</f>
        <v/>
      </c>
    </row>
    <row r="118">
      <c r="A118" s="116" t="inlineStr">
        <is>
          <t>Cohort month 46</t>
        </is>
      </c>
      <c r="B118" s="116" t="n">
        <v>46</v>
      </c>
      <c r="C118" s="33">
        <f>INDEX(Ops!$E$34:$BL$34,1,$B118)</f>
        <v/>
      </c>
      <c r="AY118" s="121">
        <f>$C118*INDEX(Curves!$T$8:$T$68,AY$4-$B118+1)</f>
        <v/>
      </c>
      <c r="AZ118" s="121">
        <f>$C118*INDEX(Curves!$T$8:$T$68,AZ$4-$B118+1)</f>
        <v/>
      </c>
      <c r="BA118" s="121">
        <f>$C118*INDEX(Curves!$T$8:$T$68,BA$4-$B118+1)</f>
        <v/>
      </c>
      <c r="BB118" s="121">
        <f>$C118*INDEX(Curves!$T$8:$T$68,BB$4-$B118+1)</f>
        <v/>
      </c>
      <c r="BC118" s="121">
        <f>$C118*INDEX(Curves!$T$8:$T$68,BC$4-$B118+1)</f>
        <v/>
      </c>
      <c r="BD118" s="121">
        <f>$C118*INDEX(Curves!$T$8:$T$68,BD$4-$B118+1)</f>
        <v/>
      </c>
      <c r="BE118" s="121">
        <f>$C118*INDEX(Curves!$T$8:$T$68,BE$4-$B118+1)</f>
        <v/>
      </c>
      <c r="BF118" s="121">
        <f>$C118*INDEX(Curves!$T$8:$T$68,BF$4-$B118+1)</f>
        <v/>
      </c>
      <c r="BG118" s="121">
        <f>$C118*INDEX(Curves!$T$8:$T$68,BG$4-$B118+1)</f>
        <v/>
      </c>
      <c r="BH118" s="121">
        <f>$C118*INDEX(Curves!$T$8:$T$68,BH$4-$B118+1)</f>
        <v/>
      </c>
      <c r="BI118" s="121">
        <f>$C118*INDEX(Curves!$T$8:$T$68,BI$4-$B118+1)</f>
        <v/>
      </c>
      <c r="BJ118" s="121">
        <f>$C118*INDEX(Curves!$T$8:$T$68,BJ$4-$B118+1)</f>
        <v/>
      </c>
      <c r="BK118" s="121">
        <f>$C118*INDEX(Curves!$T$8:$T$68,BK$4-$B118+1)</f>
        <v/>
      </c>
      <c r="BL118" s="121">
        <f>$C118*INDEX(Curves!$T$8:$T$68,BL$4-$B118+1)</f>
        <v/>
      </c>
    </row>
    <row r="119">
      <c r="A119" s="116" t="inlineStr">
        <is>
          <t>Cohort month 47</t>
        </is>
      </c>
      <c r="B119" s="116" t="n">
        <v>47</v>
      </c>
      <c r="C119" s="33">
        <f>INDEX(Ops!$E$34:$BL$34,1,$B119)</f>
        <v/>
      </c>
      <c r="AZ119" s="121">
        <f>$C119*INDEX(Curves!$T$8:$T$68,AZ$4-$B119+1)</f>
        <v/>
      </c>
      <c r="BA119" s="121">
        <f>$C119*INDEX(Curves!$T$8:$T$68,BA$4-$B119+1)</f>
        <v/>
      </c>
      <c r="BB119" s="121">
        <f>$C119*INDEX(Curves!$T$8:$T$68,BB$4-$B119+1)</f>
        <v/>
      </c>
      <c r="BC119" s="121">
        <f>$C119*INDEX(Curves!$T$8:$T$68,BC$4-$B119+1)</f>
        <v/>
      </c>
      <c r="BD119" s="121">
        <f>$C119*INDEX(Curves!$T$8:$T$68,BD$4-$B119+1)</f>
        <v/>
      </c>
      <c r="BE119" s="121">
        <f>$C119*INDEX(Curves!$T$8:$T$68,BE$4-$B119+1)</f>
        <v/>
      </c>
      <c r="BF119" s="121">
        <f>$C119*INDEX(Curves!$T$8:$T$68,BF$4-$B119+1)</f>
        <v/>
      </c>
      <c r="BG119" s="121">
        <f>$C119*INDEX(Curves!$T$8:$T$68,BG$4-$B119+1)</f>
        <v/>
      </c>
      <c r="BH119" s="121">
        <f>$C119*INDEX(Curves!$T$8:$T$68,BH$4-$B119+1)</f>
        <v/>
      </c>
      <c r="BI119" s="121">
        <f>$C119*INDEX(Curves!$T$8:$T$68,BI$4-$B119+1)</f>
        <v/>
      </c>
      <c r="BJ119" s="121">
        <f>$C119*INDEX(Curves!$T$8:$T$68,BJ$4-$B119+1)</f>
        <v/>
      </c>
      <c r="BK119" s="121">
        <f>$C119*INDEX(Curves!$T$8:$T$68,BK$4-$B119+1)</f>
        <v/>
      </c>
      <c r="BL119" s="121">
        <f>$C119*INDEX(Curves!$T$8:$T$68,BL$4-$B119+1)</f>
        <v/>
      </c>
    </row>
    <row r="120">
      <c r="A120" s="116" t="inlineStr">
        <is>
          <t>Cohort month 48</t>
        </is>
      </c>
      <c r="B120" s="116" t="n">
        <v>48</v>
      </c>
      <c r="C120" s="33">
        <f>INDEX(Ops!$E$34:$BL$34,1,$B120)</f>
        <v/>
      </c>
      <c r="BA120" s="121">
        <f>$C120*INDEX(Curves!$T$8:$T$68,BA$4-$B120+1)</f>
        <v/>
      </c>
      <c r="BB120" s="121">
        <f>$C120*INDEX(Curves!$T$8:$T$68,BB$4-$B120+1)</f>
        <v/>
      </c>
      <c r="BC120" s="121">
        <f>$C120*INDEX(Curves!$T$8:$T$68,BC$4-$B120+1)</f>
        <v/>
      </c>
      <c r="BD120" s="121">
        <f>$C120*INDEX(Curves!$T$8:$T$68,BD$4-$B120+1)</f>
        <v/>
      </c>
      <c r="BE120" s="121">
        <f>$C120*INDEX(Curves!$T$8:$T$68,BE$4-$B120+1)</f>
        <v/>
      </c>
      <c r="BF120" s="121">
        <f>$C120*INDEX(Curves!$T$8:$T$68,BF$4-$B120+1)</f>
        <v/>
      </c>
      <c r="BG120" s="121">
        <f>$C120*INDEX(Curves!$T$8:$T$68,BG$4-$B120+1)</f>
        <v/>
      </c>
      <c r="BH120" s="121">
        <f>$C120*INDEX(Curves!$T$8:$T$68,BH$4-$B120+1)</f>
        <v/>
      </c>
      <c r="BI120" s="121">
        <f>$C120*INDEX(Curves!$T$8:$T$68,BI$4-$B120+1)</f>
        <v/>
      </c>
      <c r="BJ120" s="121">
        <f>$C120*INDEX(Curves!$T$8:$T$68,BJ$4-$B120+1)</f>
        <v/>
      </c>
      <c r="BK120" s="121">
        <f>$C120*INDEX(Curves!$T$8:$T$68,BK$4-$B120+1)</f>
        <v/>
      </c>
      <c r="BL120" s="121">
        <f>$C120*INDEX(Curves!$T$8:$T$68,BL$4-$B120+1)</f>
        <v/>
      </c>
    </row>
    <row r="121">
      <c r="A121" s="116" t="inlineStr">
        <is>
          <t>Cohort month 49</t>
        </is>
      </c>
      <c r="B121" s="116" t="n">
        <v>49</v>
      </c>
      <c r="C121" s="33">
        <f>INDEX(Ops!$E$34:$BL$34,1,$B121)</f>
        <v/>
      </c>
      <c r="BB121" s="121">
        <f>$C121*INDEX(Curves!$T$8:$T$68,BB$4-$B121+1)</f>
        <v/>
      </c>
      <c r="BC121" s="121">
        <f>$C121*INDEX(Curves!$T$8:$T$68,BC$4-$B121+1)</f>
        <v/>
      </c>
      <c r="BD121" s="121">
        <f>$C121*INDEX(Curves!$T$8:$T$68,BD$4-$B121+1)</f>
        <v/>
      </c>
      <c r="BE121" s="121">
        <f>$C121*INDEX(Curves!$T$8:$T$68,BE$4-$B121+1)</f>
        <v/>
      </c>
      <c r="BF121" s="121">
        <f>$C121*INDEX(Curves!$T$8:$T$68,BF$4-$B121+1)</f>
        <v/>
      </c>
      <c r="BG121" s="121">
        <f>$C121*INDEX(Curves!$T$8:$T$68,BG$4-$B121+1)</f>
        <v/>
      </c>
      <c r="BH121" s="121">
        <f>$C121*INDEX(Curves!$T$8:$T$68,BH$4-$B121+1)</f>
        <v/>
      </c>
      <c r="BI121" s="121">
        <f>$C121*INDEX(Curves!$T$8:$T$68,BI$4-$B121+1)</f>
        <v/>
      </c>
      <c r="BJ121" s="121">
        <f>$C121*INDEX(Curves!$T$8:$T$68,BJ$4-$B121+1)</f>
        <v/>
      </c>
      <c r="BK121" s="121">
        <f>$C121*INDEX(Curves!$T$8:$T$68,BK$4-$B121+1)</f>
        <v/>
      </c>
      <c r="BL121" s="121">
        <f>$C121*INDEX(Curves!$T$8:$T$68,BL$4-$B121+1)</f>
        <v/>
      </c>
    </row>
    <row r="122">
      <c r="A122" s="116" t="inlineStr">
        <is>
          <t>Cohort month 50</t>
        </is>
      </c>
      <c r="B122" s="116" t="n">
        <v>50</v>
      </c>
      <c r="C122" s="33">
        <f>INDEX(Ops!$E$34:$BL$34,1,$B122)</f>
        <v/>
      </c>
      <c r="BC122" s="121">
        <f>$C122*INDEX(Curves!$T$8:$T$68,BC$4-$B122+1)</f>
        <v/>
      </c>
      <c r="BD122" s="121">
        <f>$C122*INDEX(Curves!$T$8:$T$68,BD$4-$B122+1)</f>
        <v/>
      </c>
      <c r="BE122" s="121">
        <f>$C122*INDEX(Curves!$T$8:$T$68,BE$4-$B122+1)</f>
        <v/>
      </c>
      <c r="BF122" s="121">
        <f>$C122*INDEX(Curves!$T$8:$T$68,BF$4-$B122+1)</f>
        <v/>
      </c>
      <c r="BG122" s="121">
        <f>$C122*INDEX(Curves!$T$8:$T$68,BG$4-$B122+1)</f>
        <v/>
      </c>
      <c r="BH122" s="121">
        <f>$C122*INDEX(Curves!$T$8:$T$68,BH$4-$B122+1)</f>
        <v/>
      </c>
      <c r="BI122" s="121">
        <f>$C122*INDEX(Curves!$T$8:$T$68,BI$4-$B122+1)</f>
        <v/>
      </c>
      <c r="BJ122" s="121">
        <f>$C122*INDEX(Curves!$T$8:$T$68,BJ$4-$B122+1)</f>
        <v/>
      </c>
      <c r="BK122" s="121">
        <f>$C122*INDEX(Curves!$T$8:$T$68,BK$4-$B122+1)</f>
        <v/>
      </c>
      <c r="BL122" s="121">
        <f>$C122*INDEX(Curves!$T$8:$T$68,BL$4-$B122+1)</f>
        <v/>
      </c>
    </row>
    <row r="123">
      <c r="A123" s="116" t="inlineStr">
        <is>
          <t>Cohort month 51</t>
        </is>
      </c>
      <c r="B123" s="116" t="n">
        <v>51</v>
      </c>
      <c r="C123" s="33">
        <f>INDEX(Ops!$E$34:$BL$34,1,$B123)</f>
        <v/>
      </c>
      <c r="BD123" s="121">
        <f>$C123*INDEX(Curves!$T$8:$T$68,BD$4-$B123+1)</f>
        <v/>
      </c>
      <c r="BE123" s="121">
        <f>$C123*INDEX(Curves!$T$8:$T$68,BE$4-$B123+1)</f>
        <v/>
      </c>
      <c r="BF123" s="121">
        <f>$C123*INDEX(Curves!$T$8:$T$68,BF$4-$B123+1)</f>
        <v/>
      </c>
      <c r="BG123" s="121">
        <f>$C123*INDEX(Curves!$T$8:$T$68,BG$4-$B123+1)</f>
        <v/>
      </c>
      <c r="BH123" s="121">
        <f>$C123*INDEX(Curves!$T$8:$T$68,BH$4-$B123+1)</f>
        <v/>
      </c>
      <c r="BI123" s="121">
        <f>$C123*INDEX(Curves!$T$8:$T$68,BI$4-$B123+1)</f>
        <v/>
      </c>
      <c r="BJ123" s="121">
        <f>$C123*INDEX(Curves!$T$8:$T$68,BJ$4-$B123+1)</f>
        <v/>
      </c>
      <c r="BK123" s="121">
        <f>$C123*INDEX(Curves!$T$8:$T$68,BK$4-$B123+1)</f>
        <v/>
      </c>
      <c r="BL123" s="121">
        <f>$C123*INDEX(Curves!$T$8:$T$68,BL$4-$B123+1)</f>
        <v/>
      </c>
    </row>
    <row r="124">
      <c r="A124" s="116" t="inlineStr">
        <is>
          <t>Cohort month 52</t>
        </is>
      </c>
      <c r="B124" s="116" t="n">
        <v>52</v>
      </c>
      <c r="C124" s="33">
        <f>INDEX(Ops!$E$34:$BL$34,1,$B124)</f>
        <v/>
      </c>
      <c r="BE124" s="121">
        <f>$C124*INDEX(Curves!$T$8:$T$68,BE$4-$B124+1)</f>
        <v/>
      </c>
      <c r="BF124" s="121">
        <f>$C124*INDEX(Curves!$T$8:$T$68,BF$4-$B124+1)</f>
        <v/>
      </c>
      <c r="BG124" s="121">
        <f>$C124*INDEX(Curves!$T$8:$T$68,BG$4-$B124+1)</f>
        <v/>
      </c>
      <c r="BH124" s="121">
        <f>$C124*INDEX(Curves!$T$8:$T$68,BH$4-$B124+1)</f>
        <v/>
      </c>
      <c r="BI124" s="121">
        <f>$C124*INDEX(Curves!$T$8:$T$68,BI$4-$B124+1)</f>
        <v/>
      </c>
      <c r="BJ124" s="121">
        <f>$C124*INDEX(Curves!$T$8:$T$68,BJ$4-$B124+1)</f>
        <v/>
      </c>
      <c r="BK124" s="121">
        <f>$C124*INDEX(Curves!$T$8:$T$68,BK$4-$B124+1)</f>
        <v/>
      </c>
      <c r="BL124" s="121">
        <f>$C124*INDEX(Curves!$T$8:$T$68,BL$4-$B124+1)</f>
        <v/>
      </c>
    </row>
    <row r="125">
      <c r="A125" s="116" t="inlineStr">
        <is>
          <t>Cohort month 53</t>
        </is>
      </c>
      <c r="B125" s="116" t="n">
        <v>53</v>
      </c>
      <c r="C125" s="33">
        <f>INDEX(Ops!$E$34:$BL$34,1,$B125)</f>
        <v/>
      </c>
      <c r="BF125" s="121">
        <f>$C125*INDEX(Curves!$T$8:$T$68,BF$4-$B125+1)</f>
        <v/>
      </c>
      <c r="BG125" s="121">
        <f>$C125*INDEX(Curves!$T$8:$T$68,BG$4-$B125+1)</f>
        <v/>
      </c>
      <c r="BH125" s="121">
        <f>$C125*INDEX(Curves!$T$8:$T$68,BH$4-$B125+1)</f>
        <v/>
      </c>
      <c r="BI125" s="121">
        <f>$C125*INDEX(Curves!$T$8:$T$68,BI$4-$B125+1)</f>
        <v/>
      </c>
      <c r="BJ125" s="121">
        <f>$C125*INDEX(Curves!$T$8:$T$68,BJ$4-$B125+1)</f>
        <v/>
      </c>
      <c r="BK125" s="121">
        <f>$C125*INDEX(Curves!$T$8:$T$68,BK$4-$B125+1)</f>
        <v/>
      </c>
      <c r="BL125" s="121">
        <f>$C125*INDEX(Curves!$T$8:$T$68,BL$4-$B125+1)</f>
        <v/>
      </c>
    </row>
    <row r="126">
      <c r="A126" s="116" t="inlineStr">
        <is>
          <t>Cohort month 54</t>
        </is>
      </c>
      <c r="B126" s="116" t="n">
        <v>54</v>
      </c>
      <c r="C126" s="33">
        <f>INDEX(Ops!$E$34:$BL$34,1,$B126)</f>
        <v/>
      </c>
      <c r="BG126" s="121">
        <f>$C126*INDEX(Curves!$T$8:$T$68,BG$4-$B126+1)</f>
        <v/>
      </c>
      <c r="BH126" s="121">
        <f>$C126*INDEX(Curves!$T$8:$T$68,BH$4-$B126+1)</f>
        <v/>
      </c>
      <c r="BI126" s="121">
        <f>$C126*INDEX(Curves!$T$8:$T$68,BI$4-$B126+1)</f>
        <v/>
      </c>
      <c r="BJ126" s="121">
        <f>$C126*INDEX(Curves!$T$8:$T$68,BJ$4-$B126+1)</f>
        <v/>
      </c>
      <c r="BK126" s="121">
        <f>$C126*INDEX(Curves!$T$8:$T$68,BK$4-$B126+1)</f>
        <v/>
      </c>
      <c r="BL126" s="121">
        <f>$C126*INDEX(Curves!$T$8:$T$68,BL$4-$B126+1)</f>
        <v/>
      </c>
    </row>
    <row r="127">
      <c r="A127" s="116" t="inlineStr">
        <is>
          <t>Cohort month 55</t>
        </is>
      </c>
      <c r="B127" s="116" t="n">
        <v>55</v>
      </c>
      <c r="C127" s="33">
        <f>INDEX(Ops!$E$34:$BL$34,1,$B127)</f>
        <v/>
      </c>
      <c r="BH127" s="121">
        <f>$C127*INDEX(Curves!$T$8:$T$68,BH$4-$B127+1)</f>
        <v/>
      </c>
      <c r="BI127" s="121">
        <f>$C127*INDEX(Curves!$T$8:$T$68,BI$4-$B127+1)</f>
        <v/>
      </c>
      <c r="BJ127" s="121">
        <f>$C127*INDEX(Curves!$T$8:$T$68,BJ$4-$B127+1)</f>
        <v/>
      </c>
      <c r="BK127" s="121">
        <f>$C127*INDEX(Curves!$T$8:$T$68,BK$4-$B127+1)</f>
        <v/>
      </c>
      <c r="BL127" s="121">
        <f>$C127*INDEX(Curves!$T$8:$T$68,BL$4-$B127+1)</f>
        <v/>
      </c>
    </row>
    <row r="128">
      <c r="A128" s="116" t="inlineStr">
        <is>
          <t>Cohort month 56</t>
        </is>
      </c>
      <c r="B128" s="116" t="n">
        <v>56</v>
      </c>
      <c r="C128" s="33">
        <f>INDEX(Ops!$E$34:$BL$34,1,$B128)</f>
        <v/>
      </c>
      <c r="BI128" s="121">
        <f>$C128*INDEX(Curves!$T$8:$T$68,BI$4-$B128+1)</f>
        <v/>
      </c>
      <c r="BJ128" s="121">
        <f>$C128*INDEX(Curves!$T$8:$T$68,BJ$4-$B128+1)</f>
        <v/>
      </c>
      <c r="BK128" s="121">
        <f>$C128*INDEX(Curves!$T$8:$T$68,BK$4-$B128+1)</f>
        <v/>
      </c>
      <c r="BL128" s="121">
        <f>$C128*INDEX(Curves!$T$8:$T$68,BL$4-$B128+1)</f>
        <v/>
      </c>
    </row>
    <row r="129">
      <c r="A129" s="116" t="inlineStr">
        <is>
          <t>Cohort month 57</t>
        </is>
      </c>
      <c r="B129" s="116" t="n">
        <v>57</v>
      </c>
      <c r="C129" s="33">
        <f>INDEX(Ops!$E$34:$BL$34,1,$B129)</f>
        <v/>
      </c>
      <c r="BJ129" s="121">
        <f>$C129*INDEX(Curves!$T$8:$T$68,BJ$4-$B129+1)</f>
        <v/>
      </c>
      <c r="BK129" s="121">
        <f>$C129*INDEX(Curves!$T$8:$T$68,BK$4-$B129+1)</f>
        <v/>
      </c>
      <c r="BL129" s="121">
        <f>$C129*INDEX(Curves!$T$8:$T$68,BL$4-$B129+1)</f>
        <v/>
      </c>
    </row>
    <row r="130">
      <c r="A130" s="116" t="inlineStr">
        <is>
          <t>Cohort month 58</t>
        </is>
      </c>
      <c r="B130" s="116" t="n">
        <v>58</v>
      </c>
      <c r="C130" s="33">
        <f>INDEX(Ops!$E$34:$BL$34,1,$B130)</f>
        <v/>
      </c>
      <c r="BK130" s="121">
        <f>$C130*INDEX(Curves!$T$8:$T$68,BK$4-$B130+1)</f>
        <v/>
      </c>
      <c r="BL130" s="121">
        <f>$C130*INDEX(Curves!$T$8:$T$68,BL$4-$B130+1)</f>
        <v/>
      </c>
    </row>
    <row r="131">
      <c r="A131" s="116" t="inlineStr">
        <is>
          <t>Cohort month 59</t>
        </is>
      </c>
      <c r="B131" s="116" t="n">
        <v>59</v>
      </c>
      <c r="C131" s="33">
        <f>INDEX(Ops!$E$34:$BL$34,1,$B131)</f>
        <v/>
      </c>
      <c r="BL131" s="121">
        <f>$C131*INDEX(Curves!$T$8:$T$68,BL$4-$B131+1)</f>
        <v/>
      </c>
    </row>
    <row r="132">
      <c r="A132" s="116" t="inlineStr">
        <is>
          <t>Cohort month 60</t>
        </is>
      </c>
      <c r="B132" s="116"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INDEX(Ops!$E$35:$BL$35,1,$B136)</f>
        <v/>
      </c>
      <c r="F136" s="121">
        <f>$C136*INDEX(Curves!$S$8:$S$68,F$4-$B136+1)</f>
        <v/>
      </c>
      <c r="G136" s="121">
        <f>$C136*INDEX(Curves!$S$8:$S$68,G$4-$B136+1)</f>
        <v/>
      </c>
      <c r="H136" s="121">
        <f>$C136*INDEX(Curves!$S$8:$S$68,H$4-$B136+1)</f>
        <v/>
      </c>
      <c r="I136" s="121">
        <f>$C136*INDEX(Curves!$S$8:$S$68,I$4-$B136+1)</f>
        <v/>
      </c>
      <c r="J136" s="121">
        <f>$C136*INDEX(Curves!$S$8:$S$68,J$4-$B136+1)</f>
        <v/>
      </c>
      <c r="K136" s="121">
        <f>$C136*INDEX(Curves!$S$8:$S$68,K$4-$B136+1)</f>
        <v/>
      </c>
      <c r="L136" s="121">
        <f>$C136*INDEX(Curves!$S$8:$S$68,L$4-$B136+1)</f>
        <v/>
      </c>
      <c r="M136" s="121">
        <f>$C136*INDEX(Curves!$S$8:$S$68,M$4-$B136+1)</f>
        <v/>
      </c>
      <c r="N136" s="121">
        <f>$C136*INDEX(Curves!$S$8:$S$68,N$4-$B136+1)</f>
        <v/>
      </c>
      <c r="O136" s="121">
        <f>$C136*INDEX(Curves!$S$8:$S$68,O$4-$B136+1)</f>
        <v/>
      </c>
      <c r="P136" s="121">
        <f>$C136*INDEX(Curves!$S$8:$S$68,P$4-$B136+1)</f>
        <v/>
      </c>
      <c r="Q136" s="121">
        <f>$C136*INDEX(Curves!$S$8:$S$68,Q$4-$B136+1)</f>
        <v/>
      </c>
      <c r="R136" s="121">
        <f>$C136*INDEX(Curves!$S$8:$S$68,R$4-$B136+1)</f>
        <v/>
      </c>
      <c r="S136" s="121">
        <f>$C136*INDEX(Curves!$S$8:$S$68,S$4-$B136+1)</f>
        <v/>
      </c>
      <c r="T136" s="121">
        <f>$C136*INDEX(Curves!$S$8:$S$68,T$4-$B136+1)</f>
        <v/>
      </c>
      <c r="U136" s="121">
        <f>$C136*INDEX(Curves!$S$8:$S$68,U$4-$B136+1)</f>
        <v/>
      </c>
      <c r="V136" s="121">
        <f>$C136*INDEX(Curves!$S$8:$S$68,V$4-$B136+1)</f>
        <v/>
      </c>
      <c r="W136" s="121">
        <f>$C136*INDEX(Curves!$S$8:$S$68,W$4-$B136+1)</f>
        <v/>
      </c>
      <c r="X136" s="121">
        <f>$C136*INDEX(Curves!$S$8:$S$68,X$4-$B136+1)</f>
        <v/>
      </c>
      <c r="Y136" s="121">
        <f>$C136*INDEX(Curves!$S$8:$S$68,Y$4-$B136+1)</f>
        <v/>
      </c>
      <c r="Z136" s="121">
        <f>$C136*INDEX(Curves!$S$8:$S$68,Z$4-$B136+1)</f>
        <v/>
      </c>
      <c r="AA136" s="121">
        <f>$C136*INDEX(Curves!$S$8:$S$68,AA$4-$B136+1)</f>
        <v/>
      </c>
      <c r="AB136" s="121">
        <f>$C136*INDEX(Curves!$S$8:$S$68,AB$4-$B136+1)</f>
        <v/>
      </c>
      <c r="AC136" s="121">
        <f>$C136*INDEX(Curves!$S$8:$S$68,AC$4-$B136+1)</f>
        <v/>
      </c>
      <c r="AD136" s="121">
        <f>$C136*INDEX(Curves!$S$8:$S$68,AD$4-$B136+1)</f>
        <v/>
      </c>
      <c r="AE136" s="121">
        <f>$C136*INDEX(Curves!$S$8:$S$68,AE$4-$B136+1)</f>
        <v/>
      </c>
      <c r="AF136" s="121">
        <f>$C136*INDEX(Curves!$S$8:$S$68,AF$4-$B136+1)</f>
        <v/>
      </c>
      <c r="AG136" s="121">
        <f>$C136*INDEX(Curves!$S$8:$S$68,AG$4-$B136+1)</f>
        <v/>
      </c>
      <c r="AH136" s="121">
        <f>$C136*INDEX(Curves!$S$8:$S$68,AH$4-$B136+1)</f>
        <v/>
      </c>
      <c r="AI136" s="121">
        <f>$C136*INDEX(Curves!$S$8:$S$68,AI$4-$B136+1)</f>
        <v/>
      </c>
      <c r="AJ136" s="121">
        <f>$C136*INDEX(Curves!$S$8:$S$68,AJ$4-$B136+1)</f>
        <v/>
      </c>
      <c r="AK136" s="121">
        <f>$C136*INDEX(Curves!$S$8:$S$68,AK$4-$B136+1)</f>
        <v/>
      </c>
      <c r="AL136" s="121">
        <f>$C136*INDEX(Curves!$S$8:$S$68,AL$4-$B136+1)</f>
        <v/>
      </c>
      <c r="AM136" s="121">
        <f>$C136*INDEX(Curves!$S$8:$S$68,AM$4-$B136+1)</f>
        <v/>
      </c>
      <c r="AN136" s="121">
        <f>$C136*INDEX(Curves!$S$8:$S$68,AN$4-$B136+1)</f>
        <v/>
      </c>
      <c r="AO136" s="121">
        <f>$C136*INDEX(Curves!$S$8:$S$68,AO$4-$B136+1)</f>
        <v/>
      </c>
      <c r="AP136" s="121">
        <f>$C136*INDEX(Curves!$S$8:$S$68,AP$4-$B136+1)</f>
        <v/>
      </c>
      <c r="AQ136" s="121">
        <f>$C136*INDEX(Curves!$S$8:$S$68,AQ$4-$B136+1)</f>
        <v/>
      </c>
      <c r="AR136" s="121">
        <f>$C136*INDEX(Curves!$S$8:$S$68,AR$4-$B136+1)</f>
        <v/>
      </c>
      <c r="AS136" s="121">
        <f>$C136*INDEX(Curves!$S$8:$S$68,AS$4-$B136+1)</f>
        <v/>
      </c>
      <c r="AT136" s="121">
        <f>$C136*INDEX(Curves!$S$8:$S$68,AT$4-$B136+1)</f>
        <v/>
      </c>
      <c r="AU136" s="121">
        <f>$C136*INDEX(Curves!$S$8:$S$68,AU$4-$B136+1)</f>
        <v/>
      </c>
      <c r="AV136" s="121">
        <f>$C136*INDEX(Curves!$S$8:$S$68,AV$4-$B136+1)</f>
        <v/>
      </c>
      <c r="AW136" s="121">
        <f>$C136*INDEX(Curves!$S$8:$S$68,AW$4-$B136+1)</f>
        <v/>
      </c>
      <c r="AX136" s="121">
        <f>$C136*INDEX(Curves!$S$8:$S$68,AX$4-$B136+1)</f>
        <v/>
      </c>
      <c r="AY136" s="121">
        <f>$C136*INDEX(Curves!$S$8:$S$68,AY$4-$B136+1)</f>
        <v/>
      </c>
      <c r="AZ136" s="121">
        <f>$C136*INDEX(Curves!$S$8:$S$68,AZ$4-$B136+1)</f>
        <v/>
      </c>
      <c r="BA136" s="121">
        <f>$C136*INDEX(Curves!$S$8:$S$68,BA$4-$B136+1)</f>
        <v/>
      </c>
      <c r="BB136" s="121">
        <f>$C136*INDEX(Curves!$S$8:$S$68,BB$4-$B136+1)</f>
        <v/>
      </c>
      <c r="BC136" s="121">
        <f>$C136*INDEX(Curves!$S$8:$S$68,BC$4-$B136+1)</f>
        <v/>
      </c>
      <c r="BD136" s="121">
        <f>$C136*INDEX(Curves!$S$8:$S$68,BD$4-$B136+1)</f>
        <v/>
      </c>
      <c r="BE136" s="121">
        <f>$C136*INDEX(Curves!$S$8:$S$68,BE$4-$B136+1)</f>
        <v/>
      </c>
      <c r="BF136" s="121">
        <f>$C136*INDEX(Curves!$S$8:$S$68,BF$4-$B136+1)</f>
        <v/>
      </c>
      <c r="BG136" s="121">
        <f>$C136*INDEX(Curves!$S$8:$S$68,BG$4-$B136+1)</f>
        <v/>
      </c>
      <c r="BH136" s="121">
        <f>$C136*INDEX(Curves!$S$8:$S$68,BH$4-$B136+1)</f>
        <v/>
      </c>
      <c r="BI136" s="121">
        <f>$C136*INDEX(Curves!$S$8:$S$68,BI$4-$B136+1)</f>
        <v/>
      </c>
      <c r="BJ136" s="121">
        <f>$C136*INDEX(Curves!$S$8:$S$68,BJ$4-$B136+1)</f>
        <v/>
      </c>
      <c r="BK136" s="121">
        <f>$C136*INDEX(Curves!$S$8:$S$68,BK$4-$B136+1)</f>
        <v/>
      </c>
      <c r="BL136" s="121">
        <f>$C136*INDEX(Curves!$S$8:$S$68,BL$4-$B136+1)</f>
        <v/>
      </c>
    </row>
    <row r="137">
      <c r="A137" s="116" t="inlineStr">
        <is>
          <t>Cohort month 2</t>
        </is>
      </c>
      <c r="B137" s="116" t="n">
        <v>2</v>
      </c>
      <c r="C137" s="33">
        <f>INDEX(Ops!$E$35:$BL$35,1,$B137)</f>
        <v/>
      </c>
      <c r="G137" s="121">
        <f>$C137*INDEX(Curves!$S$8:$S$68,G$4-$B137+1)</f>
        <v/>
      </c>
      <c r="H137" s="121">
        <f>$C137*INDEX(Curves!$S$8:$S$68,H$4-$B137+1)</f>
        <v/>
      </c>
      <c r="I137" s="121">
        <f>$C137*INDEX(Curves!$S$8:$S$68,I$4-$B137+1)</f>
        <v/>
      </c>
      <c r="J137" s="121">
        <f>$C137*INDEX(Curves!$S$8:$S$68,J$4-$B137+1)</f>
        <v/>
      </c>
      <c r="K137" s="121">
        <f>$C137*INDEX(Curves!$S$8:$S$68,K$4-$B137+1)</f>
        <v/>
      </c>
      <c r="L137" s="121">
        <f>$C137*INDEX(Curves!$S$8:$S$68,L$4-$B137+1)</f>
        <v/>
      </c>
      <c r="M137" s="121">
        <f>$C137*INDEX(Curves!$S$8:$S$68,M$4-$B137+1)</f>
        <v/>
      </c>
      <c r="N137" s="121">
        <f>$C137*INDEX(Curves!$S$8:$S$68,N$4-$B137+1)</f>
        <v/>
      </c>
      <c r="O137" s="121">
        <f>$C137*INDEX(Curves!$S$8:$S$68,O$4-$B137+1)</f>
        <v/>
      </c>
      <c r="P137" s="121">
        <f>$C137*INDEX(Curves!$S$8:$S$68,P$4-$B137+1)</f>
        <v/>
      </c>
      <c r="Q137" s="121">
        <f>$C137*INDEX(Curves!$S$8:$S$68,Q$4-$B137+1)</f>
        <v/>
      </c>
      <c r="R137" s="121">
        <f>$C137*INDEX(Curves!$S$8:$S$68,R$4-$B137+1)</f>
        <v/>
      </c>
      <c r="S137" s="121">
        <f>$C137*INDEX(Curves!$S$8:$S$68,S$4-$B137+1)</f>
        <v/>
      </c>
      <c r="T137" s="121">
        <f>$C137*INDEX(Curves!$S$8:$S$68,T$4-$B137+1)</f>
        <v/>
      </c>
      <c r="U137" s="121">
        <f>$C137*INDEX(Curves!$S$8:$S$68,U$4-$B137+1)</f>
        <v/>
      </c>
      <c r="V137" s="121">
        <f>$C137*INDEX(Curves!$S$8:$S$68,V$4-$B137+1)</f>
        <v/>
      </c>
      <c r="W137" s="121">
        <f>$C137*INDEX(Curves!$S$8:$S$68,W$4-$B137+1)</f>
        <v/>
      </c>
      <c r="X137" s="121">
        <f>$C137*INDEX(Curves!$S$8:$S$68,X$4-$B137+1)</f>
        <v/>
      </c>
      <c r="Y137" s="121">
        <f>$C137*INDEX(Curves!$S$8:$S$68,Y$4-$B137+1)</f>
        <v/>
      </c>
      <c r="Z137" s="121">
        <f>$C137*INDEX(Curves!$S$8:$S$68,Z$4-$B137+1)</f>
        <v/>
      </c>
      <c r="AA137" s="121">
        <f>$C137*INDEX(Curves!$S$8:$S$68,AA$4-$B137+1)</f>
        <v/>
      </c>
      <c r="AB137" s="121">
        <f>$C137*INDEX(Curves!$S$8:$S$68,AB$4-$B137+1)</f>
        <v/>
      </c>
      <c r="AC137" s="121">
        <f>$C137*INDEX(Curves!$S$8:$S$68,AC$4-$B137+1)</f>
        <v/>
      </c>
      <c r="AD137" s="121">
        <f>$C137*INDEX(Curves!$S$8:$S$68,AD$4-$B137+1)</f>
        <v/>
      </c>
      <c r="AE137" s="121">
        <f>$C137*INDEX(Curves!$S$8:$S$68,AE$4-$B137+1)</f>
        <v/>
      </c>
      <c r="AF137" s="121">
        <f>$C137*INDEX(Curves!$S$8:$S$68,AF$4-$B137+1)</f>
        <v/>
      </c>
      <c r="AG137" s="121">
        <f>$C137*INDEX(Curves!$S$8:$S$68,AG$4-$B137+1)</f>
        <v/>
      </c>
      <c r="AH137" s="121">
        <f>$C137*INDEX(Curves!$S$8:$S$68,AH$4-$B137+1)</f>
        <v/>
      </c>
      <c r="AI137" s="121">
        <f>$C137*INDEX(Curves!$S$8:$S$68,AI$4-$B137+1)</f>
        <v/>
      </c>
      <c r="AJ137" s="121">
        <f>$C137*INDEX(Curves!$S$8:$S$68,AJ$4-$B137+1)</f>
        <v/>
      </c>
      <c r="AK137" s="121">
        <f>$C137*INDEX(Curves!$S$8:$S$68,AK$4-$B137+1)</f>
        <v/>
      </c>
      <c r="AL137" s="121">
        <f>$C137*INDEX(Curves!$S$8:$S$68,AL$4-$B137+1)</f>
        <v/>
      </c>
      <c r="AM137" s="121">
        <f>$C137*INDEX(Curves!$S$8:$S$68,AM$4-$B137+1)</f>
        <v/>
      </c>
      <c r="AN137" s="121">
        <f>$C137*INDEX(Curves!$S$8:$S$68,AN$4-$B137+1)</f>
        <v/>
      </c>
      <c r="AO137" s="121">
        <f>$C137*INDEX(Curves!$S$8:$S$68,AO$4-$B137+1)</f>
        <v/>
      </c>
      <c r="AP137" s="121">
        <f>$C137*INDEX(Curves!$S$8:$S$68,AP$4-$B137+1)</f>
        <v/>
      </c>
      <c r="AQ137" s="121">
        <f>$C137*INDEX(Curves!$S$8:$S$68,AQ$4-$B137+1)</f>
        <v/>
      </c>
      <c r="AR137" s="121">
        <f>$C137*INDEX(Curves!$S$8:$S$68,AR$4-$B137+1)</f>
        <v/>
      </c>
      <c r="AS137" s="121">
        <f>$C137*INDEX(Curves!$S$8:$S$68,AS$4-$B137+1)</f>
        <v/>
      </c>
      <c r="AT137" s="121">
        <f>$C137*INDEX(Curves!$S$8:$S$68,AT$4-$B137+1)</f>
        <v/>
      </c>
      <c r="AU137" s="121">
        <f>$C137*INDEX(Curves!$S$8:$S$68,AU$4-$B137+1)</f>
        <v/>
      </c>
      <c r="AV137" s="121">
        <f>$C137*INDEX(Curves!$S$8:$S$68,AV$4-$B137+1)</f>
        <v/>
      </c>
      <c r="AW137" s="121">
        <f>$C137*INDEX(Curves!$S$8:$S$68,AW$4-$B137+1)</f>
        <v/>
      </c>
      <c r="AX137" s="121">
        <f>$C137*INDEX(Curves!$S$8:$S$68,AX$4-$B137+1)</f>
        <v/>
      </c>
      <c r="AY137" s="121">
        <f>$C137*INDEX(Curves!$S$8:$S$68,AY$4-$B137+1)</f>
        <v/>
      </c>
      <c r="AZ137" s="121">
        <f>$C137*INDEX(Curves!$S$8:$S$68,AZ$4-$B137+1)</f>
        <v/>
      </c>
      <c r="BA137" s="121">
        <f>$C137*INDEX(Curves!$S$8:$S$68,BA$4-$B137+1)</f>
        <v/>
      </c>
      <c r="BB137" s="121">
        <f>$C137*INDEX(Curves!$S$8:$S$68,BB$4-$B137+1)</f>
        <v/>
      </c>
      <c r="BC137" s="121">
        <f>$C137*INDEX(Curves!$S$8:$S$68,BC$4-$B137+1)</f>
        <v/>
      </c>
      <c r="BD137" s="121">
        <f>$C137*INDEX(Curves!$S$8:$S$68,BD$4-$B137+1)</f>
        <v/>
      </c>
      <c r="BE137" s="121">
        <f>$C137*INDEX(Curves!$S$8:$S$68,BE$4-$B137+1)</f>
        <v/>
      </c>
      <c r="BF137" s="121">
        <f>$C137*INDEX(Curves!$S$8:$S$68,BF$4-$B137+1)</f>
        <v/>
      </c>
      <c r="BG137" s="121">
        <f>$C137*INDEX(Curves!$S$8:$S$68,BG$4-$B137+1)</f>
        <v/>
      </c>
      <c r="BH137" s="121">
        <f>$C137*INDEX(Curves!$S$8:$S$68,BH$4-$B137+1)</f>
        <v/>
      </c>
      <c r="BI137" s="121">
        <f>$C137*INDEX(Curves!$S$8:$S$68,BI$4-$B137+1)</f>
        <v/>
      </c>
      <c r="BJ137" s="121">
        <f>$C137*INDEX(Curves!$S$8:$S$68,BJ$4-$B137+1)</f>
        <v/>
      </c>
      <c r="BK137" s="121">
        <f>$C137*INDEX(Curves!$S$8:$S$68,BK$4-$B137+1)</f>
        <v/>
      </c>
      <c r="BL137" s="121">
        <f>$C137*INDEX(Curves!$S$8:$S$68,BL$4-$B137+1)</f>
        <v/>
      </c>
    </row>
    <row r="138">
      <c r="A138" s="116" t="inlineStr">
        <is>
          <t>Cohort month 3</t>
        </is>
      </c>
      <c r="B138" s="116" t="n">
        <v>3</v>
      </c>
      <c r="C138" s="33">
        <f>INDEX(Ops!$E$35:$BL$35,1,$B138)</f>
        <v/>
      </c>
      <c r="H138" s="121">
        <f>$C138*INDEX(Curves!$S$8:$S$68,H$4-$B138+1)</f>
        <v/>
      </c>
      <c r="I138" s="121">
        <f>$C138*INDEX(Curves!$S$8:$S$68,I$4-$B138+1)</f>
        <v/>
      </c>
      <c r="J138" s="121">
        <f>$C138*INDEX(Curves!$S$8:$S$68,J$4-$B138+1)</f>
        <v/>
      </c>
      <c r="K138" s="121">
        <f>$C138*INDEX(Curves!$S$8:$S$68,K$4-$B138+1)</f>
        <v/>
      </c>
      <c r="L138" s="121">
        <f>$C138*INDEX(Curves!$S$8:$S$68,L$4-$B138+1)</f>
        <v/>
      </c>
      <c r="M138" s="121">
        <f>$C138*INDEX(Curves!$S$8:$S$68,M$4-$B138+1)</f>
        <v/>
      </c>
      <c r="N138" s="121">
        <f>$C138*INDEX(Curves!$S$8:$S$68,N$4-$B138+1)</f>
        <v/>
      </c>
      <c r="O138" s="121">
        <f>$C138*INDEX(Curves!$S$8:$S$68,O$4-$B138+1)</f>
        <v/>
      </c>
      <c r="P138" s="121">
        <f>$C138*INDEX(Curves!$S$8:$S$68,P$4-$B138+1)</f>
        <v/>
      </c>
      <c r="Q138" s="121">
        <f>$C138*INDEX(Curves!$S$8:$S$68,Q$4-$B138+1)</f>
        <v/>
      </c>
      <c r="R138" s="121">
        <f>$C138*INDEX(Curves!$S$8:$S$68,R$4-$B138+1)</f>
        <v/>
      </c>
      <c r="S138" s="121">
        <f>$C138*INDEX(Curves!$S$8:$S$68,S$4-$B138+1)</f>
        <v/>
      </c>
      <c r="T138" s="121">
        <f>$C138*INDEX(Curves!$S$8:$S$68,T$4-$B138+1)</f>
        <v/>
      </c>
      <c r="U138" s="121">
        <f>$C138*INDEX(Curves!$S$8:$S$68,U$4-$B138+1)</f>
        <v/>
      </c>
      <c r="V138" s="121">
        <f>$C138*INDEX(Curves!$S$8:$S$68,V$4-$B138+1)</f>
        <v/>
      </c>
      <c r="W138" s="121">
        <f>$C138*INDEX(Curves!$S$8:$S$68,W$4-$B138+1)</f>
        <v/>
      </c>
      <c r="X138" s="121">
        <f>$C138*INDEX(Curves!$S$8:$S$68,X$4-$B138+1)</f>
        <v/>
      </c>
      <c r="Y138" s="121">
        <f>$C138*INDEX(Curves!$S$8:$S$68,Y$4-$B138+1)</f>
        <v/>
      </c>
      <c r="Z138" s="121">
        <f>$C138*INDEX(Curves!$S$8:$S$68,Z$4-$B138+1)</f>
        <v/>
      </c>
      <c r="AA138" s="121">
        <f>$C138*INDEX(Curves!$S$8:$S$68,AA$4-$B138+1)</f>
        <v/>
      </c>
      <c r="AB138" s="121">
        <f>$C138*INDEX(Curves!$S$8:$S$68,AB$4-$B138+1)</f>
        <v/>
      </c>
      <c r="AC138" s="121">
        <f>$C138*INDEX(Curves!$S$8:$S$68,AC$4-$B138+1)</f>
        <v/>
      </c>
      <c r="AD138" s="121">
        <f>$C138*INDEX(Curves!$S$8:$S$68,AD$4-$B138+1)</f>
        <v/>
      </c>
      <c r="AE138" s="121">
        <f>$C138*INDEX(Curves!$S$8:$S$68,AE$4-$B138+1)</f>
        <v/>
      </c>
      <c r="AF138" s="121">
        <f>$C138*INDEX(Curves!$S$8:$S$68,AF$4-$B138+1)</f>
        <v/>
      </c>
      <c r="AG138" s="121">
        <f>$C138*INDEX(Curves!$S$8:$S$68,AG$4-$B138+1)</f>
        <v/>
      </c>
      <c r="AH138" s="121">
        <f>$C138*INDEX(Curves!$S$8:$S$68,AH$4-$B138+1)</f>
        <v/>
      </c>
      <c r="AI138" s="121">
        <f>$C138*INDEX(Curves!$S$8:$S$68,AI$4-$B138+1)</f>
        <v/>
      </c>
      <c r="AJ138" s="121">
        <f>$C138*INDEX(Curves!$S$8:$S$68,AJ$4-$B138+1)</f>
        <v/>
      </c>
      <c r="AK138" s="121">
        <f>$C138*INDEX(Curves!$S$8:$S$68,AK$4-$B138+1)</f>
        <v/>
      </c>
      <c r="AL138" s="121">
        <f>$C138*INDEX(Curves!$S$8:$S$68,AL$4-$B138+1)</f>
        <v/>
      </c>
      <c r="AM138" s="121">
        <f>$C138*INDEX(Curves!$S$8:$S$68,AM$4-$B138+1)</f>
        <v/>
      </c>
      <c r="AN138" s="121">
        <f>$C138*INDEX(Curves!$S$8:$S$68,AN$4-$B138+1)</f>
        <v/>
      </c>
      <c r="AO138" s="121">
        <f>$C138*INDEX(Curves!$S$8:$S$68,AO$4-$B138+1)</f>
        <v/>
      </c>
      <c r="AP138" s="121">
        <f>$C138*INDEX(Curves!$S$8:$S$68,AP$4-$B138+1)</f>
        <v/>
      </c>
      <c r="AQ138" s="121">
        <f>$C138*INDEX(Curves!$S$8:$S$68,AQ$4-$B138+1)</f>
        <v/>
      </c>
      <c r="AR138" s="121">
        <f>$C138*INDEX(Curves!$S$8:$S$68,AR$4-$B138+1)</f>
        <v/>
      </c>
      <c r="AS138" s="121">
        <f>$C138*INDEX(Curves!$S$8:$S$68,AS$4-$B138+1)</f>
        <v/>
      </c>
      <c r="AT138" s="121">
        <f>$C138*INDEX(Curves!$S$8:$S$68,AT$4-$B138+1)</f>
        <v/>
      </c>
      <c r="AU138" s="121">
        <f>$C138*INDEX(Curves!$S$8:$S$68,AU$4-$B138+1)</f>
        <v/>
      </c>
      <c r="AV138" s="121">
        <f>$C138*INDEX(Curves!$S$8:$S$68,AV$4-$B138+1)</f>
        <v/>
      </c>
      <c r="AW138" s="121">
        <f>$C138*INDEX(Curves!$S$8:$S$68,AW$4-$B138+1)</f>
        <v/>
      </c>
      <c r="AX138" s="121">
        <f>$C138*INDEX(Curves!$S$8:$S$68,AX$4-$B138+1)</f>
        <v/>
      </c>
      <c r="AY138" s="121">
        <f>$C138*INDEX(Curves!$S$8:$S$68,AY$4-$B138+1)</f>
        <v/>
      </c>
      <c r="AZ138" s="121">
        <f>$C138*INDEX(Curves!$S$8:$S$68,AZ$4-$B138+1)</f>
        <v/>
      </c>
      <c r="BA138" s="121">
        <f>$C138*INDEX(Curves!$S$8:$S$68,BA$4-$B138+1)</f>
        <v/>
      </c>
      <c r="BB138" s="121">
        <f>$C138*INDEX(Curves!$S$8:$S$68,BB$4-$B138+1)</f>
        <v/>
      </c>
      <c r="BC138" s="121">
        <f>$C138*INDEX(Curves!$S$8:$S$68,BC$4-$B138+1)</f>
        <v/>
      </c>
      <c r="BD138" s="121">
        <f>$C138*INDEX(Curves!$S$8:$S$68,BD$4-$B138+1)</f>
        <v/>
      </c>
      <c r="BE138" s="121">
        <f>$C138*INDEX(Curves!$S$8:$S$68,BE$4-$B138+1)</f>
        <v/>
      </c>
      <c r="BF138" s="121">
        <f>$C138*INDEX(Curves!$S$8:$S$68,BF$4-$B138+1)</f>
        <v/>
      </c>
      <c r="BG138" s="121">
        <f>$C138*INDEX(Curves!$S$8:$S$68,BG$4-$B138+1)</f>
        <v/>
      </c>
      <c r="BH138" s="121">
        <f>$C138*INDEX(Curves!$S$8:$S$68,BH$4-$B138+1)</f>
        <v/>
      </c>
      <c r="BI138" s="121">
        <f>$C138*INDEX(Curves!$S$8:$S$68,BI$4-$B138+1)</f>
        <v/>
      </c>
      <c r="BJ138" s="121">
        <f>$C138*INDEX(Curves!$S$8:$S$68,BJ$4-$B138+1)</f>
        <v/>
      </c>
      <c r="BK138" s="121">
        <f>$C138*INDEX(Curves!$S$8:$S$68,BK$4-$B138+1)</f>
        <v/>
      </c>
      <c r="BL138" s="121">
        <f>$C138*INDEX(Curves!$S$8:$S$68,BL$4-$B138+1)</f>
        <v/>
      </c>
    </row>
    <row r="139">
      <c r="A139" s="116" t="inlineStr">
        <is>
          <t>Cohort month 4</t>
        </is>
      </c>
      <c r="B139" s="116" t="n">
        <v>4</v>
      </c>
      <c r="C139" s="33">
        <f>INDEX(Ops!$E$35:$BL$35,1,$B139)</f>
        <v/>
      </c>
      <c r="I139" s="121">
        <f>$C139*INDEX(Curves!$S$8:$S$68,I$4-$B139+1)</f>
        <v/>
      </c>
      <c r="J139" s="121">
        <f>$C139*INDEX(Curves!$S$8:$S$68,J$4-$B139+1)</f>
        <v/>
      </c>
      <c r="K139" s="121">
        <f>$C139*INDEX(Curves!$S$8:$S$68,K$4-$B139+1)</f>
        <v/>
      </c>
      <c r="L139" s="121">
        <f>$C139*INDEX(Curves!$S$8:$S$68,L$4-$B139+1)</f>
        <v/>
      </c>
      <c r="M139" s="121">
        <f>$C139*INDEX(Curves!$S$8:$S$68,M$4-$B139+1)</f>
        <v/>
      </c>
      <c r="N139" s="121">
        <f>$C139*INDEX(Curves!$S$8:$S$68,N$4-$B139+1)</f>
        <v/>
      </c>
      <c r="O139" s="121">
        <f>$C139*INDEX(Curves!$S$8:$S$68,O$4-$B139+1)</f>
        <v/>
      </c>
      <c r="P139" s="121">
        <f>$C139*INDEX(Curves!$S$8:$S$68,P$4-$B139+1)</f>
        <v/>
      </c>
      <c r="Q139" s="121">
        <f>$C139*INDEX(Curves!$S$8:$S$68,Q$4-$B139+1)</f>
        <v/>
      </c>
      <c r="R139" s="121">
        <f>$C139*INDEX(Curves!$S$8:$S$68,R$4-$B139+1)</f>
        <v/>
      </c>
      <c r="S139" s="121">
        <f>$C139*INDEX(Curves!$S$8:$S$68,S$4-$B139+1)</f>
        <v/>
      </c>
      <c r="T139" s="121">
        <f>$C139*INDEX(Curves!$S$8:$S$68,T$4-$B139+1)</f>
        <v/>
      </c>
      <c r="U139" s="121">
        <f>$C139*INDEX(Curves!$S$8:$S$68,U$4-$B139+1)</f>
        <v/>
      </c>
      <c r="V139" s="121">
        <f>$C139*INDEX(Curves!$S$8:$S$68,V$4-$B139+1)</f>
        <v/>
      </c>
      <c r="W139" s="121">
        <f>$C139*INDEX(Curves!$S$8:$S$68,W$4-$B139+1)</f>
        <v/>
      </c>
      <c r="X139" s="121">
        <f>$C139*INDEX(Curves!$S$8:$S$68,X$4-$B139+1)</f>
        <v/>
      </c>
      <c r="Y139" s="121">
        <f>$C139*INDEX(Curves!$S$8:$S$68,Y$4-$B139+1)</f>
        <v/>
      </c>
      <c r="Z139" s="121">
        <f>$C139*INDEX(Curves!$S$8:$S$68,Z$4-$B139+1)</f>
        <v/>
      </c>
      <c r="AA139" s="121">
        <f>$C139*INDEX(Curves!$S$8:$S$68,AA$4-$B139+1)</f>
        <v/>
      </c>
      <c r="AB139" s="121">
        <f>$C139*INDEX(Curves!$S$8:$S$68,AB$4-$B139+1)</f>
        <v/>
      </c>
      <c r="AC139" s="121">
        <f>$C139*INDEX(Curves!$S$8:$S$68,AC$4-$B139+1)</f>
        <v/>
      </c>
      <c r="AD139" s="121">
        <f>$C139*INDEX(Curves!$S$8:$S$68,AD$4-$B139+1)</f>
        <v/>
      </c>
      <c r="AE139" s="121">
        <f>$C139*INDEX(Curves!$S$8:$S$68,AE$4-$B139+1)</f>
        <v/>
      </c>
      <c r="AF139" s="121">
        <f>$C139*INDEX(Curves!$S$8:$S$68,AF$4-$B139+1)</f>
        <v/>
      </c>
      <c r="AG139" s="121">
        <f>$C139*INDEX(Curves!$S$8:$S$68,AG$4-$B139+1)</f>
        <v/>
      </c>
      <c r="AH139" s="121">
        <f>$C139*INDEX(Curves!$S$8:$S$68,AH$4-$B139+1)</f>
        <v/>
      </c>
      <c r="AI139" s="121">
        <f>$C139*INDEX(Curves!$S$8:$S$68,AI$4-$B139+1)</f>
        <v/>
      </c>
      <c r="AJ139" s="121">
        <f>$C139*INDEX(Curves!$S$8:$S$68,AJ$4-$B139+1)</f>
        <v/>
      </c>
      <c r="AK139" s="121">
        <f>$C139*INDEX(Curves!$S$8:$S$68,AK$4-$B139+1)</f>
        <v/>
      </c>
      <c r="AL139" s="121">
        <f>$C139*INDEX(Curves!$S$8:$S$68,AL$4-$B139+1)</f>
        <v/>
      </c>
      <c r="AM139" s="121">
        <f>$C139*INDEX(Curves!$S$8:$S$68,AM$4-$B139+1)</f>
        <v/>
      </c>
      <c r="AN139" s="121">
        <f>$C139*INDEX(Curves!$S$8:$S$68,AN$4-$B139+1)</f>
        <v/>
      </c>
      <c r="AO139" s="121">
        <f>$C139*INDEX(Curves!$S$8:$S$68,AO$4-$B139+1)</f>
        <v/>
      </c>
      <c r="AP139" s="121">
        <f>$C139*INDEX(Curves!$S$8:$S$68,AP$4-$B139+1)</f>
        <v/>
      </c>
      <c r="AQ139" s="121">
        <f>$C139*INDEX(Curves!$S$8:$S$68,AQ$4-$B139+1)</f>
        <v/>
      </c>
      <c r="AR139" s="121">
        <f>$C139*INDEX(Curves!$S$8:$S$68,AR$4-$B139+1)</f>
        <v/>
      </c>
      <c r="AS139" s="121">
        <f>$C139*INDEX(Curves!$S$8:$S$68,AS$4-$B139+1)</f>
        <v/>
      </c>
      <c r="AT139" s="121">
        <f>$C139*INDEX(Curves!$S$8:$S$68,AT$4-$B139+1)</f>
        <v/>
      </c>
      <c r="AU139" s="121">
        <f>$C139*INDEX(Curves!$S$8:$S$68,AU$4-$B139+1)</f>
        <v/>
      </c>
      <c r="AV139" s="121">
        <f>$C139*INDEX(Curves!$S$8:$S$68,AV$4-$B139+1)</f>
        <v/>
      </c>
      <c r="AW139" s="121">
        <f>$C139*INDEX(Curves!$S$8:$S$68,AW$4-$B139+1)</f>
        <v/>
      </c>
      <c r="AX139" s="121">
        <f>$C139*INDEX(Curves!$S$8:$S$68,AX$4-$B139+1)</f>
        <v/>
      </c>
      <c r="AY139" s="121">
        <f>$C139*INDEX(Curves!$S$8:$S$68,AY$4-$B139+1)</f>
        <v/>
      </c>
      <c r="AZ139" s="121">
        <f>$C139*INDEX(Curves!$S$8:$S$68,AZ$4-$B139+1)</f>
        <v/>
      </c>
      <c r="BA139" s="121">
        <f>$C139*INDEX(Curves!$S$8:$S$68,BA$4-$B139+1)</f>
        <v/>
      </c>
      <c r="BB139" s="121">
        <f>$C139*INDEX(Curves!$S$8:$S$68,BB$4-$B139+1)</f>
        <v/>
      </c>
      <c r="BC139" s="121">
        <f>$C139*INDEX(Curves!$S$8:$S$68,BC$4-$B139+1)</f>
        <v/>
      </c>
      <c r="BD139" s="121">
        <f>$C139*INDEX(Curves!$S$8:$S$68,BD$4-$B139+1)</f>
        <v/>
      </c>
      <c r="BE139" s="121">
        <f>$C139*INDEX(Curves!$S$8:$S$68,BE$4-$B139+1)</f>
        <v/>
      </c>
      <c r="BF139" s="121">
        <f>$C139*INDEX(Curves!$S$8:$S$68,BF$4-$B139+1)</f>
        <v/>
      </c>
      <c r="BG139" s="121">
        <f>$C139*INDEX(Curves!$S$8:$S$68,BG$4-$B139+1)</f>
        <v/>
      </c>
      <c r="BH139" s="121">
        <f>$C139*INDEX(Curves!$S$8:$S$68,BH$4-$B139+1)</f>
        <v/>
      </c>
      <c r="BI139" s="121">
        <f>$C139*INDEX(Curves!$S$8:$S$68,BI$4-$B139+1)</f>
        <v/>
      </c>
      <c r="BJ139" s="121">
        <f>$C139*INDEX(Curves!$S$8:$S$68,BJ$4-$B139+1)</f>
        <v/>
      </c>
      <c r="BK139" s="121">
        <f>$C139*INDEX(Curves!$S$8:$S$68,BK$4-$B139+1)</f>
        <v/>
      </c>
      <c r="BL139" s="121">
        <f>$C139*INDEX(Curves!$S$8:$S$68,BL$4-$B139+1)</f>
        <v/>
      </c>
    </row>
    <row r="140">
      <c r="A140" s="116" t="inlineStr">
        <is>
          <t>Cohort month 5</t>
        </is>
      </c>
      <c r="B140" s="116" t="n">
        <v>5</v>
      </c>
      <c r="C140" s="33">
        <f>INDEX(Ops!$E$35:$BL$35,1,$B140)</f>
        <v/>
      </c>
      <c r="J140" s="121">
        <f>$C140*INDEX(Curves!$S$8:$S$68,J$4-$B140+1)</f>
        <v/>
      </c>
      <c r="K140" s="121">
        <f>$C140*INDEX(Curves!$S$8:$S$68,K$4-$B140+1)</f>
        <v/>
      </c>
      <c r="L140" s="121">
        <f>$C140*INDEX(Curves!$S$8:$S$68,L$4-$B140+1)</f>
        <v/>
      </c>
      <c r="M140" s="121">
        <f>$C140*INDEX(Curves!$S$8:$S$68,M$4-$B140+1)</f>
        <v/>
      </c>
      <c r="N140" s="121">
        <f>$C140*INDEX(Curves!$S$8:$S$68,N$4-$B140+1)</f>
        <v/>
      </c>
      <c r="O140" s="121">
        <f>$C140*INDEX(Curves!$S$8:$S$68,O$4-$B140+1)</f>
        <v/>
      </c>
      <c r="P140" s="121">
        <f>$C140*INDEX(Curves!$S$8:$S$68,P$4-$B140+1)</f>
        <v/>
      </c>
      <c r="Q140" s="121">
        <f>$C140*INDEX(Curves!$S$8:$S$68,Q$4-$B140+1)</f>
        <v/>
      </c>
      <c r="R140" s="121">
        <f>$C140*INDEX(Curves!$S$8:$S$68,R$4-$B140+1)</f>
        <v/>
      </c>
      <c r="S140" s="121">
        <f>$C140*INDEX(Curves!$S$8:$S$68,S$4-$B140+1)</f>
        <v/>
      </c>
      <c r="T140" s="121">
        <f>$C140*INDEX(Curves!$S$8:$S$68,T$4-$B140+1)</f>
        <v/>
      </c>
      <c r="U140" s="121">
        <f>$C140*INDEX(Curves!$S$8:$S$68,U$4-$B140+1)</f>
        <v/>
      </c>
      <c r="V140" s="121">
        <f>$C140*INDEX(Curves!$S$8:$S$68,V$4-$B140+1)</f>
        <v/>
      </c>
      <c r="W140" s="121">
        <f>$C140*INDEX(Curves!$S$8:$S$68,W$4-$B140+1)</f>
        <v/>
      </c>
      <c r="X140" s="121">
        <f>$C140*INDEX(Curves!$S$8:$S$68,X$4-$B140+1)</f>
        <v/>
      </c>
      <c r="Y140" s="121">
        <f>$C140*INDEX(Curves!$S$8:$S$68,Y$4-$B140+1)</f>
        <v/>
      </c>
      <c r="Z140" s="121">
        <f>$C140*INDEX(Curves!$S$8:$S$68,Z$4-$B140+1)</f>
        <v/>
      </c>
      <c r="AA140" s="121">
        <f>$C140*INDEX(Curves!$S$8:$S$68,AA$4-$B140+1)</f>
        <v/>
      </c>
      <c r="AB140" s="121">
        <f>$C140*INDEX(Curves!$S$8:$S$68,AB$4-$B140+1)</f>
        <v/>
      </c>
      <c r="AC140" s="121">
        <f>$C140*INDEX(Curves!$S$8:$S$68,AC$4-$B140+1)</f>
        <v/>
      </c>
      <c r="AD140" s="121">
        <f>$C140*INDEX(Curves!$S$8:$S$68,AD$4-$B140+1)</f>
        <v/>
      </c>
      <c r="AE140" s="121">
        <f>$C140*INDEX(Curves!$S$8:$S$68,AE$4-$B140+1)</f>
        <v/>
      </c>
      <c r="AF140" s="121">
        <f>$C140*INDEX(Curves!$S$8:$S$68,AF$4-$B140+1)</f>
        <v/>
      </c>
      <c r="AG140" s="121">
        <f>$C140*INDEX(Curves!$S$8:$S$68,AG$4-$B140+1)</f>
        <v/>
      </c>
      <c r="AH140" s="121">
        <f>$C140*INDEX(Curves!$S$8:$S$68,AH$4-$B140+1)</f>
        <v/>
      </c>
      <c r="AI140" s="121">
        <f>$C140*INDEX(Curves!$S$8:$S$68,AI$4-$B140+1)</f>
        <v/>
      </c>
      <c r="AJ140" s="121">
        <f>$C140*INDEX(Curves!$S$8:$S$68,AJ$4-$B140+1)</f>
        <v/>
      </c>
      <c r="AK140" s="121">
        <f>$C140*INDEX(Curves!$S$8:$S$68,AK$4-$B140+1)</f>
        <v/>
      </c>
      <c r="AL140" s="121">
        <f>$C140*INDEX(Curves!$S$8:$S$68,AL$4-$B140+1)</f>
        <v/>
      </c>
      <c r="AM140" s="121">
        <f>$C140*INDEX(Curves!$S$8:$S$68,AM$4-$B140+1)</f>
        <v/>
      </c>
      <c r="AN140" s="121">
        <f>$C140*INDEX(Curves!$S$8:$S$68,AN$4-$B140+1)</f>
        <v/>
      </c>
      <c r="AO140" s="121">
        <f>$C140*INDEX(Curves!$S$8:$S$68,AO$4-$B140+1)</f>
        <v/>
      </c>
      <c r="AP140" s="121">
        <f>$C140*INDEX(Curves!$S$8:$S$68,AP$4-$B140+1)</f>
        <v/>
      </c>
      <c r="AQ140" s="121">
        <f>$C140*INDEX(Curves!$S$8:$S$68,AQ$4-$B140+1)</f>
        <v/>
      </c>
      <c r="AR140" s="121">
        <f>$C140*INDEX(Curves!$S$8:$S$68,AR$4-$B140+1)</f>
        <v/>
      </c>
      <c r="AS140" s="121">
        <f>$C140*INDEX(Curves!$S$8:$S$68,AS$4-$B140+1)</f>
        <v/>
      </c>
      <c r="AT140" s="121">
        <f>$C140*INDEX(Curves!$S$8:$S$68,AT$4-$B140+1)</f>
        <v/>
      </c>
      <c r="AU140" s="121">
        <f>$C140*INDEX(Curves!$S$8:$S$68,AU$4-$B140+1)</f>
        <v/>
      </c>
      <c r="AV140" s="121">
        <f>$C140*INDEX(Curves!$S$8:$S$68,AV$4-$B140+1)</f>
        <v/>
      </c>
      <c r="AW140" s="121">
        <f>$C140*INDEX(Curves!$S$8:$S$68,AW$4-$B140+1)</f>
        <v/>
      </c>
      <c r="AX140" s="121">
        <f>$C140*INDEX(Curves!$S$8:$S$68,AX$4-$B140+1)</f>
        <v/>
      </c>
      <c r="AY140" s="121">
        <f>$C140*INDEX(Curves!$S$8:$S$68,AY$4-$B140+1)</f>
        <v/>
      </c>
      <c r="AZ140" s="121">
        <f>$C140*INDEX(Curves!$S$8:$S$68,AZ$4-$B140+1)</f>
        <v/>
      </c>
      <c r="BA140" s="121">
        <f>$C140*INDEX(Curves!$S$8:$S$68,BA$4-$B140+1)</f>
        <v/>
      </c>
      <c r="BB140" s="121">
        <f>$C140*INDEX(Curves!$S$8:$S$68,BB$4-$B140+1)</f>
        <v/>
      </c>
      <c r="BC140" s="121">
        <f>$C140*INDEX(Curves!$S$8:$S$68,BC$4-$B140+1)</f>
        <v/>
      </c>
      <c r="BD140" s="121">
        <f>$C140*INDEX(Curves!$S$8:$S$68,BD$4-$B140+1)</f>
        <v/>
      </c>
      <c r="BE140" s="121">
        <f>$C140*INDEX(Curves!$S$8:$S$68,BE$4-$B140+1)</f>
        <v/>
      </c>
      <c r="BF140" s="121">
        <f>$C140*INDEX(Curves!$S$8:$S$68,BF$4-$B140+1)</f>
        <v/>
      </c>
      <c r="BG140" s="121">
        <f>$C140*INDEX(Curves!$S$8:$S$68,BG$4-$B140+1)</f>
        <v/>
      </c>
      <c r="BH140" s="121">
        <f>$C140*INDEX(Curves!$S$8:$S$68,BH$4-$B140+1)</f>
        <v/>
      </c>
      <c r="BI140" s="121">
        <f>$C140*INDEX(Curves!$S$8:$S$68,BI$4-$B140+1)</f>
        <v/>
      </c>
      <c r="BJ140" s="121">
        <f>$C140*INDEX(Curves!$S$8:$S$68,BJ$4-$B140+1)</f>
        <v/>
      </c>
      <c r="BK140" s="121">
        <f>$C140*INDEX(Curves!$S$8:$S$68,BK$4-$B140+1)</f>
        <v/>
      </c>
      <c r="BL140" s="121">
        <f>$C140*INDEX(Curves!$S$8:$S$68,BL$4-$B140+1)</f>
        <v/>
      </c>
    </row>
    <row r="141">
      <c r="A141" s="116" t="inlineStr">
        <is>
          <t>Cohort month 6</t>
        </is>
      </c>
      <c r="B141" s="116" t="n">
        <v>6</v>
      </c>
      <c r="C141" s="33">
        <f>INDEX(Ops!$E$35:$BL$35,1,$B141)</f>
        <v/>
      </c>
      <c r="K141" s="121">
        <f>$C141*INDEX(Curves!$S$8:$S$68,K$4-$B141+1)</f>
        <v/>
      </c>
      <c r="L141" s="121">
        <f>$C141*INDEX(Curves!$S$8:$S$68,L$4-$B141+1)</f>
        <v/>
      </c>
      <c r="M141" s="121">
        <f>$C141*INDEX(Curves!$S$8:$S$68,M$4-$B141+1)</f>
        <v/>
      </c>
      <c r="N141" s="121">
        <f>$C141*INDEX(Curves!$S$8:$S$68,N$4-$B141+1)</f>
        <v/>
      </c>
      <c r="O141" s="121">
        <f>$C141*INDEX(Curves!$S$8:$S$68,O$4-$B141+1)</f>
        <v/>
      </c>
      <c r="P141" s="121">
        <f>$C141*INDEX(Curves!$S$8:$S$68,P$4-$B141+1)</f>
        <v/>
      </c>
      <c r="Q141" s="121">
        <f>$C141*INDEX(Curves!$S$8:$S$68,Q$4-$B141+1)</f>
        <v/>
      </c>
      <c r="R141" s="121">
        <f>$C141*INDEX(Curves!$S$8:$S$68,R$4-$B141+1)</f>
        <v/>
      </c>
      <c r="S141" s="121">
        <f>$C141*INDEX(Curves!$S$8:$S$68,S$4-$B141+1)</f>
        <v/>
      </c>
      <c r="T141" s="121">
        <f>$C141*INDEX(Curves!$S$8:$S$68,T$4-$B141+1)</f>
        <v/>
      </c>
      <c r="U141" s="121">
        <f>$C141*INDEX(Curves!$S$8:$S$68,U$4-$B141+1)</f>
        <v/>
      </c>
      <c r="V141" s="121">
        <f>$C141*INDEX(Curves!$S$8:$S$68,V$4-$B141+1)</f>
        <v/>
      </c>
      <c r="W141" s="121">
        <f>$C141*INDEX(Curves!$S$8:$S$68,W$4-$B141+1)</f>
        <v/>
      </c>
      <c r="X141" s="121">
        <f>$C141*INDEX(Curves!$S$8:$S$68,X$4-$B141+1)</f>
        <v/>
      </c>
      <c r="Y141" s="121">
        <f>$C141*INDEX(Curves!$S$8:$S$68,Y$4-$B141+1)</f>
        <v/>
      </c>
      <c r="Z141" s="121">
        <f>$C141*INDEX(Curves!$S$8:$S$68,Z$4-$B141+1)</f>
        <v/>
      </c>
      <c r="AA141" s="121">
        <f>$C141*INDEX(Curves!$S$8:$S$68,AA$4-$B141+1)</f>
        <v/>
      </c>
      <c r="AB141" s="121">
        <f>$C141*INDEX(Curves!$S$8:$S$68,AB$4-$B141+1)</f>
        <v/>
      </c>
      <c r="AC141" s="121">
        <f>$C141*INDEX(Curves!$S$8:$S$68,AC$4-$B141+1)</f>
        <v/>
      </c>
      <c r="AD141" s="121">
        <f>$C141*INDEX(Curves!$S$8:$S$68,AD$4-$B141+1)</f>
        <v/>
      </c>
      <c r="AE141" s="121">
        <f>$C141*INDEX(Curves!$S$8:$S$68,AE$4-$B141+1)</f>
        <v/>
      </c>
      <c r="AF141" s="121">
        <f>$C141*INDEX(Curves!$S$8:$S$68,AF$4-$B141+1)</f>
        <v/>
      </c>
      <c r="AG141" s="121">
        <f>$C141*INDEX(Curves!$S$8:$S$68,AG$4-$B141+1)</f>
        <v/>
      </c>
      <c r="AH141" s="121">
        <f>$C141*INDEX(Curves!$S$8:$S$68,AH$4-$B141+1)</f>
        <v/>
      </c>
      <c r="AI141" s="121">
        <f>$C141*INDEX(Curves!$S$8:$S$68,AI$4-$B141+1)</f>
        <v/>
      </c>
      <c r="AJ141" s="121">
        <f>$C141*INDEX(Curves!$S$8:$S$68,AJ$4-$B141+1)</f>
        <v/>
      </c>
      <c r="AK141" s="121">
        <f>$C141*INDEX(Curves!$S$8:$S$68,AK$4-$B141+1)</f>
        <v/>
      </c>
      <c r="AL141" s="121">
        <f>$C141*INDEX(Curves!$S$8:$S$68,AL$4-$B141+1)</f>
        <v/>
      </c>
      <c r="AM141" s="121">
        <f>$C141*INDEX(Curves!$S$8:$S$68,AM$4-$B141+1)</f>
        <v/>
      </c>
      <c r="AN141" s="121">
        <f>$C141*INDEX(Curves!$S$8:$S$68,AN$4-$B141+1)</f>
        <v/>
      </c>
      <c r="AO141" s="121">
        <f>$C141*INDEX(Curves!$S$8:$S$68,AO$4-$B141+1)</f>
        <v/>
      </c>
      <c r="AP141" s="121">
        <f>$C141*INDEX(Curves!$S$8:$S$68,AP$4-$B141+1)</f>
        <v/>
      </c>
      <c r="AQ141" s="121">
        <f>$C141*INDEX(Curves!$S$8:$S$68,AQ$4-$B141+1)</f>
        <v/>
      </c>
      <c r="AR141" s="121">
        <f>$C141*INDEX(Curves!$S$8:$S$68,AR$4-$B141+1)</f>
        <v/>
      </c>
      <c r="AS141" s="121">
        <f>$C141*INDEX(Curves!$S$8:$S$68,AS$4-$B141+1)</f>
        <v/>
      </c>
      <c r="AT141" s="121">
        <f>$C141*INDEX(Curves!$S$8:$S$68,AT$4-$B141+1)</f>
        <v/>
      </c>
      <c r="AU141" s="121">
        <f>$C141*INDEX(Curves!$S$8:$S$68,AU$4-$B141+1)</f>
        <v/>
      </c>
      <c r="AV141" s="121">
        <f>$C141*INDEX(Curves!$S$8:$S$68,AV$4-$B141+1)</f>
        <v/>
      </c>
      <c r="AW141" s="121">
        <f>$C141*INDEX(Curves!$S$8:$S$68,AW$4-$B141+1)</f>
        <v/>
      </c>
      <c r="AX141" s="121">
        <f>$C141*INDEX(Curves!$S$8:$S$68,AX$4-$B141+1)</f>
        <v/>
      </c>
      <c r="AY141" s="121">
        <f>$C141*INDEX(Curves!$S$8:$S$68,AY$4-$B141+1)</f>
        <v/>
      </c>
      <c r="AZ141" s="121">
        <f>$C141*INDEX(Curves!$S$8:$S$68,AZ$4-$B141+1)</f>
        <v/>
      </c>
      <c r="BA141" s="121">
        <f>$C141*INDEX(Curves!$S$8:$S$68,BA$4-$B141+1)</f>
        <v/>
      </c>
      <c r="BB141" s="121">
        <f>$C141*INDEX(Curves!$S$8:$S$68,BB$4-$B141+1)</f>
        <v/>
      </c>
      <c r="BC141" s="121">
        <f>$C141*INDEX(Curves!$S$8:$S$68,BC$4-$B141+1)</f>
        <v/>
      </c>
      <c r="BD141" s="121">
        <f>$C141*INDEX(Curves!$S$8:$S$68,BD$4-$B141+1)</f>
        <v/>
      </c>
      <c r="BE141" s="121">
        <f>$C141*INDEX(Curves!$S$8:$S$68,BE$4-$B141+1)</f>
        <v/>
      </c>
      <c r="BF141" s="121">
        <f>$C141*INDEX(Curves!$S$8:$S$68,BF$4-$B141+1)</f>
        <v/>
      </c>
      <c r="BG141" s="121">
        <f>$C141*INDEX(Curves!$S$8:$S$68,BG$4-$B141+1)</f>
        <v/>
      </c>
      <c r="BH141" s="121">
        <f>$C141*INDEX(Curves!$S$8:$S$68,BH$4-$B141+1)</f>
        <v/>
      </c>
      <c r="BI141" s="121">
        <f>$C141*INDEX(Curves!$S$8:$S$68,BI$4-$B141+1)</f>
        <v/>
      </c>
      <c r="BJ141" s="121">
        <f>$C141*INDEX(Curves!$S$8:$S$68,BJ$4-$B141+1)</f>
        <v/>
      </c>
      <c r="BK141" s="121">
        <f>$C141*INDEX(Curves!$S$8:$S$68,BK$4-$B141+1)</f>
        <v/>
      </c>
      <c r="BL141" s="121">
        <f>$C141*INDEX(Curves!$S$8:$S$68,BL$4-$B141+1)</f>
        <v/>
      </c>
    </row>
    <row r="142">
      <c r="A142" s="116" t="inlineStr">
        <is>
          <t>Cohort month 7</t>
        </is>
      </c>
      <c r="B142" s="116" t="n">
        <v>7</v>
      </c>
      <c r="C142" s="33">
        <f>INDEX(Ops!$E$35:$BL$35,1,$B142)</f>
        <v/>
      </c>
      <c r="L142" s="121">
        <f>$C142*INDEX(Curves!$S$8:$S$68,L$4-$B142+1)</f>
        <v/>
      </c>
      <c r="M142" s="121">
        <f>$C142*INDEX(Curves!$S$8:$S$68,M$4-$B142+1)</f>
        <v/>
      </c>
      <c r="N142" s="121">
        <f>$C142*INDEX(Curves!$S$8:$S$68,N$4-$B142+1)</f>
        <v/>
      </c>
      <c r="O142" s="121">
        <f>$C142*INDEX(Curves!$S$8:$S$68,O$4-$B142+1)</f>
        <v/>
      </c>
      <c r="P142" s="121">
        <f>$C142*INDEX(Curves!$S$8:$S$68,P$4-$B142+1)</f>
        <v/>
      </c>
      <c r="Q142" s="121">
        <f>$C142*INDEX(Curves!$S$8:$S$68,Q$4-$B142+1)</f>
        <v/>
      </c>
      <c r="R142" s="121">
        <f>$C142*INDEX(Curves!$S$8:$S$68,R$4-$B142+1)</f>
        <v/>
      </c>
      <c r="S142" s="121">
        <f>$C142*INDEX(Curves!$S$8:$S$68,S$4-$B142+1)</f>
        <v/>
      </c>
      <c r="T142" s="121">
        <f>$C142*INDEX(Curves!$S$8:$S$68,T$4-$B142+1)</f>
        <v/>
      </c>
      <c r="U142" s="121">
        <f>$C142*INDEX(Curves!$S$8:$S$68,U$4-$B142+1)</f>
        <v/>
      </c>
      <c r="V142" s="121">
        <f>$C142*INDEX(Curves!$S$8:$S$68,V$4-$B142+1)</f>
        <v/>
      </c>
      <c r="W142" s="121">
        <f>$C142*INDEX(Curves!$S$8:$S$68,W$4-$B142+1)</f>
        <v/>
      </c>
      <c r="X142" s="121">
        <f>$C142*INDEX(Curves!$S$8:$S$68,X$4-$B142+1)</f>
        <v/>
      </c>
      <c r="Y142" s="121">
        <f>$C142*INDEX(Curves!$S$8:$S$68,Y$4-$B142+1)</f>
        <v/>
      </c>
      <c r="Z142" s="121">
        <f>$C142*INDEX(Curves!$S$8:$S$68,Z$4-$B142+1)</f>
        <v/>
      </c>
      <c r="AA142" s="121">
        <f>$C142*INDEX(Curves!$S$8:$S$68,AA$4-$B142+1)</f>
        <v/>
      </c>
      <c r="AB142" s="121">
        <f>$C142*INDEX(Curves!$S$8:$S$68,AB$4-$B142+1)</f>
        <v/>
      </c>
      <c r="AC142" s="121">
        <f>$C142*INDEX(Curves!$S$8:$S$68,AC$4-$B142+1)</f>
        <v/>
      </c>
      <c r="AD142" s="121">
        <f>$C142*INDEX(Curves!$S$8:$S$68,AD$4-$B142+1)</f>
        <v/>
      </c>
      <c r="AE142" s="121">
        <f>$C142*INDEX(Curves!$S$8:$S$68,AE$4-$B142+1)</f>
        <v/>
      </c>
      <c r="AF142" s="121">
        <f>$C142*INDEX(Curves!$S$8:$S$68,AF$4-$B142+1)</f>
        <v/>
      </c>
      <c r="AG142" s="121">
        <f>$C142*INDEX(Curves!$S$8:$S$68,AG$4-$B142+1)</f>
        <v/>
      </c>
      <c r="AH142" s="121">
        <f>$C142*INDEX(Curves!$S$8:$S$68,AH$4-$B142+1)</f>
        <v/>
      </c>
      <c r="AI142" s="121">
        <f>$C142*INDEX(Curves!$S$8:$S$68,AI$4-$B142+1)</f>
        <v/>
      </c>
      <c r="AJ142" s="121">
        <f>$C142*INDEX(Curves!$S$8:$S$68,AJ$4-$B142+1)</f>
        <v/>
      </c>
      <c r="AK142" s="121">
        <f>$C142*INDEX(Curves!$S$8:$S$68,AK$4-$B142+1)</f>
        <v/>
      </c>
      <c r="AL142" s="121">
        <f>$C142*INDEX(Curves!$S$8:$S$68,AL$4-$B142+1)</f>
        <v/>
      </c>
      <c r="AM142" s="121">
        <f>$C142*INDEX(Curves!$S$8:$S$68,AM$4-$B142+1)</f>
        <v/>
      </c>
      <c r="AN142" s="121">
        <f>$C142*INDEX(Curves!$S$8:$S$68,AN$4-$B142+1)</f>
        <v/>
      </c>
      <c r="AO142" s="121">
        <f>$C142*INDEX(Curves!$S$8:$S$68,AO$4-$B142+1)</f>
        <v/>
      </c>
      <c r="AP142" s="121">
        <f>$C142*INDEX(Curves!$S$8:$S$68,AP$4-$B142+1)</f>
        <v/>
      </c>
      <c r="AQ142" s="121">
        <f>$C142*INDEX(Curves!$S$8:$S$68,AQ$4-$B142+1)</f>
        <v/>
      </c>
      <c r="AR142" s="121">
        <f>$C142*INDEX(Curves!$S$8:$S$68,AR$4-$B142+1)</f>
        <v/>
      </c>
      <c r="AS142" s="121">
        <f>$C142*INDEX(Curves!$S$8:$S$68,AS$4-$B142+1)</f>
        <v/>
      </c>
      <c r="AT142" s="121">
        <f>$C142*INDEX(Curves!$S$8:$S$68,AT$4-$B142+1)</f>
        <v/>
      </c>
      <c r="AU142" s="121">
        <f>$C142*INDEX(Curves!$S$8:$S$68,AU$4-$B142+1)</f>
        <v/>
      </c>
      <c r="AV142" s="121">
        <f>$C142*INDEX(Curves!$S$8:$S$68,AV$4-$B142+1)</f>
        <v/>
      </c>
      <c r="AW142" s="121">
        <f>$C142*INDEX(Curves!$S$8:$S$68,AW$4-$B142+1)</f>
        <v/>
      </c>
      <c r="AX142" s="121">
        <f>$C142*INDEX(Curves!$S$8:$S$68,AX$4-$B142+1)</f>
        <v/>
      </c>
      <c r="AY142" s="121">
        <f>$C142*INDEX(Curves!$S$8:$S$68,AY$4-$B142+1)</f>
        <v/>
      </c>
      <c r="AZ142" s="121">
        <f>$C142*INDEX(Curves!$S$8:$S$68,AZ$4-$B142+1)</f>
        <v/>
      </c>
      <c r="BA142" s="121">
        <f>$C142*INDEX(Curves!$S$8:$S$68,BA$4-$B142+1)</f>
        <v/>
      </c>
      <c r="BB142" s="121">
        <f>$C142*INDEX(Curves!$S$8:$S$68,BB$4-$B142+1)</f>
        <v/>
      </c>
      <c r="BC142" s="121">
        <f>$C142*INDEX(Curves!$S$8:$S$68,BC$4-$B142+1)</f>
        <v/>
      </c>
      <c r="BD142" s="121">
        <f>$C142*INDEX(Curves!$S$8:$S$68,BD$4-$B142+1)</f>
        <v/>
      </c>
      <c r="BE142" s="121">
        <f>$C142*INDEX(Curves!$S$8:$S$68,BE$4-$B142+1)</f>
        <v/>
      </c>
      <c r="BF142" s="121">
        <f>$C142*INDEX(Curves!$S$8:$S$68,BF$4-$B142+1)</f>
        <v/>
      </c>
      <c r="BG142" s="121">
        <f>$C142*INDEX(Curves!$S$8:$S$68,BG$4-$B142+1)</f>
        <v/>
      </c>
      <c r="BH142" s="121">
        <f>$C142*INDEX(Curves!$S$8:$S$68,BH$4-$B142+1)</f>
        <v/>
      </c>
      <c r="BI142" s="121">
        <f>$C142*INDEX(Curves!$S$8:$S$68,BI$4-$B142+1)</f>
        <v/>
      </c>
      <c r="BJ142" s="121">
        <f>$C142*INDEX(Curves!$S$8:$S$68,BJ$4-$B142+1)</f>
        <v/>
      </c>
      <c r="BK142" s="121">
        <f>$C142*INDEX(Curves!$S$8:$S$68,BK$4-$B142+1)</f>
        <v/>
      </c>
      <c r="BL142" s="121">
        <f>$C142*INDEX(Curves!$S$8:$S$68,BL$4-$B142+1)</f>
        <v/>
      </c>
    </row>
    <row r="143">
      <c r="A143" s="116" t="inlineStr">
        <is>
          <t>Cohort month 8</t>
        </is>
      </c>
      <c r="B143" s="116" t="n">
        <v>8</v>
      </c>
      <c r="C143" s="33">
        <f>INDEX(Ops!$E$35:$BL$35,1,$B143)</f>
        <v/>
      </c>
      <c r="M143" s="121">
        <f>$C143*INDEX(Curves!$S$8:$S$68,M$4-$B143+1)</f>
        <v/>
      </c>
      <c r="N143" s="121">
        <f>$C143*INDEX(Curves!$S$8:$S$68,N$4-$B143+1)</f>
        <v/>
      </c>
      <c r="O143" s="121">
        <f>$C143*INDEX(Curves!$S$8:$S$68,O$4-$B143+1)</f>
        <v/>
      </c>
      <c r="P143" s="121">
        <f>$C143*INDEX(Curves!$S$8:$S$68,P$4-$B143+1)</f>
        <v/>
      </c>
      <c r="Q143" s="121">
        <f>$C143*INDEX(Curves!$S$8:$S$68,Q$4-$B143+1)</f>
        <v/>
      </c>
      <c r="R143" s="121">
        <f>$C143*INDEX(Curves!$S$8:$S$68,R$4-$B143+1)</f>
        <v/>
      </c>
      <c r="S143" s="121">
        <f>$C143*INDEX(Curves!$S$8:$S$68,S$4-$B143+1)</f>
        <v/>
      </c>
      <c r="T143" s="121">
        <f>$C143*INDEX(Curves!$S$8:$S$68,T$4-$B143+1)</f>
        <v/>
      </c>
      <c r="U143" s="121">
        <f>$C143*INDEX(Curves!$S$8:$S$68,U$4-$B143+1)</f>
        <v/>
      </c>
      <c r="V143" s="121">
        <f>$C143*INDEX(Curves!$S$8:$S$68,V$4-$B143+1)</f>
        <v/>
      </c>
      <c r="W143" s="121">
        <f>$C143*INDEX(Curves!$S$8:$S$68,W$4-$B143+1)</f>
        <v/>
      </c>
      <c r="X143" s="121">
        <f>$C143*INDEX(Curves!$S$8:$S$68,X$4-$B143+1)</f>
        <v/>
      </c>
      <c r="Y143" s="121">
        <f>$C143*INDEX(Curves!$S$8:$S$68,Y$4-$B143+1)</f>
        <v/>
      </c>
      <c r="Z143" s="121">
        <f>$C143*INDEX(Curves!$S$8:$S$68,Z$4-$B143+1)</f>
        <v/>
      </c>
      <c r="AA143" s="121">
        <f>$C143*INDEX(Curves!$S$8:$S$68,AA$4-$B143+1)</f>
        <v/>
      </c>
      <c r="AB143" s="121">
        <f>$C143*INDEX(Curves!$S$8:$S$68,AB$4-$B143+1)</f>
        <v/>
      </c>
      <c r="AC143" s="121">
        <f>$C143*INDEX(Curves!$S$8:$S$68,AC$4-$B143+1)</f>
        <v/>
      </c>
      <c r="AD143" s="121">
        <f>$C143*INDEX(Curves!$S$8:$S$68,AD$4-$B143+1)</f>
        <v/>
      </c>
      <c r="AE143" s="121">
        <f>$C143*INDEX(Curves!$S$8:$S$68,AE$4-$B143+1)</f>
        <v/>
      </c>
      <c r="AF143" s="121">
        <f>$C143*INDEX(Curves!$S$8:$S$68,AF$4-$B143+1)</f>
        <v/>
      </c>
      <c r="AG143" s="121">
        <f>$C143*INDEX(Curves!$S$8:$S$68,AG$4-$B143+1)</f>
        <v/>
      </c>
      <c r="AH143" s="121">
        <f>$C143*INDEX(Curves!$S$8:$S$68,AH$4-$B143+1)</f>
        <v/>
      </c>
      <c r="AI143" s="121">
        <f>$C143*INDEX(Curves!$S$8:$S$68,AI$4-$B143+1)</f>
        <v/>
      </c>
      <c r="AJ143" s="121">
        <f>$C143*INDEX(Curves!$S$8:$S$68,AJ$4-$B143+1)</f>
        <v/>
      </c>
      <c r="AK143" s="121">
        <f>$C143*INDEX(Curves!$S$8:$S$68,AK$4-$B143+1)</f>
        <v/>
      </c>
      <c r="AL143" s="121">
        <f>$C143*INDEX(Curves!$S$8:$S$68,AL$4-$B143+1)</f>
        <v/>
      </c>
      <c r="AM143" s="121">
        <f>$C143*INDEX(Curves!$S$8:$S$68,AM$4-$B143+1)</f>
        <v/>
      </c>
      <c r="AN143" s="121">
        <f>$C143*INDEX(Curves!$S$8:$S$68,AN$4-$B143+1)</f>
        <v/>
      </c>
      <c r="AO143" s="121">
        <f>$C143*INDEX(Curves!$S$8:$S$68,AO$4-$B143+1)</f>
        <v/>
      </c>
      <c r="AP143" s="121">
        <f>$C143*INDEX(Curves!$S$8:$S$68,AP$4-$B143+1)</f>
        <v/>
      </c>
      <c r="AQ143" s="121">
        <f>$C143*INDEX(Curves!$S$8:$S$68,AQ$4-$B143+1)</f>
        <v/>
      </c>
      <c r="AR143" s="121">
        <f>$C143*INDEX(Curves!$S$8:$S$68,AR$4-$B143+1)</f>
        <v/>
      </c>
      <c r="AS143" s="121">
        <f>$C143*INDEX(Curves!$S$8:$S$68,AS$4-$B143+1)</f>
        <v/>
      </c>
      <c r="AT143" s="121">
        <f>$C143*INDEX(Curves!$S$8:$S$68,AT$4-$B143+1)</f>
        <v/>
      </c>
      <c r="AU143" s="121">
        <f>$C143*INDEX(Curves!$S$8:$S$68,AU$4-$B143+1)</f>
        <v/>
      </c>
      <c r="AV143" s="121">
        <f>$C143*INDEX(Curves!$S$8:$S$68,AV$4-$B143+1)</f>
        <v/>
      </c>
      <c r="AW143" s="121">
        <f>$C143*INDEX(Curves!$S$8:$S$68,AW$4-$B143+1)</f>
        <v/>
      </c>
      <c r="AX143" s="121">
        <f>$C143*INDEX(Curves!$S$8:$S$68,AX$4-$B143+1)</f>
        <v/>
      </c>
      <c r="AY143" s="121">
        <f>$C143*INDEX(Curves!$S$8:$S$68,AY$4-$B143+1)</f>
        <v/>
      </c>
      <c r="AZ143" s="121">
        <f>$C143*INDEX(Curves!$S$8:$S$68,AZ$4-$B143+1)</f>
        <v/>
      </c>
      <c r="BA143" s="121">
        <f>$C143*INDEX(Curves!$S$8:$S$68,BA$4-$B143+1)</f>
        <v/>
      </c>
      <c r="BB143" s="121">
        <f>$C143*INDEX(Curves!$S$8:$S$68,BB$4-$B143+1)</f>
        <v/>
      </c>
      <c r="BC143" s="121">
        <f>$C143*INDEX(Curves!$S$8:$S$68,BC$4-$B143+1)</f>
        <v/>
      </c>
      <c r="BD143" s="121">
        <f>$C143*INDEX(Curves!$S$8:$S$68,BD$4-$B143+1)</f>
        <v/>
      </c>
      <c r="BE143" s="121">
        <f>$C143*INDEX(Curves!$S$8:$S$68,BE$4-$B143+1)</f>
        <v/>
      </c>
      <c r="BF143" s="121">
        <f>$C143*INDEX(Curves!$S$8:$S$68,BF$4-$B143+1)</f>
        <v/>
      </c>
      <c r="BG143" s="121">
        <f>$C143*INDEX(Curves!$S$8:$S$68,BG$4-$B143+1)</f>
        <v/>
      </c>
      <c r="BH143" s="121">
        <f>$C143*INDEX(Curves!$S$8:$S$68,BH$4-$B143+1)</f>
        <v/>
      </c>
      <c r="BI143" s="121">
        <f>$C143*INDEX(Curves!$S$8:$S$68,BI$4-$B143+1)</f>
        <v/>
      </c>
      <c r="BJ143" s="121">
        <f>$C143*INDEX(Curves!$S$8:$S$68,BJ$4-$B143+1)</f>
        <v/>
      </c>
      <c r="BK143" s="121">
        <f>$C143*INDEX(Curves!$S$8:$S$68,BK$4-$B143+1)</f>
        <v/>
      </c>
      <c r="BL143" s="121">
        <f>$C143*INDEX(Curves!$S$8:$S$68,BL$4-$B143+1)</f>
        <v/>
      </c>
    </row>
    <row r="144">
      <c r="A144" s="116" t="inlineStr">
        <is>
          <t>Cohort month 9</t>
        </is>
      </c>
      <c r="B144" s="116" t="n">
        <v>9</v>
      </c>
      <c r="C144" s="33">
        <f>INDEX(Ops!$E$35:$BL$35,1,$B144)</f>
        <v/>
      </c>
      <c r="N144" s="121">
        <f>$C144*INDEX(Curves!$S$8:$S$68,N$4-$B144+1)</f>
        <v/>
      </c>
      <c r="O144" s="121">
        <f>$C144*INDEX(Curves!$S$8:$S$68,O$4-$B144+1)</f>
        <v/>
      </c>
      <c r="P144" s="121">
        <f>$C144*INDEX(Curves!$S$8:$S$68,P$4-$B144+1)</f>
        <v/>
      </c>
      <c r="Q144" s="121">
        <f>$C144*INDEX(Curves!$S$8:$S$68,Q$4-$B144+1)</f>
        <v/>
      </c>
      <c r="R144" s="121">
        <f>$C144*INDEX(Curves!$S$8:$S$68,R$4-$B144+1)</f>
        <v/>
      </c>
      <c r="S144" s="121">
        <f>$C144*INDEX(Curves!$S$8:$S$68,S$4-$B144+1)</f>
        <v/>
      </c>
      <c r="T144" s="121">
        <f>$C144*INDEX(Curves!$S$8:$S$68,T$4-$B144+1)</f>
        <v/>
      </c>
      <c r="U144" s="121">
        <f>$C144*INDEX(Curves!$S$8:$S$68,U$4-$B144+1)</f>
        <v/>
      </c>
      <c r="V144" s="121">
        <f>$C144*INDEX(Curves!$S$8:$S$68,V$4-$B144+1)</f>
        <v/>
      </c>
      <c r="W144" s="121">
        <f>$C144*INDEX(Curves!$S$8:$S$68,W$4-$B144+1)</f>
        <v/>
      </c>
      <c r="X144" s="121">
        <f>$C144*INDEX(Curves!$S$8:$S$68,X$4-$B144+1)</f>
        <v/>
      </c>
      <c r="Y144" s="121">
        <f>$C144*INDEX(Curves!$S$8:$S$68,Y$4-$B144+1)</f>
        <v/>
      </c>
      <c r="Z144" s="121">
        <f>$C144*INDEX(Curves!$S$8:$S$68,Z$4-$B144+1)</f>
        <v/>
      </c>
      <c r="AA144" s="121">
        <f>$C144*INDEX(Curves!$S$8:$S$68,AA$4-$B144+1)</f>
        <v/>
      </c>
      <c r="AB144" s="121">
        <f>$C144*INDEX(Curves!$S$8:$S$68,AB$4-$B144+1)</f>
        <v/>
      </c>
      <c r="AC144" s="121">
        <f>$C144*INDEX(Curves!$S$8:$S$68,AC$4-$B144+1)</f>
        <v/>
      </c>
      <c r="AD144" s="121">
        <f>$C144*INDEX(Curves!$S$8:$S$68,AD$4-$B144+1)</f>
        <v/>
      </c>
      <c r="AE144" s="121">
        <f>$C144*INDEX(Curves!$S$8:$S$68,AE$4-$B144+1)</f>
        <v/>
      </c>
      <c r="AF144" s="121">
        <f>$C144*INDEX(Curves!$S$8:$S$68,AF$4-$B144+1)</f>
        <v/>
      </c>
      <c r="AG144" s="121">
        <f>$C144*INDEX(Curves!$S$8:$S$68,AG$4-$B144+1)</f>
        <v/>
      </c>
      <c r="AH144" s="121">
        <f>$C144*INDEX(Curves!$S$8:$S$68,AH$4-$B144+1)</f>
        <v/>
      </c>
      <c r="AI144" s="121">
        <f>$C144*INDEX(Curves!$S$8:$S$68,AI$4-$B144+1)</f>
        <v/>
      </c>
      <c r="AJ144" s="121">
        <f>$C144*INDEX(Curves!$S$8:$S$68,AJ$4-$B144+1)</f>
        <v/>
      </c>
      <c r="AK144" s="121">
        <f>$C144*INDEX(Curves!$S$8:$S$68,AK$4-$B144+1)</f>
        <v/>
      </c>
      <c r="AL144" s="121">
        <f>$C144*INDEX(Curves!$S$8:$S$68,AL$4-$B144+1)</f>
        <v/>
      </c>
      <c r="AM144" s="121">
        <f>$C144*INDEX(Curves!$S$8:$S$68,AM$4-$B144+1)</f>
        <v/>
      </c>
      <c r="AN144" s="121">
        <f>$C144*INDEX(Curves!$S$8:$S$68,AN$4-$B144+1)</f>
        <v/>
      </c>
      <c r="AO144" s="121">
        <f>$C144*INDEX(Curves!$S$8:$S$68,AO$4-$B144+1)</f>
        <v/>
      </c>
      <c r="AP144" s="121">
        <f>$C144*INDEX(Curves!$S$8:$S$68,AP$4-$B144+1)</f>
        <v/>
      </c>
      <c r="AQ144" s="121">
        <f>$C144*INDEX(Curves!$S$8:$S$68,AQ$4-$B144+1)</f>
        <v/>
      </c>
      <c r="AR144" s="121">
        <f>$C144*INDEX(Curves!$S$8:$S$68,AR$4-$B144+1)</f>
        <v/>
      </c>
      <c r="AS144" s="121">
        <f>$C144*INDEX(Curves!$S$8:$S$68,AS$4-$B144+1)</f>
        <v/>
      </c>
      <c r="AT144" s="121">
        <f>$C144*INDEX(Curves!$S$8:$S$68,AT$4-$B144+1)</f>
        <v/>
      </c>
      <c r="AU144" s="121">
        <f>$C144*INDEX(Curves!$S$8:$S$68,AU$4-$B144+1)</f>
        <v/>
      </c>
      <c r="AV144" s="121">
        <f>$C144*INDEX(Curves!$S$8:$S$68,AV$4-$B144+1)</f>
        <v/>
      </c>
      <c r="AW144" s="121">
        <f>$C144*INDEX(Curves!$S$8:$S$68,AW$4-$B144+1)</f>
        <v/>
      </c>
      <c r="AX144" s="121">
        <f>$C144*INDEX(Curves!$S$8:$S$68,AX$4-$B144+1)</f>
        <v/>
      </c>
      <c r="AY144" s="121">
        <f>$C144*INDEX(Curves!$S$8:$S$68,AY$4-$B144+1)</f>
        <v/>
      </c>
      <c r="AZ144" s="121">
        <f>$C144*INDEX(Curves!$S$8:$S$68,AZ$4-$B144+1)</f>
        <v/>
      </c>
      <c r="BA144" s="121">
        <f>$C144*INDEX(Curves!$S$8:$S$68,BA$4-$B144+1)</f>
        <v/>
      </c>
      <c r="BB144" s="121">
        <f>$C144*INDEX(Curves!$S$8:$S$68,BB$4-$B144+1)</f>
        <v/>
      </c>
      <c r="BC144" s="121">
        <f>$C144*INDEX(Curves!$S$8:$S$68,BC$4-$B144+1)</f>
        <v/>
      </c>
      <c r="BD144" s="121">
        <f>$C144*INDEX(Curves!$S$8:$S$68,BD$4-$B144+1)</f>
        <v/>
      </c>
      <c r="BE144" s="121">
        <f>$C144*INDEX(Curves!$S$8:$S$68,BE$4-$B144+1)</f>
        <v/>
      </c>
      <c r="BF144" s="121">
        <f>$C144*INDEX(Curves!$S$8:$S$68,BF$4-$B144+1)</f>
        <v/>
      </c>
      <c r="BG144" s="121">
        <f>$C144*INDEX(Curves!$S$8:$S$68,BG$4-$B144+1)</f>
        <v/>
      </c>
      <c r="BH144" s="121">
        <f>$C144*INDEX(Curves!$S$8:$S$68,BH$4-$B144+1)</f>
        <v/>
      </c>
      <c r="BI144" s="121">
        <f>$C144*INDEX(Curves!$S$8:$S$68,BI$4-$B144+1)</f>
        <v/>
      </c>
      <c r="BJ144" s="121">
        <f>$C144*INDEX(Curves!$S$8:$S$68,BJ$4-$B144+1)</f>
        <v/>
      </c>
      <c r="BK144" s="121">
        <f>$C144*INDEX(Curves!$S$8:$S$68,BK$4-$B144+1)</f>
        <v/>
      </c>
      <c r="BL144" s="121">
        <f>$C144*INDEX(Curves!$S$8:$S$68,BL$4-$B144+1)</f>
        <v/>
      </c>
    </row>
    <row r="145">
      <c r="A145" s="116" t="inlineStr">
        <is>
          <t>Cohort month 10</t>
        </is>
      </c>
      <c r="B145" s="116" t="n">
        <v>10</v>
      </c>
      <c r="C145" s="33">
        <f>INDEX(Ops!$E$35:$BL$35,1,$B145)</f>
        <v/>
      </c>
      <c r="O145" s="121">
        <f>$C145*INDEX(Curves!$S$8:$S$68,O$4-$B145+1)</f>
        <v/>
      </c>
      <c r="P145" s="121">
        <f>$C145*INDEX(Curves!$S$8:$S$68,P$4-$B145+1)</f>
        <v/>
      </c>
      <c r="Q145" s="121">
        <f>$C145*INDEX(Curves!$S$8:$S$68,Q$4-$B145+1)</f>
        <v/>
      </c>
      <c r="R145" s="121">
        <f>$C145*INDEX(Curves!$S$8:$S$68,R$4-$B145+1)</f>
        <v/>
      </c>
      <c r="S145" s="121">
        <f>$C145*INDEX(Curves!$S$8:$S$68,S$4-$B145+1)</f>
        <v/>
      </c>
      <c r="T145" s="121">
        <f>$C145*INDEX(Curves!$S$8:$S$68,T$4-$B145+1)</f>
        <v/>
      </c>
      <c r="U145" s="121">
        <f>$C145*INDEX(Curves!$S$8:$S$68,U$4-$B145+1)</f>
        <v/>
      </c>
      <c r="V145" s="121">
        <f>$C145*INDEX(Curves!$S$8:$S$68,V$4-$B145+1)</f>
        <v/>
      </c>
      <c r="W145" s="121">
        <f>$C145*INDEX(Curves!$S$8:$S$68,W$4-$B145+1)</f>
        <v/>
      </c>
      <c r="X145" s="121">
        <f>$C145*INDEX(Curves!$S$8:$S$68,X$4-$B145+1)</f>
        <v/>
      </c>
      <c r="Y145" s="121">
        <f>$C145*INDEX(Curves!$S$8:$S$68,Y$4-$B145+1)</f>
        <v/>
      </c>
      <c r="Z145" s="121">
        <f>$C145*INDEX(Curves!$S$8:$S$68,Z$4-$B145+1)</f>
        <v/>
      </c>
      <c r="AA145" s="121">
        <f>$C145*INDEX(Curves!$S$8:$S$68,AA$4-$B145+1)</f>
        <v/>
      </c>
      <c r="AB145" s="121">
        <f>$C145*INDEX(Curves!$S$8:$S$68,AB$4-$B145+1)</f>
        <v/>
      </c>
      <c r="AC145" s="121">
        <f>$C145*INDEX(Curves!$S$8:$S$68,AC$4-$B145+1)</f>
        <v/>
      </c>
      <c r="AD145" s="121">
        <f>$C145*INDEX(Curves!$S$8:$S$68,AD$4-$B145+1)</f>
        <v/>
      </c>
      <c r="AE145" s="121">
        <f>$C145*INDEX(Curves!$S$8:$S$68,AE$4-$B145+1)</f>
        <v/>
      </c>
      <c r="AF145" s="121">
        <f>$C145*INDEX(Curves!$S$8:$S$68,AF$4-$B145+1)</f>
        <v/>
      </c>
      <c r="AG145" s="121">
        <f>$C145*INDEX(Curves!$S$8:$S$68,AG$4-$B145+1)</f>
        <v/>
      </c>
      <c r="AH145" s="121">
        <f>$C145*INDEX(Curves!$S$8:$S$68,AH$4-$B145+1)</f>
        <v/>
      </c>
      <c r="AI145" s="121">
        <f>$C145*INDEX(Curves!$S$8:$S$68,AI$4-$B145+1)</f>
        <v/>
      </c>
      <c r="AJ145" s="121">
        <f>$C145*INDEX(Curves!$S$8:$S$68,AJ$4-$B145+1)</f>
        <v/>
      </c>
      <c r="AK145" s="121">
        <f>$C145*INDEX(Curves!$S$8:$S$68,AK$4-$B145+1)</f>
        <v/>
      </c>
      <c r="AL145" s="121">
        <f>$C145*INDEX(Curves!$S$8:$S$68,AL$4-$B145+1)</f>
        <v/>
      </c>
      <c r="AM145" s="121">
        <f>$C145*INDEX(Curves!$S$8:$S$68,AM$4-$B145+1)</f>
        <v/>
      </c>
      <c r="AN145" s="121">
        <f>$C145*INDEX(Curves!$S$8:$S$68,AN$4-$B145+1)</f>
        <v/>
      </c>
      <c r="AO145" s="121">
        <f>$C145*INDEX(Curves!$S$8:$S$68,AO$4-$B145+1)</f>
        <v/>
      </c>
      <c r="AP145" s="121">
        <f>$C145*INDEX(Curves!$S$8:$S$68,AP$4-$B145+1)</f>
        <v/>
      </c>
      <c r="AQ145" s="121">
        <f>$C145*INDEX(Curves!$S$8:$S$68,AQ$4-$B145+1)</f>
        <v/>
      </c>
      <c r="AR145" s="121">
        <f>$C145*INDEX(Curves!$S$8:$S$68,AR$4-$B145+1)</f>
        <v/>
      </c>
      <c r="AS145" s="121">
        <f>$C145*INDEX(Curves!$S$8:$S$68,AS$4-$B145+1)</f>
        <v/>
      </c>
      <c r="AT145" s="121">
        <f>$C145*INDEX(Curves!$S$8:$S$68,AT$4-$B145+1)</f>
        <v/>
      </c>
      <c r="AU145" s="121">
        <f>$C145*INDEX(Curves!$S$8:$S$68,AU$4-$B145+1)</f>
        <v/>
      </c>
      <c r="AV145" s="121">
        <f>$C145*INDEX(Curves!$S$8:$S$68,AV$4-$B145+1)</f>
        <v/>
      </c>
      <c r="AW145" s="121">
        <f>$C145*INDEX(Curves!$S$8:$S$68,AW$4-$B145+1)</f>
        <v/>
      </c>
      <c r="AX145" s="121">
        <f>$C145*INDEX(Curves!$S$8:$S$68,AX$4-$B145+1)</f>
        <v/>
      </c>
      <c r="AY145" s="121">
        <f>$C145*INDEX(Curves!$S$8:$S$68,AY$4-$B145+1)</f>
        <v/>
      </c>
      <c r="AZ145" s="121">
        <f>$C145*INDEX(Curves!$S$8:$S$68,AZ$4-$B145+1)</f>
        <v/>
      </c>
      <c r="BA145" s="121">
        <f>$C145*INDEX(Curves!$S$8:$S$68,BA$4-$B145+1)</f>
        <v/>
      </c>
      <c r="BB145" s="121">
        <f>$C145*INDEX(Curves!$S$8:$S$68,BB$4-$B145+1)</f>
        <v/>
      </c>
      <c r="BC145" s="121">
        <f>$C145*INDEX(Curves!$S$8:$S$68,BC$4-$B145+1)</f>
        <v/>
      </c>
      <c r="BD145" s="121">
        <f>$C145*INDEX(Curves!$S$8:$S$68,BD$4-$B145+1)</f>
        <v/>
      </c>
      <c r="BE145" s="121">
        <f>$C145*INDEX(Curves!$S$8:$S$68,BE$4-$B145+1)</f>
        <v/>
      </c>
      <c r="BF145" s="121">
        <f>$C145*INDEX(Curves!$S$8:$S$68,BF$4-$B145+1)</f>
        <v/>
      </c>
      <c r="BG145" s="121">
        <f>$C145*INDEX(Curves!$S$8:$S$68,BG$4-$B145+1)</f>
        <v/>
      </c>
      <c r="BH145" s="121">
        <f>$C145*INDEX(Curves!$S$8:$S$68,BH$4-$B145+1)</f>
        <v/>
      </c>
      <c r="BI145" s="121">
        <f>$C145*INDEX(Curves!$S$8:$S$68,BI$4-$B145+1)</f>
        <v/>
      </c>
      <c r="BJ145" s="121">
        <f>$C145*INDEX(Curves!$S$8:$S$68,BJ$4-$B145+1)</f>
        <v/>
      </c>
      <c r="BK145" s="121">
        <f>$C145*INDEX(Curves!$S$8:$S$68,BK$4-$B145+1)</f>
        <v/>
      </c>
      <c r="BL145" s="121">
        <f>$C145*INDEX(Curves!$S$8:$S$68,BL$4-$B145+1)</f>
        <v/>
      </c>
    </row>
    <row r="146">
      <c r="A146" s="116" t="inlineStr">
        <is>
          <t>Cohort month 11</t>
        </is>
      </c>
      <c r="B146" s="116" t="n">
        <v>11</v>
      </c>
      <c r="C146" s="33">
        <f>INDEX(Ops!$E$35:$BL$35,1,$B146)</f>
        <v/>
      </c>
      <c r="P146" s="121">
        <f>$C146*INDEX(Curves!$S$8:$S$68,P$4-$B146+1)</f>
        <v/>
      </c>
      <c r="Q146" s="121">
        <f>$C146*INDEX(Curves!$S$8:$S$68,Q$4-$B146+1)</f>
        <v/>
      </c>
      <c r="R146" s="121">
        <f>$C146*INDEX(Curves!$S$8:$S$68,R$4-$B146+1)</f>
        <v/>
      </c>
      <c r="S146" s="121">
        <f>$C146*INDEX(Curves!$S$8:$S$68,S$4-$B146+1)</f>
        <v/>
      </c>
      <c r="T146" s="121">
        <f>$C146*INDEX(Curves!$S$8:$S$68,T$4-$B146+1)</f>
        <v/>
      </c>
      <c r="U146" s="121">
        <f>$C146*INDEX(Curves!$S$8:$S$68,U$4-$B146+1)</f>
        <v/>
      </c>
      <c r="V146" s="121">
        <f>$C146*INDEX(Curves!$S$8:$S$68,V$4-$B146+1)</f>
        <v/>
      </c>
      <c r="W146" s="121">
        <f>$C146*INDEX(Curves!$S$8:$S$68,W$4-$B146+1)</f>
        <v/>
      </c>
      <c r="X146" s="121">
        <f>$C146*INDEX(Curves!$S$8:$S$68,X$4-$B146+1)</f>
        <v/>
      </c>
      <c r="Y146" s="121">
        <f>$C146*INDEX(Curves!$S$8:$S$68,Y$4-$B146+1)</f>
        <v/>
      </c>
      <c r="Z146" s="121">
        <f>$C146*INDEX(Curves!$S$8:$S$68,Z$4-$B146+1)</f>
        <v/>
      </c>
      <c r="AA146" s="121">
        <f>$C146*INDEX(Curves!$S$8:$S$68,AA$4-$B146+1)</f>
        <v/>
      </c>
      <c r="AB146" s="121">
        <f>$C146*INDEX(Curves!$S$8:$S$68,AB$4-$B146+1)</f>
        <v/>
      </c>
      <c r="AC146" s="121">
        <f>$C146*INDEX(Curves!$S$8:$S$68,AC$4-$B146+1)</f>
        <v/>
      </c>
      <c r="AD146" s="121">
        <f>$C146*INDEX(Curves!$S$8:$S$68,AD$4-$B146+1)</f>
        <v/>
      </c>
      <c r="AE146" s="121">
        <f>$C146*INDEX(Curves!$S$8:$S$68,AE$4-$B146+1)</f>
        <v/>
      </c>
      <c r="AF146" s="121">
        <f>$C146*INDEX(Curves!$S$8:$S$68,AF$4-$B146+1)</f>
        <v/>
      </c>
      <c r="AG146" s="121">
        <f>$C146*INDEX(Curves!$S$8:$S$68,AG$4-$B146+1)</f>
        <v/>
      </c>
      <c r="AH146" s="121">
        <f>$C146*INDEX(Curves!$S$8:$S$68,AH$4-$B146+1)</f>
        <v/>
      </c>
      <c r="AI146" s="121">
        <f>$C146*INDEX(Curves!$S$8:$S$68,AI$4-$B146+1)</f>
        <v/>
      </c>
      <c r="AJ146" s="121">
        <f>$C146*INDEX(Curves!$S$8:$S$68,AJ$4-$B146+1)</f>
        <v/>
      </c>
      <c r="AK146" s="121">
        <f>$C146*INDEX(Curves!$S$8:$S$68,AK$4-$B146+1)</f>
        <v/>
      </c>
      <c r="AL146" s="121">
        <f>$C146*INDEX(Curves!$S$8:$S$68,AL$4-$B146+1)</f>
        <v/>
      </c>
      <c r="AM146" s="121">
        <f>$C146*INDEX(Curves!$S$8:$S$68,AM$4-$B146+1)</f>
        <v/>
      </c>
      <c r="AN146" s="121">
        <f>$C146*INDEX(Curves!$S$8:$S$68,AN$4-$B146+1)</f>
        <v/>
      </c>
      <c r="AO146" s="121">
        <f>$C146*INDEX(Curves!$S$8:$S$68,AO$4-$B146+1)</f>
        <v/>
      </c>
      <c r="AP146" s="121">
        <f>$C146*INDEX(Curves!$S$8:$S$68,AP$4-$B146+1)</f>
        <v/>
      </c>
      <c r="AQ146" s="121">
        <f>$C146*INDEX(Curves!$S$8:$S$68,AQ$4-$B146+1)</f>
        <v/>
      </c>
      <c r="AR146" s="121">
        <f>$C146*INDEX(Curves!$S$8:$S$68,AR$4-$B146+1)</f>
        <v/>
      </c>
      <c r="AS146" s="121">
        <f>$C146*INDEX(Curves!$S$8:$S$68,AS$4-$B146+1)</f>
        <v/>
      </c>
      <c r="AT146" s="121">
        <f>$C146*INDEX(Curves!$S$8:$S$68,AT$4-$B146+1)</f>
        <v/>
      </c>
      <c r="AU146" s="121">
        <f>$C146*INDEX(Curves!$S$8:$S$68,AU$4-$B146+1)</f>
        <v/>
      </c>
      <c r="AV146" s="121">
        <f>$C146*INDEX(Curves!$S$8:$S$68,AV$4-$B146+1)</f>
        <v/>
      </c>
      <c r="AW146" s="121">
        <f>$C146*INDEX(Curves!$S$8:$S$68,AW$4-$B146+1)</f>
        <v/>
      </c>
      <c r="AX146" s="121">
        <f>$C146*INDEX(Curves!$S$8:$S$68,AX$4-$B146+1)</f>
        <v/>
      </c>
      <c r="AY146" s="121">
        <f>$C146*INDEX(Curves!$S$8:$S$68,AY$4-$B146+1)</f>
        <v/>
      </c>
      <c r="AZ146" s="121">
        <f>$C146*INDEX(Curves!$S$8:$S$68,AZ$4-$B146+1)</f>
        <v/>
      </c>
      <c r="BA146" s="121">
        <f>$C146*INDEX(Curves!$S$8:$S$68,BA$4-$B146+1)</f>
        <v/>
      </c>
      <c r="BB146" s="121">
        <f>$C146*INDEX(Curves!$S$8:$S$68,BB$4-$B146+1)</f>
        <v/>
      </c>
      <c r="BC146" s="121">
        <f>$C146*INDEX(Curves!$S$8:$S$68,BC$4-$B146+1)</f>
        <v/>
      </c>
      <c r="BD146" s="121">
        <f>$C146*INDEX(Curves!$S$8:$S$68,BD$4-$B146+1)</f>
        <v/>
      </c>
      <c r="BE146" s="121">
        <f>$C146*INDEX(Curves!$S$8:$S$68,BE$4-$B146+1)</f>
        <v/>
      </c>
      <c r="BF146" s="121">
        <f>$C146*INDEX(Curves!$S$8:$S$68,BF$4-$B146+1)</f>
        <v/>
      </c>
      <c r="BG146" s="121">
        <f>$C146*INDEX(Curves!$S$8:$S$68,BG$4-$B146+1)</f>
        <v/>
      </c>
      <c r="BH146" s="121">
        <f>$C146*INDEX(Curves!$S$8:$S$68,BH$4-$B146+1)</f>
        <v/>
      </c>
      <c r="BI146" s="121">
        <f>$C146*INDEX(Curves!$S$8:$S$68,BI$4-$B146+1)</f>
        <v/>
      </c>
      <c r="BJ146" s="121">
        <f>$C146*INDEX(Curves!$S$8:$S$68,BJ$4-$B146+1)</f>
        <v/>
      </c>
      <c r="BK146" s="121">
        <f>$C146*INDEX(Curves!$S$8:$S$68,BK$4-$B146+1)</f>
        <v/>
      </c>
      <c r="BL146" s="121">
        <f>$C146*INDEX(Curves!$S$8:$S$68,BL$4-$B146+1)</f>
        <v/>
      </c>
    </row>
    <row r="147">
      <c r="A147" s="116" t="inlineStr">
        <is>
          <t>Cohort month 12</t>
        </is>
      </c>
      <c r="B147" s="116" t="n">
        <v>12</v>
      </c>
      <c r="C147" s="33">
        <f>INDEX(Ops!$E$35:$BL$35,1,$B147)</f>
        <v/>
      </c>
      <c r="Q147" s="121">
        <f>$C147*INDEX(Curves!$S$8:$S$68,Q$4-$B147+1)</f>
        <v/>
      </c>
      <c r="R147" s="121">
        <f>$C147*INDEX(Curves!$S$8:$S$68,R$4-$B147+1)</f>
        <v/>
      </c>
      <c r="S147" s="121">
        <f>$C147*INDEX(Curves!$S$8:$S$68,S$4-$B147+1)</f>
        <v/>
      </c>
      <c r="T147" s="121">
        <f>$C147*INDEX(Curves!$S$8:$S$68,T$4-$B147+1)</f>
        <v/>
      </c>
      <c r="U147" s="121">
        <f>$C147*INDEX(Curves!$S$8:$S$68,U$4-$B147+1)</f>
        <v/>
      </c>
      <c r="V147" s="121">
        <f>$C147*INDEX(Curves!$S$8:$S$68,V$4-$B147+1)</f>
        <v/>
      </c>
      <c r="W147" s="121">
        <f>$C147*INDEX(Curves!$S$8:$S$68,W$4-$B147+1)</f>
        <v/>
      </c>
      <c r="X147" s="121">
        <f>$C147*INDEX(Curves!$S$8:$S$68,X$4-$B147+1)</f>
        <v/>
      </c>
      <c r="Y147" s="121">
        <f>$C147*INDEX(Curves!$S$8:$S$68,Y$4-$B147+1)</f>
        <v/>
      </c>
      <c r="Z147" s="121">
        <f>$C147*INDEX(Curves!$S$8:$S$68,Z$4-$B147+1)</f>
        <v/>
      </c>
      <c r="AA147" s="121">
        <f>$C147*INDEX(Curves!$S$8:$S$68,AA$4-$B147+1)</f>
        <v/>
      </c>
      <c r="AB147" s="121">
        <f>$C147*INDEX(Curves!$S$8:$S$68,AB$4-$B147+1)</f>
        <v/>
      </c>
      <c r="AC147" s="121">
        <f>$C147*INDEX(Curves!$S$8:$S$68,AC$4-$B147+1)</f>
        <v/>
      </c>
      <c r="AD147" s="121">
        <f>$C147*INDEX(Curves!$S$8:$S$68,AD$4-$B147+1)</f>
        <v/>
      </c>
      <c r="AE147" s="121">
        <f>$C147*INDEX(Curves!$S$8:$S$68,AE$4-$B147+1)</f>
        <v/>
      </c>
      <c r="AF147" s="121">
        <f>$C147*INDEX(Curves!$S$8:$S$68,AF$4-$B147+1)</f>
        <v/>
      </c>
      <c r="AG147" s="121">
        <f>$C147*INDEX(Curves!$S$8:$S$68,AG$4-$B147+1)</f>
        <v/>
      </c>
      <c r="AH147" s="121">
        <f>$C147*INDEX(Curves!$S$8:$S$68,AH$4-$B147+1)</f>
        <v/>
      </c>
      <c r="AI147" s="121">
        <f>$C147*INDEX(Curves!$S$8:$S$68,AI$4-$B147+1)</f>
        <v/>
      </c>
      <c r="AJ147" s="121">
        <f>$C147*INDEX(Curves!$S$8:$S$68,AJ$4-$B147+1)</f>
        <v/>
      </c>
      <c r="AK147" s="121">
        <f>$C147*INDEX(Curves!$S$8:$S$68,AK$4-$B147+1)</f>
        <v/>
      </c>
      <c r="AL147" s="121">
        <f>$C147*INDEX(Curves!$S$8:$S$68,AL$4-$B147+1)</f>
        <v/>
      </c>
      <c r="AM147" s="121">
        <f>$C147*INDEX(Curves!$S$8:$S$68,AM$4-$B147+1)</f>
        <v/>
      </c>
      <c r="AN147" s="121">
        <f>$C147*INDEX(Curves!$S$8:$S$68,AN$4-$B147+1)</f>
        <v/>
      </c>
      <c r="AO147" s="121">
        <f>$C147*INDEX(Curves!$S$8:$S$68,AO$4-$B147+1)</f>
        <v/>
      </c>
      <c r="AP147" s="121">
        <f>$C147*INDEX(Curves!$S$8:$S$68,AP$4-$B147+1)</f>
        <v/>
      </c>
      <c r="AQ147" s="121">
        <f>$C147*INDEX(Curves!$S$8:$S$68,AQ$4-$B147+1)</f>
        <v/>
      </c>
      <c r="AR147" s="121">
        <f>$C147*INDEX(Curves!$S$8:$S$68,AR$4-$B147+1)</f>
        <v/>
      </c>
      <c r="AS147" s="121">
        <f>$C147*INDEX(Curves!$S$8:$S$68,AS$4-$B147+1)</f>
        <v/>
      </c>
      <c r="AT147" s="121">
        <f>$C147*INDEX(Curves!$S$8:$S$68,AT$4-$B147+1)</f>
        <v/>
      </c>
      <c r="AU147" s="121">
        <f>$C147*INDEX(Curves!$S$8:$S$68,AU$4-$B147+1)</f>
        <v/>
      </c>
      <c r="AV147" s="121">
        <f>$C147*INDEX(Curves!$S$8:$S$68,AV$4-$B147+1)</f>
        <v/>
      </c>
      <c r="AW147" s="121">
        <f>$C147*INDEX(Curves!$S$8:$S$68,AW$4-$B147+1)</f>
        <v/>
      </c>
      <c r="AX147" s="121">
        <f>$C147*INDEX(Curves!$S$8:$S$68,AX$4-$B147+1)</f>
        <v/>
      </c>
      <c r="AY147" s="121">
        <f>$C147*INDEX(Curves!$S$8:$S$68,AY$4-$B147+1)</f>
        <v/>
      </c>
      <c r="AZ147" s="121">
        <f>$C147*INDEX(Curves!$S$8:$S$68,AZ$4-$B147+1)</f>
        <v/>
      </c>
      <c r="BA147" s="121">
        <f>$C147*INDEX(Curves!$S$8:$S$68,BA$4-$B147+1)</f>
        <v/>
      </c>
      <c r="BB147" s="121">
        <f>$C147*INDEX(Curves!$S$8:$S$68,BB$4-$B147+1)</f>
        <v/>
      </c>
      <c r="BC147" s="121">
        <f>$C147*INDEX(Curves!$S$8:$S$68,BC$4-$B147+1)</f>
        <v/>
      </c>
      <c r="BD147" s="121">
        <f>$C147*INDEX(Curves!$S$8:$S$68,BD$4-$B147+1)</f>
        <v/>
      </c>
      <c r="BE147" s="121">
        <f>$C147*INDEX(Curves!$S$8:$S$68,BE$4-$B147+1)</f>
        <v/>
      </c>
      <c r="BF147" s="121">
        <f>$C147*INDEX(Curves!$S$8:$S$68,BF$4-$B147+1)</f>
        <v/>
      </c>
      <c r="BG147" s="121">
        <f>$C147*INDEX(Curves!$S$8:$S$68,BG$4-$B147+1)</f>
        <v/>
      </c>
      <c r="BH147" s="121">
        <f>$C147*INDEX(Curves!$S$8:$S$68,BH$4-$B147+1)</f>
        <v/>
      </c>
      <c r="BI147" s="121">
        <f>$C147*INDEX(Curves!$S$8:$S$68,BI$4-$B147+1)</f>
        <v/>
      </c>
      <c r="BJ147" s="121">
        <f>$C147*INDEX(Curves!$S$8:$S$68,BJ$4-$B147+1)</f>
        <v/>
      </c>
      <c r="BK147" s="121">
        <f>$C147*INDEX(Curves!$S$8:$S$68,BK$4-$B147+1)</f>
        <v/>
      </c>
      <c r="BL147" s="121">
        <f>$C147*INDEX(Curves!$S$8:$S$68,BL$4-$B147+1)</f>
        <v/>
      </c>
    </row>
    <row r="148">
      <c r="A148" s="116" t="inlineStr">
        <is>
          <t>Cohort month 13</t>
        </is>
      </c>
      <c r="B148" s="116" t="n">
        <v>13</v>
      </c>
      <c r="C148" s="33">
        <f>INDEX(Ops!$E$35:$BL$35,1,$B148)</f>
        <v/>
      </c>
      <c r="R148" s="121">
        <f>$C148*INDEX(Curves!$S$8:$S$68,R$4-$B148+1)</f>
        <v/>
      </c>
      <c r="S148" s="121">
        <f>$C148*INDEX(Curves!$S$8:$S$68,S$4-$B148+1)</f>
        <v/>
      </c>
      <c r="T148" s="121">
        <f>$C148*INDEX(Curves!$S$8:$S$68,T$4-$B148+1)</f>
        <v/>
      </c>
      <c r="U148" s="121">
        <f>$C148*INDEX(Curves!$S$8:$S$68,U$4-$B148+1)</f>
        <v/>
      </c>
      <c r="V148" s="121">
        <f>$C148*INDEX(Curves!$S$8:$S$68,V$4-$B148+1)</f>
        <v/>
      </c>
      <c r="W148" s="121">
        <f>$C148*INDEX(Curves!$S$8:$S$68,W$4-$B148+1)</f>
        <v/>
      </c>
      <c r="X148" s="121">
        <f>$C148*INDEX(Curves!$S$8:$S$68,X$4-$B148+1)</f>
        <v/>
      </c>
      <c r="Y148" s="121">
        <f>$C148*INDEX(Curves!$S$8:$S$68,Y$4-$B148+1)</f>
        <v/>
      </c>
      <c r="Z148" s="121">
        <f>$C148*INDEX(Curves!$S$8:$S$68,Z$4-$B148+1)</f>
        <v/>
      </c>
      <c r="AA148" s="121">
        <f>$C148*INDEX(Curves!$S$8:$S$68,AA$4-$B148+1)</f>
        <v/>
      </c>
      <c r="AB148" s="121">
        <f>$C148*INDEX(Curves!$S$8:$S$68,AB$4-$B148+1)</f>
        <v/>
      </c>
      <c r="AC148" s="121">
        <f>$C148*INDEX(Curves!$S$8:$S$68,AC$4-$B148+1)</f>
        <v/>
      </c>
      <c r="AD148" s="121">
        <f>$C148*INDEX(Curves!$S$8:$S$68,AD$4-$B148+1)</f>
        <v/>
      </c>
      <c r="AE148" s="121">
        <f>$C148*INDEX(Curves!$S$8:$S$68,AE$4-$B148+1)</f>
        <v/>
      </c>
      <c r="AF148" s="121">
        <f>$C148*INDEX(Curves!$S$8:$S$68,AF$4-$B148+1)</f>
        <v/>
      </c>
      <c r="AG148" s="121">
        <f>$C148*INDEX(Curves!$S$8:$S$68,AG$4-$B148+1)</f>
        <v/>
      </c>
      <c r="AH148" s="121">
        <f>$C148*INDEX(Curves!$S$8:$S$68,AH$4-$B148+1)</f>
        <v/>
      </c>
      <c r="AI148" s="121">
        <f>$C148*INDEX(Curves!$S$8:$S$68,AI$4-$B148+1)</f>
        <v/>
      </c>
      <c r="AJ148" s="121">
        <f>$C148*INDEX(Curves!$S$8:$S$68,AJ$4-$B148+1)</f>
        <v/>
      </c>
      <c r="AK148" s="121">
        <f>$C148*INDEX(Curves!$S$8:$S$68,AK$4-$B148+1)</f>
        <v/>
      </c>
      <c r="AL148" s="121">
        <f>$C148*INDEX(Curves!$S$8:$S$68,AL$4-$B148+1)</f>
        <v/>
      </c>
      <c r="AM148" s="121">
        <f>$C148*INDEX(Curves!$S$8:$S$68,AM$4-$B148+1)</f>
        <v/>
      </c>
      <c r="AN148" s="121">
        <f>$C148*INDEX(Curves!$S$8:$S$68,AN$4-$B148+1)</f>
        <v/>
      </c>
      <c r="AO148" s="121">
        <f>$C148*INDEX(Curves!$S$8:$S$68,AO$4-$B148+1)</f>
        <v/>
      </c>
      <c r="AP148" s="121">
        <f>$C148*INDEX(Curves!$S$8:$S$68,AP$4-$B148+1)</f>
        <v/>
      </c>
      <c r="AQ148" s="121">
        <f>$C148*INDEX(Curves!$S$8:$S$68,AQ$4-$B148+1)</f>
        <v/>
      </c>
      <c r="AR148" s="121">
        <f>$C148*INDEX(Curves!$S$8:$S$68,AR$4-$B148+1)</f>
        <v/>
      </c>
      <c r="AS148" s="121">
        <f>$C148*INDEX(Curves!$S$8:$S$68,AS$4-$B148+1)</f>
        <v/>
      </c>
      <c r="AT148" s="121">
        <f>$C148*INDEX(Curves!$S$8:$S$68,AT$4-$B148+1)</f>
        <v/>
      </c>
      <c r="AU148" s="121">
        <f>$C148*INDEX(Curves!$S$8:$S$68,AU$4-$B148+1)</f>
        <v/>
      </c>
      <c r="AV148" s="121">
        <f>$C148*INDEX(Curves!$S$8:$S$68,AV$4-$B148+1)</f>
        <v/>
      </c>
      <c r="AW148" s="121">
        <f>$C148*INDEX(Curves!$S$8:$S$68,AW$4-$B148+1)</f>
        <v/>
      </c>
      <c r="AX148" s="121">
        <f>$C148*INDEX(Curves!$S$8:$S$68,AX$4-$B148+1)</f>
        <v/>
      </c>
      <c r="AY148" s="121">
        <f>$C148*INDEX(Curves!$S$8:$S$68,AY$4-$B148+1)</f>
        <v/>
      </c>
      <c r="AZ148" s="121">
        <f>$C148*INDEX(Curves!$S$8:$S$68,AZ$4-$B148+1)</f>
        <v/>
      </c>
      <c r="BA148" s="121">
        <f>$C148*INDEX(Curves!$S$8:$S$68,BA$4-$B148+1)</f>
        <v/>
      </c>
      <c r="BB148" s="121">
        <f>$C148*INDEX(Curves!$S$8:$S$68,BB$4-$B148+1)</f>
        <v/>
      </c>
      <c r="BC148" s="121">
        <f>$C148*INDEX(Curves!$S$8:$S$68,BC$4-$B148+1)</f>
        <v/>
      </c>
      <c r="BD148" s="121">
        <f>$C148*INDEX(Curves!$S$8:$S$68,BD$4-$B148+1)</f>
        <v/>
      </c>
      <c r="BE148" s="121">
        <f>$C148*INDEX(Curves!$S$8:$S$68,BE$4-$B148+1)</f>
        <v/>
      </c>
      <c r="BF148" s="121">
        <f>$C148*INDEX(Curves!$S$8:$S$68,BF$4-$B148+1)</f>
        <v/>
      </c>
      <c r="BG148" s="121">
        <f>$C148*INDEX(Curves!$S$8:$S$68,BG$4-$B148+1)</f>
        <v/>
      </c>
      <c r="BH148" s="121">
        <f>$C148*INDEX(Curves!$S$8:$S$68,BH$4-$B148+1)</f>
        <v/>
      </c>
      <c r="BI148" s="121">
        <f>$C148*INDEX(Curves!$S$8:$S$68,BI$4-$B148+1)</f>
        <v/>
      </c>
      <c r="BJ148" s="121">
        <f>$C148*INDEX(Curves!$S$8:$S$68,BJ$4-$B148+1)</f>
        <v/>
      </c>
      <c r="BK148" s="121">
        <f>$C148*INDEX(Curves!$S$8:$S$68,BK$4-$B148+1)</f>
        <v/>
      </c>
      <c r="BL148" s="121">
        <f>$C148*INDEX(Curves!$S$8:$S$68,BL$4-$B148+1)</f>
        <v/>
      </c>
    </row>
    <row r="149">
      <c r="A149" s="116" t="inlineStr">
        <is>
          <t>Cohort month 14</t>
        </is>
      </c>
      <c r="B149" s="116" t="n">
        <v>14</v>
      </c>
      <c r="C149" s="33">
        <f>INDEX(Ops!$E$35:$BL$35,1,$B149)</f>
        <v/>
      </c>
      <c r="S149" s="121">
        <f>$C149*INDEX(Curves!$S$8:$S$68,S$4-$B149+1)</f>
        <v/>
      </c>
      <c r="T149" s="121">
        <f>$C149*INDEX(Curves!$S$8:$S$68,T$4-$B149+1)</f>
        <v/>
      </c>
      <c r="U149" s="121">
        <f>$C149*INDEX(Curves!$S$8:$S$68,U$4-$B149+1)</f>
        <v/>
      </c>
      <c r="V149" s="121">
        <f>$C149*INDEX(Curves!$S$8:$S$68,V$4-$B149+1)</f>
        <v/>
      </c>
      <c r="W149" s="121">
        <f>$C149*INDEX(Curves!$S$8:$S$68,W$4-$B149+1)</f>
        <v/>
      </c>
      <c r="X149" s="121">
        <f>$C149*INDEX(Curves!$S$8:$S$68,X$4-$B149+1)</f>
        <v/>
      </c>
      <c r="Y149" s="121">
        <f>$C149*INDEX(Curves!$S$8:$S$68,Y$4-$B149+1)</f>
        <v/>
      </c>
      <c r="Z149" s="121">
        <f>$C149*INDEX(Curves!$S$8:$S$68,Z$4-$B149+1)</f>
        <v/>
      </c>
      <c r="AA149" s="121">
        <f>$C149*INDEX(Curves!$S$8:$S$68,AA$4-$B149+1)</f>
        <v/>
      </c>
      <c r="AB149" s="121">
        <f>$C149*INDEX(Curves!$S$8:$S$68,AB$4-$B149+1)</f>
        <v/>
      </c>
      <c r="AC149" s="121">
        <f>$C149*INDEX(Curves!$S$8:$S$68,AC$4-$B149+1)</f>
        <v/>
      </c>
      <c r="AD149" s="121">
        <f>$C149*INDEX(Curves!$S$8:$S$68,AD$4-$B149+1)</f>
        <v/>
      </c>
      <c r="AE149" s="121">
        <f>$C149*INDEX(Curves!$S$8:$S$68,AE$4-$B149+1)</f>
        <v/>
      </c>
      <c r="AF149" s="121">
        <f>$C149*INDEX(Curves!$S$8:$S$68,AF$4-$B149+1)</f>
        <v/>
      </c>
      <c r="AG149" s="121">
        <f>$C149*INDEX(Curves!$S$8:$S$68,AG$4-$B149+1)</f>
        <v/>
      </c>
      <c r="AH149" s="121">
        <f>$C149*INDEX(Curves!$S$8:$S$68,AH$4-$B149+1)</f>
        <v/>
      </c>
      <c r="AI149" s="121">
        <f>$C149*INDEX(Curves!$S$8:$S$68,AI$4-$B149+1)</f>
        <v/>
      </c>
      <c r="AJ149" s="121">
        <f>$C149*INDEX(Curves!$S$8:$S$68,AJ$4-$B149+1)</f>
        <v/>
      </c>
      <c r="AK149" s="121">
        <f>$C149*INDEX(Curves!$S$8:$S$68,AK$4-$B149+1)</f>
        <v/>
      </c>
      <c r="AL149" s="121">
        <f>$C149*INDEX(Curves!$S$8:$S$68,AL$4-$B149+1)</f>
        <v/>
      </c>
      <c r="AM149" s="121">
        <f>$C149*INDEX(Curves!$S$8:$S$68,AM$4-$B149+1)</f>
        <v/>
      </c>
      <c r="AN149" s="121">
        <f>$C149*INDEX(Curves!$S$8:$S$68,AN$4-$B149+1)</f>
        <v/>
      </c>
      <c r="AO149" s="121">
        <f>$C149*INDEX(Curves!$S$8:$S$68,AO$4-$B149+1)</f>
        <v/>
      </c>
      <c r="AP149" s="121">
        <f>$C149*INDEX(Curves!$S$8:$S$68,AP$4-$B149+1)</f>
        <v/>
      </c>
      <c r="AQ149" s="121">
        <f>$C149*INDEX(Curves!$S$8:$S$68,AQ$4-$B149+1)</f>
        <v/>
      </c>
      <c r="AR149" s="121">
        <f>$C149*INDEX(Curves!$S$8:$S$68,AR$4-$B149+1)</f>
        <v/>
      </c>
      <c r="AS149" s="121">
        <f>$C149*INDEX(Curves!$S$8:$S$68,AS$4-$B149+1)</f>
        <v/>
      </c>
      <c r="AT149" s="121">
        <f>$C149*INDEX(Curves!$S$8:$S$68,AT$4-$B149+1)</f>
        <v/>
      </c>
      <c r="AU149" s="121">
        <f>$C149*INDEX(Curves!$S$8:$S$68,AU$4-$B149+1)</f>
        <v/>
      </c>
      <c r="AV149" s="121">
        <f>$C149*INDEX(Curves!$S$8:$S$68,AV$4-$B149+1)</f>
        <v/>
      </c>
      <c r="AW149" s="121">
        <f>$C149*INDEX(Curves!$S$8:$S$68,AW$4-$B149+1)</f>
        <v/>
      </c>
      <c r="AX149" s="121">
        <f>$C149*INDEX(Curves!$S$8:$S$68,AX$4-$B149+1)</f>
        <v/>
      </c>
      <c r="AY149" s="121">
        <f>$C149*INDEX(Curves!$S$8:$S$68,AY$4-$B149+1)</f>
        <v/>
      </c>
      <c r="AZ149" s="121">
        <f>$C149*INDEX(Curves!$S$8:$S$68,AZ$4-$B149+1)</f>
        <v/>
      </c>
      <c r="BA149" s="121">
        <f>$C149*INDEX(Curves!$S$8:$S$68,BA$4-$B149+1)</f>
        <v/>
      </c>
      <c r="BB149" s="121">
        <f>$C149*INDEX(Curves!$S$8:$S$68,BB$4-$B149+1)</f>
        <v/>
      </c>
      <c r="BC149" s="121">
        <f>$C149*INDEX(Curves!$S$8:$S$68,BC$4-$B149+1)</f>
        <v/>
      </c>
      <c r="BD149" s="121">
        <f>$C149*INDEX(Curves!$S$8:$S$68,BD$4-$B149+1)</f>
        <v/>
      </c>
      <c r="BE149" s="121">
        <f>$C149*INDEX(Curves!$S$8:$S$68,BE$4-$B149+1)</f>
        <v/>
      </c>
      <c r="BF149" s="121">
        <f>$C149*INDEX(Curves!$S$8:$S$68,BF$4-$B149+1)</f>
        <v/>
      </c>
      <c r="BG149" s="121">
        <f>$C149*INDEX(Curves!$S$8:$S$68,BG$4-$B149+1)</f>
        <v/>
      </c>
      <c r="BH149" s="121">
        <f>$C149*INDEX(Curves!$S$8:$S$68,BH$4-$B149+1)</f>
        <v/>
      </c>
      <c r="BI149" s="121">
        <f>$C149*INDEX(Curves!$S$8:$S$68,BI$4-$B149+1)</f>
        <v/>
      </c>
      <c r="BJ149" s="121">
        <f>$C149*INDEX(Curves!$S$8:$S$68,BJ$4-$B149+1)</f>
        <v/>
      </c>
      <c r="BK149" s="121">
        <f>$C149*INDEX(Curves!$S$8:$S$68,BK$4-$B149+1)</f>
        <v/>
      </c>
      <c r="BL149" s="121">
        <f>$C149*INDEX(Curves!$S$8:$S$68,BL$4-$B149+1)</f>
        <v/>
      </c>
    </row>
    <row r="150">
      <c r="A150" s="116" t="inlineStr">
        <is>
          <t>Cohort month 15</t>
        </is>
      </c>
      <c r="B150" s="116" t="n">
        <v>15</v>
      </c>
      <c r="C150" s="33">
        <f>INDEX(Ops!$E$35:$BL$35,1,$B150)</f>
        <v/>
      </c>
      <c r="T150" s="121">
        <f>$C150*INDEX(Curves!$S$8:$S$68,T$4-$B150+1)</f>
        <v/>
      </c>
      <c r="U150" s="121">
        <f>$C150*INDEX(Curves!$S$8:$S$68,U$4-$B150+1)</f>
        <v/>
      </c>
      <c r="V150" s="121">
        <f>$C150*INDEX(Curves!$S$8:$S$68,V$4-$B150+1)</f>
        <v/>
      </c>
      <c r="W150" s="121">
        <f>$C150*INDEX(Curves!$S$8:$S$68,W$4-$B150+1)</f>
        <v/>
      </c>
      <c r="X150" s="121">
        <f>$C150*INDEX(Curves!$S$8:$S$68,X$4-$B150+1)</f>
        <v/>
      </c>
      <c r="Y150" s="121">
        <f>$C150*INDEX(Curves!$S$8:$S$68,Y$4-$B150+1)</f>
        <v/>
      </c>
      <c r="Z150" s="121">
        <f>$C150*INDEX(Curves!$S$8:$S$68,Z$4-$B150+1)</f>
        <v/>
      </c>
      <c r="AA150" s="121">
        <f>$C150*INDEX(Curves!$S$8:$S$68,AA$4-$B150+1)</f>
        <v/>
      </c>
      <c r="AB150" s="121">
        <f>$C150*INDEX(Curves!$S$8:$S$68,AB$4-$B150+1)</f>
        <v/>
      </c>
      <c r="AC150" s="121">
        <f>$C150*INDEX(Curves!$S$8:$S$68,AC$4-$B150+1)</f>
        <v/>
      </c>
      <c r="AD150" s="121">
        <f>$C150*INDEX(Curves!$S$8:$S$68,AD$4-$B150+1)</f>
        <v/>
      </c>
      <c r="AE150" s="121">
        <f>$C150*INDEX(Curves!$S$8:$S$68,AE$4-$B150+1)</f>
        <v/>
      </c>
      <c r="AF150" s="121">
        <f>$C150*INDEX(Curves!$S$8:$S$68,AF$4-$B150+1)</f>
        <v/>
      </c>
      <c r="AG150" s="121">
        <f>$C150*INDEX(Curves!$S$8:$S$68,AG$4-$B150+1)</f>
        <v/>
      </c>
      <c r="AH150" s="121">
        <f>$C150*INDEX(Curves!$S$8:$S$68,AH$4-$B150+1)</f>
        <v/>
      </c>
      <c r="AI150" s="121">
        <f>$C150*INDEX(Curves!$S$8:$S$68,AI$4-$B150+1)</f>
        <v/>
      </c>
      <c r="AJ150" s="121">
        <f>$C150*INDEX(Curves!$S$8:$S$68,AJ$4-$B150+1)</f>
        <v/>
      </c>
      <c r="AK150" s="121">
        <f>$C150*INDEX(Curves!$S$8:$S$68,AK$4-$B150+1)</f>
        <v/>
      </c>
      <c r="AL150" s="121">
        <f>$C150*INDEX(Curves!$S$8:$S$68,AL$4-$B150+1)</f>
        <v/>
      </c>
      <c r="AM150" s="121">
        <f>$C150*INDEX(Curves!$S$8:$S$68,AM$4-$B150+1)</f>
        <v/>
      </c>
      <c r="AN150" s="121">
        <f>$C150*INDEX(Curves!$S$8:$S$68,AN$4-$B150+1)</f>
        <v/>
      </c>
      <c r="AO150" s="121">
        <f>$C150*INDEX(Curves!$S$8:$S$68,AO$4-$B150+1)</f>
        <v/>
      </c>
      <c r="AP150" s="121">
        <f>$C150*INDEX(Curves!$S$8:$S$68,AP$4-$B150+1)</f>
        <v/>
      </c>
      <c r="AQ150" s="121">
        <f>$C150*INDEX(Curves!$S$8:$S$68,AQ$4-$B150+1)</f>
        <v/>
      </c>
      <c r="AR150" s="121">
        <f>$C150*INDEX(Curves!$S$8:$S$68,AR$4-$B150+1)</f>
        <v/>
      </c>
      <c r="AS150" s="121">
        <f>$C150*INDEX(Curves!$S$8:$S$68,AS$4-$B150+1)</f>
        <v/>
      </c>
      <c r="AT150" s="121">
        <f>$C150*INDEX(Curves!$S$8:$S$68,AT$4-$B150+1)</f>
        <v/>
      </c>
      <c r="AU150" s="121">
        <f>$C150*INDEX(Curves!$S$8:$S$68,AU$4-$B150+1)</f>
        <v/>
      </c>
      <c r="AV150" s="121">
        <f>$C150*INDEX(Curves!$S$8:$S$68,AV$4-$B150+1)</f>
        <v/>
      </c>
      <c r="AW150" s="121">
        <f>$C150*INDEX(Curves!$S$8:$S$68,AW$4-$B150+1)</f>
        <v/>
      </c>
      <c r="AX150" s="121">
        <f>$C150*INDEX(Curves!$S$8:$S$68,AX$4-$B150+1)</f>
        <v/>
      </c>
      <c r="AY150" s="121">
        <f>$C150*INDEX(Curves!$S$8:$S$68,AY$4-$B150+1)</f>
        <v/>
      </c>
      <c r="AZ150" s="121">
        <f>$C150*INDEX(Curves!$S$8:$S$68,AZ$4-$B150+1)</f>
        <v/>
      </c>
      <c r="BA150" s="121">
        <f>$C150*INDEX(Curves!$S$8:$S$68,BA$4-$B150+1)</f>
        <v/>
      </c>
      <c r="BB150" s="121">
        <f>$C150*INDEX(Curves!$S$8:$S$68,BB$4-$B150+1)</f>
        <v/>
      </c>
      <c r="BC150" s="121">
        <f>$C150*INDEX(Curves!$S$8:$S$68,BC$4-$B150+1)</f>
        <v/>
      </c>
      <c r="BD150" s="121">
        <f>$C150*INDEX(Curves!$S$8:$S$68,BD$4-$B150+1)</f>
        <v/>
      </c>
      <c r="BE150" s="121">
        <f>$C150*INDEX(Curves!$S$8:$S$68,BE$4-$B150+1)</f>
        <v/>
      </c>
      <c r="BF150" s="121">
        <f>$C150*INDEX(Curves!$S$8:$S$68,BF$4-$B150+1)</f>
        <v/>
      </c>
      <c r="BG150" s="121">
        <f>$C150*INDEX(Curves!$S$8:$S$68,BG$4-$B150+1)</f>
        <v/>
      </c>
      <c r="BH150" s="121">
        <f>$C150*INDEX(Curves!$S$8:$S$68,BH$4-$B150+1)</f>
        <v/>
      </c>
      <c r="BI150" s="121">
        <f>$C150*INDEX(Curves!$S$8:$S$68,BI$4-$B150+1)</f>
        <v/>
      </c>
      <c r="BJ150" s="121">
        <f>$C150*INDEX(Curves!$S$8:$S$68,BJ$4-$B150+1)</f>
        <v/>
      </c>
      <c r="BK150" s="121">
        <f>$C150*INDEX(Curves!$S$8:$S$68,BK$4-$B150+1)</f>
        <v/>
      </c>
      <c r="BL150" s="121">
        <f>$C150*INDEX(Curves!$S$8:$S$68,BL$4-$B150+1)</f>
        <v/>
      </c>
    </row>
    <row r="151">
      <c r="A151" s="116" t="inlineStr">
        <is>
          <t>Cohort month 16</t>
        </is>
      </c>
      <c r="B151" s="116" t="n">
        <v>16</v>
      </c>
      <c r="C151" s="33">
        <f>INDEX(Ops!$E$35:$BL$35,1,$B151)</f>
        <v/>
      </c>
      <c r="U151" s="121">
        <f>$C151*INDEX(Curves!$S$8:$S$68,U$4-$B151+1)</f>
        <v/>
      </c>
      <c r="V151" s="121">
        <f>$C151*INDEX(Curves!$S$8:$S$68,V$4-$B151+1)</f>
        <v/>
      </c>
      <c r="W151" s="121">
        <f>$C151*INDEX(Curves!$S$8:$S$68,W$4-$B151+1)</f>
        <v/>
      </c>
      <c r="X151" s="121">
        <f>$C151*INDEX(Curves!$S$8:$S$68,X$4-$B151+1)</f>
        <v/>
      </c>
      <c r="Y151" s="121">
        <f>$C151*INDEX(Curves!$S$8:$S$68,Y$4-$B151+1)</f>
        <v/>
      </c>
      <c r="Z151" s="121">
        <f>$C151*INDEX(Curves!$S$8:$S$68,Z$4-$B151+1)</f>
        <v/>
      </c>
      <c r="AA151" s="121">
        <f>$C151*INDEX(Curves!$S$8:$S$68,AA$4-$B151+1)</f>
        <v/>
      </c>
      <c r="AB151" s="121">
        <f>$C151*INDEX(Curves!$S$8:$S$68,AB$4-$B151+1)</f>
        <v/>
      </c>
      <c r="AC151" s="121">
        <f>$C151*INDEX(Curves!$S$8:$S$68,AC$4-$B151+1)</f>
        <v/>
      </c>
      <c r="AD151" s="121">
        <f>$C151*INDEX(Curves!$S$8:$S$68,AD$4-$B151+1)</f>
        <v/>
      </c>
      <c r="AE151" s="121">
        <f>$C151*INDEX(Curves!$S$8:$S$68,AE$4-$B151+1)</f>
        <v/>
      </c>
      <c r="AF151" s="121">
        <f>$C151*INDEX(Curves!$S$8:$S$68,AF$4-$B151+1)</f>
        <v/>
      </c>
      <c r="AG151" s="121">
        <f>$C151*INDEX(Curves!$S$8:$S$68,AG$4-$B151+1)</f>
        <v/>
      </c>
      <c r="AH151" s="121">
        <f>$C151*INDEX(Curves!$S$8:$S$68,AH$4-$B151+1)</f>
        <v/>
      </c>
      <c r="AI151" s="121">
        <f>$C151*INDEX(Curves!$S$8:$S$68,AI$4-$B151+1)</f>
        <v/>
      </c>
      <c r="AJ151" s="121">
        <f>$C151*INDEX(Curves!$S$8:$S$68,AJ$4-$B151+1)</f>
        <v/>
      </c>
      <c r="AK151" s="121">
        <f>$C151*INDEX(Curves!$S$8:$S$68,AK$4-$B151+1)</f>
        <v/>
      </c>
      <c r="AL151" s="121">
        <f>$C151*INDEX(Curves!$S$8:$S$68,AL$4-$B151+1)</f>
        <v/>
      </c>
      <c r="AM151" s="121">
        <f>$C151*INDEX(Curves!$S$8:$S$68,AM$4-$B151+1)</f>
        <v/>
      </c>
      <c r="AN151" s="121">
        <f>$C151*INDEX(Curves!$S$8:$S$68,AN$4-$B151+1)</f>
        <v/>
      </c>
      <c r="AO151" s="121">
        <f>$C151*INDEX(Curves!$S$8:$S$68,AO$4-$B151+1)</f>
        <v/>
      </c>
      <c r="AP151" s="121">
        <f>$C151*INDEX(Curves!$S$8:$S$68,AP$4-$B151+1)</f>
        <v/>
      </c>
      <c r="AQ151" s="121">
        <f>$C151*INDEX(Curves!$S$8:$S$68,AQ$4-$B151+1)</f>
        <v/>
      </c>
      <c r="AR151" s="121">
        <f>$C151*INDEX(Curves!$S$8:$S$68,AR$4-$B151+1)</f>
        <v/>
      </c>
      <c r="AS151" s="121">
        <f>$C151*INDEX(Curves!$S$8:$S$68,AS$4-$B151+1)</f>
        <v/>
      </c>
      <c r="AT151" s="121">
        <f>$C151*INDEX(Curves!$S$8:$S$68,AT$4-$B151+1)</f>
        <v/>
      </c>
      <c r="AU151" s="121">
        <f>$C151*INDEX(Curves!$S$8:$S$68,AU$4-$B151+1)</f>
        <v/>
      </c>
      <c r="AV151" s="121">
        <f>$C151*INDEX(Curves!$S$8:$S$68,AV$4-$B151+1)</f>
        <v/>
      </c>
      <c r="AW151" s="121">
        <f>$C151*INDEX(Curves!$S$8:$S$68,AW$4-$B151+1)</f>
        <v/>
      </c>
      <c r="AX151" s="121">
        <f>$C151*INDEX(Curves!$S$8:$S$68,AX$4-$B151+1)</f>
        <v/>
      </c>
      <c r="AY151" s="121">
        <f>$C151*INDEX(Curves!$S$8:$S$68,AY$4-$B151+1)</f>
        <v/>
      </c>
      <c r="AZ151" s="121">
        <f>$C151*INDEX(Curves!$S$8:$S$68,AZ$4-$B151+1)</f>
        <v/>
      </c>
      <c r="BA151" s="121">
        <f>$C151*INDEX(Curves!$S$8:$S$68,BA$4-$B151+1)</f>
        <v/>
      </c>
      <c r="BB151" s="121">
        <f>$C151*INDEX(Curves!$S$8:$S$68,BB$4-$B151+1)</f>
        <v/>
      </c>
      <c r="BC151" s="121">
        <f>$C151*INDEX(Curves!$S$8:$S$68,BC$4-$B151+1)</f>
        <v/>
      </c>
      <c r="BD151" s="121">
        <f>$C151*INDEX(Curves!$S$8:$S$68,BD$4-$B151+1)</f>
        <v/>
      </c>
      <c r="BE151" s="121">
        <f>$C151*INDEX(Curves!$S$8:$S$68,BE$4-$B151+1)</f>
        <v/>
      </c>
      <c r="BF151" s="121">
        <f>$C151*INDEX(Curves!$S$8:$S$68,BF$4-$B151+1)</f>
        <v/>
      </c>
      <c r="BG151" s="121">
        <f>$C151*INDEX(Curves!$S$8:$S$68,BG$4-$B151+1)</f>
        <v/>
      </c>
      <c r="BH151" s="121">
        <f>$C151*INDEX(Curves!$S$8:$S$68,BH$4-$B151+1)</f>
        <v/>
      </c>
      <c r="BI151" s="121">
        <f>$C151*INDEX(Curves!$S$8:$S$68,BI$4-$B151+1)</f>
        <v/>
      </c>
      <c r="BJ151" s="121">
        <f>$C151*INDEX(Curves!$S$8:$S$68,BJ$4-$B151+1)</f>
        <v/>
      </c>
      <c r="BK151" s="121">
        <f>$C151*INDEX(Curves!$S$8:$S$68,BK$4-$B151+1)</f>
        <v/>
      </c>
      <c r="BL151" s="121">
        <f>$C151*INDEX(Curves!$S$8:$S$68,BL$4-$B151+1)</f>
        <v/>
      </c>
    </row>
    <row r="152">
      <c r="A152" s="116" t="inlineStr">
        <is>
          <t>Cohort month 17</t>
        </is>
      </c>
      <c r="B152" s="116" t="n">
        <v>17</v>
      </c>
      <c r="C152" s="33">
        <f>INDEX(Ops!$E$35:$BL$35,1,$B152)</f>
        <v/>
      </c>
      <c r="V152" s="121">
        <f>$C152*INDEX(Curves!$S$8:$S$68,V$4-$B152+1)</f>
        <v/>
      </c>
      <c r="W152" s="121">
        <f>$C152*INDEX(Curves!$S$8:$S$68,W$4-$B152+1)</f>
        <v/>
      </c>
      <c r="X152" s="121">
        <f>$C152*INDEX(Curves!$S$8:$S$68,X$4-$B152+1)</f>
        <v/>
      </c>
      <c r="Y152" s="121">
        <f>$C152*INDEX(Curves!$S$8:$S$68,Y$4-$B152+1)</f>
        <v/>
      </c>
      <c r="Z152" s="121">
        <f>$C152*INDEX(Curves!$S$8:$S$68,Z$4-$B152+1)</f>
        <v/>
      </c>
      <c r="AA152" s="121">
        <f>$C152*INDEX(Curves!$S$8:$S$68,AA$4-$B152+1)</f>
        <v/>
      </c>
      <c r="AB152" s="121">
        <f>$C152*INDEX(Curves!$S$8:$S$68,AB$4-$B152+1)</f>
        <v/>
      </c>
      <c r="AC152" s="121">
        <f>$C152*INDEX(Curves!$S$8:$S$68,AC$4-$B152+1)</f>
        <v/>
      </c>
      <c r="AD152" s="121">
        <f>$C152*INDEX(Curves!$S$8:$S$68,AD$4-$B152+1)</f>
        <v/>
      </c>
      <c r="AE152" s="121">
        <f>$C152*INDEX(Curves!$S$8:$S$68,AE$4-$B152+1)</f>
        <v/>
      </c>
      <c r="AF152" s="121">
        <f>$C152*INDEX(Curves!$S$8:$S$68,AF$4-$B152+1)</f>
        <v/>
      </c>
      <c r="AG152" s="121">
        <f>$C152*INDEX(Curves!$S$8:$S$68,AG$4-$B152+1)</f>
        <v/>
      </c>
      <c r="AH152" s="121">
        <f>$C152*INDEX(Curves!$S$8:$S$68,AH$4-$B152+1)</f>
        <v/>
      </c>
      <c r="AI152" s="121">
        <f>$C152*INDEX(Curves!$S$8:$S$68,AI$4-$B152+1)</f>
        <v/>
      </c>
      <c r="AJ152" s="121">
        <f>$C152*INDEX(Curves!$S$8:$S$68,AJ$4-$B152+1)</f>
        <v/>
      </c>
      <c r="AK152" s="121">
        <f>$C152*INDEX(Curves!$S$8:$S$68,AK$4-$B152+1)</f>
        <v/>
      </c>
      <c r="AL152" s="121">
        <f>$C152*INDEX(Curves!$S$8:$S$68,AL$4-$B152+1)</f>
        <v/>
      </c>
      <c r="AM152" s="121">
        <f>$C152*INDEX(Curves!$S$8:$S$68,AM$4-$B152+1)</f>
        <v/>
      </c>
      <c r="AN152" s="121">
        <f>$C152*INDEX(Curves!$S$8:$S$68,AN$4-$B152+1)</f>
        <v/>
      </c>
      <c r="AO152" s="121">
        <f>$C152*INDEX(Curves!$S$8:$S$68,AO$4-$B152+1)</f>
        <v/>
      </c>
      <c r="AP152" s="121">
        <f>$C152*INDEX(Curves!$S$8:$S$68,AP$4-$B152+1)</f>
        <v/>
      </c>
      <c r="AQ152" s="121">
        <f>$C152*INDEX(Curves!$S$8:$S$68,AQ$4-$B152+1)</f>
        <v/>
      </c>
      <c r="AR152" s="121">
        <f>$C152*INDEX(Curves!$S$8:$S$68,AR$4-$B152+1)</f>
        <v/>
      </c>
      <c r="AS152" s="121">
        <f>$C152*INDEX(Curves!$S$8:$S$68,AS$4-$B152+1)</f>
        <v/>
      </c>
      <c r="AT152" s="121">
        <f>$C152*INDEX(Curves!$S$8:$S$68,AT$4-$B152+1)</f>
        <v/>
      </c>
      <c r="AU152" s="121">
        <f>$C152*INDEX(Curves!$S$8:$S$68,AU$4-$B152+1)</f>
        <v/>
      </c>
      <c r="AV152" s="121">
        <f>$C152*INDEX(Curves!$S$8:$S$68,AV$4-$B152+1)</f>
        <v/>
      </c>
      <c r="AW152" s="121">
        <f>$C152*INDEX(Curves!$S$8:$S$68,AW$4-$B152+1)</f>
        <v/>
      </c>
      <c r="AX152" s="121">
        <f>$C152*INDEX(Curves!$S$8:$S$68,AX$4-$B152+1)</f>
        <v/>
      </c>
      <c r="AY152" s="121">
        <f>$C152*INDEX(Curves!$S$8:$S$68,AY$4-$B152+1)</f>
        <v/>
      </c>
      <c r="AZ152" s="121">
        <f>$C152*INDEX(Curves!$S$8:$S$68,AZ$4-$B152+1)</f>
        <v/>
      </c>
      <c r="BA152" s="121">
        <f>$C152*INDEX(Curves!$S$8:$S$68,BA$4-$B152+1)</f>
        <v/>
      </c>
      <c r="BB152" s="121">
        <f>$C152*INDEX(Curves!$S$8:$S$68,BB$4-$B152+1)</f>
        <v/>
      </c>
      <c r="BC152" s="121">
        <f>$C152*INDEX(Curves!$S$8:$S$68,BC$4-$B152+1)</f>
        <v/>
      </c>
      <c r="BD152" s="121">
        <f>$C152*INDEX(Curves!$S$8:$S$68,BD$4-$B152+1)</f>
        <v/>
      </c>
      <c r="BE152" s="121">
        <f>$C152*INDEX(Curves!$S$8:$S$68,BE$4-$B152+1)</f>
        <v/>
      </c>
      <c r="BF152" s="121">
        <f>$C152*INDEX(Curves!$S$8:$S$68,BF$4-$B152+1)</f>
        <v/>
      </c>
      <c r="BG152" s="121">
        <f>$C152*INDEX(Curves!$S$8:$S$68,BG$4-$B152+1)</f>
        <v/>
      </c>
      <c r="BH152" s="121">
        <f>$C152*INDEX(Curves!$S$8:$S$68,BH$4-$B152+1)</f>
        <v/>
      </c>
      <c r="BI152" s="121">
        <f>$C152*INDEX(Curves!$S$8:$S$68,BI$4-$B152+1)</f>
        <v/>
      </c>
      <c r="BJ152" s="121">
        <f>$C152*INDEX(Curves!$S$8:$S$68,BJ$4-$B152+1)</f>
        <v/>
      </c>
      <c r="BK152" s="121">
        <f>$C152*INDEX(Curves!$S$8:$S$68,BK$4-$B152+1)</f>
        <v/>
      </c>
      <c r="BL152" s="121">
        <f>$C152*INDEX(Curves!$S$8:$S$68,BL$4-$B152+1)</f>
        <v/>
      </c>
    </row>
    <row r="153">
      <c r="A153" s="116" t="inlineStr">
        <is>
          <t>Cohort month 18</t>
        </is>
      </c>
      <c r="B153" s="116" t="n">
        <v>18</v>
      </c>
      <c r="C153" s="33">
        <f>INDEX(Ops!$E$35:$BL$35,1,$B153)</f>
        <v/>
      </c>
      <c r="W153" s="121">
        <f>$C153*INDEX(Curves!$S$8:$S$68,W$4-$B153+1)</f>
        <v/>
      </c>
      <c r="X153" s="121">
        <f>$C153*INDEX(Curves!$S$8:$S$68,X$4-$B153+1)</f>
        <v/>
      </c>
      <c r="Y153" s="121">
        <f>$C153*INDEX(Curves!$S$8:$S$68,Y$4-$B153+1)</f>
        <v/>
      </c>
      <c r="Z153" s="121">
        <f>$C153*INDEX(Curves!$S$8:$S$68,Z$4-$B153+1)</f>
        <v/>
      </c>
      <c r="AA153" s="121">
        <f>$C153*INDEX(Curves!$S$8:$S$68,AA$4-$B153+1)</f>
        <v/>
      </c>
      <c r="AB153" s="121">
        <f>$C153*INDEX(Curves!$S$8:$S$68,AB$4-$B153+1)</f>
        <v/>
      </c>
      <c r="AC153" s="121">
        <f>$C153*INDEX(Curves!$S$8:$S$68,AC$4-$B153+1)</f>
        <v/>
      </c>
      <c r="AD153" s="121">
        <f>$C153*INDEX(Curves!$S$8:$S$68,AD$4-$B153+1)</f>
        <v/>
      </c>
      <c r="AE153" s="121">
        <f>$C153*INDEX(Curves!$S$8:$S$68,AE$4-$B153+1)</f>
        <v/>
      </c>
      <c r="AF153" s="121">
        <f>$C153*INDEX(Curves!$S$8:$S$68,AF$4-$B153+1)</f>
        <v/>
      </c>
      <c r="AG153" s="121">
        <f>$C153*INDEX(Curves!$S$8:$S$68,AG$4-$B153+1)</f>
        <v/>
      </c>
      <c r="AH153" s="121">
        <f>$C153*INDEX(Curves!$S$8:$S$68,AH$4-$B153+1)</f>
        <v/>
      </c>
      <c r="AI153" s="121">
        <f>$C153*INDEX(Curves!$S$8:$S$68,AI$4-$B153+1)</f>
        <v/>
      </c>
      <c r="AJ153" s="121">
        <f>$C153*INDEX(Curves!$S$8:$S$68,AJ$4-$B153+1)</f>
        <v/>
      </c>
      <c r="AK153" s="121">
        <f>$C153*INDEX(Curves!$S$8:$S$68,AK$4-$B153+1)</f>
        <v/>
      </c>
      <c r="AL153" s="121">
        <f>$C153*INDEX(Curves!$S$8:$S$68,AL$4-$B153+1)</f>
        <v/>
      </c>
      <c r="AM153" s="121">
        <f>$C153*INDEX(Curves!$S$8:$S$68,AM$4-$B153+1)</f>
        <v/>
      </c>
      <c r="AN153" s="121">
        <f>$C153*INDEX(Curves!$S$8:$S$68,AN$4-$B153+1)</f>
        <v/>
      </c>
      <c r="AO153" s="121">
        <f>$C153*INDEX(Curves!$S$8:$S$68,AO$4-$B153+1)</f>
        <v/>
      </c>
      <c r="AP153" s="121">
        <f>$C153*INDEX(Curves!$S$8:$S$68,AP$4-$B153+1)</f>
        <v/>
      </c>
      <c r="AQ153" s="121">
        <f>$C153*INDEX(Curves!$S$8:$S$68,AQ$4-$B153+1)</f>
        <v/>
      </c>
      <c r="AR153" s="121">
        <f>$C153*INDEX(Curves!$S$8:$S$68,AR$4-$B153+1)</f>
        <v/>
      </c>
      <c r="AS153" s="121">
        <f>$C153*INDEX(Curves!$S$8:$S$68,AS$4-$B153+1)</f>
        <v/>
      </c>
      <c r="AT153" s="121">
        <f>$C153*INDEX(Curves!$S$8:$S$68,AT$4-$B153+1)</f>
        <v/>
      </c>
      <c r="AU153" s="121">
        <f>$C153*INDEX(Curves!$S$8:$S$68,AU$4-$B153+1)</f>
        <v/>
      </c>
      <c r="AV153" s="121">
        <f>$C153*INDEX(Curves!$S$8:$S$68,AV$4-$B153+1)</f>
        <v/>
      </c>
      <c r="AW153" s="121">
        <f>$C153*INDEX(Curves!$S$8:$S$68,AW$4-$B153+1)</f>
        <v/>
      </c>
      <c r="AX153" s="121">
        <f>$C153*INDEX(Curves!$S$8:$S$68,AX$4-$B153+1)</f>
        <v/>
      </c>
      <c r="AY153" s="121">
        <f>$C153*INDEX(Curves!$S$8:$S$68,AY$4-$B153+1)</f>
        <v/>
      </c>
      <c r="AZ153" s="121">
        <f>$C153*INDEX(Curves!$S$8:$S$68,AZ$4-$B153+1)</f>
        <v/>
      </c>
      <c r="BA153" s="121">
        <f>$C153*INDEX(Curves!$S$8:$S$68,BA$4-$B153+1)</f>
        <v/>
      </c>
      <c r="BB153" s="121">
        <f>$C153*INDEX(Curves!$S$8:$S$68,BB$4-$B153+1)</f>
        <v/>
      </c>
      <c r="BC153" s="121">
        <f>$C153*INDEX(Curves!$S$8:$S$68,BC$4-$B153+1)</f>
        <v/>
      </c>
      <c r="BD153" s="121">
        <f>$C153*INDEX(Curves!$S$8:$S$68,BD$4-$B153+1)</f>
        <v/>
      </c>
      <c r="BE153" s="121">
        <f>$C153*INDEX(Curves!$S$8:$S$68,BE$4-$B153+1)</f>
        <v/>
      </c>
      <c r="BF153" s="121">
        <f>$C153*INDEX(Curves!$S$8:$S$68,BF$4-$B153+1)</f>
        <v/>
      </c>
      <c r="BG153" s="121">
        <f>$C153*INDEX(Curves!$S$8:$S$68,BG$4-$B153+1)</f>
        <v/>
      </c>
      <c r="BH153" s="121">
        <f>$C153*INDEX(Curves!$S$8:$S$68,BH$4-$B153+1)</f>
        <v/>
      </c>
      <c r="BI153" s="121">
        <f>$C153*INDEX(Curves!$S$8:$S$68,BI$4-$B153+1)</f>
        <v/>
      </c>
      <c r="BJ153" s="121">
        <f>$C153*INDEX(Curves!$S$8:$S$68,BJ$4-$B153+1)</f>
        <v/>
      </c>
      <c r="BK153" s="121">
        <f>$C153*INDEX(Curves!$S$8:$S$68,BK$4-$B153+1)</f>
        <v/>
      </c>
      <c r="BL153" s="121">
        <f>$C153*INDEX(Curves!$S$8:$S$68,BL$4-$B153+1)</f>
        <v/>
      </c>
    </row>
    <row r="154">
      <c r="A154" s="116" t="inlineStr">
        <is>
          <t>Cohort month 19</t>
        </is>
      </c>
      <c r="B154" s="116" t="n">
        <v>19</v>
      </c>
      <c r="C154" s="33">
        <f>INDEX(Ops!$E$35:$BL$35,1,$B154)</f>
        <v/>
      </c>
      <c r="X154" s="121">
        <f>$C154*INDEX(Curves!$S$8:$S$68,X$4-$B154+1)</f>
        <v/>
      </c>
      <c r="Y154" s="121">
        <f>$C154*INDEX(Curves!$S$8:$S$68,Y$4-$B154+1)</f>
        <v/>
      </c>
      <c r="Z154" s="121">
        <f>$C154*INDEX(Curves!$S$8:$S$68,Z$4-$B154+1)</f>
        <v/>
      </c>
      <c r="AA154" s="121">
        <f>$C154*INDEX(Curves!$S$8:$S$68,AA$4-$B154+1)</f>
        <v/>
      </c>
      <c r="AB154" s="121">
        <f>$C154*INDEX(Curves!$S$8:$S$68,AB$4-$B154+1)</f>
        <v/>
      </c>
      <c r="AC154" s="121">
        <f>$C154*INDEX(Curves!$S$8:$S$68,AC$4-$B154+1)</f>
        <v/>
      </c>
      <c r="AD154" s="121">
        <f>$C154*INDEX(Curves!$S$8:$S$68,AD$4-$B154+1)</f>
        <v/>
      </c>
      <c r="AE154" s="121">
        <f>$C154*INDEX(Curves!$S$8:$S$68,AE$4-$B154+1)</f>
        <v/>
      </c>
      <c r="AF154" s="121">
        <f>$C154*INDEX(Curves!$S$8:$S$68,AF$4-$B154+1)</f>
        <v/>
      </c>
      <c r="AG154" s="121">
        <f>$C154*INDEX(Curves!$S$8:$S$68,AG$4-$B154+1)</f>
        <v/>
      </c>
      <c r="AH154" s="121">
        <f>$C154*INDEX(Curves!$S$8:$S$68,AH$4-$B154+1)</f>
        <v/>
      </c>
      <c r="AI154" s="121">
        <f>$C154*INDEX(Curves!$S$8:$S$68,AI$4-$B154+1)</f>
        <v/>
      </c>
      <c r="AJ154" s="121">
        <f>$C154*INDEX(Curves!$S$8:$S$68,AJ$4-$B154+1)</f>
        <v/>
      </c>
      <c r="AK154" s="121">
        <f>$C154*INDEX(Curves!$S$8:$S$68,AK$4-$B154+1)</f>
        <v/>
      </c>
      <c r="AL154" s="121">
        <f>$C154*INDEX(Curves!$S$8:$S$68,AL$4-$B154+1)</f>
        <v/>
      </c>
      <c r="AM154" s="121">
        <f>$C154*INDEX(Curves!$S$8:$S$68,AM$4-$B154+1)</f>
        <v/>
      </c>
      <c r="AN154" s="121">
        <f>$C154*INDEX(Curves!$S$8:$S$68,AN$4-$B154+1)</f>
        <v/>
      </c>
      <c r="AO154" s="121">
        <f>$C154*INDEX(Curves!$S$8:$S$68,AO$4-$B154+1)</f>
        <v/>
      </c>
      <c r="AP154" s="121">
        <f>$C154*INDEX(Curves!$S$8:$S$68,AP$4-$B154+1)</f>
        <v/>
      </c>
      <c r="AQ154" s="121">
        <f>$C154*INDEX(Curves!$S$8:$S$68,AQ$4-$B154+1)</f>
        <v/>
      </c>
      <c r="AR154" s="121">
        <f>$C154*INDEX(Curves!$S$8:$S$68,AR$4-$B154+1)</f>
        <v/>
      </c>
      <c r="AS154" s="121">
        <f>$C154*INDEX(Curves!$S$8:$S$68,AS$4-$B154+1)</f>
        <v/>
      </c>
      <c r="AT154" s="121">
        <f>$C154*INDEX(Curves!$S$8:$S$68,AT$4-$B154+1)</f>
        <v/>
      </c>
      <c r="AU154" s="121">
        <f>$C154*INDEX(Curves!$S$8:$S$68,AU$4-$B154+1)</f>
        <v/>
      </c>
      <c r="AV154" s="121">
        <f>$C154*INDEX(Curves!$S$8:$S$68,AV$4-$B154+1)</f>
        <v/>
      </c>
      <c r="AW154" s="121">
        <f>$C154*INDEX(Curves!$S$8:$S$68,AW$4-$B154+1)</f>
        <v/>
      </c>
      <c r="AX154" s="121">
        <f>$C154*INDEX(Curves!$S$8:$S$68,AX$4-$B154+1)</f>
        <v/>
      </c>
      <c r="AY154" s="121">
        <f>$C154*INDEX(Curves!$S$8:$S$68,AY$4-$B154+1)</f>
        <v/>
      </c>
      <c r="AZ154" s="121">
        <f>$C154*INDEX(Curves!$S$8:$S$68,AZ$4-$B154+1)</f>
        <v/>
      </c>
      <c r="BA154" s="121">
        <f>$C154*INDEX(Curves!$S$8:$S$68,BA$4-$B154+1)</f>
        <v/>
      </c>
      <c r="BB154" s="121">
        <f>$C154*INDEX(Curves!$S$8:$S$68,BB$4-$B154+1)</f>
        <v/>
      </c>
      <c r="BC154" s="121">
        <f>$C154*INDEX(Curves!$S$8:$S$68,BC$4-$B154+1)</f>
        <v/>
      </c>
      <c r="BD154" s="121">
        <f>$C154*INDEX(Curves!$S$8:$S$68,BD$4-$B154+1)</f>
        <v/>
      </c>
      <c r="BE154" s="121">
        <f>$C154*INDEX(Curves!$S$8:$S$68,BE$4-$B154+1)</f>
        <v/>
      </c>
      <c r="BF154" s="121">
        <f>$C154*INDEX(Curves!$S$8:$S$68,BF$4-$B154+1)</f>
        <v/>
      </c>
      <c r="BG154" s="121">
        <f>$C154*INDEX(Curves!$S$8:$S$68,BG$4-$B154+1)</f>
        <v/>
      </c>
      <c r="BH154" s="121">
        <f>$C154*INDEX(Curves!$S$8:$S$68,BH$4-$B154+1)</f>
        <v/>
      </c>
      <c r="BI154" s="121">
        <f>$C154*INDEX(Curves!$S$8:$S$68,BI$4-$B154+1)</f>
        <v/>
      </c>
      <c r="BJ154" s="121">
        <f>$C154*INDEX(Curves!$S$8:$S$68,BJ$4-$B154+1)</f>
        <v/>
      </c>
      <c r="BK154" s="121">
        <f>$C154*INDEX(Curves!$S$8:$S$68,BK$4-$B154+1)</f>
        <v/>
      </c>
      <c r="BL154" s="121">
        <f>$C154*INDEX(Curves!$S$8:$S$68,BL$4-$B154+1)</f>
        <v/>
      </c>
    </row>
    <row r="155">
      <c r="A155" s="116" t="inlineStr">
        <is>
          <t>Cohort month 20</t>
        </is>
      </c>
      <c r="B155" s="116" t="n">
        <v>20</v>
      </c>
      <c r="C155" s="33">
        <f>INDEX(Ops!$E$35:$BL$35,1,$B155)</f>
        <v/>
      </c>
      <c r="Y155" s="121">
        <f>$C155*INDEX(Curves!$S$8:$S$68,Y$4-$B155+1)</f>
        <v/>
      </c>
      <c r="Z155" s="121">
        <f>$C155*INDEX(Curves!$S$8:$S$68,Z$4-$B155+1)</f>
        <v/>
      </c>
      <c r="AA155" s="121">
        <f>$C155*INDEX(Curves!$S$8:$S$68,AA$4-$B155+1)</f>
        <v/>
      </c>
      <c r="AB155" s="121">
        <f>$C155*INDEX(Curves!$S$8:$S$68,AB$4-$B155+1)</f>
        <v/>
      </c>
      <c r="AC155" s="121">
        <f>$C155*INDEX(Curves!$S$8:$S$68,AC$4-$B155+1)</f>
        <v/>
      </c>
      <c r="AD155" s="121">
        <f>$C155*INDEX(Curves!$S$8:$S$68,AD$4-$B155+1)</f>
        <v/>
      </c>
      <c r="AE155" s="121">
        <f>$C155*INDEX(Curves!$S$8:$S$68,AE$4-$B155+1)</f>
        <v/>
      </c>
      <c r="AF155" s="121">
        <f>$C155*INDEX(Curves!$S$8:$S$68,AF$4-$B155+1)</f>
        <v/>
      </c>
      <c r="AG155" s="121">
        <f>$C155*INDEX(Curves!$S$8:$S$68,AG$4-$B155+1)</f>
        <v/>
      </c>
      <c r="AH155" s="121">
        <f>$C155*INDEX(Curves!$S$8:$S$68,AH$4-$B155+1)</f>
        <v/>
      </c>
      <c r="AI155" s="121">
        <f>$C155*INDEX(Curves!$S$8:$S$68,AI$4-$B155+1)</f>
        <v/>
      </c>
      <c r="AJ155" s="121">
        <f>$C155*INDEX(Curves!$S$8:$S$68,AJ$4-$B155+1)</f>
        <v/>
      </c>
      <c r="AK155" s="121">
        <f>$C155*INDEX(Curves!$S$8:$S$68,AK$4-$B155+1)</f>
        <v/>
      </c>
      <c r="AL155" s="121">
        <f>$C155*INDEX(Curves!$S$8:$S$68,AL$4-$B155+1)</f>
        <v/>
      </c>
      <c r="AM155" s="121">
        <f>$C155*INDEX(Curves!$S$8:$S$68,AM$4-$B155+1)</f>
        <v/>
      </c>
      <c r="AN155" s="121">
        <f>$C155*INDEX(Curves!$S$8:$S$68,AN$4-$B155+1)</f>
        <v/>
      </c>
      <c r="AO155" s="121">
        <f>$C155*INDEX(Curves!$S$8:$S$68,AO$4-$B155+1)</f>
        <v/>
      </c>
      <c r="AP155" s="121">
        <f>$C155*INDEX(Curves!$S$8:$S$68,AP$4-$B155+1)</f>
        <v/>
      </c>
      <c r="AQ155" s="121">
        <f>$C155*INDEX(Curves!$S$8:$S$68,AQ$4-$B155+1)</f>
        <v/>
      </c>
      <c r="AR155" s="121">
        <f>$C155*INDEX(Curves!$S$8:$S$68,AR$4-$B155+1)</f>
        <v/>
      </c>
      <c r="AS155" s="121">
        <f>$C155*INDEX(Curves!$S$8:$S$68,AS$4-$B155+1)</f>
        <v/>
      </c>
      <c r="AT155" s="121">
        <f>$C155*INDEX(Curves!$S$8:$S$68,AT$4-$B155+1)</f>
        <v/>
      </c>
      <c r="AU155" s="121">
        <f>$C155*INDEX(Curves!$S$8:$S$68,AU$4-$B155+1)</f>
        <v/>
      </c>
      <c r="AV155" s="121">
        <f>$C155*INDEX(Curves!$S$8:$S$68,AV$4-$B155+1)</f>
        <v/>
      </c>
      <c r="AW155" s="121">
        <f>$C155*INDEX(Curves!$S$8:$S$68,AW$4-$B155+1)</f>
        <v/>
      </c>
      <c r="AX155" s="121">
        <f>$C155*INDEX(Curves!$S$8:$S$68,AX$4-$B155+1)</f>
        <v/>
      </c>
      <c r="AY155" s="121">
        <f>$C155*INDEX(Curves!$S$8:$S$68,AY$4-$B155+1)</f>
        <v/>
      </c>
      <c r="AZ155" s="121">
        <f>$C155*INDEX(Curves!$S$8:$S$68,AZ$4-$B155+1)</f>
        <v/>
      </c>
      <c r="BA155" s="121">
        <f>$C155*INDEX(Curves!$S$8:$S$68,BA$4-$B155+1)</f>
        <v/>
      </c>
      <c r="BB155" s="121">
        <f>$C155*INDEX(Curves!$S$8:$S$68,BB$4-$B155+1)</f>
        <v/>
      </c>
      <c r="BC155" s="121">
        <f>$C155*INDEX(Curves!$S$8:$S$68,BC$4-$B155+1)</f>
        <v/>
      </c>
      <c r="BD155" s="121">
        <f>$C155*INDEX(Curves!$S$8:$S$68,BD$4-$B155+1)</f>
        <v/>
      </c>
      <c r="BE155" s="121">
        <f>$C155*INDEX(Curves!$S$8:$S$68,BE$4-$B155+1)</f>
        <v/>
      </c>
      <c r="BF155" s="121">
        <f>$C155*INDEX(Curves!$S$8:$S$68,BF$4-$B155+1)</f>
        <v/>
      </c>
      <c r="BG155" s="121">
        <f>$C155*INDEX(Curves!$S$8:$S$68,BG$4-$B155+1)</f>
        <v/>
      </c>
      <c r="BH155" s="121">
        <f>$C155*INDEX(Curves!$S$8:$S$68,BH$4-$B155+1)</f>
        <v/>
      </c>
      <c r="BI155" s="121">
        <f>$C155*INDEX(Curves!$S$8:$S$68,BI$4-$B155+1)</f>
        <v/>
      </c>
      <c r="BJ155" s="121">
        <f>$C155*INDEX(Curves!$S$8:$S$68,BJ$4-$B155+1)</f>
        <v/>
      </c>
      <c r="BK155" s="121">
        <f>$C155*INDEX(Curves!$S$8:$S$68,BK$4-$B155+1)</f>
        <v/>
      </c>
      <c r="BL155" s="121">
        <f>$C155*INDEX(Curves!$S$8:$S$68,BL$4-$B155+1)</f>
        <v/>
      </c>
    </row>
    <row r="156">
      <c r="A156" s="116" t="inlineStr">
        <is>
          <t>Cohort month 21</t>
        </is>
      </c>
      <c r="B156" s="116" t="n">
        <v>21</v>
      </c>
      <c r="C156" s="33">
        <f>INDEX(Ops!$E$35:$BL$35,1,$B156)</f>
        <v/>
      </c>
      <c r="Z156" s="121">
        <f>$C156*INDEX(Curves!$S$8:$S$68,Z$4-$B156+1)</f>
        <v/>
      </c>
      <c r="AA156" s="121">
        <f>$C156*INDEX(Curves!$S$8:$S$68,AA$4-$B156+1)</f>
        <v/>
      </c>
      <c r="AB156" s="121">
        <f>$C156*INDEX(Curves!$S$8:$S$68,AB$4-$B156+1)</f>
        <v/>
      </c>
      <c r="AC156" s="121">
        <f>$C156*INDEX(Curves!$S$8:$S$68,AC$4-$B156+1)</f>
        <v/>
      </c>
      <c r="AD156" s="121">
        <f>$C156*INDEX(Curves!$S$8:$S$68,AD$4-$B156+1)</f>
        <v/>
      </c>
      <c r="AE156" s="121">
        <f>$C156*INDEX(Curves!$S$8:$S$68,AE$4-$B156+1)</f>
        <v/>
      </c>
      <c r="AF156" s="121">
        <f>$C156*INDEX(Curves!$S$8:$S$68,AF$4-$B156+1)</f>
        <v/>
      </c>
      <c r="AG156" s="121">
        <f>$C156*INDEX(Curves!$S$8:$S$68,AG$4-$B156+1)</f>
        <v/>
      </c>
      <c r="AH156" s="121">
        <f>$C156*INDEX(Curves!$S$8:$S$68,AH$4-$B156+1)</f>
        <v/>
      </c>
      <c r="AI156" s="121">
        <f>$C156*INDEX(Curves!$S$8:$S$68,AI$4-$B156+1)</f>
        <v/>
      </c>
      <c r="AJ156" s="121">
        <f>$C156*INDEX(Curves!$S$8:$S$68,AJ$4-$B156+1)</f>
        <v/>
      </c>
      <c r="AK156" s="121">
        <f>$C156*INDEX(Curves!$S$8:$S$68,AK$4-$B156+1)</f>
        <v/>
      </c>
      <c r="AL156" s="121">
        <f>$C156*INDEX(Curves!$S$8:$S$68,AL$4-$B156+1)</f>
        <v/>
      </c>
      <c r="AM156" s="121">
        <f>$C156*INDEX(Curves!$S$8:$S$68,AM$4-$B156+1)</f>
        <v/>
      </c>
      <c r="AN156" s="121">
        <f>$C156*INDEX(Curves!$S$8:$S$68,AN$4-$B156+1)</f>
        <v/>
      </c>
      <c r="AO156" s="121">
        <f>$C156*INDEX(Curves!$S$8:$S$68,AO$4-$B156+1)</f>
        <v/>
      </c>
      <c r="AP156" s="121">
        <f>$C156*INDEX(Curves!$S$8:$S$68,AP$4-$B156+1)</f>
        <v/>
      </c>
      <c r="AQ156" s="121">
        <f>$C156*INDEX(Curves!$S$8:$S$68,AQ$4-$B156+1)</f>
        <v/>
      </c>
      <c r="AR156" s="121">
        <f>$C156*INDEX(Curves!$S$8:$S$68,AR$4-$B156+1)</f>
        <v/>
      </c>
      <c r="AS156" s="121">
        <f>$C156*INDEX(Curves!$S$8:$S$68,AS$4-$B156+1)</f>
        <v/>
      </c>
      <c r="AT156" s="121">
        <f>$C156*INDEX(Curves!$S$8:$S$68,AT$4-$B156+1)</f>
        <v/>
      </c>
      <c r="AU156" s="121">
        <f>$C156*INDEX(Curves!$S$8:$S$68,AU$4-$B156+1)</f>
        <v/>
      </c>
      <c r="AV156" s="121">
        <f>$C156*INDEX(Curves!$S$8:$S$68,AV$4-$B156+1)</f>
        <v/>
      </c>
      <c r="AW156" s="121">
        <f>$C156*INDEX(Curves!$S$8:$S$68,AW$4-$B156+1)</f>
        <v/>
      </c>
      <c r="AX156" s="121">
        <f>$C156*INDEX(Curves!$S$8:$S$68,AX$4-$B156+1)</f>
        <v/>
      </c>
      <c r="AY156" s="121">
        <f>$C156*INDEX(Curves!$S$8:$S$68,AY$4-$B156+1)</f>
        <v/>
      </c>
      <c r="AZ156" s="121">
        <f>$C156*INDEX(Curves!$S$8:$S$68,AZ$4-$B156+1)</f>
        <v/>
      </c>
      <c r="BA156" s="121">
        <f>$C156*INDEX(Curves!$S$8:$S$68,BA$4-$B156+1)</f>
        <v/>
      </c>
      <c r="BB156" s="121">
        <f>$C156*INDEX(Curves!$S$8:$S$68,BB$4-$B156+1)</f>
        <v/>
      </c>
      <c r="BC156" s="121">
        <f>$C156*INDEX(Curves!$S$8:$S$68,BC$4-$B156+1)</f>
        <v/>
      </c>
      <c r="BD156" s="121">
        <f>$C156*INDEX(Curves!$S$8:$S$68,BD$4-$B156+1)</f>
        <v/>
      </c>
      <c r="BE156" s="121">
        <f>$C156*INDEX(Curves!$S$8:$S$68,BE$4-$B156+1)</f>
        <v/>
      </c>
      <c r="BF156" s="121">
        <f>$C156*INDEX(Curves!$S$8:$S$68,BF$4-$B156+1)</f>
        <v/>
      </c>
      <c r="BG156" s="121">
        <f>$C156*INDEX(Curves!$S$8:$S$68,BG$4-$B156+1)</f>
        <v/>
      </c>
      <c r="BH156" s="121">
        <f>$C156*INDEX(Curves!$S$8:$S$68,BH$4-$B156+1)</f>
        <v/>
      </c>
      <c r="BI156" s="121">
        <f>$C156*INDEX(Curves!$S$8:$S$68,BI$4-$B156+1)</f>
        <v/>
      </c>
      <c r="BJ156" s="121">
        <f>$C156*INDEX(Curves!$S$8:$S$68,BJ$4-$B156+1)</f>
        <v/>
      </c>
      <c r="BK156" s="121">
        <f>$C156*INDEX(Curves!$S$8:$S$68,BK$4-$B156+1)</f>
        <v/>
      </c>
      <c r="BL156" s="121">
        <f>$C156*INDEX(Curves!$S$8:$S$68,BL$4-$B156+1)</f>
        <v/>
      </c>
    </row>
    <row r="157">
      <c r="A157" s="116" t="inlineStr">
        <is>
          <t>Cohort month 22</t>
        </is>
      </c>
      <c r="B157" s="116" t="n">
        <v>22</v>
      </c>
      <c r="C157" s="33">
        <f>INDEX(Ops!$E$35:$BL$35,1,$B157)</f>
        <v/>
      </c>
      <c r="AA157" s="121">
        <f>$C157*INDEX(Curves!$S$8:$S$68,AA$4-$B157+1)</f>
        <v/>
      </c>
      <c r="AB157" s="121">
        <f>$C157*INDEX(Curves!$S$8:$S$68,AB$4-$B157+1)</f>
        <v/>
      </c>
      <c r="AC157" s="121">
        <f>$C157*INDEX(Curves!$S$8:$S$68,AC$4-$B157+1)</f>
        <v/>
      </c>
      <c r="AD157" s="121">
        <f>$C157*INDEX(Curves!$S$8:$S$68,AD$4-$B157+1)</f>
        <v/>
      </c>
      <c r="AE157" s="121">
        <f>$C157*INDEX(Curves!$S$8:$S$68,AE$4-$B157+1)</f>
        <v/>
      </c>
      <c r="AF157" s="121">
        <f>$C157*INDEX(Curves!$S$8:$S$68,AF$4-$B157+1)</f>
        <v/>
      </c>
      <c r="AG157" s="121">
        <f>$C157*INDEX(Curves!$S$8:$S$68,AG$4-$B157+1)</f>
        <v/>
      </c>
      <c r="AH157" s="121">
        <f>$C157*INDEX(Curves!$S$8:$S$68,AH$4-$B157+1)</f>
        <v/>
      </c>
      <c r="AI157" s="121">
        <f>$C157*INDEX(Curves!$S$8:$S$68,AI$4-$B157+1)</f>
        <v/>
      </c>
      <c r="AJ157" s="121">
        <f>$C157*INDEX(Curves!$S$8:$S$68,AJ$4-$B157+1)</f>
        <v/>
      </c>
      <c r="AK157" s="121">
        <f>$C157*INDEX(Curves!$S$8:$S$68,AK$4-$B157+1)</f>
        <v/>
      </c>
      <c r="AL157" s="121">
        <f>$C157*INDEX(Curves!$S$8:$S$68,AL$4-$B157+1)</f>
        <v/>
      </c>
      <c r="AM157" s="121">
        <f>$C157*INDEX(Curves!$S$8:$S$68,AM$4-$B157+1)</f>
        <v/>
      </c>
      <c r="AN157" s="121">
        <f>$C157*INDEX(Curves!$S$8:$S$68,AN$4-$B157+1)</f>
        <v/>
      </c>
      <c r="AO157" s="121">
        <f>$C157*INDEX(Curves!$S$8:$S$68,AO$4-$B157+1)</f>
        <v/>
      </c>
      <c r="AP157" s="121">
        <f>$C157*INDEX(Curves!$S$8:$S$68,AP$4-$B157+1)</f>
        <v/>
      </c>
      <c r="AQ157" s="121">
        <f>$C157*INDEX(Curves!$S$8:$S$68,AQ$4-$B157+1)</f>
        <v/>
      </c>
      <c r="AR157" s="121">
        <f>$C157*INDEX(Curves!$S$8:$S$68,AR$4-$B157+1)</f>
        <v/>
      </c>
      <c r="AS157" s="121">
        <f>$C157*INDEX(Curves!$S$8:$S$68,AS$4-$B157+1)</f>
        <v/>
      </c>
      <c r="AT157" s="121">
        <f>$C157*INDEX(Curves!$S$8:$S$68,AT$4-$B157+1)</f>
        <v/>
      </c>
      <c r="AU157" s="121">
        <f>$C157*INDEX(Curves!$S$8:$S$68,AU$4-$B157+1)</f>
        <v/>
      </c>
      <c r="AV157" s="121">
        <f>$C157*INDEX(Curves!$S$8:$S$68,AV$4-$B157+1)</f>
        <v/>
      </c>
      <c r="AW157" s="121">
        <f>$C157*INDEX(Curves!$S$8:$S$68,AW$4-$B157+1)</f>
        <v/>
      </c>
      <c r="AX157" s="121">
        <f>$C157*INDEX(Curves!$S$8:$S$68,AX$4-$B157+1)</f>
        <v/>
      </c>
      <c r="AY157" s="121">
        <f>$C157*INDEX(Curves!$S$8:$S$68,AY$4-$B157+1)</f>
        <v/>
      </c>
      <c r="AZ157" s="121">
        <f>$C157*INDEX(Curves!$S$8:$S$68,AZ$4-$B157+1)</f>
        <v/>
      </c>
      <c r="BA157" s="121">
        <f>$C157*INDEX(Curves!$S$8:$S$68,BA$4-$B157+1)</f>
        <v/>
      </c>
      <c r="BB157" s="121">
        <f>$C157*INDEX(Curves!$S$8:$S$68,BB$4-$B157+1)</f>
        <v/>
      </c>
      <c r="BC157" s="121">
        <f>$C157*INDEX(Curves!$S$8:$S$68,BC$4-$B157+1)</f>
        <v/>
      </c>
      <c r="BD157" s="121">
        <f>$C157*INDEX(Curves!$S$8:$S$68,BD$4-$B157+1)</f>
        <v/>
      </c>
      <c r="BE157" s="121">
        <f>$C157*INDEX(Curves!$S$8:$S$68,BE$4-$B157+1)</f>
        <v/>
      </c>
      <c r="BF157" s="121">
        <f>$C157*INDEX(Curves!$S$8:$S$68,BF$4-$B157+1)</f>
        <v/>
      </c>
      <c r="BG157" s="121">
        <f>$C157*INDEX(Curves!$S$8:$S$68,BG$4-$B157+1)</f>
        <v/>
      </c>
      <c r="BH157" s="121">
        <f>$C157*INDEX(Curves!$S$8:$S$68,BH$4-$B157+1)</f>
        <v/>
      </c>
      <c r="BI157" s="121">
        <f>$C157*INDEX(Curves!$S$8:$S$68,BI$4-$B157+1)</f>
        <v/>
      </c>
      <c r="BJ157" s="121">
        <f>$C157*INDEX(Curves!$S$8:$S$68,BJ$4-$B157+1)</f>
        <v/>
      </c>
      <c r="BK157" s="121">
        <f>$C157*INDEX(Curves!$S$8:$S$68,BK$4-$B157+1)</f>
        <v/>
      </c>
      <c r="BL157" s="121">
        <f>$C157*INDEX(Curves!$S$8:$S$68,BL$4-$B157+1)</f>
        <v/>
      </c>
    </row>
    <row r="158">
      <c r="A158" s="116" t="inlineStr">
        <is>
          <t>Cohort month 23</t>
        </is>
      </c>
      <c r="B158" s="116" t="n">
        <v>23</v>
      </c>
      <c r="C158" s="33">
        <f>INDEX(Ops!$E$35:$BL$35,1,$B158)</f>
        <v/>
      </c>
      <c r="AB158" s="121">
        <f>$C158*INDEX(Curves!$S$8:$S$68,AB$4-$B158+1)</f>
        <v/>
      </c>
      <c r="AC158" s="121">
        <f>$C158*INDEX(Curves!$S$8:$S$68,AC$4-$B158+1)</f>
        <v/>
      </c>
      <c r="AD158" s="121">
        <f>$C158*INDEX(Curves!$S$8:$S$68,AD$4-$B158+1)</f>
        <v/>
      </c>
      <c r="AE158" s="121">
        <f>$C158*INDEX(Curves!$S$8:$S$68,AE$4-$B158+1)</f>
        <v/>
      </c>
      <c r="AF158" s="121">
        <f>$C158*INDEX(Curves!$S$8:$S$68,AF$4-$B158+1)</f>
        <v/>
      </c>
      <c r="AG158" s="121">
        <f>$C158*INDEX(Curves!$S$8:$S$68,AG$4-$B158+1)</f>
        <v/>
      </c>
      <c r="AH158" s="121">
        <f>$C158*INDEX(Curves!$S$8:$S$68,AH$4-$B158+1)</f>
        <v/>
      </c>
      <c r="AI158" s="121">
        <f>$C158*INDEX(Curves!$S$8:$S$68,AI$4-$B158+1)</f>
        <v/>
      </c>
      <c r="AJ158" s="121">
        <f>$C158*INDEX(Curves!$S$8:$S$68,AJ$4-$B158+1)</f>
        <v/>
      </c>
      <c r="AK158" s="121">
        <f>$C158*INDEX(Curves!$S$8:$S$68,AK$4-$B158+1)</f>
        <v/>
      </c>
      <c r="AL158" s="121">
        <f>$C158*INDEX(Curves!$S$8:$S$68,AL$4-$B158+1)</f>
        <v/>
      </c>
      <c r="AM158" s="121">
        <f>$C158*INDEX(Curves!$S$8:$S$68,AM$4-$B158+1)</f>
        <v/>
      </c>
      <c r="AN158" s="121">
        <f>$C158*INDEX(Curves!$S$8:$S$68,AN$4-$B158+1)</f>
        <v/>
      </c>
      <c r="AO158" s="121">
        <f>$C158*INDEX(Curves!$S$8:$S$68,AO$4-$B158+1)</f>
        <v/>
      </c>
      <c r="AP158" s="121">
        <f>$C158*INDEX(Curves!$S$8:$S$68,AP$4-$B158+1)</f>
        <v/>
      </c>
      <c r="AQ158" s="121">
        <f>$C158*INDEX(Curves!$S$8:$S$68,AQ$4-$B158+1)</f>
        <v/>
      </c>
      <c r="AR158" s="121">
        <f>$C158*INDEX(Curves!$S$8:$S$68,AR$4-$B158+1)</f>
        <v/>
      </c>
      <c r="AS158" s="121">
        <f>$C158*INDEX(Curves!$S$8:$S$68,AS$4-$B158+1)</f>
        <v/>
      </c>
      <c r="AT158" s="121">
        <f>$C158*INDEX(Curves!$S$8:$S$68,AT$4-$B158+1)</f>
        <v/>
      </c>
      <c r="AU158" s="121">
        <f>$C158*INDEX(Curves!$S$8:$S$68,AU$4-$B158+1)</f>
        <v/>
      </c>
      <c r="AV158" s="121">
        <f>$C158*INDEX(Curves!$S$8:$S$68,AV$4-$B158+1)</f>
        <v/>
      </c>
      <c r="AW158" s="121">
        <f>$C158*INDEX(Curves!$S$8:$S$68,AW$4-$B158+1)</f>
        <v/>
      </c>
      <c r="AX158" s="121">
        <f>$C158*INDEX(Curves!$S$8:$S$68,AX$4-$B158+1)</f>
        <v/>
      </c>
      <c r="AY158" s="121">
        <f>$C158*INDEX(Curves!$S$8:$S$68,AY$4-$B158+1)</f>
        <v/>
      </c>
      <c r="AZ158" s="121">
        <f>$C158*INDEX(Curves!$S$8:$S$68,AZ$4-$B158+1)</f>
        <v/>
      </c>
      <c r="BA158" s="121">
        <f>$C158*INDEX(Curves!$S$8:$S$68,BA$4-$B158+1)</f>
        <v/>
      </c>
      <c r="BB158" s="121">
        <f>$C158*INDEX(Curves!$S$8:$S$68,BB$4-$B158+1)</f>
        <v/>
      </c>
      <c r="BC158" s="121">
        <f>$C158*INDEX(Curves!$S$8:$S$68,BC$4-$B158+1)</f>
        <v/>
      </c>
      <c r="BD158" s="121">
        <f>$C158*INDEX(Curves!$S$8:$S$68,BD$4-$B158+1)</f>
        <v/>
      </c>
      <c r="BE158" s="121">
        <f>$C158*INDEX(Curves!$S$8:$S$68,BE$4-$B158+1)</f>
        <v/>
      </c>
      <c r="BF158" s="121">
        <f>$C158*INDEX(Curves!$S$8:$S$68,BF$4-$B158+1)</f>
        <v/>
      </c>
      <c r="BG158" s="121">
        <f>$C158*INDEX(Curves!$S$8:$S$68,BG$4-$B158+1)</f>
        <v/>
      </c>
      <c r="BH158" s="121">
        <f>$C158*INDEX(Curves!$S$8:$S$68,BH$4-$B158+1)</f>
        <v/>
      </c>
      <c r="BI158" s="121">
        <f>$C158*INDEX(Curves!$S$8:$S$68,BI$4-$B158+1)</f>
        <v/>
      </c>
      <c r="BJ158" s="121">
        <f>$C158*INDEX(Curves!$S$8:$S$68,BJ$4-$B158+1)</f>
        <v/>
      </c>
      <c r="BK158" s="121">
        <f>$C158*INDEX(Curves!$S$8:$S$68,BK$4-$B158+1)</f>
        <v/>
      </c>
      <c r="BL158" s="121">
        <f>$C158*INDEX(Curves!$S$8:$S$68,BL$4-$B158+1)</f>
        <v/>
      </c>
    </row>
    <row r="159">
      <c r="A159" s="116" t="inlineStr">
        <is>
          <t>Cohort month 24</t>
        </is>
      </c>
      <c r="B159" s="116" t="n">
        <v>24</v>
      </c>
      <c r="C159" s="33">
        <f>INDEX(Ops!$E$35:$BL$35,1,$B159)</f>
        <v/>
      </c>
      <c r="AC159" s="121">
        <f>$C159*INDEX(Curves!$S$8:$S$68,AC$4-$B159+1)</f>
        <v/>
      </c>
      <c r="AD159" s="121">
        <f>$C159*INDEX(Curves!$S$8:$S$68,AD$4-$B159+1)</f>
        <v/>
      </c>
      <c r="AE159" s="121">
        <f>$C159*INDEX(Curves!$S$8:$S$68,AE$4-$B159+1)</f>
        <v/>
      </c>
      <c r="AF159" s="121">
        <f>$C159*INDEX(Curves!$S$8:$S$68,AF$4-$B159+1)</f>
        <v/>
      </c>
      <c r="AG159" s="121">
        <f>$C159*INDEX(Curves!$S$8:$S$68,AG$4-$B159+1)</f>
        <v/>
      </c>
      <c r="AH159" s="121">
        <f>$C159*INDEX(Curves!$S$8:$S$68,AH$4-$B159+1)</f>
        <v/>
      </c>
      <c r="AI159" s="121">
        <f>$C159*INDEX(Curves!$S$8:$S$68,AI$4-$B159+1)</f>
        <v/>
      </c>
      <c r="AJ159" s="121">
        <f>$C159*INDEX(Curves!$S$8:$S$68,AJ$4-$B159+1)</f>
        <v/>
      </c>
      <c r="AK159" s="121">
        <f>$C159*INDEX(Curves!$S$8:$S$68,AK$4-$B159+1)</f>
        <v/>
      </c>
      <c r="AL159" s="121">
        <f>$C159*INDEX(Curves!$S$8:$S$68,AL$4-$B159+1)</f>
        <v/>
      </c>
      <c r="AM159" s="121">
        <f>$C159*INDEX(Curves!$S$8:$S$68,AM$4-$B159+1)</f>
        <v/>
      </c>
      <c r="AN159" s="121">
        <f>$C159*INDEX(Curves!$S$8:$S$68,AN$4-$B159+1)</f>
        <v/>
      </c>
      <c r="AO159" s="121">
        <f>$C159*INDEX(Curves!$S$8:$S$68,AO$4-$B159+1)</f>
        <v/>
      </c>
      <c r="AP159" s="121">
        <f>$C159*INDEX(Curves!$S$8:$S$68,AP$4-$B159+1)</f>
        <v/>
      </c>
      <c r="AQ159" s="121">
        <f>$C159*INDEX(Curves!$S$8:$S$68,AQ$4-$B159+1)</f>
        <v/>
      </c>
      <c r="AR159" s="121">
        <f>$C159*INDEX(Curves!$S$8:$S$68,AR$4-$B159+1)</f>
        <v/>
      </c>
      <c r="AS159" s="121">
        <f>$C159*INDEX(Curves!$S$8:$S$68,AS$4-$B159+1)</f>
        <v/>
      </c>
      <c r="AT159" s="121">
        <f>$C159*INDEX(Curves!$S$8:$S$68,AT$4-$B159+1)</f>
        <v/>
      </c>
      <c r="AU159" s="121">
        <f>$C159*INDEX(Curves!$S$8:$S$68,AU$4-$B159+1)</f>
        <v/>
      </c>
      <c r="AV159" s="121">
        <f>$C159*INDEX(Curves!$S$8:$S$68,AV$4-$B159+1)</f>
        <v/>
      </c>
      <c r="AW159" s="121">
        <f>$C159*INDEX(Curves!$S$8:$S$68,AW$4-$B159+1)</f>
        <v/>
      </c>
      <c r="AX159" s="121">
        <f>$C159*INDEX(Curves!$S$8:$S$68,AX$4-$B159+1)</f>
        <v/>
      </c>
      <c r="AY159" s="121">
        <f>$C159*INDEX(Curves!$S$8:$S$68,AY$4-$B159+1)</f>
        <v/>
      </c>
      <c r="AZ159" s="121">
        <f>$C159*INDEX(Curves!$S$8:$S$68,AZ$4-$B159+1)</f>
        <v/>
      </c>
      <c r="BA159" s="121">
        <f>$C159*INDEX(Curves!$S$8:$S$68,BA$4-$B159+1)</f>
        <v/>
      </c>
      <c r="BB159" s="121">
        <f>$C159*INDEX(Curves!$S$8:$S$68,BB$4-$B159+1)</f>
        <v/>
      </c>
      <c r="BC159" s="121">
        <f>$C159*INDEX(Curves!$S$8:$S$68,BC$4-$B159+1)</f>
        <v/>
      </c>
      <c r="BD159" s="121">
        <f>$C159*INDEX(Curves!$S$8:$S$68,BD$4-$B159+1)</f>
        <v/>
      </c>
      <c r="BE159" s="121">
        <f>$C159*INDEX(Curves!$S$8:$S$68,BE$4-$B159+1)</f>
        <v/>
      </c>
      <c r="BF159" s="121">
        <f>$C159*INDEX(Curves!$S$8:$S$68,BF$4-$B159+1)</f>
        <v/>
      </c>
      <c r="BG159" s="121">
        <f>$C159*INDEX(Curves!$S$8:$S$68,BG$4-$B159+1)</f>
        <v/>
      </c>
      <c r="BH159" s="121">
        <f>$C159*INDEX(Curves!$S$8:$S$68,BH$4-$B159+1)</f>
        <v/>
      </c>
      <c r="BI159" s="121">
        <f>$C159*INDEX(Curves!$S$8:$S$68,BI$4-$B159+1)</f>
        <v/>
      </c>
      <c r="BJ159" s="121">
        <f>$C159*INDEX(Curves!$S$8:$S$68,BJ$4-$B159+1)</f>
        <v/>
      </c>
      <c r="BK159" s="121">
        <f>$C159*INDEX(Curves!$S$8:$S$68,BK$4-$B159+1)</f>
        <v/>
      </c>
      <c r="BL159" s="121">
        <f>$C159*INDEX(Curves!$S$8:$S$68,BL$4-$B159+1)</f>
        <v/>
      </c>
    </row>
    <row r="160">
      <c r="A160" s="116" t="inlineStr">
        <is>
          <t>Cohort month 25</t>
        </is>
      </c>
      <c r="B160" s="116" t="n">
        <v>25</v>
      </c>
      <c r="C160" s="33">
        <f>INDEX(Ops!$E$35:$BL$35,1,$B160)</f>
        <v/>
      </c>
      <c r="AD160" s="121">
        <f>$C160*INDEX(Curves!$S$8:$S$68,AD$4-$B160+1)</f>
        <v/>
      </c>
      <c r="AE160" s="121">
        <f>$C160*INDEX(Curves!$S$8:$S$68,AE$4-$B160+1)</f>
        <v/>
      </c>
      <c r="AF160" s="121">
        <f>$C160*INDEX(Curves!$S$8:$S$68,AF$4-$B160+1)</f>
        <v/>
      </c>
      <c r="AG160" s="121">
        <f>$C160*INDEX(Curves!$S$8:$S$68,AG$4-$B160+1)</f>
        <v/>
      </c>
      <c r="AH160" s="121">
        <f>$C160*INDEX(Curves!$S$8:$S$68,AH$4-$B160+1)</f>
        <v/>
      </c>
      <c r="AI160" s="121">
        <f>$C160*INDEX(Curves!$S$8:$S$68,AI$4-$B160+1)</f>
        <v/>
      </c>
      <c r="AJ160" s="121">
        <f>$C160*INDEX(Curves!$S$8:$S$68,AJ$4-$B160+1)</f>
        <v/>
      </c>
      <c r="AK160" s="121">
        <f>$C160*INDEX(Curves!$S$8:$S$68,AK$4-$B160+1)</f>
        <v/>
      </c>
      <c r="AL160" s="121">
        <f>$C160*INDEX(Curves!$S$8:$S$68,AL$4-$B160+1)</f>
        <v/>
      </c>
      <c r="AM160" s="121">
        <f>$C160*INDEX(Curves!$S$8:$S$68,AM$4-$B160+1)</f>
        <v/>
      </c>
      <c r="AN160" s="121">
        <f>$C160*INDEX(Curves!$S$8:$S$68,AN$4-$B160+1)</f>
        <v/>
      </c>
      <c r="AO160" s="121">
        <f>$C160*INDEX(Curves!$S$8:$S$68,AO$4-$B160+1)</f>
        <v/>
      </c>
      <c r="AP160" s="121">
        <f>$C160*INDEX(Curves!$S$8:$S$68,AP$4-$B160+1)</f>
        <v/>
      </c>
      <c r="AQ160" s="121">
        <f>$C160*INDEX(Curves!$S$8:$S$68,AQ$4-$B160+1)</f>
        <v/>
      </c>
      <c r="AR160" s="121">
        <f>$C160*INDEX(Curves!$S$8:$S$68,AR$4-$B160+1)</f>
        <v/>
      </c>
      <c r="AS160" s="121">
        <f>$C160*INDEX(Curves!$S$8:$S$68,AS$4-$B160+1)</f>
        <v/>
      </c>
      <c r="AT160" s="121">
        <f>$C160*INDEX(Curves!$S$8:$S$68,AT$4-$B160+1)</f>
        <v/>
      </c>
      <c r="AU160" s="121">
        <f>$C160*INDEX(Curves!$S$8:$S$68,AU$4-$B160+1)</f>
        <v/>
      </c>
      <c r="AV160" s="121">
        <f>$C160*INDEX(Curves!$S$8:$S$68,AV$4-$B160+1)</f>
        <v/>
      </c>
      <c r="AW160" s="121">
        <f>$C160*INDEX(Curves!$S$8:$S$68,AW$4-$B160+1)</f>
        <v/>
      </c>
      <c r="AX160" s="121">
        <f>$C160*INDEX(Curves!$S$8:$S$68,AX$4-$B160+1)</f>
        <v/>
      </c>
      <c r="AY160" s="121">
        <f>$C160*INDEX(Curves!$S$8:$S$68,AY$4-$B160+1)</f>
        <v/>
      </c>
      <c r="AZ160" s="121">
        <f>$C160*INDEX(Curves!$S$8:$S$68,AZ$4-$B160+1)</f>
        <v/>
      </c>
      <c r="BA160" s="121">
        <f>$C160*INDEX(Curves!$S$8:$S$68,BA$4-$B160+1)</f>
        <v/>
      </c>
      <c r="BB160" s="121">
        <f>$C160*INDEX(Curves!$S$8:$S$68,BB$4-$B160+1)</f>
        <v/>
      </c>
      <c r="BC160" s="121">
        <f>$C160*INDEX(Curves!$S$8:$S$68,BC$4-$B160+1)</f>
        <v/>
      </c>
      <c r="BD160" s="121">
        <f>$C160*INDEX(Curves!$S$8:$S$68,BD$4-$B160+1)</f>
        <v/>
      </c>
      <c r="BE160" s="121">
        <f>$C160*INDEX(Curves!$S$8:$S$68,BE$4-$B160+1)</f>
        <v/>
      </c>
      <c r="BF160" s="121">
        <f>$C160*INDEX(Curves!$S$8:$S$68,BF$4-$B160+1)</f>
        <v/>
      </c>
      <c r="BG160" s="121">
        <f>$C160*INDEX(Curves!$S$8:$S$68,BG$4-$B160+1)</f>
        <v/>
      </c>
      <c r="BH160" s="121">
        <f>$C160*INDEX(Curves!$S$8:$S$68,BH$4-$B160+1)</f>
        <v/>
      </c>
      <c r="BI160" s="121">
        <f>$C160*INDEX(Curves!$S$8:$S$68,BI$4-$B160+1)</f>
        <v/>
      </c>
      <c r="BJ160" s="121">
        <f>$C160*INDEX(Curves!$S$8:$S$68,BJ$4-$B160+1)</f>
        <v/>
      </c>
      <c r="BK160" s="121">
        <f>$C160*INDEX(Curves!$S$8:$S$68,BK$4-$B160+1)</f>
        <v/>
      </c>
      <c r="BL160" s="121">
        <f>$C160*INDEX(Curves!$S$8:$S$68,BL$4-$B160+1)</f>
        <v/>
      </c>
    </row>
    <row r="161">
      <c r="A161" s="116" t="inlineStr">
        <is>
          <t>Cohort month 26</t>
        </is>
      </c>
      <c r="B161" s="116" t="n">
        <v>26</v>
      </c>
      <c r="C161" s="33">
        <f>INDEX(Ops!$E$35:$BL$35,1,$B161)</f>
        <v/>
      </c>
      <c r="AE161" s="121">
        <f>$C161*INDEX(Curves!$S$8:$S$68,AE$4-$B161+1)</f>
        <v/>
      </c>
      <c r="AF161" s="121">
        <f>$C161*INDEX(Curves!$S$8:$S$68,AF$4-$B161+1)</f>
        <v/>
      </c>
      <c r="AG161" s="121">
        <f>$C161*INDEX(Curves!$S$8:$S$68,AG$4-$B161+1)</f>
        <v/>
      </c>
      <c r="AH161" s="121">
        <f>$C161*INDEX(Curves!$S$8:$S$68,AH$4-$B161+1)</f>
        <v/>
      </c>
      <c r="AI161" s="121">
        <f>$C161*INDEX(Curves!$S$8:$S$68,AI$4-$B161+1)</f>
        <v/>
      </c>
      <c r="AJ161" s="121">
        <f>$C161*INDEX(Curves!$S$8:$S$68,AJ$4-$B161+1)</f>
        <v/>
      </c>
      <c r="AK161" s="121">
        <f>$C161*INDEX(Curves!$S$8:$S$68,AK$4-$B161+1)</f>
        <v/>
      </c>
      <c r="AL161" s="121">
        <f>$C161*INDEX(Curves!$S$8:$S$68,AL$4-$B161+1)</f>
        <v/>
      </c>
      <c r="AM161" s="121">
        <f>$C161*INDEX(Curves!$S$8:$S$68,AM$4-$B161+1)</f>
        <v/>
      </c>
      <c r="AN161" s="121">
        <f>$C161*INDEX(Curves!$S$8:$S$68,AN$4-$B161+1)</f>
        <v/>
      </c>
      <c r="AO161" s="121">
        <f>$C161*INDEX(Curves!$S$8:$S$68,AO$4-$B161+1)</f>
        <v/>
      </c>
      <c r="AP161" s="121">
        <f>$C161*INDEX(Curves!$S$8:$S$68,AP$4-$B161+1)</f>
        <v/>
      </c>
      <c r="AQ161" s="121">
        <f>$C161*INDEX(Curves!$S$8:$S$68,AQ$4-$B161+1)</f>
        <v/>
      </c>
      <c r="AR161" s="121">
        <f>$C161*INDEX(Curves!$S$8:$S$68,AR$4-$B161+1)</f>
        <v/>
      </c>
      <c r="AS161" s="121">
        <f>$C161*INDEX(Curves!$S$8:$S$68,AS$4-$B161+1)</f>
        <v/>
      </c>
      <c r="AT161" s="121">
        <f>$C161*INDEX(Curves!$S$8:$S$68,AT$4-$B161+1)</f>
        <v/>
      </c>
      <c r="AU161" s="121">
        <f>$C161*INDEX(Curves!$S$8:$S$68,AU$4-$B161+1)</f>
        <v/>
      </c>
      <c r="AV161" s="121">
        <f>$C161*INDEX(Curves!$S$8:$S$68,AV$4-$B161+1)</f>
        <v/>
      </c>
      <c r="AW161" s="121">
        <f>$C161*INDEX(Curves!$S$8:$S$68,AW$4-$B161+1)</f>
        <v/>
      </c>
      <c r="AX161" s="121">
        <f>$C161*INDEX(Curves!$S$8:$S$68,AX$4-$B161+1)</f>
        <v/>
      </c>
      <c r="AY161" s="121">
        <f>$C161*INDEX(Curves!$S$8:$S$68,AY$4-$B161+1)</f>
        <v/>
      </c>
      <c r="AZ161" s="121">
        <f>$C161*INDEX(Curves!$S$8:$S$68,AZ$4-$B161+1)</f>
        <v/>
      </c>
      <c r="BA161" s="121">
        <f>$C161*INDEX(Curves!$S$8:$S$68,BA$4-$B161+1)</f>
        <v/>
      </c>
      <c r="BB161" s="121">
        <f>$C161*INDEX(Curves!$S$8:$S$68,BB$4-$B161+1)</f>
        <v/>
      </c>
      <c r="BC161" s="121">
        <f>$C161*INDEX(Curves!$S$8:$S$68,BC$4-$B161+1)</f>
        <v/>
      </c>
      <c r="BD161" s="121">
        <f>$C161*INDEX(Curves!$S$8:$S$68,BD$4-$B161+1)</f>
        <v/>
      </c>
      <c r="BE161" s="121">
        <f>$C161*INDEX(Curves!$S$8:$S$68,BE$4-$B161+1)</f>
        <v/>
      </c>
      <c r="BF161" s="121">
        <f>$C161*INDEX(Curves!$S$8:$S$68,BF$4-$B161+1)</f>
        <v/>
      </c>
      <c r="BG161" s="121">
        <f>$C161*INDEX(Curves!$S$8:$S$68,BG$4-$B161+1)</f>
        <v/>
      </c>
      <c r="BH161" s="121">
        <f>$C161*INDEX(Curves!$S$8:$S$68,BH$4-$B161+1)</f>
        <v/>
      </c>
      <c r="BI161" s="121">
        <f>$C161*INDEX(Curves!$S$8:$S$68,BI$4-$B161+1)</f>
        <v/>
      </c>
      <c r="BJ161" s="121">
        <f>$C161*INDEX(Curves!$S$8:$S$68,BJ$4-$B161+1)</f>
        <v/>
      </c>
      <c r="BK161" s="121">
        <f>$C161*INDEX(Curves!$S$8:$S$68,BK$4-$B161+1)</f>
        <v/>
      </c>
      <c r="BL161" s="121">
        <f>$C161*INDEX(Curves!$S$8:$S$68,BL$4-$B161+1)</f>
        <v/>
      </c>
    </row>
    <row r="162">
      <c r="A162" s="116" t="inlineStr">
        <is>
          <t>Cohort month 27</t>
        </is>
      </c>
      <c r="B162" s="116" t="n">
        <v>27</v>
      </c>
      <c r="C162" s="33">
        <f>INDEX(Ops!$E$35:$BL$35,1,$B162)</f>
        <v/>
      </c>
      <c r="AF162" s="121">
        <f>$C162*INDEX(Curves!$S$8:$S$68,AF$4-$B162+1)</f>
        <v/>
      </c>
      <c r="AG162" s="121">
        <f>$C162*INDEX(Curves!$S$8:$S$68,AG$4-$B162+1)</f>
        <v/>
      </c>
      <c r="AH162" s="121">
        <f>$C162*INDEX(Curves!$S$8:$S$68,AH$4-$B162+1)</f>
        <v/>
      </c>
      <c r="AI162" s="121">
        <f>$C162*INDEX(Curves!$S$8:$S$68,AI$4-$B162+1)</f>
        <v/>
      </c>
      <c r="AJ162" s="121">
        <f>$C162*INDEX(Curves!$S$8:$S$68,AJ$4-$B162+1)</f>
        <v/>
      </c>
      <c r="AK162" s="121">
        <f>$C162*INDEX(Curves!$S$8:$S$68,AK$4-$B162+1)</f>
        <v/>
      </c>
      <c r="AL162" s="121">
        <f>$C162*INDEX(Curves!$S$8:$S$68,AL$4-$B162+1)</f>
        <v/>
      </c>
      <c r="AM162" s="121">
        <f>$C162*INDEX(Curves!$S$8:$S$68,AM$4-$B162+1)</f>
        <v/>
      </c>
      <c r="AN162" s="121">
        <f>$C162*INDEX(Curves!$S$8:$S$68,AN$4-$B162+1)</f>
        <v/>
      </c>
      <c r="AO162" s="121">
        <f>$C162*INDEX(Curves!$S$8:$S$68,AO$4-$B162+1)</f>
        <v/>
      </c>
      <c r="AP162" s="121">
        <f>$C162*INDEX(Curves!$S$8:$S$68,AP$4-$B162+1)</f>
        <v/>
      </c>
      <c r="AQ162" s="121">
        <f>$C162*INDEX(Curves!$S$8:$S$68,AQ$4-$B162+1)</f>
        <v/>
      </c>
      <c r="AR162" s="121">
        <f>$C162*INDEX(Curves!$S$8:$S$68,AR$4-$B162+1)</f>
        <v/>
      </c>
      <c r="AS162" s="121">
        <f>$C162*INDEX(Curves!$S$8:$S$68,AS$4-$B162+1)</f>
        <v/>
      </c>
      <c r="AT162" s="121">
        <f>$C162*INDEX(Curves!$S$8:$S$68,AT$4-$B162+1)</f>
        <v/>
      </c>
      <c r="AU162" s="121">
        <f>$C162*INDEX(Curves!$S$8:$S$68,AU$4-$B162+1)</f>
        <v/>
      </c>
      <c r="AV162" s="121">
        <f>$C162*INDEX(Curves!$S$8:$S$68,AV$4-$B162+1)</f>
        <v/>
      </c>
      <c r="AW162" s="121">
        <f>$C162*INDEX(Curves!$S$8:$S$68,AW$4-$B162+1)</f>
        <v/>
      </c>
      <c r="AX162" s="121">
        <f>$C162*INDEX(Curves!$S$8:$S$68,AX$4-$B162+1)</f>
        <v/>
      </c>
      <c r="AY162" s="121">
        <f>$C162*INDEX(Curves!$S$8:$S$68,AY$4-$B162+1)</f>
        <v/>
      </c>
      <c r="AZ162" s="121">
        <f>$C162*INDEX(Curves!$S$8:$S$68,AZ$4-$B162+1)</f>
        <v/>
      </c>
      <c r="BA162" s="121">
        <f>$C162*INDEX(Curves!$S$8:$S$68,BA$4-$B162+1)</f>
        <v/>
      </c>
      <c r="BB162" s="121">
        <f>$C162*INDEX(Curves!$S$8:$S$68,BB$4-$B162+1)</f>
        <v/>
      </c>
      <c r="BC162" s="121">
        <f>$C162*INDEX(Curves!$S$8:$S$68,BC$4-$B162+1)</f>
        <v/>
      </c>
      <c r="BD162" s="121">
        <f>$C162*INDEX(Curves!$S$8:$S$68,BD$4-$B162+1)</f>
        <v/>
      </c>
      <c r="BE162" s="121">
        <f>$C162*INDEX(Curves!$S$8:$S$68,BE$4-$B162+1)</f>
        <v/>
      </c>
      <c r="BF162" s="121">
        <f>$C162*INDEX(Curves!$S$8:$S$68,BF$4-$B162+1)</f>
        <v/>
      </c>
      <c r="BG162" s="121">
        <f>$C162*INDEX(Curves!$S$8:$S$68,BG$4-$B162+1)</f>
        <v/>
      </c>
      <c r="BH162" s="121">
        <f>$C162*INDEX(Curves!$S$8:$S$68,BH$4-$B162+1)</f>
        <v/>
      </c>
      <c r="BI162" s="121">
        <f>$C162*INDEX(Curves!$S$8:$S$68,BI$4-$B162+1)</f>
        <v/>
      </c>
      <c r="BJ162" s="121">
        <f>$C162*INDEX(Curves!$S$8:$S$68,BJ$4-$B162+1)</f>
        <v/>
      </c>
      <c r="BK162" s="121">
        <f>$C162*INDEX(Curves!$S$8:$S$68,BK$4-$B162+1)</f>
        <v/>
      </c>
      <c r="BL162" s="121">
        <f>$C162*INDEX(Curves!$S$8:$S$68,BL$4-$B162+1)</f>
        <v/>
      </c>
    </row>
    <row r="163">
      <c r="A163" s="116" t="inlineStr">
        <is>
          <t>Cohort month 28</t>
        </is>
      </c>
      <c r="B163" s="116" t="n">
        <v>28</v>
      </c>
      <c r="C163" s="33">
        <f>INDEX(Ops!$E$35:$BL$35,1,$B163)</f>
        <v/>
      </c>
      <c r="AG163" s="121">
        <f>$C163*INDEX(Curves!$S$8:$S$68,AG$4-$B163+1)</f>
        <v/>
      </c>
      <c r="AH163" s="121">
        <f>$C163*INDEX(Curves!$S$8:$S$68,AH$4-$B163+1)</f>
        <v/>
      </c>
      <c r="AI163" s="121">
        <f>$C163*INDEX(Curves!$S$8:$S$68,AI$4-$B163+1)</f>
        <v/>
      </c>
      <c r="AJ163" s="121">
        <f>$C163*INDEX(Curves!$S$8:$S$68,AJ$4-$B163+1)</f>
        <v/>
      </c>
      <c r="AK163" s="121">
        <f>$C163*INDEX(Curves!$S$8:$S$68,AK$4-$B163+1)</f>
        <v/>
      </c>
      <c r="AL163" s="121">
        <f>$C163*INDEX(Curves!$S$8:$S$68,AL$4-$B163+1)</f>
        <v/>
      </c>
      <c r="AM163" s="121">
        <f>$C163*INDEX(Curves!$S$8:$S$68,AM$4-$B163+1)</f>
        <v/>
      </c>
      <c r="AN163" s="121">
        <f>$C163*INDEX(Curves!$S$8:$S$68,AN$4-$B163+1)</f>
        <v/>
      </c>
      <c r="AO163" s="121">
        <f>$C163*INDEX(Curves!$S$8:$S$68,AO$4-$B163+1)</f>
        <v/>
      </c>
      <c r="AP163" s="121">
        <f>$C163*INDEX(Curves!$S$8:$S$68,AP$4-$B163+1)</f>
        <v/>
      </c>
      <c r="AQ163" s="121">
        <f>$C163*INDEX(Curves!$S$8:$S$68,AQ$4-$B163+1)</f>
        <v/>
      </c>
      <c r="AR163" s="121">
        <f>$C163*INDEX(Curves!$S$8:$S$68,AR$4-$B163+1)</f>
        <v/>
      </c>
      <c r="AS163" s="121">
        <f>$C163*INDEX(Curves!$S$8:$S$68,AS$4-$B163+1)</f>
        <v/>
      </c>
      <c r="AT163" s="121">
        <f>$C163*INDEX(Curves!$S$8:$S$68,AT$4-$B163+1)</f>
        <v/>
      </c>
      <c r="AU163" s="121">
        <f>$C163*INDEX(Curves!$S$8:$S$68,AU$4-$B163+1)</f>
        <v/>
      </c>
      <c r="AV163" s="121">
        <f>$C163*INDEX(Curves!$S$8:$S$68,AV$4-$B163+1)</f>
        <v/>
      </c>
      <c r="AW163" s="121">
        <f>$C163*INDEX(Curves!$S$8:$S$68,AW$4-$B163+1)</f>
        <v/>
      </c>
      <c r="AX163" s="121">
        <f>$C163*INDEX(Curves!$S$8:$S$68,AX$4-$B163+1)</f>
        <v/>
      </c>
      <c r="AY163" s="121">
        <f>$C163*INDEX(Curves!$S$8:$S$68,AY$4-$B163+1)</f>
        <v/>
      </c>
      <c r="AZ163" s="121">
        <f>$C163*INDEX(Curves!$S$8:$S$68,AZ$4-$B163+1)</f>
        <v/>
      </c>
      <c r="BA163" s="121">
        <f>$C163*INDEX(Curves!$S$8:$S$68,BA$4-$B163+1)</f>
        <v/>
      </c>
      <c r="BB163" s="121">
        <f>$C163*INDEX(Curves!$S$8:$S$68,BB$4-$B163+1)</f>
        <v/>
      </c>
      <c r="BC163" s="121">
        <f>$C163*INDEX(Curves!$S$8:$S$68,BC$4-$B163+1)</f>
        <v/>
      </c>
      <c r="BD163" s="121">
        <f>$C163*INDEX(Curves!$S$8:$S$68,BD$4-$B163+1)</f>
        <v/>
      </c>
      <c r="BE163" s="121">
        <f>$C163*INDEX(Curves!$S$8:$S$68,BE$4-$B163+1)</f>
        <v/>
      </c>
      <c r="BF163" s="121">
        <f>$C163*INDEX(Curves!$S$8:$S$68,BF$4-$B163+1)</f>
        <v/>
      </c>
      <c r="BG163" s="121">
        <f>$C163*INDEX(Curves!$S$8:$S$68,BG$4-$B163+1)</f>
        <v/>
      </c>
      <c r="BH163" s="121">
        <f>$C163*INDEX(Curves!$S$8:$S$68,BH$4-$B163+1)</f>
        <v/>
      </c>
      <c r="BI163" s="121">
        <f>$C163*INDEX(Curves!$S$8:$S$68,BI$4-$B163+1)</f>
        <v/>
      </c>
      <c r="BJ163" s="121">
        <f>$C163*INDEX(Curves!$S$8:$S$68,BJ$4-$B163+1)</f>
        <v/>
      </c>
      <c r="BK163" s="121">
        <f>$C163*INDEX(Curves!$S$8:$S$68,BK$4-$B163+1)</f>
        <v/>
      </c>
      <c r="BL163" s="121">
        <f>$C163*INDEX(Curves!$S$8:$S$68,BL$4-$B163+1)</f>
        <v/>
      </c>
    </row>
    <row r="164">
      <c r="A164" s="116" t="inlineStr">
        <is>
          <t>Cohort month 29</t>
        </is>
      </c>
      <c r="B164" s="116" t="n">
        <v>29</v>
      </c>
      <c r="C164" s="33">
        <f>INDEX(Ops!$E$35:$BL$35,1,$B164)</f>
        <v/>
      </c>
      <c r="AH164" s="121">
        <f>$C164*INDEX(Curves!$S$8:$S$68,AH$4-$B164+1)</f>
        <v/>
      </c>
      <c r="AI164" s="121">
        <f>$C164*INDEX(Curves!$S$8:$S$68,AI$4-$B164+1)</f>
        <v/>
      </c>
      <c r="AJ164" s="121">
        <f>$C164*INDEX(Curves!$S$8:$S$68,AJ$4-$B164+1)</f>
        <v/>
      </c>
      <c r="AK164" s="121">
        <f>$C164*INDEX(Curves!$S$8:$S$68,AK$4-$B164+1)</f>
        <v/>
      </c>
      <c r="AL164" s="121">
        <f>$C164*INDEX(Curves!$S$8:$S$68,AL$4-$B164+1)</f>
        <v/>
      </c>
      <c r="AM164" s="121">
        <f>$C164*INDEX(Curves!$S$8:$S$68,AM$4-$B164+1)</f>
        <v/>
      </c>
      <c r="AN164" s="121">
        <f>$C164*INDEX(Curves!$S$8:$S$68,AN$4-$B164+1)</f>
        <v/>
      </c>
      <c r="AO164" s="121">
        <f>$C164*INDEX(Curves!$S$8:$S$68,AO$4-$B164+1)</f>
        <v/>
      </c>
      <c r="AP164" s="121">
        <f>$C164*INDEX(Curves!$S$8:$S$68,AP$4-$B164+1)</f>
        <v/>
      </c>
      <c r="AQ164" s="121">
        <f>$C164*INDEX(Curves!$S$8:$S$68,AQ$4-$B164+1)</f>
        <v/>
      </c>
      <c r="AR164" s="121">
        <f>$C164*INDEX(Curves!$S$8:$S$68,AR$4-$B164+1)</f>
        <v/>
      </c>
      <c r="AS164" s="121">
        <f>$C164*INDEX(Curves!$S$8:$S$68,AS$4-$B164+1)</f>
        <v/>
      </c>
      <c r="AT164" s="121">
        <f>$C164*INDEX(Curves!$S$8:$S$68,AT$4-$B164+1)</f>
        <v/>
      </c>
      <c r="AU164" s="121">
        <f>$C164*INDEX(Curves!$S$8:$S$68,AU$4-$B164+1)</f>
        <v/>
      </c>
      <c r="AV164" s="121">
        <f>$C164*INDEX(Curves!$S$8:$S$68,AV$4-$B164+1)</f>
        <v/>
      </c>
      <c r="AW164" s="121">
        <f>$C164*INDEX(Curves!$S$8:$S$68,AW$4-$B164+1)</f>
        <v/>
      </c>
      <c r="AX164" s="121">
        <f>$C164*INDEX(Curves!$S$8:$S$68,AX$4-$B164+1)</f>
        <v/>
      </c>
      <c r="AY164" s="121">
        <f>$C164*INDEX(Curves!$S$8:$S$68,AY$4-$B164+1)</f>
        <v/>
      </c>
      <c r="AZ164" s="121">
        <f>$C164*INDEX(Curves!$S$8:$S$68,AZ$4-$B164+1)</f>
        <v/>
      </c>
      <c r="BA164" s="121">
        <f>$C164*INDEX(Curves!$S$8:$S$68,BA$4-$B164+1)</f>
        <v/>
      </c>
      <c r="BB164" s="121">
        <f>$C164*INDEX(Curves!$S$8:$S$68,BB$4-$B164+1)</f>
        <v/>
      </c>
      <c r="BC164" s="121">
        <f>$C164*INDEX(Curves!$S$8:$S$68,BC$4-$B164+1)</f>
        <v/>
      </c>
      <c r="BD164" s="121">
        <f>$C164*INDEX(Curves!$S$8:$S$68,BD$4-$B164+1)</f>
        <v/>
      </c>
      <c r="BE164" s="121">
        <f>$C164*INDEX(Curves!$S$8:$S$68,BE$4-$B164+1)</f>
        <v/>
      </c>
      <c r="BF164" s="121">
        <f>$C164*INDEX(Curves!$S$8:$S$68,BF$4-$B164+1)</f>
        <v/>
      </c>
      <c r="BG164" s="121">
        <f>$C164*INDEX(Curves!$S$8:$S$68,BG$4-$B164+1)</f>
        <v/>
      </c>
      <c r="BH164" s="121">
        <f>$C164*INDEX(Curves!$S$8:$S$68,BH$4-$B164+1)</f>
        <v/>
      </c>
      <c r="BI164" s="121">
        <f>$C164*INDEX(Curves!$S$8:$S$68,BI$4-$B164+1)</f>
        <v/>
      </c>
      <c r="BJ164" s="121">
        <f>$C164*INDEX(Curves!$S$8:$S$68,BJ$4-$B164+1)</f>
        <v/>
      </c>
      <c r="BK164" s="121">
        <f>$C164*INDEX(Curves!$S$8:$S$68,BK$4-$B164+1)</f>
        <v/>
      </c>
      <c r="BL164" s="121">
        <f>$C164*INDEX(Curves!$S$8:$S$68,BL$4-$B164+1)</f>
        <v/>
      </c>
    </row>
    <row r="165">
      <c r="A165" s="116" t="inlineStr">
        <is>
          <t>Cohort month 30</t>
        </is>
      </c>
      <c r="B165" s="116" t="n">
        <v>30</v>
      </c>
      <c r="C165" s="33">
        <f>INDEX(Ops!$E$35:$BL$35,1,$B165)</f>
        <v/>
      </c>
      <c r="AI165" s="121">
        <f>$C165*INDEX(Curves!$S$8:$S$68,AI$4-$B165+1)</f>
        <v/>
      </c>
      <c r="AJ165" s="121">
        <f>$C165*INDEX(Curves!$S$8:$S$68,AJ$4-$B165+1)</f>
        <v/>
      </c>
      <c r="AK165" s="121">
        <f>$C165*INDEX(Curves!$S$8:$S$68,AK$4-$B165+1)</f>
        <v/>
      </c>
      <c r="AL165" s="121">
        <f>$C165*INDEX(Curves!$S$8:$S$68,AL$4-$B165+1)</f>
        <v/>
      </c>
      <c r="AM165" s="121">
        <f>$C165*INDEX(Curves!$S$8:$S$68,AM$4-$B165+1)</f>
        <v/>
      </c>
      <c r="AN165" s="121">
        <f>$C165*INDEX(Curves!$S$8:$S$68,AN$4-$B165+1)</f>
        <v/>
      </c>
      <c r="AO165" s="121">
        <f>$C165*INDEX(Curves!$S$8:$S$68,AO$4-$B165+1)</f>
        <v/>
      </c>
      <c r="AP165" s="121">
        <f>$C165*INDEX(Curves!$S$8:$S$68,AP$4-$B165+1)</f>
        <v/>
      </c>
      <c r="AQ165" s="121">
        <f>$C165*INDEX(Curves!$S$8:$S$68,AQ$4-$B165+1)</f>
        <v/>
      </c>
      <c r="AR165" s="121">
        <f>$C165*INDEX(Curves!$S$8:$S$68,AR$4-$B165+1)</f>
        <v/>
      </c>
      <c r="AS165" s="121">
        <f>$C165*INDEX(Curves!$S$8:$S$68,AS$4-$B165+1)</f>
        <v/>
      </c>
      <c r="AT165" s="121">
        <f>$C165*INDEX(Curves!$S$8:$S$68,AT$4-$B165+1)</f>
        <v/>
      </c>
      <c r="AU165" s="121">
        <f>$C165*INDEX(Curves!$S$8:$S$68,AU$4-$B165+1)</f>
        <v/>
      </c>
      <c r="AV165" s="121">
        <f>$C165*INDEX(Curves!$S$8:$S$68,AV$4-$B165+1)</f>
        <v/>
      </c>
      <c r="AW165" s="121">
        <f>$C165*INDEX(Curves!$S$8:$S$68,AW$4-$B165+1)</f>
        <v/>
      </c>
      <c r="AX165" s="121">
        <f>$C165*INDEX(Curves!$S$8:$S$68,AX$4-$B165+1)</f>
        <v/>
      </c>
      <c r="AY165" s="121">
        <f>$C165*INDEX(Curves!$S$8:$S$68,AY$4-$B165+1)</f>
        <v/>
      </c>
      <c r="AZ165" s="121">
        <f>$C165*INDEX(Curves!$S$8:$S$68,AZ$4-$B165+1)</f>
        <v/>
      </c>
      <c r="BA165" s="121">
        <f>$C165*INDEX(Curves!$S$8:$S$68,BA$4-$B165+1)</f>
        <v/>
      </c>
      <c r="BB165" s="121">
        <f>$C165*INDEX(Curves!$S$8:$S$68,BB$4-$B165+1)</f>
        <v/>
      </c>
      <c r="BC165" s="121">
        <f>$C165*INDEX(Curves!$S$8:$S$68,BC$4-$B165+1)</f>
        <v/>
      </c>
      <c r="BD165" s="121">
        <f>$C165*INDEX(Curves!$S$8:$S$68,BD$4-$B165+1)</f>
        <v/>
      </c>
      <c r="BE165" s="121">
        <f>$C165*INDEX(Curves!$S$8:$S$68,BE$4-$B165+1)</f>
        <v/>
      </c>
      <c r="BF165" s="121">
        <f>$C165*INDEX(Curves!$S$8:$S$68,BF$4-$B165+1)</f>
        <v/>
      </c>
      <c r="BG165" s="121">
        <f>$C165*INDEX(Curves!$S$8:$S$68,BG$4-$B165+1)</f>
        <v/>
      </c>
      <c r="BH165" s="121">
        <f>$C165*INDEX(Curves!$S$8:$S$68,BH$4-$B165+1)</f>
        <v/>
      </c>
      <c r="BI165" s="121">
        <f>$C165*INDEX(Curves!$S$8:$S$68,BI$4-$B165+1)</f>
        <v/>
      </c>
      <c r="BJ165" s="121">
        <f>$C165*INDEX(Curves!$S$8:$S$68,BJ$4-$B165+1)</f>
        <v/>
      </c>
      <c r="BK165" s="121">
        <f>$C165*INDEX(Curves!$S$8:$S$68,BK$4-$B165+1)</f>
        <v/>
      </c>
      <c r="BL165" s="121">
        <f>$C165*INDEX(Curves!$S$8:$S$68,BL$4-$B165+1)</f>
        <v/>
      </c>
    </row>
    <row r="166">
      <c r="A166" s="116" t="inlineStr">
        <is>
          <t>Cohort month 31</t>
        </is>
      </c>
      <c r="B166" s="116" t="n">
        <v>31</v>
      </c>
      <c r="C166" s="33">
        <f>INDEX(Ops!$E$35:$BL$35,1,$B166)</f>
        <v/>
      </c>
      <c r="AJ166" s="121">
        <f>$C166*INDEX(Curves!$S$8:$S$68,AJ$4-$B166+1)</f>
        <v/>
      </c>
      <c r="AK166" s="121">
        <f>$C166*INDEX(Curves!$S$8:$S$68,AK$4-$B166+1)</f>
        <v/>
      </c>
      <c r="AL166" s="121">
        <f>$C166*INDEX(Curves!$S$8:$S$68,AL$4-$B166+1)</f>
        <v/>
      </c>
      <c r="AM166" s="121">
        <f>$C166*INDEX(Curves!$S$8:$S$68,AM$4-$B166+1)</f>
        <v/>
      </c>
      <c r="AN166" s="121">
        <f>$C166*INDEX(Curves!$S$8:$S$68,AN$4-$B166+1)</f>
        <v/>
      </c>
      <c r="AO166" s="121">
        <f>$C166*INDEX(Curves!$S$8:$S$68,AO$4-$B166+1)</f>
        <v/>
      </c>
      <c r="AP166" s="121">
        <f>$C166*INDEX(Curves!$S$8:$S$68,AP$4-$B166+1)</f>
        <v/>
      </c>
      <c r="AQ166" s="121">
        <f>$C166*INDEX(Curves!$S$8:$S$68,AQ$4-$B166+1)</f>
        <v/>
      </c>
      <c r="AR166" s="121">
        <f>$C166*INDEX(Curves!$S$8:$S$68,AR$4-$B166+1)</f>
        <v/>
      </c>
      <c r="AS166" s="121">
        <f>$C166*INDEX(Curves!$S$8:$S$68,AS$4-$B166+1)</f>
        <v/>
      </c>
      <c r="AT166" s="121">
        <f>$C166*INDEX(Curves!$S$8:$S$68,AT$4-$B166+1)</f>
        <v/>
      </c>
      <c r="AU166" s="121">
        <f>$C166*INDEX(Curves!$S$8:$S$68,AU$4-$B166+1)</f>
        <v/>
      </c>
      <c r="AV166" s="121">
        <f>$C166*INDEX(Curves!$S$8:$S$68,AV$4-$B166+1)</f>
        <v/>
      </c>
      <c r="AW166" s="121">
        <f>$C166*INDEX(Curves!$S$8:$S$68,AW$4-$B166+1)</f>
        <v/>
      </c>
      <c r="AX166" s="121">
        <f>$C166*INDEX(Curves!$S$8:$S$68,AX$4-$B166+1)</f>
        <v/>
      </c>
      <c r="AY166" s="121">
        <f>$C166*INDEX(Curves!$S$8:$S$68,AY$4-$B166+1)</f>
        <v/>
      </c>
      <c r="AZ166" s="121">
        <f>$C166*INDEX(Curves!$S$8:$S$68,AZ$4-$B166+1)</f>
        <v/>
      </c>
      <c r="BA166" s="121">
        <f>$C166*INDEX(Curves!$S$8:$S$68,BA$4-$B166+1)</f>
        <v/>
      </c>
      <c r="BB166" s="121">
        <f>$C166*INDEX(Curves!$S$8:$S$68,BB$4-$B166+1)</f>
        <v/>
      </c>
      <c r="BC166" s="121">
        <f>$C166*INDEX(Curves!$S$8:$S$68,BC$4-$B166+1)</f>
        <v/>
      </c>
      <c r="BD166" s="121">
        <f>$C166*INDEX(Curves!$S$8:$S$68,BD$4-$B166+1)</f>
        <v/>
      </c>
      <c r="BE166" s="121">
        <f>$C166*INDEX(Curves!$S$8:$S$68,BE$4-$B166+1)</f>
        <v/>
      </c>
      <c r="BF166" s="121">
        <f>$C166*INDEX(Curves!$S$8:$S$68,BF$4-$B166+1)</f>
        <v/>
      </c>
      <c r="BG166" s="121">
        <f>$C166*INDEX(Curves!$S$8:$S$68,BG$4-$B166+1)</f>
        <v/>
      </c>
      <c r="BH166" s="121">
        <f>$C166*INDEX(Curves!$S$8:$S$68,BH$4-$B166+1)</f>
        <v/>
      </c>
      <c r="BI166" s="121">
        <f>$C166*INDEX(Curves!$S$8:$S$68,BI$4-$B166+1)</f>
        <v/>
      </c>
      <c r="BJ166" s="121">
        <f>$C166*INDEX(Curves!$S$8:$S$68,BJ$4-$B166+1)</f>
        <v/>
      </c>
      <c r="BK166" s="121">
        <f>$C166*INDEX(Curves!$S$8:$S$68,BK$4-$B166+1)</f>
        <v/>
      </c>
      <c r="BL166" s="121">
        <f>$C166*INDEX(Curves!$S$8:$S$68,BL$4-$B166+1)</f>
        <v/>
      </c>
    </row>
    <row r="167">
      <c r="A167" s="116" t="inlineStr">
        <is>
          <t>Cohort month 32</t>
        </is>
      </c>
      <c r="B167" s="116" t="n">
        <v>32</v>
      </c>
      <c r="C167" s="33">
        <f>INDEX(Ops!$E$35:$BL$35,1,$B167)</f>
        <v/>
      </c>
      <c r="AK167" s="121">
        <f>$C167*INDEX(Curves!$S$8:$S$68,AK$4-$B167+1)</f>
        <v/>
      </c>
      <c r="AL167" s="121">
        <f>$C167*INDEX(Curves!$S$8:$S$68,AL$4-$B167+1)</f>
        <v/>
      </c>
      <c r="AM167" s="121">
        <f>$C167*INDEX(Curves!$S$8:$S$68,AM$4-$B167+1)</f>
        <v/>
      </c>
      <c r="AN167" s="121">
        <f>$C167*INDEX(Curves!$S$8:$S$68,AN$4-$B167+1)</f>
        <v/>
      </c>
      <c r="AO167" s="121">
        <f>$C167*INDEX(Curves!$S$8:$S$68,AO$4-$B167+1)</f>
        <v/>
      </c>
      <c r="AP167" s="121">
        <f>$C167*INDEX(Curves!$S$8:$S$68,AP$4-$B167+1)</f>
        <v/>
      </c>
      <c r="AQ167" s="121">
        <f>$C167*INDEX(Curves!$S$8:$S$68,AQ$4-$B167+1)</f>
        <v/>
      </c>
      <c r="AR167" s="121">
        <f>$C167*INDEX(Curves!$S$8:$S$68,AR$4-$B167+1)</f>
        <v/>
      </c>
      <c r="AS167" s="121">
        <f>$C167*INDEX(Curves!$S$8:$S$68,AS$4-$B167+1)</f>
        <v/>
      </c>
      <c r="AT167" s="121">
        <f>$C167*INDEX(Curves!$S$8:$S$68,AT$4-$B167+1)</f>
        <v/>
      </c>
      <c r="AU167" s="121">
        <f>$C167*INDEX(Curves!$S$8:$S$68,AU$4-$B167+1)</f>
        <v/>
      </c>
      <c r="AV167" s="121">
        <f>$C167*INDEX(Curves!$S$8:$S$68,AV$4-$B167+1)</f>
        <v/>
      </c>
      <c r="AW167" s="121">
        <f>$C167*INDEX(Curves!$S$8:$S$68,AW$4-$B167+1)</f>
        <v/>
      </c>
      <c r="AX167" s="121">
        <f>$C167*INDEX(Curves!$S$8:$S$68,AX$4-$B167+1)</f>
        <v/>
      </c>
      <c r="AY167" s="121">
        <f>$C167*INDEX(Curves!$S$8:$S$68,AY$4-$B167+1)</f>
        <v/>
      </c>
      <c r="AZ167" s="121">
        <f>$C167*INDEX(Curves!$S$8:$S$68,AZ$4-$B167+1)</f>
        <v/>
      </c>
      <c r="BA167" s="121">
        <f>$C167*INDEX(Curves!$S$8:$S$68,BA$4-$B167+1)</f>
        <v/>
      </c>
      <c r="BB167" s="121">
        <f>$C167*INDEX(Curves!$S$8:$S$68,BB$4-$B167+1)</f>
        <v/>
      </c>
      <c r="BC167" s="121">
        <f>$C167*INDEX(Curves!$S$8:$S$68,BC$4-$B167+1)</f>
        <v/>
      </c>
      <c r="BD167" s="121">
        <f>$C167*INDEX(Curves!$S$8:$S$68,BD$4-$B167+1)</f>
        <v/>
      </c>
      <c r="BE167" s="121">
        <f>$C167*INDEX(Curves!$S$8:$S$68,BE$4-$B167+1)</f>
        <v/>
      </c>
      <c r="BF167" s="121">
        <f>$C167*INDEX(Curves!$S$8:$S$68,BF$4-$B167+1)</f>
        <v/>
      </c>
      <c r="BG167" s="121">
        <f>$C167*INDEX(Curves!$S$8:$S$68,BG$4-$B167+1)</f>
        <v/>
      </c>
      <c r="BH167" s="121">
        <f>$C167*INDEX(Curves!$S$8:$S$68,BH$4-$B167+1)</f>
        <v/>
      </c>
      <c r="BI167" s="121">
        <f>$C167*INDEX(Curves!$S$8:$S$68,BI$4-$B167+1)</f>
        <v/>
      </c>
      <c r="BJ167" s="121">
        <f>$C167*INDEX(Curves!$S$8:$S$68,BJ$4-$B167+1)</f>
        <v/>
      </c>
      <c r="BK167" s="121">
        <f>$C167*INDEX(Curves!$S$8:$S$68,BK$4-$B167+1)</f>
        <v/>
      </c>
      <c r="BL167" s="121">
        <f>$C167*INDEX(Curves!$S$8:$S$68,BL$4-$B167+1)</f>
        <v/>
      </c>
    </row>
    <row r="168">
      <c r="A168" s="116" t="inlineStr">
        <is>
          <t>Cohort month 33</t>
        </is>
      </c>
      <c r="B168" s="116" t="n">
        <v>33</v>
      </c>
      <c r="C168" s="33">
        <f>INDEX(Ops!$E$35:$BL$35,1,$B168)</f>
        <v/>
      </c>
      <c r="AL168" s="121">
        <f>$C168*INDEX(Curves!$S$8:$S$68,AL$4-$B168+1)</f>
        <v/>
      </c>
      <c r="AM168" s="121">
        <f>$C168*INDEX(Curves!$S$8:$S$68,AM$4-$B168+1)</f>
        <v/>
      </c>
      <c r="AN168" s="121">
        <f>$C168*INDEX(Curves!$S$8:$S$68,AN$4-$B168+1)</f>
        <v/>
      </c>
      <c r="AO168" s="121">
        <f>$C168*INDEX(Curves!$S$8:$S$68,AO$4-$B168+1)</f>
        <v/>
      </c>
      <c r="AP168" s="121">
        <f>$C168*INDEX(Curves!$S$8:$S$68,AP$4-$B168+1)</f>
        <v/>
      </c>
      <c r="AQ168" s="121">
        <f>$C168*INDEX(Curves!$S$8:$S$68,AQ$4-$B168+1)</f>
        <v/>
      </c>
      <c r="AR168" s="121">
        <f>$C168*INDEX(Curves!$S$8:$S$68,AR$4-$B168+1)</f>
        <v/>
      </c>
      <c r="AS168" s="121">
        <f>$C168*INDEX(Curves!$S$8:$S$68,AS$4-$B168+1)</f>
        <v/>
      </c>
      <c r="AT168" s="121">
        <f>$C168*INDEX(Curves!$S$8:$S$68,AT$4-$B168+1)</f>
        <v/>
      </c>
      <c r="AU168" s="121">
        <f>$C168*INDEX(Curves!$S$8:$S$68,AU$4-$B168+1)</f>
        <v/>
      </c>
      <c r="AV168" s="121">
        <f>$C168*INDEX(Curves!$S$8:$S$68,AV$4-$B168+1)</f>
        <v/>
      </c>
      <c r="AW168" s="121">
        <f>$C168*INDEX(Curves!$S$8:$S$68,AW$4-$B168+1)</f>
        <v/>
      </c>
      <c r="AX168" s="121">
        <f>$C168*INDEX(Curves!$S$8:$S$68,AX$4-$B168+1)</f>
        <v/>
      </c>
      <c r="AY168" s="121">
        <f>$C168*INDEX(Curves!$S$8:$S$68,AY$4-$B168+1)</f>
        <v/>
      </c>
      <c r="AZ168" s="121">
        <f>$C168*INDEX(Curves!$S$8:$S$68,AZ$4-$B168+1)</f>
        <v/>
      </c>
      <c r="BA168" s="121">
        <f>$C168*INDEX(Curves!$S$8:$S$68,BA$4-$B168+1)</f>
        <v/>
      </c>
      <c r="BB168" s="121">
        <f>$C168*INDEX(Curves!$S$8:$S$68,BB$4-$B168+1)</f>
        <v/>
      </c>
      <c r="BC168" s="121">
        <f>$C168*INDEX(Curves!$S$8:$S$68,BC$4-$B168+1)</f>
        <v/>
      </c>
      <c r="BD168" s="121">
        <f>$C168*INDEX(Curves!$S$8:$S$68,BD$4-$B168+1)</f>
        <v/>
      </c>
      <c r="BE168" s="121">
        <f>$C168*INDEX(Curves!$S$8:$S$68,BE$4-$B168+1)</f>
        <v/>
      </c>
      <c r="BF168" s="121">
        <f>$C168*INDEX(Curves!$S$8:$S$68,BF$4-$B168+1)</f>
        <v/>
      </c>
      <c r="BG168" s="121">
        <f>$C168*INDEX(Curves!$S$8:$S$68,BG$4-$B168+1)</f>
        <v/>
      </c>
      <c r="BH168" s="121">
        <f>$C168*INDEX(Curves!$S$8:$S$68,BH$4-$B168+1)</f>
        <v/>
      </c>
      <c r="BI168" s="121">
        <f>$C168*INDEX(Curves!$S$8:$S$68,BI$4-$B168+1)</f>
        <v/>
      </c>
      <c r="BJ168" s="121">
        <f>$C168*INDEX(Curves!$S$8:$S$68,BJ$4-$B168+1)</f>
        <v/>
      </c>
      <c r="BK168" s="121">
        <f>$C168*INDEX(Curves!$S$8:$S$68,BK$4-$B168+1)</f>
        <v/>
      </c>
      <c r="BL168" s="121">
        <f>$C168*INDEX(Curves!$S$8:$S$68,BL$4-$B168+1)</f>
        <v/>
      </c>
    </row>
    <row r="169">
      <c r="A169" s="116" t="inlineStr">
        <is>
          <t>Cohort month 34</t>
        </is>
      </c>
      <c r="B169" s="116" t="n">
        <v>34</v>
      </c>
      <c r="C169" s="33">
        <f>INDEX(Ops!$E$35:$BL$35,1,$B169)</f>
        <v/>
      </c>
      <c r="AM169" s="121">
        <f>$C169*INDEX(Curves!$S$8:$S$68,AM$4-$B169+1)</f>
        <v/>
      </c>
      <c r="AN169" s="121">
        <f>$C169*INDEX(Curves!$S$8:$S$68,AN$4-$B169+1)</f>
        <v/>
      </c>
      <c r="AO169" s="121">
        <f>$C169*INDEX(Curves!$S$8:$S$68,AO$4-$B169+1)</f>
        <v/>
      </c>
      <c r="AP169" s="121">
        <f>$C169*INDEX(Curves!$S$8:$S$68,AP$4-$B169+1)</f>
        <v/>
      </c>
      <c r="AQ169" s="121">
        <f>$C169*INDEX(Curves!$S$8:$S$68,AQ$4-$B169+1)</f>
        <v/>
      </c>
      <c r="AR169" s="121">
        <f>$C169*INDEX(Curves!$S$8:$S$68,AR$4-$B169+1)</f>
        <v/>
      </c>
      <c r="AS169" s="121">
        <f>$C169*INDEX(Curves!$S$8:$S$68,AS$4-$B169+1)</f>
        <v/>
      </c>
      <c r="AT169" s="121">
        <f>$C169*INDEX(Curves!$S$8:$S$68,AT$4-$B169+1)</f>
        <v/>
      </c>
      <c r="AU169" s="121">
        <f>$C169*INDEX(Curves!$S$8:$S$68,AU$4-$B169+1)</f>
        <v/>
      </c>
      <c r="AV169" s="121">
        <f>$C169*INDEX(Curves!$S$8:$S$68,AV$4-$B169+1)</f>
        <v/>
      </c>
      <c r="AW169" s="121">
        <f>$C169*INDEX(Curves!$S$8:$S$68,AW$4-$B169+1)</f>
        <v/>
      </c>
      <c r="AX169" s="121">
        <f>$C169*INDEX(Curves!$S$8:$S$68,AX$4-$B169+1)</f>
        <v/>
      </c>
      <c r="AY169" s="121">
        <f>$C169*INDEX(Curves!$S$8:$S$68,AY$4-$B169+1)</f>
        <v/>
      </c>
      <c r="AZ169" s="121">
        <f>$C169*INDEX(Curves!$S$8:$S$68,AZ$4-$B169+1)</f>
        <v/>
      </c>
      <c r="BA169" s="121">
        <f>$C169*INDEX(Curves!$S$8:$S$68,BA$4-$B169+1)</f>
        <v/>
      </c>
      <c r="BB169" s="121">
        <f>$C169*INDEX(Curves!$S$8:$S$68,BB$4-$B169+1)</f>
        <v/>
      </c>
      <c r="BC169" s="121">
        <f>$C169*INDEX(Curves!$S$8:$S$68,BC$4-$B169+1)</f>
        <v/>
      </c>
      <c r="BD169" s="121">
        <f>$C169*INDEX(Curves!$S$8:$S$68,BD$4-$B169+1)</f>
        <v/>
      </c>
      <c r="BE169" s="121">
        <f>$C169*INDEX(Curves!$S$8:$S$68,BE$4-$B169+1)</f>
        <v/>
      </c>
      <c r="BF169" s="121">
        <f>$C169*INDEX(Curves!$S$8:$S$68,BF$4-$B169+1)</f>
        <v/>
      </c>
      <c r="BG169" s="121">
        <f>$C169*INDEX(Curves!$S$8:$S$68,BG$4-$B169+1)</f>
        <v/>
      </c>
      <c r="BH169" s="121">
        <f>$C169*INDEX(Curves!$S$8:$S$68,BH$4-$B169+1)</f>
        <v/>
      </c>
      <c r="BI169" s="121">
        <f>$C169*INDEX(Curves!$S$8:$S$68,BI$4-$B169+1)</f>
        <v/>
      </c>
      <c r="BJ169" s="121">
        <f>$C169*INDEX(Curves!$S$8:$S$68,BJ$4-$B169+1)</f>
        <v/>
      </c>
      <c r="BK169" s="121">
        <f>$C169*INDEX(Curves!$S$8:$S$68,BK$4-$B169+1)</f>
        <v/>
      </c>
      <c r="BL169" s="121">
        <f>$C169*INDEX(Curves!$S$8:$S$68,BL$4-$B169+1)</f>
        <v/>
      </c>
    </row>
    <row r="170">
      <c r="A170" s="116" t="inlineStr">
        <is>
          <t>Cohort month 35</t>
        </is>
      </c>
      <c r="B170" s="116" t="n">
        <v>35</v>
      </c>
      <c r="C170" s="33">
        <f>INDEX(Ops!$E$35:$BL$35,1,$B170)</f>
        <v/>
      </c>
      <c r="AN170" s="121">
        <f>$C170*INDEX(Curves!$S$8:$S$68,AN$4-$B170+1)</f>
        <v/>
      </c>
      <c r="AO170" s="121">
        <f>$C170*INDEX(Curves!$S$8:$S$68,AO$4-$B170+1)</f>
        <v/>
      </c>
      <c r="AP170" s="121">
        <f>$C170*INDEX(Curves!$S$8:$S$68,AP$4-$B170+1)</f>
        <v/>
      </c>
      <c r="AQ170" s="121">
        <f>$C170*INDEX(Curves!$S$8:$S$68,AQ$4-$B170+1)</f>
        <v/>
      </c>
      <c r="AR170" s="121">
        <f>$C170*INDEX(Curves!$S$8:$S$68,AR$4-$B170+1)</f>
        <v/>
      </c>
      <c r="AS170" s="121">
        <f>$C170*INDEX(Curves!$S$8:$S$68,AS$4-$B170+1)</f>
        <v/>
      </c>
      <c r="AT170" s="121">
        <f>$C170*INDEX(Curves!$S$8:$S$68,AT$4-$B170+1)</f>
        <v/>
      </c>
      <c r="AU170" s="121">
        <f>$C170*INDEX(Curves!$S$8:$S$68,AU$4-$B170+1)</f>
        <v/>
      </c>
      <c r="AV170" s="121">
        <f>$C170*INDEX(Curves!$S$8:$S$68,AV$4-$B170+1)</f>
        <v/>
      </c>
      <c r="AW170" s="121">
        <f>$C170*INDEX(Curves!$S$8:$S$68,AW$4-$B170+1)</f>
        <v/>
      </c>
      <c r="AX170" s="121">
        <f>$C170*INDEX(Curves!$S$8:$S$68,AX$4-$B170+1)</f>
        <v/>
      </c>
      <c r="AY170" s="121">
        <f>$C170*INDEX(Curves!$S$8:$S$68,AY$4-$B170+1)</f>
        <v/>
      </c>
      <c r="AZ170" s="121">
        <f>$C170*INDEX(Curves!$S$8:$S$68,AZ$4-$B170+1)</f>
        <v/>
      </c>
      <c r="BA170" s="121">
        <f>$C170*INDEX(Curves!$S$8:$S$68,BA$4-$B170+1)</f>
        <v/>
      </c>
      <c r="BB170" s="121">
        <f>$C170*INDEX(Curves!$S$8:$S$68,BB$4-$B170+1)</f>
        <v/>
      </c>
      <c r="BC170" s="121">
        <f>$C170*INDEX(Curves!$S$8:$S$68,BC$4-$B170+1)</f>
        <v/>
      </c>
      <c r="BD170" s="121">
        <f>$C170*INDEX(Curves!$S$8:$S$68,BD$4-$B170+1)</f>
        <v/>
      </c>
      <c r="BE170" s="121">
        <f>$C170*INDEX(Curves!$S$8:$S$68,BE$4-$B170+1)</f>
        <v/>
      </c>
      <c r="BF170" s="121">
        <f>$C170*INDEX(Curves!$S$8:$S$68,BF$4-$B170+1)</f>
        <v/>
      </c>
      <c r="BG170" s="121">
        <f>$C170*INDEX(Curves!$S$8:$S$68,BG$4-$B170+1)</f>
        <v/>
      </c>
      <c r="BH170" s="121">
        <f>$C170*INDEX(Curves!$S$8:$S$68,BH$4-$B170+1)</f>
        <v/>
      </c>
      <c r="BI170" s="121">
        <f>$C170*INDEX(Curves!$S$8:$S$68,BI$4-$B170+1)</f>
        <v/>
      </c>
      <c r="BJ170" s="121">
        <f>$C170*INDEX(Curves!$S$8:$S$68,BJ$4-$B170+1)</f>
        <v/>
      </c>
      <c r="BK170" s="121">
        <f>$C170*INDEX(Curves!$S$8:$S$68,BK$4-$B170+1)</f>
        <v/>
      </c>
      <c r="BL170" s="121">
        <f>$C170*INDEX(Curves!$S$8:$S$68,BL$4-$B170+1)</f>
        <v/>
      </c>
    </row>
    <row r="171">
      <c r="A171" s="116" t="inlineStr">
        <is>
          <t>Cohort month 36</t>
        </is>
      </c>
      <c r="B171" s="116" t="n">
        <v>36</v>
      </c>
      <c r="C171" s="33">
        <f>INDEX(Ops!$E$35:$BL$35,1,$B171)</f>
        <v/>
      </c>
      <c r="AO171" s="121">
        <f>$C171*INDEX(Curves!$S$8:$S$68,AO$4-$B171+1)</f>
        <v/>
      </c>
      <c r="AP171" s="121">
        <f>$C171*INDEX(Curves!$S$8:$S$68,AP$4-$B171+1)</f>
        <v/>
      </c>
      <c r="AQ171" s="121">
        <f>$C171*INDEX(Curves!$S$8:$S$68,AQ$4-$B171+1)</f>
        <v/>
      </c>
      <c r="AR171" s="121">
        <f>$C171*INDEX(Curves!$S$8:$S$68,AR$4-$B171+1)</f>
        <v/>
      </c>
      <c r="AS171" s="121">
        <f>$C171*INDEX(Curves!$S$8:$S$68,AS$4-$B171+1)</f>
        <v/>
      </c>
      <c r="AT171" s="121">
        <f>$C171*INDEX(Curves!$S$8:$S$68,AT$4-$B171+1)</f>
        <v/>
      </c>
      <c r="AU171" s="121">
        <f>$C171*INDEX(Curves!$S$8:$S$68,AU$4-$B171+1)</f>
        <v/>
      </c>
      <c r="AV171" s="121">
        <f>$C171*INDEX(Curves!$S$8:$S$68,AV$4-$B171+1)</f>
        <v/>
      </c>
      <c r="AW171" s="121">
        <f>$C171*INDEX(Curves!$S$8:$S$68,AW$4-$B171+1)</f>
        <v/>
      </c>
      <c r="AX171" s="121">
        <f>$C171*INDEX(Curves!$S$8:$S$68,AX$4-$B171+1)</f>
        <v/>
      </c>
      <c r="AY171" s="121">
        <f>$C171*INDEX(Curves!$S$8:$S$68,AY$4-$B171+1)</f>
        <v/>
      </c>
      <c r="AZ171" s="121">
        <f>$C171*INDEX(Curves!$S$8:$S$68,AZ$4-$B171+1)</f>
        <v/>
      </c>
      <c r="BA171" s="121">
        <f>$C171*INDEX(Curves!$S$8:$S$68,BA$4-$B171+1)</f>
        <v/>
      </c>
      <c r="BB171" s="121">
        <f>$C171*INDEX(Curves!$S$8:$S$68,BB$4-$B171+1)</f>
        <v/>
      </c>
      <c r="BC171" s="121">
        <f>$C171*INDEX(Curves!$S$8:$S$68,BC$4-$B171+1)</f>
        <v/>
      </c>
      <c r="BD171" s="121">
        <f>$C171*INDEX(Curves!$S$8:$S$68,BD$4-$B171+1)</f>
        <v/>
      </c>
      <c r="BE171" s="121">
        <f>$C171*INDEX(Curves!$S$8:$S$68,BE$4-$B171+1)</f>
        <v/>
      </c>
      <c r="BF171" s="121">
        <f>$C171*INDEX(Curves!$S$8:$S$68,BF$4-$B171+1)</f>
        <v/>
      </c>
      <c r="BG171" s="121">
        <f>$C171*INDEX(Curves!$S$8:$S$68,BG$4-$B171+1)</f>
        <v/>
      </c>
      <c r="BH171" s="121">
        <f>$C171*INDEX(Curves!$S$8:$S$68,BH$4-$B171+1)</f>
        <v/>
      </c>
      <c r="BI171" s="121">
        <f>$C171*INDEX(Curves!$S$8:$S$68,BI$4-$B171+1)</f>
        <v/>
      </c>
      <c r="BJ171" s="121">
        <f>$C171*INDEX(Curves!$S$8:$S$68,BJ$4-$B171+1)</f>
        <v/>
      </c>
      <c r="BK171" s="121">
        <f>$C171*INDEX(Curves!$S$8:$S$68,BK$4-$B171+1)</f>
        <v/>
      </c>
      <c r="BL171" s="121">
        <f>$C171*INDEX(Curves!$S$8:$S$68,BL$4-$B171+1)</f>
        <v/>
      </c>
    </row>
    <row r="172">
      <c r="A172" s="116" t="inlineStr">
        <is>
          <t>Cohort month 37</t>
        </is>
      </c>
      <c r="B172" s="116" t="n">
        <v>37</v>
      </c>
      <c r="C172" s="33">
        <f>INDEX(Ops!$E$35:$BL$35,1,$B172)</f>
        <v/>
      </c>
      <c r="AP172" s="121">
        <f>$C172*INDEX(Curves!$S$8:$S$68,AP$4-$B172+1)</f>
        <v/>
      </c>
      <c r="AQ172" s="121">
        <f>$C172*INDEX(Curves!$S$8:$S$68,AQ$4-$B172+1)</f>
        <v/>
      </c>
      <c r="AR172" s="121">
        <f>$C172*INDEX(Curves!$S$8:$S$68,AR$4-$B172+1)</f>
        <v/>
      </c>
      <c r="AS172" s="121">
        <f>$C172*INDEX(Curves!$S$8:$S$68,AS$4-$B172+1)</f>
        <v/>
      </c>
      <c r="AT172" s="121">
        <f>$C172*INDEX(Curves!$S$8:$S$68,AT$4-$B172+1)</f>
        <v/>
      </c>
      <c r="AU172" s="121">
        <f>$C172*INDEX(Curves!$S$8:$S$68,AU$4-$B172+1)</f>
        <v/>
      </c>
      <c r="AV172" s="121">
        <f>$C172*INDEX(Curves!$S$8:$S$68,AV$4-$B172+1)</f>
        <v/>
      </c>
      <c r="AW172" s="121">
        <f>$C172*INDEX(Curves!$S$8:$S$68,AW$4-$B172+1)</f>
        <v/>
      </c>
      <c r="AX172" s="121">
        <f>$C172*INDEX(Curves!$S$8:$S$68,AX$4-$B172+1)</f>
        <v/>
      </c>
      <c r="AY172" s="121">
        <f>$C172*INDEX(Curves!$S$8:$S$68,AY$4-$B172+1)</f>
        <v/>
      </c>
      <c r="AZ172" s="121">
        <f>$C172*INDEX(Curves!$S$8:$S$68,AZ$4-$B172+1)</f>
        <v/>
      </c>
      <c r="BA172" s="121">
        <f>$C172*INDEX(Curves!$S$8:$S$68,BA$4-$B172+1)</f>
        <v/>
      </c>
      <c r="BB172" s="121">
        <f>$C172*INDEX(Curves!$S$8:$S$68,BB$4-$B172+1)</f>
        <v/>
      </c>
      <c r="BC172" s="121">
        <f>$C172*INDEX(Curves!$S$8:$S$68,BC$4-$B172+1)</f>
        <v/>
      </c>
      <c r="BD172" s="121">
        <f>$C172*INDEX(Curves!$S$8:$S$68,BD$4-$B172+1)</f>
        <v/>
      </c>
      <c r="BE172" s="121">
        <f>$C172*INDEX(Curves!$S$8:$S$68,BE$4-$B172+1)</f>
        <v/>
      </c>
      <c r="BF172" s="121">
        <f>$C172*INDEX(Curves!$S$8:$S$68,BF$4-$B172+1)</f>
        <v/>
      </c>
      <c r="BG172" s="121">
        <f>$C172*INDEX(Curves!$S$8:$S$68,BG$4-$B172+1)</f>
        <v/>
      </c>
      <c r="BH172" s="121">
        <f>$C172*INDEX(Curves!$S$8:$S$68,BH$4-$B172+1)</f>
        <v/>
      </c>
      <c r="BI172" s="121">
        <f>$C172*INDEX(Curves!$S$8:$S$68,BI$4-$B172+1)</f>
        <v/>
      </c>
      <c r="BJ172" s="121">
        <f>$C172*INDEX(Curves!$S$8:$S$68,BJ$4-$B172+1)</f>
        <v/>
      </c>
      <c r="BK172" s="121">
        <f>$C172*INDEX(Curves!$S$8:$S$68,BK$4-$B172+1)</f>
        <v/>
      </c>
      <c r="BL172" s="121">
        <f>$C172*INDEX(Curves!$S$8:$S$68,BL$4-$B172+1)</f>
        <v/>
      </c>
    </row>
    <row r="173">
      <c r="A173" s="116" t="inlineStr">
        <is>
          <t>Cohort month 38</t>
        </is>
      </c>
      <c r="B173" s="116" t="n">
        <v>38</v>
      </c>
      <c r="C173" s="33">
        <f>INDEX(Ops!$E$35:$BL$35,1,$B173)</f>
        <v/>
      </c>
      <c r="AQ173" s="121">
        <f>$C173*INDEX(Curves!$S$8:$S$68,AQ$4-$B173+1)</f>
        <v/>
      </c>
      <c r="AR173" s="121">
        <f>$C173*INDEX(Curves!$S$8:$S$68,AR$4-$B173+1)</f>
        <v/>
      </c>
      <c r="AS173" s="121">
        <f>$C173*INDEX(Curves!$S$8:$S$68,AS$4-$B173+1)</f>
        <v/>
      </c>
      <c r="AT173" s="121">
        <f>$C173*INDEX(Curves!$S$8:$S$68,AT$4-$B173+1)</f>
        <v/>
      </c>
      <c r="AU173" s="121">
        <f>$C173*INDEX(Curves!$S$8:$S$68,AU$4-$B173+1)</f>
        <v/>
      </c>
      <c r="AV173" s="121">
        <f>$C173*INDEX(Curves!$S$8:$S$68,AV$4-$B173+1)</f>
        <v/>
      </c>
      <c r="AW173" s="121">
        <f>$C173*INDEX(Curves!$S$8:$S$68,AW$4-$B173+1)</f>
        <v/>
      </c>
      <c r="AX173" s="121">
        <f>$C173*INDEX(Curves!$S$8:$S$68,AX$4-$B173+1)</f>
        <v/>
      </c>
      <c r="AY173" s="121">
        <f>$C173*INDEX(Curves!$S$8:$S$68,AY$4-$B173+1)</f>
        <v/>
      </c>
      <c r="AZ173" s="121">
        <f>$C173*INDEX(Curves!$S$8:$S$68,AZ$4-$B173+1)</f>
        <v/>
      </c>
      <c r="BA173" s="121">
        <f>$C173*INDEX(Curves!$S$8:$S$68,BA$4-$B173+1)</f>
        <v/>
      </c>
      <c r="BB173" s="121">
        <f>$C173*INDEX(Curves!$S$8:$S$68,BB$4-$B173+1)</f>
        <v/>
      </c>
      <c r="BC173" s="121">
        <f>$C173*INDEX(Curves!$S$8:$S$68,BC$4-$B173+1)</f>
        <v/>
      </c>
      <c r="BD173" s="121">
        <f>$C173*INDEX(Curves!$S$8:$S$68,BD$4-$B173+1)</f>
        <v/>
      </c>
      <c r="BE173" s="121">
        <f>$C173*INDEX(Curves!$S$8:$S$68,BE$4-$B173+1)</f>
        <v/>
      </c>
      <c r="BF173" s="121">
        <f>$C173*INDEX(Curves!$S$8:$S$68,BF$4-$B173+1)</f>
        <v/>
      </c>
      <c r="BG173" s="121">
        <f>$C173*INDEX(Curves!$S$8:$S$68,BG$4-$B173+1)</f>
        <v/>
      </c>
      <c r="BH173" s="121">
        <f>$C173*INDEX(Curves!$S$8:$S$68,BH$4-$B173+1)</f>
        <v/>
      </c>
      <c r="BI173" s="121">
        <f>$C173*INDEX(Curves!$S$8:$S$68,BI$4-$B173+1)</f>
        <v/>
      </c>
      <c r="BJ173" s="121">
        <f>$C173*INDEX(Curves!$S$8:$S$68,BJ$4-$B173+1)</f>
        <v/>
      </c>
      <c r="BK173" s="121">
        <f>$C173*INDEX(Curves!$S$8:$S$68,BK$4-$B173+1)</f>
        <v/>
      </c>
      <c r="BL173" s="121">
        <f>$C173*INDEX(Curves!$S$8:$S$68,BL$4-$B173+1)</f>
        <v/>
      </c>
    </row>
    <row r="174">
      <c r="A174" s="116" t="inlineStr">
        <is>
          <t>Cohort month 39</t>
        </is>
      </c>
      <c r="B174" s="116" t="n">
        <v>39</v>
      </c>
      <c r="C174" s="33">
        <f>INDEX(Ops!$E$35:$BL$35,1,$B174)</f>
        <v/>
      </c>
      <c r="AR174" s="121">
        <f>$C174*INDEX(Curves!$S$8:$S$68,AR$4-$B174+1)</f>
        <v/>
      </c>
      <c r="AS174" s="121">
        <f>$C174*INDEX(Curves!$S$8:$S$68,AS$4-$B174+1)</f>
        <v/>
      </c>
      <c r="AT174" s="121">
        <f>$C174*INDEX(Curves!$S$8:$S$68,AT$4-$B174+1)</f>
        <v/>
      </c>
      <c r="AU174" s="121">
        <f>$C174*INDEX(Curves!$S$8:$S$68,AU$4-$B174+1)</f>
        <v/>
      </c>
      <c r="AV174" s="121">
        <f>$C174*INDEX(Curves!$S$8:$S$68,AV$4-$B174+1)</f>
        <v/>
      </c>
      <c r="AW174" s="121">
        <f>$C174*INDEX(Curves!$S$8:$S$68,AW$4-$B174+1)</f>
        <v/>
      </c>
      <c r="AX174" s="121">
        <f>$C174*INDEX(Curves!$S$8:$S$68,AX$4-$B174+1)</f>
        <v/>
      </c>
      <c r="AY174" s="121">
        <f>$C174*INDEX(Curves!$S$8:$S$68,AY$4-$B174+1)</f>
        <v/>
      </c>
      <c r="AZ174" s="121">
        <f>$C174*INDEX(Curves!$S$8:$S$68,AZ$4-$B174+1)</f>
        <v/>
      </c>
      <c r="BA174" s="121">
        <f>$C174*INDEX(Curves!$S$8:$S$68,BA$4-$B174+1)</f>
        <v/>
      </c>
      <c r="BB174" s="121">
        <f>$C174*INDEX(Curves!$S$8:$S$68,BB$4-$B174+1)</f>
        <v/>
      </c>
      <c r="BC174" s="121">
        <f>$C174*INDEX(Curves!$S$8:$S$68,BC$4-$B174+1)</f>
        <v/>
      </c>
      <c r="BD174" s="121">
        <f>$C174*INDEX(Curves!$S$8:$S$68,BD$4-$B174+1)</f>
        <v/>
      </c>
      <c r="BE174" s="121">
        <f>$C174*INDEX(Curves!$S$8:$S$68,BE$4-$B174+1)</f>
        <v/>
      </c>
      <c r="BF174" s="121">
        <f>$C174*INDEX(Curves!$S$8:$S$68,BF$4-$B174+1)</f>
        <v/>
      </c>
      <c r="BG174" s="121">
        <f>$C174*INDEX(Curves!$S$8:$S$68,BG$4-$B174+1)</f>
        <v/>
      </c>
      <c r="BH174" s="121">
        <f>$C174*INDEX(Curves!$S$8:$S$68,BH$4-$B174+1)</f>
        <v/>
      </c>
      <c r="BI174" s="121">
        <f>$C174*INDEX(Curves!$S$8:$S$68,BI$4-$B174+1)</f>
        <v/>
      </c>
      <c r="BJ174" s="121">
        <f>$C174*INDEX(Curves!$S$8:$S$68,BJ$4-$B174+1)</f>
        <v/>
      </c>
      <c r="BK174" s="121">
        <f>$C174*INDEX(Curves!$S$8:$S$68,BK$4-$B174+1)</f>
        <v/>
      </c>
      <c r="BL174" s="121">
        <f>$C174*INDEX(Curves!$S$8:$S$68,BL$4-$B174+1)</f>
        <v/>
      </c>
    </row>
    <row r="175">
      <c r="A175" s="116" t="inlineStr">
        <is>
          <t>Cohort month 40</t>
        </is>
      </c>
      <c r="B175" s="116" t="n">
        <v>40</v>
      </c>
      <c r="C175" s="33">
        <f>INDEX(Ops!$E$35:$BL$35,1,$B175)</f>
        <v/>
      </c>
      <c r="AS175" s="121">
        <f>$C175*INDEX(Curves!$S$8:$S$68,AS$4-$B175+1)</f>
        <v/>
      </c>
      <c r="AT175" s="121">
        <f>$C175*INDEX(Curves!$S$8:$S$68,AT$4-$B175+1)</f>
        <v/>
      </c>
      <c r="AU175" s="121">
        <f>$C175*INDEX(Curves!$S$8:$S$68,AU$4-$B175+1)</f>
        <v/>
      </c>
      <c r="AV175" s="121">
        <f>$C175*INDEX(Curves!$S$8:$S$68,AV$4-$B175+1)</f>
        <v/>
      </c>
      <c r="AW175" s="121">
        <f>$C175*INDEX(Curves!$S$8:$S$68,AW$4-$B175+1)</f>
        <v/>
      </c>
      <c r="AX175" s="121">
        <f>$C175*INDEX(Curves!$S$8:$S$68,AX$4-$B175+1)</f>
        <v/>
      </c>
      <c r="AY175" s="121">
        <f>$C175*INDEX(Curves!$S$8:$S$68,AY$4-$B175+1)</f>
        <v/>
      </c>
      <c r="AZ175" s="121">
        <f>$C175*INDEX(Curves!$S$8:$S$68,AZ$4-$B175+1)</f>
        <v/>
      </c>
      <c r="BA175" s="121">
        <f>$C175*INDEX(Curves!$S$8:$S$68,BA$4-$B175+1)</f>
        <v/>
      </c>
      <c r="BB175" s="121">
        <f>$C175*INDEX(Curves!$S$8:$S$68,BB$4-$B175+1)</f>
        <v/>
      </c>
      <c r="BC175" s="121">
        <f>$C175*INDEX(Curves!$S$8:$S$68,BC$4-$B175+1)</f>
        <v/>
      </c>
      <c r="BD175" s="121">
        <f>$C175*INDEX(Curves!$S$8:$S$68,BD$4-$B175+1)</f>
        <v/>
      </c>
      <c r="BE175" s="121">
        <f>$C175*INDEX(Curves!$S$8:$S$68,BE$4-$B175+1)</f>
        <v/>
      </c>
      <c r="BF175" s="121">
        <f>$C175*INDEX(Curves!$S$8:$S$68,BF$4-$B175+1)</f>
        <v/>
      </c>
      <c r="BG175" s="121">
        <f>$C175*INDEX(Curves!$S$8:$S$68,BG$4-$B175+1)</f>
        <v/>
      </c>
      <c r="BH175" s="121">
        <f>$C175*INDEX(Curves!$S$8:$S$68,BH$4-$B175+1)</f>
        <v/>
      </c>
      <c r="BI175" s="121">
        <f>$C175*INDEX(Curves!$S$8:$S$68,BI$4-$B175+1)</f>
        <v/>
      </c>
      <c r="BJ175" s="121">
        <f>$C175*INDEX(Curves!$S$8:$S$68,BJ$4-$B175+1)</f>
        <v/>
      </c>
      <c r="BK175" s="121">
        <f>$C175*INDEX(Curves!$S$8:$S$68,BK$4-$B175+1)</f>
        <v/>
      </c>
      <c r="BL175" s="121">
        <f>$C175*INDEX(Curves!$S$8:$S$68,BL$4-$B175+1)</f>
        <v/>
      </c>
    </row>
    <row r="176">
      <c r="A176" s="116" t="inlineStr">
        <is>
          <t>Cohort month 41</t>
        </is>
      </c>
      <c r="B176" s="116" t="n">
        <v>41</v>
      </c>
      <c r="C176" s="33">
        <f>INDEX(Ops!$E$35:$BL$35,1,$B176)</f>
        <v/>
      </c>
      <c r="AT176" s="121">
        <f>$C176*INDEX(Curves!$S$8:$S$68,AT$4-$B176+1)</f>
        <v/>
      </c>
      <c r="AU176" s="121">
        <f>$C176*INDEX(Curves!$S$8:$S$68,AU$4-$B176+1)</f>
        <v/>
      </c>
      <c r="AV176" s="121">
        <f>$C176*INDEX(Curves!$S$8:$S$68,AV$4-$B176+1)</f>
        <v/>
      </c>
      <c r="AW176" s="121">
        <f>$C176*INDEX(Curves!$S$8:$S$68,AW$4-$B176+1)</f>
        <v/>
      </c>
      <c r="AX176" s="121">
        <f>$C176*INDEX(Curves!$S$8:$S$68,AX$4-$B176+1)</f>
        <v/>
      </c>
      <c r="AY176" s="121">
        <f>$C176*INDEX(Curves!$S$8:$S$68,AY$4-$B176+1)</f>
        <v/>
      </c>
      <c r="AZ176" s="121">
        <f>$C176*INDEX(Curves!$S$8:$S$68,AZ$4-$B176+1)</f>
        <v/>
      </c>
      <c r="BA176" s="121">
        <f>$C176*INDEX(Curves!$S$8:$S$68,BA$4-$B176+1)</f>
        <v/>
      </c>
      <c r="BB176" s="121">
        <f>$C176*INDEX(Curves!$S$8:$S$68,BB$4-$B176+1)</f>
        <v/>
      </c>
      <c r="BC176" s="121">
        <f>$C176*INDEX(Curves!$S$8:$S$68,BC$4-$B176+1)</f>
        <v/>
      </c>
      <c r="BD176" s="121">
        <f>$C176*INDEX(Curves!$S$8:$S$68,BD$4-$B176+1)</f>
        <v/>
      </c>
      <c r="BE176" s="121">
        <f>$C176*INDEX(Curves!$S$8:$S$68,BE$4-$B176+1)</f>
        <v/>
      </c>
      <c r="BF176" s="121">
        <f>$C176*INDEX(Curves!$S$8:$S$68,BF$4-$B176+1)</f>
        <v/>
      </c>
      <c r="BG176" s="121">
        <f>$C176*INDEX(Curves!$S$8:$S$68,BG$4-$B176+1)</f>
        <v/>
      </c>
      <c r="BH176" s="121">
        <f>$C176*INDEX(Curves!$S$8:$S$68,BH$4-$B176+1)</f>
        <v/>
      </c>
      <c r="BI176" s="121">
        <f>$C176*INDEX(Curves!$S$8:$S$68,BI$4-$B176+1)</f>
        <v/>
      </c>
      <c r="BJ176" s="121">
        <f>$C176*INDEX(Curves!$S$8:$S$68,BJ$4-$B176+1)</f>
        <v/>
      </c>
      <c r="BK176" s="121">
        <f>$C176*INDEX(Curves!$S$8:$S$68,BK$4-$B176+1)</f>
        <v/>
      </c>
      <c r="BL176" s="121">
        <f>$C176*INDEX(Curves!$S$8:$S$68,BL$4-$B176+1)</f>
        <v/>
      </c>
    </row>
    <row r="177">
      <c r="A177" s="116" t="inlineStr">
        <is>
          <t>Cohort month 42</t>
        </is>
      </c>
      <c r="B177" s="116" t="n">
        <v>42</v>
      </c>
      <c r="C177" s="33">
        <f>INDEX(Ops!$E$35:$BL$35,1,$B177)</f>
        <v/>
      </c>
      <c r="AU177" s="121">
        <f>$C177*INDEX(Curves!$S$8:$S$68,AU$4-$B177+1)</f>
        <v/>
      </c>
      <c r="AV177" s="121">
        <f>$C177*INDEX(Curves!$S$8:$S$68,AV$4-$B177+1)</f>
        <v/>
      </c>
      <c r="AW177" s="121">
        <f>$C177*INDEX(Curves!$S$8:$S$68,AW$4-$B177+1)</f>
        <v/>
      </c>
      <c r="AX177" s="121">
        <f>$C177*INDEX(Curves!$S$8:$S$68,AX$4-$B177+1)</f>
        <v/>
      </c>
      <c r="AY177" s="121">
        <f>$C177*INDEX(Curves!$S$8:$S$68,AY$4-$B177+1)</f>
        <v/>
      </c>
      <c r="AZ177" s="121">
        <f>$C177*INDEX(Curves!$S$8:$S$68,AZ$4-$B177+1)</f>
        <v/>
      </c>
      <c r="BA177" s="121">
        <f>$C177*INDEX(Curves!$S$8:$S$68,BA$4-$B177+1)</f>
        <v/>
      </c>
      <c r="BB177" s="121">
        <f>$C177*INDEX(Curves!$S$8:$S$68,BB$4-$B177+1)</f>
        <v/>
      </c>
      <c r="BC177" s="121">
        <f>$C177*INDEX(Curves!$S$8:$S$68,BC$4-$B177+1)</f>
        <v/>
      </c>
      <c r="BD177" s="121">
        <f>$C177*INDEX(Curves!$S$8:$S$68,BD$4-$B177+1)</f>
        <v/>
      </c>
      <c r="BE177" s="121">
        <f>$C177*INDEX(Curves!$S$8:$S$68,BE$4-$B177+1)</f>
        <v/>
      </c>
      <c r="BF177" s="121">
        <f>$C177*INDEX(Curves!$S$8:$S$68,BF$4-$B177+1)</f>
        <v/>
      </c>
      <c r="BG177" s="121">
        <f>$C177*INDEX(Curves!$S$8:$S$68,BG$4-$B177+1)</f>
        <v/>
      </c>
      <c r="BH177" s="121">
        <f>$C177*INDEX(Curves!$S$8:$S$68,BH$4-$B177+1)</f>
        <v/>
      </c>
      <c r="BI177" s="121">
        <f>$C177*INDEX(Curves!$S$8:$S$68,BI$4-$B177+1)</f>
        <v/>
      </c>
      <c r="BJ177" s="121">
        <f>$C177*INDEX(Curves!$S$8:$S$68,BJ$4-$B177+1)</f>
        <v/>
      </c>
      <c r="BK177" s="121">
        <f>$C177*INDEX(Curves!$S$8:$S$68,BK$4-$B177+1)</f>
        <v/>
      </c>
      <c r="BL177" s="121">
        <f>$C177*INDEX(Curves!$S$8:$S$68,BL$4-$B177+1)</f>
        <v/>
      </c>
    </row>
    <row r="178">
      <c r="A178" s="116" t="inlineStr">
        <is>
          <t>Cohort month 43</t>
        </is>
      </c>
      <c r="B178" s="116" t="n">
        <v>43</v>
      </c>
      <c r="C178" s="33">
        <f>INDEX(Ops!$E$35:$BL$35,1,$B178)</f>
        <v/>
      </c>
      <c r="AV178" s="121">
        <f>$C178*INDEX(Curves!$S$8:$S$68,AV$4-$B178+1)</f>
        <v/>
      </c>
      <c r="AW178" s="121">
        <f>$C178*INDEX(Curves!$S$8:$S$68,AW$4-$B178+1)</f>
        <v/>
      </c>
      <c r="AX178" s="121">
        <f>$C178*INDEX(Curves!$S$8:$S$68,AX$4-$B178+1)</f>
        <v/>
      </c>
      <c r="AY178" s="121">
        <f>$C178*INDEX(Curves!$S$8:$S$68,AY$4-$B178+1)</f>
        <v/>
      </c>
      <c r="AZ178" s="121">
        <f>$C178*INDEX(Curves!$S$8:$S$68,AZ$4-$B178+1)</f>
        <v/>
      </c>
      <c r="BA178" s="121">
        <f>$C178*INDEX(Curves!$S$8:$S$68,BA$4-$B178+1)</f>
        <v/>
      </c>
      <c r="BB178" s="121">
        <f>$C178*INDEX(Curves!$S$8:$S$68,BB$4-$B178+1)</f>
        <v/>
      </c>
      <c r="BC178" s="121">
        <f>$C178*INDEX(Curves!$S$8:$S$68,BC$4-$B178+1)</f>
        <v/>
      </c>
      <c r="BD178" s="121">
        <f>$C178*INDEX(Curves!$S$8:$S$68,BD$4-$B178+1)</f>
        <v/>
      </c>
      <c r="BE178" s="121">
        <f>$C178*INDEX(Curves!$S$8:$S$68,BE$4-$B178+1)</f>
        <v/>
      </c>
      <c r="BF178" s="121">
        <f>$C178*INDEX(Curves!$S$8:$S$68,BF$4-$B178+1)</f>
        <v/>
      </c>
      <c r="BG178" s="121">
        <f>$C178*INDEX(Curves!$S$8:$S$68,BG$4-$B178+1)</f>
        <v/>
      </c>
      <c r="BH178" s="121">
        <f>$C178*INDEX(Curves!$S$8:$S$68,BH$4-$B178+1)</f>
        <v/>
      </c>
      <c r="BI178" s="121">
        <f>$C178*INDEX(Curves!$S$8:$S$68,BI$4-$B178+1)</f>
        <v/>
      </c>
      <c r="BJ178" s="121">
        <f>$C178*INDEX(Curves!$S$8:$S$68,BJ$4-$B178+1)</f>
        <v/>
      </c>
      <c r="BK178" s="121">
        <f>$C178*INDEX(Curves!$S$8:$S$68,BK$4-$B178+1)</f>
        <v/>
      </c>
      <c r="BL178" s="121">
        <f>$C178*INDEX(Curves!$S$8:$S$68,BL$4-$B178+1)</f>
        <v/>
      </c>
    </row>
    <row r="179">
      <c r="A179" s="116" t="inlineStr">
        <is>
          <t>Cohort month 44</t>
        </is>
      </c>
      <c r="B179" s="116" t="n">
        <v>44</v>
      </c>
      <c r="C179" s="33">
        <f>INDEX(Ops!$E$35:$BL$35,1,$B179)</f>
        <v/>
      </c>
      <c r="AW179" s="121">
        <f>$C179*INDEX(Curves!$S$8:$S$68,AW$4-$B179+1)</f>
        <v/>
      </c>
      <c r="AX179" s="121">
        <f>$C179*INDEX(Curves!$S$8:$S$68,AX$4-$B179+1)</f>
        <v/>
      </c>
      <c r="AY179" s="121">
        <f>$C179*INDEX(Curves!$S$8:$S$68,AY$4-$B179+1)</f>
        <v/>
      </c>
      <c r="AZ179" s="121">
        <f>$C179*INDEX(Curves!$S$8:$S$68,AZ$4-$B179+1)</f>
        <v/>
      </c>
      <c r="BA179" s="121">
        <f>$C179*INDEX(Curves!$S$8:$S$68,BA$4-$B179+1)</f>
        <v/>
      </c>
      <c r="BB179" s="121">
        <f>$C179*INDEX(Curves!$S$8:$S$68,BB$4-$B179+1)</f>
        <v/>
      </c>
      <c r="BC179" s="121">
        <f>$C179*INDEX(Curves!$S$8:$S$68,BC$4-$B179+1)</f>
        <v/>
      </c>
      <c r="BD179" s="121">
        <f>$C179*INDEX(Curves!$S$8:$S$68,BD$4-$B179+1)</f>
        <v/>
      </c>
      <c r="BE179" s="121">
        <f>$C179*INDEX(Curves!$S$8:$S$68,BE$4-$B179+1)</f>
        <v/>
      </c>
      <c r="BF179" s="121">
        <f>$C179*INDEX(Curves!$S$8:$S$68,BF$4-$B179+1)</f>
        <v/>
      </c>
      <c r="BG179" s="121">
        <f>$C179*INDEX(Curves!$S$8:$S$68,BG$4-$B179+1)</f>
        <v/>
      </c>
      <c r="BH179" s="121">
        <f>$C179*INDEX(Curves!$S$8:$S$68,BH$4-$B179+1)</f>
        <v/>
      </c>
      <c r="BI179" s="121">
        <f>$C179*INDEX(Curves!$S$8:$S$68,BI$4-$B179+1)</f>
        <v/>
      </c>
      <c r="BJ179" s="121">
        <f>$C179*INDEX(Curves!$S$8:$S$68,BJ$4-$B179+1)</f>
        <v/>
      </c>
      <c r="BK179" s="121">
        <f>$C179*INDEX(Curves!$S$8:$S$68,BK$4-$B179+1)</f>
        <v/>
      </c>
      <c r="BL179" s="121">
        <f>$C179*INDEX(Curves!$S$8:$S$68,BL$4-$B179+1)</f>
        <v/>
      </c>
    </row>
    <row r="180">
      <c r="A180" s="116" t="inlineStr">
        <is>
          <t>Cohort month 45</t>
        </is>
      </c>
      <c r="B180" s="116" t="n">
        <v>45</v>
      </c>
      <c r="C180" s="33">
        <f>INDEX(Ops!$E$35:$BL$35,1,$B180)</f>
        <v/>
      </c>
      <c r="AX180" s="121">
        <f>$C180*INDEX(Curves!$S$8:$S$68,AX$4-$B180+1)</f>
        <v/>
      </c>
      <c r="AY180" s="121">
        <f>$C180*INDEX(Curves!$S$8:$S$68,AY$4-$B180+1)</f>
        <v/>
      </c>
      <c r="AZ180" s="121">
        <f>$C180*INDEX(Curves!$S$8:$S$68,AZ$4-$B180+1)</f>
        <v/>
      </c>
      <c r="BA180" s="121">
        <f>$C180*INDEX(Curves!$S$8:$S$68,BA$4-$B180+1)</f>
        <v/>
      </c>
      <c r="BB180" s="121">
        <f>$C180*INDEX(Curves!$S$8:$S$68,BB$4-$B180+1)</f>
        <v/>
      </c>
      <c r="BC180" s="121">
        <f>$C180*INDEX(Curves!$S$8:$S$68,BC$4-$B180+1)</f>
        <v/>
      </c>
      <c r="BD180" s="121">
        <f>$C180*INDEX(Curves!$S$8:$S$68,BD$4-$B180+1)</f>
        <v/>
      </c>
      <c r="BE180" s="121">
        <f>$C180*INDEX(Curves!$S$8:$S$68,BE$4-$B180+1)</f>
        <v/>
      </c>
      <c r="BF180" s="121">
        <f>$C180*INDEX(Curves!$S$8:$S$68,BF$4-$B180+1)</f>
        <v/>
      </c>
      <c r="BG180" s="121">
        <f>$C180*INDEX(Curves!$S$8:$S$68,BG$4-$B180+1)</f>
        <v/>
      </c>
      <c r="BH180" s="121">
        <f>$C180*INDEX(Curves!$S$8:$S$68,BH$4-$B180+1)</f>
        <v/>
      </c>
      <c r="BI180" s="121">
        <f>$C180*INDEX(Curves!$S$8:$S$68,BI$4-$B180+1)</f>
        <v/>
      </c>
      <c r="BJ180" s="121">
        <f>$C180*INDEX(Curves!$S$8:$S$68,BJ$4-$B180+1)</f>
        <v/>
      </c>
      <c r="BK180" s="121">
        <f>$C180*INDEX(Curves!$S$8:$S$68,BK$4-$B180+1)</f>
        <v/>
      </c>
      <c r="BL180" s="121">
        <f>$C180*INDEX(Curves!$S$8:$S$68,BL$4-$B180+1)</f>
        <v/>
      </c>
    </row>
    <row r="181">
      <c r="A181" s="116" t="inlineStr">
        <is>
          <t>Cohort month 46</t>
        </is>
      </c>
      <c r="B181" s="116" t="n">
        <v>46</v>
      </c>
      <c r="C181" s="33">
        <f>INDEX(Ops!$E$35:$BL$35,1,$B181)</f>
        <v/>
      </c>
      <c r="AY181" s="121">
        <f>$C181*INDEX(Curves!$S$8:$S$68,AY$4-$B181+1)</f>
        <v/>
      </c>
      <c r="AZ181" s="121">
        <f>$C181*INDEX(Curves!$S$8:$S$68,AZ$4-$B181+1)</f>
        <v/>
      </c>
      <c r="BA181" s="121">
        <f>$C181*INDEX(Curves!$S$8:$S$68,BA$4-$B181+1)</f>
        <v/>
      </c>
      <c r="BB181" s="121">
        <f>$C181*INDEX(Curves!$S$8:$S$68,BB$4-$B181+1)</f>
        <v/>
      </c>
      <c r="BC181" s="121">
        <f>$C181*INDEX(Curves!$S$8:$S$68,BC$4-$B181+1)</f>
        <v/>
      </c>
      <c r="BD181" s="121">
        <f>$C181*INDEX(Curves!$S$8:$S$68,BD$4-$B181+1)</f>
        <v/>
      </c>
      <c r="BE181" s="121">
        <f>$C181*INDEX(Curves!$S$8:$S$68,BE$4-$B181+1)</f>
        <v/>
      </c>
      <c r="BF181" s="121">
        <f>$C181*INDEX(Curves!$S$8:$S$68,BF$4-$B181+1)</f>
        <v/>
      </c>
      <c r="BG181" s="121">
        <f>$C181*INDEX(Curves!$S$8:$S$68,BG$4-$B181+1)</f>
        <v/>
      </c>
      <c r="BH181" s="121">
        <f>$C181*INDEX(Curves!$S$8:$S$68,BH$4-$B181+1)</f>
        <v/>
      </c>
      <c r="BI181" s="121">
        <f>$C181*INDEX(Curves!$S$8:$S$68,BI$4-$B181+1)</f>
        <v/>
      </c>
      <c r="BJ181" s="121">
        <f>$C181*INDEX(Curves!$S$8:$S$68,BJ$4-$B181+1)</f>
        <v/>
      </c>
      <c r="BK181" s="121">
        <f>$C181*INDEX(Curves!$S$8:$S$68,BK$4-$B181+1)</f>
        <v/>
      </c>
      <c r="BL181" s="121">
        <f>$C181*INDEX(Curves!$S$8:$S$68,BL$4-$B181+1)</f>
        <v/>
      </c>
    </row>
    <row r="182">
      <c r="A182" s="116" t="inlineStr">
        <is>
          <t>Cohort month 47</t>
        </is>
      </c>
      <c r="B182" s="116" t="n">
        <v>47</v>
      </c>
      <c r="C182" s="33">
        <f>INDEX(Ops!$E$35:$BL$35,1,$B182)</f>
        <v/>
      </c>
      <c r="AZ182" s="121">
        <f>$C182*INDEX(Curves!$S$8:$S$68,AZ$4-$B182+1)</f>
        <v/>
      </c>
      <c r="BA182" s="121">
        <f>$C182*INDEX(Curves!$S$8:$S$68,BA$4-$B182+1)</f>
        <v/>
      </c>
      <c r="BB182" s="121">
        <f>$C182*INDEX(Curves!$S$8:$S$68,BB$4-$B182+1)</f>
        <v/>
      </c>
      <c r="BC182" s="121">
        <f>$C182*INDEX(Curves!$S$8:$S$68,BC$4-$B182+1)</f>
        <v/>
      </c>
      <c r="BD182" s="121">
        <f>$C182*INDEX(Curves!$S$8:$S$68,BD$4-$B182+1)</f>
        <v/>
      </c>
      <c r="BE182" s="121">
        <f>$C182*INDEX(Curves!$S$8:$S$68,BE$4-$B182+1)</f>
        <v/>
      </c>
      <c r="BF182" s="121">
        <f>$C182*INDEX(Curves!$S$8:$S$68,BF$4-$B182+1)</f>
        <v/>
      </c>
      <c r="BG182" s="121">
        <f>$C182*INDEX(Curves!$S$8:$S$68,BG$4-$B182+1)</f>
        <v/>
      </c>
      <c r="BH182" s="121">
        <f>$C182*INDEX(Curves!$S$8:$S$68,BH$4-$B182+1)</f>
        <v/>
      </c>
      <c r="BI182" s="121">
        <f>$C182*INDEX(Curves!$S$8:$S$68,BI$4-$B182+1)</f>
        <v/>
      </c>
      <c r="BJ182" s="121">
        <f>$C182*INDEX(Curves!$S$8:$S$68,BJ$4-$B182+1)</f>
        <v/>
      </c>
      <c r="BK182" s="121">
        <f>$C182*INDEX(Curves!$S$8:$S$68,BK$4-$B182+1)</f>
        <v/>
      </c>
      <c r="BL182" s="121">
        <f>$C182*INDEX(Curves!$S$8:$S$68,BL$4-$B182+1)</f>
        <v/>
      </c>
    </row>
    <row r="183">
      <c r="A183" s="116" t="inlineStr">
        <is>
          <t>Cohort month 48</t>
        </is>
      </c>
      <c r="B183" s="116" t="n">
        <v>48</v>
      </c>
      <c r="C183" s="33">
        <f>INDEX(Ops!$E$35:$BL$35,1,$B183)</f>
        <v/>
      </c>
      <c r="BA183" s="121">
        <f>$C183*INDEX(Curves!$S$8:$S$68,BA$4-$B183+1)</f>
        <v/>
      </c>
      <c r="BB183" s="121">
        <f>$C183*INDEX(Curves!$S$8:$S$68,BB$4-$B183+1)</f>
        <v/>
      </c>
      <c r="BC183" s="121">
        <f>$C183*INDEX(Curves!$S$8:$S$68,BC$4-$B183+1)</f>
        <v/>
      </c>
      <c r="BD183" s="121">
        <f>$C183*INDEX(Curves!$S$8:$S$68,BD$4-$B183+1)</f>
        <v/>
      </c>
      <c r="BE183" s="121">
        <f>$C183*INDEX(Curves!$S$8:$S$68,BE$4-$B183+1)</f>
        <v/>
      </c>
      <c r="BF183" s="121">
        <f>$C183*INDEX(Curves!$S$8:$S$68,BF$4-$B183+1)</f>
        <v/>
      </c>
      <c r="BG183" s="121">
        <f>$C183*INDEX(Curves!$S$8:$S$68,BG$4-$B183+1)</f>
        <v/>
      </c>
      <c r="BH183" s="121">
        <f>$C183*INDEX(Curves!$S$8:$S$68,BH$4-$B183+1)</f>
        <v/>
      </c>
      <c r="BI183" s="121">
        <f>$C183*INDEX(Curves!$S$8:$S$68,BI$4-$B183+1)</f>
        <v/>
      </c>
      <c r="BJ183" s="121">
        <f>$C183*INDEX(Curves!$S$8:$S$68,BJ$4-$B183+1)</f>
        <v/>
      </c>
      <c r="BK183" s="121">
        <f>$C183*INDEX(Curves!$S$8:$S$68,BK$4-$B183+1)</f>
        <v/>
      </c>
      <c r="BL183" s="121">
        <f>$C183*INDEX(Curves!$S$8:$S$68,BL$4-$B183+1)</f>
        <v/>
      </c>
    </row>
    <row r="184">
      <c r="A184" s="116" t="inlineStr">
        <is>
          <t>Cohort month 49</t>
        </is>
      </c>
      <c r="B184" s="116" t="n">
        <v>49</v>
      </c>
      <c r="C184" s="33">
        <f>INDEX(Ops!$E$35:$BL$35,1,$B184)</f>
        <v/>
      </c>
      <c r="BB184" s="121">
        <f>$C184*INDEX(Curves!$S$8:$S$68,BB$4-$B184+1)</f>
        <v/>
      </c>
      <c r="BC184" s="121">
        <f>$C184*INDEX(Curves!$S$8:$S$68,BC$4-$B184+1)</f>
        <v/>
      </c>
      <c r="BD184" s="121">
        <f>$C184*INDEX(Curves!$S$8:$S$68,BD$4-$B184+1)</f>
        <v/>
      </c>
      <c r="BE184" s="121">
        <f>$C184*INDEX(Curves!$S$8:$S$68,BE$4-$B184+1)</f>
        <v/>
      </c>
      <c r="BF184" s="121">
        <f>$C184*INDEX(Curves!$S$8:$S$68,BF$4-$B184+1)</f>
        <v/>
      </c>
      <c r="BG184" s="121">
        <f>$C184*INDEX(Curves!$S$8:$S$68,BG$4-$B184+1)</f>
        <v/>
      </c>
      <c r="BH184" s="121">
        <f>$C184*INDEX(Curves!$S$8:$S$68,BH$4-$B184+1)</f>
        <v/>
      </c>
      <c r="BI184" s="121">
        <f>$C184*INDEX(Curves!$S$8:$S$68,BI$4-$B184+1)</f>
        <v/>
      </c>
      <c r="BJ184" s="121">
        <f>$C184*INDEX(Curves!$S$8:$S$68,BJ$4-$B184+1)</f>
        <v/>
      </c>
      <c r="BK184" s="121">
        <f>$C184*INDEX(Curves!$S$8:$S$68,BK$4-$B184+1)</f>
        <v/>
      </c>
      <c r="BL184" s="121">
        <f>$C184*INDEX(Curves!$S$8:$S$68,BL$4-$B184+1)</f>
        <v/>
      </c>
    </row>
    <row r="185">
      <c r="A185" s="116" t="inlineStr">
        <is>
          <t>Cohort month 50</t>
        </is>
      </c>
      <c r="B185" s="116" t="n">
        <v>50</v>
      </c>
      <c r="C185" s="33">
        <f>INDEX(Ops!$E$35:$BL$35,1,$B185)</f>
        <v/>
      </c>
      <c r="BC185" s="121">
        <f>$C185*INDEX(Curves!$S$8:$S$68,BC$4-$B185+1)</f>
        <v/>
      </c>
      <c r="BD185" s="121">
        <f>$C185*INDEX(Curves!$S$8:$S$68,BD$4-$B185+1)</f>
        <v/>
      </c>
      <c r="BE185" s="121">
        <f>$C185*INDEX(Curves!$S$8:$S$68,BE$4-$B185+1)</f>
        <v/>
      </c>
      <c r="BF185" s="121">
        <f>$C185*INDEX(Curves!$S$8:$S$68,BF$4-$B185+1)</f>
        <v/>
      </c>
      <c r="BG185" s="121">
        <f>$C185*INDEX(Curves!$S$8:$S$68,BG$4-$B185+1)</f>
        <v/>
      </c>
      <c r="BH185" s="121">
        <f>$C185*INDEX(Curves!$S$8:$S$68,BH$4-$B185+1)</f>
        <v/>
      </c>
      <c r="BI185" s="121">
        <f>$C185*INDEX(Curves!$S$8:$S$68,BI$4-$B185+1)</f>
        <v/>
      </c>
      <c r="BJ185" s="121">
        <f>$C185*INDEX(Curves!$S$8:$S$68,BJ$4-$B185+1)</f>
        <v/>
      </c>
      <c r="BK185" s="121">
        <f>$C185*INDEX(Curves!$S$8:$S$68,BK$4-$B185+1)</f>
        <v/>
      </c>
      <c r="BL185" s="121">
        <f>$C185*INDEX(Curves!$S$8:$S$68,BL$4-$B185+1)</f>
        <v/>
      </c>
    </row>
    <row r="186">
      <c r="A186" s="116" t="inlineStr">
        <is>
          <t>Cohort month 51</t>
        </is>
      </c>
      <c r="B186" s="116" t="n">
        <v>51</v>
      </c>
      <c r="C186" s="33">
        <f>INDEX(Ops!$E$35:$BL$35,1,$B186)</f>
        <v/>
      </c>
      <c r="BD186" s="121">
        <f>$C186*INDEX(Curves!$S$8:$S$68,BD$4-$B186+1)</f>
        <v/>
      </c>
      <c r="BE186" s="121">
        <f>$C186*INDEX(Curves!$S$8:$S$68,BE$4-$B186+1)</f>
        <v/>
      </c>
      <c r="BF186" s="121">
        <f>$C186*INDEX(Curves!$S$8:$S$68,BF$4-$B186+1)</f>
        <v/>
      </c>
      <c r="BG186" s="121">
        <f>$C186*INDEX(Curves!$S$8:$S$68,BG$4-$B186+1)</f>
        <v/>
      </c>
      <c r="BH186" s="121">
        <f>$C186*INDEX(Curves!$S$8:$S$68,BH$4-$B186+1)</f>
        <v/>
      </c>
      <c r="BI186" s="121">
        <f>$C186*INDEX(Curves!$S$8:$S$68,BI$4-$B186+1)</f>
        <v/>
      </c>
      <c r="BJ186" s="121">
        <f>$C186*INDEX(Curves!$S$8:$S$68,BJ$4-$B186+1)</f>
        <v/>
      </c>
      <c r="BK186" s="121">
        <f>$C186*INDEX(Curves!$S$8:$S$68,BK$4-$B186+1)</f>
        <v/>
      </c>
      <c r="BL186" s="121">
        <f>$C186*INDEX(Curves!$S$8:$S$68,BL$4-$B186+1)</f>
        <v/>
      </c>
    </row>
    <row r="187">
      <c r="A187" s="116" t="inlineStr">
        <is>
          <t>Cohort month 52</t>
        </is>
      </c>
      <c r="B187" s="116" t="n">
        <v>52</v>
      </c>
      <c r="C187" s="33">
        <f>INDEX(Ops!$E$35:$BL$35,1,$B187)</f>
        <v/>
      </c>
      <c r="BE187" s="121">
        <f>$C187*INDEX(Curves!$S$8:$S$68,BE$4-$B187+1)</f>
        <v/>
      </c>
      <c r="BF187" s="121">
        <f>$C187*INDEX(Curves!$S$8:$S$68,BF$4-$B187+1)</f>
        <v/>
      </c>
      <c r="BG187" s="121">
        <f>$C187*INDEX(Curves!$S$8:$S$68,BG$4-$B187+1)</f>
        <v/>
      </c>
      <c r="BH187" s="121">
        <f>$C187*INDEX(Curves!$S$8:$S$68,BH$4-$B187+1)</f>
        <v/>
      </c>
      <c r="BI187" s="121">
        <f>$C187*INDEX(Curves!$S$8:$S$68,BI$4-$B187+1)</f>
        <v/>
      </c>
      <c r="BJ187" s="121">
        <f>$C187*INDEX(Curves!$S$8:$S$68,BJ$4-$B187+1)</f>
        <v/>
      </c>
      <c r="BK187" s="121">
        <f>$C187*INDEX(Curves!$S$8:$S$68,BK$4-$B187+1)</f>
        <v/>
      </c>
      <c r="BL187" s="121">
        <f>$C187*INDEX(Curves!$S$8:$S$68,BL$4-$B187+1)</f>
        <v/>
      </c>
    </row>
    <row r="188">
      <c r="A188" s="116" t="inlineStr">
        <is>
          <t>Cohort month 53</t>
        </is>
      </c>
      <c r="B188" s="116" t="n">
        <v>53</v>
      </c>
      <c r="C188" s="33">
        <f>INDEX(Ops!$E$35:$BL$35,1,$B188)</f>
        <v/>
      </c>
      <c r="BF188" s="121">
        <f>$C188*INDEX(Curves!$S$8:$S$68,BF$4-$B188+1)</f>
        <v/>
      </c>
      <c r="BG188" s="121">
        <f>$C188*INDEX(Curves!$S$8:$S$68,BG$4-$B188+1)</f>
        <v/>
      </c>
      <c r="BH188" s="121">
        <f>$C188*INDEX(Curves!$S$8:$S$68,BH$4-$B188+1)</f>
        <v/>
      </c>
      <c r="BI188" s="121">
        <f>$C188*INDEX(Curves!$S$8:$S$68,BI$4-$B188+1)</f>
        <v/>
      </c>
      <c r="BJ188" s="121">
        <f>$C188*INDEX(Curves!$S$8:$S$68,BJ$4-$B188+1)</f>
        <v/>
      </c>
      <c r="BK188" s="121">
        <f>$C188*INDEX(Curves!$S$8:$S$68,BK$4-$B188+1)</f>
        <v/>
      </c>
      <c r="BL188" s="121">
        <f>$C188*INDEX(Curves!$S$8:$S$68,BL$4-$B188+1)</f>
        <v/>
      </c>
    </row>
    <row r="189">
      <c r="A189" s="116" t="inlineStr">
        <is>
          <t>Cohort month 54</t>
        </is>
      </c>
      <c r="B189" s="116" t="n">
        <v>54</v>
      </c>
      <c r="C189" s="33">
        <f>INDEX(Ops!$E$35:$BL$35,1,$B189)</f>
        <v/>
      </c>
      <c r="BG189" s="121">
        <f>$C189*INDEX(Curves!$S$8:$S$68,BG$4-$B189+1)</f>
        <v/>
      </c>
      <c r="BH189" s="121">
        <f>$C189*INDEX(Curves!$S$8:$S$68,BH$4-$B189+1)</f>
        <v/>
      </c>
      <c r="BI189" s="121">
        <f>$C189*INDEX(Curves!$S$8:$S$68,BI$4-$B189+1)</f>
        <v/>
      </c>
      <c r="BJ189" s="121">
        <f>$C189*INDEX(Curves!$S$8:$S$68,BJ$4-$B189+1)</f>
        <v/>
      </c>
      <c r="BK189" s="121">
        <f>$C189*INDEX(Curves!$S$8:$S$68,BK$4-$B189+1)</f>
        <v/>
      </c>
      <c r="BL189" s="121">
        <f>$C189*INDEX(Curves!$S$8:$S$68,BL$4-$B189+1)</f>
        <v/>
      </c>
    </row>
    <row r="190">
      <c r="A190" s="116" t="inlineStr">
        <is>
          <t>Cohort month 55</t>
        </is>
      </c>
      <c r="B190" s="116" t="n">
        <v>55</v>
      </c>
      <c r="C190" s="33">
        <f>INDEX(Ops!$E$35:$BL$35,1,$B190)</f>
        <v/>
      </c>
      <c r="BH190" s="121">
        <f>$C190*INDEX(Curves!$S$8:$S$68,BH$4-$B190+1)</f>
        <v/>
      </c>
      <c r="BI190" s="121">
        <f>$C190*INDEX(Curves!$S$8:$S$68,BI$4-$B190+1)</f>
        <v/>
      </c>
      <c r="BJ190" s="121">
        <f>$C190*INDEX(Curves!$S$8:$S$68,BJ$4-$B190+1)</f>
        <v/>
      </c>
      <c r="BK190" s="121">
        <f>$C190*INDEX(Curves!$S$8:$S$68,BK$4-$B190+1)</f>
        <v/>
      </c>
      <c r="BL190" s="121">
        <f>$C190*INDEX(Curves!$S$8:$S$68,BL$4-$B190+1)</f>
        <v/>
      </c>
    </row>
    <row r="191">
      <c r="A191" s="116" t="inlineStr">
        <is>
          <t>Cohort month 56</t>
        </is>
      </c>
      <c r="B191" s="116" t="n">
        <v>56</v>
      </c>
      <c r="C191" s="33">
        <f>INDEX(Ops!$E$35:$BL$35,1,$B191)</f>
        <v/>
      </c>
      <c r="BI191" s="121">
        <f>$C191*INDEX(Curves!$S$8:$S$68,BI$4-$B191+1)</f>
        <v/>
      </c>
      <c r="BJ191" s="121">
        <f>$C191*INDEX(Curves!$S$8:$S$68,BJ$4-$B191+1)</f>
        <v/>
      </c>
      <c r="BK191" s="121">
        <f>$C191*INDEX(Curves!$S$8:$S$68,BK$4-$B191+1)</f>
        <v/>
      </c>
      <c r="BL191" s="121">
        <f>$C191*INDEX(Curves!$S$8:$S$68,BL$4-$B191+1)</f>
        <v/>
      </c>
    </row>
    <row r="192">
      <c r="A192" s="116" t="inlineStr">
        <is>
          <t>Cohort month 57</t>
        </is>
      </c>
      <c r="B192" s="116" t="n">
        <v>57</v>
      </c>
      <c r="C192" s="33">
        <f>INDEX(Ops!$E$35:$BL$35,1,$B192)</f>
        <v/>
      </c>
      <c r="BJ192" s="121">
        <f>$C192*INDEX(Curves!$S$8:$S$68,BJ$4-$B192+1)</f>
        <v/>
      </c>
      <c r="BK192" s="121">
        <f>$C192*INDEX(Curves!$S$8:$S$68,BK$4-$B192+1)</f>
        <v/>
      </c>
      <c r="BL192" s="121">
        <f>$C192*INDEX(Curves!$S$8:$S$68,BL$4-$B192+1)</f>
        <v/>
      </c>
    </row>
    <row r="193">
      <c r="A193" s="116" t="inlineStr">
        <is>
          <t>Cohort month 58</t>
        </is>
      </c>
      <c r="B193" s="116" t="n">
        <v>58</v>
      </c>
      <c r="C193" s="33">
        <f>INDEX(Ops!$E$35:$BL$35,1,$B193)</f>
        <v/>
      </c>
      <c r="BK193" s="121">
        <f>$C193*INDEX(Curves!$S$8:$S$68,BK$4-$B193+1)</f>
        <v/>
      </c>
      <c r="BL193" s="121">
        <f>$C193*INDEX(Curves!$S$8:$S$68,BL$4-$B193+1)</f>
        <v/>
      </c>
    </row>
    <row r="194">
      <c r="A194" s="116" t="inlineStr">
        <is>
          <t>Cohort month 59</t>
        </is>
      </c>
      <c r="B194" s="116" t="n">
        <v>59</v>
      </c>
      <c r="C194" s="33">
        <f>INDEX(Ops!$E$35:$BL$35,1,$B194)</f>
        <v/>
      </c>
      <c r="BL194" s="121">
        <f>$C194*INDEX(Curves!$S$8:$S$68,BL$4-$B194+1)</f>
        <v/>
      </c>
    </row>
    <row r="195">
      <c r="A195" s="116" t="inlineStr">
        <is>
          <t>Cohort month 60</t>
        </is>
      </c>
      <c r="B195" s="116"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INDEX(Ops!$E$35:$BL$35,1,$B199)</f>
        <v/>
      </c>
      <c r="F199" s="121">
        <f>$C199*INDEX(Curves!$V$8:$V$68,F$4-$B199+1)</f>
        <v/>
      </c>
      <c r="G199" s="121">
        <f>$C199*INDEX(Curves!$V$8:$V$68,G$4-$B199+1)</f>
        <v/>
      </c>
      <c r="H199" s="121">
        <f>$C199*INDEX(Curves!$V$8:$V$68,H$4-$B199+1)</f>
        <v/>
      </c>
      <c r="I199" s="121">
        <f>$C199*INDEX(Curves!$V$8:$V$68,I$4-$B199+1)</f>
        <v/>
      </c>
      <c r="J199" s="121">
        <f>$C199*INDEX(Curves!$V$8:$V$68,J$4-$B199+1)</f>
        <v/>
      </c>
      <c r="K199" s="121">
        <f>$C199*INDEX(Curves!$V$8:$V$68,K$4-$B199+1)</f>
        <v/>
      </c>
      <c r="L199" s="121">
        <f>$C199*INDEX(Curves!$V$8:$V$68,L$4-$B199+1)</f>
        <v/>
      </c>
      <c r="M199" s="121">
        <f>$C199*INDEX(Curves!$V$8:$V$68,M$4-$B199+1)</f>
        <v/>
      </c>
      <c r="N199" s="121">
        <f>$C199*INDEX(Curves!$V$8:$V$68,N$4-$B199+1)</f>
        <v/>
      </c>
      <c r="O199" s="121">
        <f>$C199*INDEX(Curves!$V$8:$V$68,O$4-$B199+1)</f>
        <v/>
      </c>
      <c r="P199" s="121">
        <f>$C199*INDEX(Curves!$V$8:$V$68,P$4-$B199+1)</f>
        <v/>
      </c>
      <c r="Q199" s="121">
        <f>$C199*INDEX(Curves!$V$8:$V$68,Q$4-$B199+1)</f>
        <v/>
      </c>
      <c r="R199" s="121">
        <f>$C199*INDEX(Curves!$V$8:$V$68,R$4-$B199+1)</f>
        <v/>
      </c>
      <c r="S199" s="121">
        <f>$C199*INDEX(Curves!$V$8:$V$68,S$4-$B199+1)</f>
        <v/>
      </c>
      <c r="T199" s="121">
        <f>$C199*INDEX(Curves!$V$8:$V$68,T$4-$B199+1)</f>
        <v/>
      </c>
      <c r="U199" s="121">
        <f>$C199*INDEX(Curves!$V$8:$V$68,U$4-$B199+1)</f>
        <v/>
      </c>
      <c r="V199" s="121">
        <f>$C199*INDEX(Curves!$V$8:$V$68,V$4-$B199+1)</f>
        <v/>
      </c>
      <c r="W199" s="121">
        <f>$C199*INDEX(Curves!$V$8:$V$68,W$4-$B199+1)</f>
        <v/>
      </c>
      <c r="X199" s="121">
        <f>$C199*INDEX(Curves!$V$8:$V$68,X$4-$B199+1)</f>
        <v/>
      </c>
      <c r="Y199" s="121">
        <f>$C199*INDEX(Curves!$V$8:$V$68,Y$4-$B199+1)</f>
        <v/>
      </c>
      <c r="Z199" s="121">
        <f>$C199*INDEX(Curves!$V$8:$V$68,Z$4-$B199+1)</f>
        <v/>
      </c>
      <c r="AA199" s="121">
        <f>$C199*INDEX(Curves!$V$8:$V$68,AA$4-$B199+1)</f>
        <v/>
      </c>
      <c r="AB199" s="121">
        <f>$C199*INDEX(Curves!$V$8:$V$68,AB$4-$B199+1)</f>
        <v/>
      </c>
      <c r="AC199" s="121">
        <f>$C199*INDEX(Curves!$V$8:$V$68,AC$4-$B199+1)</f>
        <v/>
      </c>
      <c r="AD199" s="121">
        <f>$C199*INDEX(Curves!$V$8:$V$68,AD$4-$B199+1)</f>
        <v/>
      </c>
      <c r="AE199" s="121">
        <f>$C199*INDEX(Curves!$V$8:$V$68,AE$4-$B199+1)</f>
        <v/>
      </c>
      <c r="AF199" s="121">
        <f>$C199*INDEX(Curves!$V$8:$V$68,AF$4-$B199+1)</f>
        <v/>
      </c>
      <c r="AG199" s="121">
        <f>$C199*INDEX(Curves!$V$8:$V$68,AG$4-$B199+1)</f>
        <v/>
      </c>
      <c r="AH199" s="121">
        <f>$C199*INDEX(Curves!$V$8:$V$68,AH$4-$B199+1)</f>
        <v/>
      </c>
      <c r="AI199" s="121">
        <f>$C199*INDEX(Curves!$V$8:$V$68,AI$4-$B199+1)</f>
        <v/>
      </c>
      <c r="AJ199" s="121">
        <f>$C199*INDEX(Curves!$V$8:$V$68,AJ$4-$B199+1)</f>
        <v/>
      </c>
      <c r="AK199" s="121">
        <f>$C199*INDEX(Curves!$V$8:$V$68,AK$4-$B199+1)</f>
        <v/>
      </c>
      <c r="AL199" s="121">
        <f>$C199*INDEX(Curves!$V$8:$V$68,AL$4-$B199+1)</f>
        <v/>
      </c>
      <c r="AM199" s="121">
        <f>$C199*INDEX(Curves!$V$8:$V$68,AM$4-$B199+1)</f>
        <v/>
      </c>
      <c r="AN199" s="121">
        <f>$C199*INDEX(Curves!$V$8:$V$68,AN$4-$B199+1)</f>
        <v/>
      </c>
      <c r="AO199" s="121">
        <f>$C199*INDEX(Curves!$V$8:$V$68,AO$4-$B199+1)</f>
        <v/>
      </c>
      <c r="AP199" s="121">
        <f>$C199*INDEX(Curves!$V$8:$V$68,AP$4-$B199+1)</f>
        <v/>
      </c>
      <c r="AQ199" s="121">
        <f>$C199*INDEX(Curves!$V$8:$V$68,AQ$4-$B199+1)</f>
        <v/>
      </c>
      <c r="AR199" s="121">
        <f>$C199*INDEX(Curves!$V$8:$V$68,AR$4-$B199+1)</f>
        <v/>
      </c>
      <c r="AS199" s="121">
        <f>$C199*INDEX(Curves!$V$8:$V$68,AS$4-$B199+1)</f>
        <v/>
      </c>
      <c r="AT199" s="121">
        <f>$C199*INDEX(Curves!$V$8:$V$68,AT$4-$B199+1)</f>
        <v/>
      </c>
      <c r="AU199" s="121">
        <f>$C199*INDEX(Curves!$V$8:$V$68,AU$4-$B199+1)</f>
        <v/>
      </c>
      <c r="AV199" s="121">
        <f>$C199*INDEX(Curves!$V$8:$V$68,AV$4-$B199+1)</f>
        <v/>
      </c>
      <c r="AW199" s="121">
        <f>$C199*INDEX(Curves!$V$8:$V$68,AW$4-$B199+1)</f>
        <v/>
      </c>
      <c r="AX199" s="121">
        <f>$C199*INDEX(Curves!$V$8:$V$68,AX$4-$B199+1)</f>
        <v/>
      </c>
      <c r="AY199" s="121">
        <f>$C199*INDEX(Curves!$V$8:$V$68,AY$4-$B199+1)</f>
        <v/>
      </c>
      <c r="AZ199" s="121">
        <f>$C199*INDEX(Curves!$V$8:$V$68,AZ$4-$B199+1)</f>
        <v/>
      </c>
      <c r="BA199" s="121">
        <f>$C199*INDEX(Curves!$V$8:$V$68,BA$4-$B199+1)</f>
        <v/>
      </c>
      <c r="BB199" s="121">
        <f>$C199*INDEX(Curves!$V$8:$V$68,BB$4-$B199+1)</f>
        <v/>
      </c>
      <c r="BC199" s="121">
        <f>$C199*INDEX(Curves!$V$8:$V$68,BC$4-$B199+1)</f>
        <v/>
      </c>
      <c r="BD199" s="121">
        <f>$C199*INDEX(Curves!$V$8:$V$68,BD$4-$B199+1)</f>
        <v/>
      </c>
      <c r="BE199" s="121">
        <f>$C199*INDEX(Curves!$V$8:$V$68,BE$4-$B199+1)</f>
        <v/>
      </c>
      <c r="BF199" s="121">
        <f>$C199*INDEX(Curves!$V$8:$V$68,BF$4-$B199+1)</f>
        <v/>
      </c>
      <c r="BG199" s="121">
        <f>$C199*INDEX(Curves!$V$8:$V$68,BG$4-$B199+1)</f>
        <v/>
      </c>
      <c r="BH199" s="121">
        <f>$C199*INDEX(Curves!$V$8:$V$68,BH$4-$B199+1)</f>
        <v/>
      </c>
      <c r="BI199" s="121">
        <f>$C199*INDEX(Curves!$V$8:$V$68,BI$4-$B199+1)</f>
        <v/>
      </c>
      <c r="BJ199" s="121">
        <f>$C199*INDEX(Curves!$V$8:$V$68,BJ$4-$B199+1)</f>
        <v/>
      </c>
      <c r="BK199" s="121">
        <f>$C199*INDEX(Curves!$V$8:$V$68,BK$4-$B199+1)</f>
        <v/>
      </c>
      <c r="BL199" s="121">
        <f>$C199*INDEX(Curves!$V$8:$V$68,BL$4-$B199+1)</f>
        <v/>
      </c>
    </row>
    <row r="200">
      <c r="A200" s="116" t="inlineStr">
        <is>
          <t>Cohort month 2</t>
        </is>
      </c>
      <c r="B200" s="116" t="n">
        <v>2</v>
      </c>
      <c r="C200" s="33">
        <f>INDEX(Ops!$E$35:$BL$35,1,$B200)</f>
        <v/>
      </c>
      <c r="G200" s="121">
        <f>$C200*INDEX(Curves!$V$8:$V$68,G$4-$B200+1)</f>
        <v/>
      </c>
      <c r="H200" s="121">
        <f>$C200*INDEX(Curves!$V$8:$V$68,H$4-$B200+1)</f>
        <v/>
      </c>
      <c r="I200" s="121">
        <f>$C200*INDEX(Curves!$V$8:$V$68,I$4-$B200+1)</f>
        <v/>
      </c>
      <c r="J200" s="121">
        <f>$C200*INDEX(Curves!$V$8:$V$68,J$4-$B200+1)</f>
        <v/>
      </c>
      <c r="K200" s="121">
        <f>$C200*INDEX(Curves!$V$8:$V$68,K$4-$B200+1)</f>
        <v/>
      </c>
      <c r="L200" s="121">
        <f>$C200*INDEX(Curves!$V$8:$V$68,L$4-$B200+1)</f>
        <v/>
      </c>
      <c r="M200" s="121">
        <f>$C200*INDEX(Curves!$V$8:$V$68,M$4-$B200+1)</f>
        <v/>
      </c>
      <c r="N200" s="121">
        <f>$C200*INDEX(Curves!$V$8:$V$68,N$4-$B200+1)</f>
        <v/>
      </c>
      <c r="O200" s="121">
        <f>$C200*INDEX(Curves!$V$8:$V$68,O$4-$B200+1)</f>
        <v/>
      </c>
      <c r="P200" s="121">
        <f>$C200*INDEX(Curves!$V$8:$V$68,P$4-$B200+1)</f>
        <v/>
      </c>
      <c r="Q200" s="121">
        <f>$C200*INDEX(Curves!$V$8:$V$68,Q$4-$B200+1)</f>
        <v/>
      </c>
      <c r="R200" s="121">
        <f>$C200*INDEX(Curves!$V$8:$V$68,R$4-$B200+1)</f>
        <v/>
      </c>
      <c r="S200" s="121">
        <f>$C200*INDEX(Curves!$V$8:$V$68,S$4-$B200+1)</f>
        <v/>
      </c>
      <c r="T200" s="121">
        <f>$C200*INDEX(Curves!$V$8:$V$68,T$4-$B200+1)</f>
        <v/>
      </c>
      <c r="U200" s="121">
        <f>$C200*INDEX(Curves!$V$8:$V$68,U$4-$B200+1)</f>
        <v/>
      </c>
      <c r="V200" s="121">
        <f>$C200*INDEX(Curves!$V$8:$V$68,V$4-$B200+1)</f>
        <v/>
      </c>
      <c r="W200" s="121">
        <f>$C200*INDEX(Curves!$V$8:$V$68,W$4-$B200+1)</f>
        <v/>
      </c>
      <c r="X200" s="121">
        <f>$C200*INDEX(Curves!$V$8:$V$68,X$4-$B200+1)</f>
        <v/>
      </c>
      <c r="Y200" s="121">
        <f>$C200*INDEX(Curves!$V$8:$V$68,Y$4-$B200+1)</f>
        <v/>
      </c>
      <c r="Z200" s="121">
        <f>$C200*INDEX(Curves!$V$8:$V$68,Z$4-$B200+1)</f>
        <v/>
      </c>
      <c r="AA200" s="121">
        <f>$C200*INDEX(Curves!$V$8:$V$68,AA$4-$B200+1)</f>
        <v/>
      </c>
      <c r="AB200" s="121">
        <f>$C200*INDEX(Curves!$V$8:$V$68,AB$4-$B200+1)</f>
        <v/>
      </c>
      <c r="AC200" s="121">
        <f>$C200*INDEX(Curves!$V$8:$V$68,AC$4-$B200+1)</f>
        <v/>
      </c>
      <c r="AD200" s="121">
        <f>$C200*INDEX(Curves!$V$8:$V$68,AD$4-$B200+1)</f>
        <v/>
      </c>
      <c r="AE200" s="121">
        <f>$C200*INDEX(Curves!$V$8:$V$68,AE$4-$B200+1)</f>
        <v/>
      </c>
      <c r="AF200" s="121">
        <f>$C200*INDEX(Curves!$V$8:$V$68,AF$4-$B200+1)</f>
        <v/>
      </c>
      <c r="AG200" s="121">
        <f>$C200*INDEX(Curves!$V$8:$V$68,AG$4-$B200+1)</f>
        <v/>
      </c>
      <c r="AH200" s="121">
        <f>$C200*INDEX(Curves!$V$8:$V$68,AH$4-$B200+1)</f>
        <v/>
      </c>
      <c r="AI200" s="121">
        <f>$C200*INDEX(Curves!$V$8:$V$68,AI$4-$B200+1)</f>
        <v/>
      </c>
      <c r="AJ200" s="121">
        <f>$C200*INDEX(Curves!$V$8:$V$68,AJ$4-$B200+1)</f>
        <v/>
      </c>
      <c r="AK200" s="121">
        <f>$C200*INDEX(Curves!$V$8:$V$68,AK$4-$B200+1)</f>
        <v/>
      </c>
      <c r="AL200" s="121">
        <f>$C200*INDEX(Curves!$V$8:$V$68,AL$4-$B200+1)</f>
        <v/>
      </c>
      <c r="AM200" s="121">
        <f>$C200*INDEX(Curves!$V$8:$V$68,AM$4-$B200+1)</f>
        <v/>
      </c>
      <c r="AN200" s="121">
        <f>$C200*INDEX(Curves!$V$8:$V$68,AN$4-$B200+1)</f>
        <v/>
      </c>
      <c r="AO200" s="121">
        <f>$C200*INDEX(Curves!$V$8:$V$68,AO$4-$B200+1)</f>
        <v/>
      </c>
      <c r="AP200" s="121">
        <f>$C200*INDEX(Curves!$V$8:$V$68,AP$4-$B200+1)</f>
        <v/>
      </c>
      <c r="AQ200" s="121">
        <f>$C200*INDEX(Curves!$V$8:$V$68,AQ$4-$B200+1)</f>
        <v/>
      </c>
      <c r="AR200" s="121">
        <f>$C200*INDEX(Curves!$V$8:$V$68,AR$4-$B200+1)</f>
        <v/>
      </c>
      <c r="AS200" s="121">
        <f>$C200*INDEX(Curves!$V$8:$V$68,AS$4-$B200+1)</f>
        <v/>
      </c>
      <c r="AT200" s="121">
        <f>$C200*INDEX(Curves!$V$8:$V$68,AT$4-$B200+1)</f>
        <v/>
      </c>
      <c r="AU200" s="121">
        <f>$C200*INDEX(Curves!$V$8:$V$68,AU$4-$B200+1)</f>
        <v/>
      </c>
      <c r="AV200" s="121">
        <f>$C200*INDEX(Curves!$V$8:$V$68,AV$4-$B200+1)</f>
        <v/>
      </c>
      <c r="AW200" s="121">
        <f>$C200*INDEX(Curves!$V$8:$V$68,AW$4-$B200+1)</f>
        <v/>
      </c>
      <c r="AX200" s="121">
        <f>$C200*INDEX(Curves!$V$8:$V$68,AX$4-$B200+1)</f>
        <v/>
      </c>
      <c r="AY200" s="121">
        <f>$C200*INDEX(Curves!$V$8:$V$68,AY$4-$B200+1)</f>
        <v/>
      </c>
      <c r="AZ200" s="121">
        <f>$C200*INDEX(Curves!$V$8:$V$68,AZ$4-$B200+1)</f>
        <v/>
      </c>
      <c r="BA200" s="121">
        <f>$C200*INDEX(Curves!$V$8:$V$68,BA$4-$B200+1)</f>
        <v/>
      </c>
      <c r="BB200" s="121">
        <f>$C200*INDEX(Curves!$V$8:$V$68,BB$4-$B200+1)</f>
        <v/>
      </c>
      <c r="BC200" s="121">
        <f>$C200*INDEX(Curves!$V$8:$V$68,BC$4-$B200+1)</f>
        <v/>
      </c>
      <c r="BD200" s="121">
        <f>$C200*INDEX(Curves!$V$8:$V$68,BD$4-$B200+1)</f>
        <v/>
      </c>
      <c r="BE200" s="121">
        <f>$C200*INDEX(Curves!$V$8:$V$68,BE$4-$B200+1)</f>
        <v/>
      </c>
      <c r="BF200" s="121">
        <f>$C200*INDEX(Curves!$V$8:$V$68,BF$4-$B200+1)</f>
        <v/>
      </c>
      <c r="BG200" s="121">
        <f>$C200*INDEX(Curves!$V$8:$V$68,BG$4-$B200+1)</f>
        <v/>
      </c>
      <c r="BH200" s="121">
        <f>$C200*INDEX(Curves!$V$8:$V$68,BH$4-$B200+1)</f>
        <v/>
      </c>
      <c r="BI200" s="121">
        <f>$C200*INDEX(Curves!$V$8:$V$68,BI$4-$B200+1)</f>
        <v/>
      </c>
      <c r="BJ200" s="121">
        <f>$C200*INDEX(Curves!$V$8:$V$68,BJ$4-$B200+1)</f>
        <v/>
      </c>
      <c r="BK200" s="121">
        <f>$C200*INDEX(Curves!$V$8:$V$68,BK$4-$B200+1)</f>
        <v/>
      </c>
      <c r="BL200" s="121">
        <f>$C200*INDEX(Curves!$V$8:$V$68,BL$4-$B200+1)</f>
        <v/>
      </c>
    </row>
    <row r="201">
      <c r="A201" s="116" t="inlineStr">
        <is>
          <t>Cohort month 3</t>
        </is>
      </c>
      <c r="B201" s="116" t="n">
        <v>3</v>
      </c>
      <c r="C201" s="33">
        <f>INDEX(Ops!$E$35:$BL$35,1,$B201)</f>
        <v/>
      </c>
      <c r="H201" s="121">
        <f>$C201*INDEX(Curves!$V$8:$V$68,H$4-$B201+1)</f>
        <v/>
      </c>
      <c r="I201" s="121">
        <f>$C201*INDEX(Curves!$V$8:$V$68,I$4-$B201+1)</f>
        <v/>
      </c>
      <c r="J201" s="121">
        <f>$C201*INDEX(Curves!$V$8:$V$68,J$4-$B201+1)</f>
        <v/>
      </c>
      <c r="K201" s="121">
        <f>$C201*INDEX(Curves!$V$8:$V$68,K$4-$B201+1)</f>
        <v/>
      </c>
      <c r="L201" s="121">
        <f>$C201*INDEX(Curves!$V$8:$V$68,L$4-$B201+1)</f>
        <v/>
      </c>
      <c r="M201" s="121">
        <f>$C201*INDEX(Curves!$V$8:$V$68,M$4-$B201+1)</f>
        <v/>
      </c>
      <c r="N201" s="121">
        <f>$C201*INDEX(Curves!$V$8:$V$68,N$4-$B201+1)</f>
        <v/>
      </c>
      <c r="O201" s="121">
        <f>$C201*INDEX(Curves!$V$8:$V$68,O$4-$B201+1)</f>
        <v/>
      </c>
      <c r="P201" s="121">
        <f>$C201*INDEX(Curves!$V$8:$V$68,P$4-$B201+1)</f>
        <v/>
      </c>
      <c r="Q201" s="121">
        <f>$C201*INDEX(Curves!$V$8:$V$68,Q$4-$B201+1)</f>
        <v/>
      </c>
      <c r="R201" s="121">
        <f>$C201*INDEX(Curves!$V$8:$V$68,R$4-$B201+1)</f>
        <v/>
      </c>
      <c r="S201" s="121">
        <f>$C201*INDEX(Curves!$V$8:$V$68,S$4-$B201+1)</f>
        <v/>
      </c>
      <c r="T201" s="121">
        <f>$C201*INDEX(Curves!$V$8:$V$68,T$4-$B201+1)</f>
        <v/>
      </c>
      <c r="U201" s="121">
        <f>$C201*INDEX(Curves!$V$8:$V$68,U$4-$B201+1)</f>
        <v/>
      </c>
      <c r="V201" s="121">
        <f>$C201*INDEX(Curves!$V$8:$V$68,V$4-$B201+1)</f>
        <v/>
      </c>
      <c r="W201" s="121">
        <f>$C201*INDEX(Curves!$V$8:$V$68,W$4-$B201+1)</f>
        <v/>
      </c>
      <c r="X201" s="121">
        <f>$C201*INDEX(Curves!$V$8:$V$68,X$4-$B201+1)</f>
        <v/>
      </c>
      <c r="Y201" s="121">
        <f>$C201*INDEX(Curves!$V$8:$V$68,Y$4-$B201+1)</f>
        <v/>
      </c>
      <c r="Z201" s="121">
        <f>$C201*INDEX(Curves!$V$8:$V$68,Z$4-$B201+1)</f>
        <v/>
      </c>
      <c r="AA201" s="121">
        <f>$C201*INDEX(Curves!$V$8:$V$68,AA$4-$B201+1)</f>
        <v/>
      </c>
      <c r="AB201" s="121">
        <f>$C201*INDEX(Curves!$V$8:$V$68,AB$4-$B201+1)</f>
        <v/>
      </c>
      <c r="AC201" s="121">
        <f>$C201*INDEX(Curves!$V$8:$V$68,AC$4-$B201+1)</f>
        <v/>
      </c>
      <c r="AD201" s="121">
        <f>$C201*INDEX(Curves!$V$8:$V$68,AD$4-$B201+1)</f>
        <v/>
      </c>
      <c r="AE201" s="121">
        <f>$C201*INDEX(Curves!$V$8:$V$68,AE$4-$B201+1)</f>
        <v/>
      </c>
      <c r="AF201" s="121">
        <f>$C201*INDEX(Curves!$V$8:$V$68,AF$4-$B201+1)</f>
        <v/>
      </c>
      <c r="AG201" s="121">
        <f>$C201*INDEX(Curves!$V$8:$V$68,AG$4-$B201+1)</f>
        <v/>
      </c>
      <c r="AH201" s="121">
        <f>$C201*INDEX(Curves!$V$8:$V$68,AH$4-$B201+1)</f>
        <v/>
      </c>
      <c r="AI201" s="121">
        <f>$C201*INDEX(Curves!$V$8:$V$68,AI$4-$B201+1)</f>
        <v/>
      </c>
      <c r="AJ201" s="121">
        <f>$C201*INDEX(Curves!$V$8:$V$68,AJ$4-$B201+1)</f>
        <v/>
      </c>
      <c r="AK201" s="121">
        <f>$C201*INDEX(Curves!$V$8:$V$68,AK$4-$B201+1)</f>
        <v/>
      </c>
      <c r="AL201" s="121">
        <f>$C201*INDEX(Curves!$V$8:$V$68,AL$4-$B201+1)</f>
        <v/>
      </c>
      <c r="AM201" s="121">
        <f>$C201*INDEX(Curves!$V$8:$V$68,AM$4-$B201+1)</f>
        <v/>
      </c>
      <c r="AN201" s="121">
        <f>$C201*INDEX(Curves!$V$8:$V$68,AN$4-$B201+1)</f>
        <v/>
      </c>
      <c r="AO201" s="121">
        <f>$C201*INDEX(Curves!$V$8:$V$68,AO$4-$B201+1)</f>
        <v/>
      </c>
      <c r="AP201" s="121">
        <f>$C201*INDEX(Curves!$V$8:$V$68,AP$4-$B201+1)</f>
        <v/>
      </c>
      <c r="AQ201" s="121">
        <f>$C201*INDEX(Curves!$V$8:$V$68,AQ$4-$B201+1)</f>
        <v/>
      </c>
      <c r="AR201" s="121">
        <f>$C201*INDEX(Curves!$V$8:$V$68,AR$4-$B201+1)</f>
        <v/>
      </c>
      <c r="AS201" s="121">
        <f>$C201*INDEX(Curves!$V$8:$V$68,AS$4-$B201+1)</f>
        <v/>
      </c>
      <c r="AT201" s="121">
        <f>$C201*INDEX(Curves!$V$8:$V$68,AT$4-$B201+1)</f>
        <v/>
      </c>
      <c r="AU201" s="121">
        <f>$C201*INDEX(Curves!$V$8:$V$68,AU$4-$B201+1)</f>
        <v/>
      </c>
      <c r="AV201" s="121">
        <f>$C201*INDEX(Curves!$V$8:$V$68,AV$4-$B201+1)</f>
        <v/>
      </c>
      <c r="AW201" s="121">
        <f>$C201*INDEX(Curves!$V$8:$V$68,AW$4-$B201+1)</f>
        <v/>
      </c>
      <c r="AX201" s="121">
        <f>$C201*INDEX(Curves!$V$8:$V$68,AX$4-$B201+1)</f>
        <v/>
      </c>
      <c r="AY201" s="121">
        <f>$C201*INDEX(Curves!$V$8:$V$68,AY$4-$B201+1)</f>
        <v/>
      </c>
      <c r="AZ201" s="121">
        <f>$C201*INDEX(Curves!$V$8:$V$68,AZ$4-$B201+1)</f>
        <v/>
      </c>
      <c r="BA201" s="121">
        <f>$C201*INDEX(Curves!$V$8:$V$68,BA$4-$B201+1)</f>
        <v/>
      </c>
      <c r="BB201" s="121">
        <f>$C201*INDEX(Curves!$V$8:$V$68,BB$4-$B201+1)</f>
        <v/>
      </c>
      <c r="BC201" s="121">
        <f>$C201*INDEX(Curves!$V$8:$V$68,BC$4-$B201+1)</f>
        <v/>
      </c>
      <c r="BD201" s="121">
        <f>$C201*INDEX(Curves!$V$8:$V$68,BD$4-$B201+1)</f>
        <v/>
      </c>
      <c r="BE201" s="121">
        <f>$C201*INDEX(Curves!$V$8:$V$68,BE$4-$B201+1)</f>
        <v/>
      </c>
      <c r="BF201" s="121">
        <f>$C201*INDEX(Curves!$V$8:$V$68,BF$4-$B201+1)</f>
        <v/>
      </c>
      <c r="BG201" s="121">
        <f>$C201*INDEX(Curves!$V$8:$V$68,BG$4-$B201+1)</f>
        <v/>
      </c>
      <c r="BH201" s="121">
        <f>$C201*INDEX(Curves!$V$8:$V$68,BH$4-$B201+1)</f>
        <v/>
      </c>
      <c r="BI201" s="121">
        <f>$C201*INDEX(Curves!$V$8:$V$68,BI$4-$B201+1)</f>
        <v/>
      </c>
      <c r="BJ201" s="121">
        <f>$C201*INDEX(Curves!$V$8:$V$68,BJ$4-$B201+1)</f>
        <v/>
      </c>
      <c r="BK201" s="121">
        <f>$C201*INDEX(Curves!$V$8:$V$68,BK$4-$B201+1)</f>
        <v/>
      </c>
      <c r="BL201" s="121">
        <f>$C201*INDEX(Curves!$V$8:$V$68,BL$4-$B201+1)</f>
        <v/>
      </c>
    </row>
    <row r="202">
      <c r="A202" s="116" t="inlineStr">
        <is>
          <t>Cohort month 4</t>
        </is>
      </c>
      <c r="B202" s="116" t="n">
        <v>4</v>
      </c>
      <c r="C202" s="33">
        <f>INDEX(Ops!$E$35:$BL$35,1,$B202)</f>
        <v/>
      </c>
      <c r="I202" s="121">
        <f>$C202*INDEX(Curves!$V$8:$V$68,I$4-$B202+1)</f>
        <v/>
      </c>
      <c r="J202" s="121">
        <f>$C202*INDEX(Curves!$V$8:$V$68,J$4-$B202+1)</f>
        <v/>
      </c>
      <c r="K202" s="121">
        <f>$C202*INDEX(Curves!$V$8:$V$68,K$4-$B202+1)</f>
        <v/>
      </c>
      <c r="L202" s="121">
        <f>$C202*INDEX(Curves!$V$8:$V$68,L$4-$B202+1)</f>
        <v/>
      </c>
      <c r="M202" s="121">
        <f>$C202*INDEX(Curves!$V$8:$V$68,M$4-$B202+1)</f>
        <v/>
      </c>
      <c r="N202" s="121">
        <f>$C202*INDEX(Curves!$V$8:$V$68,N$4-$B202+1)</f>
        <v/>
      </c>
      <c r="O202" s="121">
        <f>$C202*INDEX(Curves!$V$8:$V$68,O$4-$B202+1)</f>
        <v/>
      </c>
      <c r="P202" s="121">
        <f>$C202*INDEX(Curves!$V$8:$V$68,P$4-$B202+1)</f>
        <v/>
      </c>
      <c r="Q202" s="121">
        <f>$C202*INDEX(Curves!$V$8:$V$68,Q$4-$B202+1)</f>
        <v/>
      </c>
      <c r="R202" s="121">
        <f>$C202*INDEX(Curves!$V$8:$V$68,R$4-$B202+1)</f>
        <v/>
      </c>
      <c r="S202" s="121">
        <f>$C202*INDEX(Curves!$V$8:$V$68,S$4-$B202+1)</f>
        <v/>
      </c>
      <c r="T202" s="121">
        <f>$C202*INDEX(Curves!$V$8:$V$68,T$4-$B202+1)</f>
        <v/>
      </c>
      <c r="U202" s="121">
        <f>$C202*INDEX(Curves!$V$8:$V$68,U$4-$B202+1)</f>
        <v/>
      </c>
      <c r="V202" s="121">
        <f>$C202*INDEX(Curves!$V$8:$V$68,V$4-$B202+1)</f>
        <v/>
      </c>
      <c r="W202" s="121">
        <f>$C202*INDEX(Curves!$V$8:$V$68,W$4-$B202+1)</f>
        <v/>
      </c>
      <c r="X202" s="121">
        <f>$C202*INDEX(Curves!$V$8:$V$68,X$4-$B202+1)</f>
        <v/>
      </c>
      <c r="Y202" s="121">
        <f>$C202*INDEX(Curves!$V$8:$V$68,Y$4-$B202+1)</f>
        <v/>
      </c>
      <c r="Z202" s="121">
        <f>$C202*INDEX(Curves!$V$8:$V$68,Z$4-$B202+1)</f>
        <v/>
      </c>
      <c r="AA202" s="121">
        <f>$C202*INDEX(Curves!$V$8:$V$68,AA$4-$B202+1)</f>
        <v/>
      </c>
      <c r="AB202" s="121">
        <f>$C202*INDEX(Curves!$V$8:$V$68,AB$4-$B202+1)</f>
        <v/>
      </c>
      <c r="AC202" s="121">
        <f>$C202*INDEX(Curves!$V$8:$V$68,AC$4-$B202+1)</f>
        <v/>
      </c>
      <c r="AD202" s="121">
        <f>$C202*INDEX(Curves!$V$8:$V$68,AD$4-$B202+1)</f>
        <v/>
      </c>
      <c r="AE202" s="121">
        <f>$C202*INDEX(Curves!$V$8:$V$68,AE$4-$B202+1)</f>
        <v/>
      </c>
      <c r="AF202" s="121">
        <f>$C202*INDEX(Curves!$V$8:$V$68,AF$4-$B202+1)</f>
        <v/>
      </c>
      <c r="AG202" s="121">
        <f>$C202*INDEX(Curves!$V$8:$V$68,AG$4-$B202+1)</f>
        <v/>
      </c>
      <c r="AH202" s="121">
        <f>$C202*INDEX(Curves!$V$8:$V$68,AH$4-$B202+1)</f>
        <v/>
      </c>
      <c r="AI202" s="121">
        <f>$C202*INDEX(Curves!$V$8:$V$68,AI$4-$B202+1)</f>
        <v/>
      </c>
      <c r="AJ202" s="121">
        <f>$C202*INDEX(Curves!$V$8:$V$68,AJ$4-$B202+1)</f>
        <v/>
      </c>
      <c r="AK202" s="121">
        <f>$C202*INDEX(Curves!$V$8:$V$68,AK$4-$B202+1)</f>
        <v/>
      </c>
      <c r="AL202" s="121">
        <f>$C202*INDEX(Curves!$V$8:$V$68,AL$4-$B202+1)</f>
        <v/>
      </c>
      <c r="AM202" s="121">
        <f>$C202*INDEX(Curves!$V$8:$V$68,AM$4-$B202+1)</f>
        <v/>
      </c>
      <c r="AN202" s="121">
        <f>$C202*INDEX(Curves!$V$8:$V$68,AN$4-$B202+1)</f>
        <v/>
      </c>
      <c r="AO202" s="121">
        <f>$C202*INDEX(Curves!$V$8:$V$68,AO$4-$B202+1)</f>
        <v/>
      </c>
      <c r="AP202" s="121">
        <f>$C202*INDEX(Curves!$V$8:$V$68,AP$4-$B202+1)</f>
        <v/>
      </c>
      <c r="AQ202" s="121">
        <f>$C202*INDEX(Curves!$V$8:$V$68,AQ$4-$B202+1)</f>
        <v/>
      </c>
      <c r="AR202" s="121">
        <f>$C202*INDEX(Curves!$V$8:$V$68,AR$4-$B202+1)</f>
        <v/>
      </c>
      <c r="AS202" s="121">
        <f>$C202*INDEX(Curves!$V$8:$V$68,AS$4-$B202+1)</f>
        <v/>
      </c>
      <c r="AT202" s="121">
        <f>$C202*INDEX(Curves!$V$8:$V$68,AT$4-$B202+1)</f>
        <v/>
      </c>
      <c r="AU202" s="121">
        <f>$C202*INDEX(Curves!$V$8:$V$68,AU$4-$B202+1)</f>
        <v/>
      </c>
      <c r="AV202" s="121">
        <f>$C202*INDEX(Curves!$V$8:$V$68,AV$4-$B202+1)</f>
        <v/>
      </c>
      <c r="AW202" s="121">
        <f>$C202*INDEX(Curves!$V$8:$V$68,AW$4-$B202+1)</f>
        <v/>
      </c>
      <c r="AX202" s="121">
        <f>$C202*INDEX(Curves!$V$8:$V$68,AX$4-$B202+1)</f>
        <v/>
      </c>
      <c r="AY202" s="121">
        <f>$C202*INDEX(Curves!$V$8:$V$68,AY$4-$B202+1)</f>
        <v/>
      </c>
      <c r="AZ202" s="121">
        <f>$C202*INDEX(Curves!$V$8:$V$68,AZ$4-$B202+1)</f>
        <v/>
      </c>
      <c r="BA202" s="121">
        <f>$C202*INDEX(Curves!$V$8:$V$68,BA$4-$B202+1)</f>
        <v/>
      </c>
      <c r="BB202" s="121">
        <f>$C202*INDEX(Curves!$V$8:$V$68,BB$4-$B202+1)</f>
        <v/>
      </c>
      <c r="BC202" s="121">
        <f>$C202*INDEX(Curves!$V$8:$V$68,BC$4-$B202+1)</f>
        <v/>
      </c>
      <c r="BD202" s="121">
        <f>$C202*INDEX(Curves!$V$8:$V$68,BD$4-$B202+1)</f>
        <v/>
      </c>
      <c r="BE202" s="121">
        <f>$C202*INDEX(Curves!$V$8:$V$68,BE$4-$B202+1)</f>
        <v/>
      </c>
      <c r="BF202" s="121">
        <f>$C202*INDEX(Curves!$V$8:$V$68,BF$4-$B202+1)</f>
        <v/>
      </c>
      <c r="BG202" s="121">
        <f>$C202*INDEX(Curves!$V$8:$V$68,BG$4-$B202+1)</f>
        <v/>
      </c>
      <c r="BH202" s="121">
        <f>$C202*INDEX(Curves!$V$8:$V$68,BH$4-$B202+1)</f>
        <v/>
      </c>
      <c r="BI202" s="121">
        <f>$C202*INDEX(Curves!$V$8:$V$68,BI$4-$B202+1)</f>
        <v/>
      </c>
      <c r="BJ202" s="121">
        <f>$C202*INDEX(Curves!$V$8:$V$68,BJ$4-$B202+1)</f>
        <v/>
      </c>
      <c r="BK202" s="121">
        <f>$C202*INDEX(Curves!$V$8:$V$68,BK$4-$B202+1)</f>
        <v/>
      </c>
      <c r="BL202" s="121">
        <f>$C202*INDEX(Curves!$V$8:$V$68,BL$4-$B202+1)</f>
        <v/>
      </c>
    </row>
    <row r="203">
      <c r="A203" s="116" t="inlineStr">
        <is>
          <t>Cohort month 5</t>
        </is>
      </c>
      <c r="B203" s="116" t="n">
        <v>5</v>
      </c>
      <c r="C203" s="33">
        <f>INDEX(Ops!$E$35:$BL$35,1,$B203)</f>
        <v/>
      </c>
      <c r="J203" s="121">
        <f>$C203*INDEX(Curves!$V$8:$V$68,J$4-$B203+1)</f>
        <v/>
      </c>
      <c r="K203" s="121">
        <f>$C203*INDEX(Curves!$V$8:$V$68,K$4-$B203+1)</f>
        <v/>
      </c>
      <c r="L203" s="121">
        <f>$C203*INDEX(Curves!$V$8:$V$68,L$4-$B203+1)</f>
        <v/>
      </c>
      <c r="M203" s="121">
        <f>$C203*INDEX(Curves!$V$8:$V$68,M$4-$B203+1)</f>
        <v/>
      </c>
      <c r="N203" s="121">
        <f>$C203*INDEX(Curves!$V$8:$V$68,N$4-$B203+1)</f>
        <v/>
      </c>
      <c r="O203" s="121">
        <f>$C203*INDEX(Curves!$V$8:$V$68,O$4-$B203+1)</f>
        <v/>
      </c>
      <c r="P203" s="121">
        <f>$C203*INDEX(Curves!$V$8:$V$68,P$4-$B203+1)</f>
        <v/>
      </c>
      <c r="Q203" s="121">
        <f>$C203*INDEX(Curves!$V$8:$V$68,Q$4-$B203+1)</f>
        <v/>
      </c>
      <c r="R203" s="121">
        <f>$C203*INDEX(Curves!$V$8:$V$68,R$4-$B203+1)</f>
        <v/>
      </c>
      <c r="S203" s="121">
        <f>$C203*INDEX(Curves!$V$8:$V$68,S$4-$B203+1)</f>
        <v/>
      </c>
      <c r="T203" s="121">
        <f>$C203*INDEX(Curves!$V$8:$V$68,T$4-$B203+1)</f>
        <v/>
      </c>
      <c r="U203" s="121">
        <f>$C203*INDEX(Curves!$V$8:$V$68,U$4-$B203+1)</f>
        <v/>
      </c>
      <c r="V203" s="121">
        <f>$C203*INDEX(Curves!$V$8:$V$68,V$4-$B203+1)</f>
        <v/>
      </c>
      <c r="W203" s="121">
        <f>$C203*INDEX(Curves!$V$8:$V$68,W$4-$B203+1)</f>
        <v/>
      </c>
      <c r="X203" s="121">
        <f>$C203*INDEX(Curves!$V$8:$V$68,X$4-$B203+1)</f>
        <v/>
      </c>
      <c r="Y203" s="121">
        <f>$C203*INDEX(Curves!$V$8:$V$68,Y$4-$B203+1)</f>
        <v/>
      </c>
      <c r="Z203" s="121">
        <f>$C203*INDEX(Curves!$V$8:$V$68,Z$4-$B203+1)</f>
        <v/>
      </c>
      <c r="AA203" s="121">
        <f>$C203*INDEX(Curves!$V$8:$V$68,AA$4-$B203+1)</f>
        <v/>
      </c>
      <c r="AB203" s="121">
        <f>$C203*INDEX(Curves!$V$8:$V$68,AB$4-$B203+1)</f>
        <v/>
      </c>
      <c r="AC203" s="121">
        <f>$C203*INDEX(Curves!$V$8:$V$68,AC$4-$B203+1)</f>
        <v/>
      </c>
      <c r="AD203" s="121">
        <f>$C203*INDEX(Curves!$V$8:$V$68,AD$4-$B203+1)</f>
        <v/>
      </c>
      <c r="AE203" s="121">
        <f>$C203*INDEX(Curves!$V$8:$V$68,AE$4-$B203+1)</f>
        <v/>
      </c>
      <c r="AF203" s="121">
        <f>$C203*INDEX(Curves!$V$8:$V$68,AF$4-$B203+1)</f>
        <v/>
      </c>
      <c r="AG203" s="121">
        <f>$C203*INDEX(Curves!$V$8:$V$68,AG$4-$B203+1)</f>
        <v/>
      </c>
      <c r="AH203" s="121">
        <f>$C203*INDEX(Curves!$V$8:$V$68,AH$4-$B203+1)</f>
        <v/>
      </c>
      <c r="AI203" s="121">
        <f>$C203*INDEX(Curves!$V$8:$V$68,AI$4-$B203+1)</f>
        <v/>
      </c>
      <c r="AJ203" s="121">
        <f>$C203*INDEX(Curves!$V$8:$V$68,AJ$4-$B203+1)</f>
        <v/>
      </c>
      <c r="AK203" s="121">
        <f>$C203*INDEX(Curves!$V$8:$V$68,AK$4-$B203+1)</f>
        <v/>
      </c>
      <c r="AL203" s="121">
        <f>$C203*INDEX(Curves!$V$8:$V$68,AL$4-$B203+1)</f>
        <v/>
      </c>
      <c r="AM203" s="121">
        <f>$C203*INDEX(Curves!$V$8:$V$68,AM$4-$B203+1)</f>
        <v/>
      </c>
      <c r="AN203" s="121">
        <f>$C203*INDEX(Curves!$V$8:$V$68,AN$4-$B203+1)</f>
        <v/>
      </c>
      <c r="AO203" s="121">
        <f>$C203*INDEX(Curves!$V$8:$V$68,AO$4-$B203+1)</f>
        <v/>
      </c>
      <c r="AP203" s="121">
        <f>$C203*INDEX(Curves!$V$8:$V$68,AP$4-$B203+1)</f>
        <v/>
      </c>
      <c r="AQ203" s="121">
        <f>$C203*INDEX(Curves!$V$8:$V$68,AQ$4-$B203+1)</f>
        <v/>
      </c>
      <c r="AR203" s="121">
        <f>$C203*INDEX(Curves!$V$8:$V$68,AR$4-$B203+1)</f>
        <v/>
      </c>
      <c r="AS203" s="121">
        <f>$C203*INDEX(Curves!$V$8:$V$68,AS$4-$B203+1)</f>
        <v/>
      </c>
      <c r="AT203" s="121">
        <f>$C203*INDEX(Curves!$V$8:$V$68,AT$4-$B203+1)</f>
        <v/>
      </c>
      <c r="AU203" s="121">
        <f>$C203*INDEX(Curves!$V$8:$V$68,AU$4-$B203+1)</f>
        <v/>
      </c>
      <c r="AV203" s="121">
        <f>$C203*INDEX(Curves!$V$8:$V$68,AV$4-$B203+1)</f>
        <v/>
      </c>
      <c r="AW203" s="121">
        <f>$C203*INDEX(Curves!$V$8:$V$68,AW$4-$B203+1)</f>
        <v/>
      </c>
      <c r="AX203" s="121">
        <f>$C203*INDEX(Curves!$V$8:$V$68,AX$4-$B203+1)</f>
        <v/>
      </c>
      <c r="AY203" s="121">
        <f>$C203*INDEX(Curves!$V$8:$V$68,AY$4-$B203+1)</f>
        <v/>
      </c>
      <c r="AZ203" s="121">
        <f>$C203*INDEX(Curves!$V$8:$V$68,AZ$4-$B203+1)</f>
        <v/>
      </c>
      <c r="BA203" s="121">
        <f>$C203*INDEX(Curves!$V$8:$V$68,BA$4-$B203+1)</f>
        <v/>
      </c>
      <c r="BB203" s="121">
        <f>$C203*INDEX(Curves!$V$8:$V$68,BB$4-$B203+1)</f>
        <v/>
      </c>
      <c r="BC203" s="121">
        <f>$C203*INDEX(Curves!$V$8:$V$68,BC$4-$B203+1)</f>
        <v/>
      </c>
      <c r="BD203" s="121">
        <f>$C203*INDEX(Curves!$V$8:$V$68,BD$4-$B203+1)</f>
        <v/>
      </c>
      <c r="BE203" s="121">
        <f>$C203*INDEX(Curves!$V$8:$V$68,BE$4-$B203+1)</f>
        <v/>
      </c>
      <c r="BF203" s="121">
        <f>$C203*INDEX(Curves!$V$8:$V$68,BF$4-$B203+1)</f>
        <v/>
      </c>
      <c r="BG203" s="121">
        <f>$C203*INDEX(Curves!$V$8:$V$68,BG$4-$B203+1)</f>
        <v/>
      </c>
      <c r="BH203" s="121">
        <f>$C203*INDEX(Curves!$V$8:$V$68,BH$4-$B203+1)</f>
        <v/>
      </c>
      <c r="BI203" s="121">
        <f>$C203*INDEX(Curves!$V$8:$V$68,BI$4-$B203+1)</f>
        <v/>
      </c>
      <c r="BJ203" s="121">
        <f>$C203*INDEX(Curves!$V$8:$V$68,BJ$4-$B203+1)</f>
        <v/>
      </c>
      <c r="BK203" s="121">
        <f>$C203*INDEX(Curves!$V$8:$V$68,BK$4-$B203+1)</f>
        <v/>
      </c>
      <c r="BL203" s="121">
        <f>$C203*INDEX(Curves!$V$8:$V$68,BL$4-$B203+1)</f>
        <v/>
      </c>
    </row>
    <row r="204">
      <c r="A204" s="116" t="inlineStr">
        <is>
          <t>Cohort month 6</t>
        </is>
      </c>
      <c r="B204" s="116" t="n">
        <v>6</v>
      </c>
      <c r="C204" s="33">
        <f>INDEX(Ops!$E$35:$BL$35,1,$B204)</f>
        <v/>
      </c>
      <c r="K204" s="121">
        <f>$C204*INDEX(Curves!$V$8:$V$68,K$4-$B204+1)</f>
        <v/>
      </c>
      <c r="L204" s="121">
        <f>$C204*INDEX(Curves!$V$8:$V$68,L$4-$B204+1)</f>
        <v/>
      </c>
      <c r="M204" s="121">
        <f>$C204*INDEX(Curves!$V$8:$V$68,M$4-$B204+1)</f>
        <v/>
      </c>
      <c r="N204" s="121">
        <f>$C204*INDEX(Curves!$V$8:$V$68,N$4-$B204+1)</f>
        <v/>
      </c>
      <c r="O204" s="121">
        <f>$C204*INDEX(Curves!$V$8:$V$68,O$4-$B204+1)</f>
        <v/>
      </c>
      <c r="P204" s="121">
        <f>$C204*INDEX(Curves!$V$8:$V$68,P$4-$B204+1)</f>
        <v/>
      </c>
      <c r="Q204" s="121">
        <f>$C204*INDEX(Curves!$V$8:$V$68,Q$4-$B204+1)</f>
        <v/>
      </c>
      <c r="R204" s="121">
        <f>$C204*INDEX(Curves!$V$8:$V$68,R$4-$B204+1)</f>
        <v/>
      </c>
      <c r="S204" s="121">
        <f>$C204*INDEX(Curves!$V$8:$V$68,S$4-$B204+1)</f>
        <v/>
      </c>
      <c r="T204" s="121">
        <f>$C204*INDEX(Curves!$V$8:$V$68,T$4-$B204+1)</f>
        <v/>
      </c>
      <c r="U204" s="121">
        <f>$C204*INDEX(Curves!$V$8:$V$68,U$4-$B204+1)</f>
        <v/>
      </c>
      <c r="V204" s="121">
        <f>$C204*INDEX(Curves!$V$8:$V$68,V$4-$B204+1)</f>
        <v/>
      </c>
      <c r="W204" s="121">
        <f>$C204*INDEX(Curves!$V$8:$V$68,W$4-$B204+1)</f>
        <v/>
      </c>
      <c r="X204" s="121">
        <f>$C204*INDEX(Curves!$V$8:$V$68,X$4-$B204+1)</f>
        <v/>
      </c>
      <c r="Y204" s="121">
        <f>$C204*INDEX(Curves!$V$8:$V$68,Y$4-$B204+1)</f>
        <v/>
      </c>
      <c r="Z204" s="121">
        <f>$C204*INDEX(Curves!$V$8:$V$68,Z$4-$B204+1)</f>
        <v/>
      </c>
      <c r="AA204" s="121">
        <f>$C204*INDEX(Curves!$V$8:$V$68,AA$4-$B204+1)</f>
        <v/>
      </c>
      <c r="AB204" s="121">
        <f>$C204*INDEX(Curves!$V$8:$V$68,AB$4-$B204+1)</f>
        <v/>
      </c>
      <c r="AC204" s="121">
        <f>$C204*INDEX(Curves!$V$8:$V$68,AC$4-$B204+1)</f>
        <v/>
      </c>
      <c r="AD204" s="121">
        <f>$C204*INDEX(Curves!$V$8:$V$68,AD$4-$B204+1)</f>
        <v/>
      </c>
      <c r="AE204" s="121">
        <f>$C204*INDEX(Curves!$V$8:$V$68,AE$4-$B204+1)</f>
        <v/>
      </c>
      <c r="AF204" s="121">
        <f>$C204*INDEX(Curves!$V$8:$V$68,AF$4-$B204+1)</f>
        <v/>
      </c>
      <c r="AG204" s="121">
        <f>$C204*INDEX(Curves!$V$8:$V$68,AG$4-$B204+1)</f>
        <v/>
      </c>
      <c r="AH204" s="121">
        <f>$C204*INDEX(Curves!$V$8:$V$68,AH$4-$B204+1)</f>
        <v/>
      </c>
      <c r="AI204" s="121">
        <f>$C204*INDEX(Curves!$V$8:$V$68,AI$4-$B204+1)</f>
        <v/>
      </c>
      <c r="AJ204" s="121">
        <f>$C204*INDEX(Curves!$V$8:$V$68,AJ$4-$B204+1)</f>
        <v/>
      </c>
      <c r="AK204" s="121">
        <f>$C204*INDEX(Curves!$V$8:$V$68,AK$4-$B204+1)</f>
        <v/>
      </c>
      <c r="AL204" s="121">
        <f>$C204*INDEX(Curves!$V$8:$V$68,AL$4-$B204+1)</f>
        <v/>
      </c>
      <c r="AM204" s="121">
        <f>$C204*INDEX(Curves!$V$8:$V$68,AM$4-$B204+1)</f>
        <v/>
      </c>
      <c r="AN204" s="121">
        <f>$C204*INDEX(Curves!$V$8:$V$68,AN$4-$B204+1)</f>
        <v/>
      </c>
      <c r="AO204" s="121">
        <f>$C204*INDEX(Curves!$V$8:$V$68,AO$4-$B204+1)</f>
        <v/>
      </c>
      <c r="AP204" s="121">
        <f>$C204*INDEX(Curves!$V$8:$V$68,AP$4-$B204+1)</f>
        <v/>
      </c>
      <c r="AQ204" s="121">
        <f>$C204*INDEX(Curves!$V$8:$V$68,AQ$4-$B204+1)</f>
        <v/>
      </c>
      <c r="AR204" s="121">
        <f>$C204*INDEX(Curves!$V$8:$V$68,AR$4-$B204+1)</f>
        <v/>
      </c>
      <c r="AS204" s="121">
        <f>$C204*INDEX(Curves!$V$8:$V$68,AS$4-$B204+1)</f>
        <v/>
      </c>
      <c r="AT204" s="121">
        <f>$C204*INDEX(Curves!$V$8:$V$68,AT$4-$B204+1)</f>
        <v/>
      </c>
      <c r="AU204" s="121">
        <f>$C204*INDEX(Curves!$V$8:$V$68,AU$4-$B204+1)</f>
        <v/>
      </c>
      <c r="AV204" s="121">
        <f>$C204*INDEX(Curves!$V$8:$V$68,AV$4-$B204+1)</f>
        <v/>
      </c>
      <c r="AW204" s="121">
        <f>$C204*INDEX(Curves!$V$8:$V$68,AW$4-$B204+1)</f>
        <v/>
      </c>
      <c r="AX204" s="121">
        <f>$C204*INDEX(Curves!$V$8:$V$68,AX$4-$B204+1)</f>
        <v/>
      </c>
      <c r="AY204" s="121">
        <f>$C204*INDEX(Curves!$V$8:$V$68,AY$4-$B204+1)</f>
        <v/>
      </c>
      <c r="AZ204" s="121">
        <f>$C204*INDEX(Curves!$V$8:$V$68,AZ$4-$B204+1)</f>
        <v/>
      </c>
      <c r="BA204" s="121">
        <f>$C204*INDEX(Curves!$V$8:$V$68,BA$4-$B204+1)</f>
        <v/>
      </c>
      <c r="BB204" s="121">
        <f>$C204*INDEX(Curves!$V$8:$V$68,BB$4-$B204+1)</f>
        <v/>
      </c>
      <c r="BC204" s="121">
        <f>$C204*INDEX(Curves!$V$8:$V$68,BC$4-$B204+1)</f>
        <v/>
      </c>
      <c r="BD204" s="121">
        <f>$C204*INDEX(Curves!$V$8:$V$68,BD$4-$B204+1)</f>
        <v/>
      </c>
      <c r="BE204" s="121">
        <f>$C204*INDEX(Curves!$V$8:$V$68,BE$4-$B204+1)</f>
        <v/>
      </c>
      <c r="BF204" s="121">
        <f>$C204*INDEX(Curves!$V$8:$V$68,BF$4-$B204+1)</f>
        <v/>
      </c>
      <c r="BG204" s="121">
        <f>$C204*INDEX(Curves!$V$8:$V$68,BG$4-$B204+1)</f>
        <v/>
      </c>
      <c r="BH204" s="121">
        <f>$C204*INDEX(Curves!$V$8:$V$68,BH$4-$B204+1)</f>
        <v/>
      </c>
      <c r="BI204" s="121">
        <f>$C204*INDEX(Curves!$V$8:$V$68,BI$4-$B204+1)</f>
        <v/>
      </c>
      <c r="BJ204" s="121">
        <f>$C204*INDEX(Curves!$V$8:$V$68,BJ$4-$B204+1)</f>
        <v/>
      </c>
      <c r="BK204" s="121">
        <f>$C204*INDEX(Curves!$V$8:$V$68,BK$4-$B204+1)</f>
        <v/>
      </c>
      <c r="BL204" s="121">
        <f>$C204*INDEX(Curves!$V$8:$V$68,BL$4-$B204+1)</f>
        <v/>
      </c>
    </row>
    <row r="205">
      <c r="A205" s="116" t="inlineStr">
        <is>
          <t>Cohort month 7</t>
        </is>
      </c>
      <c r="B205" s="116" t="n">
        <v>7</v>
      </c>
      <c r="C205" s="33">
        <f>INDEX(Ops!$E$35:$BL$35,1,$B205)</f>
        <v/>
      </c>
      <c r="L205" s="121">
        <f>$C205*INDEX(Curves!$V$8:$V$68,L$4-$B205+1)</f>
        <v/>
      </c>
      <c r="M205" s="121">
        <f>$C205*INDEX(Curves!$V$8:$V$68,M$4-$B205+1)</f>
        <v/>
      </c>
      <c r="N205" s="121">
        <f>$C205*INDEX(Curves!$V$8:$V$68,N$4-$B205+1)</f>
        <v/>
      </c>
      <c r="O205" s="121">
        <f>$C205*INDEX(Curves!$V$8:$V$68,O$4-$B205+1)</f>
        <v/>
      </c>
      <c r="P205" s="121">
        <f>$C205*INDEX(Curves!$V$8:$V$68,P$4-$B205+1)</f>
        <v/>
      </c>
      <c r="Q205" s="121">
        <f>$C205*INDEX(Curves!$V$8:$V$68,Q$4-$B205+1)</f>
        <v/>
      </c>
      <c r="R205" s="121">
        <f>$C205*INDEX(Curves!$V$8:$V$68,R$4-$B205+1)</f>
        <v/>
      </c>
      <c r="S205" s="121">
        <f>$C205*INDEX(Curves!$V$8:$V$68,S$4-$B205+1)</f>
        <v/>
      </c>
      <c r="T205" s="121">
        <f>$C205*INDEX(Curves!$V$8:$V$68,T$4-$B205+1)</f>
        <v/>
      </c>
      <c r="U205" s="121">
        <f>$C205*INDEX(Curves!$V$8:$V$68,U$4-$B205+1)</f>
        <v/>
      </c>
      <c r="V205" s="121">
        <f>$C205*INDEX(Curves!$V$8:$V$68,V$4-$B205+1)</f>
        <v/>
      </c>
      <c r="W205" s="121">
        <f>$C205*INDEX(Curves!$V$8:$V$68,W$4-$B205+1)</f>
        <v/>
      </c>
      <c r="X205" s="121">
        <f>$C205*INDEX(Curves!$V$8:$V$68,X$4-$B205+1)</f>
        <v/>
      </c>
      <c r="Y205" s="121">
        <f>$C205*INDEX(Curves!$V$8:$V$68,Y$4-$B205+1)</f>
        <v/>
      </c>
      <c r="Z205" s="121">
        <f>$C205*INDEX(Curves!$V$8:$V$68,Z$4-$B205+1)</f>
        <v/>
      </c>
      <c r="AA205" s="121">
        <f>$C205*INDEX(Curves!$V$8:$V$68,AA$4-$B205+1)</f>
        <v/>
      </c>
      <c r="AB205" s="121">
        <f>$C205*INDEX(Curves!$V$8:$V$68,AB$4-$B205+1)</f>
        <v/>
      </c>
      <c r="AC205" s="121">
        <f>$C205*INDEX(Curves!$V$8:$V$68,AC$4-$B205+1)</f>
        <v/>
      </c>
      <c r="AD205" s="121">
        <f>$C205*INDEX(Curves!$V$8:$V$68,AD$4-$B205+1)</f>
        <v/>
      </c>
      <c r="AE205" s="121">
        <f>$C205*INDEX(Curves!$V$8:$V$68,AE$4-$B205+1)</f>
        <v/>
      </c>
      <c r="AF205" s="121">
        <f>$C205*INDEX(Curves!$V$8:$V$68,AF$4-$B205+1)</f>
        <v/>
      </c>
      <c r="AG205" s="121">
        <f>$C205*INDEX(Curves!$V$8:$V$68,AG$4-$B205+1)</f>
        <v/>
      </c>
      <c r="AH205" s="121">
        <f>$C205*INDEX(Curves!$V$8:$V$68,AH$4-$B205+1)</f>
        <v/>
      </c>
      <c r="AI205" s="121">
        <f>$C205*INDEX(Curves!$V$8:$V$68,AI$4-$B205+1)</f>
        <v/>
      </c>
      <c r="AJ205" s="121">
        <f>$C205*INDEX(Curves!$V$8:$V$68,AJ$4-$B205+1)</f>
        <v/>
      </c>
      <c r="AK205" s="121">
        <f>$C205*INDEX(Curves!$V$8:$V$68,AK$4-$B205+1)</f>
        <v/>
      </c>
      <c r="AL205" s="121">
        <f>$C205*INDEX(Curves!$V$8:$V$68,AL$4-$B205+1)</f>
        <v/>
      </c>
      <c r="AM205" s="121">
        <f>$C205*INDEX(Curves!$V$8:$V$68,AM$4-$B205+1)</f>
        <v/>
      </c>
      <c r="AN205" s="121">
        <f>$C205*INDEX(Curves!$V$8:$V$68,AN$4-$B205+1)</f>
        <v/>
      </c>
      <c r="AO205" s="121">
        <f>$C205*INDEX(Curves!$V$8:$V$68,AO$4-$B205+1)</f>
        <v/>
      </c>
      <c r="AP205" s="121">
        <f>$C205*INDEX(Curves!$V$8:$V$68,AP$4-$B205+1)</f>
        <v/>
      </c>
      <c r="AQ205" s="121">
        <f>$C205*INDEX(Curves!$V$8:$V$68,AQ$4-$B205+1)</f>
        <v/>
      </c>
      <c r="AR205" s="121">
        <f>$C205*INDEX(Curves!$V$8:$V$68,AR$4-$B205+1)</f>
        <v/>
      </c>
      <c r="AS205" s="121">
        <f>$C205*INDEX(Curves!$V$8:$V$68,AS$4-$B205+1)</f>
        <v/>
      </c>
      <c r="AT205" s="121">
        <f>$C205*INDEX(Curves!$V$8:$V$68,AT$4-$B205+1)</f>
        <v/>
      </c>
      <c r="AU205" s="121">
        <f>$C205*INDEX(Curves!$V$8:$V$68,AU$4-$B205+1)</f>
        <v/>
      </c>
      <c r="AV205" s="121">
        <f>$C205*INDEX(Curves!$V$8:$V$68,AV$4-$B205+1)</f>
        <v/>
      </c>
      <c r="AW205" s="121">
        <f>$C205*INDEX(Curves!$V$8:$V$68,AW$4-$B205+1)</f>
        <v/>
      </c>
      <c r="AX205" s="121">
        <f>$C205*INDEX(Curves!$V$8:$V$68,AX$4-$B205+1)</f>
        <v/>
      </c>
      <c r="AY205" s="121">
        <f>$C205*INDEX(Curves!$V$8:$V$68,AY$4-$B205+1)</f>
        <v/>
      </c>
      <c r="AZ205" s="121">
        <f>$C205*INDEX(Curves!$V$8:$V$68,AZ$4-$B205+1)</f>
        <v/>
      </c>
      <c r="BA205" s="121">
        <f>$C205*INDEX(Curves!$V$8:$V$68,BA$4-$B205+1)</f>
        <v/>
      </c>
      <c r="BB205" s="121">
        <f>$C205*INDEX(Curves!$V$8:$V$68,BB$4-$B205+1)</f>
        <v/>
      </c>
      <c r="BC205" s="121">
        <f>$C205*INDEX(Curves!$V$8:$V$68,BC$4-$B205+1)</f>
        <v/>
      </c>
      <c r="BD205" s="121">
        <f>$C205*INDEX(Curves!$V$8:$V$68,BD$4-$B205+1)</f>
        <v/>
      </c>
      <c r="BE205" s="121">
        <f>$C205*INDEX(Curves!$V$8:$V$68,BE$4-$B205+1)</f>
        <v/>
      </c>
      <c r="BF205" s="121">
        <f>$C205*INDEX(Curves!$V$8:$V$68,BF$4-$B205+1)</f>
        <v/>
      </c>
      <c r="BG205" s="121">
        <f>$C205*INDEX(Curves!$V$8:$V$68,BG$4-$B205+1)</f>
        <v/>
      </c>
      <c r="BH205" s="121">
        <f>$C205*INDEX(Curves!$V$8:$V$68,BH$4-$B205+1)</f>
        <v/>
      </c>
      <c r="BI205" s="121">
        <f>$C205*INDEX(Curves!$V$8:$V$68,BI$4-$B205+1)</f>
        <v/>
      </c>
      <c r="BJ205" s="121">
        <f>$C205*INDEX(Curves!$V$8:$V$68,BJ$4-$B205+1)</f>
        <v/>
      </c>
      <c r="BK205" s="121">
        <f>$C205*INDEX(Curves!$V$8:$V$68,BK$4-$B205+1)</f>
        <v/>
      </c>
      <c r="BL205" s="121">
        <f>$C205*INDEX(Curves!$V$8:$V$68,BL$4-$B205+1)</f>
        <v/>
      </c>
    </row>
    <row r="206">
      <c r="A206" s="116" t="inlineStr">
        <is>
          <t>Cohort month 8</t>
        </is>
      </c>
      <c r="B206" s="116" t="n">
        <v>8</v>
      </c>
      <c r="C206" s="33">
        <f>INDEX(Ops!$E$35:$BL$35,1,$B206)</f>
        <v/>
      </c>
      <c r="M206" s="121">
        <f>$C206*INDEX(Curves!$V$8:$V$68,M$4-$B206+1)</f>
        <v/>
      </c>
      <c r="N206" s="121">
        <f>$C206*INDEX(Curves!$V$8:$V$68,N$4-$B206+1)</f>
        <v/>
      </c>
      <c r="O206" s="121">
        <f>$C206*INDEX(Curves!$V$8:$V$68,O$4-$B206+1)</f>
        <v/>
      </c>
      <c r="P206" s="121">
        <f>$C206*INDEX(Curves!$V$8:$V$68,P$4-$B206+1)</f>
        <v/>
      </c>
      <c r="Q206" s="121">
        <f>$C206*INDEX(Curves!$V$8:$V$68,Q$4-$B206+1)</f>
        <v/>
      </c>
      <c r="R206" s="121">
        <f>$C206*INDEX(Curves!$V$8:$V$68,R$4-$B206+1)</f>
        <v/>
      </c>
      <c r="S206" s="121">
        <f>$C206*INDEX(Curves!$V$8:$V$68,S$4-$B206+1)</f>
        <v/>
      </c>
      <c r="T206" s="121">
        <f>$C206*INDEX(Curves!$V$8:$V$68,T$4-$B206+1)</f>
        <v/>
      </c>
      <c r="U206" s="121">
        <f>$C206*INDEX(Curves!$V$8:$V$68,U$4-$B206+1)</f>
        <v/>
      </c>
      <c r="V206" s="121">
        <f>$C206*INDEX(Curves!$V$8:$V$68,V$4-$B206+1)</f>
        <v/>
      </c>
      <c r="W206" s="121">
        <f>$C206*INDEX(Curves!$V$8:$V$68,W$4-$B206+1)</f>
        <v/>
      </c>
      <c r="X206" s="121">
        <f>$C206*INDEX(Curves!$V$8:$V$68,X$4-$B206+1)</f>
        <v/>
      </c>
      <c r="Y206" s="121">
        <f>$C206*INDEX(Curves!$V$8:$V$68,Y$4-$B206+1)</f>
        <v/>
      </c>
      <c r="Z206" s="121">
        <f>$C206*INDEX(Curves!$V$8:$V$68,Z$4-$B206+1)</f>
        <v/>
      </c>
      <c r="AA206" s="121">
        <f>$C206*INDEX(Curves!$V$8:$V$68,AA$4-$B206+1)</f>
        <v/>
      </c>
      <c r="AB206" s="121">
        <f>$C206*INDEX(Curves!$V$8:$V$68,AB$4-$B206+1)</f>
        <v/>
      </c>
      <c r="AC206" s="121">
        <f>$C206*INDEX(Curves!$V$8:$V$68,AC$4-$B206+1)</f>
        <v/>
      </c>
      <c r="AD206" s="121">
        <f>$C206*INDEX(Curves!$V$8:$V$68,AD$4-$B206+1)</f>
        <v/>
      </c>
      <c r="AE206" s="121">
        <f>$C206*INDEX(Curves!$V$8:$V$68,AE$4-$B206+1)</f>
        <v/>
      </c>
      <c r="AF206" s="121">
        <f>$C206*INDEX(Curves!$V$8:$V$68,AF$4-$B206+1)</f>
        <v/>
      </c>
      <c r="AG206" s="121">
        <f>$C206*INDEX(Curves!$V$8:$V$68,AG$4-$B206+1)</f>
        <v/>
      </c>
      <c r="AH206" s="121">
        <f>$C206*INDEX(Curves!$V$8:$V$68,AH$4-$B206+1)</f>
        <v/>
      </c>
      <c r="AI206" s="121">
        <f>$C206*INDEX(Curves!$V$8:$V$68,AI$4-$B206+1)</f>
        <v/>
      </c>
      <c r="AJ206" s="121">
        <f>$C206*INDEX(Curves!$V$8:$V$68,AJ$4-$B206+1)</f>
        <v/>
      </c>
      <c r="AK206" s="121">
        <f>$C206*INDEX(Curves!$V$8:$V$68,AK$4-$B206+1)</f>
        <v/>
      </c>
      <c r="AL206" s="121">
        <f>$C206*INDEX(Curves!$V$8:$V$68,AL$4-$B206+1)</f>
        <v/>
      </c>
      <c r="AM206" s="121">
        <f>$C206*INDEX(Curves!$V$8:$V$68,AM$4-$B206+1)</f>
        <v/>
      </c>
      <c r="AN206" s="121">
        <f>$C206*INDEX(Curves!$V$8:$V$68,AN$4-$B206+1)</f>
        <v/>
      </c>
      <c r="AO206" s="121">
        <f>$C206*INDEX(Curves!$V$8:$V$68,AO$4-$B206+1)</f>
        <v/>
      </c>
      <c r="AP206" s="121">
        <f>$C206*INDEX(Curves!$V$8:$V$68,AP$4-$B206+1)</f>
        <v/>
      </c>
      <c r="AQ206" s="121">
        <f>$C206*INDEX(Curves!$V$8:$V$68,AQ$4-$B206+1)</f>
        <v/>
      </c>
      <c r="AR206" s="121">
        <f>$C206*INDEX(Curves!$V$8:$V$68,AR$4-$B206+1)</f>
        <v/>
      </c>
      <c r="AS206" s="121">
        <f>$C206*INDEX(Curves!$V$8:$V$68,AS$4-$B206+1)</f>
        <v/>
      </c>
      <c r="AT206" s="121">
        <f>$C206*INDEX(Curves!$V$8:$V$68,AT$4-$B206+1)</f>
        <v/>
      </c>
      <c r="AU206" s="121">
        <f>$C206*INDEX(Curves!$V$8:$V$68,AU$4-$B206+1)</f>
        <v/>
      </c>
      <c r="AV206" s="121">
        <f>$C206*INDEX(Curves!$V$8:$V$68,AV$4-$B206+1)</f>
        <v/>
      </c>
      <c r="AW206" s="121">
        <f>$C206*INDEX(Curves!$V$8:$V$68,AW$4-$B206+1)</f>
        <v/>
      </c>
      <c r="AX206" s="121">
        <f>$C206*INDEX(Curves!$V$8:$V$68,AX$4-$B206+1)</f>
        <v/>
      </c>
      <c r="AY206" s="121">
        <f>$C206*INDEX(Curves!$V$8:$V$68,AY$4-$B206+1)</f>
        <v/>
      </c>
      <c r="AZ206" s="121">
        <f>$C206*INDEX(Curves!$V$8:$V$68,AZ$4-$B206+1)</f>
        <v/>
      </c>
      <c r="BA206" s="121">
        <f>$C206*INDEX(Curves!$V$8:$V$68,BA$4-$B206+1)</f>
        <v/>
      </c>
      <c r="BB206" s="121">
        <f>$C206*INDEX(Curves!$V$8:$V$68,BB$4-$B206+1)</f>
        <v/>
      </c>
      <c r="BC206" s="121">
        <f>$C206*INDEX(Curves!$V$8:$V$68,BC$4-$B206+1)</f>
        <v/>
      </c>
      <c r="BD206" s="121">
        <f>$C206*INDEX(Curves!$V$8:$V$68,BD$4-$B206+1)</f>
        <v/>
      </c>
      <c r="BE206" s="121">
        <f>$C206*INDEX(Curves!$V$8:$V$68,BE$4-$B206+1)</f>
        <v/>
      </c>
      <c r="BF206" s="121">
        <f>$C206*INDEX(Curves!$V$8:$V$68,BF$4-$B206+1)</f>
        <v/>
      </c>
      <c r="BG206" s="121">
        <f>$C206*INDEX(Curves!$V$8:$V$68,BG$4-$B206+1)</f>
        <v/>
      </c>
      <c r="BH206" s="121">
        <f>$C206*INDEX(Curves!$V$8:$V$68,BH$4-$B206+1)</f>
        <v/>
      </c>
      <c r="BI206" s="121">
        <f>$C206*INDEX(Curves!$V$8:$V$68,BI$4-$B206+1)</f>
        <v/>
      </c>
      <c r="BJ206" s="121">
        <f>$C206*INDEX(Curves!$V$8:$V$68,BJ$4-$B206+1)</f>
        <v/>
      </c>
      <c r="BK206" s="121">
        <f>$C206*INDEX(Curves!$V$8:$V$68,BK$4-$B206+1)</f>
        <v/>
      </c>
      <c r="BL206" s="121">
        <f>$C206*INDEX(Curves!$V$8:$V$68,BL$4-$B206+1)</f>
        <v/>
      </c>
    </row>
    <row r="207">
      <c r="A207" s="116" t="inlineStr">
        <is>
          <t>Cohort month 9</t>
        </is>
      </c>
      <c r="B207" s="116" t="n">
        <v>9</v>
      </c>
      <c r="C207" s="33">
        <f>INDEX(Ops!$E$35:$BL$35,1,$B207)</f>
        <v/>
      </c>
      <c r="N207" s="121">
        <f>$C207*INDEX(Curves!$V$8:$V$68,N$4-$B207+1)</f>
        <v/>
      </c>
      <c r="O207" s="121">
        <f>$C207*INDEX(Curves!$V$8:$V$68,O$4-$B207+1)</f>
        <v/>
      </c>
      <c r="P207" s="121">
        <f>$C207*INDEX(Curves!$V$8:$V$68,P$4-$B207+1)</f>
        <v/>
      </c>
      <c r="Q207" s="121">
        <f>$C207*INDEX(Curves!$V$8:$V$68,Q$4-$B207+1)</f>
        <v/>
      </c>
      <c r="R207" s="121">
        <f>$C207*INDEX(Curves!$V$8:$V$68,R$4-$B207+1)</f>
        <v/>
      </c>
      <c r="S207" s="121">
        <f>$C207*INDEX(Curves!$V$8:$V$68,S$4-$B207+1)</f>
        <v/>
      </c>
      <c r="T207" s="121">
        <f>$C207*INDEX(Curves!$V$8:$V$68,T$4-$B207+1)</f>
        <v/>
      </c>
      <c r="U207" s="121">
        <f>$C207*INDEX(Curves!$V$8:$V$68,U$4-$B207+1)</f>
        <v/>
      </c>
      <c r="V207" s="121">
        <f>$C207*INDEX(Curves!$V$8:$V$68,V$4-$B207+1)</f>
        <v/>
      </c>
      <c r="W207" s="121">
        <f>$C207*INDEX(Curves!$V$8:$V$68,W$4-$B207+1)</f>
        <v/>
      </c>
      <c r="X207" s="121">
        <f>$C207*INDEX(Curves!$V$8:$V$68,X$4-$B207+1)</f>
        <v/>
      </c>
      <c r="Y207" s="121">
        <f>$C207*INDEX(Curves!$V$8:$V$68,Y$4-$B207+1)</f>
        <v/>
      </c>
      <c r="Z207" s="121">
        <f>$C207*INDEX(Curves!$V$8:$V$68,Z$4-$B207+1)</f>
        <v/>
      </c>
      <c r="AA207" s="121">
        <f>$C207*INDEX(Curves!$V$8:$V$68,AA$4-$B207+1)</f>
        <v/>
      </c>
      <c r="AB207" s="121">
        <f>$C207*INDEX(Curves!$V$8:$V$68,AB$4-$B207+1)</f>
        <v/>
      </c>
      <c r="AC207" s="121">
        <f>$C207*INDEX(Curves!$V$8:$V$68,AC$4-$B207+1)</f>
        <v/>
      </c>
      <c r="AD207" s="121">
        <f>$C207*INDEX(Curves!$V$8:$V$68,AD$4-$B207+1)</f>
        <v/>
      </c>
      <c r="AE207" s="121">
        <f>$C207*INDEX(Curves!$V$8:$V$68,AE$4-$B207+1)</f>
        <v/>
      </c>
      <c r="AF207" s="121">
        <f>$C207*INDEX(Curves!$V$8:$V$68,AF$4-$B207+1)</f>
        <v/>
      </c>
      <c r="AG207" s="121">
        <f>$C207*INDEX(Curves!$V$8:$V$68,AG$4-$B207+1)</f>
        <v/>
      </c>
      <c r="AH207" s="121">
        <f>$C207*INDEX(Curves!$V$8:$V$68,AH$4-$B207+1)</f>
        <v/>
      </c>
      <c r="AI207" s="121">
        <f>$C207*INDEX(Curves!$V$8:$V$68,AI$4-$B207+1)</f>
        <v/>
      </c>
      <c r="AJ207" s="121">
        <f>$C207*INDEX(Curves!$V$8:$V$68,AJ$4-$B207+1)</f>
        <v/>
      </c>
      <c r="AK207" s="121">
        <f>$C207*INDEX(Curves!$V$8:$V$68,AK$4-$B207+1)</f>
        <v/>
      </c>
      <c r="AL207" s="121">
        <f>$C207*INDEX(Curves!$V$8:$V$68,AL$4-$B207+1)</f>
        <v/>
      </c>
      <c r="AM207" s="121">
        <f>$C207*INDEX(Curves!$V$8:$V$68,AM$4-$B207+1)</f>
        <v/>
      </c>
      <c r="AN207" s="121">
        <f>$C207*INDEX(Curves!$V$8:$V$68,AN$4-$B207+1)</f>
        <v/>
      </c>
      <c r="AO207" s="121">
        <f>$C207*INDEX(Curves!$V$8:$V$68,AO$4-$B207+1)</f>
        <v/>
      </c>
      <c r="AP207" s="121">
        <f>$C207*INDEX(Curves!$V$8:$V$68,AP$4-$B207+1)</f>
        <v/>
      </c>
      <c r="AQ207" s="121">
        <f>$C207*INDEX(Curves!$V$8:$V$68,AQ$4-$B207+1)</f>
        <v/>
      </c>
      <c r="AR207" s="121">
        <f>$C207*INDEX(Curves!$V$8:$V$68,AR$4-$B207+1)</f>
        <v/>
      </c>
      <c r="AS207" s="121">
        <f>$C207*INDEX(Curves!$V$8:$V$68,AS$4-$B207+1)</f>
        <v/>
      </c>
      <c r="AT207" s="121">
        <f>$C207*INDEX(Curves!$V$8:$V$68,AT$4-$B207+1)</f>
        <v/>
      </c>
      <c r="AU207" s="121">
        <f>$C207*INDEX(Curves!$V$8:$V$68,AU$4-$B207+1)</f>
        <v/>
      </c>
      <c r="AV207" s="121">
        <f>$C207*INDEX(Curves!$V$8:$V$68,AV$4-$B207+1)</f>
        <v/>
      </c>
      <c r="AW207" s="121">
        <f>$C207*INDEX(Curves!$V$8:$V$68,AW$4-$B207+1)</f>
        <v/>
      </c>
      <c r="AX207" s="121">
        <f>$C207*INDEX(Curves!$V$8:$V$68,AX$4-$B207+1)</f>
        <v/>
      </c>
      <c r="AY207" s="121">
        <f>$C207*INDEX(Curves!$V$8:$V$68,AY$4-$B207+1)</f>
        <v/>
      </c>
      <c r="AZ207" s="121">
        <f>$C207*INDEX(Curves!$V$8:$V$68,AZ$4-$B207+1)</f>
        <v/>
      </c>
      <c r="BA207" s="121">
        <f>$C207*INDEX(Curves!$V$8:$V$68,BA$4-$B207+1)</f>
        <v/>
      </c>
      <c r="BB207" s="121">
        <f>$C207*INDEX(Curves!$V$8:$V$68,BB$4-$B207+1)</f>
        <v/>
      </c>
      <c r="BC207" s="121">
        <f>$C207*INDEX(Curves!$V$8:$V$68,BC$4-$B207+1)</f>
        <v/>
      </c>
      <c r="BD207" s="121">
        <f>$C207*INDEX(Curves!$V$8:$V$68,BD$4-$B207+1)</f>
        <v/>
      </c>
      <c r="BE207" s="121">
        <f>$C207*INDEX(Curves!$V$8:$V$68,BE$4-$B207+1)</f>
        <v/>
      </c>
      <c r="BF207" s="121">
        <f>$C207*INDEX(Curves!$V$8:$V$68,BF$4-$B207+1)</f>
        <v/>
      </c>
      <c r="BG207" s="121">
        <f>$C207*INDEX(Curves!$V$8:$V$68,BG$4-$B207+1)</f>
        <v/>
      </c>
      <c r="BH207" s="121">
        <f>$C207*INDEX(Curves!$V$8:$V$68,BH$4-$B207+1)</f>
        <v/>
      </c>
      <c r="BI207" s="121">
        <f>$C207*INDEX(Curves!$V$8:$V$68,BI$4-$B207+1)</f>
        <v/>
      </c>
      <c r="BJ207" s="121">
        <f>$C207*INDEX(Curves!$V$8:$V$68,BJ$4-$B207+1)</f>
        <v/>
      </c>
      <c r="BK207" s="121">
        <f>$C207*INDEX(Curves!$V$8:$V$68,BK$4-$B207+1)</f>
        <v/>
      </c>
      <c r="BL207" s="121">
        <f>$C207*INDEX(Curves!$V$8:$V$68,BL$4-$B207+1)</f>
        <v/>
      </c>
    </row>
    <row r="208">
      <c r="A208" s="116" t="inlineStr">
        <is>
          <t>Cohort month 10</t>
        </is>
      </c>
      <c r="B208" s="116" t="n">
        <v>10</v>
      </c>
      <c r="C208" s="33">
        <f>INDEX(Ops!$E$35:$BL$35,1,$B208)</f>
        <v/>
      </c>
      <c r="O208" s="121">
        <f>$C208*INDEX(Curves!$V$8:$V$68,O$4-$B208+1)</f>
        <v/>
      </c>
      <c r="P208" s="121">
        <f>$C208*INDEX(Curves!$V$8:$V$68,P$4-$B208+1)</f>
        <v/>
      </c>
      <c r="Q208" s="121">
        <f>$C208*INDEX(Curves!$V$8:$V$68,Q$4-$B208+1)</f>
        <v/>
      </c>
      <c r="R208" s="121">
        <f>$C208*INDEX(Curves!$V$8:$V$68,R$4-$B208+1)</f>
        <v/>
      </c>
      <c r="S208" s="121">
        <f>$C208*INDEX(Curves!$V$8:$V$68,S$4-$B208+1)</f>
        <v/>
      </c>
      <c r="T208" s="121">
        <f>$C208*INDEX(Curves!$V$8:$V$68,T$4-$B208+1)</f>
        <v/>
      </c>
      <c r="U208" s="121">
        <f>$C208*INDEX(Curves!$V$8:$V$68,U$4-$B208+1)</f>
        <v/>
      </c>
      <c r="V208" s="121">
        <f>$C208*INDEX(Curves!$V$8:$V$68,V$4-$B208+1)</f>
        <v/>
      </c>
      <c r="W208" s="121">
        <f>$C208*INDEX(Curves!$V$8:$V$68,W$4-$B208+1)</f>
        <v/>
      </c>
      <c r="X208" s="121">
        <f>$C208*INDEX(Curves!$V$8:$V$68,X$4-$B208+1)</f>
        <v/>
      </c>
      <c r="Y208" s="121">
        <f>$C208*INDEX(Curves!$V$8:$V$68,Y$4-$B208+1)</f>
        <v/>
      </c>
      <c r="Z208" s="121">
        <f>$C208*INDEX(Curves!$V$8:$V$68,Z$4-$B208+1)</f>
        <v/>
      </c>
      <c r="AA208" s="121">
        <f>$C208*INDEX(Curves!$V$8:$V$68,AA$4-$B208+1)</f>
        <v/>
      </c>
      <c r="AB208" s="121">
        <f>$C208*INDEX(Curves!$V$8:$V$68,AB$4-$B208+1)</f>
        <v/>
      </c>
      <c r="AC208" s="121">
        <f>$C208*INDEX(Curves!$V$8:$V$68,AC$4-$B208+1)</f>
        <v/>
      </c>
      <c r="AD208" s="121">
        <f>$C208*INDEX(Curves!$V$8:$V$68,AD$4-$B208+1)</f>
        <v/>
      </c>
      <c r="AE208" s="121">
        <f>$C208*INDEX(Curves!$V$8:$V$68,AE$4-$B208+1)</f>
        <v/>
      </c>
      <c r="AF208" s="121">
        <f>$C208*INDEX(Curves!$V$8:$V$68,AF$4-$B208+1)</f>
        <v/>
      </c>
      <c r="AG208" s="121">
        <f>$C208*INDEX(Curves!$V$8:$V$68,AG$4-$B208+1)</f>
        <v/>
      </c>
      <c r="AH208" s="121">
        <f>$C208*INDEX(Curves!$V$8:$V$68,AH$4-$B208+1)</f>
        <v/>
      </c>
      <c r="AI208" s="121">
        <f>$C208*INDEX(Curves!$V$8:$V$68,AI$4-$B208+1)</f>
        <v/>
      </c>
      <c r="AJ208" s="121">
        <f>$C208*INDEX(Curves!$V$8:$V$68,AJ$4-$B208+1)</f>
        <v/>
      </c>
      <c r="AK208" s="121">
        <f>$C208*INDEX(Curves!$V$8:$V$68,AK$4-$B208+1)</f>
        <v/>
      </c>
      <c r="AL208" s="121">
        <f>$C208*INDEX(Curves!$V$8:$V$68,AL$4-$B208+1)</f>
        <v/>
      </c>
      <c r="AM208" s="121">
        <f>$C208*INDEX(Curves!$V$8:$V$68,AM$4-$B208+1)</f>
        <v/>
      </c>
      <c r="AN208" s="121">
        <f>$C208*INDEX(Curves!$V$8:$V$68,AN$4-$B208+1)</f>
        <v/>
      </c>
      <c r="AO208" s="121">
        <f>$C208*INDEX(Curves!$V$8:$V$68,AO$4-$B208+1)</f>
        <v/>
      </c>
      <c r="AP208" s="121">
        <f>$C208*INDEX(Curves!$V$8:$V$68,AP$4-$B208+1)</f>
        <v/>
      </c>
      <c r="AQ208" s="121">
        <f>$C208*INDEX(Curves!$V$8:$V$68,AQ$4-$B208+1)</f>
        <v/>
      </c>
      <c r="AR208" s="121">
        <f>$C208*INDEX(Curves!$V$8:$V$68,AR$4-$B208+1)</f>
        <v/>
      </c>
      <c r="AS208" s="121">
        <f>$C208*INDEX(Curves!$V$8:$V$68,AS$4-$B208+1)</f>
        <v/>
      </c>
      <c r="AT208" s="121">
        <f>$C208*INDEX(Curves!$V$8:$V$68,AT$4-$B208+1)</f>
        <v/>
      </c>
      <c r="AU208" s="121">
        <f>$C208*INDEX(Curves!$V$8:$V$68,AU$4-$B208+1)</f>
        <v/>
      </c>
      <c r="AV208" s="121">
        <f>$C208*INDEX(Curves!$V$8:$V$68,AV$4-$B208+1)</f>
        <v/>
      </c>
      <c r="AW208" s="121">
        <f>$C208*INDEX(Curves!$V$8:$V$68,AW$4-$B208+1)</f>
        <v/>
      </c>
      <c r="AX208" s="121">
        <f>$C208*INDEX(Curves!$V$8:$V$68,AX$4-$B208+1)</f>
        <v/>
      </c>
      <c r="AY208" s="121">
        <f>$C208*INDEX(Curves!$V$8:$V$68,AY$4-$B208+1)</f>
        <v/>
      </c>
      <c r="AZ208" s="121">
        <f>$C208*INDEX(Curves!$V$8:$V$68,AZ$4-$B208+1)</f>
        <v/>
      </c>
      <c r="BA208" s="121">
        <f>$C208*INDEX(Curves!$V$8:$V$68,BA$4-$B208+1)</f>
        <v/>
      </c>
      <c r="BB208" s="121">
        <f>$C208*INDEX(Curves!$V$8:$V$68,BB$4-$B208+1)</f>
        <v/>
      </c>
      <c r="BC208" s="121">
        <f>$C208*INDEX(Curves!$V$8:$V$68,BC$4-$B208+1)</f>
        <v/>
      </c>
      <c r="BD208" s="121">
        <f>$C208*INDEX(Curves!$V$8:$V$68,BD$4-$B208+1)</f>
        <v/>
      </c>
      <c r="BE208" s="121">
        <f>$C208*INDEX(Curves!$V$8:$V$68,BE$4-$B208+1)</f>
        <v/>
      </c>
      <c r="BF208" s="121">
        <f>$C208*INDEX(Curves!$V$8:$V$68,BF$4-$B208+1)</f>
        <v/>
      </c>
      <c r="BG208" s="121">
        <f>$C208*INDEX(Curves!$V$8:$V$68,BG$4-$B208+1)</f>
        <v/>
      </c>
      <c r="BH208" s="121">
        <f>$C208*INDEX(Curves!$V$8:$V$68,BH$4-$B208+1)</f>
        <v/>
      </c>
      <c r="BI208" s="121">
        <f>$C208*INDEX(Curves!$V$8:$V$68,BI$4-$B208+1)</f>
        <v/>
      </c>
      <c r="BJ208" s="121">
        <f>$C208*INDEX(Curves!$V$8:$V$68,BJ$4-$B208+1)</f>
        <v/>
      </c>
      <c r="BK208" s="121">
        <f>$C208*INDEX(Curves!$V$8:$V$68,BK$4-$B208+1)</f>
        <v/>
      </c>
      <c r="BL208" s="121">
        <f>$C208*INDEX(Curves!$V$8:$V$68,BL$4-$B208+1)</f>
        <v/>
      </c>
    </row>
    <row r="209">
      <c r="A209" s="116" t="inlineStr">
        <is>
          <t>Cohort month 11</t>
        </is>
      </c>
      <c r="B209" s="116" t="n">
        <v>11</v>
      </c>
      <c r="C209" s="33">
        <f>INDEX(Ops!$E$35:$BL$35,1,$B209)</f>
        <v/>
      </c>
      <c r="P209" s="121">
        <f>$C209*INDEX(Curves!$V$8:$V$68,P$4-$B209+1)</f>
        <v/>
      </c>
      <c r="Q209" s="121">
        <f>$C209*INDEX(Curves!$V$8:$V$68,Q$4-$B209+1)</f>
        <v/>
      </c>
      <c r="R209" s="121">
        <f>$C209*INDEX(Curves!$V$8:$V$68,R$4-$B209+1)</f>
        <v/>
      </c>
      <c r="S209" s="121">
        <f>$C209*INDEX(Curves!$V$8:$V$68,S$4-$B209+1)</f>
        <v/>
      </c>
      <c r="T209" s="121">
        <f>$C209*INDEX(Curves!$V$8:$V$68,T$4-$B209+1)</f>
        <v/>
      </c>
      <c r="U209" s="121">
        <f>$C209*INDEX(Curves!$V$8:$V$68,U$4-$B209+1)</f>
        <v/>
      </c>
      <c r="V209" s="121">
        <f>$C209*INDEX(Curves!$V$8:$V$68,V$4-$B209+1)</f>
        <v/>
      </c>
      <c r="W209" s="121">
        <f>$C209*INDEX(Curves!$V$8:$V$68,W$4-$B209+1)</f>
        <v/>
      </c>
      <c r="X209" s="121">
        <f>$C209*INDEX(Curves!$V$8:$V$68,X$4-$B209+1)</f>
        <v/>
      </c>
      <c r="Y209" s="121">
        <f>$C209*INDEX(Curves!$V$8:$V$68,Y$4-$B209+1)</f>
        <v/>
      </c>
      <c r="Z209" s="121">
        <f>$C209*INDEX(Curves!$V$8:$V$68,Z$4-$B209+1)</f>
        <v/>
      </c>
      <c r="AA209" s="121">
        <f>$C209*INDEX(Curves!$V$8:$V$68,AA$4-$B209+1)</f>
        <v/>
      </c>
      <c r="AB209" s="121">
        <f>$C209*INDEX(Curves!$V$8:$V$68,AB$4-$B209+1)</f>
        <v/>
      </c>
      <c r="AC209" s="121">
        <f>$C209*INDEX(Curves!$V$8:$V$68,AC$4-$B209+1)</f>
        <v/>
      </c>
      <c r="AD209" s="121">
        <f>$C209*INDEX(Curves!$V$8:$V$68,AD$4-$B209+1)</f>
        <v/>
      </c>
      <c r="AE209" s="121">
        <f>$C209*INDEX(Curves!$V$8:$V$68,AE$4-$B209+1)</f>
        <v/>
      </c>
      <c r="AF209" s="121">
        <f>$C209*INDEX(Curves!$V$8:$V$68,AF$4-$B209+1)</f>
        <v/>
      </c>
      <c r="AG209" s="121">
        <f>$C209*INDEX(Curves!$V$8:$V$68,AG$4-$B209+1)</f>
        <v/>
      </c>
      <c r="AH209" s="121">
        <f>$C209*INDEX(Curves!$V$8:$V$68,AH$4-$B209+1)</f>
        <v/>
      </c>
      <c r="AI209" s="121">
        <f>$C209*INDEX(Curves!$V$8:$V$68,AI$4-$B209+1)</f>
        <v/>
      </c>
      <c r="AJ209" s="121">
        <f>$C209*INDEX(Curves!$V$8:$V$68,AJ$4-$B209+1)</f>
        <v/>
      </c>
      <c r="AK209" s="121">
        <f>$C209*INDEX(Curves!$V$8:$V$68,AK$4-$B209+1)</f>
        <v/>
      </c>
      <c r="AL209" s="121">
        <f>$C209*INDEX(Curves!$V$8:$V$68,AL$4-$B209+1)</f>
        <v/>
      </c>
      <c r="AM209" s="121">
        <f>$C209*INDEX(Curves!$V$8:$V$68,AM$4-$B209+1)</f>
        <v/>
      </c>
      <c r="AN209" s="121">
        <f>$C209*INDEX(Curves!$V$8:$V$68,AN$4-$B209+1)</f>
        <v/>
      </c>
      <c r="AO209" s="121">
        <f>$C209*INDEX(Curves!$V$8:$V$68,AO$4-$B209+1)</f>
        <v/>
      </c>
      <c r="AP209" s="121">
        <f>$C209*INDEX(Curves!$V$8:$V$68,AP$4-$B209+1)</f>
        <v/>
      </c>
      <c r="AQ209" s="121">
        <f>$C209*INDEX(Curves!$V$8:$V$68,AQ$4-$B209+1)</f>
        <v/>
      </c>
      <c r="AR209" s="121">
        <f>$C209*INDEX(Curves!$V$8:$V$68,AR$4-$B209+1)</f>
        <v/>
      </c>
      <c r="AS209" s="121">
        <f>$C209*INDEX(Curves!$V$8:$V$68,AS$4-$B209+1)</f>
        <v/>
      </c>
      <c r="AT209" s="121">
        <f>$C209*INDEX(Curves!$V$8:$V$68,AT$4-$B209+1)</f>
        <v/>
      </c>
      <c r="AU209" s="121">
        <f>$C209*INDEX(Curves!$V$8:$V$68,AU$4-$B209+1)</f>
        <v/>
      </c>
      <c r="AV209" s="121">
        <f>$C209*INDEX(Curves!$V$8:$V$68,AV$4-$B209+1)</f>
        <v/>
      </c>
      <c r="AW209" s="121">
        <f>$C209*INDEX(Curves!$V$8:$V$68,AW$4-$B209+1)</f>
        <v/>
      </c>
      <c r="AX209" s="121">
        <f>$C209*INDEX(Curves!$V$8:$V$68,AX$4-$B209+1)</f>
        <v/>
      </c>
      <c r="AY209" s="121">
        <f>$C209*INDEX(Curves!$V$8:$V$68,AY$4-$B209+1)</f>
        <v/>
      </c>
      <c r="AZ209" s="121">
        <f>$C209*INDEX(Curves!$V$8:$V$68,AZ$4-$B209+1)</f>
        <v/>
      </c>
      <c r="BA209" s="121">
        <f>$C209*INDEX(Curves!$V$8:$V$68,BA$4-$B209+1)</f>
        <v/>
      </c>
      <c r="BB209" s="121">
        <f>$C209*INDEX(Curves!$V$8:$V$68,BB$4-$B209+1)</f>
        <v/>
      </c>
      <c r="BC209" s="121">
        <f>$C209*INDEX(Curves!$V$8:$V$68,BC$4-$B209+1)</f>
        <v/>
      </c>
      <c r="BD209" s="121">
        <f>$C209*INDEX(Curves!$V$8:$V$68,BD$4-$B209+1)</f>
        <v/>
      </c>
      <c r="BE209" s="121">
        <f>$C209*INDEX(Curves!$V$8:$V$68,BE$4-$B209+1)</f>
        <v/>
      </c>
      <c r="BF209" s="121">
        <f>$C209*INDEX(Curves!$V$8:$V$68,BF$4-$B209+1)</f>
        <v/>
      </c>
      <c r="BG209" s="121">
        <f>$C209*INDEX(Curves!$V$8:$V$68,BG$4-$B209+1)</f>
        <v/>
      </c>
      <c r="BH209" s="121">
        <f>$C209*INDEX(Curves!$V$8:$V$68,BH$4-$B209+1)</f>
        <v/>
      </c>
      <c r="BI209" s="121">
        <f>$C209*INDEX(Curves!$V$8:$V$68,BI$4-$B209+1)</f>
        <v/>
      </c>
      <c r="BJ209" s="121">
        <f>$C209*INDEX(Curves!$V$8:$V$68,BJ$4-$B209+1)</f>
        <v/>
      </c>
      <c r="BK209" s="121">
        <f>$C209*INDEX(Curves!$V$8:$V$68,BK$4-$B209+1)</f>
        <v/>
      </c>
      <c r="BL209" s="121">
        <f>$C209*INDEX(Curves!$V$8:$V$68,BL$4-$B209+1)</f>
        <v/>
      </c>
    </row>
    <row r="210">
      <c r="A210" s="116" t="inlineStr">
        <is>
          <t>Cohort month 12</t>
        </is>
      </c>
      <c r="B210" s="116" t="n">
        <v>12</v>
      </c>
      <c r="C210" s="33">
        <f>INDEX(Ops!$E$35:$BL$35,1,$B210)</f>
        <v/>
      </c>
      <c r="Q210" s="121">
        <f>$C210*INDEX(Curves!$V$8:$V$68,Q$4-$B210+1)</f>
        <v/>
      </c>
      <c r="R210" s="121">
        <f>$C210*INDEX(Curves!$V$8:$V$68,R$4-$B210+1)</f>
        <v/>
      </c>
      <c r="S210" s="121">
        <f>$C210*INDEX(Curves!$V$8:$V$68,S$4-$B210+1)</f>
        <v/>
      </c>
      <c r="T210" s="121">
        <f>$C210*INDEX(Curves!$V$8:$V$68,T$4-$B210+1)</f>
        <v/>
      </c>
      <c r="U210" s="121">
        <f>$C210*INDEX(Curves!$V$8:$V$68,U$4-$B210+1)</f>
        <v/>
      </c>
      <c r="V210" s="121">
        <f>$C210*INDEX(Curves!$V$8:$V$68,V$4-$B210+1)</f>
        <v/>
      </c>
      <c r="W210" s="121">
        <f>$C210*INDEX(Curves!$V$8:$V$68,W$4-$B210+1)</f>
        <v/>
      </c>
      <c r="X210" s="121">
        <f>$C210*INDEX(Curves!$V$8:$V$68,X$4-$B210+1)</f>
        <v/>
      </c>
      <c r="Y210" s="121">
        <f>$C210*INDEX(Curves!$V$8:$V$68,Y$4-$B210+1)</f>
        <v/>
      </c>
      <c r="Z210" s="121">
        <f>$C210*INDEX(Curves!$V$8:$V$68,Z$4-$B210+1)</f>
        <v/>
      </c>
      <c r="AA210" s="121">
        <f>$C210*INDEX(Curves!$V$8:$V$68,AA$4-$B210+1)</f>
        <v/>
      </c>
      <c r="AB210" s="121">
        <f>$C210*INDEX(Curves!$V$8:$V$68,AB$4-$B210+1)</f>
        <v/>
      </c>
      <c r="AC210" s="121">
        <f>$C210*INDEX(Curves!$V$8:$V$68,AC$4-$B210+1)</f>
        <v/>
      </c>
      <c r="AD210" s="121">
        <f>$C210*INDEX(Curves!$V$8:$V$68,AD$4-$B210+1)</f>
        <v/>
      </c>
      <c r="AE210" s="121">
        <f>$C210*INDEX(Curves!$V$8:$V$68,AE$4-$B210+1)</f>
        <v/>
      </c>
      <c r="AF210" s="121">
        <f>$C210*INDEX(Curves!$V$8:$V$68,AF$4-$B210+1)</f>
        <v/>
      </c>
      <c r="AG210" s="121">
        <f>$C210*INDEX(Curves!$V$8:$V$68,AG$4-$B210+1)</f>
        <v/>
      </c>
      <c r="AH210" s="121">
        <f>$C210*INDEX(Curves!$V$8:$V$68,AH$4-$B210+1)</f>
        <v/>
      </c>
      <c r="AI210" s="121">
        <f>$C210*INDEX(Curves!$V$8:$V$68,AI$4-$B210+1)</f>
        <v/>
      </c>
      <c r="AJ210" s="121">
        <f>$C210*INDEX(Curves!$V$8:$V$68,AJ$4-$B210+1)</f>
        <v/>
      </c>
      <c r="AK210" s="121">
        <f>$C210*INDEX(Curves!$V$8:$V$68,AK$4-$B210+1)</f>
        <v/>
      </c>
      <c r="AL210" s="121">
        <f>$C210*INDEX(Curves!$V$8:$V$68,AL$4-$B210+1)</f>
        <v/>
      </c>
      <c r="AM210" s="121">
        <f>$C210*INDEX(Curves!$V$8:$V$68,AM$4-$B210+1)</f>
        <v/>
      </c>
      <c r="AN210" s="121">
        <f>$C210*INDEX(Curves!$V$8:$V$68,AN$4-$B210+1)</f>
        <v/>
      </c>
      <c r="AO210" s="121">
        <f>$C210*INDEX(Curves!$V$8:$V$68,AO$4-$B210+1)</f>
        <v/>
      </c>
      <c r="AP210" s="121">
        <f>$C210*INDEX(Curves!$V$8:$V$68,AP$4-$B210+1)</f>
        <v/>
      </c>
      <c r="AQ210" s="121">
        <f>$C210*INDEX(Curves!$V$8:$V$68,AQ$4-$B210+1)</f>
        <v/>
      </c>
      <c r="AR210" s="121">
        <f>$C210*INDEX(Curves!$V$8:$V$68,AR$4-$B210+1)</f>
        <v/>
      </c>
      <c r="AS210" s="121">
        <f>$C210*INDEX(Curves!$V$8:$V$68,AS$4-$B210+1)</f>
        <v/>
      </c>
      <c r="AT210" s="121">
        <f>$C210*INDEX(Curves!$V$8:$V$68,AT$4-$B210+1)</f>
        <v/>
      </c>
      <c r="AU210" s="121">
        <f>$C210*INDEX(Curves!$V$8:$V$68,AU$4-$B210+1)</f>
        <v/>
      </c>
      <c r="AV210" s="121">
        <f>$C210*INDEX(Curves!$V$8:$V$68,AV$4-$B210+1)</f>
        <v/>
      </c>
      <c r="AW210" s="121">
        <f>$C210*INDEX(Curves!$V$8:$V$68,AW$4-$B210+1)</f>
        <v/>
      </c>
      <c r="AX210" s="121">
        <f>$C210*INDEX(Curves!$V$8:$V$68,AX$4-$B210+1)</f>
        <v/>
      </c>
      <c r="AY210" s="121">
        <f>$C210*INDEX(Curves!$V$8:$V$68,AY$4-$B210+1)</f>
        <v/>
      </c>
      <c r="AZ210" s="121">
        <f>$C210*INDEX(Curves!$V$8:$V$68,AZ$4-$B210+1)</f>
        <v/>
      </c>
      <c r="BA210" s="121">
        <f>$C210*INDEX(Curves!$V$8:$V$68,BA$4-$B210+1)</f>
        <v/>
      </c>
      <c r="BB210" s="121">
        <f>$C210*INDEX(Curves!$V$8:$V$68,BB$4-$B210+1)</f>
        <v/>
      </c>
      <c r="BC210" s="121">
        <f>$C210*INDEX(Curves!$V$8:$V$68,BC$4-$B210+1)</f>
        <v/>
      </c>
      <c r="BD210" s="121">
        <f>$C210*INDEX(Curves!$V$8:$V$68,BD$4-$B210+1)</f>
        <v/>
      </c>
      <c r="BE210" s="121">
        <f>$C210*INDEX(Curves!$V$8:$V$68,BE$4-$B210+1)</f>
        <v/>
      </c>
      <c r="BF210" s="121">
        <f>$C210*INDEX(Curves!$V$8:$V$68,BF$4-$B210+1)</f>
        <v/>
      </c>
      <c r="BG210" s="121">
        <f>$C210*INDEX(Curves!$V$8:$V$68,BG$4-$B210+1)</f>
        <v/>
      </c>
      <c r="BH210" s="121">
        <f>$C210*INDEX(Curves!$V$8:$V$68,BH$4-$B210+1)</f>
        <v/>
      </c>
      <c r="BI210" s="121">
        <f>$C210*INDEX(Curves!$V$8:$V$68,BI$4-$B210+1)</f>
        <v/>
      </c>
      <c r="BJ210" s="121">
        <f>$C210*INDEX(Curves!$V$8:$V$68,BJ$4-$B210+1)</f>
        <v/>
      </c>
      <c r="BK210" s="121">
        <f>$C210*INDEX(Curves!$V$8:$V$68,BK$4-$B210+1)</f>
        <v/>
      </c>
      <c r="BL210" s="121">
        <f>$C210*INDEX(Curves!$V$8:$V$68,BL$4-$B210+1)</f>
        <v/>
      </c>
    </row>
    <row r="211">
      <c r="A211" s="116" t="inlineStr">
        <is>
          <t>Cohort month 13</t>
        </is>
      </c>
      <c r="B211" s="116" t="n">
        <v>13</v>
      </c>
      <c r="C211" s="33">
        <f>INDEX(Ops!$E$35:$BL$35,1,$B211)</f>
        <v/>
      </c>
      <c r="R211" s="121">
        <f>$C211*INDEX(Curves!$V$8:$V$68,R$4-$B211+1)</f>
        <v/>
      </c>
      <c r="S211" s="121">
        <f>$C211*INDEX(Curves!$V$8:$V$68,S$4-$B211+1)</f>
        <v/>
      </c>
      <c r="T211" s="121">
        <f>$C211*INDEX(Curves!$V$8:$V$68,T$4-$B211+1)</f>
        <v/>
      </c>
      <c r="U211" s="121">
        <f>$C211*INDEX(Curves!$V$8:$V$68,U$4-$B211+1)</f>
        <v/>
      </c>
      <c r="V211" s="121">
        <f>$C211*INDEX(Curves!$V$8:$V$68,V$4-$B211+1)</f>
        <v/>
      </c>
      <c r="W211" s="121">
        <f>$C211*INDEX(Curves!$V$8:$V$68,W$4-$B211+1)</f>
        <v/>
      </c>
      <c r="X211" s="121">
        <f>$C211*INDEX(Curves!$V$8:$V$68,X$4-$B211+1)</f>
        <v/>
      </c>
      <c r="Y211" s="121">
        <f>$C211*INDEX(Curves!$V$8:$V$68,Y$4-$B211+1)</f>
        <v/>
      </c>
      <c r="Z211" s="121">
        <f>$C211*INDEX(Curves!$V$8:$V$68,Z$4-$B211+1)</f>
        <v/>
      </c>
      <c r="AA211" s="121">
        <f>$C211*INDEX(Curves!$V$8:$V$68,AA$4-$B211+1)</f>
        <v/>
      </c>
      <c r="AB211" s="121">
        <f>$C211*INDEX(Curves!$V$8:$V$68,AB$4-$B211+1)</f>
        <v/>
      </c>
      <c r="AC211" s="121">
        <f>$C211*INDEX(Curves!$V$8:$V$68,AC$4-$B211+1)</f>
        <v/>
      </c>
      <c r="AD211" s="121">
        <f>$C211*INDEX(Curves!$V$8:$V$68,AD$4-$B211+1)</f>
        <v/>
      </c>
      <c r="AE211" s="121">
        <f>$C211*INDEX(Curves!$V$8:$V$68,AE$4-$B211+1)</f>
        <v/>
      </c>
      <c r="AF211" s="121">
        <f>$C211*INDEX(Curves!$V$8:$V$68,AF$4-$B211+1)</f>
        <v/>
      </c>
      <c r="AG211" s="121">
        <f>$C211*INDEX(Curves!$V$8:$V$68,AG$4-$B211+1)</f>
        <v/>
      </c>
      <c r="AH211" s="121">
        <f>$C211*INDEX(Curves!$V$8:$V$68,AH$4-$B211+1)</f>
        <v/>
      </c>
      <c r="AI211" s="121">
        <f>$C211*INDEX(Curves!$V$8:$V$68,AI$4-$B211+1)</f>
        <v/>
      </c>
      <c r="AJ211" s="121">
        <f>$C211*INDEX(Curves!$V$8:$V$68,AJ$4-$B211+1)</f>
        <v/>
      </c>
      <c r="AK211" s="121">
        <f>$C211*INDEX(Curves!$V$8:$V$68,AK$4-$B211+1)</f>
        <v/>
      </c>
      <c r="AL211" s="121">
        <f>$C211*INDEX(Curves!$V$8:$V$68,AL$4-$B211+1)</f>
        <v/>
      </c>
      <c r="AM211" s="121">
        <f>$C211*INDEX(Curves!$V$8:$V$68,AM$4-$B211+1)</f>
        <v/>
      </c>
      <c r="AN211" s="121">
        <f>$C211*INDEX(Curves!$V$8:$V$68,AN$4-$B211+1)</f>
        <v/>
      </c>
      <c r="AO211" s="121">
        <f>$C211*INDEX(Curves!$V$8:$V$68,AO$4-$B211+1)</f>
        <v/>
      </c>
      <c r="AP211" s="121">
        <f>$C211*INDEX(Curves!$V$8:$V$68,AP$4-$B211+1)</f>
        <v/>
      </c>
      <c r="AQ211" s="121">
        <f>$C211*INDEX(Curves!$V$8:$V$68,AQ$4-$B211+1)</f>
        <v/>
      </c>
      <c r="AR211" s="121">
        <f>$C211*INDEX(Curves!$V$8:$V$68,AR$4-$B211+1)</f>
        <v/>
      </c>
      <c r="AS211" s="121">
        <f>$C211*INDEX(Curves!$V$8:$V$68,AS$4-$B211+1)</f>
        <v/>
      </c>
      <c r="AT211" s="121">
        <f>$C211*INDEX(Curves!$V$8:$V$68,AT$4-$B211+1)</f>
        <v/>
      </c>
      <c r="AU211" s="121">
        <f>$C211*INDEX(Curves!$V$8:$V$68,AU$4-$B211+1)</f>
        <v/>
      </c>
      <c r="AV211" s="121">
        <f>$C211*INDEX(Curves!$V$8:$V$68,AV$4-$B211+1)</f>
        <v/>
      </c>
      <c r="AW211" s="121">
        <f>$C211*INDEX(Curves!$V$8:$V$68,AW$4-$B211+1)</f>
        <v/>
      </c>
      <c r="AX211" s="121">
        <f>$C211*INDEX(Curves!$V$8:$V$68,AX$4-$B211+1)</f>
        <v/>
      </c>
      <c r="AY211" s="121">
        <f>$C211*INDEX(Curves!$V$8:$V$68,AY$4-$B211+1)</f>
        <v/>
      </c>
      <c r="AZ211" s="121">
        <f>$C211*INDEX(Curves!$V$8:$V$68,AZ$4-$B211+1)</f>
        <v/>
      </c>
      <c r="BA211" s="121">
        <f>$C211*INDEX(Curves!$V$8:$V$68,BA$4-$B211+1)</f>
        <v/>
      </c>
      <c r="BB211" s="121">
        <f>$C211*INDEX(Curves!$V$8:$V$68,BB$4-$B211+1)</f>
        <v/>
      </c>
      <c r="BC211" s="121">
        <f>$C211*INDEX(Curves!$V$8:$V$68,BC$4-$B211+1)</f>
        <v/>
      </c>
      <c r="BD211" s="121">
        <f>$C211*INDEX(Curves!$V$8:$V$68,BD$4-$B211+1)</f>
        <v/>
      </c>
      <c r="BE211" s="121">
        <f>$C211*INDEX(Curves!$V$8:$V$68,BE$4-$B211+1)</f>
        <v/>
      </c>
      <c r="BF211" s="121">
        <f>$C211*INDEX(Curves!$V$8:$V$68,BF$4-$B211+1)</f>
        <v/>
      </c>
      <c r="BG211" s="121">
        <f>$C211*INDEX(Curves!$V$8:$V$68,BG$4-$B211+1)</f>
        <v/>
      </c>
      <c r="BH211" s="121">
        <f>$C211*INDEX(Curves!$V$8:$V$68,BH$4-$B211+1)</f>
        <v/>
      </c>
      <c r="BI211" s="121">
        <f>$C211*INDEX(Curves!$V$8:$V$68,BI$4-$B211+1)</f>
        <v/>
      </c>
      <c r="BJ211" s="121">
        <f>$C211*INDEX(Curves!$V$8:$V$68,BJ$4-$B211+1)</f>
        <v/>
      </c>
      <c r="BK211" s="121">
        <f>$C211*INDEX(Curves!$V$8:$V$68,BK$4-$B211+1)</f>
        <v/>
      </c>
      <c r="BL211" s="121">
        <f>$C211*INDEX(Curves!$V$8:$V$68,BL$4-$B211+1)</f>
        <v/>
      </c>
    </row>
    <row r="212">
      <c r="A212" s="116" t="inlineStr">
        <is>
          <t>Cohort month 14</t>
        </is>
      </c>
      <c r="B212" s="116" t="n">
        <v>14</v>
      </c>
      <c r="C212" s="33">
        <f>INDEX(Ops!$E$35:$BL$35,1,$B212)</f>
        <v/>
      </c>
      <c r="S212" s="121">
        <f>$C212*INDEX(Curves!$V$8:$V$68,S$4-$B212+1)</f>
        <v/>
      </c>
      <c r="T212" s="121">
        <f>$C212*INDEX(Curves!$V$8:$V$68,T$4-$B212+1)</f>
        <v/>
      </c>
      <c r="U212" s="121">
        <f>$C212*INDEX(Curves!$V$8:$V$68,U$4-$B212+1)</f>
        <v/>
      </c>
      <c r="V212" s="121">
        <f>$C212*INDEX(Curves!$V$8:$V$68,V$4-$B212+1)</f>
        <v/>
      </c>
      <c r="W212" s="121">
        <f>$C212*INDEX(Curves!$V$8:$V$68,W$4-$B212+1)</f>
        <v/>
      </c>
      <c r="X212" s="121">
        <f>$C212*INDEX(Curves!$V$8:$V$68,X$4-$B212+1)</f>
        <v/>
      </c>
      <c r="Y212" s="121">
        <f>$C212*INDEX(Curves!$V$8:$V$68,Y$4-$B212+1)</f>
        <v/>
      </c>
      <c r="Z212" s="121">
        <f>$C212*INDEX(Curves!$V$8:$V$68,Z$4-$B212+1)</f>
        <v/>
      </c>
      <c r="AA212" s="121">
        <f>$C212*INDEX(Curves!$V$8:$V$68,AA$4-$B212+1)</f>
        <v/>
      </c>
      <c r="AB212" s="121">
        <f>$C212*INDEX(Curves!$V$8:$V$68,AB$4-$B212+1)</f>
        <v/>
      </c>
      <c r="AC212" s="121">
        <f>$C212*INDEX(Curves!$V$8:$V$68,AC$4-$B212+1)</f>
        <v/>
      </c>
      <c r="AD212" s="121">
        <f>$C212*INDEX(Curves!$V$8:$V$68,AD$4-$B212+1)</f>
        <v/>
      </c>
      <c r="AE212" s="121">
        <f>$C212*INDEX(Curves!$V$8:$V$68,AE$4-$B212+1)</f>
        <v/>
      </c>
      <c r="AF212" s="121">
        <f>$C212*INDEX(Curves!$V$8:$V$68,AF$4-$B212+1)</f>
        <v/>
      </c>
      <c r="AG212" s="121">
        <f>$C212*INDEX(Curves!$V$8:$V$68,AG$4-$B212+1)</f>
        <v/>
      </c>
      <c r="AH212" s="121">
        <f>$C212*INDEX(Curves!$V$8:$V$68,AH$4-$B212+1)</f>
        <v/>
      </c>
      <c r="AI212" s="121">
        <f>$C212*INDEX(Curves!$V$8:$V$68,AI$4-$B212+1)</f>
        <v/>
      </c>
      <c r="AJ212" s="121">
        <f>$C212*INDEX(Curves!$V$8:$V$68,AJ$4-$B212+1)</f>
        <v/>
      </c>
      <c r="AK212" s="121">
        <f>$C212*INDEX(Curves!$V$8:$V$68,AK$4-$B212+1)</f>
        <v/>
      </c>
      <c r="AL212" s="121">
        <f>$C212*INDEX(Curves!$V$8:$V$68,AL$4-$B212+1)</f>
        <v/>
      </c>
      <c r="AM212" s="121">
        <f>$C212*INDEX(Curves!$V$8:$V$68,AM$4-$B212+1)</f>
        <v/>
      </c>
      <c r="AN212" s="121">
        <f>$C212*INDEX(Curves!$V$8:$V$68,AN$4-$B212+1)</f>
        <v/>
      </c>
      <c r="AO212" s="121">
        <f>$C212*INDEX(Curves!$V$8:$V$68,AO$4-$B212+1)</f>
        <v/>
      </c>
      <c r="AP212" s="121">
        <f>$C212*INDEX(Curves!$V$8:$V$68,AP$4-$B212+1)</f>
        <v/>
      </c>
      <c r="AQ212" s="121">
        <f>$C212*INDEX(Curves!$V$8:$V$68,AQ$4-$B212+1)</f>
        <v/>
      </c>
      <c r="AR212" s="121">
        <f>$C212*INDEX(Curves!$V$8:$V$68,AR$4-$B212+1)</f>
        <v/>
      </c>
      <c r="AS212" s="121">
        <f>$C212*INDEX(Curves!$V$8:$V$68,AS$4-$B212+1)</f>
        <v/>
      </c>
      <c r="AT212" s="121">
        <f>$C212*INDEX(Curves!$V$8:$V$68,AT$4-$B212+1)</f>
        <v/>
      </c>
      <c r="AU212" s="121">
        <f>$C212*INDEX(Curves!$V$8:$V$68,AU$4-$B212+1)</f>
        <v/>
      </c>
      <c r="AV212" s="121">
        <f>$C212*INDEX(Curves!$V$8:$V$68,AV$4-$B212+1)</f>
        <v/>
      </c>
      <c r="AW212" s="121">
        <f>$C212*INDEX(Curves!$V$8:$V$68,AW$4-$B212+1)</f>
        <v/>
      </c>
      <c r="AX212" s="121">
        <f>$C212*INDEX(Curves!$V$8:$V$68,AX$4-$B212+1)</f>
        <v/>
      </c>
      <c r="AY212" s="121">
        <f>$C212*INDEX(Curves!$V$8:$V$68,AY$4-$B212+1)</f>
        <v/>
      </c>
      <c r="AZ212" s="121">
        <f>$C212*INDEX(Curves!$V$8:$V$68,AZ$4-$B212+1)</f>
        <v/>
      </c>
      <c r="BA212" s="121">
        <f>$C212*INDEX(Curves!$V$8:$V$68,BA$4-$B212+1)</f>
        <v/>
      </c>
      <c r="BB212" s="121">
        <f>$C212*INDEX(Curves!$V$8:$V$68,BB$4-$B212+1)</f>
        <v/>
      </c>
      <c r="BC212" s="121">
        <f>$C212*INDEX(Curves!$V$8:$V$68,BC$4-$B212+1)</f>
        <v/>
      </c>
      <c r="BD212" s="121">
        <f>$C212*INDEX(Curves!$V$8:$V$68,BD$4-$B212+1)</f>
        <v/>
      </c>
      <c r="BE212" s="121">
        <f>$C212*INDEX(Curves!$V$8:$V$68,BE$4-$B212+1)</f>
        <v/>
      </c>
      <c r="BF212" s="121">
        <f>$C212*INDEX(Curves!$V$8:$V$68,BF$4-$B212+1)</f>
        <v/>
      </c>
      <c r="BG212" s="121">
        <f>$C212*INDEX(Curves!$V$8:$V$68,BG$4-$B212+1)</f>
        <v/>
      </c>
      <c r="BH212" s="121">
        <f>$C212*INDEX(Curves!$V$8:$V$68,BH$4-$B212+1)</f>
        <v/>
      </c>
      <c r="BI212" s="121">
        <f>$C212*INDEX(Curves!$V$8:$V$68,BI$4-$B212+1)</f>
        <v/>
      </c>
      <c r="BJ212" s="121">
        <f>$C212*INDEX(Curves!$V$8:$V$68,BJ$4-$B212+1)</f>
        <v/>
      </c>
      <c r="BK212" s="121">
        <f>$C212*INDEX(Curves!$V$8:$V$68,BK$4-$B212+1)</f>
        <v/>
      </c>
      <c r="BL212" s="121">
        <f>$C212*INDEX(Curves!$V$8:$V$68,BL$4-$B212+1)</f>
        <v/>
      </c>
    </row>
    <row r="213">
      <c r="A213" s="116" t="inlineStr">
        <is>
          <t>Cohort month 15</t>
        </is>
      </c>
      <c r="B213" s="116" t="n">
        <v>15</v>
      </c>
      <c r="C213" s="33">
        <f>INDEX(Ops!$E$35:$BL$35,1,$B213)</f>
        <v/>
      </c>
      <c r="T213" s="121">
        <f>$C213*INDEX(Curves!$V$8:$V$68,T$4-$B213+1)</f>
        <v/>
      </c>
      <c r="U213" s="121">
        <f>$C213*INDEX(Curves!$V$8:$V$68,U$4-$B213+1)</f>
        <v/>
      </c>
      <c r="V213" s="121">
        <f>$C213*INDEX(Curves!$V$8:$V$68,V$4-$B213+1)</f>
        <v/>
      </c>
      <c r="W213" s="121">
        <f>$C213*INDEX(Curves!$V$8:$V$68,W$4-$B213+1)</f>
        <v/>
      </c>
      <c r="X213" s="121">
        <f>$C213*INDEX(Curves!$V$8:$V$68,X$4-$B213+1)</f>
        <v/>
      </c>
      <c r="Y213" s="121">
        <f>$C213*INDEX(Curves!$V$8:$V$68,Y$4-$B213+1)</f>
        <v/>
      </c>
      <c r="Z213" s="121">
        <f>$C213*INDEX(Curves!$V$8:$V$68,Z$4-$B213+1)</f>
        <v/>
      </c>
      <c r="AA213" s="121">
        <f>$C213*INDEX(Curves!$V$8:$V$68,AA$4-$B213+1)</f>
        <v/>
      </c>
      <c r="AB213" s="121">
        <f>$C213*INDEX(Curves!$V$8:$V$68,AB$4-$B213+1)</f>
        <v/>
      </c>
      <c r="AC213" s="121">
        <f>$C213*INDEX(Curves!$V$8:$V$68,AC$4-$B213+1)</f>
        <v/>
      </c>
      <c r="AD213" s="121">
        <f>$C213*INDEX(Curves!$V$8:$V$68,AD$4-$B213+1)</f>
        <v/>
      </c>
      <c r="AE213" s="121">
        <f>$C213*INDEX(Curves!$V$8:$V$68,AE$4-$B213+1)</f>
        <v/>
      </c>
      <c r="AF213" s="121">
        <f>$C213*INDEX(Curves!$V$8:$V$68,AF$4-$B213+1)</f>
        <v/>
      </c>
      <c r="AG213" s="121">
        <f>$C213*INDEX(Curves!$V$8:$V$68,AG$4-$B213+1)</f>
        <v/>
      </c>
      <c r="AH213" s="121">
        <f>$C213*INDEX(Curves!$V$8:$V$68,AH$4-$B213+1)</f>
        <v/>
      </c>
      <c r="AI213" s="121">
        <f>$C213*INDEX(Curves!$V$8:$V$68,AI$4-$B213+1)</f>
        <v/>
      </c>
      <c r="AJ213" s="121">
        <f>$C213*INDEX(Curves!$V$8:$V$68,AJ$4-$B213+1)</f>
        <v/>
      </c>
      <c r="AK213" s="121">
        <f>$C213*INDEX(Curves!$V$8:$V$68,AK$4-$B213+1)</f>
        <v/>
      </c>
      <c r="AL213" s="121">
        <f>$C213*INDEX(Curves!$V$8:$V$68,AL$4-$B213+1)</f>
        <v/>
      </c>
      <c r="AM213" s="121">
        <f>$C213*INDEX(Curves!$V$8:$V$68,AM$4-$B213+1)</f>
        <v/>
      </c>
      <c r="AN213" s="121">
        <f>$C213*INDEX(Curves!$V$8:$V$68,AN$4-$B213+1)</f>
        <v/>
      </c>
      <c r="AO213" s="121">
        <f>$C213*INDEX(Curves!$V$8:$V$68,AO$4-$B213+1)</f>
        <v/>
      </c>
      <c r="AP213" s="121">
        <f>$C213*INDEX(Curves!$V$8:$V$68,AP$4-$B213+1)</f>
        <v/>
      </c>
      <c r="AQ213" s="121">
        <f>$C213*INDEX(Curves!$V$8:$V$68,AQ$4-$B213+1)</f>
        <v/>
      </c>
      <c r="AR213" s="121">
        <f>$C213*INDEX(Curves!$V$8:$V$68,AR$4-$B213+1)</f>
        <v/>
      </c>
      <c r="AS213" s="121">
        <f>$C213*INDEX(Curves!$V$8:$V$68,AS$4-$B213+1)</f>
        <v/>
      </c>
      <c r="AT213" s="121">
        <f>$C213*INDEX(Curves!$V$8:$V$68,AT$4-$B213+1)</f>
        <v/>
      </c>
      <c r="AU213" s="121">
        <f>$C213*INDEX(Curves!$V$8:$V$68,AU$4-$B213+1)</f>
        <v/>
      </c>
      <c r="AV213" s="121">
        <f>$C213*INDEX(Curves!$V$8:$V$68,AV$4-$B213+1)</f>
        <v/>
      </c>
      <c r="AW213" s="121">
        <f>$C213*INDEX(Curves!$V$8:$V$68,AW$4-$B213+1)</f>
        <v/>
      </c>
      <c r="AX213" s="121">
        <f>$C213*INDEX(Curves!$V$8:$V$68,AX$4-$B213+1)</f>
        <v/>
      </c>
      <c r="AY213" s="121">
        <f>$C213*INDEX(Curves!$V$8:$V$68,AY$4-$B213+1)</f>
        <v/>
      </c>
      <c r="AZ213" s="121">
        <f>$C213*INDEX(Curves!$V$8:$V$68,AZ$4-$B213+1)</f>
        <v/>
      </c>
      <c r="BA213" s="121">
        <f>$C213*INDEX(Curves!$V$8:$V$68,BA$4-$B213+1)</f>
        <v/>
      </c>
      <c r="BB213" s="121">
        <f>$C213*INDEX(Curves!$V$8:$V$68,BB$4-$B213+1)</f>
        <v/>
      </c>
      <c r="BC213" s="121">
        <f>$C213*INDEX(Curves!$V$8:$V$68,BC$4-$B213+1)</f>
        <v/>
      </c>
      <c r="BD213" s="121">
        <f>$C213*INDEX(Curves!$V$8:$V$68,BD$4-$B213+1)</f>
        <v/>
      </c>
      <c r="BE213" s="121">
        <f>$C213*INDEX(Curves!$V$8:$V$68,BE$4-$B213+1)</f>
        <v/>
      </c>
      <c r="BF213" s="121">
        <f>$C213*INDEX(Curves!$V$8:$V$68,BF$4-$B213+1)</f>
        <v/>
      </c>
      <c r="BG213" s="121">
        <f>$C213*INDEX(Curves!$V$8:$V$68,BG$4-$B213+1)</f>
        <v/>
      </c>
      <c r="BH213" s="121">
        <f>$C213*INDEX(Curves!$V$8:$V$68,BH$4-$B213+1)</f>
        <v/>
      </c>
      <c r="BI213" s="121">
        <f>$C213*INDEX(Curves!$V$8:$V$68,BI$4-$B213+1)</f>
        <v/>
      </c>
      <c r="BJ213" s="121">
        <f>$C213*INDEX(Curves!$V$8:$V$68,BJ$4-$B213+1)</f>
        <v/>
      </c>
      <c r="BK213" s="121">
        <f>$C213*INDEX(Curves!$V$8:$V$68,BK$4-$B213+1)</f>
        <v/>
      </c>
      <c r="BL213" s="121">
        <f>$C213*INDEX(Curves!$V$8:$V$68,BL$4-$B213+1)</f>
        <v/>
      </c>
    </row>
    <row r="214">
      <c r="A214" s="116" t="inlineStr">
        <is>
          <t>Cohort month 16</t>
        </is>
      </c>
      <c r="B214" s="116" t="n">
        <v>16</v>
      </c>
      <c r="C214" s="33">
        <f>INDEX(Ops!$E$35:$BL$35,1,$B214)</f>
        <v/>
      </c>
      <c r="U214" s="121">
        <f>$C214*INDEX(Curves!$V$8:$V$68,U$4-$B214+1)</f>
        <v/>
      </c>
      <c r="V214" s="121">
        <f>$C214*INDEX(Curves!$V$8:$V$68,V$4-$B214+1)</f>
        <v/>
      </c>
      <c r="W214" s="121">
        <f>$C214*INDEX(Curves!$V$8:$V$68,W$4-$B214+1)</f>
        <v/>
      </c>
      <c r="X214" s="121">
        <f>$C214*INDEX(Curves!$V$8:$V$68,X$4-$B214+1)</f>
        <v/>
      </c>
      <c r="Y214" s="121">
        <f>$C214*INDEX(Curves!$V$8:$V$68,Y$4-$B214+1)</f>
        <v/>
      </c>
      <c r="Z214" s="121">
        <f>$C214*INDEX(Curves!$V$8:$V$68,Z$4-$B214+1)</f>
        <v/>
      </c>
      <c r="AA214" s="121">
        <f>$C214*INDEX(Curves!$V$8:$V$68,AA$4-$B214+1)</f>
        <v/>
      </c>
      <c r="AB214" s="121">
        <f>$C214*INDEX(Curves!$V$8:$V$68,AB$4-$B214+1)</f>
        <v/>
      </c>
      <c r="AC214" s="121">
        <f>$C214*INDEX(Curves!$V$8:$V$68,AC$4-$B214+1)</f>
        <v/>
      </c>
      <c r="AD214" s="121">
        <f>$C214*INDEX(Curves!$V$8:$V$68,AD$4-$B214+1)</f>
        <v/>
      </c>
      <c r="AE214" s="121">
        <f>$C214*INDEX(Curves!$V$8:$V$68,AE$4-$B214+1)</f>
        <v/>
      </c>
      <c r="AF214" s="121">
        <f>$C214*INDEX(Curves!$V$8:$V$68,AF$4-$B214+1)</f>
        <v/>
      </c>
      <c r="AG214" s="121">
        <f>$C214*INDEX(Curves!$V$8:$V$68,AG$4-$B214+1)</f>
        <v/>
      </c>
      <c r="AH214" s="121">
        <f>$C214*INDEX(Curves!$V$8:$V$68,AH$4-$B214+1)</f>
        <v/>
      </c>
      <c r="AI214" s="121">
        <f>$C214*INDEX(Curves!$V$8:$V$68,AI$4-$B214+1)</f>
        <v/>
      </c>
      <c r="AJ214" s="121">
        <f>$C214*INDEX(Curves!$V$8:$V$68,AJ$4-$B214+1)</f>
        <v/>
      </c>
      <c r="AK214" s="121">
        <f>$C214*INDEX(Curves!$V$8:$V$68,AK$4-$B214+1)</f>
        <v/>
      </c>
      <c r="AL214" s="121">
        <f>$C214*INDEX(Curves!$V$8:$V$68,AL$4-$B214+1)</f>
        <v/>
      </c>
      <c r="AM214" s="121">
        <f>$C214*INDEX(Curves!$V$8:$V$68,AM$4-$B214+1)</f>
        <v/>
      </c>
      <c r="AN214" s="121">
        <f>$C214*INDEX(Curves!$V$8:$V$68,AN$4-$B214+1)</f>
        <v/>
      </c>
      <c r="AO214" s="121">
        <f>$C214*INDEX(Curves!$V$8:$V$68,AO$4-$B214+1)</f>
        <v/>
      </c>
      <c r="AP214" s="121">
        <f>$C214*INDEX(Curves!$V$8:$V$68,AP$4-$B214+1)</f>
        <v/>
      </c>
      <c r="AQ214" s="121">
        <f>$C214*INDEX(Curves!$V$8:$V$68,AQ$4-$B214+1)</f>
        <v/>
      </c>
      <c r="AR214" s="121">
        <f>$C214*INDEX(Curves!$V$8:$V$68,AR$4-$B214+1)</f>
        <v/>
      </c>
      <c r="AS214" s="121">
        <f>$C214*INDEX(Curves!$V$8:$V$68,AS$4-$B214+1)</f>
        <v/>
      </c>
      <c r="AT214" s="121">
        <f>$C214*INDEX(Curves!$V$8:$V$68,AT$4-$B214+1)</f>
        <v/>
      </c>
      <c r="AU214" s="121">
        <f>$C214*INDEX(Curves!$V$8:$V$68,AU$4-$B214+1)</f>
        <v/>
      </c>
      <c r="AV214" s="121">
        <f>$C214*INDEX(Curves!$V$8:$V$68,AV$4-$B214+1)</f>
        <v/>
      </c>
      <c r="AW214" s="121">
        <f>$C214*INDEX(Curves!$V$8:$V$68,AW$4-$B214+1)</f>
        <v/>
      </c>
      <c r="AX214" s="121">
        <f>$C214*INDEX(Curves!$V$8:$V$68,AX$4-$B214+1)</f>
        <v/>
      </c>
      <c r="AY214" s="121">
        <f>$C214*INDEX(Curves!$V$8:$V$68,AY$4-$B214+1)</f>
        <v/>
      </c>
      <c r="AZ214" s="121">
        <f>$C214*INDEX(Curves!$V$8:$V$68,AZ$4-$B214+1)</f>
        <v/>
      </c>
      <c r="BA214" s="121">
        <f>$C214*INDEX(Curves!$V$8:$V$68,BA$4-$B214+1)</f>
        <v/>
      </c>
      <c r="BB214" s="121">
        <f>$C214*INDEX(Curves!$V$8:$V$68,BB$4-$B214+1)</f>
        <v/>
      </c>
      <c r="BC214" s="121">
        <f>$C214*INDEX(Curves!$V$8:$V$68,BC$4-$B214+1)</f>
        <v/>
      </c>
      <c r="BD214" s="121">
        <f>$C214*INDEX(Curves!$V$8:$V$68,BD$4-$B214+1)</f>
        <v/>
      </c>
      <c r="BE214" s="121">
        <f>$C214*INDEX(Curves!$V$8:$V$68,BE$4-$B214+1)</f>
        <v/>
      </c>
      <c r="BF214" s="121">
        <f>$C214*INDEX(Curves!$V$8:$V$68,BF$4-$B214+1)</f>
        <v/>
      </c>
      <c r="BG214" s="121">
        <f>$C214*INDEX(Curves!$V$8:$V$68,BG$4-$B214+1)</f>
        <v/>
      </c>
      <c r="BH214" s="121">
        <f>$C214*INDEX(Curves!$V$8:$V$68,BH$4-$B214+1)</f>
        <v/>
      </c>
      <c r="BI214" s="121">
        <f>$C214*INDEX(Curves!$V$8:$V$68,BI$4-$B214+1)</f>
        <v/>
      </c>
      <c r="BJ214" s="121">
        <f>$C214*INDEX(Curves!$V$8:$V$68,BJ$4-$B214+1)</f>
        <v/>
      </c>
      <c r="BK214" s="121">
        <f>$C214*INDEX(Curves!$V$8:$V$68,BK$4-$B214+1)</f>
        <v/>
      </c>
      <c r="BL214" s="121">
        <f>$C214*INDEX(Curves!$V$8:$V$68,BL$4-$B214+1)</f>
        <v/>
      </c>
    </row>
    <row r="215">
      <c r="A215" s="116" t="inlineStr">
        <is>
          <t>Cohort month 17</t>
        </is>
      </c>
      <c r="B215" s="116" t="n">
        <v>17</v>
      </c>
      <c r="C215" s="33">
        <f>INDEX(Ops!$E$35:$BL$35,1,$B215)</f>
        <v/>
      </c>
      <c r="V215" s="121">
        <f>$C215*INDEX(Curves!$V$8:$V$68,V$4-$B215+1)</f>
        <v/>
      </c>
      <c r="W215" s="121">
        <f>$C215*INDEX(Curves!$V$8:$V$68,W$4-$B215+1)</f>
        <v/>
      </c>
      <c r="X215" s="121">
        <f>$C215*INDEX(Curves!$V$8:$V$68,X$4-$B215+1)</f>
        <v/>
      </c>
      <c r="Y215" s="121">
        <f>$C215*INDEX(Curves!$V$8:$V$68,Y$4-$B215+1)</f>
        <v/>
      </c>
      <c r="Z215" s="121">
        <f>$C215*INDEX(Curves!$V$8:$V$68,Z$4-$B215+1)</f>
        <v/>
      </c>
      <c r="AA215" s="121">
        <f>$C215*INDEX(Curves!$V$8:$V$68,AA$4-$B215+1)</f>
        <v/>
      </c>
      <c r="AB215" s="121">
        <f>$C215*INDEX(Curves!$V$8:$V$68,AB$4-$B215+1)</f>
        <v/>
      </c>
      <c r="AC215" s="121">
        <f>$C215*INDEX(Curves!$V$8:$V$68,AC$4-$B215+1)</f>
        <v/>
      </c>
      <c r="AD215" s="121">
        <f>$C215*INDEX(Curves!$V$8:$V$68,AD$4-$B215+1)</f>
        <v/>
      </c>
      <c r="AE215" s="121">
        <f>$C215*INDEX(Curves!$V$8:$V$68,AE$4-$B215+1)</f>
        <v/>
      </c>
      <c r="AF215" s="121">
        <f>$C215*INDEX(Curves!$V$8:$V$68,AF$4-$B215+1)</f>
        <v/>
      </c>
      <c r="AG215" s="121">
        <f>$C215*INDEX(Curves!$V$8:$V$68,AG$4-$B215+1)</f>
        <v/>
      </c>
      <c r="AH215" s="121">
        <f>$C215*INDEX(Curves!$V$8:$V$68,AH$4-$B215+1)</f>
        <v/>
      </c>
      <c r="AI215" s="121">
        <f>$C215*INDEX(Curves!$V$8:$V$68,AI$4-$B215+1)</f>
        <v/>
      </c>
      <c r="AJ215" s="121">
        <f>$C215*INDEX(Curves!$V$8:$V$68,AJ$4-$B215+1)</f>
        <v/>
      </c>
      <c r="AK215" s="121">
        <f>$C215*INDEX(Curves!$V$8:$V$68,AK$4-$B215+1)</f>
        <v/>
      </c>
      <c r="AL215" s="121">
        <f>$C215*INDEX(Curves!$V$8:$V$68,AL$4-$B215+1)</f>
        <v/>
      </c>
      <c r="AM215" s="121">
        <f>$C215*INDEX(Curves!$V$8:$V$68,AM$4-$B215+1)</f>
        <v/>
      </c>
      <c r="AN215" s="121">
        <f>$C215*INDEX(Curves!$V$8:$V$68,AN$4-$B215+1)</f>
        <v/>
      </c>
      <c r="AO215" s="121">
        <f>$C215*INDEX(Curves!$V$8:$V$68,AO$4-$B215+1)</f>
        <v/>
      </c>
      <c r="AP215" s="121">
        <f>$C215*INDEX(Curves!$V$8:$V$68,AP$4-$B215+1)</f>
        <v/>
      </c>
      <c r="AQ215" s="121">
        <f>$C215*INDEX(Curves!$V$8:$V$68,AQ$4-$B215+1)</f>
        <v/>
      </c>
      <c r="AR215" s="121">
        <f>$C215*INDEX(Curves!$V$8:$V$68,AR$4-$B215+1)</f>
        <v/>
      </c>
      <c r="AS215" s="121">
        <f>$C215*INDEX(Curves!$V$8:$V$68,AS$4-$B215+1)</f>
        <v/>
      </c>
      <c r="AT215" s="121">
        <f>$C215*INDEX(Curves!$V$8:$V$68,AT$4-$B215+1)</f>
        <v/>
      </c>
      <c r="AU215" s="121">
        <f>$C215*INDEX(Curves!$V$8:$V$68,AU$4-$B215+1)</f>
        <v/>
      </c>
      <c r="AV215" s="121">
        <f>$C215*INDEX(Curves!$V$8:$V$68,AV$4-$B215+1)</f>
        <v/>
      </c>
      <c r="AW215" s="121">
        <f>$C215*INDEX(Curves!$V$8:$V$68,AW$4-$B215+1)</f>
        <v/>
      </c>
      <c r="AX215" s="121">
        <f>$C215*INDEX(Curves!$V$8:$V$68,AX$4-$B215+1)</f>
        <v/>
      </c>
      <c r="AY215" s="121">
        <f>$C215*INDEX(Curves!$V$8:$V$68,AY$4-$B215+1)</f>
        <v/>
      </c>
      <c r="AZ215" s="121">
        <f>$C215*INDEX(Curves!$V$8:$V$68,AZ$4-$B215+1)</f>
        <v/>
      </c>
      <c r="BA215" s="121">
        <f>$C215*INDEX(Curves!$V$8:$V$68,BA$4-$B215+1)</f>
        <v/>
      </c>
      <c r="BB215" s="121">
        <f>$C215*INDEX(Curves!$V$8:$V$68,BB$4-$B215+1)</f>
        <v/>
      </c>
      <c r="BC215" s="121">
        <f>$C215*INDEX(Curves!$V$8:$V$68,BC$4-$B215+1)</f>
        <v/>
      </c>
      <c r="BD215" s="121">
        <f>$C215*INDEX(Curves!$V$8:$V$68,BD$4-$B215+1)</f>
        <v/>
      </c>
      <c r="BE215" s="121">
        <f>$C215*INDEX(Curves!$V$8:$V$68,BE$4-$B215+1)</f>
        <v/>
      </c>
      <c r="BF215" s="121">
        <f>$C215*INDEX(Curves!$V$8:$V$68,BF$4-$B215+1)</f>
        <v/>
      </c>
      <c r="BG215" s="121">
        <f>$C215*INDEX(Curves!$V$8:$V$68,BG$4-$B215+1)</f>
        <v/>
      </c>
      <c r="BH215" s="121">
        <f>$C215*INDEX(Curves!$V$8:$V$68,BH$4-$B215+1)</f>
        <v/>
      </c>
      <c r="BI215" s="121">
        <f>$C215*INDEX(Curves!$V$8:$V$68,BI$4-$B215+1)</f>
        <v/>
      </c>
      <c r="BJ215" s="121">
        <f>$C215*INDEX(Curves!$V$8:$V$68,BJ$4-$B215+1)</f>
        <v/>
      </c>
      <c r="BK215" s="121">
        <f>$C215*INDEX(Curves!$V$8:$V$68,BK$4-$B215+1)</f>
        <v/>
      </c>
      <c r="BL215" s="121">
        <f>$C215*INDEX(Curves!$V$8:$V$68,BL$4-$B215+1)</f>
        <v/>
      </c>
    </row>
    <row r="216">
      <c r="A216" s="116" t="inlineStr">
        <is>
          <t>Cohort month 18</t>
        </is>
      </c>
      <c r="B216" s="116" t="n">
        <v>18</v>
      </c>
      <c r="C216" s="33">
        <f>INDEX(Ops!$E$35:$BL$35,1,$B216)</f>
        <v/>
      </c>
      <c r="W216" s="121">
        <f>$C216*INDEX(Curves!$V$8:$V$68,W$4-$B216+1)</f>
        <v/>
      </c>
      <c r="X216" s="121">
        <f>$C216*INDEX(Curves!$V$8:$V$68,X$4-$B216+1)</f>
        <v/>
      </c>
      <c r="Y216" s="121">
        <f>$C216*INDEX(Curves!$V$8:$V$68,Y$4-$B216+1)</f>
        <v/>
      </c>
      <c r="Z216" s="121">
        <f>$C216*INDEX(Curves!$V$8:$V$68,Z$4-$B216+1)</f>
        <v/>
      </c>
      <c r="AA216" s="121">
        <f>$C216*INDEX(Curves!$V$8:$V$68,AA$4-$B216+1)</f>
        <v/>
      </c>
      <c r="AB216" s="121">
        <f>$C216*INDEX(Curves!$V$8:$V$68,AB$4-$B216+1)</f>
        <v/>
      </c>
      <c r="AC216" s="121">
        <f>$C216*INDEX(Curves!$V$8:$V$68,AC$4-$B216+1)</f>
        <v/>
      </c>
      <c r="AD216" s="121">
        <f>$C216*INDEX(Curves!$V$8:$V$68,AD$4-$B216+1)</f>
        <v/>
      </c>
      <c r="AE216" s="121">
        <f>$C216*INDEX(Curves!$V$8:$V$68,AE$4-$B216+1)</f>
        <v/>
      </c>
      <c r="AF216" s="121">
        <f>$C216*INDEX(Curves!$V$8:$V$68,AF$4-$B216+1)</f>
        <v/>
      </c>
      <c r="AG216" s="121">
        <f>$C216*INDEX(Curves!$V$8:$V$68,AG$4-$B216+1)</f>
        <v/>
      </c>
      <c r="AH216" s="121">
        <f>$C216*INDEX(Curves!$V$8:$V$68,AH$4-$B216+1)</f>
        <v/>
      </c>
      <c r="AI216" s="121">
        <f>$C216*INDEX(Curves!$V$8:$V$68,AI$4-$B216+1)</f>
        <v/>
      </c>
      <c r="AJ216" s="121">
        <f>$C216*INDEX(Curves!$V$8:$V$68,AJ$4-$B216+1)</f>
        <v/>
      </c>
      <c r="AK216" s="121">
        <f>$C216*INDEX(Curves!$V$8:$V$68,AK$4-$B216+1)</f>
        <v/>
      </c>
      <c r="AL216" s="121">
        <f>$C216*INDEX(Curves!$V$8:$V$68,AL$4-$B216+1)</f>
        <v/>
      </c>
      <c r="AM216" s="121">
        <f>$C216*INDEX(Curves!$V$8:$V$68,AM$4-$B216+1)</f>
        <v/>
      </c>
      <c r="AN216" s="121">
        <f>$C216*INDEX(Curves!$V$8:$V$68,AN$4-$B216+1)</f>
        <v/>
      </c>
      <c r="AO216" s="121">
        <f>$C216*INDEX(Curves!$V$8:$V$68,AO$4-$B216+1)</f>
        <v/>
      </c>
      <c r="AP216" s="121">
        <f>$C216*INDEX(Curves!$V$8:$V$68,AP$4-$B216+1)</f>
        <v/>
      </c>
      <c r="AQ216" s="121">
        <f>$C216*INDEX(Curves!$V$8:$V$68,AQ$4-$B216+1)</f>
        <v/>
      </c>
      <c r="AR216" s="121">
        <f>$C216*INDEX(Curves!$V$8:$V$68,AR$4-$B216+1)</f>
        <v/>
      </c>
      <c r="AS216" s="121">
        <f>$C216*INDEX(Curves!$V$8:$V$68,AS$4-$B216+1)</f>
        <v/>
      </c>
      <c r="AT216" s="121">
        <f>$C216*INDEX(Curves!$V$8:$V$68,AT$4-$B216+1)</f>
        <v/>
      </c>
      <c r="AU216" s="121">
        <f>$C216*INDEX(Curves!$V$8:$V$68,AU$4-$B216+1)</f>
        <v/>
      </c>
      <c r="AV216" s="121">
        <f>$C216*INDEX(Curves!$V$8:$V$68,AV$4-$B216+1)</f>
        <v/>
      </c>
      <c r="AW216" s="121">
        <f>$C216*INDEX(Curves!$V$8:$V$68,AW$4-$B216+1)</f>
        <v/>
      </c>
      <c r="AX216" s="121">
        <f>$C216*INDEX(Curves!$V$8:$V$68,AX$4-$B216+1)</f>
        <v/>
      </c>
      <c r="AY216" s="121">
        <f>$C216*INDEX(Curves!$V$8:$V$68,AY$4-$B216+1)</f>
        <v/>
      </c>
      <c r="AZ216" s="121">
        <f>$C216*INDEX(Curves!$V$8:$V$68,AZ$4-$B216+1)</f>
        <v/>
      </c>
      <c r="BA216" s="121">
        <f>$C216*INDEX(Curves!$V$8:$V$68,BA$4-$B216+1)</f>
        <v/>
      </c>
      <c r="BB216" s="121">
        <f>$C216*INDEX(Curves!$V$8:$V$68,BB$4-$B216+1)</f>
        <v/>
      </c>
      <c r="BC216" s="121">
        <f>$C216*INDEX(Curves!$V$8:$V$68,BC$4-$B216+1)</f>
        <v/>
      </c>
      <c r="BD216" s="121">
        <f>$C216*INDEX(Curves!$V$8:$V$68,BD$4-$B216+1)</f>
        <v/>
      </c>
      <c r="BE216" s="121">
        <f>$C216*INDEX(Curves!$V$8:$V$68,BE$4-$B216+1)</f>
        <v/>
      </c>
      <c r="BF216" s="121">
        <f>$C216*INDEX(Curves!$V$8:$V$68,BF$4-$B216+1)</f>
        <v/>
      </c>
      <c r="BG216" s="121">
        <f>$C216*INDEX(Curves!$V$8:$V$68,BG$4-$B216+1)</f>
        <v/>
      </c>
      <c r="BH216" s="121">
        <f>$C216*INDEX(Curves!$V$8:$V$68,BH$4-$B216+1)</f>
        <v/>
      </c>
      <c r="BI216" s="121">
        <f>$C216*INDEX(Curves!$V$8:$V$68,BI$4-$B216+1)</f>
        <v/>
      </c>
      <c r="BJ216" s="121">
        <f>$C216*INDEX(Curves!$V$8:$V$68,BJ$4-$B216+1)</f>
        <v/>
      </c>
      <c r="BK216" s="121">
        <f>$C216*INDEX(Curves!$V$8:$V$68,BK$4-$B216+1)</f>
        <v/>
      </c>
      <c r="BL216" s="121">
        <f>$C216*INDEX(Curves!$V$8:$V$68,BL$4-$B216+1)</f>
        <v/>
      </c>
    </row>
    <row r="217">
      <c r="A217" s="116" t="inlineStr">
        <is>
          <t>Cohort month 19</t>
        </is>
      </c>
      <c r="B217" s="116" t="n">
        <v>19</v>
      </c>
      <c r="C217" s="33">
        <f>INDEX(Ops!$E$35:$BL$35,1,$B217)</f>
        <v/>
      </c>
      <c r="X217" s="121">
        <f>$C217*INDEX(Curves!$V$8:$V$68,X$4-$B217+1)</f>
        <v/>
      </c>
      <c r="Y217" s="121">
        <f>$C217*INDEX(Curves!$V$8:$V$68,Y$4-$B217+1)</f>
        <v/>
      </c>
      <c r="Z217" s="121">
        <f>$C217*INDEX(Curves!$V$8:$V$68,Z$4-$B217+1)</f>
        <v/>
      </c>
      <c r="AA217" s="121">
        <f>$C217*INDEX(Curves!$V$8:$V$68,AA$4-$B217+1)</f>
        <v/>
      </c>
      <c r="AB217" s="121">
        <f>$C217*INDEX(Curves!$V$8:$V$68,AB$4-$B217+1)</f>
        <v/>
      </c>
      <c r="AC217" s="121">
        <f>$C217*INDEX(Curves!$V$8:$V$68,AC$4-$B217+1)</f>
        <v/>
      </c>
      <c r="AD217" s="121">
        <f>$C217*INDEX(Curves!$V$8:$V$68,AD$4-$B217+1)</f>
        <v/>
      </c>
      <c r="AE217" s="121">
        <f>$C217*INDEX(Curves!$V$8:$V$68,AE$4-$B217+1)</f>
        <v/>
      </c>
      <c r="AF217" s="121">
        <f>$C217*INDEX(Curves!$V$8:$V$68,AF$4-$B217+1)</f>
        <v/>
      </c>
      <c r="AG217" s="121">
        <f>$C217*INDEX(Curves!$V$8:$V$68,AG$4-$B217+1)</f>
        <v/>
      </c>
      <c r="AH217" s="121">
        <f>$C217*INDEX(Curves!$V$8:$V$68,AH$4-$B217+1)</f>
        <v/>
      </c>
      <c r="AI217" s="121">
        <f>$C217*INDEX(Curves!$V$8:$V$68,AI$4-$B217+1)</f>
        <v/>
      </c>
      <c r="AJ217" s="121">
        <f>$C217*INDEX(Curves!$V$8:$V$68,AJ$4-$B217+1)</f>
        <v/>
      </c>
      <c r="AK217" s="121">
        <f>$C217*INDEX(Curves!$V$8:$V$68,AK$4-$B217+1)</f>
        <v/>
      </c>
      <c r="AL217" s="121">
        <f>$C217*INDEX(Curves!$V$8:$V$68,AL$4-$B217+1)</f>
        <v/>
      </c>
      <c r="AM217" s="121">
        <f>$C217*INDEX(Curves!$V$8:$V$68,AM$4-$B217+1)</f>
        <v/>
      </c>
      <c r="AN217" s="121">
        <f>$C217*INDEX(Curves!$V$8:$V$68,AN$4-$B217+1)</f>
        <v/>
      </c>
      <c r="AO217" s="121">
        <f>$C217*INDEX(Curves!$V$8:$V$68,AO$4-$B217+1)</f>
        <v/>
      </c>
      <c r="AP217" s="121">
        <f>$C217*INDEX(Curves!$V$8:$V$68,AP$4-$B217+1)</f>
        <v/>
      </c>
      <c r="AQ217" s="121">
        <f>$C217*INDEX(Curves!$V$8:$V$68,AQ$4-$B217+1)</f>
        <v/>
      </c>
      <c r="AR217" s="121">
        <f>$C217*INDEX(Curves!$V$8:$V$68,AR$4-$B217+1)</f>
        <v/>
      </c>
      <c r="AS217" s="121">
        <f>$C217*INDEX(Curves!$V$8:$V$68,AS$4-$B217+1)</f>
        <v/>
      </c>
      <c r="AT217" s="121">
        <f>$C217*INDEX(Curves!$V$8:$V$68,AT$4-$B217+1)</f>
        <v/>
      </c>
      <c r="AU217" s="121">
        <f>$C217*INDEX(Curves!$V$8:$V$68,AU$4-$B217+1)</f>
        <v/>
      </c>
      <c r="AV217" s="121">
        <f>$C217*INDEX(Curves!$V$8:$V$68,AV$4-$B217+1)</f>
        <v/>
      </c>
      <c r="AW217" s="121">
        <f>$C217*INDEX(Curves!$V$8:$V$68,AW$4-$B217+1)</f>
        <v/>
      </c>
      <c r="AX217" s="121">
        <f>$C217*INDEX(Curves!$V$8:$V$68,AX$4-$B217+1)</f>
        <v/>
      </c>
      <c r="AY217" s="121">
        <f>$C217*INDEX(Curves!$V$8:$V$68,AY$4-$B217+1)</f>
        <v/>
      </c>
      <c r="AZ217" s="121">
        <f>$C217*INDEX(Curves!$V$8:$V$68,AZ$4-$B217+1)</f>
        <v/>
      </c>
      <c r="BA217" s="121">
        <f>$C217*INDEX(Curves!$V$8:$V$68,BA$4-$B217+1)</f>
        <v/>
      </c>
      <c r="BB217" s="121">
        <f>$C217*INDEX(Curves!$V$8:$V$68,BB$4-$B217+1)</f>
        <v/>
      </c>
      <c r="BC217" s="121">
        <f>$C217*INDEX(Curves!$V$8:$V$68,BC$4-$B217+1)</f>
        <v/>
      </c>
      <c r="BD217" s="121">
        <f>$C217*INDEX(Curves!$V$8:$V$68,BD$4-$B217+1)</f>
        <v/>
      </c>
      <c r="BE217" s="121">
        <f>$C217*INDEX(Curves!$V$8:$V$68,BE$4-$B217+1)</f>
        <v/>
      </c>
      <c r="BF217" s="121">
        <f>$C217*INDEX(Curves!$V$8:$V$68,BF$4-$B217+1)</f>
        <v/>
      </c>
      <c r="BG217" s="121">
        <f>$C217*INDEX(Curves!$V$8:$V$68,BG$4-$B217+1)</f>
        <v/>
      </c>
      <c r="BH217" s="121">
        <f>$C217*INDEX(Curves!$V$8:$V$68,BH$4-$B217+1)</f>
        <v/>
      </c>
      <c r="BI217" s="121">
        <f>$C217*INDEX(Curves!$V$8:$V$68,BI$4-$B217+1)</f>
        <v/>
      </c>
      <c r="BJ217" s="121">
        <f>$C217*INDEX(Curves!$V$8:$V$68,BJ$4-$B217+1)</f>
        <v/>
      </c>
      <c r="BK217" s="121">
        <f>$C217*INDEX(Curves!$V$8:$V$68,BK$4-$B217+1)</f>
        <v/>
      </c>
      <c r="BL217" s="121">
        <f>$C217*INDEX(Curves!$V$8:$V$68,BL$4-$B217+1)</f>
        <v/>
      </c>
    </row>
    <row r="218">
      <c r="A218" s="116" t="inlineStr">
        <is>
          <t>Cohort month 20</t>
        </is>
      </c>
      <c r="B218" s="116" t="n">
        <v>20</v>
      </c>
      <c r="C218" s="33">
        <f>INDEX(Ops!$E$35:$BL$35,1,$B218)</f>
        <v/>
      </c>
      <c r="Y218" s="121">
        <f>$C218*INDEX(Curves!$V$8:$V$68,Y$4-$B218+1)</f>
        <v/>
      </c>
      <c r="Z218" s="121">
        <f>$C218*INDEX(Curves!$V$8:$V$68,Z$4-$B218+1)</f>
        <v/>
      </c>
      <c r="AA218" s="121">
        <f>$C218*INDEX(Curves!$V$8:$V$68,AA$4-$B218+1)</f>
        <v/>
      </c>
      <c r="AB218" s="121">
        <f>$C218*INDEX(Curves!$V$8:$V$68,AB$4-$B218+1)</f>
        <v/>
      </c>
      <c r="AC218" s="121">
        <f>$C218*INDEX(Curves!$V$8:$V$68,AC$4-$B218+1)</f>
        <v/>
      </c>
      <c r="AD218" s="121">
        <f>$C218*INDEX(Curves!$V$8:$V$68,AD$4-$B218+1)</f>
        <v/>
      </c>
      <c r="AE218" s="121">
        <f>$C218*INDEX(Curves!$V$8:$V$68,AE$4-$B218+1)</f>
        <v/>
      </c>
      <c r="AF218" s="121">
        <f>$C218*INDEX(Curves!$V$8:$V$68,AF$4-$B218+1)</f>
        <v/>
      </c>
      <c r="AG218" s="121">
        <f>$C218*INDEX(Curves!$V$8:$V$68,AG$4-$B218+1)</f>
        <v/>
      </c>
      <c r="AH218" s="121">
        <f>$C218*INDEX(Curves!$V$8:$V$68,AH$4-$B218+1)</f>
        <v/>
      </c>
      <c r="AI218" s="121">
        <f>$C218*INDEX(Curves!$V$8:$V$68,AI$4-$B218+1)</f>
        <v/>
      </c>
      <c r="AJ218" s="121">
        <f>$C218*INDEX(Curves!$V$8:$V$68,AJ$4-$B218+1)</f>
        <v/>
      </c>
      <c r="AK218" s="121">
        <f>$C218*INDEX(Curves!$V$8:$V$68,AK$4-$B218+1)</f>
        <v/>
      </c>
      <c r="AL218" s="121">
        <f>$C218*INDEX(Curves!$V$8:$V$68,AL$4-$B218+1)</f>
        <v/>
      </c>
      <c r="AM218" s="121">
        <f>$C218*INDEX(Curves!$V$8:$V$68,AM$4-$B218+1)</f>
        <v/>
      </c>
      <c r="AN218" s="121">
        <f>$C218*INDEX(Curves!$V$8:$V$68,AN$4-$B218+1)</f>
        <v/>
      </c>
      <c r="AO218" s="121">
        <f>$C218*INDEX(Curves!$V$8:$V$68,AO$4-$B218+1)</f>
        <v/>
      </c>
      <c r="AP218" s="121">
        <f>$C218*INDEX(Curves!$V$8:$V$68,AP$4-$B218+1)</f>
        <v/>
      </c>
      <c r="AQ218" s="121">
        <f>$C218*INDEX(Curves!$V$8:$V$68,AQ$4-$B218+1)</f>
        <v/>
      </c>
      <c r="AR218" s="121">
        <f>$C218*INDEX(Curves!$V$8:$V$68,AR$4-$B218+1)</f>
        <v/>
      </c>
      <c r="AS218" s="121">
        <f>$C218*INDEX(Curves!$V$8:$V$68,AS$4-$B218+1)</f>
        <v/>
      </c>
      <c r="AT218" s="121">
        <f>$C218*INDEX(Curves!$V$8:$V$68,AT$4-$B218+1)</f>
        <v/>
      </c>
      <c r="AU218" s="121">
        <f>$C218*INDEX(Curves!$V$8:$V$68,AU$4-$B218+1)</f>
        <v/>
      </c>
      <c r="AV218" s="121">
        <f>$C218*INDEX(Curves!$V$8:$V$68,AV$4-$B218+1)</f>
        <v/>
      </c>
      <c r="AW218" s="121">
        <f>$C218*INDEX(Curves!$V$8:$V$68,AW$4-$B218+1)</f>
        <v/>
      </c>
      <c r="AX218" s="121">
        <f>$C218*INDEX(Curves!$V$8:$V$68,AX$4-$B218+1)</f>
        <v/>
      </c>
      <c r="AY218" s="121">
        <f>$C218*INDEX(Curves!$V$8:$V$68,AY$4-$B218+1)</f>
        <v/>
      </c>
      <c r="AZ218" s="121">
        <f>$C218*INDEX(Curves!$V$8:$V$68,AZ$4-$B218+1)</f>
        <v/>
      </c>
      <c r="BA218" s="121">
        <f>$C218*INDEX(Curves!$V$8:$V$68,BA$4-$B218+1)</f>
        <v/>
      </c>
      <c r="BB218" s="121">
        <f>$C218*INDEX(Curves!$V$8:$V$68,BB$4-$B218+1)</f>
        <v/>
      </c>
      <c r="BC218" s="121">
        <f>$C218*INDEX(Curves!$V$8:$V$68,BC$4-$B218+1)</f>
        <v/>
      </c>
      <c r="BD218" s="121">
        <f>$C218*INDEX(Curves!$V$8:$V$68,BD$4-$B218+1)</f>
        <v/>
      </c>
      <c r="BE218" s="121">
        <f>$C218*INDEX(Curves!$V$8:$V$68,BE$4-$B218+1)</f>
        <v/>
      </c>
      <c r="BF218" s="121">
        <f>$C218*INDEX(Curves!$V$8:$V$68,BF$4-$B218+1)</f>
        <v/>
      </c>
      <c r="BG218" s="121">
        <f>$C218*INDEX(Curves!$V$8:$V$68,BG$4-$B218+1)</f>
        <v/>
      </c>
      <c r="BH218" s="121">
        <f>$C218*INDEX(Curves!$V$8:$V$68,BH$4-$B218+1)</f>
        <v/>
      </c>
      <c r="BI218" s="121">
        <f>$C218*INDEX(Curves!$V$8:$V$68,BI$4-$B218+1)</f>
        <v/>
      </c>
      <c r="BJ218" s="121">
        <f>$C218*INDEX(Curves!$V$8:$V$68,BJ$4-$B218+1)</f>
        <v/>
      </c>
      <c r="BK218" s="121">
        <f>$C218*INDEX(Curves!$V$8:$V$68,BK$4-$B218+1)</f>
        <v/>
      </c>
      <c r="BL218" s="121">
        <f>$C218*INDEX(Curves!$V$8:$V$68,BL$4-$B218+1)</f>
        <v/>
      </c>
    </row>
    <row r="219">
      <c r="A219" s="116" t="inlineStr">
        <is>
          <t>Cohort month 21</t>
        </is>
      </c>
      <c r="B219" s="116" t="n">
        <v>21</v>
      </c>
      <c r="C219" s="33">
        <f>INDEX(Ops!$E$35:$BL$35,1,$B219)</f>
        <v/>
      </c>
      <c r="Z219" s="121">
        <f>$C219*INDEX(Curves!$V$8:$V$68,Z$4-$B219+1)</f>
        <v/>
      </c>
      <c r="AA219" s="121">
        <f>$C219*INDEX(Curves!$V$8:$V$68,AA$4-$B219+1)</f>
        <v/>
      </c>
      <c r="AB219" s="121">
        <f>$C219*INDEX(Curves!$V$8:$V$68,AB$4-$B219+1)</f>
        <v/>
      </c>
      <c r="AC219" s="121">
        <f>$C219*INDEX(Curves!$V$8:$V$68,AC$4-$B219+1)</f>
        <v/>
      </c>
      <c r="AD219" s="121">
        <f>$C219*INDEX(Curves!$V$8:$V$68,AD$4-$B219+1)</f>
        <v/>
      </c>
      <c r="AE219" s="121">
        <f>$C219*INDEX(Curves!$V$8:$V$68,AE$4-$B219+1)</f>
        <v/>
      </c>
      <c r="AF219" s="121">
        <f>$C219*INDEX(Curves!$V$8:$V$68,AF$4-$B219+1)</f>
        <v/>
      </c>
      <c r="AG219" s="121">
        <f>$C219*INDEX(Curves!$V$8:$V$68,AG$4-$B219+1)</f>
        <v/>
      </c>
      <c r="AH219" s="121">
        <f>$C219*INDEX(Curves!$V$8:$V$68,AH$4-$B219+1)</f>
        <v/>
      </c>
      <c r="AI219" s="121">
        <f>$C219*INDEX(Curves!$V$8:$V$68,AI$4-$B219+1)</f>
        <v/>
      </c>
      <c r="AJ219" s="121">
        <f>$C219*INDEX(Curves!$V$8:$V$68,AJ$4-$B219+1)</f>
        <v/>
      </c>
      <c r="AK219" s="121">
        <f>$C219*INDEX(Curves!$V$8:$V$68,AK$4-$B219+1)</f>
        <v/>
      </c>
      <c r="AL219" s="121">
        <f>$C219*INDEX(Curves!$V$8:$V$68,AL$4-$B219+1)</f>
        <v/>
      </c>
      <c r="AM219" s="121">
        <f>$C219*INDEX(Curves!$V$8:$V$68,AM$4-$B219+1)</f>
        <v/>
      </c>
      <c r="AN219" s="121">
        <f>$C219*INDEX(Curves!$V$8:$V$68,AN$4-$B219+1)</f>
        <v/>
      </c>
      <c r="AO219" s="121">
        <f>$C219*INDEX(Curves!$V$8:$V$68,AO$4-$B219+1)</f>
        <v/>
      </c>
      <c r="AP219" s="121">
        <f>$C219*INDEX(Curves!$V$8:$V$68,AP$4-$B219+1)</f>
        <v/>
      </c>
      <c r="AQ219" s="121">
        <f>$C219*INDEX(Curves!$V$8:$V$68,AQ$4-$B219+1)</f>
        <v/>
      </c>
      <c r="AR219" s="121">
        <f>$C219*INDEX(Curves!$V$8:$V$68,AR$4-$B219+1)</f>
        <v/>
      </c>
      <c r="AS219" s="121">
        <f>$C219*INDEX(Curves!$V$8:$V$68,AS$4-$B219+1)</f>
        <v/>
      </c>
      <c r="AT219" s="121">
        <f>$C219*INDEX(Curves!$V$8:$V$68,AT$4-$B219+1)</f>
        <v/>
      </c>
      <c r="AU219" s="121">
        <f>$C219*INDEX(Curves!$V$8:$V$68,AU$4-$B219+1)</f>
        <v/>
      </c>
      <c r="AV219" s="121">
        <f>$C219*INDEX(Curves!$V$8:$V$68,AV$4-$B219+1)</f>
        <v/>
      </c>
      <c r="AW219" s="121">
        <f>$C219*INDEX(Curves!$V$8:$V$68,AW$4-$B219+1)</f>
        <v/>
      </c>
      <c r="AX219" s="121">
        <f>$C219*INDEX(Curves!$V$8:$V$68,AX$4-$B219+1)</f>
        <v/>
      </c>
      <c r="AY219" s="121">
        <f>$C219*INDEX(Curves!$V$8:$V$68,AY$4-$B219+1)</f>
        <v/>
      </c>
      <c r="AZ219" s="121">
        <f>$C219*INDEX(Curves!$V$8:$V$68,AZ$4-$B219+1)</f>
        <v/>
      </c>
      <c r="BA219" s="121">
        <f>$C219*INDEX(Curves!$V$8:$V$68,BA$4-$B219+1)</f>
        <v/>
      </c>
      <c r="BB219" s="121">
        <f>$C219*INDEX(Curves!$V$8:$V$68,BB$4-$B219+1)</f>
        <v/>
      </c>
      <c r="BC219" s="121">
        <f>$C219*INDEX(Curves!$V$8:$V$68,BC$4-$B219+1)</f>
        <v/>
      </c>
      <c r="BD219" s="121">
        <f>$C219*INDEX(Curves!$V$8:$V$68,BD$4-$B219+1)</f>
        <v/>
      </c>
      <c r="BE219" s="121">
        <f>$C219*INDEX(Curves!$V$8:$V$68,BE$4-$B219+1)</f>
        <v/>
      </c>
      <c r="BF219" s="121">
        <f>$C219*INDEX(Curves!$V$8:$V$68,BF$4-$B219+1)</f>
        <v/>
      </c>
      <c r="BG219" s="121">
        <f>$C219*INDEX(Curves!$V$8:$V$68,BG$4-$B219+1)</f>
        <v/>
      </c>
      <c r="BH219" s="121">
        <f>$C219*INDEX(Curves!$V$8:$V$68,BH$4-$B219+1)</f>
        <v/>
      </c>
      <c r="BI219" s="121">
        <f>$C219*INDEX(Curves!$V$8:$V$68,BI$4-$B219+1)</f>
        <v/>
      </c>
      <c r="BJ219" s="121">
        <f>$C219*INDEX(Curves!$V$8:$V$68,BJ$4-$B219+1)</f>
        <v/>
      </c>
      <c r="BK219" s="121">
        <f>$C219*INDEX(Curves!$V$8:$V$68,BK$4-$B219+1)</f>
        <v/>
      </c>
      <c r="BL219" s="121">
        <f>$C219*INDEX(Curves!$V$8:$V$68,BL$4-$B219+1)</f>
        <v/>
      </c>
    </row>
    <row r="220">
      <c r="A220" s="116" t="inlineStr">
        <is>
          <t>Cohort month 22</t>
        </is>
      </c>
      <c r="B220" s="116" t="n">
        <v>22</v>
      </c>
      <c r="C220" s="33">
        <f>INDEX(Ops!$E$35:$BL$35,1,$B220)</f>
        <v/>
      </c>
      <c r="AA220" s="121">
        <f>$C220*INDEX(Curves!$V$8:$V$68,AA$4-$B220+1)</f>
        <v/>
      </c>
      <c r="AB220" s="121">
        <f>$C220*INDEX(Curves!$V$8:$V$68,AB$4-$B220+1)</f>
        <v/>
      </c>
      <c r="AC220" s="121">
        <f>$C220*INDEX(Curves!$V$8:$V$68,AC$4-$B220+1)</f>
        <v/>
      </c>
      <c r="AD220" s="121">
        <f>$C220*INDEX(Curves!$V$8:$V$68,AD$4-$B220+1)</f>
        <v/>
      </c>
      <c r="AE220" s="121">
        <f>$C220*INDEX(Curves!$V$8:$V$68,AE$4-$B220+1)</f>
        <v/>
      </c>
      <c r="AF220" s="121">
        <f>$C220*INDEX(Curves!$V$8:$V$68,AF$4-$B220+1)</f>
        <v/>
      </c>
      <c r="AG220" s="121">
        <f>$C220*INDEX(Curves!$V$8:$V$68,AG$4-$B220+1)</f>
        <v/>
      </c>
      <c r="AH220" s="121">
        <f>$C220*INDEX(Curves!$V$8:$V$68,AH$4-$B220+1)</f>
        <v/>
      </c>
      <c r="AI220" s="121">
        <f>$C220*INDEX(Curves!$V$8:$V$68,AI$4-$B220+1)</f>
        <v/>
      </c>
      <c r="AJ220" s="121">
        <f>$C220*INDEX(Curves!$V$8:$V$68,AJ$4-$B220+1)</f>
        <v/>
      </c>
      <c r="AK220" s="121">
        <f>$C220*INDEX(Curves!$V$8:$V$68,AK$4-$B220+1)</f>
        <v/>
      </c>
      <c r="AL220" s="121">
        <f>$C220*INDEX(Curves!$V$8:$V$68,AL$4-$B220+1)</f>
        <v/>
      </c>
      <c r="AM220" s="121">
        <f>$C220*INDEX(Curves!$V$8:$V$68,AM$4-$B220+1)</f>
        <v/>
      </c>
      <c r="AN220" s="121">
        <f>$C220*INDEX(Curves!$V$8:$V$68,AN$4-$B220+1)</f>
        <v/>
      </c>
      <c r="AO220" s="121">
        <f>$C220*INDEX(Curves!$V$8:$V$68,AO$4-$B220+1)</f>
        <v/>
      </c>
      <c r="AP220" s="121">
        <f>$C220*INDEX(Curves!$V$8:$V$68,AP$4-$B220+1)</f>
        <v/>
      </c>
      <c r="AQ220" s="121">
        <f>$C220*INDEX(Curves!$V$8:$V$68,AQ$4-$B220+1)</f>
        <v/>
      </c>
      <c r="AR220" s="121">
        <f>$C220*INDEX(Curves!$V$8:$V$68,AR$4-$B220+1)</f>
        <v/>
      </c>
      <c r="AS220" s="121">
        <f>$C220*INDEX(Curves!$V$8:$V$68,AS$4-$B220+1)</f>
        <v/>
      </c>
      <c r="AT220" s="121">
        <f>$C220*INDEX(Curves!$V$8:$V$68,AT$4-$B220+1)</f>
        <v/>
      </c>
      <c r="AU220" s="121">
        <f>$C220*INDEX(Curves!$V$8:$V$68,AU$4-$B220+1)</f>
        <v/>
      </c>
      <c r="AV220" s="121">
        <f>$C220*INDEX(Curves!$V$8:$V$68,AV$4-$B220+1)</f>
        <v/>
      </c>
      <c r="AW220" s="121">
        <f>$C220*INDEX(Curves!$V$8:$V$68,AW$4-$B220+1)</f>
        <v/>
      </c>
      <c r="AX220" s="121">
        <f>$C220*INDEX(Curves!$V$8:$V$68,AX$4-$B220+1)</f>
        <v/>
      </c>
      <c r="AY220" s="121">
        <f>$C220*INDEX(Curves!$V$8:$V$68,AY$4-$B220+1)</f>
        <v/>
      </c>
      <c r="AZ220" s="121">
        <f>$C220*INDEX(Curves!$V$8:$V$68,AZ$4-$B220+1)</f>
        <v/>
      </c>
      <c r="BA220" s="121">
        <f>$C220*INDEX(Curves!$V$8:$V$68,BA$4-$B220+1)</f>
        <v/>
      </c>
      <c r="BB220" s="121">
        <f>$C220*INDEX(Curves!$V$8:$V$68,BB$4-$B220+1)</f>
        <v/>
      </c>
      <c r="BC220" s="121">
        <f>$C220*INDEX(Curves!$V$8:$V$68,BC$4-$B220+1)</f>
        <v/>
      </c>
      <c r="BD220" s="121">
        <f>$C220*INDEX(Curves!$V$8:$V$68,BD$4-$B220+1)</f>
        <v/>
      </c>
      <c r="BE220" s="121">
        <f>$C220*INDEX(Curves!$V$8:$V$68,BE$4-$B220+1)</f>
        <v/>
      </c>
      <c r="BF220" s="121">
        <f>$C220*INDEX(Curves!$V$8:$V$68,BF$4-$B220+1)</f>
        <v/>
      </c>
      <c r="BG220" s="121">
        <f>$C220*INDEX(Curves!$V$8:$V$68,BG$4-$B220+1)</f>
        <v/>
      </c>
      <c r="BH220" s="121">
        <f>$C220*INDEX(Curves!$V$8:$V$68,BH$4-$B220+1)</f>
        <v/>
      </c>
      <c r="BI220" s="121">
        <f>$C220*INDEX(Curves!$V$8:$V$68,BI$4-$B220+1)</f>
        <v/>
      </c>
      <c r="BJ220" s="121">
        <f>$C220*INDEX(Curves!$V$8:$V$68,BJ$4-$B220+1)</f>
        <v/>
      </c>
      <c r="BK220" s="121">
        <f>$C220*INDEX(Curves!$V$8:$V$68,BK$4-$B220+1)</f>
        <v/>
      </c>
      <c r="BL220" s="121">
        <f>$C220*INDEX(Curves!$V$8:$V$68,BL$4-$B220+1)</f>
        <v/>
      </c>
    </row>
    <row r="221">
      <c r="A221" s="116" t="inlineStr">
        <is>
          <t>Cohort month 23</t>
        </is>
      </c>
      <c r="B221" s="116" t="n">
        <v>23</v>
      </c>
      <c r="C221" s="33">
        <f>INDEX(Ops!$E$35:$BL$35,1,$B221)</f>
        <v/>
      </c>
      <c r="AB221" s="121">
        <f>$C221*INDEX(Curves!$V$8:$V$68,AB$4-$B221+1)</f>
        <v/>
      </c>
      <c r="AC221" s="121">
        <f>$C221*INDEX(Curves!$V$8:$V$68,AC$4-$B221+1)</f>
        <v/>
      </c>
      <c r="AD221" s="121">
        <f>$C221*INDEX(Curves!$V$8:$V$68,AD$4-$B221+1)</f>
        <v/>
      </c>
      <c r="AE221" s="121">
        <f>$C221*INDEX(Curves!$V$8:$V$68,AE$4-$B221+1)</f>
        <v/>
      </c>
      <c r="AF221" s="121">
        <f>$C221*INDEX(Curves!$V$8:$V$68,AF$4-$B221+1)</f>
        <v/>
      </c>
      <c r="AG221" s="121">
        <f>$C221*INDEX(Curves!$V$8:$V$68,AG$4-$B221+1)</f>
        <v/>
      </c>
      <c r="AH221" s="121">
        <f>$C221*INDEX(Curves!$V$8:$V$68,AH$4-$B221+1)</f>
        <v/>
      </c>
      <c r="AI221" s="121">
        <f>$C221*INDEX(Curves!$V$8:$V$68,AI$4-$B221+1)</f>
        <v/>
      </c>
      <c r="AJ221" s="121">
        <f>$C221*INDEX(Curves!$V$8:$V$68,AJ$4-$B221+1)</f>
        <v/>
      </c>
      <c r="AK221" s="121">
        <f>$C221*INDEX(Curves!$V$8:$V$68,AK$4-$B221+1)</f>
        <v/>
      </c>
      <c r="AL221" s="121">
        <f>$C221*INDEX(Curves!$V$8:$V$68,AL$4-$B221+1)</f>
        <v/>
      </c>
      <c r="AM221" s="121">
        <f>$C221*INDEX(Curves!$V$8:$V$68,AM$4-$B221+1)</f>
        <v/>
      </c>
      <c r="AN221" s="121">
        <f>$C221*INDEX(Curves!$V$8:$V$68,AN$4-$B221+1)</f>
        <v/>
      </c>
      <c r="AO221" s="121">
        <f>$C221*INDEX(Curves!$V$8:$V$68,AO$4-$B221+1)</f>
        <v/>
      </c>
      <c r="AP221" s="121">
        <f>$C221*INDEX(Curves!$V$8:$V$68,AP$4-$B221+1)</f>
        <v/>
      </c>
      <c r="AQ221" s="121">
        <f>$C221*INDEX(Curves!$V$8:$V$68,AQ$4-$B221+1)</f>
        <v/>
      </c>
      <c r="AR221" s="121">
        <f>$C221*INDEX(Curves!$V$8:$V$68,AR$4-$B221+1)</f>
        <v/>
      </c>
      <c r="AS221" s="121">
        <f>$C221*INDEX(Curves!$V$8:$V$68,AS$4-$B221+1)</f>
        <v/>
      </c>
      <c r="AT221" s="121">
        <f>$C221*INDEX(Curves!$V$8:$V$68,AT$4-$B221+1)</f>
        <v/>
      </c>
      <c r="AU221" s="121">
        <f>$C221*INDEX(Curves!$V$8:$V$68,AU$4-$B221+1)</f>
        <v/>
      </c>
      <c r="AV221" s="121">
        <f>$C221*INDEX(Curves!$V$8:$V$68,AV$4-$B221+1)</f>
        <v/>
      </c>
      <c r="AW221" s="121">
        <f>$C221*INDEX(Curves!$V$8:$V$68,AW$4-$B221+1)</f>
        <v/>
      </c>
      <c r="AX221" s="121">
        <f>$C221*INDEX(Curves!$V$8:$V$68,AX$4-$B221+1)</f>
        <v/>
      </c>
      <c r="AY221" s="121">
        <f>$C221*INDEX(Curves!$V$8:$V$68,AY$4-$B221+1)</f>
        <v/>
      </c>
      <c r="AZ221" s="121">
        <f>$C221*INDEX(Curves!$V$8:$V$68,AZ$4-$B221+1)</f>
        <v/>
      </c>
      <c r="BA221" s="121">
        <f>$C221*INDEX(Curves!$V$8:$V$68,BA$4-$B221+1)</f>
        <v/>
      </c>
      <c r="BB221" s="121">
        <f>$C221*INDEX(Curves!$V$8:$V$68,BB$4-$B221+1)</f>
        <v/>
      </c>
      <c r="BC221" s="121">
        <f>$C221*INDEX(Curves!$V$8:$V$68,BC$4-$B221+1)</f>
        <v/>
      </c>
      <c r="BD221" s="121">
        <f>$C221*INDEX(Curves!$V$8:$V$68,BD$4-$B221+1)</f>
        <v/>
      </c>
      <c r="BE221" s="121">
        <f>$C221*INDEX(Curves!$V$8:$V$68,BE$4-$B221+1)</f>
        <v/>
      </c>
      <c r="BF221" s="121">
        <f>$C221*INDEX(Curves!$V$8:$V$68,BF$4-$B221+1)</f>
        <v/>
      </c>
      <c r="BG221" s="121">
        <f>$C221*INDEX(Curves!$V$8:$V$68,BG$4-$B221+1)</f>
        <v/>
      </c>
      <c r="BH221" s="121">
        <f>$C221*INDEX(Curves!$V$8:$V$68,BH$4-$B221+1)</f>
        <v/>
      </c>
      <c r="BI221" s="121">
        <f>$C221*INDEX(Curves!$V$8:$V$68,BI$4-$B221+1)</f>
        <v/>
      </c>
      <c r="BJ221" s="121">
        <f>$C221*INDEX(Curves!$V$8:$V$68,BJ$4-$B221+1)</f>
        <v/>
      </c>
      <c r="BK221" s="121">
        <f>$C221*INDEX(Curves!$V$8:$V$68,BK$4-$B221+1)</f>
        <v/>
      </c>
      <c r="BL221" s="121">
        <f>$C221*INDEX(Curves!$V$8:$V$68,BL$4-$B221+1)</f>
        <v/>
      </c>
    </row>
    <row r="222">
      <c r="A222" s="116" t="inlineStr">
        <is>
          <t>Cohort month 24</t>
        </is>
      </c>
      <c r="B222" s="116" t="n">
        <v>24</v>
      </c>
      <c r="C222" s="33">
        <f>INDEX(Ops!$E$35:$BL$35,1,$B222)</f>
        <v/>
      </c>
      <c r="AC222" s="121">
        <f>$C222*INDEX(Curves!$V$8:$V$68,AC$4-$B222+1)</f>
        <v/>
      </c>
      <c r="AD222" s="121">
        <f>$C222*INDEX(Curves!$V$8:$V$68,AD$4-$B222+1)</f>
        <v/>
      </c>
      <c r="AE222" s="121">
        <f>$C222*INDEX(Curves!$V$8:$V$68,AE$4-$B222+1)</f>
        <v/>
      </c>
      <c r="AF222" s="121">
        <f>$C222*INDEX(Curves!$V$8:$V$68,AF$4-$B222+1)</f>
        <v/>
      </c>
      <c r="AG222" s="121">
        <f>$C222*INDEX(Curves!$V$8:$V$68,AG$4-$B222+1)</f>
        <v/>
      </c>
      <c r="AH222" s="121">
        <f>$C222*INDEX(Curves!$V$8:$V$68,AH$4-$B222+1)</f>
        <v/>
      </c>
      <c r="AI222" s="121">
        <f>$C222*INDEX(Curves!$V$8:$V$68,AI$4-$B222+1)</f>
        <v/>
      </c>
      <c r="AJ222" s="121">
        <f>$C222*INDEX(Curves!$V$8:$V$68,AJ$4-$B222+1)</f>
        <v/>
      </c>
      <c r="AK222" s="121">
        <f>$C222*INDEX(Curves!$V$8:$V$68,AK$4-$B222+1)</f>
        <v/>
      </c>
      <c r="AL222" s="121">
        <f>$C222*INDEX(Curves!$V$8:$V$68,AL$4-$B222+1)</f>
        <v/>
      </c>
      <c r="AM222" s="121">
        <f>$C222*INDEX(Curves!$V$8:$V$68,AM$4-$B222+1)</f>
        <v/>
      </c>
      <c r="AN222" s="121">
        <f>$C222*INDEX(Curves!$V$8:$V$68,AN$4-$B222+1)</f>
        <v/>
      </c>
      <c r="AO222" s="121">
        <f>$C222*INDEX(Curves!$V$8:$V$68,AO$4-$B222+1)</f>
        <v/>
      </c>
      <c r="AP222" s="121">
        <f>$C222*INDEX(Curves!$V$8:$V$68,AP$4-$B222+1)</f>
        <v/>
      </c>
      <c r="AQ222" s="121">
        <f>$C222*INDEX(Curves!$V$8:$V$68,AQ$4-$B222+1)</f>
        <v/>
      </c>
      <c r="AR222" s="121">
        <f>$C222*INDEX(Curves!$V$8:$V$68,AR$4-$B222+1)</f>
        <v/>
      </c>
      <c r="AS222" s="121">
        <f>$C222*INDEX(Curves!$V$8:$V$68,AS$4-$B222+1)</f>
        <v/>
      </c>
      <c r="AT222" s="121">
        <f>$C222*INDEX(Curves!$V$8:$V$68,AT$4-$B222+1)</f>
        <v/>
      </c>
      <c r="AU222" s="121">
        <f>$C222*INDEX(Curves!$V$8:$V$68,AU$4-$B222+1)</f>
        <v/>
      </c>
      <c r="AV222" s="121">
        <f>$C222*INDEX(Curves!$V$8:$V$68,AV$4-$B222+1)</f>
        <v/>
      </c>
      <c r="AW222" s="121">
        <f>$C222*INDEX(Curves!$V$8:$V$68,AW$4-$B222+1)</f>
        <v/>
      </c>
      <c r="AX222" s="121">
        <f>$C222*INDEX(Curves!$V$8:$V$68,AX$4-$B222+1)</f>
        <v/>
      </c>
      <c r="AY222" s="121">
        <f>$C222*INDEX(Curves!$V$8:$V$68,AY$4-$B222+1)</f>
        <v/>
      </c>
      <c r="AZ222" s="121">
        <f>$C222*INDEX(Curves!$V$8:$V$68,AZ$4-$B222+1)</f>
        <v/>
      </c>
      <c r="BA222" s="121">
        <f>$C222*INDEX(Curves!$V$8:$V$68,BA$4-$B222+1)</f>
        <v/>
      </c>
      <c r="BB222" s="121">
        <f>$C222*INDEX(Curves!$V$8:$V$68,BB$4-$B222+1)</f>
        <v/>
      </c>
      <c r="BC222" s="121">
        <f>$C222*INDEX(Curves!$V$8:$V$68,BC$4-$B222+1)</f>
        <v/>
      </c>
      <c r="BD222" s="121">
        <f>$C222*INDEX(Curves!$V$8:$V$68,BD$4-$B222+1)</f>
        <v/>
      </c>
      <c r="BE222" s="121">
        <f>$C222*INDEX(Curves!$V$8:$V$68,BE$4-$B222+1)</f>
        <v/>
      </c>
      <c r="BF222" s="121">
        <f>$C222*INDEX(Curves!$V$8:$V$68,BF$4-$B222+1)</f>
        <v/>
      </c>
      <c r="BG222" s="121">
        <f>$C222*INDEX(Curves!$V$8:$V$68,BG$4-$B222+1)</f>
        <v/>
      </c>
      <c r="BH222" s="121">
        <f>$C222*INDEX(Curves!$V$8:$V$68,BH$4-$B222+1)</f>
        <v/>
      </c>
      <c r="BI222" s="121">
        <f>$C222*INDEX(Curves!$V$8:$V$68,BI$4-$B222+1)</f>
        <v/>
      </c>
      <c r="BJ222" s="121">
        <f>$C222*INDEX(Curves!$V$8:$V$68,BJ$4-$B222+1)</f>
        <v/>
      </c>
      <c r="BK222" s="121">
        <f>$C222*INDEX(Curves!$V$8:$V$68,BK$4-$B222+1)</f>
        <v/>
      </c>
      <c r="BL222" s="121">
        <f>$C222*INDEX(Curves!$V$8:$V$68,BL$4-$B222+1)</f>
        <v/>
      </c>
    </row>
    <row r="223">
      <c r="A223" s="116" t="inlineStr">
        <is>
          <t>Cohort month 25</t>
        </is>
      </c>
      <c r="B223" s="116" t="n">
        <v>25</v>
      </c>
      <c r="C223" s="33">
        <f>INDEX(Ops!$E$35:$BL$35,1,$B223)</f>
        <v/>
      </c>
      <c r="AD223" s="121">
        <f>$C223*INDEX(Curves!$V$8:$V$68,AD$4-$B223+1)</f>
        <v/>
      </c>
      <c r="AE223" s="121">
        <f>$C223*INDEX(Curves!$V$8:$V$68,AE$4-$B223+1)</f>
        <v/>
      </c>
      <c r="AF223" s="121">
        <f>$C223*INDEX(Curves!$V$8:$V$68,AF$4-$B223+1)</f>
        <v/>
      </c>
      <c r="AG223" s="121">
        <f>$C223*INDEX(Curves!$V$8:$V$68,AG$4-$B223+1)</f>
        <v/>
      </c>
      <c r="AH223" s="121">
        <f>$C223*INDEX(Curves!$V$8:$V$68,AH$4-$B223+1)</f>
        <v/>
      </c>
      <c r="AI223" s="121">
        <f>$C223*INDEX(Curves!$V$8:$V$68,AI$4-$B223+1)</f>
        <v/>
      </c>
      <c r="AJ223" s="121">
        <f>$C223*INDEX(Curves!$V$8:$V$68,AJ$4-$B223+1)</f>
        <v/>
      </c>
      <c r="AK223" s="121">
        <f>$C223*INDEX(Curves!$V$8:$V$68,AK$4-$B223+1)</f>
        <v/>
      </c>
      <c r="AL223" s="121">
        <f>$C223*INDEX(Curves!$V$8:$V$68,AL$4-$B223+1)</f>
        <v/>
      </c>
      <c r="AM223" s="121">
        <f>$C223*INDEX(Curves!$V$8:$V$68,AM$4-$B223+1)</f>
        <v/>
      </c>
      <c r="AN223" s="121">
        <f>$C223*INDEX(Curves!$V$8:$V$68,AN$4-$B223+1)</f>
        <v/>
      </c>
      <c r="AO223" s="121">
        <f>$C223*INDEX(Curves!$V$8:$V$68,AO$4-$B223+1)</f>
        <v/>
      </c>
      <c r="AP223" s="121">
        <f>$C223*INDEX(Curves!$V$8:$V$68,AP$4-$B223+1)</f>
        <v/>
      </c>
      <c r="AQ223" s="121">
        <f>$C223*INDEX(Curves!$V$8:$V$68,AQ$4-$B223+1)</f>
        <v/>
      </c>
      <c r="AR223" s="121">
        <f>$C223*INDEX(Curves!$V$8:$V$68,AR$4-$B223+1)</f>
        <v/>
      </c>
      <c r="AS223" s="121">
        <f>$C223*INDEX(Curves!$V$8:$V$68,AS$4-$B223+1)</f>
        <v/>
      </c>
      <c r="AT223" s="121">
        <f>$C223*INDEX(Curves!$V$8:$V$68,AT$4-$B223+1)</f>
        <v/>
      </c>
      <c r="AU223" s="121">
        <f>$C223*INDEX(Curves!$V$8:$V$68,AU$4-$B223+1)</f>
        <v/>
      </c>
      <c r="AV223" s="121">
        <f>$C223*INDEX(Curves!$V$8:$V$68,AV$4-$B223+1)</f>
        <v/>
      </c>
      <c r="AW223" s="121">
        <f>$C223*INDEX(Curves!$V$8:$V$68,AW$4-$B223+1)</f>
        <v/>
      </c>
      <c r="AX223" s="121">
        <f>$C223*INDEX(Curves!$V$8:$V$68,AX$4-$B223+1)</f>
        <v/>
      </c>
      <c r="AY223" s="121">
        <f>$C223*INDEX(Curves!$V$8:$V$68,AY$4-$B223+1)</f>
        <v/>
      </c>
      <c r="AZ223" s="121">
        <f>$C223*INDEX(Curves!$V$8:$V$68,AZ$4-$B223+1)</f>
        <v/>
      </c>
      <c r="BA223" s="121">
        <f>$C223*INDEX(Curves!$V$8:$V$68,BA$4-$B223+1)</f>
        <v/>
      </c>
      <c r="BB223" s="121">
        <f>$C223*INDEX(Curves!$V$8:$V$68,BB$4-$B223+1)</f>
        <v/>
      </c>
      <c r="BC223" s="121">
        <f>$C223*INDEX(Curves!$V$8:$V$68,BC$4-$B223+1)</f>
        <v/>
      </c>
      <c r="BD223" s="121">
        <f>$C223*INDEX(Curves!$V$8:$V$68,BD$4-$B223+1)</f>
        <v/>
      </c>
      <c r="BE223" s="121">
        <f>$C223*INDEX(Curves!$V$8:$V$68,BE$4-$B223+1)</f>
        <v/>
      </c>
      <c r="BF223" s="121">
        <f>$C223*INDEX(Curves!$V$8:$V$68,BF$4-$B223+1)</f>
        <v/>
      </c>
      <c r="BG223" s="121">
        <f>$C223*INDEX(Curves!$V$8:$V$68,BG$4-$B223+1)</f>
        <v/>
      </c>
      <c r="BH223" s="121">
        <f>$C223*INDEX(Curves!$V$8:$V$68,BH$4-$B223+1)</f>
        <v/>
      </c>
      <c r="BI223" s="121">
        <f>$C223*INDEX(Curves!$V$8:$V$68,BI$4-$B223+1)</f>
        <v/>
      </c>
      <c r="BJ223" s="121">
        <f>$C223*INDEX(Curves!$V$8:$V$68,BJ$4-$B223+1)</f>
        <v/>
      </c>
      <c r="BK223" s="121">
        <f>$C223*INDEX(Curves!$V$8:$V$68,BK$4-$B223+1)</f>
        <v/>
      </c>
      <c r="BL223" s="121">
        <f>$C223*INDEX(Curves!$V$8:$V$68,BL$4-$B223+1)</f>
        <v/>
      </c>
    </row>
    <row r="224">
      <c r="A224" s="116" t="inlineStr">
        <is>
          <t>Cohort month 26</t>
        </is>
      </c>
      <c r="B224" s="116" t="n">
        <v>26</v>
      </c>
      <c r="C224" s="33">
        <f>INDEX(Ops!$E$35:$BL$35,1,$B224)</f>
        <v/>
      </c>
      <c r="AE224" s="121">
        <f>$C224*INDEX(Curves!$V$8:$V$68,AE$4-$B224+1)</f>
        <v/>
      </c>
      <c r="AF224" s="121">
        <f>$C224*INDEX(Curves!$V$8:$V$68,AF$4-$B224+1)</f>
        <v/>
      </c>
      <c r="AG224" s="121">
        <f>$C224*INDEX(Curves!$V$8:$V$68,AG$4-$B224+1)</f>
        <v/>
      </c>
      <c r="AH224" s="121">
        <f>$C224*INDEX(Curves!$V$8:$V$68,AH$4-$B224+1)</f>
        <v/>
      </c>
      <c r="AI224" s="121">
        <f>$C224*INDEX(Curves!$V$8:$V$68,AI$4-$B224+1)</f>
        <v/>
      </c>
      <c r="AJ224" s="121">
        <f>$C224*INDEX(Curves!$V$8:$V$68,AJ$4-$B224+1)</f>
        <v/>
      </c>
      <c r="AK224" s="121">
        <f>$C224*INDEX(Curves!$V$8:$V$68,AK$4-$B224+1)</f>
        <v/>
      </c>
      <c r="AL224" s="121">
        <f>$C224*INDEX(Curves!$V$8:$V$68,AL$4-$B224+1)</f>
        <v/>
      </c>
      <c r="AM224" s="121">
        <f>$C224*INDEX(Curves!$V$8:$V$68,AM$4-$B224+1)</f>
        <v/>
      </c>
      <c r="AN224" s="121">
        <f>$C224*INDEX(Curves!$V$8:$V$68,AN$4-$B224+1)</f>
        <v/>
      </c>
      <c r="AO224" s="121">
        <f>$C224*INDEX(Curves!$V$8:$V$68,AO$4-$B224+1)</f>
        <v/>
      </c>
      <c r="AP224" s="121">
        <f>$C224*INDEX(Curves!$V$8:$V$68,AP$4-$B224+1)</f>
        <v/>
      </c>
      <c r="AQ224" s="121">
        <f>$C224*INDEX(Curves!$V$8:$V$68,AQ$4-$B224+1)</f>
        <v/>
      </c>
      <c r="AR224" s="121">
        <f>$C224*INDEX(Curves!$V$8:$V$68,AR$4-$B224+1)</f>
        <v/>
      </c>
      <c r="AS224" s="121">
        <f>$C224*INDEX(Curves!$V$8:$V$68,AS$4-$B224+1)</f>
        <v/>
      </c>
      <c r="AT224" s="121">
        <f>$C224*INDEX(Curves!$V$8:$V$68,AT$4-$B224+1)</f>
        <v/>
      </c>
      <c r="AU224" s="121">
        <f>$C224*INDEX(Curves!$V$8:$V$68,AU$4-$B224+1)</f>
        <v/>
      </c>
      <c r="AV224" s="121">
        <f>$C224*INDEX(Curves!$V$8:$V$68,AV$4-$B224+1)</f>
        <v/>
      </c>
      <c r="AW224" s="121">
        <f>$C224*INDEX(Curves!$V$8:$V$68,AW$4-$B224+1)</f>
        <v/>
      </c>
      <c r="AX224" s="121">
        <f>$C224*INDEX(Curves!$V$8:$V$68,AX$4-$B224+1)</f>
        <v/>
      </c>
      <c r="AY224" s="121">
        <f>$C224*INDEX(Curves!$V$8:$V$68,AY$4-$B224+1)</f>
        <v/>
      </c>
      <c r="AZ224" s="121">
        <f>$C224*INDEX(Curves!$V$8:$V$68,AZ$4-$B224+1)</f>
        <v/>
      </c>
      <c r="BA224" s="121">
        <f>$C224*INDEX(Curves!$V$8:$V$68,BA$4-$B224+1)</f>
        <v/>
      </c>
      <c r="BB224" s="121">
        <f>$C224*INDEX(Curves!$V$8:$V$68,BB$4-$B224+1)</f>
        <v/>
      </c>
      <c r="BC224" s="121">
        <f>$C224*INDEX(Curves!$V$8:$V$68,BC$4-$B224+1)</f>
        <v/>
      </c>
      <c r="BD224" s="121">
        <f>$C224*INDEX(Curves!$V$8:$V$68,BD$4-$B224+1)</f>
        <v/>
      </c>
      <c r="BE224" s="121">
        <f>$C224*INDEX(Curves!$V$8:$V$68,BE$4-$B224+1)</f>
        <v/>
      </c>
      <c r="BF224" s="121">
        <f>$C224*INDEX(Curves!$V$8:$V$68,BF$4-$B224+1)</f>
        <v/>
      </c>
      <c r="BG224" s="121">
        <f>$C224*INDEX(Curves!$V$8:$V$68,BG$4-$B224+1)</f>
        <v/>
      </c>
      <c r="BH224" s="121">
        <f>$C224*INDEX(Curves!$V$8:$V$68,BH$4-$B224+1)</f>
        <v/>
      </c>
      <c r="BI224" s="121">
        <f>$C224*INDEX(Curves!$V$8:$V$68,BI$4-$B224+1)</f>
        <v/>
      </c>
      <c r="BJ224" s="121">
        <f>$C224*INDEX(Curves!$V$8:$V$68,BJ$4-$B224+1)</f>
        <v/>
      </c>
      <c r="BK224" s="121">
        <f>$C224*INDEX(Curves!$V$8:$V$68,BK$4-$B224+1)</f>
        <v/>
      </c>
      <c r="BL224" s="121">
        <f>$C224*INDEX(Curves!$V$8:$V$68,BL$4-$B224+1)</f>
        <v/>
      </c>
    </row>
    <row r="225">
      <c r="A225" s="116" t="inlineStr">
        <is>
          <t>Cohort month 27</t>
        </is>
      </c>
      <c r="B225" s="116" t="n">
        <v>27</v>
      </c>
      <c r="C225" s="33">
        <f>INDEX(Ops!$E$35:$BL$35,1,$B225)</f>
        <v/>
      </c>
      <c r="AF225" s="121">
        <f>$C225*INDEX(Curves!$V$8:$V$68,AF$4-$B225+1)</f>
        <v/>
      </c>
      <c r="AG225" s="121">
        <f>$C225*INDEX(Curves!$V$8:$V$68,AG$4-$B225+1)</f>
        <v/>
      </c>
      <c r="AH225" s="121">
        <f>$C225*INDEX(Curves!$V$8:$V$68,AH$4-$B225+1)</f>
        <v/>
      </c>
      <c r="AI225" s="121">
        <f>$C225*INDEX(Curves!$V$8:$V$68,AI$4-$B225+1)</f>
        <v/>
      </c>
      <c r="AJ225" s="121">
        <f>$C225*INDEX(Curves!$V$8:$V$68,AJ$4-$B225+1)</f>
        <v/>
      </c>
      <c r="AK225" s="121">
        <f>$C225*INDEX(Curves!$V$8:$V$68,AK$4-$B225+1)</f>
        <v/>
      </c>
      <c r="AL225" s="121">
        <f>$C225*INDEX(Curves!$V$8:$V$68,AL$4-$B225+1)</f>
        <v/>
      </c>
      <c r="AM225" s="121">
        <f>$C225*INDEX(Curves!$V$8:$V$68,AM$4-$B225+1)</f>
        <v/>
      </c>
      <c r="AN225" s="121">
        <f>$C225*INDEX(Curves!$V$8:$V$68,AN$4-$B225+1)</f>
        <v/>
      </c>
      <c r="AO225" s="121">
        <f>$C225*INDEX(Curves!$V$8:$V$68,AO$4-$B225+1)</f>
        <v/>
      </c>
      <c r="AP225" s="121">
        <f>$C225*INDEX(Curves!$V$8:$V$68,AP$4-$B225+1)</f>
        <v/>
      </c>
      <c r="AQ225" s="121">
        <f>$C225*INDEX(Curves!$V$8:$V$68,AQ$4-$B225+1)</f>
        <v/>
      </c>
      <c r="AR225" s="121">
        <f>$C225*INDEX(Curves!$V$8:$V$68,AR$4-$B225+1)</f>
        <v/>
      </c>
      <c r="AS225" s="121">
        <f>$C225*INDEX(Curves!$V$8:$V$68,AS$4-$B225+1)</f>
        <v/>
      </c>
      <c r="AT225" s="121">
        <f>$C225*INDEX(Curves!$V$8:$V$68,AT$4-$B225+1)</f>
        <v/>
      </c>
      <c r="AU225" s="121">
        <f>$C225*INDEX(Curves!$V$8:$V$68,AU$4-$B225+1)</f>
        <v/>
      </c>
      <c r="AV225" s="121">
        <f>$C225*INDEX(Curves!$V$8:$V$68,AV$4-$B225+1)</f>
        <v/>
      </c>
      <c r="AW225" s="121">
        <f>$C225*INDEX(Curves!$V$8:$V$68,AW$4-$B225+1)</f>
        <v/>
      </c>
      <c r="AX225" s="121">
        <f>$C225*INDEX(Curves!$V$8:$V$68,AX$4-$B225+1)</f>
        <v/>
      </c>
      <c r="AY225" s="121">
        <f>$C225*INDEX(Curves!$V$8:$V$68,AY$4-$B225+1)</f>
        <v/>
      </c>
      <c r="AZ225" s="121">
        <f>$C225*INDEX(Curves!$V$8:$V$68,AZ$4-$B225+1)</f>
        <v/>
      </c>
      <c r="BA225" s="121">
        <f>$C225*INDEX(Curves!$V$8:$V$68,BA$4-$B225+1)</f>
        <v/>
      </c>
      <c r="BB225" s="121">
        <f>$C225*INDEX(Curves!$V$8:$V$68,BB$4-$B225+1)</f>
        <v/>
      </c>
      <c r="BC225" s="121">
        <f>$C225*INDEX(Curves!$V$8:$V$68,BC$4-$B225+1)</f>
        <v/>
      </c>
      <c r="BD225" s="121">
        <f>$C225*INDEX(Curves!$V$8:$V$68,BD$4-$B225+1)</f>
        <v/>
      </c>
      <c r="BE225" s="121">
        <f>$C225*INDEX(Curves!$V$8:$V$68,BE$4-$B225+1)</f>
        <v/>
      </c>
      <c r="BF225" s="121">
        <f>$C225*INDEX(Curves!$V$8:$V$68,BF$4-$B225+1)</f>
        <v/>
      </c>
      <c r="BG225" s="121">
        <f>$C225*INDEX(Curves!$V$8:$V$68,BG$4-$B225+1)</f>
        <v/>
      </c>
      <c r="BH225" s="121">
        <f>$C225*INDEX(Curves!$V$8:$V$68,BH$4-$B225+1)</f>
        <v/>
      </c>
      <c r="BI225" s="121">
        <f>$C225*INDEX(Curves!$V$8:$V$68,BI$4-$B225+1)</f>
        <v/>
      </c>
      <c r="BJ225" s="121">
        <f>$C225*INDEX(Curves!$V$8:$V$68,BJ$4-$B225+1)</f>
        <v/>
      </c>
      <c r="BK225" s="121">
        <f>$C225*INDEX(Curves!$V$8:$V$68,BK$4-$B225+1)</f>
        <v/>
      </c>
      <c r="BL225" s="121">
        <f>$C225*INDEX(Curves!$V$8:$V$68,BL$4-$B225+1)</f>
        <v/>
      </c>
    </row>
    <row r="226">
      <c r="A226" s="116" t="inlineStr">
        <is>
          <t>Cohort month 28</t>
        </is>
      </c>
      <c r="B226" s="116" t="n">
        <v>28</v>
      </c>
      <c r="C226" s="33">
        <f>INDEX(Ops!$E$35:$BL$35,1,$B226)</f>
        <v/>
      </c>
      <c r="AG226" s="121">
        <f>$C226*INDEX(Curves!$V$8:$V$68,AG$4-$B226+1)</f>
        <v/>
      </c>
      <c r="AH226" s="121">
        <f>$C226*INDEX(Curves!$V$8:$V$68,AH$4-$B226+1)</f>
        <v/>
      </c>
      <c r="AI226" s="121">
        <f>$C226*INDEX(Curves!$V$8:$V$68,AI$4-$B226+1)</f>
        <v/>
      </c>
      <c r="AJ226" s="121">
        <f>$C226*INDEX(Curves!$V$8:$V$68,AJ$4-$B226+1)</f>
        <v/>
      </c>
      <c r="AK226" s="121">
        <f>$C226*INDEX(Curves!$V$8:$V$68,AK$4-$B226+1)</f>
        <v/>
      </c>
      <c r="AL226" s="121">
        <f>$C226*INDEX(Curves!$V$8:$V$68,AL$4-$B226+1)</f>
        <v/>
      </c>
      <c r="AM226" s="121">
        <f>$C226*INDEX(Curves!$V$8:$V$68,AM$4-$B226+1)</f>
        <v/>
      </c>
      <c r="AN226" s="121">
        <f>$C226*INDEX(Curves!$V$8:$V$68,AN$4-$B226+1)</f>
        <v/>
      </c>
      <c r="AO226" s="121">
        <f>$C226*INDEX(Curves!$V$8:$V$68,AO$4-$B226+1)</f>
        <v/>
      </c>
      <c r="AP226" s="121">
        <f>$C226*INDEX(Curves!$V$8:$V$68,AP$4-$B226+1)</f>
        <v/>
      </c>
      <c r="AQ226" s="121">
        <f>$C226*INDEX(Curves!$V$8:$V$68,AQ$4-$B226+1)</f>
        <v/>
      </c>
      <c r="AR226" s="121">
        <f>$C226*INDEX(Curves!$V$8:$V$68,AR$4-$B226+1)</f>
        <v/>
      </c>
      <c r="AS226" s="121">
        <f>$C226*INDEX(Curves!$V$8:$V$68,AS$4-$B226+1)</f>
        <v/>
      </c>
      <c r="AT226" s="121">
        <f>$C226*INDEX(Curves!$V$8:$V$68,AT$4-$B226+1)</f>
        <v/>
      </c>
      <c r="AU226" s="121">
        <f>$C226*INDEX(Curves!$V$8:$V$68,AU$4-$B226+1)</f>
        <v/>
      </c>
      <c r="AV226" s="121">
        <f>$C226*INDEX(Curves!$V$8:$V$68,AV$4-$B226+1)</f>
        <v/>
      </c>
      <c r="AW226" s="121">
        <f>$C226*INDEX(Curves!$V$8:$V$68,AW$4-$B226+1)</f>
        <v/>
      </c>
      <c r="AX226" s="121">
        <f>$C226*INDEX(Curves!$V$8:$V$68,AX$4-$B226+1)</f>
        <v/>
      </c>
      <c r="AY226" s="121">
        <f>$C226*INDEX(Curves!$V$8:$V$68,AY$4-$B226+1)</f>
        <v/>
      </c>
      <c r="AZ226" s="121">
        <f>$C226*INDEX(Curves!$V$8:$V$68,AZ$4-$B226+1)</f>
        <v/>
      </c>
      <c r="BA226" s="121">
        <f>$C226*INDEX(Curves!$V$8:$V$68,BA$4-$B226+1)</f>
        <v/>
      </c>
      <c r="BB226" s="121">
        <f>$C226*INDEX(Curves!$V$8:$V$68,BB$4-$B226+1)</f>
        <v/>
      </c>
      <c r="BC226" s="121">
        <f>$C226*INDEX(Curves!$V$8:$V$68,BC$4-$B226+1)</f>
        <v/>
      </c>
      <c r="BD226" s="121">
        <f>$C226*INDEX(Curves!$V$8:$V$68,BD$4-$B226+1)</f>
        <v/>
      </c>
      <c r="BE226" s="121">
        <f>$C226*INDEX(Curves!$V$8:$V$68,BE$4-$B226+1)</f>
        <v/>
      </c>
      <c r="BF226" s="121">
        <f>$C226*INDEX(Curves!$V$8:$V$68,BF$4-$B226+1)</f>
        <v/>
      </c>
      <c r="BG226" s="121">
        <f>$C226*INDEX(Curves!$V$8:$V$68,BG$4-$B226+1)</f>
        <v/>
      </c>
      <c r="BH226" s="121">
        <f>$C226*INDEX(Curves!$V$8:$V$68,BH$4-$B226+1)</f>
        <v/>
      </c>
      <c r="BI226" s="121">
        <f>$C226*INDEX(Curves!$V$8:$V$68,BI$4-$B226+1)</f>
        <v/>
      </c>
      <c r="BJ226" s="121">
        <f>$C226*INDEX(Curves!$V$8:$V$68,BJ$4-$B226+1)</f>
        <v/>
      </c>
      <c r="BK226" s="121">
        <f>$C226*INDEX(Curves!$V$8:$V$68,BK$4-$B226+1)</f>
        <v/>
      </c>
      <c r="BL226" s="121">
        <f>$C226*INDEX(Curves!$V$8:$V$68,BL$4-$B226+1)</f>
        <v/>
      </c>
    </row>
    <row r="227">
      <c r="A227" s="116" t="inlineStr">
        <is>
          <t>Cohort month 29</t>
        </is>
      </c>
      <c r="B227" s="116" t="n">
        <v>29</v>
      </c>
      <c r="C227" s="33">
        <f>INDEX(Ops!$E$35:$BL$35,1,$B227)</f>
        <v/>
      </c>
      <c r="AH227" s="121">
        <f>$C227*INDEX(Curves!$V$8:$V$68,AH$4-$B227+1)</f>
        <v/>
      </c>
      <c r="AI227" s="121">
        <f>$C227*INDEX(Curves!$V$8:$V$68,AI$4-$B227+1)</f>
        <v/>
      </c>
      <c r="AJ227" s="121">
        <f>$C227*INDEX(Curves!$V$8:$V$68,AJ$4-$B227+1)</f>
        <v/>
      </c>
      <c r="AK227" s="121">
        <f>$C227*INDEX(Curves!$V$8:$V$68,AK$4-$B227+1)</f>
        <v/>
      </c>
      <c r="AL227" s="121">
        <f>$C227*INDEX(Curves!$V$8:$V$68,AL$4-$B227+1)</f>
        <v/>
      </c>
      <c r="AM227" s="121">
        <f>$C227*INDEX(Curves!$V$8:$V$68,AM$4-$B227+1)</f>
        <v/>
      </c>
      <c r="AN227" s="121">
        <f>$C227*INDEX(Curves!$V$8:$V$68,AN$4-$B227+1)</f>
        <v/>
      </c>
      <c r="AO227" s="121">
        <f>$C227*INDEX(Curves!$V$8:$V$68,AO$4-$B227+1)</f>
        <v/>
      </c>
      <c r="AP227" s="121">
        <f>$C227*INDEX(Curves!$V$8:$V$68,AP$4-$B227+1)</f>
        <v/>
      </c>
      <c r="AQ227" s="121">
        <f>$C227*INDEX(Curves!$V$8:$V$68,AQ$4-$B227+1)</f>
        <v/>
      </c>
      <c r="AR227" s="121">
        <f>$C227*INDEX(Curves!$V$8:$V$68,AR$4-$B227+1)</f>
        <v/>
      </c>
      <c r="AS227" s="121">
        <f>$C227*INDEX(Curves!$V$8:$V$68,AS$4-$B227+1)</f>
        <v/>
      </c>
      <c r="AT227" s="121">
        <f>$C227*INDEX(Curves!$V$8:$V$68,AT$4-$B227+1)</f>
        <v/>
      </c>
      <c r="AU227" s="121">
        <f>$C227*INDEX(Curves!$V$8:$V$68,AU$4-$B227+1)</f>
        <v/>
      </c>
      <c r="AV227" s="121">
        <f>$C227*INDEX(Curves!$V$8:$V$68,AV$4-$B227+1)</f>
        <v/>
      </c>
      <c r="AW227" s="121">
        <f>$C227*INDEX(Curves!$V$8:$V$68,AW$4-$B227+1)</f>
        <v/>
      </c>
      <c r="AX227" s="121">
        <f>$C227*INDEX(Curves!$V$8:$V$68,AX$4-$B227+1)</f>
        <v/>
      </c>
      <c r="AY227" s="121">
        <f>$C227*INDEX(Curves!$V$8:$V$68,AY$4-$B227+1)</f>
        <v/>
      </c>
      <c r="AZ227" s="121">
        <f>$C227*INDEX(Curves!$V$8:$V$68,AZ$4-$B227+1)</f>
        <v/>
      </c>
      <c r="BA227" s="121">
        <f>$C227*INDEX(Curves!$V$8:$V$68,BA$4-$B227+1)</f>
        <v/>
      </c>
      <c r="BB227" s="121">
        <f>$C227*INDEX(Curves!$V$8:$V$68,BB$4-$B227+1)</f>
        <v/>
      </c>
      <c r="BC227" s="121">
        <f>$C227*INDEX(Curves!$V$8:$V$68,BC$4-$B227+1)</f>
        <v/>
      </c>
      <c r="BD227" s="121">
        <f>$C227*INDEX(Curves!$V$8:$V$68,BD$4-$B227+1)</f>
        <v/>
      </c>
      <c r="BE227" s="121">
        <f>$C227*INDEX(Curves!$V$8:$V$68,BE$4-$B227+1)</f>
        <v/>
      </c>
      <c r="BF227" s="121">
        <f>$C227*INDEX(Curves!$V$8:$V$68,BF$4-$B227+1)</f>
        <v/>
      </c>
      <c r="BG227" s="121">
        <f>$C227*INDEX(Curves!$V$8:$V$68,BG$4-$B227+1)</f>
        <v/>
      </c>
      <c r="BH227" s="121">
        <f>$C227*INDEX(Curves!$V$8:$V$68,BH$4-$B227+1)</f>
        <v/>
      </c>
      <c r="BI227" s="121">
        <f>$C227*INDEX(Curves!$V$8:$V$68,BI$4-$B227+1)</f>
        <v/>
      </c>
      <c r="BJ227" s="121">
        <f>$C227*INDEX(Curves!$V$8:$V$68,BJ$4-$B227+1)</f>
        <v/>
      </c>
      <c r="BK227" s="121">
        <f>$C227*INDEX(Curves!$V$8:$V$68,BK$4-$B227+1)</f>
        <v/>
      </c>
      <c r="BL227" s="121">
        <f>$C227*INDEX(Curves!$V$8:$V$68,BL$4-$B227+1)</f>
        <v/>
      </c>
    </row>
    <row r="228">
      <c r="A228" s="116" t="inlineStr">
        <is>
          <t>Cohort month 30</t>
        </is>
      </c>
      <c r="B228" s="116" t="n">
        <v>30</v>
      </c>
      <c r="C228" s="33">
        <f>INDEX(Ops!$E$35:$BL$35,1,$B228)</f>
        <v/>
      </c>
      <c r="AI228" s="121">
        <f>$C228*INDEX(Curves!$V$8:$V$68,AI$4-$B228+1)</f>
        <v/>
      </c>
      <c r="AJ228" s="121">
        <f>$C228*INDEX(Curves!$V$8:$V$68,AJ$4-$B228+1)</f>
        <v/>
      </c>
      <c r="AK228" s="121">
        <f>$C228*INDEX(Curves!$V$8:$V$68,AK$4-$B228+1)</f>
        <v/>
      </c>
      <c r="AL228" s="121">
        <f>$C228*INDEX(Curves!$V$8:$V$68,AL$4-$B228+1)</f>
        <v/>
      </c>
      <c r="AM228" s="121">
        <f>$C228*INDEX(Curves!$V$8:$V$68,AM$4-$B228+1)</f>
        <v/>
      </c>
      <c r="AN228" s="121">
        <f>$C228*INDEX(Curves!$V$8:$V$68,AN$4-$B228+1)</f>
        <v/>
      </c>
      <c r="AO228" s="121">
        <f>$C228*INDEX(Curves!$V$8:$V$68,AO$4-$B228+1)</f>
        <v/>
      </c>
      <c r="AP228" s="121">
        <f>$C228*INDEX(Curves!$V$8:$V$68,AP$4-$B228+1)</f>
        <v/>
      </c>
      <c r="AQ228" s="121">
        <f>$C228*INDEX(Curves!$V$8:$V$68,AQ$4-$B228+1)</f>
        <v/>
      </c>
      <c r="AR228" s="121">
        <f>$C228*INDEX(Curves!$V$8:$V$68,AR$4-$B228+1)</f>
        <v/>
      </c>
      <c r="AS228" s="121">
        <f>$C228*INDEX(Curves!$V$8:$V$68,AS$4-$B228+1)</f>
        <v/>
      </c>
      <c r="AT228" s="121">
        <f>$C228*INDEX(Curves!$V$8:$V$68,AT$4-$B228+1)</f>
        <v/>
      </c>
      <c r="AU228" s="121">
        <f>$C228*INDEX(Curves!$V$8:$V$68,AU$4-$B228+1)</f>
        <v/>
      </c>
      <c r="AV228" s="121">
        <f>$C228*INDEX(Curves!$V$8:$V$68,AV$4-$B228+1)</f>
        <v/>
      </c>
      <c r="AW228" s="121">
        <f>$C228*INDEX(Curves!$V$8:$V$68,AW$4-$B228+1)</f>
        <v/>
      </c>
      <c r="AX228" s="121">
        <f>$C228*INDEX(Curves!$V$8:$V$68,AX$4-$B228+1)</f>
        <v/>
      </c>
      <c r="AY228" s="121">
        <f>$C228*INDEX(Curves!$V$8:$V$68,AY$4-$B228+1)</f>
        <v/>
      </c>
      <c r="AZ228" s="121">
        <f>$C228*INDEX(Curves!$V$8:$V$68,AZ$4-$B228+1)</f>
        <v/>
      </c>
      <c r="BA228" s="121">
        <f>$C228*INDEX(Curves!$V$8:$V$68,BA$4-$B228+1)</f>
        <v/>
      </c>
      <c r="BB228" s="121">
        <f>$C228*INDEX(Curves!$V$8:$V$68,BB$4-$B228+1)</f>
        <v/>
      </c>
      <c r="BC228" s="121">
        <f>$C228*INDEX(Curves!$V$8:$V$68,BC$4-$B228+1)</f>
        <v/>
      </c>
      <c r="BD228" s="121">
        <f>$C228*INDEX(Curves!$V$8:$V$68,BD$4-$B228+1)</f>
        <v/>
      </c>
      <c r="BE228" s="121">
        <f>$C228*INDEX(Curves!$V$8:$V$68,BE$4-$B228+1)</f>
        <v/>
      </c>
      <c r="BF228" s="121">
        <f>$C228*INDEX(Curves!$V$8:$V$68,BF$4-$B228+1)</f>
        <v/>
      </c>
      <c r="BG228" s="121">
        <f>$C228*INDEX(Curves!$V$8:$V$68,BG$4-$B228+1)</f>
        <v/>
      </c>
      <c r="BH228" s="121">
        <f>$C228*INDEX(Curves!$V$8:$V$68,BH$4-$B228+1)</f>
        <v/>
      </c>
      <c r="BI228" s="121">
        <f>$C228*INDEX(Curves!$V$8:$V$68,BI$4-$B228+1)</f>
        <v/>
      </c>
      <c r="BJ228" s="121">
        <f>$C228*INDEX(Curves!$V$8:$V$68,BJ$4-$B228+1)</f>
        <v/>
      </c>
      <c r="BK228" s="121">
        <f>$C228*INDEX(Curves!$V$8:$V$68,BK$4-$B228+1)</f>
        <v/>
      </c>
      <c r="BL228" s="121">
        <f>$C228*INDEX(Curves!$V$8:$V$68,BL$4-$B228+1)</f>
        <v/>
      </c>
    </row>
    <row r="229">
      <c r="A229" s="116" t="inlineStr">
        <is>
          <t>Cohort month 31</t>
        </is>
      </c>
      <c r="B229" s="116" t="n">
        <v>31</v>
      </c>
      <c r="C229" s="33">
        <f>INDEX(Ops!$E$35:$BL$35,1,$B229)</f>
        <v/>
      </c>
      <c r="AJ229" s="121">
        <f>$C229*INDEX(Curves!$V$8:$V$68,AJ$4-$B229+1)</f>
        <v/>
      </c>
      <c r="AK229" s="121">
        <f>$C229*INDEX(Curves!$V$8:$V$68,AK$4-$B229+1)</f>
        <v/>
      </c>
      <c r="AL229" s="121">
        <f>$C229*INDEX(Curves!$V$8:$V$68,AL$4-$B229+1)</f>
        <v/>
      </c>
      <c r="AM229" s="121">
        <f>$C229*INDEX(Curves!$V$8:$V$68,AM$4-$B229+1)</f>
        <v/>
      </c>
      <c r="AN229" s="121">
        <f>$C229*INDEX(Curves!$V$8:$V$68,AN$4-$B229+1)</f>
        <v/>
      </c>
      <c r="AO229" s="121">
        <f>$C229*INDEX(Curves!$V$8:$V$68,AO$4-$B229+1)</f>
        <v/>
      </c>
      <c r="AP229" s="121">
        <f>$C229*INDEX(Curves!$V$8:$V$68,AP$4-$B229+1)</f>
        <v/>
      </c>
      <c r="AQ229" s="121">
        <f>$C229*INDEX(Curves!$V$8:$V$68,AQ$4-$B229+1)</f>
        <v/>
      </c>
      <c r="AR229" s="121">
        <f>$C229*INDEX(Curves!$V$8:$V$68,AR$4-$B229+1)</f>
        <v/>
      </c>
      <c r="AS229" s="121">
        <f>$C229*INDEX(Curves!$V$8:$V$68,AS$4-$B229+1)</f>
        <v/>
      </c>
      <c r="AT229" s="121">
        <f>$C229*INDEX(Curves!$V$8:$V$68,AT$4-$B229+1)</f>
        <v/>
      </c>
      <c r="AU229" s="121">
        <f>$C229*INDEX(Curves!$V$8:$V$68,AU$4-$B229+1)</f>
        <v/>
      </c>
      <c r="AV229" s="121">
        <f>$C229*INDEX(Curves!$V$8:$V$68,AV$4-$B229+1)</f>
        <v/>
      </c>
      <c r="AW229" s="121">
        <f>$C229*INDEX(Curves!$V$8:$V$68,AW$4-$B229+1)</f>
        <v/>
      </c>
      <c r="AX229" s="121">
        <f>$C229*INDEX(Curves!$V$8:$V$68,AX$4-$B229+1)</f>
        <v/>
      </c>
      <c r="AY229" s="121">
        <f>$C229*INDEX(Curves!$V$8:$V$68,AY$4-$B229+1)</f>
        <v/>
      </c>
      <c r="AZ229" s="121">
        <f>$C229*INDEX(Curves!$V$8:$V$68,AZ$4-$B229+1)</f>
        <v/>
      </c>
      <c r="BA229" s="121">
        <f>$C229*INDEX(Curves!$V$8:$V$68,BA$4-$B229+1)</f>
        <v/>
      </c>
      <c r="BB229" s="121">
        <f>$C229*INDEX(Curves!$V$8:$V$68,BB$4-$B229+1)</f>
        <v/>
      </c>
      <c r="BC229" s="121">
        <f>$C229*INDEX(Curves!$V$8:$V$68,BC$4-$B229+1)</f>
        <v/>
      </c>
      <c r="BD229" s="121">
        <f>$C229*INDEX(Curves!$V$8:$V$68,BD$4-$B229+1)</f>
        <v/>
      </c>
      <c r="BE229" s="121">
        <f>$C229*INDEX(Curves!$V$8:$V$68,BE$4-$B229+1)</f>
        <v/>
      </c>
      <c r="BF229" s="121">
        <f>$C229*INDEX(Curves!$V$8:$V$68,BF$4-$B229+1)</f>
        <v/>
      </c>
      <c r="BG229" s="121">
        <f>$C229*INDEX(Curves!$V$8:$V$68,BG$4-$B229+1)</f>
        <v/>
      </c>
      <c r="BH229" s="121">
        <f>$C229*INDEX(Curves!$V$8:$V$68,BH$4-$B229+1)</f>
        <v/>
      </c>
      <c r="BI229" s="121">
        <f>$C229*INDEX(Curves!$V$8:$V$68,BI$4-$B229+1)</f>
        <v/>
      </c>
      <c r="BJ229" s="121">
        <f>$C229*INDEX(Curves!$V$8:$V$68,BJ$4-$B229+1)</f>
        <v/>
      </c>
      <c r="BK229" s="121">
        <f>$C229*INDEX(Curves!$V$8:$V$68,BK$4-$B229+1)</f>
        <v/>
      </c>
      <c r="BL229" s="121">
        <f>$C229*INDEX(Curves!$V$8:$V$68,BL$4-$B229+1)</f>
        <v/>
      </c>
    </row>
    <row r="230">
      <c r="A230" s="116" t="inlineStr">
        <is>
          <t>Cohort month 32</t>
        </is>
      </c>
      <c r="B230" s="116" t="n">
        <v>32</v>
      </c>
      <c r="C230" s="33">
        <f>INDEX(Ops!$E$35:$BL$35,1,$B230)</f>
        <v/>
      </c>
      <c r="AK230" s="121">
        <f>$C230*INDEX(Curves!$V$8:$V$68,AK$4-$B230+1)</f>
        <v/>
      </c>
      <c r="AL230" s="121">
        <f>$C230*INDEX(Curves!$V$8:$V$68,AL$4-$B230+1)</f>
        <v/>
      </c>
      <c r="AM230" s="121">
        <f>$C230*INDEX(Curves!$V$8:$V$68,AM$4-$B230+1)</f>
        <v/>
      </c>
      <c r="AN230" s="121">
        <f>$C230*INDEX(Curves!$V$8:$V$68,AN$4-$B230+1)</f>
        <v/>
      </c>
      <c r="AO230" s="121">
        <f>$C230*INDEX(Curves!$V$8:$V$68,AO$4-$B230+1)</f>
        <v/>
      </c>
      <c r="AP230" s="121">
        <f>$C230*INDEX(Curves!$V$8:$V$68,AP$4-$B230+1)</f>
        <v/>
      </c>
      <c r="AQ230" s="121">
        <f>$C230*INDEX(Curves!$V$8:$V$68,AQ$4-$B230+1)</f>
        <v/>
      </c>
      <c r="AR230" s="121">
        <f>$C230*INDEX(Curves!$V$8:$V$68,AR$4-$B230+1)</f>
        <v/>
      </c>
      <c r="AS230" s="121">
        <f>$C230*INDEX(Curves!$V$8:$V$68,AS$4-$B230+1)</f>
        <v/>
      </c>
      <c r="AT230" s="121">
        <f>$C230*INDEX(Curves!$V$8:$V$68,AT$4-$B230+1)</f>
        <v/>
      </c>
      <c r="AU230" s="121">
        <f>$C230*INDEX(Curves!$V$8:$V$68,AU$4-$B230+1)</f>
        <v/>
      </c>
      <c r="AV230" s="121">
        <f>$C230*INDEX(Curves!$V$8:$V$68,AV$4-$B230+1)</f>
        <v/>
      </c>
      <c r="AW230" s="121">
        <f>$C230*INDEX(Curves!$V$8:$V$68,AW$4-$B230+1)</f>
        <v/>
      </c>
      <c r="AX230" s="121">
        <f>$C230*INDEX(Curves!$V$8:$V$68,AX$4-$B230+1)</f>
        <v/>
      </c>
      <c r="AY230" s="121">
        <f>$C230*INDEX(Curves!$V$8:$V$68,AY$4-$B230+1)</f>
        <v/>
      </c>
      <c r="AZ230" s="121">
        <f>$C230*INDEX(Curves!$V$8:$V$68,AZ$4-$B230+1)</f>
        <v/>
      </c>
      <c r="BA230" s="121">
        <f>$C230*INDEX(Curves!$V$8:$V$68,BA$4-$B230+1)</f>
        <v/>
      </c>
      <c r="BB230" s="121">
        <f>$C230*INDEX(Curves!$V$8:$V$68,BB$4-$B230+1)</f>
        <v/>
      </c>
      <c r="BC230" s="121">
        <f>$C230*INDEX(Curves!$V$8:$V$68,BC$4-$B230+1)</f>
        <v/>
      </c>
      <c r="BD230" s="121">
        <f>$C230*INDEX(Curves!$V$8:$V$68,BD$4-$B230+1)</f>
        <v/>
      </c>
      <c r="BE230" s="121">
        <f>$C230*INDEX(Curves!$V$8:$V$68,BE$4-$B230+1)</f>
        <v/>
      </c>
      <c r="BF230" s="121">
        <f>$C230*INDEX(Curves!$V$8:$V$68,BF$4-$B230+1)</f>
        <v/>
      </c>
      <c r="BG230" s="121">
        <f>$C230*INDEX(Curves!$V$8:$V$68,BG$4-$B230+1)</f>
        <v/>
      </c>
      <c r="BH230" s="121">
        <f>$C230*INDEX(Curves!$V$8:$V$68,BH$4-$B230+1)</f>
        <v/>
      </c>
      <c r="BI230" s="121">
        <f>$C230*INDEX(Curves!$V$8:$V$68,BI$4-$B230+1)</f>
        <v/>
      </c>
      <c r="BJ230" s="121">
        <f>$C230*INDEX(Curves!$V$8:$V$68,BJ$4-$B230+1)</f>
        <v/>
      </c>
      <c r="BK230" s="121">
        <f>$C230*INDEX(Curves!$V$8:$V$68,BK$4-$B230+1)</f>
        <v/>
      </c>
      <c r="BL230" s="121">
        <f>$C230*INDEX(Curves!$V$8:$V$68,BL$4-$B230+1)</f>
        <v/>
      </c>
    </row>
    <row r="231">
      <c r="A231" s="116" t="inlineStr">
        <is>
          <t>Cohort month 33</t>
        </is>
      </c>
      <c r="B231" s="116" t="n">
        <v>33</v>
      </c>
      <c r="C231" s="33">
        <f>INDEX(Ops!$E$35:$BL$35,1,$B231)</f>
        <v/>
      </c>
      <c r="AL231" s="121">
        <f>$C231*INDEX(Curves!$V$8:$V$68,AL$4-$B231+1)</f>
        <v/>
      </c>
      <c r="AM231" s="121">
        <f>$C231*INDEX(Curves!$V$8:$V$68,AM$4-$B231+1)</f>
        <v/>
      </c>
      <c r="AN231" s="121">
        <f>$C231*INDEX(Curves!$V$8:$V$68,AN$4-$B231+1)</f>
        <v/>
      </c>
      <c r="AO231" s="121">
        <f>$C231*INDEX(Curves!$V$8:$V$68,AO$4-$B231+1)</f>
        <v/>
      </c>
      <c r="AP231" s="121">
        <f>$C231*INDEX(Curves!$V$8:$V$68,AP$4-$B231+1)</f>
        <v/>
      </c>
      <c r="AQ231" s="121">
        <f>$C231*INDEX(Curves!$V$8:$V$68,AQ$4-$B231+1)</f>
        <v/>
      </c>
      <c r="AR231" s="121">
        <f>$C231*INDEX(Curves!$V$8:$V$68,AR$4-$B231+1)</f>
        <v/>
      </c>
      <c r="AS231" s="121">
        <f>$C231*INDEX(Curves!$V$8:$V$68,AS$4-$B231+1)</f>
        <v/>
      </c>
      <c r="AT231" s="121">
        <f>$C231*INDEX(Curves!$V$8:$V$68,AT$4-$B231+1)</f>
        <v/>
      </c>
      <c r="AU231" s="121">
        <f>$C231*INDEX(Curves!$V$8:$V$68,AU$4-$B231+1)</f>
        <v/>
      </c>
      <c r="AV231" s="121">
        <f>$C231*INDEX(Curves!$V$8:$V$68,AV$4-$B231+1)</f>
        <v/>
      </c>
      <c r="AW231" s="121">
        <f>$C231*INDEX(Curves!$V$8:$V$68,AW$4-$B231+1)</f>
        <v/>
      </c>
      <c r="AX231" s="121">
        <f>$C231*INDEX(Curves!$V$8:$V$68,AX$4-$B231+1)</f>
        <v/>
      </c>
      <c r="AY231" s="121">
        <f>$C231*INDEX(Curves!$V$8:$V$68,AY$4-$B231+1)</f>
        <v/>
      </c>
      <c r="AZ231" s="121">
        <f>$C231*INDEX(Curves!$V$8:$V$68,AZ$4-$B231+1)</f>
        <v/>
      </c>
      <c r="BA231" s="121">
        <f>$C231*INDEX(Curves!$V$8:$V$68,BA$4-$B231+1)</f>
        <v/>
      </c>
      <c r="BB231" s="121">
        <f>$C231*INDEX(Curves!$V$8:$V$68,BB$4-$B231+1)</f>
        <v/>
      </c>
      <c r="BC231" s="121">
        <f>$C231*INDEX(Curves!$V$8:$V$68,BC$4-$B231+1)</f>
        <v/>
      </c>
      <c r="BD231" s="121">
        <f>$C231*INDEX(Curves!$V$8:$V$68,BD$4-$B231+1)</f>
        <v/>
      </c>
      <c r="BE231" s="121">
        <f>$C231*INDEX(Curves!$V$8:$V$68,BE$4-$B231+1)</f>
        <v/>
      </c>
      <c r="BF231" s="121">
        <f>$C231*INDEX(Curves!$V$8:$V$68,BF$4-$B231+1)</f>
        <v/>
      </c>
      <c r="BG231" s="121">
        <f>$C231*INDEX(Curves!$V$8:$V$68,BG$4-$B231+1)</f>
        <v/>
      </c>
      <c r="BH231" s="121">
        <f>$C231*INDEX(Curves!$V$8:$V$68,BH$4-$B231+1)</f>
        <v/>
      </c>
      <c r="BI231" s="121">
        <f>$C231*INDEX(Curves!$V$8:$V$68,BI$4-$B231+1)</f>
        <v/>
      </c>
      <c r="BJ231" s="121">
        <f>$C231*INDEX(Curves!$V$8:$V$68,BJ$4-$B231+1)</f>
        <v/>
      </c>
      <c r="BK231" s="121">
        <f>$C231*INDEX(Curves!$V$8:$V$68,BK$4-$B231+1)</f>
        <v/>
      </c>
      <c r="BL231" s="121">
        <f>$C231*INDEX(Curves!$V$8:$V$68,BL$4-$B231+1)</f>
        <v/>
      </c>
    </row>
    <row r="232">
      <c r="A232" s="116" t="inlineStr">
        <is>
          <t>Cohort month 34</t>
        </is>
      </c>
      <c r="B232" s="116" t="n">
        <v>34</v>
      </c>
      <c r="C232" s="33">
        <f>INDEX(Ops!$E$35:$BL$35,1,$B232)</f>
        <v/>
      </c>
      <c r="AM232" s="121">
        <f>$C232*INDEX(Curves!$V$8:$V$68,AM$4-$B232+1)</f>
        <v/>
      </c>
      <c r="AN232" s="121">
        <f>$C232*INDEX(Curves!$V$8:$V$68,AN$4-$B232+1)</f>
        <v/>
      </c>
      <c r="AO232" s="121">
        <f>$C232*INDEX(Curves!$V$8:$V$68,AO$4-$B232+1)</f>
        <v/>
      </c>
      <c r="AP232" s="121">
        <f>$C232*INDEX(Curves!$V$8:$V$68,AP$4-$B232+1)</f>
        <v/>
      </c>
      <c r="AQ232" s="121">
        <f>$C232*INDEX(Curves!$V$8:$V$68,AQ$4-$B232+1)</f>
        <v/>
      </c>
      <c r="AR232" s="121">
        <f>$C232*INDEX(Curves!$V$8:$V$68,AR$4-$B232+1)</f>
        <v/>
      </c>
      <c r="AS232" s="121">
        <f>$C232*INDEX(Curves!$V$8:$V$68,AS$4-$B232+1)</f>
        <v/>
      </c>
      <c r="AT232" s="121">
        <f>$C232*INDEX(Curves!$V$8:$V$68,AT$4-$B232+1)</f>
        <v/>
      </c>
      <c r="AU232" s="121">
        <f>$C232*INDEX(Curves!$V$8:$V$68,AU$4-$B232+1)</f>
        <v/>
      </c>
      <c r="AV232" s="121">
        <f>$C232*INDEX(Curves!$V$8:$V$68,AV$4-$B232+1)</f>
        <v/>
      </c>
      <c r="AW232" s="121">
        <f>$C232*INDEX(Curves!$V$8:$V$68,AW$4-$B232+1)</f>
        <v/>
      </c>
      <c r="AX232" s="121">
        <f>$C232*INDEX(Curves!$V$8:$V$68,AX$4-$B232+1)</f>
        <v/>
      </c>
      <c r="AY232" s="121">
        <f>$C232*INDEX(Curves!$V$8:$V$68,AY$4-$B232+1)</f>
        <v/>
      </c>
      <c r="AZ232" s="121">
        <f>$C232*INDEX(Curves!$V$8:$V$68,AZ$4-$B232+1)</f>
        <v/>
      </c>
      <c r="BA232" s="121">
        <f>$C232*INDEX(Curves!$V$8:$V$68,BA$4-$B232+1)</f>
        <v/>
      </c>
      <c r="BB232" s="121">
        <f>$C232*INDEX(Curves!$V$8:$V$68,BB$4-$B232+1)</f>
        <v/>
      </c>
      <c r="BC232" s="121">
        <f>$C232*INDEX(Curves!$V$8:$V$68,BC$4-$B232+1)</f>
        <v/>
      </c>
      <c r="BD232" s="121">
        <f>$C232*INDEX(Curves!$V$8:$V$68,BD$4-$B232+1)</f>
        <v/>
      </c>
      <c r="BE232" s="121">
        <f>$C232*INDEX(Curves!$V$8:$V$68,BE$4-$B232+1)</f>
        <v/>
      </c>
      <c r="BF232" s="121">
        <f>$C232*INDEX(Curves!$V$8:$V$68,BF$4-$B232+1)</f>
        <v/>
      </c>
      <c r="BG232" s="121">
        <f>$C232*INDEX(Curves!$V$8:$V$68,BG$4-$B232+1)</f>
        <v/>
      </c>
      <c r="BH232" s="121">
        <f>$C232*INDEX(Curves!$V$8:$V$68,BH$4-$B232+1)</f>
        <v/>
      </c>
      <c r="BI232" s="121">
        <f>$C232*INDEX(Curves!$V$8:$V$68,BI$4-$B232+1)</f>
        <v/>
      </c>
      <c r="BJ232" s="121">
        <f>$C232*INDEX(Curves!$V$8:$V$68,BJ$4-$B232+1)</f>
        <v/>
      </c>
      <c r="BK232" s="121">
        <f>$C232*INDEX(Curves!$V$8:$V$68,BK$4-$B232+1)</f>
        <v/>
      </c>
      <c r="BL232" s="121">
        <f>$C232*INDEX(Curves!$V$8:$V$68,BL$4-$B232+1)</f>
        <v/>
      </c>
    </row>
    <row r="233">
      <c r="A233" s="116" t="inlineStr">
        <is>
          <t>Cohort month 35</t>
        </is>
      </c>
      <c r="B233" s="116" t="n">
        <v>35</v>
      </c>
      <c r="C233" s="33">
        <f>INDEX(Ops!$E$35:$BL$35,1,$B233)</f>
        <v/>
      </c>
      <c r="AN233" s="121">
        <f>$C233*INDEX(Curves!$V$8:$V$68,AN$4-$B233+1)</f>
        <v/>
      </c>
      <c r="AO233" s="121">
        <f>$C233*INDEX(Curves!$V$8:$V$68,AO$4-$B233+1)</f>
        <v/>
      </c>
      <c r="AP233" s="121">
        <f>$C233*INDEX(Curves!$V$8:$V$68,AP$4-$B233+1)</f>
        <v/>
      </c>
      <c r="AQ233" s="121">
        <f>$C233*INDEX(Curves!$V$8:$V$68,AQ$4-$B233+1)</f>
        <v/>
      </c>
      <c r="AR233" s="121">
        <f>$C233*INDEX(Curves!$V$8:$V$68,AR$4-$B233+1)</f>
        <v/>
      </c>
      <c r="AS233" s="121">
        <f>$C233*INDEX(Curves!$V$8:$V$68,AS$4-$B233+1)</f>
        <v/>
      </c>
      <c r="AT233" s="121">
        <f>$C233*INDEX(Curves!$V$8:$V$68,AT$4-$B233+1)</f>
        <v/>
      </c>
      <c r="AU233" s="121">
        <f>$C233*INDEX(Curves!$V$8:$V$68,AU$4-$B233+1)</f>
        <v/>
      </c>
      <c r="AV233" s="121">
        <f>$C233*INDEX(Curves!$V$8:$V$68,AV$4-$B233+1)</f>
        <v/>
      </c>
      <c r="AW233" s="121">
        <f>$C233*INDEX(Curves!$V$8:$V$68,AW$4-$B233+1)</f>
        <v/>
      </c>
      <c r="AX233" s="121">
        <f>$C233*INDEX(Curves!$V$8:$V$68,AX$4-$B233+1)</f>
        <v/>
      </c>
      <c r="AY233" s="121">
        <f>$C233*INDEX(Curves!$V$8:$V$68,AY$4-$B233+1)</f>
        <v/>
      </c>
      <c r="AZ233" s="121">
        <f>$C233*INDEX(Curves!$V$8:$V$68,AZ$4-$B233+1)</f>
        <v/>
      </c>
      <c r="BA233" s="121">
        <f>$C233*INDEX(Curves!$V$8:$V$68,BA$4-$B233+1)</f>
        <v/>
      </c>
      <c r="BB233" s="121">
        <f>$C233*INDEX(Curves!$V$8:$V$68,BB$4-$B233+1)</f>
        <v/>
      </c>
      <c r="BC233" s="121">
        <f>$C233*INDEX(Curves!$V$8:$V$68,BC$4-$B233+1)</f>
        <v/>
      </c>
      <c r="BD233" s="121">
        <f>$C233*INDEX(Curves!$V$8:$V$68,BD$4-$B233+1)</f>
        <v/>
      </c>
      <c r="BE233" s="121">
        <f>$C233*INDEX(Curves!$V$8:$V$68,BE$4-$B233+1)</f>
        <v/>
      </c>
      <c r="BF233" s="121">
        <f>$C233*INDEX(Curves!$V$8:$V$68,BF$4-$B233+1)</f>
        <v/>
      </c>
      <c r="BG233" s="121">
        <f>$C233*INDEX(Curves!$V$8:$V$68,BG$4-$B233+1)</f>
        <v/>
      </c>
      <c r="BH233" s="121">
        <f>$C233*INDEX(Curves!$V$8:$V$68,BH$4-$B233+1)</f>
        <v/>
      </c>
      <c r="BI233" s="121">
        <f>$C233*INDEX(Curves!$V$8:$V$68,BI$4-$B233+1)</f>
        <v/>
      </c>
      <c r="BJ233" s="121">
        <f>$C233*INDEX(Curves!$V$8:$V$68,BJ$4-$B233+1)</f>
        <v/>
      </c>
      <c r="BK233" s="121">
        <f>$C233*INDEX(Curves!$V$8:$V$68,BK$4-$B233+1)</f>
        <v/>
      </c>
      <c r="BL233" s="121">
        <f>$C233*INDEX(Curves!$V$8:$V$68,BL$4-$B233+1)</f>
        <v/>
      </c>
    </row>
    <row r="234">
      <c r="A234" s="116" t="inlineStr">
        <is>
          <t>Cohort month 36</t>
        </is>
      </c>
      <c r="B234" s="116" t="n">
        <v>36</v>
      </c>
      <c r="C234" s="33">
        <f>INDEX(Ops!$E$35:$BL$35,1,$B234)</f>
        <v/>
      </c>
      <c r="AO234" s="121">
        <f>$C234*INDEX(Curves!$V$8:$V$68,AO$4-$B234+1)</f>
        <v/>
      </c>
      <c r="AP234" s="121">
        <f>$C234*INDEX(Curves!$V$8:$V$68,AP$4-$B234+1)</f>
        <v/>
      </c>
      <c r="AQ234" s="121">
        <f>$C234*INDEX(Curves!$V$8:$V$68,AQ$4-$B234+1)</f>
        <v/>
      </c>
      <c r="AR234" s="121">
        <f>$C234*INDEX(Curves!$V$8:$V$68,AR$4-$B234+1)</f>
        <v/>
      </c>
      <c r="AS234" s="121">
        <f>$C234*INDEX(Curves!$V$8:$V$68,AS$4-$B234+1)</f>
        <v/>
      </c>
      <c r="AT234" s="121">
        <f>$C234*INDEX(Curves!$V$8:$V$68,AT$4-$B234+1)</f>
        <v/>
      </c>
      <c r="AU234" s="121">
        <f>$C234*INDEX(Curves!$V$8:$V$68,AU$4-$B234+1)</f>
        <v/>
      </c>
      <c r="AV234" s="121">
        <f>$C234*INDEX(Curves!$V$8:$V$68,AV$4-$B234+1)</f>
        <v/>
      </c>
      <c r="AW234" s="121">
        <f>$C234*INDEX(Curves!$V$8:$V$68,AW$4-$B234+1)</f>
        <v/>
      </c>
      <c r="AX234" s="121">
        <f>$C234*INDEX(Curves!$V$8:$V$68,AX$4-$B234+1)</f>
        <v/>
      </c>
      <c r="AY234" s="121">
        <f>$C234*INDEX(Curves!$V$8:$V$68,AY$4-$B234+1)</f>
        <v/>
      </c>
      <c r="AZ234" s="121">
        <f>$C234*INDEX(Curves!$V$8:$V$68,AZ$4-$B234+1)</f>
        <v/>
      </c>
      <c r="BA234" s="121">
        <f>$C234*INDEX(Curves!$V$8:$V$68,BA$4-$B234+1)</f>
        <v/>
      </c>
      <c r="BB234" s="121">
        <f>$C234*INDEX(Curves!$V$8:$V$68,BB$4-$B234+1)</f>
        <v/>
      </c>
      <c r="BC234" s="121">
        <f>$C234*INDEX(Curves!$V$8:$V$68,BC$4-$B234+1)</f>
        <v/>
      </c>
      <c r="BD234" s="121">
        <f>$C234*INDEX(Curves!$V$8:$V$68,BD$4-$B234+1)</f>
        <v/>
      </c>
      <c r="BE234" s="121">
        <f>$C234*INDEX(Curves!$V$8:$V$68,BE$4-$B234+1)</f>
        <v/>
      </c>
      <c r="BF234" s="121">
        <f>$C234*INDEX(Curves!$V$8:$V$68,BF$4-$B234+1)</f>
        <v/>
      </c>
      <c r="BG234" s="121">
        <f>$C234*INDEX(Curves!$V$8:$V$68,BG$4-$B234+1)</f>
        <v/>
      </c>
      <c r="BH234" s="121">
        <f>$C234*INDEX(Curves!$V$8:$V$68,BH$4-$B234+1)</f>
        <v/>
      </c>
      <c r="BI234" s="121">
        <f>$C234*INDEX(Curves!$V$8:$V$68,BI$4-$B234+1)</f>
        <v/>
      </c>
      <c r="BJ234" s="121">
        <f>$C234*INDEX(Curves!$V$8:$V$68,BJ$4-$B234+1)</f>
        <v/>
      </c>
      <c r="BK234" s="121">
        <f>$C234*INDEX(Curves!$V$8:$V$68,BK$4-$B234+1)</f>
        <v/>
      </c>
      <c r="BL234" s="121">
        <f>$C234*INDEX(Curves!$V$8:$V$68,BL$4-$B234+1)</f>
        <v/>
      </c>
    </row>
    <row r="235">
      <c r="A235" s="116" t="inlineStr">
        <is>
          <t>Cohort month 37</t>
        </is>
      </c>
      <c r="B235" s="116" t="n">
        <v>37</v>
      </c>
      <c r="C235" s="33">
        <f>INDEX(Ops!$E$35:$BL$35,1,$B235)</f>
        <v/>
      </c>
      <c r="AP235" s="121">
        <f>$C235*INDEX(Curves!$V$8:$V$68,AP$4-$B235+1)</f>
        <v/>
      </c>
      <c r="AQ235" s="121">
        <f>$C235*INDEX(Curves!$V$8:$V$68,AQ$4-$B235+1)</f>
        <v/>
      </c>
      <c r="AR235" s="121">
        <f>$C235*INDEX(Curves!$V$8:$V$68,AR$4-$B235+1)</f>
        <v/>
      </c>
      <c r="AS235" s="121">
        <f>$C235*INDEX(Curves!$V$8:$V$68,AS$4-$B235+1)</f>
        <v/>
      </c>
      <c r="AT235" s="121">
        <f>$C235*INDEX(Curves!$V$8:$V$68,AT$4-$B235+1)</f>
        <v/>
      </c>
      <c r="AU235" s="121">
        <f>$C235*INDEX(Curves!$V$8:$V$68,AU$4-$B235+1)</f>
        <v/>
      </c>
      <c r="AV235" s="121">
        <f>$C235*INDEX(Curves!$V$8:$V$68,AV$4-$B235+1)</f>
        <v/>
      </c>
      <c r="AW235" s="121">
        <f>$C235*INDEX(Curves!$V$8:$V$68,AW$4-$B235+1)</f>
        <v/>
      </c>
      <c r="AX235" s="121">
        <f>$C235*INDEX(Curves!$V$8:$V$68,AX$4-$B235+1)</f>
        <v/>
      </c>
      <c r="AY235" s="121">
        <f>$C235*INDEX(Curves!$V$8:$V$68,AY$4-$B235+1)</f>
        <v/>
      </c>
      <c r="AZ235" s="121">
        <f>$C235*INDEX(Curves!$V$8:$V$68,AZ$4-$B235+1)</f>
        <v/>
      </c>
      <c r="BA235" s="121">
        <f>$C235*INDEX(Curves!$V$8:$V$68,BA$4-$B235+1)</f>
        <v/>
      </c>
      <c r="BB235" s="121">
        <f>$C235*INDEX(Curves!$V$8:$V$68,BB$4-$B235+1)</f>
        <v/>
      </c>
      <c r="BC235" s="121">
        <f>$C235*INDEX(Curves!$V$8:$V$68,BC$4-$B235+1)</f>
        <v/>
      </c>
      <c r="BD235" s="121">
        <f>$C235*INDEX(Curves!$V$8:$V$68,BD$4-$B235+1)</f>
        <v/>
      </c>
      <c r="BE235" s="121">
        <f>$C235*INDEX(Curves!$V$8:$V$68,BE$4-$B235+1)</f>
        <v/>
      </c>
      <c r="BF235" s="121">
        <f>$C235*INDEX(Curves!$V$8:$V$68,BF$4-$B235+1)</f>
        <v/>
      </c>
      <c r="BG235" s="121">
        <f>$C235*INDEX(Curves!$V$8:$V$68,BG$4-$B235+1)</f>
        <v/>
      </c>
      <c r="BH235" s="121">
        <f>$C235*INDEX(Curves!$V$8:$V$68,BH$4-$B235+1)</f>
        <v/>
      </c>
      <c r="BI235" s="121">
        <f>$C235*INDEX(Curves!$V$8:$V$68,BI$4-$B235+1)</f>
        <v/>
      </c>
      <c r="BJ235" s="121">
        <f>$C235*INDEX(Curves!$V$8:$V$68,BJ$4-$B235+1)</f>
        <v/>
      </c>
      <c r="BK235" s="121">
        <f>$C235*INDEX(Curves!$V$8:$V$68,BK$4-$B235+1)</f>
        <v/>
      </c>
      <c r="BL235" s="121">
        <f>$C235*INDEX(Curves!$V$8:$V$68,BL$4-$B235+1)</f>
        <v/>
      </c>
    </row>
    <row r="236">
      <c r="A236" s="116" t="inlineStr">
        <is>
          <t>Cohort month 38</t>
        </is>
      </c>
      <c r="B236" s="116" t="n">
        <v>38</v>
      </c>
      <c r="C236" s="33">
        <f>INDEX(Ops!$E$35:$BL$35,1,$B236)</f>
        <v/>
      </c>
      <c r="AQ236" s="121">
        <f>$C236*INDEX(Curves!$V$8:$V$68,AQ$4-$B236+1)</f>
        <v/>
      </c>
      <c r="AR236" s="121">
        <f>$C236*INDEX(Curves!$V$8:$V$68,AR$4-$B236+1)</f>
        <v/>
      </c>
      <c r="AS236" s="121">
        <f>$C236*INDEX(Curves!$V$8:$V$68,AS$4-$B236+1)</f>
        <v/>
      </c>
      <c r="AT236" s="121">
        <f>$C236*INDEX(Curves!$V$8:$V$68,AT$4-$B236+1)</f>
        <v/>
      </c>
      <c r="AU236" s="121">
        <f>$C236*INDEX(Curves!$V$8:$V$68,AU$4-$B236+1)</f>
        <v/>
      </c>
      <c r="AV236" s="121">
        <f>$C236*INDEX(Curves!$V$8:$V$68,AV$4-$B236+1)</f>
        <v/>
      </c>
      <c r="AW236" s="121">
        <f>$C236*INDEX(Curves!$V$8:$V$68,AW$4-$B236+1)</f>
        <v/>
      </c>
      <c r="AX236" s="121">
        <f>$C236*INDEX(Curves!$V$8:$V$68,AX$4-$B236+1)</f>
        <v/>
      </c>
      <c r="AY236" s="121">
        <f>$C236*INDEX(Curves!$V$8:$V$68,AY$4-$B236+1)</f>
        <v/>
      </c>
      <c r="AZ236" s="121">
        <f>$C236*INDEX(Curves!$V$8:$V$68,AZ$4-$B236+1)</f>
        <v/>
      </c>
      <c r="BA236" s="121">
        <f>$C236*INDEX(Curves!$V$8:$V$68,BA$4-$B236+1)</f>
        <v/>
      </c>
      <c r="BB236" s="121">
        <f>$C236*INDEX(Curves!$V$8:$V$68,BB$4-$B236+1)</f>
        <v/>
      </c>
      <c r="BC236" s="121">
        <f>$C236*INDEX(Curves!$V$8:$V$68,BC$4-$B236+1)</f>
        <v/>
      </c>
      <c r="BD236" s="121">
        <f>$C236*INDEX(Curves!$V$8:$V$68,BD$4-$B236+1)</f>
        <v/>
      </c>
      <c r="BE236" s="121">
        <f>$C236*INDEX(Curves!$V$8:$V$68,BE$4-$B236+1)</f>
        <v/>
      </c>
      <c r="BF236" s="121">
        <f>$C236*INDEX(Curves!$V$8:$V$68,BF$4-$B236+1)</f>
        <v/>
      </c>
      <c r="BG236" s="121">
        <f>$C236*INDEX(Curves!$V$8:$V$68,BG$4-$B236+1)</f>
        <v/>
      </c>
      <c r="BH236" s="121">
        <f>$C236*INDEX(Curves!$V$8:$V$68,BH$4-$B236+1)</f>
        <v/>
      </c>
      <c r="BI236" s="121">
        <f>$C236*INDEX(Curves!$V$8:$V$68,BI$4-$B236+1)</f>
        <v/>
      </c>
      <c r="BJ236" s="121">
        <f>$C236*INDEX(Curves!$V$8:$V$68,BJ$4-$B236+1)</f>
        <v/>
      </c>
      <c r="BK236" s="121">
        <f>$C236*INDEX(Curves!$V$8:$V$68,BK$4-$B236+1)</f>
        <v/>
      </c>
      <c r="BL236" s="121">
        <f>$C236*INDEX(Curves!$V$8:$V$68,BL$4-$B236+1)</f>
        <v/>
      </c>
    </row>
    <row r="237">
      <c r="A237" s="116" t="inlineStr">
        <is>
          <t>Cohort month 39</t>
        </is>
      </c>
      <c r="B237" s="116" t="n">
        <v>39</v>
      </c>
      <c r="C237" s="33">
        <f>INDEX(Ops!$E$35:$BL$35,1,$B237)</f>
        <v/>
      </c>
      <c r="AR237" s="121">
        <f>$C237*INDEX(Curves!$V$8:$V$68,AR$4-$B237+1)</f>
        <v/>
      </c>
      <c r="AS237" s="121">
        <f>$C237*INDEX(Curves!$V$8:$V$68,AS$4-$B237+1)</f>
        <v/>
      </c>
      <c r="AT237" s="121">
        <f>$C237*INDEX(Curves!$V$8:$V$68,AT$4-$B237+1)</f>
        <v/>
      </c>
      <c r="AU237" s="121">
        <f>$C237*INDEX(Curves!$V$8:$V$68,AU$4-$B237+1)</f>
        <v/>
      </c>
      <c r="AV237" s="121">
        <f>$C237*INDEX(Curves!$V$8:$V$68,AV$4-$B237+1)</f>
        <v/>
      </c>
      <c r="AW237" s="121">
        <f>$C237*INDEX(Curves!$V$8:$V$68,AW$4-$B237+1)</f>
        <v/>
      </c>
      <c r="AX237" s="121">
        <f>$C237*INDEX(Curves!$V$8:$V$68,AX$4-$B237+1)</f>
        <v/>
      </c>
      <c r="AY237" s="121">
        <f>$C237*INDEX(Curves!$V$8:$V$68,AY$4-$B237+1)</f>
        <v/>
      </c>
      <c r="AZ237" s="121">
        <f>$C237*INDEX(Curves!$V$8:$V$68,AZ$4-$B237+1)</f>
        <v/>
      </c>
      <c r="BA237" s="121">
        <f>$C237*INDEX(Curves!$V$8:$V$68,BA$4-$B237+1)</f>
        <v/>
      </c>
      <c r="BB237" s="121">
        <f>$C237*INDEX(Curves!$V$8:$V$68,BB$4-$B237+1)</f>
        <v/>
      </c>
      <c r="BC237" s="121">
        <f>$C237*INDEX(Curves!$V$8:$V$68,BC$4-$B237+1)</f>
        <v/>
      </c>
      <c r="BD237" s="121">
        <f>$C237*INDEX(Curves!$V$8:$V$68,BD$4-$B237+1)</f>
        <v/>
      </c>
      <c r="BE237" s="121">
        <f>$C237*INDEX(Curves!$V$8:$V$68,BE$4-$B237+1)</f>
        <v/>
      </c>
      <c r="BF237" s="121">
        <f>$C237*INDEX(Curves!$V$8:$V$68,BF$4-$B237+1)</f>
        <v/>
      </c>
      <c r="BG237" s="121">
        <f>$C237*INDEX(Curves!$V$8:$V$68,BG$4-$B237+1)</f>
        <v/>
      </c>
      <c r="BH237" s="121">
        <f>$C237*INDEX(Curves!$V$8:$V$68,BH$4-$B237+1)</f>
        <v/>
      </c>
      <c r="BI237" s="121">
        <f>$C237*INDEX(Curves!$V$8:$V$68,BI$4-$B237+1)</f>
        <v/>
      </c>
      <c r="BJ237" s="121">
        <f>$C237*INDEX(Curves!$V$8:$V$68,BJ$4-$B237+1)</f>
        <v/>
      </c>
      <c r="BK237" s="121">
        <f>$C237*INDEX(Curves!$V$8:$V$68,BK$4-$B237+1)</f>
        <v/>
      </c>
      <c r="BL237" s="121">
        <f>$C237*INDEX(Curves!$V$8:$V$68,BL$4-$B237+1)</f>
        <v/>
      </c>
    </row>
    <row r="238">
      <c r="A238" s="116" t="inlineStr">
        <is>
          <t>Cohort month 40</t>
        </is>
      </c>
      <c r="B238" s="116" t="n">
        <v>40</v>
      </c>
      <c r="C238" s="33">
        <f>INDEX(Ops!$E$35:$BL$35,1,$B238)</f>
        <v/>
      </c>
      <c r="AS238" s="121">
        <f>$C238*INDEX(Curves!$V$8:$V$68,AS$4-$B238+1)</f>
        <v/>
      </c>
      <c r="AT238" s="121">
        <f>$C238*INDEX(Curves!$V$8:$V$68,AT$4-$B238+1)</f>
        <v/>
      </c>
      <c r="AU238" s="121">
        <f>$C238*INDEX(Curves!$V$8:$V$68,AU$4-$B238+1)</f>
        <v/>
      </c>
      <c r="AV238" s="121">
        <f>$C238*INDEX(Curves!$V$8:$V$68,AV$4-$B238+1)</f>
        <v/>
      </c>
      <c r="AW238" s="121">
        <f>$C238*INDEX(Curves!$V$8:$V$68,AW$4-$B238+1)</f>
        <v/>
      </c>
      <c r="AX238" s="121">
        <f>$C238*INDEX(Curves!$V$8:$V$68,AX$4-$B238+1)</f>
        <v/>
      </c>
      <c r="AY238" s="121">
        <f>$C238*INDEX(Curves!$V$8:$V$68,AY$4-$B238+1)</f>
        <v/>
      </c>
      <c r="AZ238" s="121">
        <f>$C238*INDEX(Curves!$V$8:$V$68,AZ$4-$B238+1)</f>
        <v/>
      </c>
      <c r="BA238" s="121">
        <f>$C238*INDEX(Curves!$V$8:$V$68,BA$4-$B238+1)</f>
        <v/>
      </c>
      <c r="BB238" s="121">
        <f>$C238*INDEX(Curves!$V$8:$V$68,BB$4-$B238+1)</f>
        <v/>
      </c>
      <c r="BC238" s="121">
        <f>$C238*INDEX(Curves!$V$8:$V$68,BC$4-$B238+1)</f>
        <v/>
      </c>
      <c r="BD238" s="121">
        <f>$C238*INDEX(Curves!$V$8:$V$68,BD$4-$B238+1)</f>
        <v/>
      </c>
      <c r="BE238" s="121">
        <f>$C238*INDEX(Curves!$V$8:$V$68,BE$4-$B238+1)</f>
        <v/>
      </c>
      <c r="BF238" s="121">
        <f>$C238*INDEX(Curves!$V$8:$V$68,BF$4-$B238+1)</f>
        <v/>
      </c>
      <c r="BG238" s="121">
        <f>$C238*INDEX(Curves!$V$8:$V$68,BG$4-$B238+1)</f>
        <v/>
      </c>
      <c r="BH238" s="121">
        <f>$C238*INDEX(Curves!$V$8:$V$68,BH$4-$B238+1)</f>
        <v/>
      </c>
      <c r="BI238" s="121">
        <f>$C238*INDEX(Curves!$V$8:$V$68,BI$4-$B238+1)</f>
        <v/>
      </c>
      <c r="BJ238" s="121">
        <f>$C238*INDEX(Curves!$V$8:$V$68,BJ$4-$B238+1)</f>
        <v/>
      </c>
      <c r="BK238" s="121">
        <f>$C238*INDEX(Curves!$V$8:$V$68,BK$4-$B238+1)</f>
        <v/>
      </c>
      <c r="BL238" s="121">
        <f>$C238*INDEX(Curves!$V$8:$V$68,BL$4-$B238+1)</f>
        <v/>
      </c>
    </row>
    <row r="239">
      <c r="A239" s="116" t="inlineStr">
        <is>
          <t>Cohort month 41</t>
        </is>
      </c>
      <c r="B239" s="116" t="n">
        <v>41</v>
      </c>
      <c r="C239" s="33">
        <f>INDEX(Ops!$E$35:$BL$35,1,$B239)</f>
        <v/>
      </c>
      <c r="AT239" s="121">
        <f>$C239*INDEX(Curves!$V$8:$V$68,AT$4-$B239+1)</f>
        <v/>
      </c>
      <c r="AU239" s="121">
        <f>$C239*INDEX(Curves!$V$8:$V$68,AU$4-$B239+1)</f>
        <v/>
      </c>
      <c r="AV239" s="121">
        <f>$C239*INDEX(Curves!$V$8:$V$68,AV$4-$B239+1)</f>
        <v/>
      </c>
      <c r="AW239" s="121">
        <f>$C239*INDEX(Curves!$V$8:$V$68,AW$4-$B239+1)</f>
        <v/>
      </c>
      <c r="AX239" s="121">
        <f>$C239*INDEX(Curves!$V$8:$V$68,AX$4-$B239+1)</f>
        <v/>
      </c>
      <c r="AY239" s="121">
        <f>$C239*INDEX(Curves!$V$8:$V$68,AY$4-$B239+1)</f>
        <v/>
      </c>
      <c r="AZ239" s="121">
        <f>$C239*INDEX(Curves!$V$8:$V$68,AZ$4-$B239+1)</f>
        <v/>
      </c>
      <c r="BA239" s="121">
        <f>$C239*INDEX(Curves!$V$8:$V$68,BA$4-$B239+1)</f>
        <v/>
      </c>
      <c r="BB239" s="121">
        <f>$C239*INDEX(Curves!$V$8:$V$68,BB$4-$B239+1)</f>
        <v/>
      </c>
      <c r="BC239" s="121">
        <f>$C239*INDEX(Curves!$V$8:$V$68,BC$4-$B239+1)</f>
        <v/>
      </c>
      <c r="BD239" s="121">
        <f>$C239*INDEX(Curves!$V$8:$V$68,BD$4-$B239+1)</f>
        <v/>
      </c>
      <c r="BE239" s="121">
        <f>$C239*INDEX(Curves!$V$8:$V$68,BE$4-$B239+1)</f>
        <v/>
      </c>
      <c r="BF239" s="121">
        <f>$C239*INDEX(Curves!$V$8:$V$68,BF$4-$B239+1)</f>
        <v/>
      </c>
      <c r="BG239" s="121">
        <f>$C239*INDEX(Curves!$V$8:$V$68,BG$4-$B239+1)</f>
        <v/>
      </c>
      <c r="BH239" s="121">
        <f>$C239*INDEX(Curves!$V$8:$V$68,BH$4-$B239+1)</f>
        <v/>
      </c>
      <c r="BI239" s="121">
        <f>$C239*INDEX(Curves!$V$8:$V$68,BI$4-$B239+1)</f>
        <v/>
      </c>
      <c r="BJ239" s="121">
        <f>$C239*INDEX(Curves!$V$8:$V$68,BJ$4-$B239+1)</f>
        <v/>
      </c>
      <c r="BK239" s="121">
        <f>$C239*INDEX(Curves!$V$8:$V$68,BK$4-$B239+1)</f>
        <v/>
      </c>
      <c r="BL239" s="121">
        <f>$C239*INDEX(Curves!$V$8:$V$68,BL$4-$B239+1)</f>
        <v/>
      </c>
    </row>
    <row r="240">
      <c r="A240" s="116" t="inlineStr">
        <is>
          <t>Cohort month 42</t>
        </is>
      </c>
      <c r="B240" s="116" t="n">
        <v>42</v>
      </c>
      <c r="C240" s="33">
        <f>INDEX(Ops!$E$35:$BL$35,1,$B240)</f>
        <v/>
      </c>
      <c r="AU240" s="121">
        <f>$C240*INDEX(Curves!$V$8:$V$68,AU$4-$B240+1)</f>
        <v/>
      </c>
      <c r="AV240" s="121">
        <f>$C240*INDEX(Curves!$V$8:$V$68,AV$4-$B240+1)</f>
        <v/>
      </c>
      <c r="AW240" s="121">
        <f>$C240*INDEX(Curves!$V$8:$V$68,AW$4-$B240+1)</f>
        <v/>
      </c>
      <c r="AX240" s="121">
        <f>$C240*INDEX(Curves!$V$8:$V$68,AX$4-$B240+1)</f>
        <v/>
      </c>
      <c r="AY240" s="121">
        <f>$C240*INDEX(Curves!$V$8:$V$68,AY$4-$B240+1)</f>
        <v/>
      </c>
      <c r="AZ240" s="121">
        <f>$C240*INDEX(Curves!$V$8:$V$68,AZ$4-$B240+1)</f>
        <v/>
      </c>
      <c r="BA240" s="121">
        <f>$C240*INDEX(Curves!$V$8:$V$68,BA$4-$B240+1)</f>
        <v/>
      </c>
      <c r="BB240" s="121">
        <f>$C240*INDEX(Curves!$V$8:$V$68,BB$4-$B240+1)</f>
        <v/>
      </c>
      <c r="BC240" s="121">
        <f>$C240*INDEX(Curves!$V$8:$V$68,BC$4-$B240+1)</f>
        <v/>
      </c>
      <c r="BD240" s="121">
        <f>$C240*INDEX(Curves!$V$8:$V$68,BD$4-$B240+1)</f>
        <v/>
      </c>
      <c r="BE240" s="121">
        <f>$C240*INDEX(Curves!$V$8:$V$68,BE$4-$B240+1)</f>
        <v/>
      </c>
      <c r="BF240" s="121">
        <f>$C240*INDEX(Curves!$V$8:$V$68,BF$4-$B240+1)</f>
        <v/>
      </c>
      <c r="BG240" s="121">
        <f>$C240*INDEX(Curves!$V$8:$V$68,BG$4-$B240+1)</f>
        <v/>
      </c>
      <c r="BH240" s="121">
        <f>$C240*INDEX(Curves!$V$8:$V$68,BH$4-$B240+1)</f>
        <v/>
      </c>
      <c r="BI240" s="121">
        <f>$C240*INDEX(Curves!$V$8:$V$68,BI$4-$B240+1)</f>
        <v/>
      </c>
      <c r="BJ240" s="121">
        <f>$C240*INDEX(Curves!$V$8:$V$68,BJ$4-$B240+1)</f>
        <v/>
      </c>
      <c r="BK240" s="121">
        <f>$C240*INDEX(Curves!$V$8:$V$68,BK$4-$B240+1)</f>
        <v/>
      </c>
      <c r="BL240" s="121">
        <f>$C240*INDEX(Curves!$V$8:$V$68,BL$4-$B240+1)</f>
        <v/>
      </c>
    </row>
    <row r="241">
      <c r="A241" s="116" t="inlineStr">
        <is>
          <t>Cohort month 43</t>
        </is>
      </c>
      <c r="B241" s="116" t="n">
        <v>43</v>
      </c>
      <c r="C241" s="33">
        <f>INDEX(Ops!$E$35:$BL$35,1,$B241)</f>
        <v/>
      </c>
      <c r="AV241" s="121">
        <f>$C241*INDEX(Curves!$V$8:$V$68,AV$4-$B241+1)</f>
        <v/>
      </c>
      <c r="AW241" s="121">
        <f>$C241*INDEX(Curves!$V$8:$V$68,AW$4-$B241+1)</f>
        <v/>
      </c>
      <c r="AX241" s="121">
        <f>$C241*INDEX(Curves!$V$8:$V$68,AX$4-$B241+1)</f>
        <v/>
      </c>
      <c r="AY241" s="121">
        <f>$C241*INDEX(Curves!$V$8:$V$68,AY$4-$B241+1)</f>
        <v/>
      </c>
      <c r="AZ241" s="121">
        <f>$C241*INDEX(Curves!$V$8:$V$68,AZ$4-$B241+1)</f>
        <v/>
      </c>
      <c r="BA241" s="121">
        <f>$C241*INDEX(Curves!$V$8:$V$68,BA$4-$B241+1)</f>
        <v/>
      </c>
      <c r="BB241" s="121">
        <f>$C241*INDEX(Curves!$V$8:$V$68,BB$4-$B241+1)</f>
        <v/>
      </c>
      <c r="BC241" s="121">
        <f>$C241*INDEX(Curves!$V$8:$V$68,BC$4-$B241+1)</f>
        <v/>
      </c>
      <c r="BD241" s="121">
        <f>$C241*INDEX(Curves!$V$8:$V$68,BD$4-$B241+1)</f>
        <v/>
      </c>
      <c r="BE241" s="121">
        <f>$C241*INDEX(Curves!$V$8:$V$68,BE$4-$B241+1)</f>
        <v/>
      </c>
      <c r="BF241" s="121">
        <f>$C241*INDEX(Curves!$V$8:$V$68,BF$4-$B241+1)</f>
        <v/>
      </c>
      <c r="BG241" s="121">
        <f>$C241*INDEX(Curves!$V$8:$V$68,BG$4-$B241+1)</f>
        <v/>
      </c>
      <c r="BH241" s="121">
        <f>$C241*INDEX(Curves!$V$8:$V$68,BH$4-$B241+1)</f>
        <v/>
      </c>
      <c r="BI241" s="121">
        <f>$C241*INDEX(Curves!$V$8:$V$68,BI$4-$B241+1)</f>
        <v/>
      </c>
      <c r="BJ241" s="121">
        <f>$C241*INDEX(Curves!$V$8:$V$68,BJ$4-$B241+1)</f>
        <v/>
      </c>
      <c r="BK241" s="121">
        <f>$C241*INDEX(Curves!$V$8:$V$68,BK$4-$B241+1)</f>
        <v/>
      </c>
      <c r="BL241" s="121">
        <f>$C241*INDEX(Curves!$V$8:$V$68,BL$4-$B241+1)</f>
        <v/>
      </c>
    </row>
    <row r="242">
      <c r="A242" s="116" t="inlineStr">
        <is>
          <t>Cohort month 44</t>
        </is>
      </c>
      <c r="B242" s="116" t="n">
        <v>44</v>
      </c>
      <c r="C242" s="33">
        <f>INDEX(Ops!$E$35:$BL$35,1,$B242)</f>
        <v/>
      </c>
      <c r="AW242" s="121">
        <f>$C242*INDEX(Curves!$V$8:$V$68,AW$4-$B242+1)</f>
        <v/>
      </c>
      <c r="AX242" s="121">
        <f>$C242*INDEX(Curves!$V$8:$V$68,AX$4-$B242+1)</f>
        <v/>
      </c>
      <c r="AY242" s="121">
        <f>$C242*INDEX(Curves!$V$8:$V$68,AY$4-$B242+1)</f>
        <v/>
      </c>
      <c r="AZ242" s="121">
        <f>$C242*INDEX(Curves!$V$8:$V$68,AZ$4-$B242+1)</f>
        <v/>
      </c>
      <c r="BA242" s="121">
        <f>$C242*INDEX(Curves!$V$8:$V$68,BA$4-$B242+1)</f>
        <v/>
      </c>
      <c r="BB242" s="121">
        <f>$C242*INDEX(Curves!$V$8:$V$68,BB$4-$B242+1)</f>
        <v/>
      </c>
      <c r="BC242" s="121">
        <f>$C242*INDEX(Curves!$V$8:$V$68,BC$4-$B242+1)</f>
        <v/>
      </c>
      <c r="BD242" s="121">
        <f>$C242*INDEX(Curves!$V$8:$V$68,BD$4-$B242+1)</f>
        <v/>
      </c>
      <c r="BE242" s="121">
        <f>$C242*INDEX(Curves!$V$8:$V$68,BE$4-$B242+1)</f>
        <v/>
      </c>
      <c r="BF242" s="121">
        <f>$C242*INDEX(Curves!$V$8:$V$68,BF$4-$B242+1)</f>
        <v/>
      </c>
      <c r="BG242" s="121">
        <f>$C242*INDEX(Curves!$V$8:$V$68,BG$4-$B242+1)</f>
        <v/>
      </c>
      <c r="BH242" s="121">
        <f>$C242*INDEX(Curves!$V$8:$V$68,BH$4-$B242+1)</f>
        <v/>
      </c>
      <c r="BI242" s="121">
        <f>$C242*INDEX(Curves!$V$8:$V$68,BI$4-$B242+1)</f>
        <v/>
      </c>
      <c r="BJ242" s="121">
        <f>$C242*INDEX(Curves!$V$8:$V$68,BJ$4-$B242+1)</f>
        <v/>
      </c>
      <c r="BK242" s="121">
        <f>$C242*INDEX(Curves!$V$8:$V$68,BK$4-$B242+1)</f>
        <v/>
      </c>
      <c r="BL242" s="121">
        <f>$C242*INDEX(Curves!$V$8:$V$68,BL$4-$B242+1)</f>
        <v/>
      </c>
    </row>
    <row r="243">
      <c r="A243" s="116" t="inlineStr">
        <is>
          <t>Cohort month 45</t>
        </is>
      </c>
      <c r="B243" s="116" t="n">
        <v>45</v>
      </c>
      <c r="C243" s="33">
        <f>INDEX(Ops!$E$35:$BL$35,1,$B243)</f>
        <v/>
      </c>
      <c r="AX243" s="121">
        <f>$C243*INDEX(Curves!$V$8:$V$68,AX$4-$B243+1)</f>
        <v/>
      </c>
      <c r="AY243" s="121">
        <f>$C243*INDEX(Curves!$V$8:$V$68,AY$4-$B243+1)</f>
        <v/>
      </c>
      <c r="AZ243" s="121">
        <f>$C243*INDEX(Curves!$V$8:$V$68,AZ$4-$B243+1)</f>
        <v/>
      </c>
      <c r="BA243" s="121">
        <f>$C243*INDEX(Curves!$V$8:$V$68,BA$4-$B243+1)</f>
        <v/>
      </c>
      <c r="BB243" s="121">
        <f>$C243*INDEX(Curves!$V$8:$V$68,BB$4-$B243+1)</f>
        <v/>
      </c>
      <c r="BC243" s="121">
        <f>$C243*INDEX(Curves!$V$8:$V$68,BC$4-$B243+1)</f>
        <v/>
      </c>
      <c r="BD243" s="121">
        <f>$C243*INDEX(Curves!$V$8:$V$68,BD$4-$B243+1)</f>
        <v/>
      </c>
      <c r="BE243" s="121">
        <f>$C243*INDEX(Curves!$V$8:$V$68,BE$4-$B243+1)</f>
        <v/>
      </c>
      <c r="BF243" s="121">
        <f>$C243*INDEX(Curves!$V$8:$V$68,BF$4-$B243+1)</f>
        <v/>
      </c>
      <c r="BG243" s="121">
        <f>$C243*INDEX(Curves!$V$8:$V$68,BG$4-$B243+1)</f>
        <v/>
      </c>
      <c r="BH243" s="121">
        <f>$C243*INDEX(Curves!$V$8:$V$68,BH$4-$B243+1)</f>
        <v/>
      </c>
      <c r="BI243" s="121">
        <f>$C243*INDEX(Curves!$V$8:$V$68,BI$4-$B243+1)</f>
        <v/>
      </c>
      <c r="BJ243" s="121">
        <f>$C243*INDEX(Curves!$V$8:$V$68,BJ$4-$B243+1)</f>
        <v/>
      </c>
      <c r="BK243" s="121">
        <f>$C243*INDEX(Curves!$V$8:$V$68,BK$4-$B243+1)</f>
        <v/>
      </c>
      <c r="BL243" s="121">
        <f>$C243*INDEX(Curves!$V$8:$V$68,BL$4-$B243+1)</f>
        <v/>
      </c>
    </row>
    <row r="244">
      <c r="A244" s="116" t="inlineStr">
        <is>
          <t>Cohort month 46</t>
        </is>
      </c>
      <c r="B244" s="116" t="n">
        <v>46</v>
      </c>
      <c r="C244" s="33">
        <f>INDEX(Ops!$E$35:$BL$35,1,$B244)</f>
        <v/>
      </c>
      <c r="AY244" s="121">
        <f>$C244*INDEX(Curves!$V$8:$V$68,AY$4-$B244+1)</f>
        <v/>
      </c>
      <c r="AZ244" s="121">
        <f>$C244*INDEX(Curves!$V$8:$V$68,AZ$4-$B244+1)</f>
        <v/>
      </c>
      <c r="BA244" s="121">
        <f>$C244*INDEX(Curves!$V$8:$V$68,BA$4-$B244+1)</f>
        <v/>
      </c>
      <c r="BB244" s="121">
        <f>$C244*INDEX(Curves!$V$8:$V$68,BB$4-$B244+1)</f>
        <v/>
      </c>
      <c r="BC244" s="121">
        <f>$C244*INDEX(Curves!$V$8:$V$68,BC$4-$B244+1)</f>
        <v/>
      </c>
      <c r="BD244" s="121">
        <f>$C244*INDEX(Curves!$V$8:$V$68,BD$4-$B244+1)</f>
        <v/>
      </c>
      <c r="BE244" s="121">
        <f>$C244*INDEX(Curves!$V$8:$V$68,BE$4-$B244+1)</f>
        <v/>
      </c>
      <c r="BF244" s="121">
        <f>$C244*INDEX(Curves!$V$8:$V$68,BF$4-$B244+1)</f>
        <v/>
      </c>
      <c r="BG244" s="121">
        <f>$C244*INDEX(Curves!$V$8:$V$68,BG$4-$B244+1)</f>
        <v/>
      </c>
      <c r="BH244" s="121">
        <f>$C244*INDEX(Curves!$V$8:$V$68,BH$4-$B244+1)</f>
        <v/>
      </c>
      <c r="BI244" s="121">
        <f>$C244*INDEX(Curves!$V$8:$V$68,BI$4-$B244+1)</f>
        <v/>
      </c>
      <c r="BJ244" s="121">
        <f>$C244*INDEX(Curves!$V$8:$V$68,BJ$4-$B244+1)</f>
        <v/>
      </c>
      <c r="BK244" s="121">
        <f>$C244*INDEX(Curves!$V$8:$V$68,BK$4-$B244+1)</f>
        <v/>
      </c>
      <c r="BL244" s="121">
        <f>$C244*INDEX(Curves!$V$8:$V$68,BL$4-$B244+1)</f>
        <v/>
      </c>
    </row>
    <row r="245">
      <c r="A245" s="116" t="inlineStr">
        <is>
          <t>Cohort month 47</t>
        </is>
      </c>
      <c r="B245" s="116" t="n">
        <v>47</v>
      </c>
      <c r="C245" s="33">
        <f>INDEX(Ops!$E$35:$BL$35,1,$B245)</f>
        <v/>
      </c>
      <c r="AZ245" s="121">
        <f>$C245*INDEX(Curves!$V$8:$V$68,AZ$4-$B245+1)</f>
        <v/>
      </c>
      <c r="BA245" s="121">
        <f>$C245*INDEX(Curves!$V$8:$V$68,BA$4-$B245+1)</f>
        <v/>
      </c>
      <c r="BB245" s="121">
        <f>$C245*INDEX(Curves!$V$8:$V$68,BB$4-$B245+1)</f>
        <v/>
      </c>
      <c r="BC245" s="121">
        <f>$C245*INDEX(Curves!$V$8:$V$68,BC$4-$B245+1)</f>
        <v/>
      </c>
      <c r="BD245" s="121">
        <f>$C245*INDEX(Curves!$V$8:$V$68,BD$4-$B245+1)</f>
        <v/>
      </c>
      <c r="BE245" s="121">
        <f>$C245*INDEX(Curves!$V$8:$V$68,BE$4-$B245+1)</f>
        <v/>
      </c>
      <c r="BF245" s="121">
        <f>$C245*INDEX(Curves!$V$8:$V$68,BF$4-$B245+1)</f>
        <v/>
      </c>
      <c r="BG245" s="121">
        <f>$C245*INDEX(Curves!$V$8:$V$68,BG$4-$B245+1)</f>
        <v/>
      </c>
      <c r="BH245" s="121">
        <f>$C245*INDEX(Curves!$V$8:$V$68,BH$4-$B245+1)</f>
        <v/>
      </c>
      <c r="BI245" s="121">
        <f>$C245*INDEX(Curves!$V$8:$V$68,BI$4-$B245+1)</f>
        <v/>
      </c>
      <c r="BJ245" s="121">
        <f>$C245*INDEX(Curves!$V$8:$V$68,BJ$4-$B245+1)</f>
        <v/>
      </c>
      <c r="BK245" s="121">
        <f>$C245*INDEX(Curves!$V$8:$V$68,BK$4-$B245+1)</f>
        <v/>
      </c>
      <c r="BL245" s="121">
        <f>$C245*INDEX(Curves!$V$8:$V$68,BL$4-$B245+1)</f>
        <v/>
      </c>
    </row>
    <row r="246">
      <c r="A246" s="116" t="inlineStr">
        <is>
          <t>Cohort month 48</t>
        </is>
      </c>
      <c r="B246" s="116" t="n">
        <v>48</v>
      </c>
      <c r="C246" s="33">
        <f>INDEX(Ops!$E$35:$BL$35,1,$B246)</f>
        <v/>
      </c>
      <c r="BA246" s="121">
        <f>$C246*INDEX(Curves!$V$8:$V$68,BA$4-$B246+1)</f>
        <v/>
      </c>
      <c r="BB246" s="121">
        <f>$C246*INDEX(Curves!$V$8:$V$68,BB$4-$B246+1)</f>
        <v/>
      </c>
      <c r="BC246" s="121">
        <f>$C246*INDEX(Curves!$V$8:$V$68,BC$4-$B246+1)</f>
        <v/>
      </c>
      <c r="BD246" s="121">
        <f>$C246*INDEX(Curves!$V$8:$V$68,BD$4-$B246+1)</f>
        <v/>
      </c>
      <c r="BE246" s="121">
        <f>$C246*INDEX(Curves!$V$8:$V$68,BE$4-$B246+1)</f>
        <v/>
      </c>
      <c r="BF246" s="121">
        <f>$C246*INDEX(Curves!$V$8:$V$68,BF$4-$B246+1)</f>
        <v/>
      </c>
      <c r="BG246" s="121">
        <f>$C246*INDEX(Curves!$V$8:$V$68,BG$4-$B246+1)</f>
        <v/>
      </c>
      <c r="BH246" s="121">
        <f>$C246*INDEX(Curves!$V$8:$V$68,BH$4-$B246+1)</f>
        <v/>
      </c>
      <c r="BI246" s="121">
        <f>$C246*INDEX(Curves!$V$8:$V$68,BI$4-$B246+1)</f>
        <v/>
      </c>
      <c r="BJ246" s="121">
        <f>$C246*INDEX(Curves!$V$8:$V$68,BJ$4-$B246+1)</f>
        <v/>
      </c>
      <c r="BK246" s="121">
        <f>$C246*INDEX(Curves!$V$8:$V$68,BK$4-$B246+1)</f>
        <v/>
      </c>
      <c r="BL246" s="121">
        <f>$C246*INDEX(Curves!$V$8:$V$68,BL$4-$B246+1)</f>
        <v/>
      </c>
    </row>
    <row r="247">
      <c r="A247" s="116" t="inlineStr">
        <is>
          <t>Cohort month 49</t>
        </is>
      </c>
      <c r="B247" s="116" t="n">
        <v>49</v>
      </c>
      <c r="C247" s="33">
        <f>INDEX(Ops!$E$35:$BL$35,1,$B247)</f>
        <v/>
      </c>
      <c r="BB247" s="121">
        <f>$C247*INDEX(Curves!$V$8:$V$68,BB$4-$B247+1)</f>
        <v/>
      </c>
      <c r="BC247" s="121">
        <f>$C247*INDEX(Curves!$V$8:$V$68,BC$4-$B247+1)</f>
        <v/>
      </c>
      <c r="BD247" s="121">
        <f>$C247*INDEX(Curves!$V$8:$V$68,BD$4-$B247+1)</f>
        <v/>
      </c>
      <c r="BE247" s="121">
        <f>$C247*INDEX(Curves!$V$8:$V$68,BE$4-$B247+1)</f>
        <v/>
      </c>
      <c r="BF247" s="121">
        <f>$C247*INDEX(Curves!$V$8:$V$68,BF$4-$B247+1)</f>
        <v/>
      </c>
      <c r="BG247" s="121">
        <f>$C247*INDEX(Curves!$V$8:$V$68,BG$4-$B247+1)</f>
        <v/>
      </c>
      <c r="BH247" s="121">
        <f>$C247*INDEX(Curves!$V$8:$V$68,BH$4-$B247+1)</f>
        <v/>
      </c>
      <c r="BI247" s="121">
        <f>$C247*INDEX(Curves!$V$8:$V$68,BI$4-$B247+1)</f>
        <v/>
      </c>
      <c r="BJ247" s="121">
        <f>$C247*INDEX(Curves!$V$8:$V$68,BJ$4-$B247+1)</f>
        <v/>
      </c>
      <c r="BK247" s="121">
        <f>$C247*INDEX(Curves!$V$8:$V$68,BK$4-$B247+1)</f>
        <v/>
      </c>
      <c r="BL247" s="121">
        <f>$C247*INDEX(Curves!$V$8:$V$68,BL$4-$B247+1)</f>
        <v/>
      </c>
    </row>
    <row r="248">
      <c r="A248" s="116" t="inlineStr">
        <is>
          <t>Cohort month 50</t>
        </is>
      </c>
      <c r="B248" s="116" t="n">
        <v>50</v>
      </c>
      <c r="C248" s="33">
        <f>INDEX(Ops!$E$35:$BL$35,1,$B248)</f>
        <v/>
      </c>
      <c r="BC248" s="121">
        <f>$C248*INDEX(Curves!$V$8:$V$68,BC$4-$B248+1)</f>
        <v/>
      </c>
      <c r="BD248" s="121">
        <f>$C248*INDEX(Curves!$V$8:$V$68,BD$4-$B248+1)</f>
        <v/>
      </c>
      <c r="BE248" s="121">
        <f>$C248*INDEX(Curves!$V$8:$V$68,BE$4-$B248+1)</f>
        <v/>
      </c>
      <c r="BF248" s="121">
        <f>$C248*INDEX(Curves!$V$8:$V$68,BF$4-$B248+1)</f>
        <v/>
      </c>
      <c r="BG248" s="121">
        <f>$C248*INDEX(Curves!$V$8:$V$68,BG$4-$B248+1)</f>
        <v/>
      </c>
      <c r="BH248" s="121">
        <f>$C248*INDEX(Curves!$V$8:$V$68,BH$4-$B248+1)</f>
        <v/>
      </c>
      <c r="BI248" s="121">
        <f>$C248*INDEX(Curves!$V$8:$V$68,BI$4-$B248+1)</f>
        <v/>
      </c>
      <c r="BJ248" s="121">
        <f>$C248*INDEX(Curves!$V$8:$V$68,BJ$4-$B248+1)</f>
        <v/>
      </c>
      <c r="BK248" s="121">
        <f>$C248*INDEX(Curves!$V$8:$V$68,BK$4-$B248+1)</f>
        <v/>
      </c>
      <c r="BL248" s="121">
        <f>$C248*INDEX(Curves!$V$8:$V$68,BL$4-$B248+1)</f>
        <v/>
      </c>
    </row>
    <row r="249">
      <c r="A249" s="116" t="inlineStr">
        <is>
          <t>Cohort month 51</t>
        </is>
      </c>
      <c r="B249" s="116" t="n">
        <v>51</v>
      </c>
      <c r="C249" s="33">
        <f>INDEX(Ops!$E$35:$BL$35,1,$B249)</f>
        <v/>
      </c>
      <c r="BD249" s="121">
        <f>$C249*INDEX(Curves!$V$8:$V$68,BD$4-$B249+1)</f>
        <v/>
      </c>
      <c r="BE249" s="121">
        <f>$C249*INDEX(Curves!$V$8:$V$68,BE$4-$B249+1)</f>
        <v/>
      </c>
      <c r="BF249" s="121">
        <f>$C249*INDEX(Curves!$V$8:$V$68,BF$4-$B249+1)</f>
        <v/>
      </c>
      <c r="BG249" s="121">
        <f>$C249*INDEX(Curves!$V$8:$V$68,BG$4-$B249+1)</f>
        <v/>
      </c>
      <c r="BH249" s="121">
        <f>$C249*INDEX(Curves!$V$8:$V$68,BH$4-$B249+1)</f>
        <v/>
      </c>
      <c r="BI249" s="121">
        <f>$C249*INDEX(Curves!$V$8:$V$68,BI$4-$B249+1)</f>
        <v/>
      </c>
      <c r="BJ249" s="121">
        <f>$C249*INDEX(Curves!$V$8:$V$68,BJ$4-$B249+1)</f>
        <v/>
      </c>
      <c r="BK249" s="121">
        <f>$C249*INDEX(Curves!$V$8:$V$68,BK$4-$B249+1)</f>
        <v/>
      </c>
      <c r="BL249" s="121">
        <f>$C249*INDEX(Curves!$V$8:$V$68,BL$4-$B249+1)</f>
        <v/>
      </c>
    </row>
    <row r="250">
      <c r="A250" s="116" t="inlineStr">
        <is>
          <t>Cohort month 52</t>
        </is>
      </c>
      <c r="B250" s="116" t="n">
        <v>52</v>
      </c>
      <c r="C250" s="33">
        <f>INDEX(Ops!$E$35:$BL$35,1,$B250)</f>
        <v/>
      </c>
      <c r="BE250" s="121">
        <f>$C250*INDEX(Curves!$V$8:$V$68,BE$4-$B250+1)</f>
        <v/>
      </c>
      <c r="BF250" s="121">
        <f>$C250*INDEX(Curves!$V$8:$V$68,BF$4-$B250+1)</f>
        <v/>
      </c>
      <c r="BG250" s="121">
        <f>$C250*INDEX(Curves!$V$8:$V$68,BG$4-$B250+1)</f>
        <v/>
      </c>
      <c r="BH250" s="121">
        <f>$C250*INDEX(Curves!$V$8:$V$68,BH$4-$B250+1)</f>
        <v/>
      </c>
      <c r="BI250" s="121">
        <f>$C250*INDEX(Curves!$V$8:$V$68,BI$4-$B250+1)</f>
        <v/>
      </c>
      <c r="BJ250" s="121">
        <f>$C250*INDEX(Curves!$V$8:$V$68,BJ$4-$B250+1)</f>
        <v/>
      </c>
      <c r="BK250" s="121">
        <f>$C250*INDEX(Curves!$V$8:$V$68,BK$4-$B250+1)</f>
        <v/>
      </c>
      <c r="BL250" s="121">
        <f>$C250*INDEX(Curves!$V$8:$V$68,BL$4-$B250+1)</f>
        <v/>
      </c>
    </row>
    <row r="251">
      <c r="A251" s="116" t="inlineStr">
        <is>
          <t>Cohort month 53</t>
        </is>
      </c>
      <c r="B251" s="116" t="n">
        <v>53</v>
      </c>
      <c r="C251" s="33">
        <f>INDEX(Ops!$E$35:$BL$35,1,$B251)</f>
        <v/>
      </c>
      <c r="BF251" s="121">
        <f>$C251*INDEX(Curves!$V$8:$V$68,BF$4-$B251+1)</f>
        <v/>
      </c>
      <c r="BG251" s="121">
        <f>$C251*INDEX(Curves!$V$8:$V$68,BG$4-$B251+1)</f>
        <v/>
      </c>
      <c r="BH251" s="121">
        <f>$C251*INDEX(Curves!$V$8:$V$68,BH$4-$B251+1)</f>
        <v/>
      </c>
      <c r="BI251" s="121">
        <f>$C251*INDEX(Curves!$V$8:$V$68,BI$4-$B251+1)</f>
        <v/>
      </c>
      <c r="BJ251" s="121">
        <f>$C251*INDEX(Curves!$V$8:$V$68,BJ$4-$B251+1)</f>
        <v/>
      </c>
      <c r="BK251" s="121">
        <f>$C251*INDEX(Curves!$V$8:$V$68,BK$4-$B251+1)</f>
        <v/>
      </c>
      <c r="BL251" s="121">
        <f>$C251*INDEX(Curves!$V$8:$V$68,BL$4-$B251+1)</f>
        <v/>
      </c>
    </row>
    <row r="252">
      <c r="A252" s="116" t="inlineStr">
        <is>
          <t>Cohort month 54</t>
        </is>
      </c>
      <c r="B252" s="116" t="n">
        <v>54</v>
      </c>
      <c r="C252" s="33">
        <f>INDEX(Ops!$E$35:$BL$35,1,$B252)</f>
        <v/>
      </c>
      <c r="BG252" s="121">
        <f>$C252*INDEX(Curves!$V$8:$V$68,BG$4-$B252+1)</f>
        <v/>
      </c>
      <c r="BH252" s="121">
        <f>$C252*INDEX(Curves!$V$8:$V$68,BH$4-$B252+1)</f>
        <v/>
      </c>
      <c r="BI252" s="121">
        <f>$C252*INDEX(Curves!$V$8:$V$68,BI$4-$B252+1)</f>
        <v/>
      </c>
      <c r="BJ252" s="121">
        <f>$C252*INDEX(Curves!$V$8:$V$68,BJ$4-$B252+1)</f>
        <v/>
      </c>
      <c r="BK252" s="121">
        <f>$C252*INDEX(Curves!$V$8:$V$68,BK$4-$B252+1)</f>
        <v/>
      </c>
      <c r="BL252" s="121">
        <f>$C252*INDEX(Curves!$V$8:$V$68,BL$4-$B252+1)</f>
        <v/>
      </c>
    </row>
    <row r="253">
      <c r="A253" s="116" t="inlineStr">
        <is>
          <t>Cohort month 55</t>
        </is>
      </c>
      <c r="B253" s="116" t="n">
        <v>55</v>
      </c>
      <c r="C253" s="33">
        <f>INDEX(Ops!$E$35:$BL$35,1,$B253)</f>
        <v/>
      </c>
      <c r="BH253" s="121">
        <f>$C253*INDEX(Curves!$V$8:$V$68,BH$4-$B253+1)</f>
        <v/>
      </c>
      <c r="BI253" s="121">
        <f>$C253*INDEX(Curves!$V$8:$V$68,BI$4-$B253+1)</f>
        <v/>
      </c>
      <c r="BJ253" s="121">
        <f>$C253*INDEX(Curves!$V$8:$V$68,BJ$4-$B253+1)</f>
        <v/>
      </c>
      <c r="BK253" s="121">
        <f>$C253*INDEX(Curves!$V$8:$V$68,BK$4-$B253+1)</f>
        <v/>
      </c>
      <c r="BL253" s="121">
        <f>$C253*INDEX(Curves!$V$8:$V$68,BL$4-$B253+1)</f>
        <v/>
      </c>
    </row>
    <row r="254">
      <c r="A254" s="116" t="inlineStr">
        <is>
          <t>Cohort month 56</t>
        </is>
      </c>
      <c r="B254" s="116" t="n">
        <v>56</v>
      </c>
      <c r="C254" s="33">
        <f>INDEX(Ops!$E$35:$BL$35,1,$B254)</f>
        <v/>
      </c>
      <c r="BI254" s="121">
        <f>$C254*INDEX(Curves!$V$8:$V$68,BI$4-$B254+1)</f>
        <v/>
      </c>
      <c r="BJ254" s="121">
        <f>$C254*INDEX(Curves!$V$8:$V$68,BJ$4-$B254+1)</f>
        <v/>
      </c>
      <c r="BK254" s="121">
        <f>$C254*INDEX(Curves!$V$8:$V$68,BK$4-$B254+1)</f>
        <v/>
      </c>
      <c r="BL254" s="121">
        <f>$C254*INDEX(Curves!$V$8:$V$68,BL$4-$B254+1)</f>
        <v/>
      </c>
    </row>
    <row r="255">
      <c r="A255" s="116" t="inlineStr">
        <is>
          <t>Cohort month 57</t>
        </is>
      </c>
      <c r="B255" s="116" t="n">
        <v>57</v>
      </c>
      <c r="C255" s="33">
        <f>INDEX(Ops!$E$35:$BL$35,1,$B255)</f>
        <v/>
      </c>
      <c r="BJ255" s="121">
        <f>$C255*INDEX(Curves!$V$8:$V$68,BJ$4-$B255+1)</f>
        <v/>
      </c>
      <c r="BK255" s="121">
        <f>$C255*INDEX(Curves!$V$8:$V$68,BK$4-$B255+1)</f>
        <v/>
      </c>
      <c r="BL255" s="121">
        <f>$C255*INDEX(Curves!$V$8:$V$68,BL$4-$B255+1)</f>
        <v/>
      </c>
    </row>
    <row r="256">
      <c r="A256" s="116" t="inlineStr">
        <is>
          <t>Cohort month 58</t>
        </is>
      </c>
      <c r="B256" s="116" t="n">
        <v>58</v>
      </c>
      <c r="C256" s="33">
        <f>INDEX(Ops!$E$35:$BL$35,1,$B256)</f>
        <v/>
      </c>
      <c r="BK256" s="121">
        <f>$C256*INDEX(Curves!$V$8:$V$68,BK$4-$B256+1)</f>
        <v/>
      </c>
      <c r="BL256" s="121">
        <f>$C256*INDEX(Curves!$V$8:$V$68,BL$4-$B256+1)</f>
        <v/>
      </c>
    </row>
    <row r="257">
      <c r="A257" s="116" t="inlineStr">
        <is>
          <t>Cohort month 59</t>
        </is>
      </c>
      <c r="B257" s="116" t="n">
        <v>59</v>
      </c>
      <c r="C257" s="33">
        <f>INDEX(Ops!$E$35:$BL$35,1,$B257)</f>
        <v/>
      </c>
      <c r="BL257" s="121">
        <f>$C257*INDEX(Curves!$V$8:$V$68,BL$4-$B257+1)</f>
        <v/>
      </c>
    </row>
    <row r="258">
      <c r="A258" s="116" t="inlineStr">
        <is>
          <t>Cohort month 60</t>
        </is>
      </c>
      <c r="B258" s="116"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INDEX(Ops!$E$60:$BL$60,1,$B10)</f>
        <v/>
      </c>
      <c r="F10" s="121">
        <f>$C10*INDEX(Curves!$AD$8:$AD$68,F$4-$B10+1)</f>
        <v/>
      </c>
      <c r="G10" s="121">
        <f>$C10*INDEX(Curves!$AD$8:$AD$68,G$4-$B10+1)</f>
        <v/>
      </c>
      <c r="H10" s="121">
        <f>$C10*INDEX(Curves!$AD$8:$AD$68,H$4-$B10+1)</f>
        <v/>
      </c>
      <c r="I10" s="121">
        <f>$C10*INDEX(Curves!$AD$8:$AD$68,I$4-$B10+1)</f>
        <v/>
      </c>
      <c r="J10" s="121">
        <f>$C10*INDEX(Curves!$AD$8:$AD$68,J$4-$B10+1)</f>
        <v/>
      </c>
      <c r="K10" s="121">
        <f>$C10*INDEX(Curves!$AD$8:$AD$68,K$4-$B10+1)</f>
        <v/>
      </c>
      <c r="L10" s="121">
        <f>$C10*INDEX(Curves!$AD$8:$AD$68,L$4-$B10+1)</f>
        <v/>
      </c>
      <c r="M10" s="121">
        <f>$C10*INDEX(Curves!$AD$8:$AD$68,M$4-$B10+1)</f>
        <v/>
      </c>
      <c r="N10" s="121">
        <f>$C10*INDEX(Curves!$AD$8:$AD$68,N$4-$B10+1)</f>
        <v/>
      </c>
      <c r="O10" s="121">
        <f>$C10*INDEX(Curves!$AD$8:$AD$68,O$4-$B10+1)</f>
        <v/>
      </c>
      <c r="P10" s="121">
        <f>$C10*INDEX(Curves!$AD$8:$AD$68,P$4-$B10+1)</f>
        <v/>
      </c>
      <c r="Q10" s="121">
        <f>$C10*INDEX(Curves!$AD$8:$AD$68,Q$4-$B10+1)</f>
        <v/>
      </c>
      <c r="R10" s="121">
        <f>$C10*INDEX(Curves!$AD$8:$AD$68,R$4-$B10+1)</f>
        <v/>
      </c>
      <c r="S10" s="121">
        <f>$C10*INDEX(Curves!$AD$8:$AD$68,S$4-$B10+1)</f>
        <v/>
      </c>
      <c r="T10" s="121">
        <f>$C10*INDEX(Curves!$AD$8:$AD$68,T$4-$B10+1)</f>
        <v/>
      </c>
      <c r="U10" s="121">
        <f>$C10*INDEX(Curves!$AD$8:$AD$68,U$4-$B10+1)</f>
        <v/>
      </c>
      <c r="V10" s="121">
        <f>$C10*INDEX(Curves!$AD$8:$AD$68,V$4-$B10+1)</f>
        <v/>
      </c>
      <c r="W10" s="121">
        <f>$C10*INDEX(Curves!$AD$8:$AD$68,W$4-$B10+1)</f>
        <v/>
      </c>
      <c r="X10" s="121">
        <f>$C10*INDEX(Curves!$AD$8:$AD$68,X$4-$B10+1)</f>
        <v/>
      </c>
      <c r="Y10" s="121">
        <f>$C10*INDEX(Curves!$AD$8:$AD$68,Y$4-$B10+1)</f>
        <v/>
      </c>
      <c r="Z10" s="121">
        <f>$C10*INDEX(Curves!$AD$8:$AD$68,Z$4-$B10+1)</f>
        <v/>
      </c>
      <c r="AA10" s="121">
        <f>$C10*INDEX(Curves!$AD$8:$AD$68,AA$4-$B10+1)</f>
        <v/>
      </c>
      <c r="AB10" s="121">
        <f>$C10*INDEX(Curves!$AD$8:$AD$68,AB$4-$B10+1)</f>
        <v/>
      </c>
      <c r="AC10" s="121">
        <f>$C10*INDEX(Curves!$AD$8:$AD$68,AC$4-$B10+1)</f>
        <v/>
      </c>
      <c r="AD10" s="121">
        <f>$C10*INDEX(Curves!$AD$8:$AD$68,AD$4-$B10+1)</f>
        <v/>
      </c>
      <c r="AE10" s="121">
        <f>$C10*INDEX(Curves!$AD$8:$AD$68,AE$4-$B10+1)</f>
        <v/>
      </c>
      <c r="AF10" s="121">
        <f>$C10*INDEX(Curves!$AD$8:$AD$68,AF$4-$B10+1)</f>
        <v/>
      </c>
      <c r="AG10" s="121">
        <f>$C10*INDEX(Curves!$AD$8:$AD$68,AG$4-$B10+1)</f>
        <v/>
      </c>
      <c r="AH10" s="121">
        <f>$C10*INDEX(Curves!$AD$8:$AD$68,AH$4-$B10+1)</f>
        <v/>
      </c>
      <c r="AI10" s="121">
        <f>$C10*INDEX(Curves!$AD$8:$AD$68,AI$4-$B10+1)</f>
        <v/>
      </c>
      <c r="AJ10" s="121">
        <f>$C10*INDEX(Curves!$AD$8:$AD$68,AJ$4-$B10+1)</f>
        <v/>
      </c>
      <c r="AK10" s="121">
        <f>$C10*INDEX(Curves!$AD$8:$AD$68,AK$4-$B10+1)</f>
        <v/>
      </c>
      <c r="AL10" s="121">
        <f>$C10*INDEX(Curves!$AD$8:$AD$68,AL$4-$B10+1)</f>
        <v/>
      </c>
      <c r="AM10" s="121">
        <f>$C10*INDEX(Curves!$AD$8:$AD$68,AM$4-$B10+1)</f>
        <v/>
      </c>
      <c r="AN10" s="121">
        <f>$C10*INDEX(Curves!$AD$8:$AD$68,AN$4-$B10+1)</f>
        <v/>
      </c>
      <c r="AO10" s="121">
        <f>$C10*INDEX(Curves!$AD$8:$AD$68,AO$4-$B10+1)</f>
        <v/>
      </c>
      <c r="AP10" s="121">
        <f>$C10*INDEX(Curves!$AD$8:$AD$68,AP$4-$B10+1)</f>
        <v/>
      </c>
      <c r="AQ10" s="121">
        <f>$C10*INDEX(Curves!$AD$8:$AD$68,AQ$4-$B10+1)</f>
        <v/>
      </c>
      <c r="AR10" s="121">
        <f>$C10*INDEX(Curves!$AD$8:$AD$68,AR$4-$B10+1)</f>
        <v/>
      </c>
      <c r="AS10" s="121">
        <f>$C10*INDEX(Curves!$AD$8:$AD$68,AS$4-$B10+1)</f>
        <v/>
      </c>
      <c r="AT10" s="121">
        <f>$C10*INDEX(Curves!$AD$8:$AD$68,AT$4-$B10+1)</f>
        <v/>
      </c>
      <c r="AU10" s="121">
        <f>$C10*INDEX(Curves!$AD$8:$AD$68,AU$4-$B10+1)</f>
        <v/>
      </c>
      <c r="AV10" s="121">
        <f>$C10*INDEX(Curves!$AD$8:$AD$68,AV$4-$B10+1)</f>
        <v/>
      </c>
      <c r="AW10" s="121">
        <f>$C10*INDEX(Curves!$AD$8:$AD$68,AW$4-$B10+1)</f>
        <v/>
      </c>
      <c r="AX10" s="121">
        <f>$C10*INDEX(Curves!$AD$8:$AD$68,AX$4-$B10+1)</f>
        <v/>
      </c>
      <c r="AY10" s="121">
        <f>$C10*INDEX(Curves!$AD$8:$AD$68,AY$4-$B10+1)</f>
        <v/>
      </c>
      <c r="AZ10" s="121">
        <f>$C10*INDEX(Curves!$AD$8:$AD$68,AZ$4-$B10+1)</f>
        <v/>
      </c>
      <c r="BA10" s="121">
        <f>$C10*INDEX(Curves!$AD$8:$AD$68,BA$4-$B10+1)</f>
        <v/>
      </c>
      <c r="BB10" s="121">
        <f>$C10*INDEX(Curves!$AD$8:$AD$68,BB$4-$B10+1)</f>
        <v/>
      </c>
      <c r="BC10" s="121">
        <f>$C10*INDEX(Curves!$AD$8:$AD$68,BC$4-$B10+1)</f>
        <v/>
      </c>
      <c r="BD10" s="121">
        <f>$C10*INDEX(Curves!$AD$8:$AD$68,BD$4-$B10+1)</f>
        <v/>
      </c>
      <c r="BE10" s="121">
        <f>$C10*INDEX(Curves!$AD$8:$AD$68,BE$4-$B10+1)</f>
        <v/>
      </c>
      <c r="BF10" s="121">
        <f>$C10*INDEX(Curves!$AD$8:$AD$68,BF$4-$B10+1)</f>
        <v/>
      </c>
      <c r="BG10" s="121">
        <f>$C10*INDEX(Curves!$AD$8:$AD$68,BG$4-$B10+1)</f>
        <v/>
      </c>
      <c r="BH10" s="121">
        <f>$C10*INDEX(Curves!$AD$8:$AD$68,BH$4-$B10+1)</f>
        <v/>
      </c>
      <c r="BI10" s="121">
        <f>$C10*INDEX(Curves!$AD$8:$AD$68,BI$4-$B10+1)</f>
        <v/>
      </c>
      <c r="BJ10" s="121">
        <f>$C10*INDEX(Curves!$AD$8:$AD$68,BJ$4-$B10+1)</f>
        <v/>
      </c>
      <c r="BK10" s="121">
        <f>$C10*INDEX(Curves!$AD$8:$AD$68,BK$4-$B10+1)</f>
        <v/>
      </c>
      <c r="BL10" s="121">
        <f>$C10*INDEX(Curves!$AD$8:$AD$68,BL$4-$B10+1)</f>
        <v/>
      </c>
    </row>
    <row r="11">
      <c r="A11" s="116" t="inlineStr">
        <is>
          <t>Cohort month 2</t>
        </is>
      </c>
      <c r="B11" s="116" t="n">
        <v>2</v>
      </c>
      <c r="C11" s="33">
        <f>INDEX(Ops!$E$60:$BL$60,1,$B11)</f>
        <v/>
      </c>
      <c r="G11" s="121">
        <f>$C11*INDEX(Curves!$AD$8:$AD$68,G$4-$B11+1)</f>
        <v/>
      </c>
      <c r="H11" s="121">
        <f>$C11*INDEX(Curves!$AD$8:$AD$68,H$4-$B11+1)</f>
        <v/>
      </c>
      <c r="I11" s="121">
        <f>$C11*INDEX(Curves!$AD$8:$AD$68,I$4-$B11+1)</f>
        <v/>
      </c>
      <c r="J11" s="121">
        <f>$C11*INDEX(Curves!$AD$8:$AD$68,J$4-$B11+1)</f>
        <v/>
      </c>
      <c r="K11" s="121">
        <f>$C11*INDEX(Curves!$AD$8:$AD$68,K$4-$B11+1)</f>
        <v/>
      </c>
      <c r="L11" s="121">
        <f>$C11*INDEX(Curves!$AD$8:$AD$68,L$4-$B11+1)</f>
        <v/>
      </c>
      <c r="M11" s="121">
        <f>$C11*INDEX(Curves!$AD$8:$AD$68,M$4-$B11+1)</f>
        <v/>
      </c>
      <c r="N11" s="121">
        <f>$C11*INDEX(Curves!$AD$8:$AD$68,N$4-$B11+1)</f>
        <v/>
      </c>
      <c r="O11" s="121">
        <f>$C11*INDEX(Curves!$AD$8:$AD$68,O$4-$B11+1)</f>
        <v/>
      </c>
      <c r="P11" s="121">
        <f>$C11*INDEX(Curves!$AD$8:$AD$68,P$4-$B11+1)</f>
        <v/>
      </c>
      <c r="Q11" s="121">
        <f>$C11*INDEX(Curves!$AD$8:$AD$68,Q$4-$B11+1)</f>
        <v/>
      </c>
      <c r="R11" s="121">
        <f>$C11*INDEX(Curves!$AD$8:$AD$68,R$4-$B11+1)</f>
        <v/>
      </c>
      <c r="S11" s="121">
        <f>$C11*INDEX(Curves!$AD$8:$AD$68,S$4-$B11+1)</f>
        <v/>
      </c>
      <c r="T11" s="121">
        <f>$C11*INDEX(Curves!$AD$8:$AD$68,T$4-$B11+1)</f>
        <v/>
      </c>
      <c r="U11" s="121">
        <f>$C11*INDEX(Curves!$AD$8:$AD$68,U$4-$B11+1)</f>
        <v/>
      </c>
      <c r="V11" s="121">
        <f>$C11*INDEX(Curves!$AD$8:$AD$68,V$4-$B11+1)</f>
        <v/>
      </c>
      <c r="W11" s="121">
        <f>$C11*INDEX(Curves!$AD$8:$AD$68,W$4-$B11+1)</f>
        <v/>
      </c>
      <c r="X11" s="121">
        <f>$C11*INDEX(Curves!$AD$8:$AD$68,X$4-$B11+1)</f>
        <v/>
      </c>
      <c r="Y11" s="121">
        <f>$C11*INDEX(Curves!$AD$8:$AD$68,Y$4-$B11+1)</f>
        <v/>
      </c>
      <c r="Z11" s="121">
        <f>$C11*INDEX(Curves!$AD$8:$AD$68,Z$4-$B11+1)</f>
        <v/>
      </c>
      <c r="AA11" s="121">
        <f>$C11*INDEX(Curves!$AD$8:$AD$68,AA$4-$B11+1)</f>
        <v/>
      </c>
      <c r="AB11" s="121">
        <f>$C11*INDEX(Curves!$AD$8:$AD$68,AB$4-$B11+1)</f>
        <v/>
      </c>
      <c r="AC11" s="121">
        <f>$C11*INDEX(Curves!$AD$8:$AD$68,AC$4-$B11+1)</f>
        <v/>
      </c>
      <c r="AD11" s="121">
        <f>$C11*INDEX(Curves!$AD$8:$AD$68,AD$4-$B11+1)</f>
        <v/>
      </c>
      <c r="AE11" s="121">
        <f>$C11*INDEX(Curves!$AD$8:$AD$68,AE$4-$B11+1)</f>
        <v/>
      </c>
      <c r="AF11" s="121">
        <f>$C11*INDEX(Curves!$AD$8:$AD$68,AF$4-$B11+1)</f>
        <v/>
      </c>
      <c r="AG11" s="121">
        <f>$C11*INDEX(Curves!$AD$8:$AD$68,AG$4-$B11+1)</f>
        <v/>
      </c>
      <c r="AH11" s="121">
        <f>$C11*INDEX(Curves!$AD$8:$AD$68,AH$4-$B11+1)</f>
        <v/>
      </c>
      <c r="AI11" s="121">
        <f>$C11*INDEX(Curves!$AD$8:$AD$68,AI$4-$B11+1)</f>
        <v/>
      </c>
      <c r="AJ11" s="121">
        <f>$C11*INDEX(Curves!$AD$8:$AD$68,AJ$4-$B11+1)</f>
        <v/>
      </c>
      <c r="AK11" s="121">
        <f>$C11*INDEX(Curves!$AD$8:$AD$68,AK$4-$B11+1)</f>
        <v/>
      </c>
      <c r="AL11" s="121">
        <f>$C11*INDEX(Curves!$AD$8:$AD$68,AL$4-$B11+1)</f>
        <v/>
      </c>
      <c r="AM11" s="121">
        <f>$C11*INDEX(Curves!$AD$8:$AD$68,AM$4-$B11+1)</f>
        <v/>
      </c>
      <c r="AN11" s="121">
        <f>$C11*INDEX(Curves!$AD$8:$AD$68,AN$4-$B11+1)</f>
        <v/>
      </c>
      <c r="AO11" s="121">
        <f>$C11*INDEX(Curves!$AD$8:$AD$68,AO$4-$B11+1)</f>
        <v/>
      </c>
      <c r="AP11" s="121">
        <f>$C11*INDEX(Curves!$AD$8:$AD$68,AP$4-$B11+1)</f>
        <v/>
      </c>
      <c r="AQ11" s="121">
        <f>$C11*INDEX(Curves!$AD$8:$AD$68,AQ$4-$B11+1)</f>
        <v/>
      </c>
      <c r="AR11" s="121">
        <f>$C11*INDEX(Curves!$AD$8:$AD$68,AR$4-$B11+1)</f>
        <v/>
      </c>
      <c r="AS11" s="121">
        <f>$C11*INDEX(Curves!$AD$8:$AD$68,AS$4-$B11+1)</f>
        <v/>
      </c>
      <c r="AT11" s="121">
        <f>$C11*INDEX(Curves!$AD$8:$AD$68,AT$4-$B11+1)</f>
        <v/>
      </c>
      <c r="AU11" s="121">
        <f>$C11*INDEX(Curves!$AD$8:$AD$68,AU$4-$B11+1)</f>
        <v/>
      </c>
      <c r="AV11" s="121">
        <f>$C11*INDEX(Curves!$AD$8:$AD$68,AV$4-$B11+1)</f>
        <v/>
      </c>
      <c r="AW11" s="121">
        <f>$C11*INDEX(Curves!$AD$8:$AD$68,AW$4-$B11+1)</f>
        <v/>
      </c>
      <c r="AX11" s="121">
        <f>$C11*INDEX(Curves!$AD$8:$AD$68,AX$4-$B11+1)</f>
        <v/>
      </c>
      <c r="AY11" s="121">
        <f>$C11*INDEX(Curves!$AD$8:$AD$68,AY$4-$B11+1)</f>
        <v/>
      </c>
      <c r="AZ11" s="121">
        <f>$C11*INDEX(Curves!$AD$8:$AD$68,AZ$4-$B11+1)</f>
        <v/>
      </c>
      <c r="BA11" s="121">
        <f>$C11*INDEX(Curves!$AD$8:$AD$68,BA$4-$B11+1)</f>
        <v/>
      </c>
      <c r="BB11" s="121">
        <f>$C11*INDEX(Curves!$AD$8:$AD$68,BB$4-$B11+1)</f>
        <v/>
      </c>
      <c r="BC11" s="121">
        <f>$C11*INDEX(Curves!$AD$8:$AD$68,BC$4-$B11+1)</f>
        <v/>
      </c>
      <c r="BD11" s="121">
        <f>$C11*INDEX(Curves!$AD$8:$AD$68,BD$4-$B11+1)</f>
        <v/>
      </c>
      <c r="BE11" s="121">
        <f>$C11*INDEX(Curves!$AD$8:$AD$68,BE$4-$B11+1)</f>
        <v/>
      </c>
      <c r="BF11" s="121">
        <f>$C11*INDEX(Curves!$AD$8:$AD$68,BF$4-$B11+1)</f>
        <v/>
      </c>
      <c r="BG11" s="121">
        <f>$C11*INDEX(Curves!$AD$8:$AD$68,BG$4-$B11+1)</f>
        <v/>
      </c>
      <c r="BH11" s="121">
        <f>$C11*INDEX(Curves!$AD$8:$AD$68,BH$4-$B11+1)</f>
        <v/>
      </c>
      <c r="BI11" s="121">
        <f>$C11*INDEX(Curves!$AD$8:$AD$68,BI$4-$B11+1)</f>
        <v/>
      </c>
      <c r="BJ11" s="121">
        <f>$C11*INDEX(Curves!$AD$8:$AD$68,BJ$4-$B11+1)</f>
        <v/>
      </c>
      <c r="BK11" s="121">
        <f>$C11*INDEX(Curves!$AD$8:$AD$68,BK$4-$B11+1)</f>
        <v/>
      </c>
      <c r="BL11" s="121">
        <f>$C11*INDEX(Curves!$AD$8:$AD$68,BL$4-$B11+1)</f>
        <v/>
      </c>
    </row>
    <row r="12">
      <c r="A12" s="116" t="inlineStr">
        <is>
          <t>Cohort month 3</t>
        </is>
      </c>
      <c r="B12" s="116" t="n">
        <v>3</v>
      </c>
      <c r="C12" s="33">
        <f>INDEX(Ops!$E$60:$BL$60,1,$B12)</f>
        <v/>
      </c>
      <c r="H12" s="121">
        <f>$C12*INDEX(Curves!$AD$8:$AD$68,H$4-$B12+1)</f>
        <v/>
      </c>
      <c r="I12" s="121">
        <f>$C12*INDEX(Curves!$AD$8:$AD$68,I$4-$B12+1)</f>
        <v/>
      </c>
      <c r="J12" s="121">
        <f>$C12*INDEX(Curves!$AD$8:$AD$68,J$4-$B12+1)</f>
        <v/>
      </c>
      <c r="K12" s="121">
        <f>$C12*INDEX(Curves!$AD$8:$AD$68,K$4-$B12+1)</f>
        <v/>
      </c>
      <c r="L12" s="121">
        <f>$C12*INDEX(Curves!$AD$8:$AD$68,L$4-$B12+1)</f>
        <v/>
      </c>
      <c r="M12" s="121">
        <f>$C12*INDEX(Curves!$AD$8:$AD$68,M$4-$B12+1)</f>
        <v/>
      </c>
      <c r="N12" s="121">
        <f>$C12*INDEX(Curves!$AD$8:$AD$68,N$4-$B12+1)</f>
        <v/>
      </c>
      <c r="O12" s="121">
        <f>$C12*INDEX(Curves!$AD$8:$AD$68,O$4-$B12+1)</f>
        <v/>
      </c>
      <c r="P12" s="121">
        <f>$C12*INDEX(Curves!$AD$8:$AD$68,P$4-$B12+1)</f>
        <v/>
      </c>
      <c r="Q12" s="121">
        <f>$C12*INDEX(Curves!$AD$8:$AD$68,Q$4-$B12+1)</f>
        <v/>
      </c>
      <c r="R12" s="121">
        <f>$C12*INDEX(Curves!$AD$8:$AD$68,R$4-$B12+1)</f>
        <v/>
      </c>
      <c r="S12" s="121">
        <f>$C12*INDEX(Curves!$AD$8:$AD$68,S$4-$B12+1)</f>
        <v/>
      </c>
      <c r="T12" s="121">
        <f>$C12*INDEX(Curves!$AD$8:$AD$68,T$4-$B12+1)</f>
        <v/>
      </c>
      <c r="U12" s="121">
        <f>$C12*INDEX(Curves!$AD$8:$AD$68,U$4-$B12+1)</f>
        <v/>
      </c>
      <c r="V12" s="121">
        <f>$C12*INDEX(Curves!$AD$8:$AD$68,V$4-$B12+1)</f>
        <v/>
      </c>
      <c r="W12" s="121">
        <f>$C12*INDEX(Curves!$AD$8:$AD$68,W$4-$B12+1)</f>
        <v/>
      </c>
      <c r="X12" s="121">
        <f>$C12*INDEX(Curves!$AD$8:$AD$68,X$4-$B12+1)</f>
        <v/>
      </c>
      <c r="Y12" s="121">
        <f>$C12*INDEX(Curves!$AD$8:$AD$68,Y$4-$B12+1)</f>
        <v/>
      </c>
      <c r="Z12" s="121">
        <f>$C12*INDEX(Curves!$AD$8:$AD$68,Z$4-$B12+1)</f>
        <v/>
      </c>
      <c r="AA12" s="121">
        <f>$C12*INDEX(Curves!$AD$8:$AD$68,AA$4-$B12+1)</f>
        <v/>
      </c>
      <c r="AB12" s="121">
        <f>$C12*INDEX(Curves!$AD$8:$AD$68,AB$4-$B12+1)</f>
        <v/>
      </c>
      <c r="AC12" s="121">
        <f>$C12*INDEX(Curves!$AD$8:$AD$68,AC$4-$B12+1)</f>
        <v/>
      </c>
      <c r="AD12" s="121">
        <f>$C12*INDEX(Curves!$AD$8:$AD$68,AD$4-$B12+1)</f>
        <v/>
      </c>
      <c r="AE12" s="121">
        <f>$C12*INDEX(Curves!$AD$8:$AD$68,AE$4-$B12+1)</f>
        <v/>
      </c>
      <c r="AF12" s="121">
        <f>$C12*INDEX(Curves!$AD$8:$AD$68,AF$4-$B12+1)</f>
        <v/>
      </c>
      <c r="AG12" s="121">
        <f>$C12*INDEX(Curves!$AD$8:$AD$68,AG$4-$B12+1)</f>
        <v/>
      </c>
      <c r="AH12" s="121">
        <f>$C12*INDEX(Curves!$AD$8:$AD$68,AH$4-$B12+1)</f>
        <v/>
      </c>
      <c r="AI12" s="121">
        <f>$C12*INDEX(Curves!$AD$8:$AD$68,AI$4-$B12+1)</f>
        <v/>
      </c>
      <c r="AJ12" s="121">
        <f>$C12*INDEX(Curves!$AD$8:$AD$68,AJ$4-$B12+1)</f>
        <v/>
      </c>
      <c r="AK12" s="121">
        <f>$C12*INDEX(Curves!$AD$8:$AD$68,AK$4-$B12+1)</f>
        <v/>
      </c>
      <c r="AL12" s="121">
        <f>$C12*INDEX(Curves!$AD$8:$AD$68,AL$4-$B12+1)</f>
        <v/>
      </c>
      <c r="AM12" s="121">
        <f>$C12*INDEX(Curves!$AD$8:$AD$68,AM$4-$B12+1)</f>
        <v/>
      </c>
      <c r="AN12" s="121">
        <f>$C12*INDEX(Curves!$AD$8:$AD$68,AN$4-$B12+1)</f>
        <v/>
      </c>
      <c r="AO12" s="121">
        <f>$C12*INDEX(Curves!$AD$8:$AD$68,AO$4-$B12+1)</f>
        <v/>
      </c>
      <c r="AP12" s="121">
        <f>$C12*INDEX(Curves!$AD$8:$AD$68,AP$4-$B12+1)</f>
        <v/>
      </c>
      <c r="AQ12" s="121">
        <f>$C12*INDEX(Curves!$AD$8:$AD$68,AQ$4-$B12+1)</f>
        <v/>
      </c>
      <c r="AR12" s="121">
        <f>$C12*INDEX(Curves!$AD$8:$AD$68,AR$4-$B12+1)</f>
        <v/>
      </c>
      <c r="AS12" s="121">
        <f>$C12*INDEX(Curves!$AD$8:$AD$68,AS$4-$B12+1)</f>
        <v/>
      </c>
      <c r="AT12" s="121">
        <f>$C12*INDEX(Curves!$AD$8:$AD$68,AT$4-$B12+1)</f>
        <v/>
      </c>
      <c r="AU12" s="121">
        <f>$C12*INDEX(Curves!$AD$8:$AD$68,AU$4-$B12+1)</f>
        <v/>
      </c>
      <c r="AV12" s="121">
        <f>$C12*INDEX(Curves!$AD$8:$AD$68,AV$4-$B12+1)</f>
        <v/>
      </c>
      <c r="AW12" s="121">
        <f>$C12*INDEX(Curves!$AD$8:$AD$68,AW$4-$B12+1)</f>
        <v/>
      </c>
      <c r="AX12" s="121">
        <f>$C12*INDEX(Curves!$AD$8:$AD$68,AX$4-$B12+1)</f>
        <v/>
      </c>
      <c r="AY12" s="121">
        <f>$C12*INDEX(Curves!$AD$8:$AD$68,AY$4-$B12+1)</f>
        <v/>
      </c>
      <c r="AZ12" s="121">
        <f>$C12*INDEX(Curves!$AD$8:$AD$68,AZ$4-$B12+1)</f>
        <v/>
      </c>
      <c r="BA12" s="121">
        <f>$C12*INDEX(Curves!$AD$8:$AD$68,BA$4-$B12+1)</f>
        <v/>
      </c>
      <c r="BB12" s="121">
        <f>$C12*INDEX(Curves!$AD$8:$AD$68,BB$4-$B12+1)</f>
        <v/>
      </c>
      <c r="BC12" s="121">
        <f>$C12*INDEX(Curves!$AD$8:$AD$68,BC$4-$B12+1)</f>
        <v/>
      </c>
      <c r="BD12" s="121">
        <f>$C12*INDEX(Curves!$AD$8:$AD$68,BD$4-$B12+1)</f>
        <v/>
      </c>
      <c r="BE12" s="121">
        <f>$C12*INDEX(Curves!$AD$8:$AD$68,BE$4-$B12+1)</f>
        <v/>
      </c>
      <c r="BF12" s="121">
        <f>$C12*INDEX(Curves!$AD$8:$AD$68,BF$4-$B12+1)</f>
        <v/>
      </c>
      <c r="BG12" s="121">
        <f>$C12*INDEX(Curves!$AD$8:$AD$68,BG$4-$B12+1)</f>
        <v/>
      </c>
      <c r="BH12" s="121">
        <f>$C12*INDEX(Curves!$AD$8:$AD$68,BH$4-$B12+1)</f>
        <v/>
      </c>
      <c r="BI12" s="121">
        <f>$C12*INDEX(Curves!$AD$8:$AD$68,BI$4-$B12+1)</f>
        <v/>
      </c>
      <c r="BJ12" s="121">
        <f>$C12*INDEX(Curves!$AD$8:$AD$68,BJ$4-$B12+1)</f>
        <v/>
      </c>
      <c r="BK12" s="121">
        <f>$C12*INDEX(Curves!$AD$8:$AD$68,BK$4-$B12+1)</f>
        <v/>
      </c>
      <c r="BL12" s="121">
        <f>$C12*INDEX(Curves!$AD$8:$AD$68,BL$4-$B12+1)</f>
        <v/>
      </c>
    </row>
    <row r="13">
      <c r="A13" s="116" t="inlineStr">
        <is>
          <t>Cohort month 4</t>
        </is>
      </c>
      <c r="B13" s="116" t="n">
        <v>4</v>
      </c>
      <c r="C13" s="33">
        <f>INDEX(Ops!$E$60:$BL$60,1,$B13)</f>
        <v/>
      </c>
      <c r="I13" s="121">
        <f>$C13*INDEX(Curves!$AD$8:$AD$68,I$4-$B13+1)</f>
        <v/>
      </c>
      <c r="J13" s="121">
        <f>$C13*INDEX(Curves!$AD$8:$AD$68,J$4-$B13+1)</f>
        <v/>
      </c>
      <c r="K13" s="121">
        <f>$C13*INDEX(Curves!$AD$8:$AD$68,K$4-$B13+1)</f>
        <v/>
      </c>
      <c r="L13" s="121">
        <f>$C13*INDEX(Curves!$AD$8:$AD$68,L$4-$B13+1)</f>
        <v/>
      </c>
      <c r="M13" s="121">
        <f>$C13*INDEX(Curves!$AD$8:$AD$68,M$4-$B13+1)</f>
        <v/>
      </c>
      <c r="N13" s="121">
        <f>$C13*INDEX(Curves!$AD$8:$AD$68,N$4-$B13+1)</f>
        <v/>
      </c>
      <c r="O13" s="121">
        <f>$C13*INDEX(Curves!$AD$8:$AD$68,O$4-$B13+1)</f>
        <v/>
      </c>
      <c r="P13" s="121">
        <f>$C13*INDEX(Curves!$AD$8:$AD$68,P$4-$B13+1)</f>
        <v/>
      </c>
      <c r="Q13" s="121">
        <f>$C13*INDEX(Curves!$AD$8:$AD$68,Q$4-$B13+1)</f>
        <v/>
      </c>
      <c r="R13" s="121">
        <f>$C13*INDEX(Curves!$AD$8:$AD$68,R$4-$B13+1)</f>
        <v/>
      </c>
      <c r="S13" s="121">
        <f>$C13*INDEX(Curves!$AD$8:$AD$68,S$4-$B13+1)</f>
        <v/>
      </c>
      <c r="T13" s="121">
        <f>$C13*INDEX(Curves!$AD$8:$AD$68,T$4-$B13+1)</f>
        <v/>
      </c>
      <c r="U13" s="121">
        <f>$C13*INDEX(Curves!$AD$8:$AD$68,U$4-$B13+1)</f>
        <v/>
      </c>
      <c r="V13" s="121">
        <f>$C13*INDEX(Curves!$AD$8:$AD$68,V$4-$B13+1)</f>
        <v/>
      </c>
      <c r="W13" s="121">
        <f>$C13*INDEX(Curves!$AD$8:$AD$68,W$4-$B13+1)</f>
        <v/>
      </c>
      <c r="X13" s="121">
        <f>$C13*INDEX(Curves!$AD$8:$AD$68,X$4-$B13+1)</f>
        <v/>
      </c>
      <c r="Y13" s="121">
        <f>$C13*INDEX(Curves!$AD$8:$AD$68,Y$4-$B13+1)</f>
        <v/>
      </c>
      <c r="Z13" s="121">
        <f>$C13*INDEX(Curves!$AD$8:$AD$68,Z$4-$B13+1)</f>
        <v/>
      </c>
      <c r="AA13" s="121">
        <f>$C13*INDEX(Curves!$AD$8:$AD$68,AA$4-$B13+1)</f>
        <v/>
      </c>
      <c r="AB13" s="121">
        <f>$C13*INDEX(Curves!$AD$8:$AD$68,AB$4-$B13+1)</f>
        <v/>
      </c>
      <c r="AC13" s="121">
        <f>$C13*INDEX(Curves!$AD$8:$AD$68,AC$4-$B13+1)</f>
        <v/>
      </c>
      <c r="AD13" s="121">
        <f>$C13*INDEX(Curves!$AD$8:$AD$68,AD$4-$B13+1)</f>
        <v/>
      </c>
      <c r="AE13" s="121">
        <f>$C13*INDEX(Curves!$AD$8:$AD$68,AE$4-$B13+1)</f>
        <v/>
      </c>
      <c r="AF13" s="121">
        <f>$C13*INDEX(Curves!$AD$8:$AD$68,AF$4-$B13+1)</f>
        <v/>
      </c>
      <c r="AG13" s="121">
        <f>$C13*INDEX(Curves!$AD$8:$AD$68,AG$4-$B13+1)</f>
        <v/>
      </c>
      <c r="AH13" s="121">
        <f>$C13*INDEX(Curves!$AD$8:$AD$68,AH$4-$B13+1)</f>
        <v/>
      </c>
      <c r="AI13" s="121">
        <f>$C13*INDEX(Curves!$AD$8:$AD$68,AI$4-$B13+1)</f>
        <v/>
      </c>
      <c r="AJ13" s="121">
        <f>$C13*INDEX(Curves!$AD$8:$AD$68,AJ$4-$B13+1)</f>
        <v/>
      </c>
      <c r="AK13" s="121">
        <f>$C13*INDEX(Curves!$AD$8:$AD$68,AK$4-$B13+1)</f>
        <v/>
      </c>
      <c r="AL13" s="121">
        <f>$C13*INDEX(Curves!$AD$8:$AD$68,AL$4-$B13+1)</f>
        <v/>
      </c>
      <c r="AM13" s="121">
        <f>$C13*INDEX(Curves!$AD$8:$AD$68,AM$4-$B13+1)</f>
        <v/>
      </c>
      <c r="AN13" s="121">
        <f>$C13*INDEX(Curves!$AD$8:$AD$68,AN$4-$B13+1)</f>
        <v/>
      </c>
      <c r="AO13" s="121">
        <f>$C13*INDEX(Curves!$AD$8:$AD$68,AO$4-$B13+1)</f>
        <v/>
      </c>
      <c r="AP13" s="121">
        <f>$C13*INDEX(Curves!$AD$8:$AD$68,AP$4-$B13+1)</f>
        <v/>
      </c>
      <c r="AQ13" s="121">
        <f>$C13*INDEX(Curves!$AD$8:$AD$68,AQ$4-$B13+1)</f>
        <v/>
      </c>
      <c r="AR13" s="121">
        <f>$C13*INDEX(Curves!$AD$8:$AD$68,AR$4-$B13+1)</f>
        <v/>
      </c>
      <c r="AS13" s="121">
        <f>$C13*INDEX(Curves!$AD$8:$AD$68,AS$4-$B13+1)</f>
        <v/>
      </c>
      <c r="AT13" s="121">
        <f>$C13*INDEX(Curves!$AD$8:$AD$68,AT$4-$B13+1)</f>
        <v/>
      </c>
      <c r="AU13" s="121">
        <f>$C13*INDEX(Curves!$AD$8:$AD$68,AU$4-$B13+1)</f>
        <v/>
      </c>
      <c r="AV13" s="121">
        <f>$C13*INDEX(Curves!$AD$8:$AD$68,AV$4-$B13+1)</f>
        <v/>
      </c>
      <c r="AW13" s="121">
        <f>$C13*INDEX(Curves!$AD$8:$AD$68,AW$4-$B13+1)</f>
        <v/>
      </c>
      <c r="AX13" s="121">
        <f>$C13*INDEX(Curves!$AD$8:$AD$68,AX$4-$B13+1)</f>
        <v/>
      </c>
      <c r="AY13" s="121">
        <f>$C13*INDEX(Curves!$AD$8:$AD$68,AY$4-$B13+1)</f>
        <v/>
      </c>
      <c r="AZ13" s="121">
        <f>$C13*INDEX(Curves!$AD$8:$AD$68,AZ$4-$B13+1)</f>
        <v/>
      </c>
      <c r="BA13" s="121">
        <f>$C13*INDEX(Curves!$AD$8:$AD$68,BA$4-$B13+1)</f>
        <v/>
      </c>
      <c r="BB13" s="121">
        <f>$C13*INDEX(Curves!$AD$8:$AD$68,BB$4-$B13+1)</f>
        <v/>
      </c>
      <c r="BC13" s="121">
        <f>$C13*INDEX(Curves!$AD$8:$AD$68,BC$4-$B13+1)</f>
        <v/>
      </c>
      <c r="BD13" s="121">
        <f>$C13*INDEX(Curves!$AD$8:$AD$68,BD$4-$B13+1)</f>
        <v/>
      </c>
      <c r="BE13" s="121">
        <f>$C13*INDEX(Curves!$AD$8:$AD$68,BE$4-$B13+1)</f>
        <v/>
      </c>
      <c r="BF13" s="121">
        <f>$C13*INDEX(Curves!$AD$8:$AD$68,BF$4-$B13+1)</f>
        <v/>
      </c>
      <c r="BG13" s="121">
        <f>$C13*INDEX(Curves!$AD$8:$AD$68,BG$4-$B13+1)</f>
        <v/>
      </c>
      <c r="BH13" s="121">
        <f>$C13*INDEX(Curves!$AD$8:$AD$68,BH$4-$B13+1)</f>
        <v/>
      </c>
      <c r="BI13" s="121">
        <f>$C13*INDEX(Curves!$AD$8:$AD$68,BI$4-$B13+1)</f>
        <v/>
      </c>
      <c r="BJ13" s="121">
        <f>$C13*INDEX(Curves!$AD$8:$AD$68,BJ$4-$B13+1)</f>
        <v/>
      </c>
      <c r="BK13" s="121">
        <f>$C13*INDEX(Curves!$AD$8:$AD$68,BK$4-$B13+1)</f>
        <v/>
      </c>
      <c r="BL13" s="121">
        <f>$C13*INDEX(Curves!$AD$8:$AD$68,BL$4-$B13+1)</f>
        <v/>
      </c>
    </row>
    <row r="14">
      <c r="A14" s="116" t="inlineStr">
        <is>
          <t>Cohort month 5</t>
        </is>
      </c>
      <c r="B14" s="116" t="n">
        <v>5</v>
      </c>
      <c r="C14" s="33">
        <f>INDEX(Ops!$E$60:$BL$60,1,$B14)</f>
        <v/>
      </c>
      <c r="J14" s="121">
        <f>$C14*INDEX(Curves!$AD$8:$AD$68,J$4-$B14+1)</f>
        <v/>
      </c>
      <c r="K14" s="121">
        <f>$C14*INDEX(Curves!$AD$8:$AD$68,K$4-$B14+1)</f>
        <v/>
      </c>
      <c r="L14" s="121">
        <f>$C14*INDEX(Curves!$AD$8:$AD$68,L$4-$B14+1)</f>
        <v/>
      </c>
      <c r="M14" s="121">
        <f>$C14*INDEX(Curves!$AD$8:$AD$68,M$4-$B14+1)</f>
        <v/>
      </c>
      <c r="N14" s="121">
        <f>$C14*INDEX(Curves!$AD$8:$AD$68,N$4-$B14+1)</f>
        <v/>
      </c>
      <c r="O14" s="121">
        <f>$C14*INDEX(Curves!$AD$8:$AD$68,O$4-$B14+1)</f>
        <v/>
      </c>
      <c r="P14" s="121">
        <f>$C14*INDEX(Curves!$AD$8:$AD$68,P$4-$B14+1)</f>
        <v/>
      </c>
      <c r="Q14" s="121">
        <f>$C14*INDEX(Curves!$AD$8:$AD$68,Q$4-$B14+1)</f>
        <v/>
      </c>
      <c r="R14" s="121">
        <f>$C14*INDEX(Curves!$AD$8:$AD$68,R$4-$B14+1)</f>
        <v/>
      </c>
      <c r="S14" s="121">
        <f>$C14*INDEX(Curves!$AD$8:$AD$68,S$4-$B14+1)</f>
        <v/>
      </c>
      <c r="T14" s="121">
        <f>$C14*INDEX(Curves!$AD$8:$AD$68,T$4-$B14+1)</f>
        <v/>
      </c>
      <c r="U14" s="121">
        <f>$C14*INDEX(Curves!$AD$8:$AD$68,U$4-$B14+1)</f>
        <v/>
      </c>
      <c r="V14" s="121">
        <f>$C14*INDEX(Curves!$AD$8:$AD$68,V$4-$B14+1)</f>
        <v/>
      </c>
      <c r="W14" s="121">
        <f>$C14*INDEX(Curves!$AD$8:$AD$68,W$4-$B14+1)</f>
        <v/>
      </c>
      <c r="X14" s="121">
        <f>$C14*INDEX(Curves!$AD$8:$AD$68,X$4-$B14+1)</f>
        <v/>
      </c>
      <c r="Y14" s="121">
        <f>$C14*INDEX(Curves!$AD$8:$AD$68,Y$4-$B14+1)</f>
        <v/>
      </c>
      <c r="Z14" s="121">
        <f>$C14*INDEX(Curves!$AD$8:$AD$68,Z$4-$B14+1)</f>
        <v/>
      </c>
      <c r="AA14" s="121">
        <f>$C14*INDEX(Curves!$AD$8:$AD$68,AA$4-$B14+1)</f>
        <v/>
      </c>
      <c r="AB14" s="121">
        <f>$C14*INDEX(Curves!$AD$8:$AD$68,AB$4-$B14+1)</f>
        <v/>
      </c>
      <c r="AC14" s="121">
        <f>$C14*INDEX(Curves!$AD$8:$AD$68,AC$4-$B14+1)</f>
        <v/>
      </c>
      <c r="AD14" s="121">
        <f>$C14*INDEX(Curves!$AD$8:$AD$68,AD$4-$B14+1)</f>
        <v/>
      </c>
      <c r="AE14" s="121">
        <f>$C14*INDEX(Curves!$AD$8:$AD$68,AE$4-$B14+1)</f>
        <v/>
      </c>
      <c r="AF14" s="121">
        <f>$C14*INDEX(Curves!$AD$8:$AD$68,AF$4-$B14+1)</f>
        <v/>
      </c>
      <c r="AG14" s="121">
        <f>$C14*INDEX(Curves!$AD$8:$AD$68,AG$4-$B14+1)</f>
        <v/>
      </c>
      <c r="AH14" s="121">
        <f>$C14*INDEX(Curves!$AD$8:$AD$68,AH$4-$B14+1)</f>
        <v/>
      </c>
      <c r="AI14" s="121">
        <f>$C14*INDEX(Curves!$AD$8:$AD$68,AI$4-$B14+1)</f>
        <v/>
      </c>
      <c r="AJ14" s="121">
        <f>$C14*INDEX(Curves!$AD$8:$AD$68,AJ$4-$B14+1)</f>
        <v/>
      </c>
      <c r="AK14" s="121">
        <f>$C14*INDEX(Curves!$AD$8:$AD$68,AK$4-$B14+1)</f>
        <v/>
      </c>
      <c r="AL14" s="121">
        <f>$C14*INDEX(Curves!$AD$8:$AD$68,AL$4-$B14+1)</f>
        <v/>
      </c>
      <c r="AM14" s="121">
        <f>$C14*INDEX(Curves!$AD$8:$AD$68,AM$4-$B14+1)</f>
        <v/>
      </c>
      <c r="AN14" s="121">
        <f>$C14*INDEX(Curves!$AD$8:$AD$68,AN$4-$B14+1)</f>
        <v/>
      </c>
      <c r="AO14" s="121">
        <f>$C14*INDEX(Curves!$AD$8:$AD$68,AO$4-$B14+1)</f>
        <v/>
      </c>
      <c r="AP14" s="121">
        <f>$C14*INDEX(Curves!$AD$8:$AD$68,AP$4-$B14+1)</f>
        <v/>
      </c>
      <c r="AQ14" s="121">
        <f>$C14*INDEX(Curves!$AD$8:$AD$68,AQ$4-$B14+1)</f>
        <v/>
      </c>
      <c r="AR14" s="121">
        <f>$C14*INDEX(Curves!$AD$8:$AD$68,AR$4-$B14+1)</f>
        <v/>
      </c>
      <c r="AS14" s="121">
        <f>$C14*INDEX(Curves!$AD$8:$AD$68,AS$4-$B14+1)</f>
        <v/>
      </c>
      <c r="AT14" s="121">
        <f>$C14*INDEX(Curves!$AD$8:$AD$68,AT$4-$B14+1)</f>
        <v/>
      </c>
      <c r="AU14" s="121">
        <f>$C14*INDEX(Curves!$AD$8:$AD$68,AU$4-$B14+1)</f>
        <v/>
      </c>
      <c r="AV14" s="121">
        <f>$C14*INDEX(Curves!$AD$8:$AD$68,AV$4-$B14+1)</f>
        <v/>
      </c>
      <c r="AW14" s="121">
        <f>$C14*INDEX(Curves!$AD$8:$AD$68,AW$4-$B14+1)</f>
        <v/>
      </c>
      <c r="AX14" s="121">
        <f>$C14*INDEX(Curves!$AD$8:$AD$68,AX$4-$B14+1)</f>
        <v/>
      </c>
      <c r="AY14" s="121">
        <f>$C14*INDEX(Curves!$AD$8:$AD$68,AY$4-$B14+1)</f>
        <v/>
      </c>
      <c r="AZ14" s="121">
        <f>$C14*INDEX(Curves!$AD$8:$AD$68,AZ$4-$B14+1)</f>
        <v/>
      </c>
      <c r="BA14" s="121">
        <f>$C14*INDEX(Curves!$AD$8:$AD$68,BA$4-$B14+1)</f>
        <v/>
      </c>
      <c r="BB14" s="121">
        <f>$C14*INDEX(Curves!$AD$8:$AD$68,BB$4-$B14+1)</f>
        <v/>
      </c>
      <c r="BC14" s="121">
        <f>$C14*INDEX(Curves!$AD$8:$AD$68,BC$4-$B14+1)</f>
        <v/>
      </c>
      <c r="BD14" s="121">
        <f>$C14*INDEX(Curves!$AD$8:$AD$68,BD$4-$B14+1)</f>
        <v/>
      </c>
      <c r="BE14" s="121">
        <f>$C14*INDEX(Curves!$AD$8:$AD$68,BE$4-$B14+1)</f>
        <v/>
      </c>
      <c r="BF14" s="121">
        <f>$C14*INDEX(Curves!$AD$8:$AD$68,BF$4-$B14+1)</f>
        <v/>
      </c>
      <c r="BG14" s="121">
        <f>$C14*INDEX(Curves!$AD$8:$AD$68,BG$4-$B14+1)</f>
        <v/>
      </c>
      <c r="BH14" s="121">
        <f>$C14*INDEX(Curves!$AD$8:$AD$68,BH$4-$B14+1)</f>
        <v/>
      </c>
      <c r="BI14" s="121">
        <f>$C14*INDEX(Curves!$AD$8:$AD$68,BI$4-$B14+1)</f>
        <v/>
      </c>
      <c r="BJ14" s="121">
        <f>$C14*INDEX(Curves!$AD$8:$AD$68,BJ$4-$B14+1)</f>
        <v/>
      </c>
      <c r="BK14" s="121">
        <f>$C14*INDEX(Curves!$AD$8:$AD$68,BK$4-$B14+1)</f>
        <v/>
      </c>
      <c r="BL14" s="121">
        <f>$C14*INDEX(Curves!$AD$8:$AD$68,BL$4-$B14+1)</f>
        <v/>
      </c>
    </row>
    <row r="15">
      <c r="A15" s="116" t="inlineStr">
        <is>
          <t>Cohort month 6</t>
        </is>
      </c>
      <c r="B15" s="116" t="n">
        <v>6</v>
      </c>
      <c r="C15" s="33">
        <f>INDEX(Ops!$E$60:$BL$60,1,$B15)</f>
        <v/>
      </c>
      <c r="K15" s="121">
        <f>$C15*INDEX(Curves!$AD$8:$AD$68,K$4-$B15+1)</f>
        <v/>
      </c>
      <c r="L15" s="121">
        <f>$C15*INDEX(Curves!$AD$8:$AD$68,L$4-$B15+1)</f>
        <v/>
      </c>
      <c r="M15" s="121">
        <f>$C15*INDEX(Curves!$AD$8:$AD$68,M$4-$B15+1)</f>
        <v/>
      </c>
      <c r="N15" s="121">
        <f>$C15*INDEX(Curves!$AD$8:$AD$68,N$4-$B15+1)</f>
        <v/>
      </c>
      <c r="O15" s="121">
        <f>$C15*INDEX(Curves!$AD$8:$AD$68,O$4-$B15+1)</f>
        <v/>
      </c>
      <c r="P15" s="121">
        <f>$C15*INDEX(Curves!$AD$8:$AD$68,P$4-$B15+1)</f>
        <v/>
      </c>
      <c r="Q15" s="121">
        <f>$C15*INDEX(Curves!$AD$8:$AD$68,Q$4-$B15+1)</f>
        <v/>
      </c>
      <c r="R15" s="121">
        <f>$C15*INDEX(Curves!$AD$8:$AD$68,R$4-$B15+1)</f>
        <v/>
      </c>
      <c r="S15" s="121">
        <f>$C15*INDEX(Curves!$AD$8:$AD$68,S$4-$B15+1)</f>
        <v/>
      </c>
      <c r="T15" s="121">
        <f>$C15*INDEX(Curves!$AD$8:$AD$68,T$4-$B15+1)</f>
        <v/>
      </c>
      <c r="U15" s="121">
        <f>$C15*INDEX(Curves!$AD$8:$AD$68,U$4-$B15+1)</f>
        <v/>
      </c>
      <c r="V15" s="121">
        <f>$C15*INDEX(Curves!$AD$8:$AD$68,V$4-$B15+1)</f>
        <v/>
      </c>
      <c r="W15" s="121">
        <f>$C15*INDEX(Curves!$AD$8:$AD$68,W$4-$B15+1)</f>
        <v/>
      </c>
      <c r="X15" s="121">
        <f>$C15*INDEX(Curves!$AD$8:$AD$68,X$4-$B15+1)</f>
        <v/>
      </c>
      <c r="Y15" s="121">
        <f>$C15*INDEX(Curves!$AD$8:$AD$68,Y$4-$B15+1)</f>
        <v/>
      </c>
      <c r="Z15" s="121">
        <f>$C15*INDEX(Curves!$AD$8:$AD$68,Z$4-$B15+1)</f>
        <v/>
      </c>
      <c r="AA15" s="121">
        <f>$C15*INDEX(Curves!$AD$8:$AD$68,AA$4-$B15+1)</f>
        <v/>
      </c>
      <c r="AB15" s="121">
        <f>$C15*INDEX(Curves!$AD$8:$AD$68,AB$4-$B15+1)</f>
        <v/>
      </c>
      <c r="AC15" s="121">
        <f>$C15*INDEX(Curves!$AD$8:$AD$68,AC$4-$B15+1)</f>
        <v/>
      </c>
      <c r="AD15" s="121">
        <f>$C15*INDEX(Curves!$AD$8:$AD$68,AD$4-$B15+1)</f>
        <v/>
      </c>
      <c r="AE15" s="121">
        <f>$C15*INDEX(Curves!$AD$8:$AD$68,AE$4-$B15+1)</f>
        <v/>
      </c>
      <c r="AF15" s="121">
        <f>$C15*INDEX(Curves!$AD$8:$AD$68,AF$4-$B15+1)</f>
        <v/>
      </c>
      <c r="AG15" s="121">
        <f>$C15*INDEX(Curves!$AD$8:$AD$68,AG$4-$B15+1)</f>
        <v/>
      </c>
      <c r="AH15" s="121">
        <f>$C15*INDEX(Curves!$AD$8:$AD$68,AH$4-$B15+1)</f>
        <v/>
      </c>
      <c r="AI15" s="121">
        <f>$C15*INDEX(Curves!$AD$8:$AD$68,AI$4-$B15+1)</f>
        <v/>
      </c>
      <c r="AJ15" s="121">
        <f>$C15*INDEX(Curves!$AD$8:$AD$68,AJ$4-$B15+1)</f>
        <v/>
      </c>
      <c r="AK15" s="121">
        <f>$C15*INDEX(Curves!$AD$8:$AD$68,AK$4-$B15+1)</f>
        <v/>
      </c>
      <c r="AL15" s="121">
        <f>$C15*INDEX(Curves!$AD$8:$AD$68,AL$4-$B15+1)</f>
        <v/>
      </c>
      <c r="AM15" s="121">
        <f>$C15*INDEX(Curves!$AD$8:$AD$68,AM$4-$B15+1)</f>
        <v/>
      </c>
      <c r="AN15" s="121">
        <f>$C15*INDEX(Curves!$AD$8:$AD$68,AN$4-$B15+1)</f>
        <v/>
      </c>
      <c r="AO15" s="121">
        <f>$C15*INDEX(Curves!$AD$8:$AD$68,AO$4-$B15+1)</f>
        <v/>
      </c>
      <c r="AP15" s="121">
        <f>$C15*INDEX(Curves!$AD$8:$AD$68,AP$4-$B15+1)</f>
        <v/>
      </c>
      <c r="AQ15" s="121">
        <f>$C15*INDEX(Curves!$AD$8:$AD$68,AQ$4-$B15+1)</f>
        <v/>
      </c>
      <c r="AR15" s="121">
        <f>$C15*INDEX(Curves!$AD$8:$AD$68,AR$4-$B15+1)</f>
        <v/>
      </c>
      <c r="AS15" s="121">
        <f>$C15*INDEX(Curves!$AD$8:$AD$68,AS$4-$B15+1)</f>
        <v/>
      </c>
      <c r="AT15" s="121">
        <f>$C15*INDEX(Curves!$AD$8:$AD$68,AT$4-$B15+1)</f>
        <v/>
      </c>
      <c r="AU15" s="121">
        <f>$C15*INDEX(Curves!$AD$8:$AD$68,AU$4-$B15+1)</f>
        <v/>
      </c>
      <c r="AV15" s="121">
        <f>$C15*INDEX(Curves!$AD$8:$AD$68,AV$4-$B15+1)</f>
        <v/>
      </c>
      <c r="AW15" s="121">
        <f>$C15*INDEX(Curves!$AD$8:$AD$68,AW$4-$B15+1)</f>
        <v/>
      </c>
      <c r="AX15" s="121">
        <f>$C15*INDEX(Curves!$AD$8:$AD$68,AX$4-$B15+1)</f>
        <v/>
      </c>
      <c r="AY15" s="121">
        <f>$C15*INDEX(Curves!$AD$8:$AD$68,AY$4-$B15+1)</f>
        <v/>
      </c>
      <c r="AZ15" s="121">
        <f>$C15*INDEX(Curves!$AD$8:$AD$68,AZ$4-$B15+1)</f>
        <v/>
      </c>
      <c r="BA15" s="121">
        <f>$C15*INDEX(Curves!$AD$8:$AD$68,BA$4-$B15+1)</f>
        <v/>
      </c>
      <c r="BB15" s="121">
        <f>$C15*INDEX(Curves!$AD$8:$AD$68,BB$4-$B15+1)</f>
        <v/>
      </c>
      <c r="BC15" s="121">
        <f>$C15*INDEX(Curves!$AD$8:$AD$68,BC$4-$B15+1)</f>
        <v/>
      </c>
      <c r="BD15" s="121">
        <f>$C15*INDEX(Curves!$AD$8:$AD$68,BD$4-$B15+1)</f>
        <v/>
      </c>
      <c r="BE15" s="121">
        <f>$C15*INDEX(Curves!$AD$8:$AD$68,BE$4-$B15+1)</f>
        <v/>
      </c>
      <c r="BF15" s="121">
        <f>$C15*INDEX(Curves!$AD$8:$AD$68,BF$4-$B15+1)</f>
        <v/>
      </c>
      <c r="BG15" s="121">
        <f>$C15*INDEX(Curves!$AD$8:$AD$68,BG$4-$B15+1)</f>
        <v/>
      </c>
      <c r="BH15" s="121">
        <f>$C15*INDEX(Curves!$AD$8:$AD$68,BH$4-$B15+1)</f>
        <v/>
      </c>
      <c r="BI15" s="121">
        <f>$C15*INDEX(Curves!$AD$8:$AD$68,BI$4-$B15+1)</f>
        <v/>
      </c>
      <c r="BJ15" s="121">
        <f>$C15*INDEX(Curves!$AD$8:$AD$68,BJ$4-$B15+1)</f>
        <v/>
      </c>
      <c r="BK15" s="121">
        <f>$C15*INDEX(Curves!$AD$8:$AD$68,BK$4-$B15+1)</f>
        <v/>
      </c>
      <c r="BL15" s="121">
        <f>$C15*INDEX(Curves!$AD$8:$AD$68,BL$4-$B15+1)</f>
        <v/>
      </c>
    </row>
    <row r="16">
      <c r="A16" s="116" t="inlineStr">
        <is>
          <t>Cohort month 7</t>
        </is>
      </c>
      <c r="B16" s="116" t="n">
        <v>7</v>
      </c>
      <c r="C16" s="33">
        <f>INDEX(Ops!$E$60:$BL$60,1,$B16)</f>
        <v/>
      </c>
      <c r="L16" s="121">
        <f>$C16*INDEX(Curves!$AD$8:$AD$68,L$4-$B16+1)</f>
        <v/>
      </c>
      <c r="M16" s="121">
        <f>$C16*INDEX(Curves!$AD$8:$AD$68,M$4-$B16+1)</f>
        <v/>
      </c>
      <c r="N16" s="121">
        <f>$C16*INDEX(Curves!$AD$8:$AD$68,N$4-$B16+1)</f>
        <v/>
      </c>
      <c r="O16" s="121">
        <f>$C16*INDEX(Curves!$AD$8:$AD$68,O$4-$B16+1)</f>
        <v/>
      </c>
      <c r="P16" s="121">
        <f>$C16*INDEX(Curves!$AD$8:$AD$68,P$4-$B16+1)</f>
        <v/>
      </c>
      <c r="Q16" s="121">
        <f>$C16*INDEX(Curves!$AD$8:$AD$68,Q$4-$B16+1)</f>
        <v/>
      </c>
      <c r="R16" s="121">
        <f>$C16*INDEX(Curves!$AD$8:$AD$68,R$4-$B16+1)</f>
        <v/>
      </c>
      <c r="S16" s="121">
        <f>$C16*INDEX(Curves!$AD$8:$AD$68,S$4-$B16+1)</f>
        <v/>
      </c>
      <c r="T16" s="121">
        <f>$C16*INDEX(Curves!$AD$8:$AD$68,T$4-$B16+1)</f>
        <v/>
      </c>
      <c r="U16" s="121">
        <f>$C16*INDEX(Curves!$AD$8:$AD$68,U$4-$B16+1)</f>
        <v/>
      </c>
      <c r="V16" s="121">
        <f>$C16*INDEX(Curves!$AD$8:$AD$68,V$4-$B16+1)</f>
        <v/>
      </c>
      <c r="W16" s="121">
        <f>$C16*INDEX(Curves!$AD$8:$AD$68,W$4-$B16+1)</f>
        <v/>
      </c>
      <c r="X16" s="121">
        <f>$C16*INDEX(Curves!$AD$8:$AD$68,X$4-$B16+1)</f>
        <v/>
      </c>
      <c r="Y16" s="121">
        <f>$C16*INDEX(Curves!$AD$8:$AD$68,Y$4-$B16+1)</f>
        <v/>
      </c>
      <c r="Z16" s="121">
        <f>$C16*INDEX(Curves!$AD$8:$AD$68,Z$4-$B16+1)</f>
        <v/>
      </c>
      <c r="AA16" s="121">
        <f>$C16*INDEX(Curves!$AD$8:$AD$68,AA$4-$B16+1)</f>
        <v/>
      </c>
      <c r="AB16" s="121">
        <f>$C16*INDEX(Curves!$AD$8:$AD$68,AB$4-$B16+1)</f>
        <v/>
      </c>
      <c r="AC16" s="121">
        <f>$C16*INDEX(Curves!$AD$8:$AD$68,AC$4-$B16+1)</f>
        <v/>
      </c>
      <c r="AD16" s="121">
        <f>$C16*INDEX(Curves!$AD$8:$AD$68,AD$4-$B16+1)</f>
        <v/>
      </c>
      <c r="AE16" s="121">
        <f>$C16*INDEX(Curves!$AD$8:$AD$68,AE$4-$B16+1)</f>
        <v/>
      </c>
      <c r="AF16" s="121">
        <f>$C16*INDEX(Curves!$AD$8:$AD$68,AF$4-$B16+1)</f>
        <v/>
      </c>
      <c r="AG16" s="121">
        <f>$C16*INDEX(Curves!$AD$8:$AD$68,AG$4-$B16+1)</f>
        <v/>
      </c>
      <c r="AH16" s="121">
        <f>$C16*INDEX(Curves!$AD$8:$AD$68,AH$4-$B16+1)</f>
        <v/>
      </c>
      <c r="AI16" s="121">
        <f>$C16*INDEX(Curves!$AD$8:$AD$68,AI$4-$B16+1)</f>
        <v/>
      </c>
      <c r="AJ16" s="121">
        <f>$C16*INDEX(Curves!$AD$8:$AD$68,AJ$4-$B16+1)</f>
        <v/>
      </c>
      <c r="AK16" s="121">
        <f>$C16*INDEX(Curves!$AD$8:$AD$68,AK$4-$B16+1)</f>
        <v/>
      </c>
      <c r="AL16" s="121">
        <f>$C16*INDEX(Curves!$AD$8:$AD$68,AL$4-$B16+1)</f>
        <v/>
      </c>
      <c r="AM16" s="121">
        <f>$C16*INDEX(Curves!$AD$8:$AD$68,AM$4-$B16+1)</f>
        <v/>
      </c>
      <c r="AN16" s="121">
        <f>$C16*INDEX(Curves!$AD$8:$AD$68,AN$4-$B16+1)</f>
        <v/>
      </c>
      <c r="AO16" s="121">
        <f>$C16*INDEX(Curves!$AD$8:$AD$68,AO$4-$B16+1)</f>
        <v/>
      </c>
      <c r="AP16" s="121">
        <f>$C16*INDEX(Curves!$AD$8:$AD$68,AP$4-$B16+1)</f>
        <v/>
      </c>
      <c r="AQ16" s="121">
        <f>$C16*INDEX(Curves!$AD$8:$AD$68,AQ$4-$B16+1)</f>
        <v/>
      </c>
      <c r="AR16" s="121">
        <f>$C16*INDEX(Curves!$AD$8:$AD$68,AR$4-$B16+1)</f>
        <v/>
      </c>
      <c r="AS16" s="121">
        <f>$C16*INDEX(Curves!$AD$8:$AD$68,AS$4-$B16+1)</f>
        <v/>
      </c>
      <c r="AT16" s="121">
        <f>$C16*INDEX(Curves!$AD$8:$AD$68,AT$4-$B16+1)</f>
        <v/>
      </c>
      <c r="AU16" s="121">
        <f>$C16*INDEX(Curves!$AD$8:$AD$68,AU$4-$B16+1)</f>
        <v/>
      </c>
      <c r="AV16" s="121">
        <f>$C16*INDEX(Curves!$AD$8:$AD$68,AV$4-$B16+1)</f>
        <v/>
      </c>
      <c r="AW16" s="121">
        <f>$C16*INDEX(Curves!$AD$8:$AD$68,AW$4-$B16+1)</f>
        <v/>
      </c>
      <c r="AX16" s="121">
        <f>$C16*INDEX(Curves!$AD$8:$AD$68,AX$4-$B16+1)</f>
        <v/>
      </c>
      <c r="AY16" s="121">
        <f>$C16*INDEX(Curves!$AD$8:$AD$68,AY$4-$B16+1)</f>
        <v/>
      </c>
      <c r="AZ16" s="121">
        <f>$C16*INDEX(Curves!$AD$8:$AD$68,AZ$4-$B16+1)</f>
        <v/>
      </c>
      <c r="BA16" s="121">
        <f>$C16*INDEX(Curves!$AD$8:$AD$68,BA$4-$B16+1)</f>
        <v/>
      </c>
      <c r="BB16" s="121">
        <f>$C16*INDEX(Curves!$AD$8:$AD$68,BB$4-$B16+1)</f>
        <v/>
      </c>
      <c r="BC16" s="121">
        <f>$C16*INDEX(Curves!$AD$8:$AD$68,BC$4-$B16+1)</f>
        <v/>
      </c>
      <c r="BD16" s="121">
        <f>$C16*INDEX(Curves!$AD$8:$AD$68,BD$4-$B16+1)</f>
        <v/>
      </c>
      <c r="BE16" s="121">
        <f>$C16*INDEX(Curves!$AD$8:$AD$68,BE$4-$B16+1)</f>
        <v/>
      </c>
      <c r="BF16" s="121">
        <f>$C16*INDEX(Curves!$AD$8:$AD$68,BF$4-$B16+1)</f>
        <v/>
      </c>
      <c r="BG16" s="121">
        <f>$C16*INDEX(Curves!$AD$8:$AD$68,BG$4-$B16+1)</f>
        <v/>
      </c>
      <c r="BH16" s="121">
        <f>$C16*INDEX(Curves!$AD$8:$AD$68,BH$4-$B16+1)</f>
        <v/>
      </c>
      <c r="BI16" s="121">
        <f>$C16*INDEX(Curves!$AD$8:$AD$68,BI$4-$B16+1)</f>
        <v/>
      </c>
      <c r="BJ16" s="121">
        <f>$C16*INDEX(Curves!$AD$8:$AD$68,BJ$4-$B16+1)</f>
        <v/>
      </c>
      <c r="BK16" s="121">
        <f>$C16*INDEX(Curves!$AD$8:$AD$68,BK$4-$B16+1)</f>
        <v/>
      </c>
      <c r="BL16" s="121">
        <f>$C16*INDEX(Curves!$AD$8:$AD$68,BL$4-$B16+1)</f>
        <v/>
      </c>
    </row>
    <row r="17">
      <c r="A17" s="116" t="inlineStr">
        <is>
          <t>Cohort month 8</t>
        </is>
      </c>
      <c r="B17" s="116" t="n">
        <v>8</v>
      </c>
      <c r="C17" s="33">
        <f>INDEX(Ops!$E$60:$BL$60,1,$B17)</f>
        <v/>
      </c>
      <c r="M17" s="121">
        <f>$C17*INDEX(Curves!$AD$8:$AD$68,M$4-$B17+1)</f>
        <v/>
      </c>
      <c r="N17" s="121">
        <f>$C17*INDEX(Curves!$AD$8:$AD$68,N$4-$B17+1)</f>
        <v/>
      </c>
      <c r="O17" s="121">
        <f>$C17*INDEX(Curves!$AD$8:$AD$68,O$4-$B17+1)</f>
        <v/>
      </c>
      <c r="P17" s="121">
        <f>$C17*INDEX(Curves!$AD$8:$AD$68,P$4-$B17+1)</f>
        <v/>
      </c>
      <c r="Q17" s="121">
        <f>$C17*INDEX(Curves!$AD$8:$AD$68,Q$4-$B17+1)</f>
        <v/>
      </c>
      <c r="R17" s="121">
        <f>$C17*INDEX(Curves!$AD$8:$AD$68,R$4-$B17+1)</f>
        <v/>
      </c>
      <c r="S17" s="121">
        <f>$C17*INDEX(Curves!$AD$8:$AD$68,S$4-$B17+1)</f>
        <v/>
      </c>
      <c r="T17" s="121">
        <f>$C17*INDEX(Curves!$AD$8:$AD$68,T$4-$B17+1)</f>
        <v/>
      </c>
      <c r="U17" s="121">
        <f>$C17*INDEX(Curves!$AD$8:$AD$68,U$4-$B17+1)</f>
        <v/>
      </c>
      <c r="V17" s="121">
        <f>$C17*INDEX(Curves!$AD$8:$AD$68,V$4-$B17+1)</f>
        <v/>
      </c>
      <c r="W17" s="121">
        <f>$C17*INDEX(Curves!$AD$8:$AD$68,W$4-$B17+1)</f>
        <v/>
      </c>
      <c r="X17" s="121">
        <f>$C17*INDEX(Curves!$AD$8:$AD$68,X$4-$B17+1)</f>
        <v/>
      </c>
      <c r="Y17" s="121">
        <f>$C17*INDEX(Curves!$AD$8:$AD$68,Y$4-$B17+1)</f>
        <v/>
      </c>
      <c r="Z17" s="121">
        <f>$C17*INDEX(Curves!$AD$8:$AD$68,Z$4-$B17+1)</f>
        <v/>
      </c>
      <c r="AA17" s="121">
        <f>$C17*INDEX(Curves!$AD$8:$AD$68,AA$4-$B17+1)</f>
        <v/>
      </c>
      <c r="AB17" s="121">
        <f>$C17*INDEX(Curves!$AD$8:$AD$68,AB$4-$B17+1)</f>
        <v/>
      </c>
      <c r="AC17" s="121">
        <f>$C17*INDEX(Curves!$AD$8:$AD$68,AC$4-$B17+1)</f>
        <v/>
      </c>
      <c r="AD17" s="121">
        <f>$C17*INDEX(Curves!$AD$8:$AD$68,AD$4-$B17+1)</f>
        <v/>
      </c>
      <c r="AE17" s="121">
        <f>$C17*INDEX(Curves!$AD$8:$AD$68,AE$4-$B17+1)</f>
        <v/>
      </c>
      <c r="AF17" s="121">
        <f>$C17*INDEX(Curves!$AD$8:$AD$68,AF$4-$B17+1)</f>
        <v/>
      </c>
      <c r="AG17" s="121">
        <f>$C17*INDEX(Curves!$AD$8:$AD$68,AG$4-$B17+1)</f>
        <v/>
      </c>
      <c r="AH17" s="121">
        <f>$C17*INDEX(Curves!$AD$8:$AD$68,AH$4-$B17+1)</f>
        <v/>
      </c>
      <c r="AI17" s="121">
        <f>$C17*INDEX(Curves!$AD$8:$AD$68,AI$4-$B17+1)</f>
        <v/>
      </c>
      <c r="AJ17" s="121">
        <f>$C17*INDEX(Curves!$AD$8:$AD$68,AJ$4-$B17+1)</f>
        <v/>
      </c>
      <c r="AK17" s="121">
        <f>$C17*INDEX(Curves!$AD$8:$AD$68,AK$4-$B17+1)</f>
        <v/>
      </c>
      <c r="AL17" s="121">
        <f>$C17*INDEX(Curves!$AD$8:$AD$68,AL$4-$B17+1)</f>
        <v/>
      </c>
      <c r="AM17" s="121">
        <f>$C17*INDEX(Curves!$AD$8:$AD$68,AM$4-$B17+1)</f>
        <v/>
      </c>
      <c r="AN17" s="121">
        <f>$C17*INDEX(Curves!$AD$8:$AD$68,AN$4-$B17+1)</f>
        <v/>
      </c>
      <c r="AO17" s="121">
        <f>$C17*INDEX(Curves!$AD$8:$AD$68,AO$4-$B17+1)</f>
        <v/>
      </c>
      <c r="AP17" s="121">
        <f>$C17*INDEX(Curves!$AD$8:$AD$68,AP$4-$B17+1)</f>
        <v/>
      </c>
      <c r="AQ17" s="121">
        <f>$C17*INDEX(Curves!$AD$8:$AD$68,AQ$4-$B17+1)</f>
        <v/>
      </c>
      <c r="AR17" s="121">
        <f>$C17*INDEX(Curves!$AD$8:$AD$68,AR$4-$B17+1)</f>
        <v/>
      </c>
      <c r="AS17" s="121">
        <f>$C17*INDEX(Curves!$AD$8:$AD$68,AS$4-$B17+1)</f>
        <v/>
      </c>
      <c r="AT17" s="121">
        <f>$C17*INDEX(Curves!$AD$8:$AD$68,AT$4-$B17+1)</f>
        <v/>
      </c>
      <c r="AU17" s="121">
        <f>$C17*INDEX(Curves!$AD$8:$AD$68,AU$4-$B17+1)</f>
        <v/>
      </c>
      <c r="AV17" s="121">
        <f>$C17*INDEX(Curves!$AD$8:$AD$68,AV$4-$B17+1)</f>
        <v/>
      </c>
      <c r="AW17" s="121">
        <f>$C17*INDEX(Curves!$AD$8:$AD$68,AW$4-$B17+1)</f>
        <v/>
      </c>
      <c r="AX17" s="121">
        <f>$C17*INDEX(Curves!$AD$8:$AD$68,AX$4-$B17+1)</f>
        <v/>
      </c>
      <c r="AY17" s="121">
        <f>$C17*INDEX(Curves!$AD$8:$AD$68,AY$4-$B17+1)</f>
        <v/>
      </c>
      <c r="AZ17" s="121">
        <f>$C17*INDEX(Curves!$AD$8:$AD$68,AZ$4-$B17+1)</f>
        <v/>
      </c>
      <c r="BA17" s="121">
        <f>$C17*INDEX(Curves!$AD$8:$AD$68,BA$4-$B17+1)</f>
        <v/>
      </c>
      <c r="BB17" s="121">
        <f>$C17*INDEX(Curves!$AD$8:$AD$68,BB$4-$B17+1)</f>
        <v/>
      </c>
      <c r="BC17" s="121">
        <f>$C17*INDEX(Curves!$AD$8:$AD$68,BC$4-$B17+1)</f>
        <v/>
      </c>
      <c r="BD17" s="121">
        <f>$C17*INDEX(Curves!$AD$8:$AD$68,BD$4-$B17+1)</f>
        <v/>
      </c>
      <c r="BE17" s="121">
        <f>$C17*INDEX(Curves!$AD$8:$AD$68,BE$4-$B17+1)</f>
        <v/>
      </c>
      <c r="BF17" s="121">
        <f>$C17*INDEX(Curves!$AD$8:$AD$68,BF$4-$B17+1)</f>
        <v/>
      </c>
      <c r="BG17" s="121">
        <f>$C17*INDEX(Curves!$AD$8:$AD$68,BG$4-$B17+1)</f>
        <v/>
      </c>
      <c r="BH17" s="121">
        <f>$C17*INDEX(Curves!$AD$8:$AD$68,BH$4-$B17+1)</f>
        <v/>
      </c>
      <c r="BI17" s="121">
        <f>$C17*INDEX(Curves!$AD$8:$AD$68,BI$4-$B17+1)</f>
        <v/>
      </c>
      <c r="BJ17" s="121">
        <f>$C17*INDEX(Curves!$AD$8:$AD$68,BJ$4-$B17+1)</f>
        <v/>
      </c>
      <c r="BK17" s="121">
        <f>$C17*INDEX(Curves!$AD$8:$AD$68,BK$4-$B17+1)</f>
        <v/>
      </c>
      <c r="BL17" s="121">
        <f>$C17*INDEX(Curves!$AD$8:$AD$68,BL$4-$B17+1)</f>
        <v/>
      </c>
    </row>
    <row r="18">
      <c r="A18" s="116" t="inlineStr">
        <is>
          <t>Cohort month 9</t>
        </is>
      </c>
      <c r="B18" s="116" t="n">
        <v>9</v>
      </c>
      <c r="C18" s="33">
        <f>INDEX(Ops!$E$60:$BL$60,1,$B18)</f>
        <v/>
      </c>
      <c r="N18" s="121">
        <f>$C18*INDEX(Curves!$AD$8:$AD$68,N$4-$B18+1)</f>
        <v/>
      </c>
      <c r="O18" s="121">
        <f>$C18*INDEX(Curves!$AD$8:$AD$68,O$4-$B18+1)</f>
        <v/>
      </c>
      <c r="P18" s="121">
        <f>$C18*INDEX(Curves!$AD$8:$AD$68,P$4-$B18+1)</f>
        <v/>
      </c>
      <c r="Q18" s="121">
        <f>$C18*INDEX(Curves!$AD$8:$AD$68,Q$4-$B18+1)</f>
        <v/>
      </c>
      <c r="R18" s="121">
        <f>$C18*INDEX(Curves!$AD$8:$AD$68,R$4-$B18+1)</f>
        <v/>
      </c>
      <c r="S18" s="121">
        <f>$C18*INDEX(Curves!$AD$8:$AD$68,S$4-$B18+1)</f>
        <v/>
      </c>
      <c r="T18" s="121">
        <f>$C18*INDEX(Curves!$AD$8:$AD$68,T$4-$B18+1)</f>
        <v/>
      </c>
      <c r="U18" s="121">
        <f>$C18*INDEX(Curves!$AD$8:$AD$68,U$4-$B18+1)</f>
        <v/>
      </c>
      <c r="V18" s="121">
        <f>$C18*INDEX(Curves!$AD$8:$AD$68,V$4-$B18+1)</f>
        <v/>
      </c>
      <c r="W18" s="121">
        <f>$C18*INDEX(Curves!$AD$8:$AD$68,W$4-$B18+1)</f>
        <v/>
      </c>
      <c r="X18" s="121">
        <f>$C18*INDEX(Curves!$AD$8:$AD$68,X$4-$B18+1)</f>
        <v/>
      </c>
      <c r="Y18" s="121">
        <f>$C18*INDEX(Curves!$AD$8:$AD$68,Y$4-$B18+1)</f>
        <v/>
      </c>
      <c r="Z18" s="121">
        <f>$C18*INDEX(Curves!$AD$8:$AD$68,Z$4-$B18+1)</f>
        <v/>
      </c>
      <c r="AA18" s="121">
        <f>$C18*INDEX(Curves!$AD$8:$AD$68,AA$4-$B18+1)</f>
        <v/>
      </c>
      <c r="AB18" s="121">
        <f>$C18*INDEX(Curves!$AD$8:$AD$68,AB$4-$B18+1)</f>
        <v/>
      </c>
      <c r="AC18" s="121">
        <f>$C18*INDEX(Curves!$AD$8:$AD$68,AC$4-$B18+1)</f>
        <v/>
      </c>
      <c r="AD18" s="121">
        <f>$C18*INDEX(Curves!$AD$8:$AD$68,AD$4-$B18+1)</f>
        <v/>
      </c>
      <c r="AE18" s="121">
        <f>$C18*INDEX(Curves!$AD$8:$AD$68,AE$4-$B18+1)</f>
        <v/>
      </c>
      <c r="AF18" s="121">
        <f>$C18*INDEX(Curves!$AD$8:$AD$68,AF$4-$B18+1)</f>
        <v/>
      </c>
      <c r="AG18" s="121">
        <f>$C18*INDEX(Curves!$AD$8:$AD$68,AG$4-$B18+1)</f>
        <v/>
      </c>
      <c r="AH18" s="121">
        <f>$C18*INDEX(Curves!$AD$8:$AD$68,AH$4-$B18+1)</f>
        <v/>
      </c>
      <c r="AI18" s="121">
        <f>$C18*INDEX(Curves!$AD$8:$AD$68,AI$4-$B18+1)</f>
        <v/>
      </c>
      <c r="AJ18" s="121">
        <f>$C18*INDEX(Curves!$AD$8:$AD$68,AJ$4-$B18+1)</f>
        <v/>
      </c>
      <c r="AK18" s="121">
        <f>$C18*INDEX(Curves!$AD$8:$AD$68,AK$4-$B18+1)</f>
        <v/>
      </c>
      <c r="AL18" s="121">
        <f>$C18*INDEX(Curves!$AD$8:$AD$68,AL$4-$B18+1)</f>
        <v/>
      </c>
      <c r="AM18" s="121">
        <f>$C18*INDEX(Curves!$AD$8:$AD$68,AM$4-$B18+1)</f>
        <v/>
      </c>
      <c r="AN18" s="121">
        <f>$C18*INDEX(Curves!$AD$8:$AD$68,AN$4-$B18+1)</f>
        <v/>
      </c>
      <c r="AO18" s="121">
        <f>$C18*INDEX(Curves!$AD$8:$AD$68,AO$4-$B18+1)</f>
        <v/>
      </c>
      <c r="AP18" s="121">
        <f>$C18*INDEX(Curves!$AD$8:$AD$68,AP$4-$B18+1)</f>
        <v/>
      </c>
      <c r="AQ18" s="121">
        <f>$C18*INDEX(Curves!$AD$8:$AD$68,AQ$4-$B18+1)</f>
        <v/>
      </c>
      <c r="AR18" s="121">
        <f>$C18*INDEX(Curves!$AD$8:$AD$68,AR$4-$B18+1)</f>
        <v/>
      </c>
      <c r="AS18" s="121">
        <f>$C18*INDEX(Curves!$AD$8:$AD$68,AS$4-$B18+1)</f>
        <v/>
      </c>
      <c r="AT18" s="121">
        <f>$C18*INDEX(Curves!$AD$8:$AD$68,AT$4-$B18+1)</f>
        <v/>
      </c>
      <c r="AU18" s="121">
        <f>$C18*INDEX(Curves!$AD$8:$AD$68,AU$4-$B18+1)</f>
        <v/>
      </c>
      <c r="AV18" s="121">
        <f>$C18*INDEX(Curves!$AD$8:$AD$68,AV$4-$B18+1)</f>
        <v/>
      </c>
      <c r="AW18" s="121">
        <f>$C18*INDEX(Curves!$AD$8:$AD$68,AW$4-$B18+1)</f>
        <v/>
      </c>
      <c r="AX18" s="121">
        <f>$C18*INDEX(Curves!$AD$8:$AD$68,AX$4-$B18+1)</f>
        <v/>
      </c>
      <c r="AY18" s="121">
        <f>$C18*INDEX(Curves!$AD$8:$AD$68,AY$4-$B18+1)</f>
        <v/>
      </c>
      <c r="AZ18" s="121">
        <f>$C18*INDEX(Curves!$AD$8:$AD$68,AZ$4-$B18+1)</f>
        <v/>
      </c>
      <c r="BA18" s="121">
        <f>$C18*INDEX(Curves!$AD$8:$AD$68,BA$4-$B18+1)</f>
        <v/>
      </c>
      <c r="BB18" s="121">
        <f>$C18*INDEX(Curves!$AD$8:$AD$68,BB$4-$B18+1)</f>
        <v/>
      </c>
      <c r="BC18" s="121">
        <f>$C18*INDEX(Curves!$AD$8:$AD$68,BC$4-$B18+1)</f>
        <v/>
      </c>
      <c r="BD18" s="121">
        <f>$C18*INDEX(Curves!$AD$8:$AD$68,BD$4-$B18+1)</f>
        <v/>
      </c>
      <c r="BE18" s="121">
        <f>$C18*INDEX(Curves!$AD$8:$AD$68,BE$4-$B18+1)</f>
        <v/>
      </c>
      <c r="BF18" s="121">
        <f>$C18*INDEX(Curves!$AD$8:$AD$68,BF$4-$B18+1)</f>
        <v/>
      </c>
      <c r="BG18" s="121">
        <f>$C18*INDEX(Curves!$AD$8:$AD$68,BG$4-$B18+1)</f>
        <v/>
      </c>
      <c r="BH18" s="121">
        <f>$C18*INDEX(Curves!$AD$8:$AD$68,BH$4-$B18+1)</f>
        <v/>
      </c>
      <c r="BI18" s="121">
        <f>$C18*INDEX(Curves!$AD$8:$AD$68,BI$4-$B18+1)</f>
        <v/>
      </c>
      <c r="BJ18" s="121">
        <f>$C18*INDEX(Curves!$AD$8:$AD$68,BJ$4-$B18+1)</f>
        <v/>
      </c>
      <c r="BK18" s="121">
        <f>$C18*INDEX(Curves!$AD$8:$AD$68,BK$4-$B18+1)</f>
        <v/>
      </c>
      <c r="BL18" s="121">
        <f>$C18*INDEX(Curves!$AD$8:$AD$68,BL$4-$B18+1)</f>
        <v/>
      </c>
    </row>
    <row r="19">
      <c r="A19" s="116" t="inlineStr">
        <is>
          <t>Cohort month 10</t>
        </is>
      </c>
      <c r="B19" s="116" t="n">
        <v>10</v>
      </c>
      <c r="C19" s="33">
        <f>INDEX(Ops!$E$60:$BL$60,1,$B19)</f>
        <v/>
      </c>
      <c r="O19" s="121">
        <f>$C19*INDEX(Curves!$AD$8:$AD$68,O$4-$B19+1)</f>
        <v/>
      </c>
      <c r="P19" s="121">
        <f>$C19*INDEX(Curves!$AD$8:$AD$68,P$4-$B19+1)</f>
        <v/>
      </c>
      <c r="Q19" s="121">
        <f>$C19*INDEX(Curves!$AD$8:$AD$68,Q$4-$B19+1)</f>
        <v/>
      </c>
      <c r="R19" s="121">
        <f>$C19*INDEX(Curves!$AD$8:$AD$68,R$4-$B19+1)</f>
        <v/>
      </c>
      <c r="S19" s="121">
        <f>$C19*INDEX(Curves!$AD$8:$AD$68,S$4-$B19+1)</f>
        <v/>
      </c>
      <c r="T19" s="121">
        <f>$C19*INDEX(Curves!$AD$8:$AD$68,T$4-$B19+1)</f>
        <v/>
      </c>
      <c r="U19" s="121">
        <f>$C19*INDEX(Curves!$AD$8:$AD$68,U$4-$B19+1)</f>
        <v/>
      </c>
      <c r="V19" s="121">
        <f>$C19*INDEX(Curves!$AD$8:$AD$68,V$4-$B19+1)</f>
        <v/>
      </c>
      <c r="W19" s="121">
        <f>$C19*INDEX(Curves!$AD$8:$AD$68,W$4-$B19+1)</f>
        <v/>
      </c>
      <c r="X19" s="121">
        <f>$C19*INDEX(Curves!$AD$8:$AD$68,X$4-$B19+1)</f>
        <v/>
      </c>
      <c r="Y19" s="121">
        <f>$C19*INDEX(Curves!$AD$8:$AD$68,Y$4-$B19+1)</f>
        <v/>
      </c>
      <c r="Z19" s="121">
        <f>$C19*INDEX(Curves!$AD$8:$AD$68,Z$4-$B19+1)</f>
        <v/>
      </c>
      <c r="AA19" s="121">
        <f>$C19*INDEX(Curves!$AD$8:$AD$68,AA$4-$B19+1)</f>
        <v/>
      </c>
      <c r="AB19" s="121">
        <f>$C19*INDEX(Curves!$AD$8:$AD$68,AB$4-$B19+1)</f>
        <v/>
      </c>
      <c r="AC19" s="121">
        <f>$C19*INDEX(Curves!$AD$8:$AD$68,AC$4-$B19+1)</f>
        <v/>
      </c>
      <c r="AD19" s="121">
        <f>$C19*INDEX(Curves!$AD$8:$AD$68,AD$4-$B19+1)</f>
        <v/>
      </c>
      <c r="AE19" s="121">
        <f>$C19*INDEX(Curves!$AD$8:$AD$68,AE$4-$B19+1)</f>
        <v/>
      </c>
      <c r="AF19" s="121">
        <f>$C19*INDEX(Curves!$AD$8:$AD$68,AF$4-$B19+1)</f>
        <v/>
      </c>
      <c r="AG19" s="121">
        <f>$C19*INDEX(Curves!$AD$8:$AD$68,AG$4-$B19+1)</f>
        <v/>
      </c>
      <c r="AH19" s="121">
        <f>$C19*INDEX(Curves!$AD$8:$AD$68,AH$4-$B19+1)</f>
        <v/>
      </c>
      <c r="AI19" s="121">
        <f>$C19*INDEX(Curves!$AD$8:$AD$68,AI$4-$B19+1)</f>
        <v/>
      </c>
      <c r="AJ19" s="121">
        <f>$C19*INDEX(Curves!$AD$8:$AD$68,AJ$4-$B19+1)</f>
        <v/>
      </c>
      <c r="AK19" s="121">
        <f>$C19*INDEX(Curves!$AD$8:$AD$68,AK$4-$B19+1)</f>
        <v/>
      </c>
      <c r="AL19" s="121">
        <f>$C19*INDEX(Curves!$AD$8:$AD$68,AL$4-$B19+1)</f>
        <v/>
      </c>
      <c r="AM19" s="121">
        <f>$C19*INDEX(Curves!$AD$8:$AD$68,AM$4-$B19+1)</f>
        <v/>
      </c>
      <c r="AN19" s="121">
        <f>$C19*INDEX(Curves!$AD$8:$AD$68,AN$4-$B19+1)</f>
        <v/>
      </c>
      <c r="AO19" s="121">
        <f>$C19*INDEX(Curves!$AD$8:$AD$68,AO$4-$B19+1)</f>
        <v/>
      </c>
      <c r="AP19" s="121">
        <f>$C19*INDEX(Curves!$AD$8:$AD$68,AP$4-$B19+1)</f>
        <v/>
      </c>
      <c r="AQ19" s="121">
        <f>$C19*INDEX(Curves!$AD$8:$AD$68,AQ$4-$B19+1)</f>
        <v/>
      </c>
      <c r="AR19" s="121">
        <f>$C19*INDEX(Curves!$AD$8:$AD$68,AR$4-$B19+1)</f>
        <v/>
      </c>
      <c r="AS19" s="121">
        <f>$C19*INDEX(Curves!$AD$8:$AD$68,AS$4-$B19+1)</f>
        <v/>
      </c>
      <c r="AT19" s="121">
        <f>$C19*INDEX(Curves!$AD$8:$AD$68,AT$4-$B19+1)</f>
        <v/>
      </c>
      <c r="AU19" s="121">
        <f>$C19*INDEX(Curves!$AD$8:$AD$68,AU$4-$B19+1)</f>
        <v/>
      </c>
      <c r="AV19" s="121">
        <f>$C19*INDEX(Curves!$AD$8:$AD$68,AV$4-$B19+1)</f>
        <v/>
      </c>
      <c r="AW19" s="121">
        <f>$C19*INDEX(Curves!$AD$8:$AD$68,AW$4-$B19+1)</f>
        <v/>
      </c>
      <c r="AX19" s="121">
        <f>$C19*INDEX(Curves!$AD$8:$AD$68,AX$4-$B19+1)</f>
        <v/>
      </c>
      <c r="AY19" s="121">
        <f>$C19*INDEX(Curves!$AD$8:$AD$68,AY$4-$B19+1)</f>
        <v/>
      </c>
      <c r="AZ19" s="121">
        <f>$C19*INDEX(Curves!$AD$8:$AD$68,AZ$4-$B19+1)</f>
        <v/>
      </c>
      <c r="BA19" s="121">
        <f>$C19*INDEX(Curves!$AD$8:$AD$68,BA$4-$B19+1)</f>
        <v/>
      </c>
      <c r="BB19" s="121">
        <f>$C19*INDEX(Curves!$AD$8:$AD$68,BB$4-$B19+1)</f>
        <v/>
      </c>
      <c r="BC19" s="121">
        <f>$C19*INDEX(Curves!$AD$8:$AD$68,BC$4-$B19+1)</f>
        <v/>
      </c>
      <c r="BD19" s="121">
        <f>$C19*INDEX(Curves!$AD$8:$AD$68,BD$4-$B19+1)</f>
        <v/>
      </c>
      <c r="BE19" s="121">
        <f>$C19*INDEX(Curves!$AD$8:$AD$68,BE$4-$B19+1)</f>
        <v/>
      </c>
      <c r="BF19" s="121">
        <f>$C19*INDEX(Curves!$AD$8:$AD$68,BF$4-$B19+1)</f>
        <v/>
      </c>
      <c r="BG19" s="121">
        <f>$C19*INDEX(Curves!$AD$8:$AD$68,BG$4-$B19+1)</f>
        <v/>
      </c>
      <c r="BH19" s="121">
        <f>$C19*INDEX(Curves!$AD$8:$AD$68,BH$4-$B19+1)</f>
        <v/>
      </c>
      <c r="BI19" s="121">
        <f>$C19*INDEX(Curves!$AD$8:$AD$68,BI$4-$B19+1)</f>
        <v/>
      </c>
      <c r="BJ19" s="121">
        <f>$C19*INDEX(Curves!$AD$8:$AD$68,BJ$4-$B19+1)</f>
        <v/>
      </c>
      <c r="BK19" s="121">
        <f>$C19*INDEX(Curves!$AD$8:$AD$68,BK$4-$B19+1)</f>
        <v/>
      </c>
      <c r="BL19" s="121">
        <f>$C19*INDEX(Curves!$AD$8:$AD$68,BL$4-$B19+1)</f>
        <v/>
      </c>
    </row>
    <row r="20">
      <c r="A20" s="116" t="inlineStr">
        <is>
          <t>Cohort month 11</t>
        </is>
      </c>
      <c r="B20" s="116" t="n">
        <v>11</v>
      </c>
      <c r="C20" s="33">
        <f>INDEX(Ops!$E$60:$BL$60,1,$B20)</f>
        <v/>
      </c>
      <c r="P20" s="121">
        <f>$C20*INDEX(Curves!$AD$8:$AD$68,P$4-$B20+1)</f>
        <v/>
      </c>
      <c r="Q20" s="121">
        <f>$C20*INDEX(Curves!$AD$8:$AD$68,Q$4-$B20+1)</f>
        <v/>
      </c>
      <c r="R20" s="121">
        <f>$C20*INDEX(Curves!$AD$8:$AD$68,R$4-$B20+1)</f>
        <v/>
      </c>
      <c r="S20" s="121">
        <f>$C20*INDEX(Curves!$AD$8:$AD$68,S$4-$B20+1)</f>
        <v/>
      </c>
      <c r="T20" s="121">
        <f>$C20*INDEX(Curves!$AD$8:$AD$68,T$4-$B20+1)</f>
        <v/>
      </c>
      <c r="U20" s="121">
        <f>$C20*INDEX(Curves!$AD$8:$AD$68,U$4-$B20+1)</f>
        <v/>
      </c>
      <c r="V20" s="121">
        <f>$C20*INDEX(Curves!$AD$8:$AD$68,V$4-$B20+1)</f>
        <v/>
      </c>
      <c r="W20" s="121">
        <f>$C20*INDEX(Curves!$AD$8:$AD$68,W$4-$B20+1)</f>
        <v/>
      </c>
      <c r="X20" s="121">
        <f>$C20*INDEX(Curves!$AD$8:$AD$68,X$4-$B20+1)</f>
        <v/>
      </c>
      <c r="Y20" s="121">
        <f>$C20*INDEX(Curves!$AD$8:$AD$68,Y$4-$B20+1)</f>
        <v/>
      </c>
      <c r="Z20" s="121">
        <f>$C20*INDEX(Curves!$AD$8:$AD$68,Z$4-$B20+1)</f>
        <v/>
      </c>
      <c r="AA20" s="121">
        <f>$C20*INDEX(Curves!$AD$8:$AD$68,AA$4-$B20+1)</f>
        <v/>
      </c>
      <c r="AB20" s="121">
        <f>$C20*INDEX(Curves!$AD$8:$AD$68,AB$4-$B20+1)</f>
        <v/>
      </c>
      <c r="AC20" s="121">
        <f>$C20*INDEX(Curves!$AD$8:$AD$68,AC$4-$B20+1)</f>
        <v/>
      </c>
      <c r="AD20" s="121">
        <f>$C20*INDEX(Curves!$AD$8:$AD$68,AD$4-$B20+1)</f>
        <v/>
      </c>
      <c r="AE20" s="121">
        <f>$C20*INDEX(Curves!$AD$8:$AD$68,AE$4-$B20+1)</f>
        <v/>
      </c>
      <c r="AF20" s="121">
        <f>$C20*INDEX(Curves!$AD$8:$AD$68,AF$4-$B20+1)</f>
        <v/>
      </c>
      <c r="AG20" s="121">
        <f>$C20*INDEX(Curves!$AD$8:$AD$68,AG$4-$B20+1)</f>
        <v/>
      </c>
      <c r="AH20" s="121">
        <f>$C20*INDEX(Curves!$AD$8:$AD$68,AH$4-$B20+1)</f>
        <v/>
      </c>
      <c r="AI20" s="121">
        <f>$C20*INDEX(Curves!$AD$8:$AD$68,AI$4-$B20+1)</f>
        <v/>
      </c>
      <c r="AJ20" s="121">
        <f>$C20*INDEX(Curves!$AD$8:$AD$68,AJ$4-$B20+1)</f>
        <v/>
      </c>
      <c r="AK20" s="121">
        <f>$C20*INDEX(Curves!$AD$8:$AD$68,AK$4-$B20+1)</f>
        <v/>
      </c>
      <c r="AL20" s="121">
        <f>$C20*INDEX(Curves!$AD$8:$AD$68,AL$4-$B20+1)</f>
        <v/>
      </c>
      <c r="AM20" s="121">
        <f>$C20*INDEX(Curves!$AD$8:$AD$68,AM$4-$B20+1)</f>
        <v/>
      </c>
      <c r="AN20" s="121">
        <f>$C20*INDEX(Curves!$AD$8:$AD$68,AN$4-$B20+1)</f>
        <v/>
      </c>
      <c r="AO20" s="121">
        <f>$C20*INDEX(Curves!$AD$8:$AD$68,AO$4-$B20+1)</f>
        <v/>
      </c>
      <c r="AP20" s="121">
        <f>$C20*INDEX(Curves!$AD$8:$AD$68,AP$4-$B20+1)</f>
        <v/>
      </c>
      <c r="AQ20" s="121">
        <f>$C20*INDEX(Curves!$AD$8:$AD$68,AQ$4-$B20+1)</f>
        <v/>
      </c>
      <c r="AR20" s="121">
        <f>$C20*INDEX(Curves!$AD$8:$AD$68,AR$4-$B20+1)</f>
        <v/>
      </c>
      <c r="AS20" s="121">
        <f>$C20*INDEX(Curves!$AD$8:$AD$68,AS$4-$B20+1)</f>
        <v/>
      </c>
      <c r="AT20" s="121">
        <f>$C20*INDEX(Curves!$AD$8:$AD$68,AT$4-$B20+1)</f>
        <v/>
      </c>
      <c r="AU20" s="121">
        <f>$C20*INDEX(Curves!$AD$8:$AD$68,AU$4-$B20+1)</f>
        <v/>
      </c>
      <c r="AV20" s="121">
        <f>$C20*INDEX(Curves!$AD$8:$AD$68,AV$4-$B20+1)</f>
        <v/>
      </c>
      <c r="AW20" s="121">
        <f>$C20*INDEX(Curves!$AD$8:$AD$68,AW$4-$B20+1)</f>
        <v/>
      </c>
      <c r="AX20" s="121">
        <f>$C20*INDEX(Curves!$AD$8:$AD$68,AX$4-$B20+1)</f>
        <v/>
      </c>
      <c r="AY20" s="121">
        <f>$C20*INDEX(Curves!$AD$8:$AD$68,AY$4-$B20+1)</f>
        <v/>
      </c>
      <c r="AZ20" s="121">
        <f>$C20*INDEX(Curves!$AD$8:$AD$68,AZ$4-$B20+1)</f>
        <v/>
      </c>
      <c r="BA20" s="121">
        <f>$C20*INDEX(Curves!$AD$8:$AD$68,BA$4-$B20+1)</f>
        <v/>
      </c>
      <c r="BB20" s="121">
        <f>$C20*INDEX(Curves!$AD$8:$AD$68,BB$4-$B20+1)</f>
        <v/>
      </c>
      <c r="BC20" s="121">
        <f>$C20*INDEX(Curves!$AD$8:$AD$68,BC$4-$B20+1)</f>
        <v/>
      </c>
      <c r="BD20" s="121">
        <f>$C20*INDEX(Curves!$AD$8:$AD$68,BD$4-$B20+1)</f>
        <v/>
      </c>
      <c r="BE20" s="121">
        <f>$C20*INDEX(Curves!$AD$8:$AD$68,BE$4-$B20+1)</f>
        <v/>
      </c>
      <c r="BF20" s="121">
        <f>$C20*INDEX(Curves!$AD$8:$AD$68,BF$4-$B20+1)</f>
        <v/>
      </c>
      <c r="BG20" s="121">
        <f>$C20*INDEX(Curves!$AD$8:$AD$68,BG$4-$B20+1)</f>
        <v/>
      </c>
      <c r="BH20" s="121">
        <f>$C20*INDEX(Curves!$AD$8:$AD$68,BH$4-$B20+1)</f>
        <v/>
      </c>
      <c r="BI20" s="121">
        <f>$C20*INDEX(Curves!$AD$8:$AD$68,BI$4-$B20+1)</f>
        <v/>
      </c>
      <c r="BJ20" s="121">
        <f>$C20*INDEX(Curves!$AD$8:$AD$68,BJ$4-$B20+1)</f>
        <v/>
      </c>
      <c r="BK20" s="121">
        <f>$C20*INDEX(Curves!$AD$8:$AD$68,BK$4-$B20+1)</f>
        <v/>
      </c>
      <c r="BL20" s="121">
        <f>$C20*INDEX(Curves!$AD$8:$AD$68,BL$4-$B20+1)</f>
        <v/>
      </c>
    </row>
    <row r="21">
      <c r="A21" s="116" t="inlineStr">
        <is>
          <t>Cohort month 12</t>
        </is>
      </c>
      <c r="B21" s="116" t="n">
        <v>12</v>
      </c>
      <c r="C21" s="33">
        <f>INDEX(Ops!$E$60:$BL$60,1,$B21)</f>
        <v/>
      </c>
      <c r="Q21" s="121">
        <f>$C21*INDEX(Curves!$AD$8:$AD$68,Q$4-$B21+1)</f>
        <v/>
      </c>
      <c r="R21" s="121">
        <f>$C21*INDEX(Curves!$AD$8:$AD$68,R$4-$B21+1)</f>
        <v/>
      </c>
      <c r="S21" s="121">
        <f>$C21*INDEX(Curves!$AD$8:$AD$68,S$4-$B21+1)</f>
        <v/>
      </c>
      <c r="T21" s="121">
        <f>$C21*INDEX(Curves!$AD$8:$AD$68,T$4-$B21+1)</f>
        <v/>
      </c>
      <c r="U21" s="121">
        <f>$C21*INDEX(Curves!$AD$8:$AD$68,U$4-$B21+1)</f>
        <v/>
      </c>
      <c r="V21" s="121">
        <f>$C21*INDEX(Curves!$AD$8:$AD$68,V$4-$B21+1)</f>
        <v/>
      </c>
      <c r="W21" s="121">
        <f>$C21*INDEX(Curves!$AD$8:$AD$68,W$4-$B21+1)</f>
        <v/>
      </c>
      <c r="X21" s="121">
        <f>$C21*INDEX(Curves!$AD$8:$AD$68,X$4-$B21+1)</f>
        <v/>
      </c>
      <c r="Y21" s="121">
        <f>$C21*INDEX(Curves!$AD$8:$AD$68,Y$4-$B21+1)</f>
        <v/>
      </c>
      <c r="Z21" s="121">
        <f>$C21*INDEX(Curves!$AD$8:$AD$68,Z$4-$B21+1)</f>
        <v/>
      </c>
      <c r="AA21" s="121">
        <f>$C21*INDEX(Curves!$AD$8:$AD$68,AA$4-$B21+1)</f>
        <v/>
      </c>
      <c r="AB21" s="121">
        <f>$C21*INDEX(Curves!$AD$8:$AD$68,AB$4-$B21+1)</f>
        <v/>
      </c>
      <c r="AC21" s="121">
        <f>$C21*INDEX(Curves!$AD$8:$AD$68,AC$4-$B21+1)</f>
        <v/>
      </c>
      <c r="AD21" s="121">
        <f>$C21*INDEX(Curves!$AD$8:$AD$68,AD$4-$B21+1)</f>
        <v/>
      </c>
      <c r="AE21" s="121">
        <f>$C21*INDEX(Curves!$AD$8:$AD$68,AE$4-$B21+1)</f>
        <v/>
      </c>
      <c r="AF21" s="121">
        <f>$C21*INDEX(Curves!$AD$8:$AD$68,AF$4-$B21+1)</f>
        <v/>
      </c>
      <c r="AG21" s="121">
        <f>$C21*INDEX(Curves!$AD$8:$AD$68,AG$4-$B21+1)</f>
        <v/>
      </c>
      <c r="AH21" s="121">
        <f>$C21*INDEX(Curves!$AD$8:$AD$68,AH$4-$B21+1)</f>
        <v/>
      </c>
      <c r="AI21" s="121">
        <f>$C21*INDEX(Curves!$AD$8:$AD$68,AI$4-$B21+1)</f>
        <v/>
      </c>
      <c r="AJ21" s="121">
        <f>$C21*INDEX(Curves!$AD$8:$AD$68,AJ$4-$B21+1)</f>
        <v/>
      </c>
      <c r="AK21" s="121">
        <f>$C21*INDEX(Curves!$AD$8:$AD$68,AK$4-$B21+1)</f>
        <v/>
      </c>
      <c r="AL21" s="121">
        <f>$C21*INDEX(Curves!$AD$8:$AD$68,AL$4-$B21+1)</f>
        <v/>
      </c>
      <c r="AM21" s="121">
        <f>$C21*INDEX(Curves!$AD$8:$AD$68,AM$4-$B21+1)</f>
        <v/>
      </c>
      <c r="AN21" s="121">
        <f>$C21*INDEX(Curves!$AD$8:$AD$68,AN$4-$B21+1)</f>
        <v/>
      </c>
      <c r="AO21" s="121">
        <f>$C21*INDEX(Curves!$AD$8:$AD$68,AO$4-$B21+1)</f>
        <v/>
      </c>
      <c r="AP21" s="121">
        <f>$C21*INDEX(Curves!$AD$8:$AD$68,AP$4-$B21+1)</f>
        <v/>
      </c>
      <c r="AQ21" s="121">
        <f>$C21*INDEX(Curves!$AD$8:$AD$68,AQ$4-$B21+1)</f>
        <v/>
      </c>
      <c r="AR21" s="121">
        <f>$C21*INDEX(Curves!$AD$8:$AD$68,AR$4-$B21+1)</f>
        <v/>
      </c>
      <c r="AS21" s="121">
        <f>$C21*INDEX(Curves!$AD$8:$AD$68,AS$4-$B21+1)</f>
        <v/>
      </c>
      <c r="AT21" s="121">
        <f>$C21*INDEX(Curves!$AD$8:$AD$68,AT$4-$B21+1)</f>
        <v/>
      </c>
      <c r="AU21" s="121">
        <f>$C21*INDEX(Curves!$AD$8:$AD$68,AU$4-$B21+1)</f>
        <v/>
      </c>
      <c r="AV21" s="121">
        <f>$C21*INDEX(Curves!$AD$8:$AD$68,AV$4-$B21+1)</f>
        <v/>
      </c>
      <c r="AW21" s="121">
        <f>$C21*INDEX(Curves!$AD$8:$AD$68,AW$4-$B21+1)</f>
        <v/>
      </c>
      <c r="AX21" s="121">
        <f>$C21*INDEX(Curves!$AD$8:$AD$68,AX$4-$B21+1)</f>
        <v/>
      </c>
      <c r="AY21" s="121">
        <f>$C21*INDEX(Curves!$AD$8:$AD$68,AY$4-$B21+1)</f>
        <v/>
      </c>
      <c r="AZ21" s="121">
        <f>$C21*INDEX(Curves!$AD$8:$AD$68,AZ$4-$B21+1)</f>
        <v/>
      </c>
      <c r="BA21" s="121">
        <f>$C21*INDEX(Curves!$AD$8:$AD$68,BA$4-$B21+1)</f>
        <v/>
      </c>
      <c r="BB21" s="121">
        <f>$C21*INDEX(Curves!$AD$8:$AD$68,BB$4-$B21+1)</f>
        <v/>
      </c>
      <c r="BC21" s="121">
        <f>$C21*INDEX(Curves!$AD$8:$AD$68,BC$4-$B21+1)</f>
        <v/>
      </c>
      <c r="BD21" s="121">
        <f>$C21*INDEX(Curves!$AD$8:$AD$68,BD$4-$B21+1)</f>
        <v/>
      </c>
      <c r="BE21" s="121">
        <f>$C21*INDEX(Curves!$AD$8:$AD$68,BE$4-$B21+1)</f>
        <v/>
      </c>
      <c r="BF21" s="121">
        <f>$C21*INDEX(Curves!$AD$8:$AD$68,BF$4-$B21+1)</f>
        <v/>
      </c>
      <c r="BG21" s="121">
        <f>$C21*INDEX(Curves!$AD$8:$AD$68,BG$4-$B21+1)</f>
        <v/>
      </c>
      <c r="BH21" s="121">
        <f>$C21*INDEX(Curves!$AD$8:$AD$68,BH$4-$B21+1)</f>
        <v/>
      </c>
      <c r="BI21" s="121">
        <f>$C21*INDEX(Curves!$AD$8:$AD$68,BI$4-$B21+1)</f>
        <v/>
      </c>
      <c r="BJ21" s="121">
        <f>$C21*INDEX(Curves!$AD$8:$AD$68,BJ$4-$B21+1)</f>
        <v/>
      </c>
      <c r="BK21" s="121">
        <f>$C21*INDEX(Curves!$AD$8:$AD$68,BK$4-$B21+1)</f>
        <v/>
      </c>
      <c r="BL21" s="121">
        <f>$C21*INDEX(Curves!$AD$8:$AD$68,BL$4-$B21+1)</f>
        <v/>
      </c>
    </row>
    <row r="22">
      <c r="A22" s="116" t="inlineStr">
        <is>
          <t>Cohort month 13</t>
        </is>
      </c>
      <c r="B22" s="116" t="n">
        <v>13</v>
      </c>
      <c r="C22" s="33">
        <f>INDEX(Ops!$E$60:$BL$60,1,$B22)</f>
        <v/>
      </c>
      <c r="R22" s="121">
        <f>$C22*INDEX(Curves!$AD$8:$AD$68,R$4-$B22+1)</f>
        <v/>
      </c>
      <c r="S22" s="121">
        <f>$C22*INDEX(Curves!$AD$8:$AD$68,S$4-$B22+1)</f>
        <v/>
      </c>
      <c r="T22" s="121">
        <f>$C22*INDEX(Curves!$AD$8:$AD$68,T$4-$B22+1)</f>
        <v/>
      </c>
      <c r="U22" s="121">
        <f>$C22*INDEX(Curves!$AD$8:$AD$68,U$4-$B22+1)</f>
        <v/>
      </c>
      <c r="V22" s="121">
        <f>$C22*INDEX(Curves!$AD$8:$AD$68,V$4-$B22+1)</f>
        <v/>
      </c>
      <c r="W22" s="121">
        <f>$C22*INDEX(Curves!$AD$8:$AD$68,W$4-$B22+1)</f>
        <v/>
      </c>
      <c r="X22" s="121">
        <f>$C22*INDEX(Curves!$AD$8:$AD$68,X$4-$B22+1)</f>
        <v/>
      </c>
      <c r="Y22" s="121">
        <f>$C22*INDEX(Curves!$AD$8:$AD$68,Y$4-$B22+1)</f>
        <v/>
      </c>
      <c r="Z22" s="121">
        <f>$C22*INDEX(Curves!$AD$8:$AD$68,Z$4-$B22+1)</f>
        <v/>
      </c>
      <c r="AA22" s="121">
        <f>$C22*INDEX(Curves!$AD$8:$AD$68,AA$4-$B22+1)</f>
        <v/>
      </c>
      <c r="AB22" s="121">
        <f>$C22*INDEX(Curves!$AD$8:$AD$68,AB$4-$B22+1)</f>
        <v/>
      </c>
      <c r="AC22" s="121">
        <f>$C22*INDEX(Curves!$AD$8:$AD$68,AC$4-$B22+1)</f>
        <v/>
      </c>
      <c r="AD22" s="121">
        <f>$C22*INDEX(Curves!$AD$8:$AD$68,AD$4-$B22+1)</f>
        <v/>
      </c>
      <c r="AE22" s="121">
        <f>$C22*INDEX(Curves!$AD$8:$AD$68,AE$4-$B22+1)</f>
        <v/>
      </c>
      <c r="AF22" s="121">
        <f>$C22*INDEX(Curves!$AD$8:$AD$68,AF$4-$B22+1)</f>
        <v/>
      </c>
      <c r="AG22" s="121">
        <f>$C22*INDEX(Curves!$AD$8:$AD$68,AG$4-$B22+1)</f>
        <v/>
      </c>
      <c r="AH22" s="121">
        <f>$C22*INDEX(Curves!$AD$8:$AD$68,AH$4-$B22+1)</f>
        <v/>
      </c>
      <c r="AI22" s="121">
        <f>$C22*INDEX(Curves!$AD$8:$AD$68,AI$4-$B22+1)</f>
        <v/>
      </c>
      <c r="AJ22" s="121">
        <f>$C22*INDEX(Curves!$AD$8:$AD$68,AJ$4-$B22+1)</f>
        <v/>
      </c>
      <c r="AK22" s="121">
        <f>$C22*INDEX(Curves!$AD$8:$AD$68,AK$4-$B22+1)</f>
        <v/>
      </c>
      <c r="AL22" s="121">
        <f>$C22*INDEX(Curves!$AD$8:$AD$68,AL$4-$B22+1)</f>
        <v/>
      </c>
      <c r="AM22" s="121">
        <f>$C22*INDEX(Curves!$AD$8:$AD$68,AM$4-$B22+1)</f>
        <v/>
      </c>
      <c r="AN22" s="121">
        <f>$C22*INDEX(Curves!$AD$8:$AD$68,AN$4-$B22+1)</f>
        <v/>
      </c>
      <c r="AO22" s="121">
        <f>$C22*INDEX(Curves!$AD$8:$AD$68,AO$4-$B22+1)</f>
        <v/>
      </c>
      <c r="AP22" s="121">
        <f>$C22*INDEX(Curves!$AD$8:$AD$68,AP$4-$B22+1)</f>
        <v/>
      </c>
      <c r="AQ22" s="121">
        <f>$C22*INDEX(Curves!$AD$8:$AD$68,AQ$4-$B22+1)</f>
        <v/>
      </c>
      <c r="AR22" s="121">
        <f>$C22*INDEX(Curves!$AD$8:$AD$68,AR$4-$B22+1)</f>
        <v/>
      </c>
      <c r="AS22" s="121">
        <f>$C22*INDEX(Curves!$AD$8:$AD$68,AS$4-$B22+1)</f>
        <v/>
      </c>
      <c r="AT22" s="121">
        <f>$C22*INDEX(Curves!$AD$8:$AD$68,AT$4-$B22+1)</f>
        <v/>
      </c>
      <c r="AU22" s="121">
        <f>$C22*INDEX(Curves!$AD$8:$AD$68,AU$4-$B22+1)</f>
        <v/>
      </c>
      <c r="AV22" s="121">
        <f>$C22*INDEX(Curves!$AD$8:$AD$68,AV$4-$B22+1)</f>
        <v/>
      </c>
      <c r="AW22" s="121">
        <f>$C22*INDEX(Curves!$AD$8:$AD$68,AW$4-$B22+1)</f>
        <v/>
      </c>
      <c r="AX22" s="121">
        <f>$C22*INDEX(Curves!$AD$8:$AD$68,AX$4-$B22+1)</f>
        <v/>
      </c>
      <c r="AY22" s="121">
        <f>$C22*INDEX(Curves!$AD$8:$AD$68,AY$4-$B22+1)</f>
        <v/>
      </c>
      <c r="AZ22" s="121">
        <f>$C22*INDEX(Curves!$AD$8:$AD$68,AZ$4-$B22+1)</f>
        <v/>
      </c>
      <c r="BA22" s="121">
        <f>$C22*INDEX(Curves!$AD$8:$AD$68,BA$4-$B22+1)</f>
        <v/>
      </c>
      <c r="BB22" s="121">
        <f>$C22*INDEX(Curves!$AD$8:$AD$68,BB$4-$B22+1)</f>
        <v/>
      </c>
      <c r="BC22" s="121">
        <f>$C22*INDEX(Curves!$AD$8:$AD$68,BC$4-$B22+1)</f>
        <v/>
      </c>
      <c r="BD22" s="121">
        <f>$C22*INDEX(Curves!$AD$8:$AD$68,BD$4-$B22+1)</f>
        <v/>
      </c>
      <c r="BE22" s="121">
        <f>$C22*INDEX(Curves!$AD$8:$AD$68,BE$4-$B22+1)</f>
        <v/>
      </c>
      <c r="BF22" s="121">
        <f>$C22*INDEX(Curves!$AD$8:$AD$68,BF$4-$B22+1)</f>
        <v/>
      </c>
      <c r="BG22" s="121">
        <f>$C22*INDEX(Curves!$AD$8:$AD$68,BG$4-$B22+1)</f>
        <v/>
      </c>
      <c r="BH22" s="121">
        <f>$C22*INDEX(Curves!$AD$8:$AD$68,BH$4-$B22+1)</f>
        <v/>
      </c>
      <c r="BI22" s="121">
        <f>$C22*INDEX(Curves!$AD$8:$AD$68,BI$4-$B22+1)</f>
        <v/>
      </c>
      <c r="BJ22" s="121">
        <f>$C22*INDEX(Curves!$AD$8:$AD$68,BJ$4-$B22+1)</f>
        <v/>
      </c>
      <c r="BK22" s="121">
        <f>$C22*INDEX(Curves!$AD$8:$AD$68,BK$4-$B22+1)</f>
        <v/>
      </c>
      <c r="BL22" s="121">
        <f>$C22*INDEX(Curves!$AD$8:$AD$68,BL$4-$B22+1)</f>
        <v/>
      </c>
    </row>
    <row r="23">
      <c r="A23" s="116" t="inlineStr">
        <is>
          <t>Cohort month 14</t>
        </is>
      </c>
      <c r="B23" s="116" t="n">
        <v>14</v>
      </c>
      <c r="C23" s="33">
        <f>INDEX(Ops!$E$60:$BL$60,1,$B23)</f>
        <v/>
      </c>
      <c r="S23" s="121">
        <f>$C23*INDEX(Curves!$AD$8:$AD$68,S$4-$B23+1)</f>
        <v/>
      </c>
      <c r="T23" s="121">
        <f>$C23*INDEX(Curves!$AD$8:$AD$68,T$4-$B23+1)</f>
        <v/>
      </c>
      <c r="U23" s="121">
        <f>$C23*INDEX(Curves!$AD$8:$AD$68,U$4-$B23+1)</f>
        <v/>
      </c>
      <c r="V23" s="121">
        <f>$C23*INDEX(Curves!$AD$8:$AD$68,V$4-$B23+1)</f>
        <v/>
      </c>
      <c r="W23" s="121">
        <f>$C23*INDEX(Curves!$AD$8:$AD$68,W$4-$B23+1)</f>
        <v/>
      </c>
      <c r="X23" s="121">
        <f>$C23*INDEX(Curves!$AD$8:$AD$68,X$4-$B23+1)</f>
        <v/>
      </c>
      <c r="Y23" s="121">
        <f>$C23*INDEX(Curves!$AD$8:$AD$68,Y$4-$B23+1)</f>
        <v/>
      </c>
      <c r="Z23" s="121">
        <f>$C23*INDEX(Curves!$AD$8:$AD$68,Z$4-$B23+1)</f>
        <v/>
      </c>
      <c r="AA23" s="121">
        <f>$C23*INDEX(Curves!$AD$8:$AD$68,AA$4-$B23+1)</f>
        <v/>
      </c>
      <c r="AB23" s="121">
        <f>$C23*INDEX(Curves!$AD$8:$AD$68,AB$4-$B23+1)</f>
        <v/>
      </c>
      <c r="AC23" s="121">
        <f>$C23*INDEX(Curves!$AD$8:$AD$68,AC$4-$B23+1)</f>
        <v/>
      </c>
      <c r="AD23" s="121">
        <f>$C23*INDEX(Curves!$AD$8:$AD$68,AD$4-$B23+1)</f>
        <v/>
      </c>
      <c r="AE23" s="121">
        <f>$C23*INDEX(Curves!$AD$8:$AD$68,AE$4-$B23+1)</f>
        <v/>
      </c>
      <c r="AF23" s="121">
        <f>$C23*INDEX(Curves!$AD$8:$AD$68,AF$4-$B23+1)</f>
        <v/>
      </c>
      <c r="AG23" s="121">
        <f>$C23*INDEX(Curves!$AD$8:$AD$68,AG$4-$B23+1)</f>
        <v/>
      </c>
      <c r="AH23" s="121">
        <f>$C23*INDEX(Curves!$AD$8:$AD$68,AH$4-$B23+1)</f>
        <v/>
      </c>
      <c r="AI23" s="121">
        <f>$C23*INDEX(Curves!$AD$8:$AD$68,AI$4-$B23+1)</f>
        <v/>
      </c>
      <c r="AJ23" s="121">
        <f>$C23*INDEX(Curves!$AD$8:$AD$68,AJ$4-$B23+1)</f>
        <v/>
      </c>
      <c r="AK23" s="121">
        <f>$C23*INDEX(Curves!$AD$8:$AD$68,AK$4-$B23+1)</f>
        <v/>
      </c>
      <c r="AL23" s="121">
        <f>$C23*INDEX(Curves!$AD$8:$AD$68,AL$4-$B23+1)</f>
        <v/>
      </c>
      <c r="AM23" s="121">
        <f>$C23*INDEX(Curves!$AD$8:$AD$68,AM$4-$B23+1)</f>
        <v/>
      </c>
      <c r="AN23" s="121">
        <f>$C23*INDEX(Curves!$AD$8:$AD$68,AN$4-$B23+1)</f>
        <v/>
      </c>
      <c r="AO23" s="121">
        <f>$C23*INDEX(Curves!$AD$8:$AD$68,AO$4-$B23+1)</f>
        <v/>
      </c>
      <c r="AP23" s="121">
        <f>$C23*INDEX(Curves!$AD$8:$AD$68,AP$4-$B23+1)</f>
        <v/>
      </c>
      <c r="AQ23" s="121">
        <f>$C23*INDEX(Curves!$AD$8:$AD$68,AQ$4-$B23+1)</f>
        <v/>
      </c>
      <c r="AR23" s="121">
        <f>$C23*INDEX(Curves!$AD$8:$AD$68,AR$4-$B23+1)</f>
        <v/>
      </c>
      <c r="AS23" s="121">
        <f>$C23*INDEX(Curves!$AD$8:$AD$68,AS$4-$B23+1)</f>
        <v/>
      </c>
      <c r="AT23" s="121">
        <f>$C23*INDEX(Curves!$AD$8:$AD$68,AT$4-$B23+1)</f>
        <v/>
      </c>
      <c r="AU23" s="121">
        <f>$C23*INDEX(Curves!$AD$8:$AD$68,AU$4-$B23+1)</f>
        <v/>
      </c>
      <c r="AV23" s="121">
        <f>$C23*INDEX(Curves!$AD$8:$AD$68,AV$4-$B23+1)</f>
        <v/>
      </c>
      <c r="AW23" s="121">
        <f>$C23*INDEX(Curves!$AD$8:$AD$68,AW$4-$B23+1)</f>
        <v/>
      </c>
      <c r="AX23" s="121">
        <f>$C23*INDEX(Curves!$AD$8:$AD$68,AX$4-$B23+1)</f>
        <v/>
      </c>
      <c r="AY23" s="121">
        <f>$C23*INDEX(Curves!$AD$8:$AD$68,AY$4-$B23+1)</f>
        <v/>
      </c>
      <c r="AZ23" s="121">
        <f>$C23*INDEX(Curves!$AD$8:$AD$68,AZ$4-$B23+1)</f>
        <v/>
      </c>
      <c r="BA23" s="121">
        <f>$C23*INDEX(Curves!$AD$8:$AD$68,BA$4-$B23+1)</f>
        <v/>
      </c>
      <c r="BB23" s="121">
        <f>$C23*INDEX(Curves!$AD$8:$AD$68,BB$4-$B23+1)</f>
        <v/>
      </c>
      <c r="BC23" s="121">
        <f>$C23*INDEX(Curves!$AD$8:$AD$68,BC$4-$B23+1)</f>
        <v/>
      </c>
      <c r="BD23" s="121">
        <f>$C23*INDEX(Curves!$AD$8:$AD$68,BD$4-$B23+1)</f>
        <v/>
      </c>
      <c r="BE23" s="121">
        <f>$C23*INDEX(Curves!$AD$8:$AD$68,BE$4-$B23+1)</f>
        <v/>
      </c>
      <c r="BF23" s="121">
        <f>$C23*INDEX(Curves!$AD$8:$AD$68,BF$4-$B23+1)</f>
        <v/>
      </c>
      <c r="BG23" s="121">
        <f>$C23*INDEX(Curves!$AD$8:$AD$68,BG$4-$B23+1)</f>
        <v/>
      </c>
      <c r="BH23" s="121">
        <f>$C23*INDEX(Curves!$AD$8:$AD$68,BH$4-$B23+1)</f>
        <v/>
      </c>
      <c r="BI23" s="121">
        <f>$C23*INDEX(Curves!$AD$8:$AD$68,BI$4-$B23+1)</f>
        <v/>
      </c>
      <c r="BJ23" s="121">
        <f>$C23*INDEX(Curves!$AD$8:$AD$68,BJ$4-$B23+1)</f>
        <v/>
      </c>
      <c r="BK23" s="121">
        <f>$C23*INDEX(Curves!$AD$8:$AD$68,BK$4-$B23+1)</f>
        <v/>
      </c>
      <c r="BL23" s="121">
        <f>$C23*INDEX(Curves!$AD$8:$AD$68,BL$4-$B23+1)</f>
        <v/>
      </c>
    </row>
    <row r="24">
      <c r="A24" s="116" t="inlineStr">
        <is>
          <t>Cohort month 15</t>
        </is>
      </c>
      <c r="B24" s="116" t="n">
        <v>15</v>
      </c>
      <c r="C24" s="33">
        <f>INDEX(Ops!$E$60:$BL$60,1,$B24)</f>
        <v/>
      </c>
      <c r="T24" s="121">
        <f>$C24*INDEX(Curves!$AD$8:$AD$68,T$4-$B24+1)</f>
        <v/>
      </c>
      <c r="U24" s="121">
        <f>$C24*INDEX(Curves!$AD$8:$AD$68,U$4-$B24+1)</f>
        <v/>
      </c>
      <c r="V24" s="121">
        <f>$C24*INDEX(Curves!$AD$8:$AD$68,V$4-$B24+1)</f>
        <v/>
      </c>
      <c r="W24" s="121">
        <f>$C24*INDEX(Curves!$AD$8:$AD$68,W$4-$B24+1)</f>
        <v/>
      </c>
      <c r="X24" s="121">
        <f>$C24*INDEX(Curves!$AD$8:$AD$68,X$4-$B24+1)</f>
        <v/>
      </c>
      <c r="Y24" s="121">
        <f>$C24*INDEX(Curves!$AD$8:$AD$68,Y$4-$B24+1)</f>
        <v/>
      </c>
      <c r="Z24" s="121">
        <f>$C24*INDEX(Curves!$AD$8:$AD$68,Z$4-$B24+1)</f>
        <v/>
      </c>
      <c r="AA24" s="121">
        <f>$C24*INDEX(Curves!$AD$8:$AD$68,AA$4-$B24+1)</f>
        <v/>
      </c>
      <c r="AB24" s="121">
        <f>$C24*INDEX(Curves!$AD$8:$AD$68,AB$4-$B24+1)</f>
        <v/>
      </c>
      <c r="AC24" s="121">
        <f>$C24*INDEX(Curves!$AD$8:$AD$68,AC$4-$B24+1)</f>
        <v/>
      </c>
      <c r="AD24" s="121">
        <f>$C24*INDEX(Curves!$AD$8:$AD$68,AD$4-$B24+1)</f>
        <v/>
      </c>
      <c r="AE24" s="121">
        <f>$C24*INDEX(Curves!$AD$8:$AD$68,AE$4-$B24+1)</f>
        <v/>
      </c>
      <c r="AF24" s="121">
        <f>$C24*INDEX(Curves!$AD$8:$AD$68,AF$4-$B24+1)</f>
        <v/>
      </c>
      <c r="AG24" s="121">
        <f>$C24*INDEX(Curves!$AD$8:$AD$68,AG$4-$B24+1)</f>
        <v/>
      </c>
      <c r="AH24" s="121">
        <f>$C24*INDEX(Curves!$AD$8:$AD$68,AH$4-$B24+1)</f>
        <v/>
      </c>
      <c r="AI24" s="121">
        <f>$C24*INDEX(Curves!$AD$8:$AD$68,AI$4-$B24+1)</f>
        <v/>
      </c>
      <c r="AJ24" s="121">
        <f>$C24*INDEX(Curves!$AD$8:$AD$68,AJ$4-$B24+1)</f>
        <v/>
      </c>
      <c r="AK24" s="121">
        <f>$C24*INDEX(Curves!$AD$8:$AD$68,AK$4-$B24+1)</f>
        <v/>
      </c>
      <c r="AL24" s="121">
        <f>$C24*INDEX(Curves!$AD$8:$AD$68,AL$4-$B24+1)</f>
        <v/>
      </c>
      <c r="AM24" s="121">
        <f>$C24*INDEX(Curves!$AD$8:$AD$68,AM$4-$B24+1)</f>
        <v/>
      </c>
      <c r="AN24" s="121">
        <f>$C24*INDEX(Curves!$AD$8:$AD$68,AN$4-$B24+1)</f>
        <v/>
      </c>
      <c r="AO24" s="121">
        <f>$C24*INDEX(Curves!$AD$8:$AD$68,AO$4-$B24+1)</f>
        <v/>
      </c>
      <c r="AP24" s="121">
        <f>$C24*INDEX(Curves!$AD$8:$AD$68,AP$4-$B24+1)</f>
        <v/>
      </c>
      <c r="AQ24" s="121">
        <f>$C24*INDEX(Curves!$AD$8:$AD$68,AQ$4-$B24+1)</f>
        <v/>
      </c>
      <c r="AR24" s="121">
        <f>$C24*INDEX(Curves!$AD$8:$AD$68,AR$4-$B24+1)</f>
        <v/>
      </c>
      <c r="AS24" s="121">
        <f>$C24*INDEX(Curves!$AD$8:$AD$68,AS$4-$B24+1)</f>
        <v/>
      </c>
      <c r="AT24" s="121">
        <f>$C24*INDEX(Curves!$AD$8:$AD$68,AT$4-$B24+1)</f>
        <v/>
      </c>
      <c r="AU24" s="121">
        <f>$C24*INDEX(Curves!$AD$8:$AD$68,AU$4-$B24+1)</f>
        <v/>
      </c>
      <c r="AV24" s="121">
        <f>$C24*INDEX(Curves!$AD$8:$AD$68,AV$4-$B24+1)</f>
        <v/>
      </c>
      <c r="AW24" s="121">
        <f>$C24*INDEX(Curves!$AD$8:$AD$68,AW$4-$B24+1)</f>
        <v/>
      </c>
      <c r="AX24" s="121">
        <f>$C24*INDEX(Curves!$AD$8:$AD$68,AX$4-$B24+1)</f>
        <v/>
      </c>
      <c r="AY24" s="121">
        <f>$C24*INDEX(Curves!$AD$8:$AD$68,AY$4-$B24+1)</f>
        <v/>
      </c>
      <c r="AZ24" s="121">
        <f>$C24*INDEX(Curves!$AD$8:$AD$68,AZ$4-$B24+1)</f>
        <v/>
      </c>
      <c r="BA24" s="121">
        <f>$C24*INDEX(Curves!$AD$8:$AD$68,BA$4-$B24+1)</f>
        <v/>
      </c>
      <c r="BB24" s="121">
        <f>$C24*INDEX(Curves!$AD$8:$AD$68,BB$4-$B24+1)</f>
        <v/>
      </c>
      <c r="BC24" s="121">
        <f>$C24*INDEX(Curves!$AD$8:$AD$68,BC$4-$B24+1)</f>
        <v/>
      </c>
      <c r="BD24" s="121">
        <f>$C24*INDEX(Curves!$AD$8:$AD$68,BD$4-$B24+1)</f>
        <v/>
      </c>
      <c r="BE24" s="121">
        <f>$C24*INDEX(Curves!$AD$8:$AD$68,BE$4-$B24+1)</f>
        <v/>
      </c>
      <c r="BF24" s="121">
        <f>$C24*INDEX(Curves!$AD$8:$AD$68,BF$4-$B24+1)</f>
        <v/>
      </c>
      <c r="BG24" s="121">
        <f>$C24*INDEX(Curves!$AD$8:$AD$68,BG$4-$B24+1)</f>
        <v/>
      </c>
      <c r="BH24" s="121">
        <f>$C24*INDEX(Curves!$AD$8:$AD$68,BH$4-$B24+1)</f>
        <v/>
      </c>
      <c r="BI24" s="121">
        <f>$C24*INDEX(Curves!$AD$8:$AD$68,BI$4-$B24+1)</f>
        <v/>
      </c>
      <c r="BJ24" s="121">
        <f>$C24*INDEX(Curves!$AD$8:$AD$68,BJ$4-$B24+1)</f>
        <v/>
      </c>
      <c r="BK24" s="121">
        <f>$C24*INDEX(Curves!$AD$8:$AD$68,BK$4-$B24+1)</f>
        <v/>
      </c>
      <c r="BL24" s="121">
        <f>$C24*INDEX(Curves!$AD$8:$AD$68,BL$4-$B24+1)</f>
        <v/>
      </c>
    </row>
    <row r="25">
      <c r="A25" s="116" t="inlineStr">
        <is>
          <t>Cohort month 16</t>
        </is>
      </c>
      <c r="B25" s="116" t="n">
        <v>16</v>
      </c>
      <c r="C25" s="33">
        <f>INDEX(Ops!$E$60:$BL$60,1,$B25)</f>
        <v/>
      </c>
      <c r="U25" s="121">
        <f>$C25*INDEX(Curves!$AD$8:$AD$68,U$4-$B25+1)</f>
        <v/>
      </c>
      <c r="V25" s="121">
        <f>$C25*INDEX(Curves!$AD$8:$AD$68,V$4-$B25+1)</f>
        <v/>
      </c>
      <c r="W25" s="121">
        <f>$C25*INDEX(Curves!$AD$8:$AD$68,W$4-$B25+1)</f>
        <v/>
      </c>
      <c r="X25" s="121">
        <f>$C25*INDEX(Curves!$AD$8:$AD$68,X$4-$B25+1)</f>
        <v/>
      </c>
      <c r="Y25" s="121">
        <f>$C25*INDEX(Curves!$AD$8:$AD$68,Y$4-$B25+1)</f>
        <v/>
      </c>
      <c r="Z25" s="121">
        <f>$C25*INDEX(Curves!$AD$8:$AD$68,Z$4-$B25+1)</f>
        <v/>
      </c>
      <c r="AA25" s="121">
        <f>$C25*INDEX(Curves!$AD$8:$AD$68,AA$4-$B25+1)</f>
        <v/>
      </c>
      <c r="AB25" s="121">
        <f>$C25*INDEX(Curves!$AD$8:$AD$68,AB$4-$B25+1)</f>
        <v/>
      </c>
      <c r="AC25" s="121">
        <f>$C25*INDEX(Curves!$AD$8:$AD$68,AC$4-$B25+1)</f>
        <v/>
      </c>
      <c r="AD25" s="121">
        <f>$C25*INDEX(Curves!$AD$8:$AD$68,AD$4-$B25+1)</f>
        <v/>
      </c>
      <c r="AE25" s="121">
        <f>$C25*INDEX(Curves!$AD$8:$AD$68,AE$4-$B25+1)</f>
        <v/>
      </c>
      <c r="AF25" s="121">
        <f>$C25*INDEX(Curves!$AD$8:$AD$68,AF$4-$B25+1)</f>
        <v/>
      </c>
      <c r="AG25" s="121">
        <f>$C25*INDEX(Curves!$AD$8:$AD$68,AG$4-$B25+1)</f>
        <v/>
      </c>
      <c r="AH25" s="121">
        <f>$C25*INDEX(Curves!$AD$8:$AD$68,AH$4-$B25+1)</f>
        <v/>
      </c>
      <c r="AI25" s="121">
        <f>$C25*INDEX(Curves!$AD$8:$AD$68,AI$4-$B25+1)</f>
        <v/>
      </c>
      <c r="AJ25" s="121">
        <f>$C25*INDEX(Curves!$AD$8:$AD$68,AJ$4-$B25+1)</f>
        <v/>
      </c>
      <c r="AK25" s="121">
        <f>$C25*INDEX(Curves!$AD$8:$AD$68,AK$4-$B25+1)</f>
        <v/>
      </c>
      <c r="AL25" s="121">
        <f>$C25*INDEX(Curves!$AD$8:$AD$68,AL$4-$B25+1)</f>
        <v/>
      </c>
      <c r="AM25" s="121">
        <f>$C25*INDEX(Curves!$AD$8:$AD$68,AM$4-$B25+1)</f>
        <v/>
      </c>
      <c r="AN25" s="121">
        <f>$C25*INDEX(Curves!$AD$8:$AD$68,AN$4-$B25+1)</f>
        <v/>
      </c>
      <c r="AO25" s="121">
        <f>$C25*INDEX(Curves!$AD$8:$AD$68,AO$4-$B25+1)</f>
        <v/>
      </c>
      <c r="AP25" s="121">
        <f>$C25*INDEX(Curves!$AD$8:$AD$68,AP$4-$B25+1)</f>
        <v/>
      </c>
      <c r="AQ25" s="121">
        <f>$C25*INDEX(Curves!$AD$8:$AD$68,AQ$4-$B25+1)</f>
        <v/>
      </c>
      <c r="AR25" s="121">
        <f>$C25*INDEX(Curves!$AD$8:$AD$68,AR$4-$B25+1)</f>
        <v/>
      </c>
      <c r="AS25" s="121">
        <f>$C25*INDEX(Curves!$AD$8:$AD$68,AS$4-$B25+1)</f>
        <v/>
      </c>
      <c r="AT25" s="121">
        <f>$C25*INDEX(Curves!$AD$8:$AD$68,AT$4-$B25+1)</f>
        <v/>
      </c>
      <c r="AU25" s="121">
        <f>$C25*INDEX(Curves!$AD$8:$AD$68,AU$4-$B25+1)</f>
        <v/>
      </c>
      <c r="AV25" s="121">
        <f>$C25*INDEX(Curves!$AD$8:$AD$68,AV$4-$B25+1)</f>
        <v/>
      </c>
      <c r="AW25" s="121">
        <f>$C25*INDEX(Curves!$AD$8:$AD$68,AW$4-$B25+1)</f>
        <v/>
      </c>
      <c r="AX25" s="121">
        <f>$C25*INDEX(Curves!$AD$8:$AD$68,AX$4-$B25+1)</f>
        <v/>
      </c>
      <c r="AY25" s="121">
        <f>$C25*INDEX(Curves!$AD$8:$AD$68,AY$4-$B25+1)</f>
        <v/>
      </c>
      <c r="AZ25" s="121">
        <f>$C25*INDEX(Curves!$AD$8:$AD$68,AZ$4-$B25+1)</f>
        <v/>
      </c>
      <c r="BA25" s="121">
        <f>$C25*INDEX(Curves!$AD$8:$AD$68,BA$4-$B25+1)</f>
        <v/>
      </c>
      <c r="BB25" s="121">
        <f>$C25*INDEX(Curves!$AD$8:$AD$68,BB$4-$B25+1)</f>
        <v/>
      </c>
      <c r="BC25" s="121">
        <f>$C25*INDEX(Curves!$AD$8:$AD$68,BC$4-$B25+1)</f>
        <v/>
      </c>
      <c r="BD25" s="121">
        <f>$C25*INDEX(Curves!$AD$8:$AD$68,BD$4-$B25+1)</f>
        <v/>
      </c>
      <c r="BE25" s="121">
        <f>$C25*INDEX(Curves!$AD$8:$AD$68,BE$4-$B25+1)</f>
        <v/>
      </c>
      <c r="BF25" s="121">
        <f>$C25*INDEX(Curves!$AD$8:$AD$68,BF$4-$B25+1)</f>
        <v/>
      </c>
      <c r="BG25" s="121">
        <f>$C25*INDEX(Curves!$AD$8:$AD$68,BG$4-$B25+1)</f>
        <v/>
      </c>
      <c r="BH25" s="121">
        <f>$C25*INDEX(Curves!$AD$8:$AD$68,BH$4-$B25+1)</f>
        <v/>
      </c>
      <c r="BI25" s="121">
        <f>$C25*INDEX(Curves!$AD$8:$AD$68,BI$4-$B25+1)</f>
        <v/>
      </c>
      <c r="BJ25" s="121">
        <f>$C25*INDEX(Curves!$AD$8:$AD$68,BJ$4-$B25+1)</f>
        <v/>
      </c>
      <c r="BK25" s="121">
        <f>$C25*INDEX(Curves!$AD$8:$AD$68,BK$4-$B25+1)</f>
        <v/>
      </c>
      <c r="BL25" s="121">
        <f>$C25*INDEX(Curves!$AD$8:$AD$68,BL$4-$B25+1)</f>
        <v/>
      </c>
    </row>
    <row r="26">
      <c r="A26" s="116" t="inlineStr">
        <is>
          <t>Cohort month 17</t>
        </is>
      </c>
      <c r="B26" s="116" t="n">
        <v>17</v>
      </c>
      <c r="C26" s="33">
        <f>INDEX(Ops!$E$60:$BL$60,1,$B26)</f>
        <v/>
      </c>
      <c r="V26" s="121">
        <f>$C26*INDEX(Curves!$AD$8:$AD$68,V$4-$B26+1)</f>
        <v/>
      </c>
      <c r="W26" s="121">
        <f>$C26*INDEX(Curves!$AD$8:$AD$68,W$4-$B26+1)</f>
        <v/>
      </c>
      <c r="X26" s="121">
        <f>$C26*INDEX(Curves!$AD$8:$AD$68,X$4-$B26+1)</f>
        <v/>
      </c>
      <c r="Y26" s="121">
        <f>$C26*INDEX(Curves!$AD$8:$AD$68,Y$4-$B26+1)</f>
        <v/>
      </c>
      <c r="Z26" s="121">
        <f>$C26*INDEX(Curves!$AD$8:$AD$68,Z$4-$B26+1)</f>
        <v/>
      </c>
      <c r="AA26" s="121">
        <f>$C26*INDEX(Curves!$AD$8:$AD$68,AA$4-$B26+1)</f>
        <v/>
      </c>
      <c r="AB26" s="121">
        <f>$C26*INDEX(Curves!$AD$8:$AD$68,AB$4-$B26+1)</f>
        <v/>
      </c>
      <c r="AC26" s="121">
        <f>$C26*INDEX(Curves!$AD$8:$AD$68,AC$4-$B26+1)</f>
        <v/>
      </c>
      <c r="AD26" s="121">
        <f>$C26*INDEX(Curves!$AD$8:$AD$68,AD$4-$B26+1)</f>
        <v/>
      </c>
      <c r="AE26" s="121">
        <f>$C26*INDEX(Curves!$AD$8:$AD$68,AE$4-$B26+1)</f>
        <v/>
      </c>
      <c r="AF26" s="121">
        <f>$C26*INDEX(Curves!$AD$8:$AD$68,AF$4-$B26+1)</f>
        <v/>
      </c>
      <c r="AG26" s="121">
        <f>$C26*INDEX(Curves!$AD$8:$AD$68,AG$4-$B26+1)</f>
        <v/>
      </c>
      <c r="AH26" s="121">
        <f>$C26*INDEX(Curves!$AD$8:$AD$68,AH$4-$B26+1)</f>
        <v/>
      </c>
      <c r="AI26" s="121">
        <f>$C26*INDEX(Curves!$AD$8:$AD$68,AI$4-$B26+1)</f>
        <v/>
      </c>
      <c r="AJ26" s="121">
        <f>$C26*INDEX(Curves!$AD$8:$AD$68,AJ$4-$B26+1)</f>
        <v/>
      </c>
      <c r="AK26" s="121">
        <f>$C26*INDEX(Curves!$AD$8:$AD$68,AK$4-$B26+1)</f>
        <v/>
      </c>
      <c r="AL26" s="121">
        <f>$C26*INDEX(Curves!$AD$8:$AD$68,AL$4-$B26+1)</f>
        <v/>
      </c>
      <c r="AM26" s="121">
        <f>$C26*INDEX(Curves!$AD$8:$AD$68,AM$4-$B26+1)</f>
        <v/>
      </c>
      <c r="AN26" s="121">
        <f>$C26*INDEX(Curves!$AD$8:$AD$68,AN$4-$B26+1)</f>
        <v/>
      </c>
      <c r="AO26" s="121">
        <f>$C26*INDEX(Curves!$AD$8:$AD$68,AO$4-$B26+1)</f>
        <v/>
      </c>
      <c r="AP26" s="121">
        <f>$C26*INDEX(Curves!$AD$8:$AD$68,AP$4-$B26+1)</f>
        <v/>
      </c>
      <c r="AQ26" s="121">
        <f>$C26*INDEX(Curves!$AD$8:$AD$68,AQ$4-$B26+1)</f>
        <v/>
      </c>
      <c r="AR26" s="121">
        <f>$C26*INDEX(Curves!$AD$8:$AD$68,AR$4-$B26+1)</f>
        <v/>
      </c>
      <c r="AS26" s="121">
        <f>$C26*INDEX(Curves!$AD$8:$AD$68,AS$4-$B26+1)</f>
        <v/>
      </c>
      <c r="AT26" s="121">
        <f>$C26*INDEX(Curves!$AD$8:$AD$68,AT$4-$B26+1)</f>
        <v/>
      </c>
      <c r="AU26" s="121">
        <f>$C26*INDEX(Curves!$AD$8:$AD$68,AU$4-$B26+1)</f>
        <v/>
      </c>
      <c r="AV26" s="121">
        <f>$C26*INDEX(Curves!$AD$8:$AD$68,AV$4-$B26+1)</f>
        <v/>
      </c>
      <c r="AW26" s="121">
        <f>$C26*INDEX(Curves!$AD$8:$AD$68,AW$4-$B26+1)</f>
        <v/>
      </c>
      <c r="AX26" s="121">
        <f>$C26*INDEX(Curves!$AD$8:$AD$68,AX$4-$B26+1)</f>
        <v/>
      </c>
      <c r="AY26" s="121">
        <f>$C26*INDEX(Curves!$AD$8:$AD$68,AY$4-$B26+1)</f>
        <v/>
      </c>
      <c r="AZ26" s="121">
        <f>$C26*INDEX(Curves!$AD$8:$AD$68,AZ$4-$B26+1)</f>
        <v/>
      </c>
      <c r="BA26" s="121">
        <f>$C26*INDEX(Curves!$AD$8:$AD$68,BA$4-$B26+1)</f>
        <v/>
      </c>
      <c r="BB26" s="121">
        <f>$C26*INDEX(Curves!$AD$8:$AD$68,BB$4-$B26+1)</f>
        <v/>
      </c>
      <c r="BC26" s="121">
        <f>$C26*INDEX(Curves!$AD$8:$AD$68,BC$4-$B26+1)</f>
        <v/>
      </c>
      <c r="BD26" s="121">
        <f>$C26*INDEX(Curves!$AD$8:$AD$68,BD$4-$B26+1)</f>
        <v/>
      </c>
      <c r="BE26" s="121">
        <f>$C26*INDEX(Curves!$AD$8:$AD$68,BE$4-$B26+1)</f>
        <v/>
      </c>
      <c r="BF26" s="121">
        <f>$C26*INDEX(Curves!$AD$8:$AD$68,BF$4-$B26+1)</f>
        <v/>
      </c>
      <c r="BG26" s="121">
        <f>$C26*INDEX(Curves!$AD$8:$AD$68,BG$4-$B26+1)</f>
        <v/>
      </c>
      <c r="BH26" s="121">
        <f>$C26*INDEX(Curves!$AD$8:$AD$68,BH$4-$B26+1)</f>
        <v/>
      </c>
      <c r="BI26" s="121">
        <f>$C26*INDEX(Curves!$AD$8:$AD$68,BI$4-$B26+1)</f>
        <v/>
      </c>
      <c r="BJ26" s="121">
        <f>$C26*INDEX(Curves!$AD$8:$AD$68,BJ$4-$B26+1)</f>
        <v/>
      </c>
      <c r="BK26" s="121">
        <f>$C26*INDEX(Curves!$AD$8:$AD$68,BK$4-$B26+1)</f>
        <v/>
      </c>
      <c r="BL26" s="121">
        <f>$C26*INDEX(Curves!$AD$8:$AD$68,BL$4-$B26+1)</f>
        <v/>
      </c>
    </row>
    <row r="27">
      <c r="A27" s="116" t="inlineStr">
        <is>
          <t>Cohort month 18</t>
        </is>
      </c>
      <c r="B27" s="116" t="n">
        <v>18</v>
      </c>
      <c r="C27" s="33">
        <f>INDEX(Ops!$E$60:$BL$60,1,$B27)</f>
        <v/>
      </c>
      <c r="W27" s="121">
        <f>$C27*INDEX(Curves!$AD$8:$AD$68,W$4-$B27+1)</f>
        <v/>
      </c>
      <c r="X27" s="121">
        <f>$C27*INDEX(Curves!$AD$8:$AD$68,X$4-$B27+1)</f>
        <v/>
      </c>
      <c r="Y27" s="121">
        <f>$C27*INDEX(Curves!$AD$8:$AD$68,Y$4-$B27+1)</f>
        <v/>
      </c>
      <c r="Z27" s="121">
        <f>$C27*INDEX(Curves!$AD$8:$AD$68,Z$4-$B27+1)</f>
        <v/>
      </c>
      <c r="AA27" s="121">
        <f>$C27*INDEX(Curves!$AD$8:$AD$68,AA$4-$B27+1)</f>
        <v/>
      </c>
      <c r="AB27" s="121">
        <f>$C27*INDEX(Curves!$AD$8:$AD$68,AB$4-$B27+1)</f>
        <v/>
      </c>
      <c r="AC27" s="121">
        <f>$C27*INDEX(Curves!$AD$8:$AD$68,AC$4-$B27+1)</f>
        <v/>
      </c>
      <c r="AD27" s="121">
        <f>$C27*INDEX(Curves!$AD$8:$AD$68,AD$4-$B27+1)</f>
        <v/>
      </c>
      <c r="AE27" s="121">
        <f>$C27*INDEX(Curves!$AD$8:$AD$68,AE$4-$B27+1)</f>
        <v/>
      </c>
      <c r="AF27" s="121">
        <f>$C27*INDEX(Curves!$AD$8:$AD$68,AF$4-$B27+1)</f>
        <v/>
      </c>
      <c r="AG27" s="121">
        <f>$C27*INDEX(Curves!$AD$8:$AD$68,AG$4-$B27+1)</f>
        <v/>
      </c>
      <c r="AH27" s="121">
        <f>$C27*INDEX(Curves!$AD$8:$AD$68,AH$4-$B27+1)</f>
        <v/>
      </c>
      <c r="AI27" s="121">
        <f>$C27*INDEX(Curves!$AD$8:$AD$68,AI$4-$B27+1)</f>
        <v/>
      </c>
      <c r="AJ27" s="121">
        <f>$C27*INDEX(Curves!$AD$8:$AD$68,AJ$4-$B27+1)</f>
        <v/>
      </c>
      <c r="AK27" s="121">
        <f>$C27*INDEX(Curves!$AD$8:$AD$68,AK$4-$B27+1)</f>
        <v/>
      </c>
      <c r="AL27" s="121">
        <f>$C27*INDEX(Curves!$AD$8:$AD$68,AL$4-$B27+1)</f>
        <v/>
      </c>
      <c r="AM27" s="121">
        <f>$C27*INDEX(Curves!$AD$8:$AD$68,AM$4-$B27+1)</f>
        <v/>
      </c>
      <c r="AN27" s="121">
        <f>$C27*INDEX(Curves!$AD$8:$AD$68,AN$4-$B27+1)</f>
        <v/>
      </c>
      <c r="AO27" s="121">
        <f>$C27*INDEX(Curves!$AD$8:$AD$68,AO$4-$B27+1)</f>
        <v/>
      </c>
      <c r="AP27" s="121">
        <f>$C27*INDEX(Curves!$AD$8:$AD$68,AP$4-$B27+1)</f>
        <v/>
      </c>
      <c r="AQ27" s="121">
        <f>$C27*INDEX(Curves!$AD$8:$AD$68,AQ$4-$B27+1)</f>
        <v/>
      </c>
      <c r="AR27" s="121">
        <f>$C27*INDEX(Curves!$AD$8:$AD$68,AR$4-$B27+1)</f>
        <v/>
      </c>
      <c r="AS27" s="121">
        <f>$C27*INDEX(Curves!$AD$8:$AD$68,AS$4-$B27+1)</f>
        <v/>
      </c>
      <c r="AT27" s="121">
        <f>$C27*INDEX(Curves!$AD$8:$AD$68,AT$4-$B27+1)</f>
        <v/>
      </c>
      <c r="AU27" s="121">
        <f>$C27*INDEX(Curves!$AD$8:$AD$68,AU$4-$B27+1)</f>
        <v/>
      </c>
      <c r="AV27" s="121">
        <f>$C27*INDEX(Curves!$AD$8:$AD$68,AV$4-$B27+1)</f>
        <v/>
      </c>
      <c r="AW27" s="121">
        <f>$C27*INDEX(Curves!$AD$8:$AD$68,AW$4-$B27+1)</f>
        <v/>
      </c>
      <c r="AX27" s="121">
        <f>$C27*INDEX(Curves!$AD$8:$AD$68,AX$4-$B27+1)</f>
        <v/>
      </c>
      <c r="AY27" s="121">
        <f>$C27*INDEX(Curves!$AD$8:$AD$68,AY$4-$B27+1)</f>
        <v/>
      </c>
      <c r="AZ27" s="121">
        <f>$C27*INDEX(Curves!$AD$8:$AD$68,AZ$4-$B27+1)</f>
        <v/>
      </c>
      <c r="BA27" s="121">
        <f>$C27*INDEX(Curves!$AD$8:$AD$68,BA$4-$B27+1)</f>
        <v/>
      </c>
      <c r="BB27" s="121">
        <f>$C27*INDEX(Curves!$AD$8:$AD$68,BB$4-$B27+1)</f>
        <v/>
      </c>
      <c r="BC27" s="121">
        <f>$C27*INDEX(Curves!$AD$8:$AD$68,BC$4-$B27+1)</f>
        <v/>
      </c>
      <c r="BD27" s="121">
        <f>$C27*INDEX(Curves!$AD$8:$AD$68,BD$4-$B27+1)</f>
        <v/>
      </c>
      <c r="BE27" s="121">
        <f>$C27*INDEX(Curves!$AD$8:$AD$68,BE$4-$B27+1)</f>
        <v/>
      </c>
      <c r="BF27" s="121">
        <f>$C27*INDEX(Curves!$AD$8:$AD$68,BF$4-$B27+1)</f>
        <v/>
      </c>
      <c r="BG27" s="121">
        <f>$C27*INDEX(Curves!$AD$8:$AD$68,BG$4-$B27+1)</f>
        <v/>
      </c>
      <c r="BH27" s="121">
        <f>$C27*INDEX(Curves!$AD$8:$AD$68,BH$4-$B27+1)</f>
        <v/>
      </c>
      <c r="BI27" s="121">
        <f>$C27*INDEX(Curves!$AD$8:$AD$68,BI$4-$B27+1)</f>
        <v/>
      </c>
      <c r="BJ27" s="121">
        <f>$C27*INDEX(Curves!$AD$8:$AD$68,BJ$4-$B27+1)</f>
        <v/>
      </c>
      <c r="BK27" s="121">
        <f>$C27*INDEX(Curves!$AD$8:$AD$68,BK$4-$B27+1)</f>
        <v/>
      </c>
      <c r="BL27" s="121">
        <f>$C27*INDEX(Curves!$AD$8:$AD$68,BL$4-$B27+1)</f>
        <v/>
      </c>
    </row>
    <row r="28">
      <c r="A28" s="116" t="inlineStr">
        <is>
          <t>Cohort month 19</t>
        </is>
      </c>
      <c r="B28" s="116" t="n">
        <v>19</v>
      </c>
      <c r="C28" s="33">
        <f>INDEX(Ops!$E$60:$BL$60,1,$B28)</f>
        <v/>
      </c>
      <c r="X28" s="121">
        <f>$C28*INDEX(Curves!$AD$8:$AD$68,X$4-$B28+1)</f>
        <v/>
      </c>
      <c r="Y28" s="121">
        <f>$C28*INDEX(Curves!$AD$8:$AD$68,Y$4-$B28+1)</f>
        <v/>
      </c>
      <c r="Z28" s="121">
        <f>$C28*INDEX(Curves!$AD$8:$AD$68,Z$4-$B28+1)</f>
        <v/>
      </c>
      <c r="AA28" s="121">
        <f>$C28*INDEX(Curves!$AD$8:$AD$68,AA$4-$B28+1)</f>
        <v/>
      </c>
      <c r="AB28" s="121">
        <f>$C28*INDEX(Curves!$AD$8:$AD$68,AB$4-$B28+1)</f>
        <v/>
      </c>
      <c r="AC28" s="121">
        <f>$C28*INDEX(Curves!$AD$8:$AD$68,AC$4-$B28+1)</f>
        <v/>
      </c>
      <c r="AD28" s="121">
        <f>$C28*INDEX(Curves!$AD$8:$AD$68,AD$4-$B28+1)</f>
        <v/>
      </c>
      <c r="AE28" s="121">
        <f>$C28*INDEX(Curves!$AD$8:$AD$68,AE$4-$B28+1)</f>
        <v/>
      </c>
      <c r="AF28" s="121">
        <f>$C28*INDEX(Curves!$AD$8:$AD$68,AF$4-$B28+1)</f>
        <v/>
      </c>
      <c r="AG28" s="121">
        <f>$C28*INDEX(Curves!$AD$8:$AD$68,AG$4-$B28+1)</f>
        <v/>
      </c>
      <c r="AH28" s="121">
        <f>$C28*INDEX(Curves!$AD$8:$AD$68,AH$4-$B28+1)</f>
        <v/>
      </c>
      <c r="AI28" s="121">
        <f>$C28*INDEX(Curves!$AD$8:$AD$68,AI$4-$B28+1)</f>
        <v/>
      </c>
      <c r="AJ28" s="121">
        <f>$C28*INDEX(Curves!$AD$8:$AD$68,AJ$4-$B28+1)</f>
        <v/>
      </c>
      <c r="AK28" s="121">
        <f>$C28*INDEX(Curves!$AD$8:$AD$68,AK$4-$B28+1)</f>
        <v/>
      </c>
      <c r="AL28" s="121">
        <f>$C28*INDEX(Curves!$AD$8:$AD$68,AL$4-$B28+1)</f>
        <v/>
      </c>
      <c r="AM28" s="121">
        <f>$C28*INDEX(Curves!$AD$8:$AD$68,AM$4-$B28+1)</f>
        <v/>
      </c>
      <c r="AN28" s="121">
        <f>$C28*INDEX(Curves!$AD$8:$AD$68,AN$4-$B28+1)</f>
        <v/>
      </c>
      <c r="AO28" s="121">
        <f>$C28*INDEX(Curves!$AD$8:$AD$68,AO$4-$B28+1)</f>
        <v/>
      </c>
      <c r="AP28" s="121">
        <f>$C28*INDEX(Curves!$AD$8:$AD$68,AP$4-$B28+1)</f>
        <v/>
      </c>
      <c r="AQ28" s="121">
        <f>$C28*INDEX(Curves!$AD$8:$AD$68,AQ$4-$B28+1)</f>
        <v/>
      </c>
      <c r="AR28" s="121">
        <f>$C28*INDEX(Curves!$AD$8:$AD$68,AR$4-$B28+1)</f>
        <v/>
      </c>
      <c r="AS28" s="121">
        <f>$C28*INDEX(Curves!$AD$8:$AD$68,AS$4-$B28+1)</f>
        <v/>
      </c>
      <c r="AT28" s="121">
        <f>$C28*INDEX(Curves!$AD$8:$AD$68,AT$4-$B28+1)</f>
        <v/>
      </c>
      <c r="AU28" s="121">
        <f>$C28*INDEX(Curves!$AD$8:$AD$68,AU$4-$B28+1)</f>
        <v/>
      </c>
      <c r="AV28" s="121">
        <f>$C28*INDEX(Curves!$AD$8:$AD$68,AV$4-$B28+1)</f>
        <v/>
      </c>
      <c r="AW28" s="121">
        <f>$C28*INDEX(Curves!$AD$8:$AD$68,AW$4-$B28+1)</f>
        <v/>
      </c>
      <c r="AX28" s="121">
        <f>$C28*INDEX(Curves!$AD$8:$AD$68,AX$4-$B28+1)</f>
        <v/>
      </c>
      <c r="AY28" s="121">
        <f>$C28*INDEX(Curves!$AD$8:$AD$68,AY$4-$B28+1)</f>
        <v/>
      </c>
      <c r="AZ28" s="121">
        <f>$C28*INDEX(Curves!$AD$8:$AD$68,AZ$4-$B28+1)</f>
        <v/>
      </c>
      <c r="BA28" s="121">
        <f>$C28*INDEX(Curves!$AD$8:$AD$68,BA$4-$B28+1)</f>
        <v/>
      </c>
      <c r="BB28" s="121">
        <f>$C28*INDEX(Curves!$AD$8:$AD$68,BB$4-$B28+1)</f>
        <v/>
      </c>
      <c r="BC28" s="121">
        <f>$C28*INDEX(Curves!$AD$8:$AD$68,BC$4-$B28+1)</f>
        <v/>
      </c>
      <c r="BD28" s="121">
        <f>$C28*INDEX(Curves!$AD$8:$AD$68,BD$4-$B28+1)</f>
        <v/>
      </c>
      <c r="BE28" s="121">
        <f>$C28*INDEX(Curves!$AD$8:$AD$68,BE$4-$B28+1)</f>
        <v/>
      </c>
      <c r="BF28" s="121">
        <f>$C28*INDEX(Curves!$AD$8:$AD$68,BF$4-$B28+1)</f>
        <v/>
      </c>
      <c r="BG28" s="121">
        <f>$C28*INDEX(Curves!$AD$8:$AD$68,BG$4-$B28+1)</f>
        <v/>
      </c>
      <c r="BH28" s="121">
        <f>$C28*INDEX(Curves!$AD$8:$AD$68,BH$4-$B28+1)</f>
        <v/>
      </c>
      <c r="BI28" s="121">
        <f>$C28*INDEX(Curves!$AD$8:$AD$68,BI$4-$B28+1)</f>
        <v/>
      </c>
      <c r="BJ28" s="121">
        <f>$C28*INDEX(Curves!$AD$8:$AD$68,BJ$4-$B28+1)</f>
        <v/>
      </c>
      <c r="BK28" s="121">
        <f>$C28*INDEX(Curves!$AD$8:$AD$68,BK$4-$B28+1)</f>
        <v/>
      </c>
      <c r="BL28" s="121">
        <f>$C28*INDEX(Curves!$AD$8:$AD$68,BL$4-$B28+1)</f>
        <v/>
      </c>
    </row>
    <row r="29">
      <c r="A29" s="116" t="inlineStr">
        <is>
          <t>Cohort month 20</t>
        </is>
      </c>
      <c r="B29" s="116" t="n">
        <v>20</v>
      </c>
      <c r="C29" s="33">
        <f>INDEX(Ops!$E$60:$BL$60,1,$B29)</f>
        <v/>
      </c>
      <c r="Y29" s="121">
        <f>$C29*INDEX(Curves!$AD$8:$AD$68,Y$4-$B29+1)</f>
        <v/>
      </c>
      <c r="Z29" s="121">
        <f>$C29*INDEX(Curves!$AD$8:$AD$68,Z$4-$B29+1)</f>
        <v/>
      </c>
      <c r="AA29" s="121">
        <f>$C29*INDEX(Curves!$AD$8:$AD$68,AA$4-$B29+1)</f>
        <v/>
      </c>
      <c r="AB29" s="121">
        <f>$C29*INDEX(Curves!$AD$8:$AD$68,AB$4-$B29+1)</f>
        <v/>
      </c>
      <c r="AC29" s="121">
        <f>$C29*INDEX(Curves!$AD$8:$AD$68,AC$4-$B29+1)</f>
        <v/>
      </c>
      <c r="AD29" s="121">
        <f>$C29*INDEX(Curves!$AD$8:$AD$68,AD$4-$B29+1)</f>
        <v/>
      </c>
      <c r="AE29" s="121">
        <f>$C29*INDEX(Curves!$AD$8:$AD$68,AE$4-$B29+1)</f>
        <v/>
      </c>
      <c r="AF29" s="121">
        <f>$C29*INDEX(Curves!$AD$8:$AD$68,AF$4-$B29+1)</f>
        <v/>
      </c>
      <c r="AG29" s="121">
        <f>$C29*INDEX(Curves!$AD$8:$AD$68,AG$4-$B29+1)</f>
        <v/>
      </c>
      <c r="AH29" s="121">
        <f>$C29*INDEX(Curves!$AD$8:$AD$68,AH$4-$B29+1)</f>
        <v/>
      </c>
      <c r="AI29" s="121">
        <f>$C29*INDEX(Curves!$AD$8:$AD$68,AI$4-$B29+1)</f>
        <v/>
      </c>
      <c r="AJ29" s="121">
        <f>$C29*INDEX(Curves!$AD$8:$AD$68,AJ$4-$B29+1)</f>
        <v/>
      </c>
      <c r="AK29" s="121">
        <f>$C29*INDEX(Curves!$AD$8:$AD$68,AK$4-$B29+1)</f>
        <v/>
      </c>
      <c r="AL29" s="121">
        <f>$C29*INDEX(Curves!$AD$8:$AD$68,AL$4-$B29+1)</f>
        <v/>
      </c>
      <c r="AM29" s="121">
        <f>$C29*INDEX(Curves!$AD$8:$AD$68,AM$4-$B29+1)</f>
        <v/>
      </c>
      <c r="AN29" s="121">
        <f>$C29*INDEX(Curves!$AD$8:$AD$68,AN$4-$B29+1)</f>
        <v/>
      </c>
      <c r="AO29" s="121">
        <f>$C29*INDEX(Curves!$AD$8:$AD$68,AO$4-$B29+1)</f>
        <v/>
      </c>
      <c r="AP29" s="121">
        <f>$C29*INDEX(Curves!$AD$8:$AD$68,AP$4-$B29+1)</f>
        <v/>
      </c>
      <c r="AQ29" s="121">
        <f>$C29*INDEX(Curves!$AD$8:$AD$68,AQ$4-$B29+1)</f>
        <v/>
      </c>
      <c r="AR29" s="121">
        <f>$C29*INDEX(Curves!$AD$8:$AD$68,AR$4-$B29+1)</f>
        <v/>
      </c>
      <c r="AS29" s="121">
        <f>$C29*INDEX(Curves!$AD$8:$AD$68,AS$4-$B29+1)</f>
        <v/>
      </c>
      <c r="AT29" s="121">
        <f>$C29*INDEX(Curves!$AD$8:$AD$68,AT$4-$B29+1)</f>
        <v/>
      </c>
      <c r="AU29" s="121">
        <f>$C29*INDEX(Curves!$AD$8:$AD$68,AU$4-$B29+1)</f>
        <v/>
      </c>
      <c r="AV29" s="121">
        <f>$C29*INDEX(Curves!$AD$8:$AD$68,AV$4-$B29+1)</f>
        <v/>
      </c>
      <c r="AW29" s="121">
        <f>$C29*INDEX(Curves!$AD$8:$AD$68,AW$4-$B29+1)</f>
        <v/>
      </c>
      <c r="AX29" s="121">
        <f>$C29*INDEX(Curves!$AD$8:$AD$68,AX$4-$B29+1)</f>
        <v/>
      </c>
      <c r="AY29" s="121">
        <f>$C29*INDEX(Curves!$AD$8:$AD$68,AY$4-$B29+1)</f>
        <v/>
      </c>
      <c r="AZ29" s="121">
        <f>$C29*INDEX(Curves!$AD$8:$AD$68,AZ$4-$B29+1)</f>
        <v/>
      </c>
      <c r="BA29" s="121">
        <f>$C29*INDEX(Curves!$AD$8:$AD$68,BA$4-$B29+1)</f>
        <v/>
      </c>
      <c r="BB29" s="121">
        <f>$C29*INDEX(Curves!$AD$8:$AD$68,BB$4-$B29+1)</f>
        <v/>
      </c>
      <c r="BC29" s="121">
        <f>$C29*INDEX(Curves!$AD$8:$AD$68,BC$4-$B29+1)</f>
        <v/>
      </c>
      <c r="BD29" s="121">
        <f>$C29*INDEX(Curves!$AD$8:$AD$68,BD$4-$B29+1)</f>
        <v/>
      </c>
      <c r="BE29" s="121">
        <f>$C29*INDEX(Curves!$AD$8:$AD$68,BE$4-$B29+1)</f>
        <v/>
      </c>
      <c r="BF29" s="121">
        <f>$C29*INDEX(Curves!$AD$8:$AD$68,BF$4-$B29+1)</f>
        <v/>
      </c>
      <c r="BG29" s="121">
        <f>$C29*INDEX(Curves!$AD$8:$AD$68,BG$4-$B29+1)</f>
        <v/>
      </c>
      <c r="BH29" s="121">
        <f>$C29*INDEX(Curves!$AD$8:$AD$68,BH$4-$B29+1)</f>
        <v/>
      </c>
      <c r="BI29" s="121">
        <f>$C29*INDEX(Curves!$AD$8:$AD$68,BI$4-$B29+1)</f>
        <v/>
      </c>
      <c r="BJ29" s="121">
        <f>$C29*INDEX(Curves!$AD$8:$AD$68,BJ$4-$B29+1)</f>
        <v/>
      </c>
      <c r="BK29" s="121">
        <f>$C29*INDEX(Curves!$AD$8:$AD$68,BK$4-$B29+1)</f>
        <v/>
      </c>
      <c r="BL29" s="121">
        <f>$C29*INDEX(Curves!$AD$8:$AD$68,BL$4-$B29+1)</f>
        <v/>
      </c>
    </row>
    <row r="30">
      <c r="A30" s="116" t="inlineStr">
        <is>
          <t>Cohort month 21</t>
        </is>
      </c>
      <c r="B30" s="116" t="n">
        <v>21</v>
      </c>
      <c r="C30" s="33">
        <f>INDEX(Ops!$E$60:$BL$60,1,$B30)</f>
        <v/>
      </c>
      <c r="Z30" s="121">
        <f>$C30*INDEX(Curves!$AD$8:$AD$68,Z$4-$B30+1)</f>
        <v/>
      </c>
      <c r="AA30" s="121">
        <f>$C30*INDEX(Curves!$AD$8:$AD$68,AA$4-$B30+1)</f>
        <v/>
      </c>
      <c r="AB30" s="121">
        <f>$C30*INDEX(Curves!$AD$8:$AD$68,AB$4-$B30+1)</f>
        <v/>
      </c>
      <c r="AC30" s="121">
        <f>$C30*INDEX(Curves!$AD$8:$AD$68,AC$4-$B30+1)</f>
        <v/>
      </c>
      <c r="AD30" s="121">
        <f>$C30*INDEX(Curves!$AD$8:$AD$68,AD$4-$B30+1)</f>
        <v/>
      </c>
      <c r="AE30" s="121">
        <f>$C30*INDEX(Curves!$AD$8:$AD$68,AE$4-$B30+1)</f>
        <v/>
      </c>
      <c r="AF30" s="121">
        <f>$C30*INDEX(Curves!$AD$8:$AD$68,AF$4-$B30+1)</f>
        <v/>
      </c>
      <c r="AG30" s="121">
        <f>$C30*INDEX(Curves!$AD$8:$AD$68,AG$4-$B30+1)</f>
        <v/>
      </c>
      <c r="AH30" s="121">
        <f>$C30*INDEX(Curves!$AD$8:$AD$68,AH$4-$B30+1)</f>
        <v/>
      </c>
      <c r="AI30" s="121">
        <f>$C30*INDEX(Curves!$AD$8:$AD$68,AI$4-$B30+1)</f>
        <v/>
      </c>
      <c r="AJ30" s="121">
        <f>$C30*INDEX(Curves!$AD$8:$AD$68,AJ$4-$B30+1)</f>
        <v/>
      </c>
      <c r="AK30" s="121">
        <f>$C30*INDEX(Curves!$AD$8:$AD$68,AK$4-$B30+1)</f>
        <v/>
      </c>
      <c r="AL30" s="121">
        <f>$C30*INDEX(Curves!$AD$8:$AD$68,AL$4-$B30+1)</f>
        <v/>
      </c>
      <c r="AM30" s="121">
        <f>$C30*INDEX(Curves!$AD$8:$AD$68,AM$4-$B30+1)</f>
        <v/>
      </c>
      <c r="AN30" s="121">
        <f>$C30*INDEX(Curves!$AD$8:$AD$68,AN$4-$B30+1)</f>
        <v/>
      </c>
      <c r="AO30" s="121">
        <f>$C30*INDEX(Curves!$AD$8:$AD$68,AO$4-$B30+1)</f>
        <v/>
      </c>
      <c r="AP30" s="121">
        <f>$C30*INDEX(Curves!$AD$8:$AD$68,AP$4-$B30+1)</f>
        <v/>
      </c>
      <c r="AQ30" s="121">
        <f>$C30*INDEX(Curves!$AD$8:$AD$68,AQ$4-$B30+1)</f>
        <v/>
      </c>
      <c r="AR30" s="121">
        <f>$C30*INDEX(Curves!$AD$8:$AD$68,AR$4-$B30+1)</f>
        <v/>
      </c>
      <c r="AS30" s="121">
        <f>$C30*INDEX(Curves!$AD$8:$AD$68,AS$4-$B30+1)</f>
        <v/>
      </c>
      <c r="AT30" s="121">
        <f>$C30*INDEX(Curves!$AD$8:$AD$68,AT$4-$B30+1)</f>
        <v/>
      </c>
      <c r="AU30" s="121">
        <f>$C30*INDEX(Curves!$AD$8:$AD$68,AU$4-$B30+1)</f>
        <v/>
      </c>
      <c r="AV30" s="121">
        <f>$C30*INDEX(Curves!$AD$8:$AD$68,AV$4-$B30+1)</f>
        <v/>
      </c>
      <c r="AW30" s="121">
        <f>$C30*INDEX(Curves!$AD$8:$AD$68,AW$4-$B30+1)</f>
        <v/>
      </c>
      <c r="AX30" s="121">
        <f>$C30*INDEX(Curves!$AD$8:$AD$68,AX$4-$B30+1)</f>
        <v/>
      </c>
      <c r="AY30" s="121">
        <f>$C30*INDEX(Curves!$AD$8:$AD$68,AY$4-$B30+1)</f>
        <v/>
      </c>
      <c r="AZ30" s="121">
        <f>$C30*INDEX(Curves!$AD$8:$AD$68,AZ$4-$B30+1)</f>
        <v/>
      </c>
      <c r="BA30" s="121">
        <f>$C30*INDEX(Curves!$AD$8:$AD$68,BA$4-$B30+1)</f>
        <v/>
      </c>
      <c r="BB30" s="121">
        <f>$C30*INDEX(Curves!$AD$8:$AD$68,BB$4-$B30+1)</f>
        <v/>
      </c>
      <c r="BC30" s="121">
        <f>$C30*INDEX(Curves!$AD$8:$AD$68,BC$4-$B30+1)</f>
        <v/>
      </c>
      <c r="BD30" s="121">
        <f>$C30*INDEX(Curves!$AD$8:$AD$68,BD$4-$B30+1)</f>
        <v/>
      </c>
      <c r="BE30" s="121">
        <f>$C30*INDEX(Curves!$AD$8:$AD$68,BE$4-$B30+1)</f>
        <v/>
      </c>
      <c r="BF30" s="121">
        <f>$C30*INDEX(Curves!$AD$8:$AD$68,BF$4-$B30+1)</f>
        <v/>
      </c>
      <c r="BG30" s="121">
        <f>$C30*INDEX(Curves!$AD$8:$AD$68,BG$4-$B30+1)</f>
        <v/>
      </c>
      <c r="BH30" s="121">
        <f>$C30*INDEX(Curves!$AD$8:$AD$68,BH$4-$B30+1)</f>
        <v/>
      </c>
      <c r="BI30" s="121">
        <f>$C30*INDEX(Curves!$AD$8:$AD$68,BI$4-$B30+1)</f>
        <v/>
      </c>
      <c r="BJ30" s="121">
        <f>$C30*INDEX(Curves!$AD$8:$AD$68,BJ$4-$B30+1)</f>
        <v/>
      </c>
      <c r="BK30" s="121">
        <f>$C30*INDEX(Curves!$AD$8:$AD$68,BK$4-$B30+1)</f>
        <v/>
      </c>
      <c r="BL30" s="121">
        <f>$C30*INDEX(Curves!$AD$8:$AD$68,BL$4-$B30+1)</f>
        <v/>
      </c>
    </row>
    <row r="31">
      <c r="A31" s="116" t="inlineStr">
        <is>
          <t>Cohort month 22</t>
        </is>
      </c>
      <c r="B31" s="116" t="n">
        <v>22</v>
      </c>
      <c r="C31" s="33">
        <f>INDEX(Ops!$E$60:$BL$60,1,$B31)</f>
        <v/>
      </c>
      <c r="AA31" s="121">
        <f>$C31*INDEX(Curves!$AD$8:$AD$68,AA$4-$B31+1)</f>
        <v/>
      </c>
      <c r="AB31" s="121">
        <f>$C31*INDEX(Curves!$AD$8:$AD$68,AB$4-$B31+1)</f>
        <v/>
      </c>
      <c r="AC31" s="121">
        <f>$C31*INDEX(Curves!$AD$8:$AD$68,AC$4-$B31+1)</f>
        <v/>
      </c>
      <c r="AD31" s="121">
        <f>$C31*INDEX(Curves!$AD$8:$AD$68,AD$4-$B31+1)</f>
        <v/>
      </c>
      <c r="AE31" s="121">
        <f>$C31*INDEX(Curves!$AD$8:$AD$68,AE$4-$B31+1)</f>
        <v/>
      </c>
      <c r="AF31" s="121">
        <f>$C31*INDEX(Curves!$AD$8:$AD$68,AF$4-$B31+1)</f>
        <v/>
      </c>
      <c r="AG31" s="121">
        <f>$C31*INDEX(Curves!$AD$8:$AD$68,AG$4-$B31+1)</f>
        <v/>
      </c>
      <c r="AH31" s="121">
        <f>$C31*INDEX(Curves!$AD$8:$AD$68,AH$4-$B31+1)</f>
        <v/>
      </c>
      <c r="AI31" s="121">
        <f>$C31*INDEX(Curves!$AD$8:$AD$68,AI$4-$B31+1)</f>
        <v/>
      </c>
      <c r="AJ31" s="121">
        <f>$C31*INDEX(Curves!$AD$8:$AD$68,AJ$4-$B31+1)</f>
        <v/>
      </c>
      <c r="AK31" s="121">
        <f>$C31*INDEX(Curves!$AD$8:$AD$68,AK$4-$B31+1)</f>
        <v/>
      </c>
      <c r="AL31" s="121">
        <f>$C31*INDEX(Curves!$AD$8:$AD$68,AL$4-$B31+1)</f>
        <v/>
      </c>
      <c r="AM31" s="121">
        <f>$C31*INDEX(Curves!$AD$8:$AD$68,AM$4-$B31+1)</f>
        <v/>
      </c>
      <c r="AN31" s="121">
        <f>$C31*INDEX(Curves!$AD$8:$AD$68,AN$4-$B31+1)</f>
        <v/>
      </c>
      <c r="AO31" s="121">
        <f>$C31*INDEX(Curves!$AD$8:$AD$68,AO$4-$B31+1)</f>
        <v/>
      </c>
      <c r="AP31" s="121">
        <f>$C31*INDEX(Curves!$AD$8:$AD$68,AP$4-$B31+1)</f>
        <v/>
      </c>
      <c r="AQ31" s="121">
        <f>$C31*INDEX(Curves!$AD$8:$AD$68,AQ$4-$B31+1)</f>
        <v/>
      </c>
      <c r="AR31" s="121">
        <f>$C31*INDEX(Curves!$AD$8:$AD$68,AR$4-$B31+1)</f>
        <v/>
      </c>
      <c r="AS31" s="121">
        <f>$C31*INDEX(Curves!$AD$8:$AD$68,AS$4-$B31+1)</f>
        <v/>
      </c>
      <c r="AT31" s="121">
        <f>$C31*INDEX(Curves!$AD$8:$AD$68,AT$4-$B31+1)</f>
        <v/>
      </c>
      <c r="AU31" s="121">
        <f>$C31*INDEX(Curves!$AD$8:$AD$68,AU$4-$B31+1)</f>
        <v/>
      </c>
      <c r="AV31" s="121">
        <f>$C31*INDEX(Curves!$AD$8:$AD$68,AV$4-$B31+1)</f>
        <v/>
      </c>
      <c r="AW31" s="121">
        <f>$C31*INDEX(Curves!$AD$8:$AD$68,AW$4-$B31+1)</f>
        <v/>
      </c>
      <c r="AX31" s="121">
        <f>$C31*INDEX(Curves!$AD$8:$AD$68,AX$4-$B31+1)</f>
        <v/>
      </c>
      <c r="AY31" s="121">
        <f>$C31*INDEX(Curves!$AD$8:$AD$68,AY$4-$B31+1)</f>
        <v/>
      </c>
      <c r="AZ31" s="121">
        <f>$C31*INDEX(Curves!$AD$8:$AD$68,AZ$4-$B31+1)</f>
        <v/>
      </c>
      <c r="BA31" s="121">
        <f>$C31*INDEX(Curves!$AD$8:$AD$68,BA$4-$B31+1)</f>
        <v/>
      </c>
      <c r="BB31" s="121">
        <f>$C31*INDEX(Curves!$AD$8:$AD$68,BB$4-$B31+1)</f>
        <v/>
      </c>
      <c r="BC31" s="121">
        <f>$C31*INDEX(Curves!$AD$8:$AD$68,BC$4-$B31+1)</f>
        <v/>
      </c>
      <c r="BD31" s="121">
        <f>$C31*INDEX(Curves!$AD$8:$AD$68,BD$4-$B31+1)</f>
        <v/>
      </c>
      <c r="BE31" s="121">
        <f>$C31*INDEX(Curves!$AD$8:$AD$68,BE$4-$B31+1)</f>
        <v/>
      </c>
      <c r="BF31" s="121">
        <f>$C31*INDEX(Curves!$AD$8:$AD$68,BF$4-$B31+1)</f>
        <v/>
      </c>
      <c r="BG31" s="121">
        <f>$C31*INDEX(Curves!$AD$8:$AD$68,BG$4-$B31+1)</f>
        <v/>
      </c>
      <c r="BH31" s="121">
        <f>$C31*INDEX(Curves!$AD$8:$AD$68,BH$4-$B31+1)</f>
        <v/>
      </c>
      <c r="BI31" s="121">
        <f>$C31*INDEX(Curves!$AD$8:$AD$68,BI$4-$B31+1)</f>
        <v/>
      </c>
      <c r="BJ31" s="121">
        <f>$C31*INDEX(Curves!$AD$8:$AD$68,BJ$4-$B31+1)</f>
        <v/>
      </c>
      <c r="BK31" s="121">
        <f>$C31*INDEX(Curves!$AD$8:$AD$68,BK$4-$B31+1)</f>
        <v/>
      </c>
      <c r="BL31" s="121">
        <f>$C31*INDEX(Curves!$AD$8:$AD$68,BL$4-$B31+1)</f>
        <v/>
      </c>
    </row>
    <row r="32">
      <c r="A32" s="116" t="inlineStr">
        <is>
          <t>Cohort month 23</t>
        </is>
      </c>
      <c r="B32" s="116" t="n">
        <v>23</v>
      </c>
      <c r="C32" s="33">
        <f>INDEX(Ops!$E$60:$BL$60,1,$B32)</f>
        <v/>
      </c>
      <c r="AB32" s="121">
        <f>$C32*INDEX(Curves!$AD$8:$AD$68,AB$4-$B32+1)</f>
        <v/>
      </c>
      <c r="AC32" s="121">
        <f>$C32*INDEX(Curves!$AD$8:$AD$68,AC$4-$B32+1)</f>
        <v/>
      </c>
      <c r="AD32" s="121">
        <f>$C32*INDEX(Curves!$AD$8:$AD$68,AD$4-$B32+1)</f>
        <v/>
      </c>
      <c r="AE32" s="121">
        <f>$C32*INDEX(Curves!$AD$8:$AD$68,AE$4-$B32+1)</f>
        <v/>
      </c>
      <c r="AF32" s="121">
        <f>$C32*INDEX(Curves!$AD$8:$AD$68,AF$4-$B32+1)</f>
        <v/>
      </c>
      <c r="AG32" s="121">
        <f>$C32*INDEX(Curves!$AD$8:$AD$68,AG$4-$B32+1)</f>
        <v/>
      </c>
      <c r="AH32" s="121">
        <f>$C32*INDEX(Curves!$AD$8:$AD$68,AH$4-$B32+1)</f>
        <v/>
      </c>
      <c r="AI32" s="121">
        <f>$C32*INDEX(Curves!$AD$8:$AD$68,AI$4-$B32+1)</f>
        <v/>
      </c>
      <c r="AJ32" s="121">
        <f>$C32*INDEX(Curves!$AD$8:$AD$68,AJ$4-$B32+1)</f>
        <v/>
      </c>
      <c r="AK32" s="121">
        <f>$C32*INDEX(Curves!$AD$8:$AD$68,AK$4-$B32+1)</f>
        <v/>
      </c>
      <c r="AL32" s="121">
        <f>$C32*INDEX(Curves!$AD$8:$AD$68,AL$4-$B32+1)</f>
        <v/>
      </c>
      <c r="AM32" s="121">
        <f>$C32*INDEX(Curves!$AD$8:$AD$68,AM$4-$B32+1)</f>
        <v/>
      </c>
      <c r="AN32" s="121">
        <f>$C32*INDEX(Curves!$AD$8:$AD$68,AN$4-$B32+1)</f>
        <v/>
      </c>
      <c r="AO32" s="121">
        <f>$C32*INDEX(Curves!$AD$8:$AD$68,AO$4-$B32+1)</f>
        <v/>
      </c>
      <c r="AP32" s="121">
        <f>$C32*INDEX(Curves!$AD$8:$AD$68,AP$4-$B32+1)</f>
        <v/>
      </c>
      <c r="AQ32" s="121">
        <f>$C32*INDEX(Curves!$AD$8:$AD$68,AQ$4-$B32+1)</f>
        <v/>
      </c>
      <c r="AR32" s="121">
        <f>$C32*INDEX(Curves!$AD$8:$AD$68,AR$4-$B32+1)</f>
        <v/>
      </c>
      <c r="AS32" s="121">
        <f>$C32*INDEX(Curves!$AD$8:$AD$68,AS$4-$B32+1)</f>
        <v/>
      </c>
      <c r="AT32" s="121">
        <f>$C32*INDEX(Curves!$AD$8:$AD$68,AT$4-$B32+1)</f>
        <v/>
      </c>
      <c r="AU32" s="121">
        <f>$C32*INDEX(Curves!$AD$8:$AD$68,AU$4-$B32+1)</f>
        <v/>
      </c>
      <c r="AV32" s="121">
        <f>$C32*INDEX(Curves!$AD$8:$AD$68,AV$4-$B32+1)</f>
        <v/>
      </c>
      <c r="AW32" s="121">
        <f>$C32*INDEX(Curves!$AD$8:$AD$68,AW$4-$B32+1)</f>
        <v/>
      </c>
      <c r="AX32" s="121">
        <f>$C32*INDEX(Curves!$AD$8:$AD$68,AX$4-$B32+1)</f>
        <v/>
      </c>
      <c r="AY32" s="121">
        <f>$C32*INDEX(Curves!$AD$8:$AD$68,AY$4-$B32+1)</f>
        <v/>
      </c>
      <c r="AZ32" s="121">
        <f>$C32*INDEX(Curves!$AD$8:$AD$68,AZ$4-$B32+1)</f>
        <v/>
      </c>
      <c r="BA32" s="121">
        <f>$C32*INDEX(Curves!$AD$8:$AD$68,BA$4-$B32+1)</f>
        <v/>
      </c>
      <c r="BB32" s="121">
        <f>$C32*INDEX(Curves!$AD$8:$AD$68,BB$4-$B32+1)</f>
        <v/>
      </c>
      <c r="BC32" s="121">
        <f>$C32*INDEX(Curves!$AD$8:$AD$68,BC$4-$B32+1)</f>
        <v/>
      </c>
      <c r="BD32" s="121">
        <f>$C32*INDEX(Curves!$AD$8:$AD$68,BD$4-$B32+1)</f>
        <v/>
      </c>
      <c r="BE32" s="121">
        <f>$C32*INDEX(Curves!$AD$8:$AD$68,BE$4-$B32+1)</f>
        <v/>
      </c>
      <c r="BF32" s="121">
        <f>$C32*INDEX(Curves!$AD$8:$AD$68,BF$4-$B32+1)</f>
        <v/>
      </c>
      <c r="BG32" s="121">
        <f>$C32*INDEX(Curves!$AD$8:$AD$68,BG$4-$B32+1)</f>
        <v/>
      </c>
      <c r="BH32" s="121">
        <f>$C32*INDEX(Curves!$AD$8:$AD$68,BH$4-$B32+1)</f>
        <v/>
      </c>
      <c r="BI32" s="121">
        <f>$C32*INDEX(Curves!$AD$8:$AD$68,BI$4-$B32+1)</f>
        <v/>
      </c>
      <c r="BJ32" s="121">
        <f>$C32*INDEX(Curves!$AD$8:$AD$68,BJ$4-$B32+1)</f>
        <v/>
      </c>
      <c r="BK32" s="121">
        <f>$C32*INDEX(Curves!$AD$8:$AD$68,BK$4-$B32+1)</f>
        <v/>
      </c>
      <c r="BL32" s="121">
        <f>$C32*INDEX(Curves!$AD$8:$AD$68,BL$4-$B32+1)</f>
        <v/>
      </c>
    </row>
    <row r="33">
      <c r="A33" s="116" t="inlineStr">
        <is>
          <t>Cohort month 24</t>
        </is>
      </c>
      <c r="B33" s="116" t="n">
        <v>24</v>
      </c>
      <c r="C33" s="33">
        <f>INDEX(Ops!$E$60:$BL$60,1,$B33)</f>
        <v/>
      </c>
      <c r="AC33" s="121">
        <f>$C33*INDEX(Curves!$AD$8:$AD$68,AC$4-$B33+1)</f>
        <v/>
      </c>
      <c r="AD33" s="121">
        <f>$C33*INDEX(Curves!$AD$8:$AD$68,AD$4-$B33+1)</f>
        <v/>
      </c>
      <c r="AE33" s="121">
        <f>$C33*INDEX(Curves!$AD$8:$AD$68,AE$4-$B33+1)</f>
        <v/>
      </c>
      <c r="AF33" s="121">
        <f>$C33*INDEX(Curves!$AD$8:$AD$68,AF$4-$B33+1)</f>
        <v/>
      </c>
      <c r="AG33" s="121">
        <f>$C33*INDEX(Curves!$AD$8:$AD$68,AG$4-$B33+1)</f>
        <v/>
      </c>
      <c r="AH33" s="121">
        <f>$C33*INDEX(Curves!$AD$8:$AD$68,AH$4-$B33+1)</f>
        <v/>
      </c>
      <c r="AI33" s="121">
        <f>$C33*INDEX(Curves!$AD$8:$AD$68,AI$4-$B33+1)</f>
        <v/>
      </c>
      <c r="AJ33" s="121">
        <f>$C33*INDEX(Curves!$AD$8:$AD$68,AJ$4-$B33+1)</f>
        <v/>
      </c>
      <c r="AK33" s="121">
        <f>$C33*INDEX(Curves!$AD$8:$AD$68,AK$4-$B33+1)</f>
        <v/>
      </c>
      <c r="AL33" s="121">
        <f>$C33*INDEX(Curves!$AD$8:$AD$68,AL$4-$B33+1)</f>
        <v/>
      </c>
      <c r="AM33" s="121">
        <f>$C33*INDEX(Curves!$AD$8:$AD$68,AM$4-$B33+1)</f>
        <v/>
      </c>
      <c r="AN33" s="121">
        <f>$C33*INDEX(Curves!$AD$8:$AD$68,AN$4-$B33+1)</f>
        <v/>
      </c>
      <c r="AO33" s="121">
        <f>$C33*INDEX(Curves!$AD$8:$AD$68,AO$4-$B33+1)</f>
        <v/>
      </c>
      <c r="AP33" s="121">
        <f>$C33*INDEX(Curves!$AD$8:$AD$68,AP$4-$B33+1)</f>
        <v/>
      </c>
      <c r="AQ33" s="121">
        <f>$C33*INDEX(Curves!$AD$8:$AD$68,AQ$4-$B33+1)</f>
        <v/>
      </c>
      <c r="AR33" s="121">
        <f>$C33*INDEX(Curves!$AD$8:$AD$68,AR$4-$B33+1)</f>
        <v/>
      </c>
      <c r="AS33" s="121">
        <f>$C33*INDEX(Curves!$AD$8:$AD$68,AS$4-$B33+1)</f>
        <v/>
      </c>
      <c r="AT33" s="121">
        <f>$C33*INDEX(Curves!$AD$8:$AD$68,AT$4-$B33+1)</f>
        <v/>
      </c>
      <c r="AU33" s="121">
        <f>$C33*INDEX(Curves!$AD$8:$AD$68,AU$4-$B33+1)</f>
        <v/>
      </c>
      <c r="AV33" s="121">
        <f>$C33*INDEX(Curves!$AD$8:$AD$68,AV$4-$B33+1)</f>
        <v/>
      </c>
      <c r="AW33" s="121">
        <f>$C33*INDEX(Curves!$AD$8:$AD$68,AW$4-$B33+1)</f>
        <v/>
      </c>
      <c r="AX33" s="121">
        <f>$C33*INDEX(Curves!$AD$8:$AD$68,AX$4-$B33+1)</f>
        <v/>
      </c>
      <c r="AY33" s="121">
        <f>$C33*INDEX(Curves!$AD$8:$AD$68,AY$4-$B33+1)</f>
        <v/>
      </c>
      <c r="AZ33" s="121">
        <f>$C33*INDEX(Curves!$AD$8:$AD$68,AZ$4-$B33+1)</f>
        <v/>
      </c>
      <c r="BA33" s="121">
        <f>$C33*INDEX(Curves!$AD$8:$AD$68,BA$4-$B33+1)</f>
        <v/>
      </c>
      <c r="BB33" s="121">
        <f>$C33*INDEX(Curves!$AD$8:$AD$68,BB$4-$B33+1)</f>
        <v/>
      </c>
      <c r="BC33" s="121">
        <f>$C33*INDEX(Curves!$AD$8:$AD$68,BC$4-$B33+1)</f>
        <v/>
      </c>
      <c r="BD33" s="121">
        <f>$C33*INDEX(Curves!$AD$8:$AD$68,BD$4-$B33+1)</f>
        <v/>
      </c>
      <c r="BE33" s="121">
        <f>$C33*INDEX(Curves!$AD$8:$AD$68,BE$4-$B33+1)</f>
        <v/>
      </c>
      <c r="BF33" s="121">
        <f>$C33*INDEX(Curves!$AD$8:$AD$68,BF$4-$B33+1)</f>
        <v/>
      </c>
      <c r="BG33" s="121">
        <f>$C33*INDEX(Curves!$AD$8:$AD$68,BG$4-$B33+1)</f>
        <v/>
      </c>
      <c r="BH33" s="121">
        <f>$C33*INDEX(Curves!$AD$8:$AD$68,BH$4-$B33+1)</f>
        <v/>
      </c>
      <c r="BI33" s="121">
        <f>$C33*INDEX(Curves!$AD$8:$AD$68,BI$4-$B33+1)</f>
        <v/>
      </c>
      <c r="BJ33" s="121">
        <f>$C33*INDEX(Curves!$AD$8:$AD$68,BJ$4-$B33+1)</f>
        <v/>
      </c>
      <c r="BK33" s="121">
        <f>$C33*INDEX(Curves!$AD$8:$AD$68,BK$4-$B33+1)</f>
        <v/>
      </c>
      <c r="BL33" s="121">
        <f>$C33*INDEX(Curves!$AD$8:$AD$68,BL$4-$B33+1)</f>
        <v/>
      </c>
    </row>
    <row r="34">
      <c r="A34" s="116" t="inlineStr">
        <is>
          <t>Cohort month 25</t>
        </is>
      </c>
      <c r="B34" s="116" t="n">
        <v>25</v>
      </c>
      <c r="C34" s="33">
        <f>INDEX(Ops!$E$60:$BL$60,1,$B34)</f>
        <v/>
      </c>
      <c r="AD34" s="121">
        <f>$C34*INDEX(Curves!$AD$8:$AD$68,AD$4-$B34+1)</f>
        <v/>
      </c>
      <c r="AE34" s="121">
        <f>$C34*INDEX(Curves!$AD$8:$AD$68,AE$4-$B34+1)</f>
        <v/>
      </c>
      <c r="AF34" s="121">
        <f>$C34*INDEX(Curves!$AD$8:$AD$68,AF$4-$B34+1)</f>
        <v/>
      </c>
      <c r="AG34" s="121">
        <f>$C34*INDEX(Curves!$AD$8:$AD$68,AG$4-$B34+1)</f>
        <v/>
      </c>
      <c r="AH34" s="121">
        <f>$C34*INDEX(Curves!$AD$8:$AD$68,AH$4-$B34+1)</f>
        <v/>
      </c>
      <c r="AI34" s="121">
        <f>$C34*INDEX(Curves!$AD$8:$AD$68,AI$4-$B34+1)</f>
        <v/>
      </c>
      <c r="AJ34" s="121">
        <f>$C34*INDEX(Curves!$AD$8:$AD$68,AJ$4-$B34+1)</f>
        <v/>
      </c>
      <c r="AK34" s="121">
        <f>$C34*INDEX(Curves!$AD$8:$AD$68,AK$4-$B34+1)</f>
        <v/>
      </c>
      <c r="AL34" s="121">
        <f>$C34*INDEX(Curves!$AD$8:$AD$68,AL$4-$B34+1)</f>
        <v/>
      </c>
      <c r="AM34" s="121">
        <f>$C34*INDEX(Curves!$AD$8:$AD$68,AM$4-$B34+1)</f>
        <v/>
      </c>
      <c r="AN34" s="121">
        <f>$C34*INDEX(Curves!$AD$8:$AD$68,AN$4-$B34+1)</f>
        <v/>
      </c>
      <c r="AO34" s="121">
        <f>$C34*INDEX(Curves!$AD$8:$AD$68,AO$4-$B34+1)</f>
        <v/>
      </c>
      <c r="AP34" s="121">
        <f>$C34*INDEX(Curves!$AD$8:$AD$68,AP$4-$B34+1)</f>
        <v/>
      </c>
      <c r="AQ34" s="121">
        <f>$C34*INDEX(Curves!$AD$8:$AD$68,AQ$4-$B34+1)</f>
        <v/>
      </c>
      <c r="AR34" s="121">
        <f>$C34*INDEX(Curves!$AD$8:$AD$68,AR$4-$B34+1)</f>
        <v/>
      </c>
      <c r="AS34" s="121">
        <f>$C34*INDEX(Curves!$AD$8:$AD$68,AS$4-$B34+1)</f>
        <v/>
      </c>
      <c r="AT34" s="121">
        <f>$C34*INDEX(Curves!$AD$8:$AD$68,AT$4-$B34+1)</f>
        <v/>
      </c>
      <c r="AU34" s="121">
        <f>$C34*INDEX(Curves!$AD$8:$AD$68,AU$4-$B34+1)</f>
        <v/>
      </c>
      <c r="AV34" s="121">
        <f>$C34*INDEX(Curves!$AD$8:$AD$68,AV$4-$B34+1)</f>
        <v/>
      </c>
      <c r="AW34" s="121">
        <f>$C34*INDEX(Curves!$AD$8:$AD$68,AW$4-$B34+1)</f>
        <v/>
      </c>
      <c r="AX34" s="121">
        <f>$C34*INDEX(Curves!$AD$8:$AD$68,AX$4-$B34+1)</f>
        <v/>
      </c>
      <c r="AY34" s="121">
        <f>$C34*INDEX(Curves!$AD$8:$AD$68,AY$4-$B34+1)</f>
        <v/>
      </c>
      <c r="AZ34" s="121">
        <f>$C34*INDEX(Curves!$AD$8:$AD$68,AZ$4-$B34+1)</f>
        <v/>
      </c>
      <c r="BA34" s="121">
        <f>$C34*INDEX(Curves!$AD$8:$AD$68,BA$4-$B34+1)</f>
        <v/>
      </c>
      <c r="BB34" s="121">
        <f>$C34*INDEX(Curves!$AD$8:$AD$68,BB$4-$B34+1)</f>
        <v/>
      </c>
      <c r="BC34" s="121">
        <f>$C34*INDEX(Curves!$AD$8:$AD$68,BC$4-$B34+1)</f>
        <v/>
      </c>
      <c r="BD34" s="121">
        <f>$C34*INDEX(Curves!$AD$8:$AD$68,BD$4-$B34+1)</f>
        <v/>
      </c>
      <c r="BE34" s="121">
        <f>$C34*INDEX(Curves!$AD$8:$AD$68,BE$4-$B34+1)</f>
        <v/>
      </c>
      <c r="BF34" s="121">
        <f>$C34*INDEX(Curves!$AD$8:$AD$68,BF$4-$B34+1)</f>
        <v/>
      </c>
      <c r="BG34" s="121">
        <f>$C34*INDEX(Curves!$AD$8:$AD$68,BG$4-$B34+1)</f>
        <v/>
      </c>
      <c r="BH34" s="121">
        <f>$C34*INDEX(Curves!$AD$8:$AD$68,BH$4-$B34+1)</f>
        <v/>
      </c>
      <c r="BI34" s="121">
        <f>$C34*INDEX(Curves!$AD$8:$AD$68,BI$4-$B34+1)</f>
        <v/>
      </c>
      <c r="BJ34" s="121">
        <f>$C34*INDEX(Curves!$AD$8:$AD$68,BJ$4-$B34+1)</f>
        <v/>
      </c>
      <c r="BK34" s="121">
        <f>$C34*INDEX(Curves!$AD$8:$AD$68,BK$4-$B34+1)</f>
        <v/>
      </c>
      <c r="BL34" s="121">
        <f>$C34*INDEX(Curves!$AD$8:$AD$68,BL$4-$B34+1)</f>
        <v/>
      </c>
    </row>
    <row r="35">
      <c r="A35" s="116" t="inlineStr">
        <is>
          <t>Cohort month 26</t>
        </is>
      </c>
      <c r="B35" s="116" t="n">
        <v>26</v>
      </c>
      <c r="C35" s="33">
        <f>INDEX(Ops!$E$60:$BL$60,1,$B35)</f>
        <v/>
      </c>
      <c r="AE35" s="121">
        <f>$C35*INDEX(Curves!$AD$8:$AD$68,AE$4-$B35+1)</f>
        <v/>
      </c>
      <c r="AF35" s="121">
        <f>$C35*INDEX(Curves!$AD$8:$AD$68,AF$4-$B35+1)</f>
        <v/>
      </c>
      <c r="AG35" s="121">
        <f>$C35*INDEX(Curves!$AD$8:$AD$68,AG$4-$B35+1)</f>
        <v/>
      </c>
      <c r="AH35" s="121">
        <f>$C35*INDEX(Curves!$AD$8:$AD$68,AH$4-$B35+1)</f>
        <v/>
      </c>
      <c r="AI35" s="121">
        <f>$C35*INDEX(Curves!$AD$8:$AD$68,AI$4-$B35+1)</f>
        <v/>
      </c>
      <c r="AJ35" s="121">
        <f>$C35*INDEX(Curves!$AD$8:$AD$68,AJ$4-$B35+1)</f>
        <v/>
      </c>
      <c r="AK35" s="121">
        <f>$C35*INDEX(Curves!$AD$8:$AD$68,AK$4-$B35+1)</f>
        <v/>
      </c>
      <c r="AL35" s="121">
        <f>$C35*INDEX(Curves!$AD$8:$AD$68,AL$4-$B35+1)</f>
        <v/>
      </c>
      <c r="AM35" s="121">
        <f>$C35*INDEX(Curves!$AD$8:$AD$68,AM$4-$B35+1)</f>
        <v/>
      </c>
      <c r="AN35" s="121">
        <f>$C35*INDEX(Curves!$AD$8:$AD$68,AN$4-$B35+1)</f>
        <v/>
      </c>
      <c r="AO35" s="121">
        <f>$C35*INDEX(Curves!$AD$8:$AD$68,AO$4-$B35+1)</f>
        <v/>
      </c>
      <c r="AP35" s="121">
        <f>$C35*INDEX(Curves!$AD$8:$AD$68,AP$4-$B35+1)</f>
        <v/>
      </c>
      <c r="AQ35" s="121">
        <f>$C35*INDEX(Curves!$AD$8:$AD$68,AQ$4-$B35+1)</f>
        <v/>
      </c>
      <c r="AR35" s="121">
        <f>$C35*INDEX(Curves!$AD$8:$AD$68,AR$4-$B35+1)</f>
        <v/>
      </c>
      <c r="AS35" s="121">
        <f>$C35*INDEX(Curves!$AD$8:$AD$68,AS$4-$B35+1)</f>
        <v/>
      </c>
      <c r="AT35" s="121">
        <f>$C35*INDEX(Curves!$AD$8:$AD$68,AT$4-$B35+1)</f>
        <v/>
      </c>
      <c r="AU35" s="121">
        <f>$C35*INDEX(Curves!$AD$8:$AD$68,AU$4-$B35+1)</f>
        <v/>
      </c>
      <c r="AV35" s="121">
        <f>$C35*INDEX(Curves!$AD$8:$AD$68,AV$4-$B35+1)</f>
        <v/>
      </c>
      <c r="AW35" s="121">
        <f>$C35*INDEX(Curves!$AD$8:$AD$68,AW$4-$B35+1)</f>
        <v/>
      </c>
      <c r="AX35" s="121">
        <f>$C35*INDEX(Curves!$AD$8:$AD$68,AX$4-$B35+1)</f>
        <v/>
      </c>
      <c r="AY35" s="121">
        <f>$C35*INDEX(Curves!$AD$8:$AD$68,AY$4-$B35+1)</f>
        <v/>
      </c>
      <c r="AZ35" s="121">
        <f>$C35*INDEX(Curves!$AD$8:$AD$68,AZ$4-$B35+1)</f>
        <v/>
      </c>
      <c r="BA35" s="121">
        <f>$C35*INDEX(Curves!$AD$8:$AD$68,BA$4-$B35+1)</f>
        <v/>
      </c>
      <c r="BB35" s="121">
        <f>$C35*INDEX(Curves!$AD$8:$AD$68,BB$4-$B35+1)</f>
        <v/>
      </c>
      <c r="BC35" s="121">
        <f>$C35*INDEX(Curves!$AD$8:$AD$68,BC$4-$B35+1)</f>
        <v/>
      </c>
      <c r="BD35" s="121">
        <f>$C35*INDEX(Curves!$AD$8:$AD$68,BD$4-$B35+1)</f>
        <v/>
      </c>
      <c r="BE35" s="121">
        <f>$C35*INDEX(Curves!$AD$8:$AD$68,BE$4-$B35+1)</f>
        <v/>
      </c>
      <c r="BF35" s="121">
        <f>$C35*INDEX(Curves!$AD$8:$AD$68,BF$4-$B35+1)</f>
        <v/>
      </c>
      <c r="BG35" s="121">
        <f>$C35*INDEX(Curves!$AD$8:$AD$68,BG$4-$B35+1)</f>
        <v/>
      </c>
      <c r="BH35" s="121">
        <f>$C35*INDEX(Curves!$AD$8:$AD$68,BH$4-$B35+1)</f>
        <v/>
      </c>
      <c r="BI35" s="121">
        <f>$C35*INDEX(Curves!$AD$8:$AD$68,BI$4-$B35+1)</f>
        <v/>
      </c>
      <c r="BJ35" s="121">
        <f>$C35*INDEX(Curves!$AD$8:$AD$68,BJ$4-$B35+1)</f>
        <v/>
      </c>
      <c r="BK35" s="121">
        <f>$C35*INDEX(Curves!$AD$8:$AD$68,BK$4-$B35+1)</f>
        <v/>
      </c>
      <c r="BL35" s="121">
        <f>$C35*INDEX(Curves!$AD$8:$AD$68,BL$4-$B35+1)</f>
        <v/>
      </c>
    </row>
    <row r="36">
      <c r="A36" s="116" t="inlineStr">
        <is>
          <t>Cohort month 27</t>
        </is>
      </c>
      <c r="B36" s="116" t="n">
        <v>27</v>
      </c>
      <c r="C36" s="33">
        <f>INDEX(Ops!$E$60:$BL$60,1,$B36)</f>
        <v/>
      </c>
      <c r="AF36" s="121">
        <f>$C36*INDEX(Curves!$AD$8:$AD$68,AF$4-$B36+1)</f>
        <v/>
      </c>
      <c r="AG36" s="121">
        <f>$C36*INDEX(Curves!$AD$8:$AD$68,AG$4-$B36+1)</f>
        <v/>
      </c>
      <c r="AH36" s="121">
        <f>$C36*INDEX(Curves!$AD$8:$AD$68,AH$4-$B36+1)</f>
        <v/>
      </c>
      <c r="AI36" s="121">
        <f>$C36*INDEX(Curves!$AD$8:$AD$68,AI$4-$B36+1)</f>
        <v/>
      </c>
      <c r="AJ36" s="121">
        <f>$C36*INDEX(Curves!$AD$8:$AD$68,AJ$4-$B36+1)</f>
        <v/>
      </c>
      <c r="AK36" s="121">
        <f>$C36*INDEX(Curves!$AD$8:$AD$68,AK$4-$B36+1)</f>
        <v/>
      </c>
      <c r="AL36" s="121">
        <f>$C36*INDEX(Curves!$AD$8:$AD$68,AL$4-$B36+1)</f>
        <v/>
      </c>
      <c r="AM36" s="121">
        <f>$C36*INDEX(Curves!$AD$8:$AD$68,AM$4-$B36+1)</f>
        <v/>
      </c>
      <c r="AN36" s="121">
        <f>$C36*INDEX(Curves!$AD$8:$AD$68,AN$4-$B36+1)</f>
        <v/>
      </c>
      <c r="AO36" s="121">
        <f>$C36*INDEX(Curves!$AD$8:$AD$68,AO$4-$B36+1)</f>
        <v/>
      </c>
      <c r="AP36" s="121">
        <f>$C36*INDEX(Curves!$AD$8:$AD$68,AP$4-$B36+1)</f>
        <v/>
      </c>
      <c r="AQ36" s="121">
        <f>$C36*INDEX(Curves!$AD$8:$AD$68,AQ$4-$B36+1)</f>
        <v/>
      </c>
      <c r="AR36" s="121">
        <f>$C36*INDEX(Curves!$AD$8:$AD$68,AR$4-$B36+1)</f>
        <v/>
      </c>
      <c r="AS36" s="121">
        <f>$C36*INDEX(Curves!$AD$8:$AD$68,AS$4-$B36+1)</f>
        <v/>
      </c>
      <c r="AT36" s="121">
        <f>$C36*INDEX(Curves!$AD$8:$AD$68,AT$4-$B36+1)</f>
        <v/>
      </c>
      <c r="AU36" s="121">
        <f>$C36*INDEX(Curves!$AD$8:$AD$68,AU$4-$B36+1)</f>
        <v/>
      </c>
      <c r="AV36" s="121">
        <f>$C36*INDEX(Curves!$AD$8:$AD$68,AV$4-$B36+1)</f>
        <v/>
      </c>
      <c r="AW36" s="121">
        <f>$C36*INDEX(Curves!$AD$8:$AD$68,AW$4-$B36+1)</f>
        <v/>
      </c>
      <c r="AX36" s="121">
        <f>$C36*INDEX(Curves!$AD$8:$AD$68,AX$4-$B36+1)</f>
        <v/>
      </c>
      <c r="AY36" s="121">
        <f>$C36*INDEX(Curves!$AD$8:$AD$68,AY$4-$B36+1)</f>
        <v/>
      </c>
      <c r="AZ36" s="121">
        <f>$C36*INDEX(Curves!$AD$8:$AD$68,AZ$4-$B36+1)</f>
        <v/>
      </c>
      <c r="BA36" s="121">
        <f>$C36*INDEX(Curves!$AD$8:$AD$68,BA$4-$B36+1)</f>
        <v/>
      </c>
      <c r="BB36" s="121">
        <f>$C36*INDEX(Curves!$AD$8:$AD$68,BB$4-$B36+1)</f>
        <v/>
      </c>
      <c r="BC36" s="121">
        <f>$C36*INDEX(Curves!$AD$8:$AD$68,BC$4-$B36+1)</f>
        <v/>
      </c>
      <c r="BD36" s="121">
        <f>$C36*INDEX(Curves!$AD$8:$AD$68,BD$4-$B36+1)</f>
        <v/>
      </c>
      <c r="BE36" s="121">
        <f>$C36*INDEX(Curves!$AD$8:$AD$68,BE$4-$B36+1)</f>
        <v/>
      </c>
      <c r="BF36" s="121">
        <f>$C36*INDEX(Curves!$AD$8:$AD$68,BF$4-$B36+1)</f>
        <v/>
      </c>
      <c r="BG36" s="121">
        <f>$C36*INDEX(Curves!$AD$8:$AD$68,BG$4-$B36+1)</f>
        <v/>
      </c>
      <c r="BH36" s="121">
        <f>$C36*INDEX(Curves!$AD$8:$AD$68,BH$4-$B36+1)</f>
        <v/>
      </c>
      <c r="BI36" s="121">
        <f>$C36*INDEX(Curves!$AD$8:$AD$68,BI$4-$B36+1)</f>
        <v/>
      </c>
      <c r="BJ36" s="121">
        <f>$C36*INDEX(Curves!$AD$8:$AD$68,BJ$4-$B36+1)</f>
        <v/>
      </c>
      <c r="BK36" s="121">
        <f>$C36*INDEX(Curves!$AD$8:$AD$68,BK$4-$B36+1)</f>
        <v/>
      </c>
      <c r="BL36" s="121">
        <f>$C36*INDEX(Curves!$AD$8:$AD$68,BL$4-$B36+1)</f>
        <v/>
      </c>
    </row>
    <row r="37">
      <c r="A37" s="116" t="inlineStr">
        <is>
          <t>Cohort month 28</t>
        </is>
      </c>
      <c r="B37" s="116" t="n">
        <v>28</v>
      </c>
      <c r="C37" s="33">
        <f>INDEX(Ops!$E$60:$BL$60,1,$B37)</f>
        <v/>
      </c>
      <c r="AG37" s="121">
        <f>$C37*INDEX(Curves!$AD$8:$AD$68,AG$4-$B37+1)</f>
        <v/>
      </c>
      <c r="AH37" s="121">
        <f>$C37*INDEX(Curves!$AD$8:$AD$68,AH$4-$B37+1)</f>
        <v/>
      </c>
      <c r="AI37" s="121">
        <f>$C37*INDEX(Curves!$AD$8:$AD$68,AI$4-$B37+1)</f>
        <v/>
      </c>
      <c r="AJ37" s="121">
        <f>$C37*INDEX(Curves!$AD$8:$AD$68,AJ$4-$B37+1)</f>
        <v/>
      </c>
      <c r="AK37" s="121">
        <f>$C37*INDEX(Curves!$AD$8:$AD$68,AK$4-$B37+1)</f>
        <v/>
      </c>
      <c r="AL37" s="121">
        <f>$C37*INDEX(Curves!$AD$8:$AD$68,AL$4-$B37+1)</f>
        <v/>
      </c>
      <c r="AM37" s="121">
        <f>$C37*INDEX(Curves!$AD$8:$AD$68,AM$4-$B37+1)</f>
        <v/>
      </c>
      <c r="AN37" s="121">
        <f>$C37*INDEX(Curves!$AD$8:$AD$68,AN$4-$B37+1)</f>
        <v/>
      </c>
      <c r="AO37" s="121">
        <f>$C37*INDEX(Curves!$AD$8:$AD$68,AO$4-$B37+1)</f>
        <v/>
      </c>
      <c r="AP37" s="121">
        <f>$C37*INDEX(Curves!$AD$8:$AD$68,AP$4-$B37+1)</f>
        <v/>
      </c>
      <c r="AQ37" s="121">
        <f>$C37*INDEX(Curves!$AD$8:$AD$68,AQ$4-$B37+1)</f>
        <v/>
      </c>
      <c r="AR37" s="121">
        <f>$C37*INDEX(Curves!$AD$8:$AD$68,AR$4-$B37+1)</f>
        <v/>
      </c>
      <c r="AS37" s="121">
        <f>$C37*INDEX(Curves!$AD$8:$AD$68,AS$4-$B37+1)</f>
        <v/>
      </c>
      <c r="AT37" s="121">
        <f>$C37*INDEX(Curves!$AD$8:$AD$68,AT$4-$B37+1)</f>
        <v/>
      </c>
      <c r="AU37" s="121">
        <f>$C37*INDEX(Curves!$AD$8:$AD$68,AU$4-$B37+1)</f>
        <v/>
      </c>
      <c r="AV37" s="121">
        <f>$C37*INDEX(Curves!$AD$8:$AD$68,AV$4-$B37+1)</f>
        <v/>
      </c>
      <c r="AW37" s="121">
        <f>$C37*INDEX(Curves!$AD$8:$AD$68,AW$4-$B37+1)</f>
        <v/>
      </c>
      <c r="AX37" s="121">
        <f>$C37*INDEX(Curves!$AD$8:$AD$68,AX$4-$B37+1)</f>
        <v/>
      </c>
      <c r="AY37" s="121">
        <f>$C37*INDEX(Curves!$AD$8:$AD$68,AY$4-$B37+1)</f>
        <v/>
      </c>
      <c r="AZ37" s="121">
        <f>$C37*INDEX(Curves!$AD$8:$AD$68,AZ$4-$B37+1)</f>
        <v/>
      </c>
      <c r="BA37" s="121">
        <f>$C37*INDEX(Curves!$AD$8:$AD$68,BA$4-$B37+1)</f>
        <v/>
      </c>
      <c r="BB37" s="121">
        <f>$C37*INDEX(Curves!$AD$8:$AD$68,BB$4-$B37+1)</f>
        <v/>
      </c>
      <c r="BC37" s="121">
        <f>$C37*INDEX(Curves!$AD$8:$AD$68,BC$4-$B37+1)</f>
        <v/>
      </c>
      <c r="BD37" s="121">
        <f>$C37*INDEX(Curves!$AD$8:$AD$68,BD$4-$B37+1)</f>
        <v/>
      </c>
      <c r="BE37" s="121">
        <f>$C37*INDEX(Curves!$AD$8:$AD$68,BE$4-$B37+1)</f>
        <v/>
      </c>
      <c r="BF37" s="121">
        <f>$C37*INDEX(Curves!$AD$8:$AD$68,BF$4-$B37+1)</f>
        <v/>
      </c>
      <c r="BG37" s="121">
        <f>$C37*INDEX(Curves!$AD$8:$AD$68,BG$4-$B37+1)</f>
        <v/>
      </c>
      <c r="BH37" s="121">
        <f>$C37*INDEX(Curves!$AD$8:$AD$68,BH$4-$B37+1)</f>
        <v/>
      </c>
      <c r="BI37" s="121">
        <f>$C37*INDEX(Curves!$AD$8:$AD$68,BI$4-$B37+1)</f>
        <v/>
      </c>
      <c r="BJ37" s="121">
        <f>$C37*INDEX(Curves!$AD$8:$AD$68,BJ$4-$B37+1)</f>
        <v/>
      </c>
      <c r="BK37" s="121">
        <f>$C37*INDEX(Curves!$AD$8:$AD$68,BK$4-$B37+1)</f>
        <v/>
      </c>
      <c r="BL37" s="121">
        <f>$C37*INDEX(Curves!$AD$8:$AD$68,BL$4-$B37+1)</f>
        <v/>
      </c>
    </row>
    <row r="38">
      <c r="A38" s="116" t="inlineStr">
        <is>
          <t>Cohort month 29</t>
        </is>
      </c>
      <c r="B38" s="116" t="n">
        <v>29</v>
      </c>
      <c r="C38" s="33">
        <f>INDEX(Ops!$E$60:$BL$60,1,$B38)</f>
        <v/>
      </c>
      <c r="AH38" s="121">
        <f>$C38*INDEX(Curves!$AD$8:$AD$68,AH$4-$B38+1)</f>
        <v/>
      </c>
      <c r="AI38" s="121">
        <f>$C38*INDEX(Curves!$AD$8:$AD$68,AI$4-$B38+1)</f>
        <v/>
      </c>
      <c r="AJ38" s="121">
        <f>$C38*INDEX(Curves!$AD$8:$AD$68,AJ$4-$B38+1)</f>
        <v/>
      </c>
      <c r="AK38" s="121">
        <f>$C38*INDEX(Curves!$AD$8:$AD$68,AK$4-$B38+1)</f>
        <v/>
      </c>
      <c r="AL38" s="121">
        <f>$C38*INDEX(Curves!$AD$8:$AD$68,AL$4-$B38+1)</f>
        <v/>
      </c>
      <c r="AM38" s="121">
        <f>$C38*INDEX(Curves!$AD$8:$AD$68,AM$4-$B38+1)</f>
        <v/>
      </c>
      <c r="AN38" s="121">
        <f>$C38*INDEX(Curves!$AD$8:$AD$68,AN$4-$B38+1)</f>
        <v/>
      </c>
      <c r="AO38" s="121">
        <f>$C38*INDEX(Curves!$AD$8:$AD$68,AO$4-$B38+1)</f>
        <v/>
      </c>
      <c r="AP38" s="121">
        <f>$C38*INDEX(Curves!$AD$8:$AD$68,AP$4-$B38+1)</f>
        <v/>
      </c>
      <c r="AQ38" s="121">
        <f>$C38*INDEX(Curves!$AD$8:$AD$68,AQ$4-$B38+1)</f>
        <v/>
      </c>
      <c r="AR38" s="121">
        <f>$C38*INDEX(Curves!$AD$8:$AD$68,AR$4-$B38+1)</f>
        <v/>
      </c>
      <c r="AS38" s="121">
        <f>$C38*INDEX(Curves!$AD$8:$AD$68,AS$4-$B38+1)</f>
        <v/>
      </c>
      <c r="AT38" s="121">
        <f>$C38*INDEX(Curves!$AD$8:$AD$68,AT$4-$B38+1)</f>
        <v/>
      </c>
      <c r="AU38" s="121">
        <f>$C38*INDEX(Curves!$AD$8:$AD$68,AU$4-$B38+1)</f>
        <v/>
      </c>
      <c r="AV38" s="121">
        <f>$C38*INDEX(Curves!$AD$8:$AD$68,AV$4-$B38+1)</f>
        <v/>
      </c>
      <c r="AW38" s="121">
        <f>$C38*INDEX(Curves!$AD$8:$AD$68,AW$4-$B38+1)</f>
        <v/>
      </c>
      <c r="AX38" s="121">
        <f>$C38*INDEX(Curves!$AD$8:$AD$68,AX$4-$B38+1)</f>
        <v/>
      </c>
      <c r="AY38" s="121">
        <f>$C38*INDEX(Curves!$AD$8:$AD$68,AY$4-$B38+1)</f>
        <v/>
      </c>
      <c r="AZ38" s="121">
        <f>$C38*INDEX(Curves!$AD$8:$AD$68,AZ$4-$B38+1)</f>
        <v/>
      </c>
      <c r="BA38" s="121">
        <f>$C38*INDEX(Curves!$AD$8:$AD$68,BA$4-$B38+1)</f>
        <v/>
      </c>
      <c r="BB38" s="121">
        <f>$C38*INDEX(Curves!$AD$8:$AD$68,BB$4-$B38+1)</f>
        <v/>
      </c>
      <c r="BC38" s="121">
        <f>$C38*INDEX(Curves!$AD$8:$AD$68,BC$4-$B38+1)</f>
        <v/>
      </c>
      <c r="BD38" s="121">
        <f>$C38*INDEX(Curves!$AD$8:$AD$68,BD$4-$B38+1)</f>
        <v/>
      </c>
      <c r="BE38" s="121">
        <f>$C38*INDEX(Curves!$AD$8:$AD$68,BE$4-$B38+1)</f>
        <v/>
      </c>
      <c r="BF38" s="121">
        <f>$C38*INDEX(Curves!$AD$8:$AD$68,BF$4-$B38+1)</f>
        <v/>
      </c>
      <c r="BG38" s="121">
        <f>$C38*INDEX(Curves!$AD$8:$AD$68,BG$4-$B38+1)</f>
        <v/>
      </c>
      <c r="BH38" s="121">
        <f>$C38*INDEX(Curves!$AD$8:$AD$68,BH$4-$B38+1)</f>
        <v/>
      </c>
      <c r="BI38" s="121">
        <f>$C38*INDEX(Curves!$AD$8:$AD$68,BI$4-$B38+1)</f>
        <v/>
      </c>
      <c r="BJ38" s="121">
        <f>$C38*INDEX(Curves!$AD$8:$AD$68,BJ$4-$B38+1)</f>
        <v/>
      </c>
      <c r="BK38" s="121">
        <f>$C38*INDEX(Curves!$AD$8:$AD$68,BK$4-$B38+1)</f>
        <v/>
      </c>
      <c r="BL38" s="121">
        <f>$C38*INDEX(Curves!$AD$8:$AD$68,BL$4-$B38+1)</f>
        <v/>
      </c>
    </row>
    <row r="39">
      <c r="A39" s="116" t="inlineStr">
        <is>
          <t>Cohort month 30</t>
        </is>
      </c>
      <c r="B39" s="116" t="n">
        <v>30</v>
      </c>
      <c r="C39" s="33">
        <f>INDEX(Ops!$E$60:$BL$60,1,$B39)</f>
        <v/>
      </c>
      <c r="AI39" s="121">
        <f>$C39*INDEX(Curves!$AD$8:$AD$68,AI$4-$B39+1)</f>
        <v/>
      </c>
      <c r="AJ39" s="121">
        <f>$C39*INDEX(Curves!$AD$8:$AD$68,AJ$4-$B39+1)</f>
        <v/>
      </c>
      <c r="AK39" s="121">
        <f>$C39*INDEX(Curves!$AD$8:$AD$68,AK$4-$B39+1)</f>
        <v/>
      </c>
      <c r="AL39" s="121">
        <f>$C39*INDEX(Curves!$AD$8:$AD$68,AL$4-$B39+1)</f>
        <v/>
      </c>
      <c r="AM39" s="121">
        <f>$C39*INDEX(Curves!$AD$8:$AD$68,AM$4-$B39+1)</f>
        <v/>
      </c>
      <c r="AN39" s="121">
        <f>$C39*INDEX(Curves!$AD$8:$AD$68,AN$4-$B39+1)</f>
        <v/>
      </c>
      <c r="AO39" s="121">
        <f>$C39*INDEX(Curves!$AD$8:$AD$68,AO$4-$B39+1)</f>
        <v/>
      </c>
      <c r="AP39" s="121">
        <f>$C39*INDEX(Curves!$AD$8:$AD$68,AP$4-$B39+1)</f>
        <v/>
      </c>
      <c r="AQ39" s="121">
        <f>$C39*INDEX(Curves!$AD$8:$AD$68,AQ$4-$B39+1)</f>
        <v/>
      </c>
      <c r="AR39" s="121">
        <f>$C39*INDEX(Curves!$AD$8:$AD$68,AR$4-$B39+1)</f>
        <v/>
      </c>
      <c r="AS39" s="121">
        <f>$C39*INDEX(Curves!$AD$8:$AD$68,AS$4-$B39+1)</f>
        <v/>
      </c>
      <c r="AT39" s="121">
        <f>$C39*INDEX(Curves!$AD$8:$AD$68,AT$4-$B39+1)</f>
        <v/>
      </c>
      <c r="AU39" s="121">
        <f>$C39*INDEX(Curves!$AD$8:$AD$68,AU$4-$B39+1)</f>
        <v/>
      </c>
      <c r="AV39" s="121">
        <f>$C39*INDEX(Curves!$AD$8:$AD$68,AV$4-$B39+1)</f>
        <v/>
      </c>
      <c r="AW39" s="121">
        <f>$C39*INDEX(Curves!$AD$8:$AD$68,AW$4-$B39+1)</f>
        <v/>
      </c>
      <c r="AX39" s="121">
        <f>$C39*INDEX(Curves!$AD$8:$AD$68,AX$4-$B39+1)</f>
        <v/>
      </c>
      <c r="AY39" s="121">
        <f>$C39*INDEX(Curves!$AD$8:$AD$68,AY$4-$B39+1)</f>
        <v/>
      </c>
      <c r="AZ39" s="121">
        <f>$C39*INDEX(Curves!$AD$8:$AD$68,AZ$4-$B39+1)</f>
        <v/>
      </c>
      <c r="BA39" s="121">
        <f>$C39*INDEX(Curves!$AD$8:$AD$68,BA$4-$B39+1)</f>
        <v/>
      </c>
      <c r="BB39" s="121">
        <f>$C39*INDEX(Curves!$AD$8:$AD$68,BB$4-$B39+1)</f>
        <v/>
      </c>
      <c r="BC39" s="121">
        <f>$C39*INDEX(Curves!$AD$8:$AD$68,BC$4-$B39+1)</f>
        <v/>
      </c>
      <c r="BD39" s="121">
        <f>$C39*INDEX(Curves!$AD$8:$AD$68,BD$4-$B39+1)</f>
        <v/>
      </c>
      <c r="BE39" s="121">
        <f>$C39*INDEX(Curves!$AD$8:$AD$68,BE$4-$B39+1)</f>
        <v/>
      </c>
      <c r="BF39" s="121">
        <f>$C39*INDEX(Curves!$AD$8:$AD$68,BF$4-$B39+1)</f>
        <v/>
      </c>
      <c r="BG39" s="121">
        <f>$C39*INDEX(Curves!$AD$8:$AD$68,BG$4-$B39+1)</f>
        <v/>
      </c>
      <c r="BH39" s="121">
        <f>$C39*INDEX(Curves!$AD$8:$AD$68,BH$4-$B39+1)</f>
        <v/>
      </c>
      <c r="BI39" s="121">
        <f>$C39*INDEX(Curves!$AD$8:$AD$68,BI$4-$B39+1)</f>
        <v/>
      </c>
      <c r="BJ39" s="121">
        <f>$C39*INDEX(Curves!$AD$8:$AD$68,BJ$4-$B39+1)</f>
        <v/>
      </c>
      <c r="BK39" s="121">
        <f>$C39*INDEX(Curves!$AD$8:$AD$68,BK$4-$B39+1)</f>
        <v/>
      </c>
      <c r="BL39" s="121">
        <f>$C39*INDEX(Curves!$AD$8:$AD$68,BL$4-$B39+1)</f>
        <v/>
      </c>
    </row>
    <row r="40">
      <c r="A40" s="116" t="inlineStr">
        <is>
          <t>Cohort month 31</t>
        </is>
      </c>
      <c r="B40" s="116" t="n">
        <v>31</v>
      </c>
      <c r="C40" s="33">
        <f>INDEX(Ops!$E$60:$BL$60,1,$B40)</f>
        <v/>
      </c>
      <c r="AJ40" s="121">
        <f>$C40*INDEX(Curves!$AD$8:$AD$68,AJ$4-$B40+1)</f>
        <v/>
      </c>
      <c r="AK40" s="121">
        <f>$C40*INDEX(Curves!$AD$8:$AD$68,AK$4-$B40+1)</f>
        <v/>
      </c>
      <c r="AL40" s="121">
        <f>$C40*INDEX(Curves!$AD$8:$AD$68,AL$4-$B40+1)</f>
        <v/>
      </c>
      <c r="AM40" s="121">
        <f>$C40*INDEX(Curves!$AD$8:$AD$68,AM$4-$B40+1)</f>
        <v/>
      </c>
      <c r="AN40" s="121">
        <f>$C40*INDEX(Curves!$AD$8:$AD$68,AN$4-$B40+1)</f>
        <v/>
      </c>
      <c r="AO40" s="121">
        <f>$C40*INDEX(Curves!$AD$8:$AD$68,AO$4-$B40+1)</f>
        <v/>
      </c>
      <c r="AP40" s="121">
        <f>$C40*INDEX(Curves!$AD$8:$AD$68,AP$4-$B40+1)</f>
        <v/>
      </c>
      <c r="AQ40" s="121">
        <f>$C40*INDEX(Curves!$AD$8:$AD$68,AQ$4-$B40+1)</f>
        <v/>
      </c>
      <c r="AR40" s="121">
        <f>$C40*INDEX(Curves!$AD$8:$AD$68,AR$4-$B40+1)</f>
        <v/>
      </c>
      <c r="AS40" s="121">
        <f>$C40*INDEX(Curves!$AD$8:$AD$68,AS$4-$B40+1)</f>
        <v/>
      </c>
      <c r="AT40" s="121">
        <f>$C40*INDEX(Curves!$AD$8:$AD$68,AT$4-$B40+1)</f>
        <v/>
      </c>
      <c r="AU40" s="121">
        <f>$C40*INDEX(Curves!$AD$8:$AD$68,AU$4-$B40+1)</f>
        <v/>
      </c>
      <c r="AV40" s="121">
        <f>$C40*INDEX(Curves!$AD$8:$AD$68,AV$4-$B40+1)</f>
        <v/>
      </c>
      <c r="AW40" s="121">
        <f>$C40*INDEX(Curves!$AD$8:$AD$68,AW$4-$B40+1)</f>
        <v/>
      </c>
      <c r="AX40" s="121">
        <f>$C40*INDEX(Curves!$AD$8:$AD$68,AX$4-$B40+1)</f>
        <v/>
      </c>
      <c r="AY40" s="121">
        <f>$C40*INDEX(Curves!$AD$8:$AD$68,AY$4-$B40+1)</f>
        <v/>
      </c>
      <c r="AZ40" s="121">
        <f>$C40*INDEX(Curves!$AD$8:$AD$68,AZ$4-$B40+1)</f>
        <v/>
      </c>
      <c r="BA40" s="121">
        <f>$C40*INDEX(Curves!$AD$8:$AD$68,BA$4-$B40+1)</f>
        <v/>
      </c>
      <c r="BB40" s="121">
        <f>$C40*INDEX(Curves!$AD$8:$AD$68,BB$4-$B40+1)</f>
        <v/>
      </c>
      <c r="BC40" s="121">
        <f>$C40*INDEX(Curves!$AD$8:$AD$68,BC$4-$B40+1)</f>
        <v/>
      </c>
      <c r="BD40" s="121">
        <f>$C40*INDEX(Curves!$AD$8:$AD$68,BD$4-$B40+1)</f>
        <v/>
      </c>
      <c r="BE40" s="121">
        <f>$C40*INDEX(Curves!$AD$8:$AD$68,BE$4-$B40+1)</f>
        <v/>
      </c>
      <c r="BF40" s="121">
        <f>$C40*INDEX(Curves!$AD$8:$AD$68,BF$4-$B40+1)</f>
        <v/>
      </c>
      <c r="BG40" s="121">
        <f>$C40*INDEX(Curves!$AD$8:$AD$68,BG$4-$B40+1)</f>
        <v/>
      </c>
      <c r="BH40" s="121">
        <f>$C40*INDEX(Curves!$AD$8:$AD$68,BH$4-$B40+1)</f>
        <v/>
      </c>
      <c r="BI40" s="121">
        <f>$C40*INDEX(Curves!$AD$8:$AD$68,BI$4-$B40+1)</f>
        <v/>
      </c>
      <c r="BJ40" s="121">
        <f>$C40*INDEX(Curves!$AD$8:$AD$68,BJ$4-$B40+1)</f>
        <v/>
      </c>
      <c r="BK40" s="121">
        <f>$C40*INDEX(Curves!$AD$8:$AD$68,BK$4-$B40+1)</f>
        <v/>
      </c>
      <c r="BL40" s="121">
        <f>$C40*INDEX(Curves!$AD$8:$AD$68,BL$4-$B40+1)</f>
        <v/>
      </c>
    </row>
    <row r="41">
      <c r="A41" s="116" t="inlineStr">
        <is>
          <t>Cohort month 32</t>
        </is>
      </c>
      <c r="B41" s="116" t="n">
        <v>32</v>
      </c>
      <c r="C41" s="33">
        <f>INDEX(Ops!$E$60:$BL$60,1,$B41)</f>
        <v/>
      </c>
      <c r="AK41" s="121">
        <f>$C41*INDEX(Curves!$AD$8:$AD$68,AK$4-$B41+1)</f>
        <v/>
      </c>
      <c r="AL41" s="121">
        <f>$C41*INDEX(Curves!$AD$8:$AD$68,AL$4-$B41+1)</f>
        <v/>
      </c>
      <c r="AM41" s="121">
        <f>$C41*INDEX(Curves!$AD$8:$AD$68,AM$4-$B41+1)</f>
        <v/>
      </c>
      <c r="AN41" s="121">
        <f>$C41*INDEX(Curves!$AD$8:$AD$68,AN$4-$B41+1)</f>
        <v/>
      </c>
      <c r="AO41" s="121">
        <f>$C41*INDEX(Curves!$AD$8:$AD$68,AO$4-$B41+1)</f>
        <v/>
      </c>
      <c r="AP41" s="121">
        <f>$C41*INDEX(Curves!$AD$8:$AD$68,AP$4-$B41+1)</f>
        <v/>
      </c>
      <c r="AQ41" s="121">
        <f>$C41*INDEX(Curves!$AD$8:$AD$68,AQ$4-$B41+1)</f>
        <v/>
      </c>
      <c r="AR41" s="121">
        <f>$C41*INDEX(Curves!$AD$8:$AD$68,AR$4-$B41+1)</f>
        <v/>
      </c>
      <c r="AS41" s="121">
        <f>$C41*INDEX(Curves!$AD$8:$AD$68,AS$4-$B41+1)</f>
        <v/>
      </c>
      <c r="AT41" s="121">
        <f>$C41*INDEX(Curves!$AD$8:$AD$68,AT$4-$B41+1)</f>
        <v/>
      </c>
      <c r="AU41" s="121">
        <f>$C41*INDEX(Curves!$AD$8:$AD$68,AU$4-$B41+1)</f>
        <v/>
      </c>
      <c r="AV41" s="121">
        <f>$C41*INDEX(Curves!$AD$8:$AD$68,AV$4-$B41+1)</f>
        <v/>
      </c>
      <c r="AW41" s="121">
        <f>$C41*INDEX(Curves!$AD$8:$AD$68,AW$4-$B41+1)</f>
        <v/>
      </c>
      <c r="AX41" s="121">
        <f>$C41*INDEX(Curves!$AD$8:$AD$68,AX$4-$B41+1)</f>
        <v/>
      </c>
      <c r="AY41" s="121">
        <f>$C41*INDEX(Curves!$AD$8:$AD$68,AY$4-$B41+1)</f>
        <v/>
      </c>
      <c r="AZ41" s="121">
        <f>$C41*INDEX(Curves!$AD$8:$AD$68,AZ$4-$B41+1)</f>
        <v/>
      </c>
      <c r="BA41" s="121">
        <f>$C41*INDEX(Curves!$AD$8:$AD$68,BA$4-$B41+1)</f>
        <v/>
      </c>
      <c r="BB41" s="121">
        <f>$C41*INDEX(Curves!$AD$8:$AD$68,BB$4-$B41+1)</f>
        <v/>
      </c>
      <c r="BC41" s="121">
        <f>$C41*INDEX(Curves!$AD$8:$AD$68,BC$4-$B41+1)</f>
        <v/>
      </c>
      <c r="BD41" s="121">
        <f>$C41*INDEX(Curves!$AD$8:$AD$68,BD$4-$B41+1)</f>
        <v/>
      </c>
      <c r="BE41" s="121">
        <f>$C41*INDEX(Curves!$AD$8:$AD$68,BE$4-$B41+1)</f>
        <v/>
      </c>
      <c r="BF41" s="121">
        <f>$C41*INDEX(Curves!$AD$8:$AD$68,BF$4-$B41+1)</f>
        <v/>
      </c>
      <c r="BG41" s="121">
        <f>$C41*INDEX(Curves!$AD$8:$AD$68,BG$4-$B41+1)</f>
        <v/>
      </c>
      <c r="BH41" s="121">
        <f>$C41*INDEX(Curves!$AD$8:$AD$68,BH$4-$B41+1)</f>
        <v/>
      </c>
      <c r="BI41" s="121">
        <f>$C41*INDEX(Curves!$AD$8:$AD$68,BI$4-$B41+1)</f>
        <v/>
      </c>
      <c r="BJ41" s="121">
        <f>$C41*INDEX(Curves!$AD$8:$AD$68,BJ$4-$B41+1)</f>
        <v/>
      </c>
      <c r="BK41" s="121">
        <f>$C41*INDEX(Curves!$AD$8:$AD$68,BK$4-$B41+1)</f>
        <v/>
      </c>
      <c r="BL41" s="121">
        <f>$C41*INDEX(Curves!$AD$8:$AD$68,BL$4-$B41+1)</f>
        <v/>
      </c>
    </row>
    <row r="42">
      <c r="A42" s="116" t="inlineStr">
        <is>
          <t>Cohort month 33</t>
        </is>
      </c>
      <c r="B42" s="116" t="n">
        <v>33</v>
      </c>
      <c r="C42" s="33">
        <f>INDEX(Ops!$E$60:$BL$60,1,$B42)</f>
        <v/>
      </c>
      <c r="AL42" s="121">
        <f>$C42*INDEX(Curves!$AD$8:$AD$68,AL$4-$B42+1)</f>
        <v/>
      </c>
      <c r="AM42" s="121">
        <f>$C42*INDEX(Curves!$AD$8:$AD$68,AM$4-$B42+1)</f>
        <v/>
      </c>
      <c r="AN42" s="121">
        <f>$C42*INDEX(Curves!$AD$8:$AD$68,AN$4-$B42+1)</f>
        <v/>
      </c>
      <c r="AO42" s="121">
        <f>$C42*INDEX(Curves!$AD$8:$AD$68,AO$4-$B42+1)</f>
        <v/>
      </c>
      <c r="AP42" s="121">
        <f>$C42*INDEX(Curves!$AD$8:$AD$68,AP$4-$B42+1)</f>
        <v/>
      </c>
      <c r="AQ42" s="121">
        <f>$C42*INDEX(Curves!$AD$8:$AD$68,AQ$4-$B42+1)</f>
        <v/>
      </c>
      <c r="AR42" s="121">
        <f>$C42*INDEX(Curves!$AD$8:$AD$68,AR$4-$B42+1)</f>
        <v/>
      </c>
      <c r="AS42" s="121">
        <f>$C42*INDEX(Curves!$AD$8:$AD$68,AS$4-$B42+1)</f>
        <v/>
      </c>
      <c r="AT42" s="121">
        <f>$C42*INDEX(Curves!$AD$8:$AD$68,AT$4-$B42+1)</f>
        <v/>
      </c>
      <c r="AU42" s="121">
        <f>$C42*INDEX(Curves!$AD$8:$AD$68,AU$4-$B42+1)</f>
        <v/>
      </c>
      <c r="AV42" s="121">
        <f>$C42*INDEX(Curves!$AD$8:$AD$68,AV$4-$B42+1)</f>
        <v/>
      </c>
      <c r="AW42" s="121">
        <f>$C42*INDEX(Curves!$AD$8:$AD$68,AW$4-$B42+1)</f>
        <v/>
      </c>
      <c r="AX42" s="121">
        <f>$C42*INDEX(Curves!$AD$8:$AD$68,AX$4-$B42+1)</f>
        <v/>
      </c>
      <c r="AY42" s="121">
        <f>$C42*INDEX(Curves!$AD$8:$AD$68,AY$4-$B42+1)</f>
        <v/>
      </c>
      <c r="AZ42" s="121">
        <f>$C42*INDEX(Curves!$AD$8:$AD$68,AZ$4-$B42+1)</f>
        <v/>
      </c>
      <c r="BA42" s="121">
        <f>$C42*INDEX(Curves!$AD$8:$AD$68,BA$4-$B42+1)</f>
        <v/>
      </c>
      <c r="BB42" s="121">
        <f>$C42*INDEX(Curves!$AD$8:$AD$68,BB$4-$B42+1)</f>
        <v/>
      </c>
      <c r="BC42" s="121">
        <f>$C42*INDEX(Curves!$AD$8:$AD$68,BC$4-$B42+1)</f>
        <v/>
      </c>
      <c r="BD42" s="121">
        <f>$C42*INDEX(Curves!$AD$8:$AD$68,BD$4-$B42+1)</f>
        <v/>
      </c>
      <c r="BE42" s="121">
        <f>$C42*INDEX(Curves!$AD$8:$AD$68,BE$4-$B42+1)</f>
        <v/>
      </c>
      <c r="BF42" s="121">
        <f>$C42*INDEX(Curves!$AD$8:$AD$68,BF$4-$B42+1)</f>
        <v/>
      </c>
      <c r="BG42" s="121">
        <f>$C42*INDEX(Curves!$AD$8:$AD$68,BG$4-$B42+1)</f>
        <v/>
      </c>
      <c r="BH42" s="121">
        <f>$C42*INDEX(Curves!$AD$8:$AD$68,BH$4-$B42+1)</f>
        <v/>
      </c>
      <c r="BI42" s="121">
        <f>$C42*INDEX(Curves!$AD$8:$AD$68,BI$4-$B42+1)</f>
        <v/>
      </c>
      <c r="BJ42" s="121">
        <f>$C42*INDEX(Curves!$AD$8:$AD$68,BJ$4-$B42+1)</f>
        <v/>
      </c>
      <c r="BK42" s="121">
        <f>$C42*INDEX(Curves!$AD$8:$AD$68,BK$4-$B42+1)</f>
        <v/>
      </c>
      <c r="BL42" s="121">
        <f>$C42*INDEX(Curves!$AD$8:$AD$68,BL$4-$B42+1)</f>
        <v/>
      </c>
    </row>
    <row r="43">
      <c r="A43" s="116" t="inlineStr">
        <is>
          <t>Cohort month 34</t>
        </is>
      </c>
      <c r="B43" s="116" t="n">
        <v>34</v>
      </c>
      <c r="C43" s="33">
        <f>INDEX(Ops!$E$60:$BL$60,1,$B43)</f>
        <v/>
      </c>
      <c r="AM43" s="121">
        <f>$C43*INDEX(Curves!$AD$8:$AD$68,AM$4-$B43+1)</f>
        <v/>
      </c>
      <c r="AN43" s="121">
        <f>$C43*INDEX(Curves!$AD$8:$AD$68,AN$4-$B43+1)</f>
        <v/>
      </c>
      <c r="AO43" s="121">
        <f>$C43*INDEX(Curves!$AD$8:$AD$68,AO$4-$B43+1)</f>
        <v/>
      </c>
      <c r="AP43" s="121">
        <f>$C43*INDEX(Curves!$AD$8:$AD$68,AP$4-$B43+1)</f>
        <v/>
      </c>
      <c r="AQ43" s="121">
        <f>$C43*INDEX(Curves!$AD$8:$AD$68,AQ$4-$B43+1)</f>
        <v/>
      </c>
      <c r="AR43" s="121">
        <f>$C43*INDEX(Curves!$AD$8:$AD$68,AR$4-$B43+1)</f>
        <v/>
      </c>
      <c r="AS43" s="121">
        <f>$C43*INDEX(Curves!$AD$8:$AD$68,AS$4-$B43+1)</f>
        <v/>
      </c>
      <c r="AT43" s="121">
        <f>$C43*INDEX(Curves!$AD$8:$AD$68,AT$4-$B43+1)</f>
        <v/>
      </c>
      <c r="AU43" s="121">
        <f>$C43*INDEX(Curves!$AD$8:$AD$68,AU$4-$B43+1)</f>
        <v/>
      </c>
      <c r="AV43" s="121">
        <f>$C43*INDEX(Curves!$AD$8:$AD$68,AV$4-$B43+1)</f>
        <v/>
      </c>
      <c r="AW43" s="121">
        <f>$C43*INDEX(Curves!$AD$8:$AD$68,AW$4-$B43+1)</f>
        <v/>
      </c>
      <c r="AX43" s="121">
        <f>$C43*INDEX(Curves!$AD$8:$AD$68,AX$4-$B43+1)</f>
        <v/>
      </c>
      <c r="AY43" s="121">
        <f>$C43*INDEX(Curves!$AD$8:$AD$68,AY$4-$B43+1)</f>
        <v/>
      </c>
      <c r="AZ43" s="121">
        <f>$C43*INDEX(Curves!$AD$8:$AD$68,AZ$4-$B43+1)</f>
        <v/>
      </c>
      <c r="BA43" s="121">
        <f>$C43*INDEX(Curves!$AD$8:$AD$68,BA$4-$B43+1)</f>
        <v/>
      </c>
      <c r="BB43" s="121">
        <f>$C43*INDEX(Curves!$AD$8:$AD$68,BB$4-$B43+1)</f>
        <v/>
      </c>
      <c r="BC43" s="121">
        <f>$C43*INDEX(Curves!$AD$8:$AD$68,BC$4-$B43+1)</f>
        <v/>
      </c>
      <c r="BD43" s="121">
        <f>$C43*INDEX(Curves!$AD$8:$AD$68,BD$4-$B43+1)</f>
        <v/>
      </c>
      <c r="BE43" s="121">
        <f>$C43*INDEX(Curves!$AD$8:$AD$68,BE$4-$B43+1)</f>
        <v/>
      </c>
      <c r="BF43" s="121">
        <f>$C43*INDEX(Curves!$AD$8:$AD$68,BF$4-$B43+1)</f>
        <v/>
      </c>
      <c r="BG43" s="121">
        <f>$C43*INDEX(Curves!$AD$8:$AD$68,BG$4-$B43+1)</f>
        <v/>
      </c>
      <c r="BH43" s="121">
        <f>$C43*INDEX(Curves!$AD$8:$AD$68,BH$4-$B43+1)</f>
        <v/>
      </c>
      <c r="BI43" s="121">
        <f>$C43*INDEX(Curves!$AD$8:$AD$68,BI$4-$B43+1)</f>
        <v/>
      </c>
      <c r="BJ43" s="121">
        <f>$C43*INDEX(Curves!$AD$8:$AD$68,BJ$4-$B43+1)</f>
        <v/>
      </c>
      <c r="BK43" s="121">
        <f>$C43*INDEX(Curves!$AD$8:$AD$68,BK$4-$B43+1)</f>
        <v/>
      </c>
      <c r="BL43" s="121">
        <f>$C43*INDEX(Curves!$AD$8:$AD$68,BL$4-$B43+1)</f>
        <v/>
      </c>
    </row>
    <row r="44">
      <c r="A44" s="116" t="inlineStr">
        <is>
          <t>Cohort month 35</t>
        </is>
      </c>
      <c r="B44" s="116" t="n">
        <v>35</v>
      </c>
      <c r="C44" s="33">
        <f>INDEX(Ops!$E$60:$BL$60,1,$B44)</f>
        <v/>
      </c>
      <c r="AN44" s="121">
        <f>$C44*INDEX(Curves!$AD$8:$AD$68,AN$4-$B44+1)</f>
        <v/>
      </c>
      <c r="AO44" s="121">
        <f>$C44*INDEX(Curves!$AD$8:$AD$68,AO$4-$B44+1)</f>
        <v/>
      </c>
      <c r="AP44" s="121">
        <f>$C44*INDEX(Curves!$AD$8:$AD$68,AP$4-$B44+1)</f>
        <v/>
      </c>
      <c r="AQ44" s="121">
        <f>$C44*INDEX(Curves!$AD$8:$AD$68,AQ$4-$B44+1)</f>
        <v/>
      </c>
      <c r="AR44" s="121">
        <f>$C44*INDEX(Curves!$AD$8:$AD$68,AR$4-$B44+1)</f>
        <v/>
      </c>
      <c r="AS44" s="121">
        <f>$C44*INDEX(Curves!$AD$8:$AD$68,AS$4-$B44+1)</f>
        <v/>
      </c>
      <c r="AT44" s="121">
        <f>$C44*INDEX(Curves!$AD$8:$AD$68,AT$4-$B44+1)</f>
        <v/>
      </c>
      <c r="AU44" s="121">
        <f>$C44*INDEX(Curves!$AD$8:$AD$68,AU$4-$B44+1)</f>
        <v/>
      </c>
      <c r="AV44" s="121">
        <f>$C44*INDEX(Curves!$AD$8:$AD$68,AV$4-$B44+1)</f>
        <v/>
      </c>
      <c r="AW44" s="121">
        <f>$C44*INDEX(Curves!$AD$8:$AD$68,AW$4-$B44+1)</f>
        <v/>
      </c>
      <c r="AX44" s="121">
        <f>$C44*INDEX(Curves!$AD$8:$AD$68,AX$4-$B44+1)</f>
        <v/>
      </c>
      <c r="AY44" s="121">
        <f>$C44*INDEX(Curves!$AD$8:$AD$68,AY$4-$B44+1)</f>
        <v/>
      </c>
      <c r="AZ44" s="121">
        <f>$C44*INDEX(Curves!$AD$8:$AD$68,AZ$4-$B44+1)</f>
        <v/>
      </c>
      <c r="BA44" s="121">
        <f>$C44*INDEX(Curves!$AD$8:$AD$68,BA$4-$B44+1)</f>
        <v/>
      </c>
      <c r="BB44" s="121">
        <f>$C44*INDEX(Curves!$AD$8:$AD$68,BB$4-$B44+1)</f>
        <v/>
      </c>
      <c r="BC44" s="121">
        <f>$C44*INDEX(Curves!$AD$8:$AD$68,BC$4-$B44+1)</f>
        <v/>
      </c>
      <c r="BD44" s="121">
        <f>$C44*INDEX(Curves!$AD$8:$AD$68,BD$4-$B44+1)</f>
        <v/>
      </c>
      <c r="BE44" s="121">
        <f>$C44*INDEX(Curves!$AD$8:$AD$68,BE$4-$B44+1)</f>
        <v/>
      </c>
      <c r="BF44" s="121">
        <f>$C44*INDEX(Curves!$AD$8:$AD$68,BF$4-$B44+1)</f>
        <v/>
      </c>
      <c r="BG44" s="121">
        <f>$C44*INDEX(Curves!$AD$8:$AD$68,BG$4-$B44+1)</f>
        <v/>
      </c>
      <c r="BH44" s="121">
        <f>$C44*INDEX(Curves!$AD$8:$AD$68,BH$4-$B44+1)</f>
        <v/>
      </c>
      <c r="BI44" s="121">
        <f>$C44*INDEX(Curves!$AD$8:$AD$68,BI$4-$B44+1)</f>
        <v/>
      </c>
      <c r="BJ44" s="121">
        <f>$C44*INDEX(Curves!$AD$8:$AD$68,BJ$4-$B44+1)</f>
        <v/>
      </c>
      <c r="BK44" s="121">
        <f>$C44*INDEX(Curves!$AD$8:$AD$68,BK$4-$B44+1)</f>
        <v/>
      </c>
      <c r="BL44" s="121">
        <f>$C44*INDEX(Curves!$AD$8:$AD$68,BL$4-$B44+1)</f>
        <v/>
      </c>
    </row>
    <row r="45">
      <c r="A45" s="116" t="inlineStr">
        <is>
          <t>Cohort month 36</t>
        </is>
      </c>
      <c r="B45" s="116" t="n">
        <v>36</v>
      </c>
      <c r="C45" s="33">
        <f>INDEX(Ops!$E$60:$BL$60,1,$B45)</f>
        <v/>
      </c>
      <c r="AO45" s="121">
        <f>$C45*INDEX(Curves!$AD$8:$AD$68,AO$4-$B45+1)</f>
        <v/>
      </c>
      <c r="AP45" s="121">
        <f>$C45*INDEX(Curves!$AD$8:$AD$68,AP$4-$B45+1)</f>
        <v/>
      </c>
      <c r="AQ45" s="121">
        <f>$C45*INDEX(Curves!$AD$8:$AD$68,AQ$4-$B45+1)</f>
        <v/>
      </c>
      <c r="AR45" s="121">
        <f>$C45*INDEX(Curves!$AD$8:$AD$68,AR$4-$B45+1)</f>
        <v/>
      </c>
      <c r="AS45" s="121">
        <f>$C45*INDEX(Curves!$AD$8:$AD$68,AS$4-$B45+1)</f>
        <v/>
      </c>
      <c r="AT45" s="121">
        <f>$C45*INDEX(Curves!$AD$8:$AD$68,AT$4-$B45+1)</f>
        <v/>
      </c>
      <c r="AU45" s="121">
        <f>$C45*INDEX(Curves!$AD$8:$AD$68,AU$4-$B45+1)</f>
        <v/>
      </c>
      <c r="AV45" s="121">
        <f>$C45*INDEX(Curves!$AD$8:$AD$68,AV$4-$B45+1)</f>
        <v/>
      </c>
      <c r="AW45" s="121">
        <f>$C45*INDEX(Curves!$AD$8:$AD$68,AW$4-$B45+1)</f>
        <v/>
      </c>
      <c r="AX45" s="121">
        <f>$C45*INDEX(Curves!$AD$8:$AD$68,AX$4-$B45+1)</f>
        <v/>
      </c>
      <c r="AY45" s="121">
        <f>$C45*INDEX(Curves!$AD$8:$AD$68,AY$4-$B45+1)</f>
        <v/>
      </c>
      <c r="AZ45" s="121">
        <f>$C45*INDEX(Curves!$AD$8:$AD$68,AZ$4-$B45+1)</f>
        <v/>
      </c>
      <c r="BA45" s="121">
        <f>$C45*INDEX(Curves!$AD$8:$AD$68,BA$4-$B45+1)</f>
        <v/>
      </c>
      <c r="BB45" s="121">
        <f>$C45*INDEX(Curves!$AD$8:$AD$68,BB$4-$B45+1)</f>
        <v/>
      </c>
      <c r="BC45" s="121">
        <f>$C45*INDEX(Curves!$AD$8:$AD$68,BC$4-$B45+1)</f>
        <v/>
      </c>
      <c r="BD45" s="121">
        <f>$C45*INDEX(Curves!$AD$8:$AD$68,BD$4-$B45+1)</f>
        <v/>
      </c>
      <c r="BE45" s="121">
        <f>$C45*INDEX(Curves!$AD$8:$AD$68,BE$4-$B45+1)</f>
        <v/>
      </c>
      <c r="BF45" s="121">
        <f>$C45*INDEX(Curves!$AD$8:$AD$68,BF$4-$B45+1)</f>
        <v/>
      </c>
      <c r="BG45" s="121">
        <f>$C45*INDEX(Curves!$AD$8:$AD$68,BG$4-$B45+1)</f>
        <v/>
      </c>
      <c r="BH45" s="121">
        <f>$C45*INDEX(Curves!$AD$8:$AD$68,BH$4-$B45+1)</f>
        <v/>
      </c>
      <c r="BI45" s="121">
        <f>$C45*INDEX(Curves!$AD$8:$AD$68,BI$4-$B45+1)</f>
        <v/>
      </c>
      <c r="BJ45" s="121">
        <f>$C45*INDEX(Curves!$AD$8:$AD$68,BJ$4-$B45+1)</f>
        <v/>
      </c>
      <c r="BK45" s="121">
        <f>$C45*INDEX(Curves!$AD$8:$AD$68,BK$4-$B45+1)</f>
        <v/>
      </c>
      <c r="BL45" s="121">
        <f>$C45*INDEX(Curves!$AD$8:$AD$68,BL$4-$B45+1)</f>
        <v/>
      </c>
    </row>
    <row r="46">
      <c r="A46" s="116" t="inlineStr">
        <is>
          <t>Cohort month 37</t>
        </is>
      </c>
      <c r="B46" s="116" t="n">
        <v>37</v>
      </c>
      <c r="C46" s="33">
        <f>INDEX(Ops!$E$60:$BL$60,1,$B46)</f>
        <v/>
      </c>
      <c r="AP46" s="121">
        <f>$C46*INDEX(Curves!$AD$8:$AD$68,AP$4-$B46+1)</f>
        <v/>
      </c>
      <c r="AQ46" s="121">
        <f>$C46*INDEX(Curves!$AD$8:$AD$68,AQ$4-$B46+1)</f>
        <v/>
      </c>
      <c r="AR46" s="121">
        <f>$C46*INDEX(Curves!$AD$8:$AD$68,AR$4-$B46+1)</f>
        <v/>
      </c>
      <c r="AS46" s="121">
        <f>$C46*INDEX(Curves!$AD$8:$AD$68,AS$4-$B46+1)</f>
        <v/>
      </c>
      <c r="AT46" s="121">
        <f>$C46*INDEX(Curves!$AD$8:$AD$68,AT$4-$B46+1)</f>
        <v/>
      </c>
      <c r="AU46" s="121">
        <f>$C46*INDEX(Curves!$AD$8:$AD$68,AU$4-$B46+1)</f>
        <v/>
      </c>
      <c r="AV46" s="121">
        <f>$C46*INDEX(Curves!$AD$8:$AD$68,AV$4-$B46+1)</f>
        <v/>
      </c>
      <c r="AW46" s="121">
        <f>$C46*INDEX(Curves!$AD$8:$AD$68,AW$4-$B46+1)</f>
        <v/>
      </c>
      <c r="AX46" s="121">
        <f>$C46*INDEX(Curves!$AD$8:$AD$68,AX$4-$B46+1)</f>
        <v/>
      </c>
      <c r="AY46" s="121">
        <f>$C46*INDEX(Curves!$AD$8:$AD$68,AY$4-$B46+1)</f>
        <v/>
      </c>
      <c r="AZ46" s="121">
        <f>$C46*INDEX(Curves!$AD$8:$AD$68,AZ$4-$B46+1)</f>
        <v/>
      </c>
      <c r="BA46" s="121">
        <f>$C46*INDEX(Curves!$AD$8:$AD$68,BA$4-$B46+1)</f>
        <v/>
      </c>
      <c r="BB46" s="121">
        <f>$C46*INDEX(Curves!$AD$8:$AD$68,BB$4-$B46+1)</f>
        <v/>
      </c>
      <c r="BC46" s="121">
        <f>$C46*INDEX(Curves!$AD$8:$AD$68,BC$4-$B46+1)</f>
        <v/>
      </c>
      <c r="BD46" s="121">
        <f>$C46*INDEX(Curves!$AD$8:$AD$68,BD$4-$B46+1)</f>
        <v/>
      </c>
      <c r="BE46" s="121">
        <f>$C46*INDEX(Curves!$AD$8:$AD$68,BE$4-$B46+1)</f>
        <v/>
      </c>
      <c r="BF46" s="121">
        <f>$C46*INDEX(Curves!$AD$8:$AD$68,BF$4-$B46+1)</f>
        <v/>
      </c>
      <c r="BG46" s="121">
        <f>$C46*INDEX(Curves!$AD$8:$AD$68,BG$4-$B46+1)</f>
        <v/>
      </c>
      <c r="BH46" s="121">
        <f>$C46*INDEX(Curves!$AD$8:$AD$68,BH$4-$B46+1)</f>
        <v/>
      </c>
      <c r="BI46" s="121">
        <f>$C46*INDEX(Curves!$AD$8:$AD$68,BI$4-$B46+1)</f>
        <v/>
      </c>
      <c r="BJ46" s="121">
        <f>$C46*INDEX(Curves!$AD$8:$AD$68,BJ$4-$B46+1)</f>
        <v/>
      </c>
      <c r="BK46" s="121">
        <f>$C46*INDEX(Curves!$AD$8:$AD$68,BK$4-$B46+1)</f>
        <v/>
      </c>
      <c r="BL46" s="121">
        <f>$C46*INDEX(Curves!$AD$8:$AD$68,BL$4-$B46+1)</f>
        <v/>
      </c>
    </row>
    <row r="47">
      <c r="A47" s="116" t="inlineStr">
        <is>
          <t>Cohort month 38</t>
        </is>
      </c>
      <c r="B47" s="116" t="n">
        <v>38</v>
      </c>
      <c r="C47" s="33">
        <f>INDEX(Ops!$E$60:$BL$60,1,$B47)</f>
        <v/>
      </c>
      <c r="AQ47" s="121">
        <f>$C47*INDEX(Curves!$AD$8:$AD$68,AQ$4-$B47+1)</f>
        <v/>
      </c>
      <c r="AR47" s="121">
        <f>$C47*INDEX(Curves!$AD$8:$AD$68,AR$4-$B47+1)</f>
        <v/>
      </c>
      <c r="AS47" s="121">
        <f>$C47*INDEX(Curves!$AD$8:$AD$68,AS$4-$B47+1)</f>
        <v/>
      </c>
      <c r="AT47" s="121">
        <f>$C47*INDEX(Curves!$AD$8:$AD$68,AT$4-$B47+1)</f>
        <v/>
      </c>
      <c r="AU47" s="121">
        <f>$C47*INDEX(Curves!$AD$8:$AD$68,AU$4-$B47+1)</f>
        <v/>
      </c>
      <c r="AV47" s="121">
        <f>$C47*INDEX(Curves!$AD$8:$AD$68,AV$4-$B47+1)</f>
        <v/>
      </c>
      <c r="AW47" s="121">
        <f>$C47*INDEX(Curves!$AD$8:$AD$68,AW$4-$B47+1)</f>
        <v/>
      </c>
      <c r="AX47" s="121">
        <f>$C47*INDEX(Curves!$AD$8:$AD$68,AX$4-$B47+1)</f>
        <v/>
      </c>
      <c r="AY47" s="121">
        <f>$C47*INDEX(Curves!$AD$8:$AD$68,AY$4-$B47+1)</f>
        <v/>
      </c>
      <c r="AZ47" s="121">
        <f>$C47*INDEX(Curves!$AD$8:$AD$68,AZ$4-$B47+1)</f>
        <v/>
      </c>
      <c r="BA47" s="121">
        <f>$C47*INDEX(Curves!$AD$8:$AD$68,BA$4-$B47+1)</f>
        <v/>
      </c>
      <c r="BB47" s="121">
        <f>$C47*INDEX(Curves!$AD$8:$AD$68,BB$4-$B47+1)</f>
        <v/>
      </c>
      <c r="BC47" s="121">
        <f>$C47*INDEX(Curves!$AD$8:$AD$68,BC$4-$B47+1)</f>
        <v/>
      </c>
      <c r="BD47" s="121">
        <f>$C47*INDEX(Curves!$AD$8:$AD$68,BD$4-$B47+1)</f>
        <v/>
      </c>
      <c r="BE47" s="121">
        <f>$C47*INDEX(Curves!$AD$8:$AD$68,BE$4-$B47+1)</f>
        <v/>
      </c>
      <c r="BF47" s="121">
        <f>$C47*INDEX(Curves!$AD$8:$AD$68,BF$4-$B47+1)</f>
        <v/>
      </c>
      <c r="BG47" s="121">
        <f>$C47*INDEX(Curves!$AD$8:$AD$68,BG$4-$B47+1)</f>
        <v/>
      </c>
      <c r="BH47" s="121">
        <f>$C47*INDEX(Curves!$AD$8:$AD$68,BH$4-$B47+1)</f>
        <v/>
      </c>
      <c r="BI47" s="121">
        <f>$C47*INDEX(Curves!$AD$8:$AD$68,BI$4-$B47+1)</f>
        <v/>
      </c>
      <c r="BJ47" s="121">
        <f>$C47*INDEX(Curves!$AD$8:$AD$68,BJ$4-$B47+1)</f>
        <v/>
      </c>
      <c r="BK47" s="121">
        <f>$C47*INDEX(Curves!$AD$8:$AD$68,BK$4-$B47+1)</f>
        <v/>
      </c>
      <c r="BL47" s="121">
        <f>$C47*INDEX(Curves!$AD$8:$AD$68,BL$4-$B47+1)</f>
        <v/>
      </c>
    </row>
    <row r="48">
      <c r="A48" s="116" t="inlineStr">
        <is>
          <t>Cohort month 39</t>
        </is>
      </c>
      <c r="B48" s="116" t="n">
        <v>39</v>
      </c>
      <c r="C48" s="33">
        <f>INDEX(Ops!$E$60:$BL$60,1,$B48)</f>
        <v/>
      </c>
      <c r="AR48" s="121">
        <f>$C48*INDEX(Curves!$AD$8:$AD$68,AR$4-$B48+1)</f>
        <v/>
      </c>
      <c r="AS48" s="121">
        <f>$C48*INDEX(Curves!$AD$8:$AD$68,AS$4-$B48+1)</f>
        <v/>
      </c>
      <c r="AT48" s="121">
        <f>$C48*INDEX(Curves!$AD$8:$AD$68,AT$4-$B48+1)</f>
        <v/>
      </c>
      <c r="AU48" s="121">
        <f>$C48*INDEX(Curves!$AD$8:$AD$68,AU$4-$B48+1)</f>
        <v/>
      </c>
      <c r="AV48" s="121">
        <f>$C48*INDEX(Curves!$AD$8:$AD$68,AV$4-$B48+1)</f>
        <v/>
      </c>
      <c r="AW48" s="121">
        <f>$C48*INDEX(Curves!$AD$8:$AD$68,AW$4-$B48+1)</f>
        <v/>
      </c>
      <c r="AX48" s="121">
        <f>$C48*INDEX(Curves!$AD$8:$AD$68,AX$4-$B48+1)</f>
        <v/>
      </c>
      <c r="AY48" s="121">
        <f>$C48*INDEX(Curves!$AD$8:$AD$68,AY$4-$B48+1)</f>
        <v/>
      </c>
      <c r="AZ48" s="121">
        <f>$C48*INDEX(Curves!$AD$8:$AD$68,AZ$4-$B48+1)</f>
        <v/>
      </c>
      <c r="BA48" s="121">
        <f>$C48*INDEX(Curves!$AD$8:$AD$68,BA$4-$B48+1)</f>
        <v/>
      </c>
      <c r="BB48" s="121">
        <f>$C48*INDEX(Curves!$AD$8:$AD$68,BB$4-$B48+1)</f>
        <v/>
      </c>
      <c r="BC48" s="121">
        <f>$C48*INDEX(Curves!$AD$8:$AD$68,BC$4-$B48+1)</f>
        <v/>
      </c>
      <c r="BD48" s="121">
        <f>$C48*INDEX(Curves!$AD$8:$AD$68,BD$4-$B48+1)</f>
        <v/>
      </c>
      <c r="BE48" s="121">
        <f>$C48*INDEX(Curves!$AD$8:$AD$68,BE$4-$B48+1)</f>
        <v/>
      </c>
      <c r="BF48" s="121">
        <f>$C48*INDEX(Curves!$AD$8:$AD$68,BF$4-$B48+1)</f>
        <v/>
      </c>
      <c r="BG48" s="121">
        <f>$C48*INDEX(Curves!$AD$8:$AD$68,BG$4-$B48+1)</f>
        <v/>
      </c>
      <c r="BH48" s="121">
        <f>$C48*INDEX(Curves!$AD$8:$AD$68,BH$4-$B48+1)</f>
        <v/>
      </c>
      <c r="BI48" s="121">
        <f>$C48*INDEX(Curves!$AD$8:$AD$68,BI$4-$B48+1)</f>
        <v/>
      </c>
      <c r="BJ48" s="121">
        <f>$C48*INDEX(Curves!$AD$8:$AD$68,BJ$4-$B48+1)</f>
        <v/>
      </c>
      <c r="BK48" s="121">
        <f>$C48*INDEX(Curves!$AD$8:$AD$68,BK$4-$B48+1)</f>
        <v/>
      </c>
      <c r="BL48" s="121">
        <f>$C48*INDEX(Curves!$AD$8:$AD$68,BL$4-$B48+1)</f>
        <v/>
      </c>
    </row>
    <row r="49">
      <c r="A49" s="116" t="inlineStr">
        <is>
          <t>Cohort month 40</t>
        </is>
      </c>
      <c r="B49" s="116" t="n">
        <v>40</v>
      </c>
      <c r="C49" s="33">
        <f>INDEX(Ops!$E$60:$BL$60,1,$B49)</f>
        <v/>
      </c>
      <c r="AS49" s="121">
        <f>$C49*INDEX(Curves!$AD$8:$AD$68,AS$4-$B49+1)</f>
        <v/>
      </c>
      <c r="AT49" s="121">
        <f>$C49*INDEX(Curves!$AD$8:$AD$68,AT$4-$B49+1)</f>
        <v/>
      </c>
      <c r="AU49" s="121">
        <f>$C49*INDEX(Curves!$AD$8:$AD$68,AU$4-$B49+1)</f>
        <v/>
      </c>
      <c r="AV49" s="121">
        <f>$C49*INDEX(Curves!$AD$8:$AD$68,AV$4-$B49+1)</f>
        <v/>
      </c>
      <c r="AW49" s="121">
        <f>$C49*INDEX(Curves!$AD$8:$AD$68,AW$4-$B49+1)</f>
        <v/>
      </c>
      <c r="AX49" s="121">
        <f>$C49*INDEX(Curves!$AD$8:$AD$68,AX$4-$B49+1)</f>
        <v/>
      </c>
      <c r="AY49" s="121">
        <f>$C49*INDEX(Curves!$AD$8:$AD$68,AY$4-$B49+1)</f>
        <v/>
      </c>
      <c r="AZ49" s="121">
        <f>$C49*INDEX(Curves!$AD$8:$AD$68,AZ$4-$B49+1)</f>
        <v/>
      </c>
      <c r="BA49" s="121">
        <f>$C49*INDEX(Curves!$AD$8:$AD$68,BA$4-$B49+1)</f>
        <v/>
      </c>
      <c r="BB49" s="121">
        <f>$C49*INDEX(Curves!$AD$8:$AD$68,BB$4-$B49+1)</f>
        <v/>
      </c>
      <c r="BC49" s="121">
        <f>$C49*INDEX(Curves!$AD$8:$AD$68,BC$4-$B49+1)</f>
        <v/>
      </c>
      <c r="BD49" s="121">
        <f>$C49*INDEX(Curves!$AD$8:$AD$68,BD$4-$B49+1)</f>
        <v/>
      </c>
      <c r="BE49" s="121">
        <f>$C49*INDEX(Curves!$AD$8:$AD$68,BE$4-$B49+1)</f>
        <v/>
      </c>
      <c r="BF49" s="121">
        <f>$C49*INDEX(Curves!$AD$8:$AD$68,BF$4-$B49+1)</f>
        <v/>
      </c>
      <c r="BG49" s="121">
        <f>$C49*INDEX(Curves!$AD$8:$AD$68,BG$4-$B49+1)</f>
        <v/>
      </c>
      <c r="BH49" s="121">
        <f>$C49*INDEX(Curves!$AD$8:$AD$68,BH$4-$B49+1)</f>
        <v/>
      </c>
      <c r="BI49" s="121">
        <f>$C49*INDEX(Curves!$AD$8:$AD$68,BI$4-$B49+1)</f>
        <v/>
      </c>
      <c r="BJ49" s="121">
        <f>$C49*INDEX(Curves!$AD$8:$AD$68,BJ$4-$B49+1)</f>
        <v/>
      </c>
      <c r="BK49" s="121">
        <f>$C49*INDEX(Curves!$AD$8:$AD$68,BK$4-$B49+1)</f>
        <v/>
      </c>
      <c r="BL49" s="121">
        <f>$C49*INDEX(Curves!$AD$8:$AD$68,BL$4-$B49+1)</f>
        <v/>
      </c>
    </row>
    <row r="50">
      <c r="A50" s="116" t="inlineStr">
        <is>
          <t>Cohort month 41</t>
        </is>
      </c>
      <c r="B50" s="116" t="n">
        <v>41</v>
      </c>
      <c r="C50" s="33">
        <f>INDEX(Ops!$E$60:$BL$60,1,$B50)</f>
        <v/>
      </c>
      <c r="AT50" s="121">
        <f>$C50*INDEX(Curves!$AD$8:$AD$68,AT$4-$B50+1)</f>
        <v/>
      </c>
      <c r="AU50" s="121">
        <f>$C50*INDEX(Curves!$AD$8:$AD$68,AU$4-$B50+1)</f>
        <v/>
      </c>
      <c r="AV50" s="121">
        <f>$C50*INDEX(Curves!$AD$8:$AD$68,AV$4-$B50+1)</f>
        <v/>
      </c>
      <c r="AW50" s="121">
        <f>$C50*INDEX(Curves!$AD$8:$AD$68,AW$4-$B50+1)</f>
        <v/>
      </c>
      <c r="AX50" s="121">
        <f>$C50*INDEX(Curves!$AD$8:$AD$68,AX$4-$B50+1)</f>
        <v/>
      </c>
      <c r="AY50" s="121">
        <f>$C50*INDEX(Curves!$AD$8:$AD$68,AY$4-$B50+1)</f>
        <v/>
      </c>
      <c r="AZ50" s="121">
        <f>$C50*INDEX(Curves!$AD$8:$AD$68,AZ$4-$B50+1)</f>
        <v/>
      </c>
      <c r="BA50" s="121">
        <f>$C50*INDEX(Curves!$AD$8:$AD$68,BA$4-$B50+1)</f>
        <v/>
      </c>
      <c r="BB50" s="121">
        <f>$C50*INDEX(Curves!$AD$8:$AD$68,BB$4-$B50+1)</f>
        <v/>
      </c>
      <c r="BC50" s="121">
        <f>$C50*INDEX(Curves!$AD$8:$AD$68,BC$4-$B50+1)</f>
        <v/>
      </c>
      <c r="BD50" s="121">
        <f>$C50*INDEX(Curves!$AD$8:$AD$68,BD$4-$B50+1)</f>
        <v/>
      </c>
      <c r="BE50" s="121">
        <f>$C50*INDEX(Curves!$AD$8:$AD$68,BE$4-$B50+1)</f>
        <v/>
      </c>
      <c r="BF50" s="121">
        <f>$C50*INDEX(Curves!$AD$8:$AD$68,BF$4-$B50+1)</f>
        <v/>
      </c>
      <c r="BG50" s="121">
        <f>$C50*INDEX(Curves!$AD$8:$AD$68,BG$4-$B50+1)</f>
        <v/>
      </c>
      <c r="BH50" s="121">
        <f>$C50*INDEX(Curves!$AD$8:$AD$68,BH$4-$B50+1)</f>
        <v/>
      </c>
      <c r="BI50" s="121">
        <f>$C50*INDEX(Curves!$AD$8:$AD$68,BI$4-$B50+1)</f>
        <v/>
      </c>
      <c r="BJ50" s="121">
        <f>$C50*INDEX(Curves!$AD$8:$AD$68,BJ$4-$B50+1)</f>
        <v/>
      </c>
      <c r="BK50" s="121">
        <f>$C50*INDEX(Curves!$AD$8:$AD$68,BK$4-$B50+1)</f>
        <v/>
      </c>
      <c r="BL50" s="121">
        <f>$C50*INDEX(Curves!$AD$8:$AD$68,BL$4-$B50+1)</f>
        <v/>
      </c>
    </row>
    <row r="51">
      <c r="A51" s="116" t="inlineStr">
        <is>
          <t>Cohort month 42</t>
        </is>
      </c>
      <c r="B51" s="116" t="n">
        <v>42</v>
      </c>
      <c r="C51" s="33">
        <f>INDEX(Ops!$E$60:$BL$60,1,$B51)</f>
        <v/>
      </c>
      <c r="AU51" s="121">
        <f>$C51*INDEX(Curves!$AD$8:$AD$68,AU$4-$B51+1)</f>
        <v/>
      </c>
      <c r="AV51" s="121">
        <f>$C51*INDEX(Curves!$AD$8:$AD$68,AV$4-$B51+1)</f>
        <v/>
      </c>
      <c r="AW51" s="121">
        <f>$C51*INDEX(Curves!$AD$8:$AD$68,AW$4-$B51+1)</f>
        <v/>
      </c>
      <c r="AX51" s="121">
        <f>$C51*INDEX(Curves!$AD$8:$AD$68,AX$4-$B51+1)</f>
        <v/>
      </c>
      <c r="AY51" s="121">
        <f>$C51*INDEX(Curves!$AD$8:$AD$68,AY$4-$B51+1)</f>
        <v/>
      </c>
      <c r="AZ51" s="121">
        <f>$C51*INDEX(Curves!$AD$8:$AD$68,AZ$4-$B51+1)</f>
        <v/>
      </c>
      <c r="BA51" s="121">
        <f>$C51*INDEX(Curves!$AD$8:$AD$68,BA$4-$B51+1)</f>
        <v/>
      </c>
      <c r="BB51" s="121">
        <f>$C51*INDEX(Curves!$AD$8:$AD$68,BB$4-$B51+1)</f>
        <v/>
      </c>
      <c r="BC51" s="121">
        <f>$C51*INDEX(Curves!$AD$8:$AD$68,BC$4-$B51+1)</f>
        <v/>
      </c>
      <c r="BD51" s="121">
        <f>$C51*INDEX(Curves!$AD$8:$AD$68,BD$4-$B51+1)</f>
        <v/>
      </c>
      <c r="BE51" s="121">
        <f>$C51*INDEX(Curves!$AD$8:$AD$68,BE$4-$B51+1)</f>
        <v/>
      </c>
      <c r="BF51" s="121">
        <f>$C51*INDEX(Curves!$AD$8:$AD$68,BF$4-$B51+1)</f>
        <v/>
      </c>
      <c r="BG51" s="121">
        <f>$C51*INDEX(Curves!$AD$8:$AD$68,BG$4-$B51+1)</f>
        <v/>
      </c>
      <c r="BH51" s="121">
        <f>$C51*INDEX(Curves!$AD$8:$AD$68,BH$4-$B51+1)</f>
        <v/>
      </c>
      <c r="BI51" s="121">
        <f>$C51*INDEX(Curves!$AD$8:$AD$68,BI$4-$B51+1)</f>
        <v/>
      </c>
      <c r="BJ51" s="121">
        <f>$C51*INDEX(Curves!$AD$8:$AD$68,BJ$4-$B51+1)</f>
        <v/>
      </c>
      <c r="BK51" s="121">
        <f>$C51*INDEX(Curves!$AD$8:$AD$68,BK$4-$B51+1)</f>
        <v/>
      </c>
      <c r="BL51" s="121">
        <f>$C51*INDEX(Curves!$AD$8:$AD$68,BL$4-$B51+1)</f>
        <v/>
      </c>
    </row>
    <row r="52">
      <c r="A52" s="116" t="inlineStr">
        <is>
          <t>Cohort month 43</t>
        </is>
      </c>
      <c r="B52" s="116" t="n">
        <v>43</v>
      </c>
      <c r="C52" s="33">
        <f>INDEX(Ops!$E$60:$BL$60,1,$B52)</f>
        <v/>
      </c>
      <c r="AV52" s="121">
        <f>$C52*INDEX(Curves!$AD$8:$AD$68,AV$4-$B52+1)</f>
        <v/>
      </c>
      <c r="AW52" s="121">
        <f>$C52*INDEX(Curves!$AD$8:$AD$68,AW$4-$B52+1)</f>
        <v/>
      </c>
      <c r="AX52" s="121">
        <f>$C52*INDEX(Curves!$AD$8:$AD$68,AX$4-$B52+1)</f>
        <v/>
      </c>
      <c r="AY52" s="121">
        <f>$C52*INDEX(Curves!$AD$8:$AD$68,AY$4-$B52+1)</f>
        <v/>
      </c>
      <c r="AZ52" s="121">
        <f>$C52*INDEX(Curves!$AD$8:$AD$68,AZ$4-$B52+1)</f>
        <v/>
      </c>
      <c r="BA52" s="121">
        <f>$C52*INDEX(Curves!$AD$8:$AD$68,BA$4-$B52+1)</f>
        <v/>
      </c>
      <c r="BB52" s="121">
        <f>$C52*INDEX(Curves!$AD$8:$AD$68,BB$4-$B52+1)</f>
        <v/>
      </c>
      <c r="BC52" s="121">
        <f>$C52*INDEX(Curves!$AD$8:$AD$68,BC$4-$B52+1)</f>
        <v/>
      </c>
      <c r="BD52" s="121">
        <f>$C52*INDEX(Curves!$AD$8:$AD$68,BD$4-$B52+1)</f>
        <v/>
      </c>
      <c r="BE52" s="121">
        <f>$C52*INDEX(Curves!$AD$8:$AD$68,BE$4-$B52+1)</f>
        <v/>
      </c>
      <c r="BF52" s="121">
        <f>$C52*INDEX(Curves!$AD$8:$AD$68,BF$4-$B52+1)</f>
        <v/>
      </c>
      <c r="BG52" s="121">
        <f>$C52*INDEX(Curves!$AD$8:$AD$68,BG$4-$B52+1)</f>
        <v/>
      </c>
      <c r="BH52" s="121">
        <f>$C52*INDEX(Curves!$AD$8:$AD$68,BH$4-$B52+1)</f>
        <v/>
      </c>
      <c r="BI52" s="121">
        <f>$C52*INDEX(Curves!$AD$8:$AD$68,BI$4-$B52+1)</f>
        <v/>
      </c>
      <c r="BJ52" s="121">
        <f>$C52*INDEX(Curves!$AD$8:$AD$68,BJ$4-$B52+1)</f>
        <v/>
      </c>
      <c r="BK52" s="121">
        <f>$C52*INDEX(Curves!$AD$8:$AD$68,BK$4-$B52+1)</f>
        <v/>
      </c>
      <c r="BL52" s="121">
        <f>$C52*INDEX(Curves!$AD$8:$AD$68,BL$4-$B52+1)</f>
        <v/>
      </c>
    </row>
    <row r="53">
      <c r="A53" s="116" t="inlineStr">
        <is>
          <t>Cohort month 44</t>
        </is>
      </c>
      <c r="B53" s="116" t="n">
        <v>44</v>
      </c>
      <c r="C53" s="33">
        <f>INDEX(Ops!$E$60:$BL$60,1,$B53)</f>
        <v/>
      </c>
      <c r="AW53" s="121">
        <f>$C53*INDEX(Curves!$AD$8:$AD$68,AW$4-$B53+1)</f>
        <v/>
      </c>
      <c r="AX53" s="121">
        <f>$C53*INDEX(Curves!$AD$8:$AD$68,AX$4-$B53+1)</f>
        <v/>
      </c>
      <c r="AY53" s="121">
        <f>$C53*INDEX(Curves!$AD$8:$AD$68,AY$4-$B53+1)</f>
        <v/>
      </c>
      <c r="AZ53" s="121">
        <f>$C53*INDEX(Curves!$AD$8:$AD$68,AZ$4-$B53+1)</f>
        <v/>
      </c>
      <c r="BA53" s="121">
        <f>$C53*INDEX(Curves!$AD$8:$AD$68,BA$4-$B53+1)</f>
        <v/>
      </c>
      <c r="BB53" s="121">
        <f>$C53*INDEX(Curves!$AD$8:$AD$68,BB$4-$B53+1)</f>
        <v/>
      </c>
      <c r="BC53" s="121">
        <f>$C53*INDEX(Curves!$AD$8:$AD$68,BC$4-$B53+1)</f>
        <v/>
      </c>
      <c r="BD53" s="121">
        <f>$C53*INDEX(Curves!$AD$8:$AD$68,BD$4-$B53+1)</f>
        <v/>
      </c>
      <c r="BE53" s="121">
        <f>$C53*INDEX(Curves!$AD$8:$AD$68,BE$4-$B53+1)</f>
        <v/>
      </c>
      <c r="BF53" s="121">
        <f>$C53*INDEX(Curves!$AD$8:$AD$68,BF$4-$B53+1)</f>
        <v/>
      </c>
      <c r="BG53" s="121">
        <f>$C53*INDEX(Curves!$AD$8:$AD$68,BG$4-$B53+1)</f>
        <v/>
      </c>
      <c r="BH53" s="121">
        <f>$C53*INDEX(Curves!$AD$8:$AD$68,BH$4-$B53+1)</f>
        <v/>
      </c>
      <c r="BI53" s="121">
        <f>$C53*INDEX(Curves!$AD$8:$AD$68,BI$4-$B53+1)</f>
        <v/>
      </c>
      <c r="BJ53" s="121">
        <f>$C53*INDEX(Curves!$AD$8:$AD$68,BJ$4-$B53+1)</f>
        <v/>
      </c>
      <c r="BK53" s="121">
        <f>$C53*INDEX(Curves!$AD$8:$AD$68,BK$4-$B53+1)</f>
        <v/>
      </c>
      <c r="BL53" s="121">
        <f>$C53*INDEX(Curves!$AD$8:$AD$68,BL$4-$B53+1)</f>
        <v/>
      </c>
    </row>
    <row r="54">
      <c r="A54" s="116" t="inlineStr">
        <is>
          <t>Cohort month 45</t>
        </is>
      </c>
      <c r="B54" s="116" t="n">
        <v>45</v>
      </c>
      <c r="C54" s="33">
        <f>INDEX(Ops!$E$60:$BL$60,1,$B54)</f>
        <v/>
      </c>
      <c r="AX54" s="121">
        <f>$C54*INDEX(Curves!$AD$8:$AD$68,AX$4-$B54+1)</f>
        <v/>
      </c>
      <c r="AY54" s="121">
        <f>$C54*INDEX(Curves!$AD$8:$AD$68,AY$4-$B54+1)</f>
        <v/>
      </c>
      <c r="AZ54" s="121">
        <f>$C54*INDEX(Curves!$AD$8:$AD$68,AZ$4-$B54+1)</f>
        <v/>
      </c>
      <c r="BA54" s="121">
        <f>$C54*INDEX(Curves!$AD$8:$AD$68,BA$4-$B54+1)</f>
        <v/>
      </c>
      <c r="BB54" s="121">
        <f>$C54*INDEX(Curves!$AD$8:$AD$68,BB$4-$B54+1)</f>
        <v/>
      </c>
      <c r="BC54" s="121">
        <f>$C54*INDEX(Curves!$AD$8:$AD$68,BC$4-$B54+1)</f>
        <v/>
      </c>
      <c r="BD54" s="121">
        <f>$C54*INDEX(Curves!$AD$8:$AD$68,BD$4-$B54+1)</f>
        <v/>
      </c>
      <c r="BE54" s="121">
        <f>$C54*INDEX(Curves!$AD$8:$AD$68,BE$4-$B54+1)</f>
        <v/>
      </c>
      <c r="BF54" s="121">
        <f>$C54*INDEX(Curves!$AD$8:$AD$68,BF$4-$B54+1)</f>
        <v/>
      </c>
      <c r="BG54" s="121">
        <f>$C54*INDEX(Curves!$AD$8:$AD$68,BG$4-$B54+1)</f>
        <v/>
      </c>
      <c r="BH54" s="121">
        <f>$C54*INDEX(Curves!$AD$8:$AD$68,BH$4-$B54+1)</f>
        <v/>
      </c>
      <c r="BI54" s="121">
        <f>$C54*INDEX(Curves!$AD$8:$AD$68,BI$4-$B54+1)</f>
        <v/>
      </c>
      <c r="BJ54" s="121">
        <f>$C54*INDEX(Curves!$AD$8:$AD$68,BJ$4-$B54+1)</f>
        <v/>
      </c>
      <c r="BK54" s="121">
        <f>$C54*INDEX(Curves!$AD$8:$AD$68,BK$4-$B54+1)</f>
        <v/>
      </c>
      <c r="BL54" s="121">
        <f>$C54*INDEX(Curves!$AD$8:$AD$68,BL$4-$B54+1)</f>
        <v/>
      </c>
    </row>
    <row r="55">
      <c r="A55" s="116" t="inlineStr">
        <is>
          <t>Cohort month 46</t>
        </is>
      </c>
      <c r="B55" s="116" t="n">
        <v>46</v>
      </c>
      <c r="C55" s="33">
        <f>INDEX(Ops!$E$60:$BL$60,1,$B55)</f>
        <v/>
      </c>
      <c r="AY55" s="121">
        <f>$C55*INDEX(Curves!$AD$8:$AD$68,AY$4-$B55+1)</f>
        <v/>
      </c>
      <c r="AZ55" s="121">
        <f>$C55*INDEX(Curves!$AD$8:$AD$68,AZ$4-$B55+1)</f>
        <v/>
      </c>
      <c r="BA55" s="121">
        <f>$C55*INDEX(Curves!$AD$8:$AD$68,BA$4-$B55+1)</f>
        <v/>
      </c>
      <c r="BB55" s="121">
        <f>$C55*INDEX(Curves!$AD$8:$AD$68,BB$4-$B55+1)</f>
        <v/>
      </c>
      <c r="BC55" s="121">
        <f>$C55*INDEX(Curves!$AD$8:$AD$68,BC$4-$B55+1)</f>
        <v/>
      </c>
      <c r="BD55" s="121">
        <f>$C55*INDEX(Curves!$AD$8:$AD$68,BD$4-$B55+1)</f>
        <v/>
      </c>
      <c r="BE55" s="121">
        <f>$C55*INDEX(Curves!$AD$8:$AD$68,BE$4-$B55+1)</f>
        <v/>
      </c>
      <c r="BF55" s="121">
        <f>$C55*INDEX(Curves!$AD$8:$AD$68,BF$4-$B55+1)</f>
        <v/>
      </c>
      <c r="BG55" s="121">
        <f>$C55*INDEX(Curves!$AD$8:$AD$68,BG$4-$B55+1)</f>
        <v/>
      </c>
      <c r="BH55" s="121">
        <f>$C55*INDEX(Curves!$AD$8:$AD$68,BH$4-$B55+1)</f>
        <v/>
      </c>
      <c r="BI55" s="121">
        <f>$C55*INDEX(Curves!$AD$8:$AD$68,BI$4-$B55+1)</f>
        <v/>
      </c>
      <c r="BJ55" s="121">
        <f>$C55*INDEX(Curves!$AD$8:$AD$68,BJ$4-$B55+1)</f>
        <v/>
      </c>
      <c r="BK55" s="121">
        <f>$C55*INDEX(Curves!$AD$8:$AD$68,BK$4-$B55+1)</f>
        <v/>
      </c>
      <c r="BL55" s="121">
        <f>$C55*INDEX(Curves!$AD$8:$AD$68,BL$4-$B55+1)</f>
        <v/>
      </c>
    </row>
    <row r="56">
      <c r="A56" s="116" t="inlineStr">
        <is>
          <t>Cohort month 47</t>
        </is>
      </c>
      <c r="B56" s="116" t="n">
        <v>47</v>
      </c>
      <c r="C56" s="33">
        <f>INDEX(Ops!$E$60:$BL$60,1,$B56)</f>
        <v/>
      </c>
      <c r="AZ56" s="121">
        <f>$C56*INDEX(Curves!$AD$8:$AD$68,AZ$4-$B56+1)</f>
        <v/>
      </c>
      <c r="BA56" s="121">
        <f>$C56*INDEX(Curves!$AD$8:$AD$68,BA$4-$B56+1)</f>
        <v/>
      </c>
      <c r="BB56" s="121">
        <f>$C56*INDEX(Curves!$AD$8:$AD$68,BB$4-$B56+1)</f>
        <v/>
      </c>
      <c r="BC56" s="121">
        <f>$C56*INDEX(Curves!$AD$8:$AD$68,BC$4-$B56+1)</f>
        <v/>
      </c>
      <c r="BD56" s="121">
        <f>$C56*INDEX(Curves!$AD$8:$AD$68,BD$4-$B56+1)</f>
        <v/>
      </c>
      <c r="BE56" s="121">
        <f>$C56*INDEX(Curves!$AD$8:$AD$68,BE$4-$B56+1)</f>
        <v/>
      </c>
      <c r="BF56" s="121">
        <f>$C56*INDEX(Curves!$AD$8:$AD$68,BF$4-$B56+1)</f>
        <v/>
      </c>
      <c r="BG56" s="121">
        <f>$C56*INDEX(Curves!$AD$8:$AD$68,BG$4-$B56+1)</f>
        <v/>
      </c>
      <c r="BH56" s="121">
        <f>$C56*INDEX(Curves!$AD$8:$AD$68,BH$4-$B56+1)</f>
        <v/>
      </c>
      <c r="BI56" s="121">
        <f>$C56*INDEX(Curves!$AD$8:$AD$68,BI$4-$B56+1)</f>
        <v/>
      </c>
      <c r="BJ56" s="121">
        <f>$C56*INDEX(Curves!$AD$8:$AD$68,BJ$4-$B56+1)</f>
        <v/>
      </c>
      <c r="BK56" s="121">
        <f>$C56*INDEX(Curves!$AD$8:$AD$68,BK$4-$B56+1)</f>
        <v/>
      </c>
      <c r="BL56" s="121">
        <f>$C56*INDEX(Curves!$AD$8:$AD$68,BL$4-$B56+1)</f>
        <v/>
      </c>
    </row>
    <row r="57">
      <c r="A57" s="116" t="inlineStr">
        <is>
          <t>Cohort month 48</t>
        </is>
      </c>
      <c r="B57" s="116" t="n">
        <v>48</v>
      </c>
      <c r="C57" s="33">
        <f>INDEX(Ops!$E$60:$BL$60,1,$B57)</f>
        <v/>
      </c>
      <c r="BA57" s="121">
        <f>$C57*INDEX(Curves!$AD$8:$AD$68,BA$4-$B57+1)</f>
        <v/>
      </c>
      <c r="BB57" s="121">
        <f>$C57*INDEX(Curves!$AD$8:$AD$68,BB$4-$B57+1)</f>
        <v/>
      </c>
      <c r="BC57" s="121">
        <f>$C57*INDEX(Curves!$AD$8:$AD$68,BC$4-$B57+1)</f>
        <v/>
      </c>
      <c r="BD57" s="121">
        <f>$C57*INDEX(Curves!$AD$8:$AD$68,BD$4-$B57+1)</f>
        <v/>
      </c>
      <c r="BE57" s="121">
        <f>$C57*INDEX(Curves!$AD$8:$AD$68,BE$4-$B57+1)</f>
        <v/>
      </c>
      <c r="BF57" s="121">
        <f>$C57*INDEX(Curves!$AD$8:$AD$68,BF$4-$B57+1)</f>
        <v/>
      </c>
      <c r="BG57" s="121">
        <f>$C57*INDEX(Curves!$AD$8:$AD$68,BG$4-$B57+1)</f>
        <v/>
      </c>
      <c r="BH57" s="121">
        <f>$C57*INDEX(Curves!$AD$8:$AD$68,BH$4-$B57+1)</f>
        <v/>
      </c>
      <c r="BI57" s="121">
        <f>$C57*INDEX(Curves!$AD$8:$AD$68,BI$4-$B57+1)</f>
        <v/>
      </c>
      <c r="BJ57" s="121">
        <f>$C57*INDEX(Curves!$AD$8:$AD$68,BJ$4-$B57+1)</f>
        <v/>
      </c>
      <c r="BK57" s="121">
        <f>$C57*INDEX(Curves!$AD$8:$AD$68,BK$4-$B57+1)</f>
        <v/>
      </c>
      <c r="BL57" s="121">
        <f>$C57*INDEX(Curves!$AD$8:$AD$68,BL$4-$B57+1)</f>
        <v/>
      </c>
    </row>
    <row r="58">
      <c r="A58" s="116" t="inlineStr">
        <is>
          <t>Cohort month 49</t>
        </is>
      </c>
      <c r="B58" s="116" t="n">
        <v>49</v>
      </c>
      <c r="C58" s="33">
        <f>INDEX(Ops!$E$60:$BL$60,1,$B58)</f>
        <v/>
      </c>
      <c r="BB58" s="121">
        <f>$C58*INDEX(Curves!$AD$8:$AD$68,BB$4-$B58+1)</f>
        <v/>
      </c>
      <c r="BC58" s="121">
        <f>$C58*INDEX(Curves!$AD$8:$AD$68,BC$4-$B58+1)</f>
        <v/>
      </c>
      <c r="BD58" s="121">
        <f>$C58*INDEX(Curves!$AD$8:$AD$68,BD$4-$B58+1)</f>
        <v/>
      </c>
      <c r="BE58" s="121">
        <f>$C58*INDEX(Curves!$AD$8:$AD$68,BE$4-$B58+1)</f>
        <v/>
      </c>
      <c r="BF58" s="121">
        <f>$C58*INDEX(Curves!$AD$8:$AD$68,BF$4-$B58+1)</f>
        <v/>
      </c>
      <c r="BG58" s="121">
        <f>$C58*INDEX(Curves!$AD$8:$AD$68,BG$4-$B58+1)</f>
        <v/>
      </c>
      <c r="BH58" s="121">
        <f>$C58*INDEX(Curves!$AD$8:$AD$68,BH$4-$B58+1)</f>
        <v/>
      </c>
      <c r="BI58" s="121">
        <f>$C58*INDEX(Curves!$AD$8:$AD$68,BI$4-$B58+1)</f>
        <v/>
      </c>
      <c r="BJ58" s="121">
        <f>$C58*INDEX(Curves!$AD$8:$AD$68,BJ$4-$B58+1)</f>
        <v/>
      </c>
      <c r="BK58" s="121">
        <f>$C58*INDEX(Curves!$AD$8:$AD$68,BK$4-$B58+1)</f>
        <v/>
      </c>
      <c r="BL58" s="121">
        <f>$C58*INDEX(Curves!$AD$8:$AD$68,BL$4-$B58+1)</f>
        <v/>
      </c>
    </row>
    <row r="59">
      <c r="A59" s="116" t="inlineStr">
        <is>
          <t>Cohort month 50</t>
        </is>
      </c>
      <c r="B59" s="116" t="n">
        <v>50</v>
      </c>
      <c r="C59" s="33">
        <f>INDEX(Ops!$E$60:$BL$60,1,$B59)</f>
        <v/>
      </c>
      <c r="BC59" s="121">
        <f>$C59*INDEX(Curves!$AD$8:$AD$68,BC$4-$B59+1)</f>
        <v/>
      </c>
      <c r="BD59" s="121">
        <f>$C59*INDEX(Curves!$AD$8:$AD$68,BD$4-$B59+1)</f>
        <v/>
      </c>
      <c r="BE59" s="121">
        <f>$C59*INDEX(Curves!$AD$8:$AD$68,BE$4-$B59+1)</f>
        <v/>
      </c>
      <c r="BF59" s="121">
        <f>$C59*INDEX(Curves!$AD$8:$AD$68,BF$4-$B59+1)</f>
        <v/>
      </c>
      <c r="BG59" s="121">
        <f>$C59*INDEX(Curves!$AD$8:$AD$68,BG$4-$B59+1)</f>
        <v/>
      </c>
      <c r="BH59" s="121">
        <f>$C59*INDEX(Curves!$AD$8:$AD$68,BH$4-$B59+1)</f>
        <v/>
      </c>
      <c r="BI59" s="121">
        <f>$C59*INDEX(Curves!$AD$8:$AD$68,BI$4-$B59+1)</f>
        <v/>
      </c>
      <c r="BJ59" s="121">
        <f>$C59*INDEX(Curves!$AD$8:$AD$68,BJ$4-$B59+1)</f>
        <v/>
      </c>
      <c r="BK59" s="121">
        <f>$C59*INDEX(Curves!$AD$8:$AD$68,BK$4-$B59+1)</f>
        <v/>
      </c>
      <c r="BL59" s="121">
        <f>$C59*INDEX(Curves!$AD$8:$AD$68,BL$4-$B59+1)</f>
        <v/>
      </c>
    </row>
    <row r="60">
      <c r="A60" s="116" t="inlineStr">
        <is>
          <t>Cohort month 51</t>
        </is>
      </c>
      <c r="B60" s="116" t="n">
        <v>51</v>
      </c>
      <c r="C60" s="33">
        <f>INDEX(Ops!$E$60:$BL$60,1,$B60)</f>
        <v/>
      </c>
      <c r="BD60" s="121">
        <f>$C60*INDEX(Curves!$AD$8:$AD$68,BD$4-$B60+1)</f>
        <v/>
      </c>
      <c r="BE60" s="121">
        <f>$C60*INDEX(Curves!$AD$8:$AD$68,BE$4-$B60+1)</f>
        <v/>
      </c>
      <c r="BF60" s="121">
        <f>$C60*INDEX(Curves!$AD$8:$AD$68,BF$4-$B60+1)</f>
        <v/>
      </c>
      <c r="BG60" s="121">
        <f>$C60*INDEX(Curves!$AD$8:$AD$68,BG$4-$B60+1)</f>
        <v/>
      </c>
      <c r="BH60" s="121">
        <f>$C60*INDEX(Curves!$AD$8:$AD$68,BH$4-$B60+1)</f>
        <v/>
      </c>
      <c r="BI60" s="121">
        <f>$C60*INDEX(Curves!$AD$8:$AD$68,BI$4-$B60+1)</f>
        <v/>
      </c>
      <c r="BJ60" s="121">
        <f>$C60*INDEX(Curves!$AD$8:$AD$68,BJ$4-$B60+1)</f>
        <v/>
      </c>
      <c r="BK60" s="121">
        <f>$C60*INDEX(Curves!$AD$8:$AD$68,BK$4-$B60+1)</f>
        <v/>
      </c>
      <c r="BL60" s="121">
        <f>$C60*INDEX(Curves!$AD$8:$AD$68,BL$4-$B60+1)</f>
        <v/>
      </c>
    </row>
    <row r="61">
      <c r="A61" s="116" t="inlineStr">
        <is>
          <t>Cohort month 52</t>
        </is>
      </c>
      <c r="B61" s="116" t="n">
        <v>52</v>
      </c>
      <c r="C61" s="33">
        <f>INDEX(Ops!$E$60:$BL$60,1,$B61)</f>
        <v/>
      </c>
      <c r="BE61" s="121">
        <f>$C61*INDEX(Curves!$AD$8:$AD$68,BE$4-$B61+1)</f>
        <v/>
      </c>
      <c r="BF61" s="121">
        <f>$C61*INDEX(Curves!$AD$8:$AD$68,BF$4-$B61+1)</f>
        <v/>
      </c>
      <c r="BG61" s="121">
        <f>$C61*INDEX(Curves!$AD$8:$AD$68,BG$4-$B61+1)</f>
        <v/>
      </c>
      <c r="BH61" s="121">
        <f>$C61*INDEX(Curves!$AD$8:$AD$68,BH$4-$B61+1)</f>
        <v/>
      </c>
      <c r="BI61" s="121">
        <f>$C61*INDEX(Curves!$AD$8:$AD$68,BI$4-$B61+1)</f>
        <v/>
      </c>
      <c r="BJ61" s="121">
        <f>$C61*INDEX(Curves!$AD$8:$AD$68,BJ$4-$B61+1)</f>
        <v/>
      </c>
      <c r="BK61" s="121">
        <f>$C61*INDEX(Curves!$AD$8:$AD$68,BK$4-$B61+1)</f>
        <v/>
      </c>
      <c r="BL61" s="121">
        <f>$C61*INDEX(Curves!$AD$8:$AD$68,BL$4-$B61+1)</f>
        <v/>
      </c>
    </row>
    <row r="62">
      <c r="A62" s="116" t="inlineStr">
        <is>
          <t>Cohort month 53</t>
        </is>
      </c>
      <c r="B62" s="116" t="n">
        <v>53</v>
      </c>
      <c r="C62" s="33">
        <f>INDEX(Ops!$E$60:$BL$60,1,$B62)</f>
        <v/>
      </c>
      <c r="BF62" s="121">
        <f>$C62*INDEX(Curves!$AD$8:$AD$68,BF$4-$B62+1)</f>
        <v/>
      </c>
      <c r="BG62" s="121">
        <f>$C62*INDEX(Curves!$AD$8:$AD$68,BG$4-$B62+1)</f>
        <v/>
      </c>
      <c r="BH62" s="121">
        <f>$C62*INDEX(Curves!$AD$8:$AD$68,BH$4-$B62+1)</f>
        <v/>
      </c>
      <c r="BI62" s="121">
        <f>$C62*INDEX(Curves!$AD$8:$AD$68,BI$4-$B62+1)</f>
        <v/>
      </c>
      <c r="BJ62" s="121">
        <f>$C62*INDEX(Curves!$AD$8:$AD$68,BJ$4-$B62+1)</f>
        <v/>
      </c>
      <c r="BK62" s="121">
        <f>$C62*INDEX(Curves!$AD$8:$AD$68,BK$4-$B62+1)</f>
        <v/>
      </c>
      <c r="BL62" s="121">
        <f>$C62*INDEX(Curves!$AD$8:$AD$68,BL$4-$B62+1)</f>
        <v/>
      </c>
    </row>
    <row r="63">
      <c r="A63" s="116" t="inlineStr">
        <is>
          <t>Cohort month 54</t>
        </is>
      </c>
      <c r="B63" s="116" t="n">
        <v>54</v>
      </c>
      <c r="C63" s="33">
        <f>INDEX(Ops!$E$60:$BL$60,1,$B63)</f>
        <v/>
      </c>
      <c r="BG63" s="121">
        <f>$C63*INDEX(Curves!$AD$8:$AD$68,BG$4-$B63+1)</f>
        <v/>
      </c>
      <c r="BH63" s="121">
        <f>$C63*INDEX(Curves!$AD$8:$AD$68,BH$4-$B63+1)</f>
        <v/>
      </c>
      <c r="BI63" s="121">
        <f>$C63*INDEX(Curves!$AD$8:$AD$68,BI$4-$B63+1)</f>
        <v/>
      </c>
      <c r="BJ63" s="121">
        <f>$C63*INDEX(Curves!$AD$8:$AD$68,BJ$4-$B63+1)</f>
        <v/>
      </c>
      <c r="BK63" s="121">
        <f>$C63*INDEX(Curves!$AD$8:$AD$68,BK$4-$B63+1)</f>
        <v/>
      </c>
      <c r="BL63" s="121">
        <f>$C63*INDEX(Curves!$AD$8:$AD$68,BL$4-$B63+1)</f>
        <v/>
      </c>
    </row>
    <row r="64">
      <c r="A64" s="116" t="inlineStr">
        <is>
          <t>Cohort month 55</t>
        </is>
      </c>
      <c r="B64" s="116" t="n">
        <v>55</v>
      </c>
      <c r="C64" s="33">
        <f>INDEX(Ops!$E$60:$BL$60,1,$B64)</f>
        <v/>
      </c>
      <c r="BH64" s="121">
        <f>$C64*INDEX(Curves!$AD$8:$AD$68,BH$4-$B64+1)</f>
        <v/>
      </c>
      <c r="BI64" s="121">
        <f>$C64*INDEX(Curves!$AD$8:$AD$68,BI$4-$B64+1)</f>
        <v/>
      </c>
      <c r="BJ64" s="121">
        <f>$C64*INDEX(Curves!$AD$8:$AD$68,BJ$4-$B64+1)</f>
        <v/>
      </c>
      <c r="BK64" s="121">
        <f>$C64*INDEX(Curves!$AD$8:$AD$68,BK$4-$B64+1)</f>
        <v/>
      </c>
      <c r="BL64" s="121">
        <f>$C64*INDEX(Curves!$AD$8:$AD$68,BL$4-$B64+1)</f>
        <v/>
      </c>
    </row>
    <row r="65">
      <c r="A65" s="116" t="inlineStr">
        <is>
          <t>Cohort month 56</t>
        </is>
      </c>
      <c r="B65" s="116" t="n">
        <v>56</v>
      </c>
      <c r="C65" s="33">
        <f>INDEX(Ops!$E$60:$BL$60,1,$B65)</f>
        <v/>
      </c>
      <c r="BI65" s="121">
        <f>$C65*INDEX(Curves!$AD$8:$AD$68,BI$4-$B65+1)</f>
        <v/>
      </c>
      <c r="BJ65" s="121">
        <f>$C65*INDEX(Curves!$AD$8:$AD$68,BJ$4-$B65+1)</f>
        <v/>
      </c>
      <c r="BK65" s="121">
        <f>$C65*INDEX(Curves!$AD$8:$AD$68,BK$4-$B65+1)</f>
        <v/>
      </c>
      <c r="BL65" s="121">
        <f>$C65*INDEX(Curves!$AD$8:$AD$68,BL$4-$B65+1)</f>
        <v/>
      </c>
    </row>
    <row r="66">
      <c r="A66" s="116" t="inlineStr">
        <is>
          <t>Cohort month 57</t>
        </is>
      </c>
      <c r="B66" s="116" t="n">
        <v>57</v>
      </c>
      <c r="C66" s="33">
        <f>INDEX(Ops!$E$60:$BL$60,1,$B66)</f>
        <v/>
      </c>
      <c r="BJ66" s="121">
        <f>$C66*INDEX(Curves!$AD$8:$AD$68,BJ$4-$B66+1)</f>
        <v/>
      </c>
      <c r="BK66" s="121">
        <f>$C66*INDEX(Curves!$AD$8:$AD$68,BK$4-$B66+1)</f>
        <v/>
      </c>
      <c r="BL66" s="121">
        <f>$C66*INDEX(Curves!$AD$8:$AD$68,BL$4-$B66+1)</f>
        <v/>
      </c>
    </row>
    <row r="67">
      <c r="A67" s="116" t="inlineStr">
        <is>
          <t>Cohort month 58</t>
        </is>
      </c>
      <c r="B67" s="116" t="n">
        <v>58</v>
      </c>
      <c r="C67" s="33">
        <f>INDEX(Ops!$E$60:$BL$60,1,$B67)</f>
        <v/>
      </c>
      <c r="BK67" s="121">
        <f>$C67*INDEX(Curves!$AD$8:$AD$68,BK$4-$B67+1)</f>
        <v/>
      </c>
      <c r="BL67" s="121">
        <f>$C67*INDEX(Curves!$AD$8:$AD$68,BL$4-$B67+1)</f>
        <v/>
      </c>
    </row>
    <row r="68">
      <c r="A68" s="116" t="inlineStr">
        <is>
          <t>Cohort month 59</t>
        </is>
      </c>
      <c r="B68" s="116" t="n">
        <v>59</v>
      </c>
      <c r="C68" s="33">
        <f>INDEX(Ops!$E$60:$BL$60,1,$B68)</f>
        <v/>
      </c>
      <c r="BL68" s="121">
        <f>$C68*INDEX(Curves!$AD$8:$AD$68,BL$4-$B68+1)</f>
        <v/>
      </c>
    </row>
    <row r="69">
      <c r="A69" s="116" t="inlineStr">
        <is>
          <t>Cohort month 60</t>
        </is>
      </c>
      <c r="B69" s="116"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INDEX(Ops!$E$59:$BL$59,1,$B73)</f>
        <v/>
      </c>
      <c r="F73" s="121">
        <f>$C73*INDEX(Curves!$AG$8:$AG$68,F$4-$B73+1)</f>
        <v/>
      </c>
      <c r="G73" s="121">
        <f>$C73*INDEX(Curves!$AG$8:$AG$68,G$4-$B73+1)</f>
        <v/>
      </c>
      <c r="H73" s="121">
        <f>$C73*INDEX(Curves!$AG$8:$AG$68,H$4-$B73+1)</f>
        <v/>
      </c>
      <c r="I73" s="121">
        <f>$C73*INDEX(Curves!$AG$8:$AG$68,I$4-$B73+1)</f>
        <v/>
      </c>
      <c r="J73" s="121">
        <f>$C73*INDEX(Curves!$AG$8:$AG$68,J$4-$B73+1)</f>
        <v/>
      </c>
      <c r="K73" s="121">
        <f>$C73*INDEX(Curves!$AG$8:$AG$68,K$4-$B73+1)</f>
        <v/>
      </c>
      <c r="L73" s="121">
        <f>$C73*INDEX(Curves!$AG$8:$AG$68,L$4-$B73+1)</f>
        <v/>
      </c>
      <c r="M73" s="121">
        <f>$C73*INDEX(Curves!$AG$8:$AG$68,M$4-$B73+1)</f>
        <v/>
      </c>
      <c r="N73" s="121">
        <f>$C73*INDEX(Curves!$AG$8:$AG$68,N$4-$B73+1)</f>
        <v/>
      </c>
      <c r="O73" s="121">
        <f>$C73*INDEX(Curves!$AG$8:$AG$68,O$4-$B73+1)</f>
        <v/>
      </c>
      <c r="P73" s="121">
        <f>$C73*INDEX(Curves!$AG$8:$AG$68,P$4-$B73+1)</f>
        <v/>
      </c>
      <c r="Q73" s="121">
        <f>$C73*INDEX(Curves!$AG$8:$AG$68,Q$4-$B73+1)</f>
        <v/>
      </c>
      <c r="R73" s="121">
        <f>$C73*INDEX(Curves!$AG$8:$AG$68,R$4-$B73+1)</f>
        <v/>
      </c>
      <c r="S73" s="121">
        <f>$C73*INDEX(Curves!$AG$8:$AG$68,S$4-$B73+1)</f>
        <v/>
      </c>
      <c r="T73" s="121">
        <f>$C73*INDEX(Curves!$AG$8:$AG$68,T$4-$B73+1)</f>
        <v/>
      </c>
      <c r="U73" s="121">
        <f>$C73*INDEX(Curves!$AG$8:$AG$68,U$4-$B73+1)</f>
        <v/>
      </c>
      <c r="V73" s="121">
        <f>$C73*INDEX(Curves!$AG$8:$AG$68,V$4-$B73+1)</f>
        <v/>
      </c>
      <c r="W73" s="121">
        <f>$C73*INDEX(Curves!$AG$8:$AG$68,W$4-$B73+1)</f>
        <v/>
      </c>
      <c r="X73" s="121">
        <f>$C73*INDEX(Curves!$AG$8:$AG$68,X$4-$B73+1)</f>
        <v/>
      </c>
      <c r="Y73" s="121">
        <f>$C73*INDEX(Curves!$AG$8:$AG$68,Y$4-$B73+1)</f>
        <v/>
      </c>
      <c r="Z73" s="121">
        <f>$C73*INDEX(Curves!$AG$8:$AG$68,Z$4-$B73+1)</f>
        <v/>
      </c>
      <c r="AA73" s="121">
        <f>$C73*INDEX(Curves!$AG$8:$AG$68,AA$4-$B73+1)</f>
        <v/>
      </c>
      <c r="AB73" s="121">
        <f>$C73*INDEX(Curves!$AG$8:$AG$68,AB$4-$B73+1)</f>
        <v/>
      </c>
      <c r="AC73" s="121">
        <f>$C73*INDEX(Curves!$AG$8:$AG$68,AC$4-$B73+1)</f>
        <v/>
      </c>
      <c r="AD73" s="121">
        <f>$C73*INDEX(Curves!$AG$8:$AG$68,AD$4-$B73+1)</f>
        <v/>
      </c>
      <c r="AE73" s="121">
        <f>$C73*INDEX(Curves!$AG$8:$AG$68,AE$4-$B73+1)</f>
        <v/>
      </c>
      <c r="AF73" s="121">
        <f>$C73*INDEX(Curves!$AG$8:$AG$68,AF$4-$B73+1)</f>
        <v/>
      </c>
      <c r="AG73" s="121">
        <f>$C73*INDEX(Curves!$AG$8:$AG$68,AG$4-$B73+1)</f>
        <v/>
      </c>
      <c r="AH73" s="121">
        <f>$C73*INDEX(Curves!$AG$8:$AG$68,AH$4-$B73+1)</f>
        <v/>
      </c>
      <c r="AI73" s="121">
        <f>$C73*INDEX(Curves!$AG$8:$AG$68,AI$4-$B73+1)</f>
        <v/>
      </c>
      <c r="AJ73" s="121">
        <f>$C73*INDEX(Curves!$AG$8:$AG$68,AJ$4-$B73+1)</f>
        <v/>
      </c>
      <c r="AK73" s="121">
        <f>$C73*INDEX(Curves!$AG$8:$AG$68,AK$4-$B73+1)</f>
        <v/>
      </c>
      <c r="AL73" s="121">
        <f>$C73*INDEX(Curves!$AG$8:$AG$68,AL$4-$B73+1)</f>
        <v/>
      </c>
      <c r="AM73" s="121">
        <f>$C73*INDEX(Curves!$AG$8:$AG$68,AM$4-$B73+1)</f>
        <v/>
      </c>
      <c r="AN73" s="121">
        <f>$C73*INDEX(Curves!$AG$8:$AG$68,AN$4-$B73+1)</f>
        <v/>
      </c>
      <c r="AO73" s="121">
        <f>$C73*INDEX(Curves!$AG$8:$AG$68,AO$4-$B73+1)</f>
        <v/>
      </c>
      <c r="AP73" s="121">
        <f>$C73*INDEX(Curves!$AG$8:$AG$68,AP$4-$B73+1)</f>
        <v/>
      </c>
      <c r="AQ73" s="121">
        <f>$C73*INDEX(Curves!$AG$8:$AG$68,AQ$4-$B73+1)</f>
        <v/>
      </c>
      <c r="AR73" s="121">
        <f>$C73*INDEX(Curves!$AG$8:$AG$68,AR$4-$B73+1)</f>
        <v/>
      </c>
      <c r="AS73" s="121">
        <f>$C73*INDEX(Curves!$AG$8:$AG$68,AS$4-$B73+1)</f>
        <v/>
      </c>
      <c r="AT73" s="121">
        <f>$C73*INDEX(Curves!$AG$8:$AG$68,AT$4-$B73+1)</f>
        <v/>
      </c>
      <c r="AU73" s="121">
        <f>$C73*INDEX(Curves!$AG$8:$AG$68,AU$4-$B73+1)</f>
        <v/>
      </c>
      <c r="AV73" s="121">
        <f>$C73*INDEX(Curves!$AG$8:$AG$68,AV$4-$B73+1)</f>
        <v/>
      </c>
      <c r="AW73" s="121">
        <f>$C73*INDEX(Curves!$AG$8:$AG$68,AW$4-$B73+1)</f>
        <v/>
      </c>
      <c r="AX73" s="121">
        <f>$C73*INDEX(Curves!$AG$8:$AG$68,AX$4-$B73+1)</f>
        <v/>
      </c>
      <c r="AY73" s="121">
        <f>$C73*INDEX(Curves!$AG$8:$AG$68,AY$4-$B73+1)</f>
        <v/>
      </c>
      <c r="AZ73" s="121">
        <f>$C73*INDEX(Curves!$AG$8:$AG$68,AZ$4-$B73+1)</f>
        <v/>
      </c>
      <c r="BA73" s="121">
        <f>$C73*INDEX(Curves!$AG$8:$AG$68,BA$4-$B73+1)</f>
        <v/>
      </c>
      <c r="BB73" s="121">
        <f>$C73*INDEX(Curves!$AG$8:$AG$68,BB$4-$B73+1)</f>
        <v/>
      </c>
      <c r="BC73" s="121">
        <f>$C73*INDEX(Curves!$AG$8:$AG$68,BC$4-$B73+1)</f>
        <v/>
      </c>
      <c r="BD73" s="121">
        <f>$C73*INDEX(Curves!$AG$8:$AG$68,BD$4-$B73+1)</f>
        <v/>
      </c>
      <c r="BE73" s="121">
        <f>$C73*INDEX(Curves!$AG$8:$AG$68,BE$4-$B73+1)</f>
        <v/>
      </c>
      <c r="BF73" s="121">
        <f>$C73*INDEX(Curves!$AG$8:$AG$68,BF$4-$B73+1)</f>
        <v/>
      </c>
      <c r="BG73" s="121">
        <f>$C73*INDEX(Curves!$AG$8:$AG$68,BG$4-$B73+1)</f>
        <v/>
      </c>
      <c r="BH73" s="121">
        <f>$C73*INDEX(Curves!$AG$8:$AG$68,BH$4-$B73+1)</f>
        <v/>
      </c>
      <c r="BI73" s="121">
        <f>$C73*INDEX(Curves!$AG$8:$AG$68,BI$4-$B73+1)</f>
        <v/>
      </c>
      <c r="BJ73" s="121">
        <f>$C73*INDEX(Curves!$AG$8:$AG$68,BJ$4-$B73+1)</f>
        <v/>
      </c>
      <c r="BK73" s="121">
        <f>$C73*INDEX(Curves!$AG$8:$AG$68,BK$4-$B73+1)</f>
        <v/>
      </c>
      <c r="BL73" s="121">
        <f>$C73*INDEX(Curves!$AG$8:$AG$68,BL$4-$B73+1)</f>
        <v/>
      </c>
    </row>
    <row r="74">
      <c r="A74" s="116" t="inlineStr">
        <is>
          <t>Cohort month 2</t>
        </is>
      </c>
      <c r="B74" s="116" t="n">
        <v>2</v>
      </c>
      <c r="C74" s="33">
        <f>INDEX(Ops!$E$59:$BL$59,1,$B74)</f>
        <v/>
      </c>
      <c r="G74" s="121">
        <f>$C74*INDEX(Curves!$AG$8:$AG$68,G$4-$B74+1)</f>
        <v/>
      </c>
      <c r="H74" s="121">
        <f>$C74*INDEX(Curves!$AG$8:$AG$68,H$4-$B74+1)</f>
        <v/>
      </c>
      <c r="I74" s="121">
        <f>$C74*INDEX(Curves!$AG$8:$AG$68,I$4-$B74+1)</f>
        <v/>
      </c>
      <c r="J74" s="121">
        <f>$C74*INDEX(Curves!$AG$8:$AG$68,J$4-$B74+1)</f>
        <v/>
      </c>
      <c r="K74" s="121">
        <f>$C74*INDEX(Curves!$AG$8:$AG$68,K$4-$B74+1)</f>
        <v/>
      </c>
      <c r="L74" s="121">
        <f>$C74*INDEX(Curves!$AG$8:$AG$68,L$4-$B74+1)</f>
        <v/>
      </c>
      <c r="M74" s="121">
        <f>$C74*INDEX(Curves!$AG$8:$AG$68,M$4-$B74+1)</f>
        <v/>
      </c>
      <c r="N74" s="121">
        <f>$C74*INDEX(Curves!$AG$8:$AG$68,N$4-$B74+1)</f>
        <v/>
      </c>
      <c r="O74" s="121">
        <f>$C74*INDEX(Curves!$AG$8:$AG$68,O$4-$B74+1)</f>
        <v/>
      </c>
      <c r="P74" s="121">
        <f>$C74*INDEX(Curves!$AG$8:$AG$68,P$4-$B74+1)</f>
        <v/>
      </c>
      <c r="Q74" s="121">
        <f>$C74*INDEX(Curves!$AG$8:$AG$68,Q$4-$B74+1)</f>
        <v/>
      </c>
      <c r="R74" s="121">
        <f>$C74*INDEX(Curves!$AG$8:$AG$68,R$4-$B74+1)</f>
        <v/>
      </c>
      <c r="S74" s="121">
        <f>$C74*INDEX(Curves!$AG$8:$AG$68,S$4-$B74+1)</f>
        <v/>
      </c>
      <c r="T74" s="121">
        <f>$C74*INDEX(Curves!$AG$8:$AG$68,T$4-$B74+1)</f>
        <v/>
      </c>
      <c r="U74" s="121">
        <f>$C74*INDEX(Curves!$AG$8:$AG$68,U$4-$B74+1)</f>
        <v/>
      </c>
      <c r="V74" s="121">
        <f>$C74*INDEX(Curves!$AG$8:$AG$68,V$4-$B74+1)</f>
        <v/>
      </c>
      <c r="W74" s="121">
        <f>$C74*INDEX(Curves!$AG$8:$AG$68,W$4-$B74+1)</f>
        <v/>
      </c>
      <c r="X74" s="121">
        <f>$C74*INDEX(Curves!$AG$8:$AG$68,X$4-$B74+1)</f>
        <v/>
      </c>
      <c r="Y74" s="121">
        <f>$C74*INDEX(Curves!$AG$8:$AG$68,Y$4-$B74+1)</f>
        <v/>
      </c>
      <c r="Z74" s="121">
        <f>$C74*INDEX(Curves!$AG$8:$AG$68,Z$4-$B74+1)</f>
        <v/>
      </c>
      <c r="AA74" s="121">
        <f>$C74*INDEX(Curves!$AG$8:$AG$68,AA$4-$B74+1)</f>
        <v/>
      </c>
      <c r="AB74" s="121">
        <f>$C74*INDEX(Curves!$AG$8:$AG$68,AB$4-$B74+1)</f>
        <v/>
      </c>
      <c r="AC74" s="121">
        <f>$C74*INDEX(Curves!$AG$8:$AG$68,AC$4-$B74+1)</f>
        <v/>
      </c>
      <c r="AD74" s="121">
        <f>$C74*INDEX(Curves!$AG$8:$AG$68,AD$4-$B74+1)</f>
        <v/>
      </c>
      <c r="AE74" s="121">
        <f>$C74*INDEX(Curves!$AG$8:$AG$68,AE$4-$B74+1)</f>
        <v/>
      </c>
      <c r="AF74" s="121">
        <f>$C74*INDEX(Curves!$AG$8:$AG$68,AF$4-$B74+1)</f>
        <v/>
      </c>
      <c r="AG74" s="121">
        <f>$C74*INDEX(Curves!$AG$8:$AG$68,AG$4-$B74+1)</f>
        <v/>
      </c>
      <c r="AH74" s="121">
        <f>$C74*INDEX(Curves!$AG$8:$AG$68,AH$4-$B74+1)</f>
        <v/>
      </c>
      <c r="AI74" s="121">
        <f>$C74*INDEX(Curves!$AG$8:$AG$68,AI$4-$B74+1)</f>
        <v/>
      </c>
      <c r="AJ74" s="121">
        <f>$C74*INDEX(Curves!$AG$8:$AG$68,AJ$4-$B74+1)</f>
        <v/>
      </c>
      <c r="AK74" s="121">
        <f>$C74*INDEX(Curves!$AG$8:$AG$68,AK$4-$B74+1)</f>
        <v/>
      </c>
      <c r="AL74" s="121">
        <f>$C74*INDEX(Curves!$AG$8:$AG$68,AL$4-$B74+1)</f>
        <v/>
      </c>
      <c r="AM74" s="121">
        <f>$C74*INDEX(Curves!$AG$8:$AG$68,AM$4-$B74+1)</f>
        <v/>
      </c>
      <c r="AN74" s="121">
        <f>$C74*INDEX(Curves!$AG$8:$AG$68,AN$4-$B74+1)</f>
        <v/>
      </c>
      <c r="AO74" s="121">
        <f>$C74*INDEX(Curves!$AG$8:$AG$68,AO$4-$B74+1)</f>
        <v/>
      </c>
      <c r="AP74" s="121">
        <f>$C74*INDEX(Curves!$AG$8:$AG$68,AP$4-$B74+1)</f>
        <v/>
      </c>
      <c r="AQ74" s="121">
        <f>$C74*INDEX(Curves!$AG$8:$AG$68,AQ$4-$B74+1)</f>
        <v/>
      </c>
      <c r="AR74" s="121">
        <f>$C74*INDEX(Curves!$AG$8:$AG$68,AR$4-$B74+1)</f>
        <v/>
      </c>
      <c r="AS74" s="121">
        <f>$C74*INDEX(Curves!$AG$8:$AG$68,AS$4-$B74+1)</f>
        <v/>
      </c>
      <c r="AT74" s="121">
        <f>$C74*INDEX(Curves!$AG$8:$AG$68,AT$4-$B74+1)</f>
        <v/>
      </c>
      <c r="AU74" s="121">
        <f>$C74*INDEX(Curves!$AG$8:$AG$68,AU$4-$B74+1)</f>
        <v/>
      </c>
      <c r="AV74" s="121">
        <f>$C74*INDEX(Curves!$AG$8:$AG$68,AV$4-$B74+1)</f>
        <v/>
      </c>
      <c r="AW74" s="121">
        <f>$C74*INDEX(Curves!$AG$8:$AG$68,AW$4-$B74+1)</f>
        <v/>
      </c>
      <c r="AX74" s="121">
        <f>$C74*INDEX(Curves!$AG$8:$AG$68,AX$4-$B74+1)</f>
        <v/>
      </c>
      <c r="AY74" s="121">
        <f>$C74*INDEX(Curves!$AG$8:$AG$68,AY$4-$B74+1)</f>
        <v/>
      </c>
      <c r="AZ74" s="121">
        <f>$C74*INDEX(Curves!$AG$8:$AG$68,AZ$4-$B74+1)</f>
        <v/>
      </c>
      <c r="BA74" s="121">
        <f>$C74*INDEX(Curves!$AG$8:$AG$68,BA$4-$B74+1)</f>
        <v/>
      </c>
      <c r="BB74" s="121">
        <f>$C74*INDEX(Curves!$AG$8:$AG$68,BB$4-$B74+1)</f>
        <v/>
      </c>
      <c r="BC74" s="121">
        <f>$C74*INDEX(Curves!$AG$8:$AG$68,BC$4-$B74+1)</f>
        <v/>
      </c>
      <c r="BD74" s="121">
        <f>$C74*INDEX(Curves!$AG$8:$AG$68,BD$4-$B74+1)</f>
        <v/>
      </c>
      <c r="BE74" s="121">
        <f>$C74*INDEX(Curves!$AG$8:$AG$68,BE$4-$B74+1)</f>
        <v/>
      </c>
      <c r="BF74" s="121">
        <f>$C74*INDEX(Curves!$AG$8:$AG$68,BF$4-$B74+1)</f>
        <v/>
      </c>
      <c r="BG74" s="121">
        <f>$C74*INDEX(Curves!$AG$8:$AG$68,BG$4-$B74+1)</f>
        <v/>
      </c>
      <c r="BH74" s="121">
        <f>$C74*INDEX(Curves!$AG$8:$AG$68,BH$4-$B74+1)</f>
        <v/>
      </c>
      <c r="BI74" s="121">
        <f>$C74*INDEX(Curves!$AG$8:$AG$68,BI$4-$B74+1)</f>
        <v/>
      </c>
      <c r="BJ74" s="121">
        <f>$C74*INDEX(Curves!$AG$8:$AG$68,BJ$4-$B74+1)</f>
        <v/>
      </c>
      <c r="BK74" s="121">
        <f>$C74*INDEX(Curves!$AG$8:$AG$68,BK$4-$B74+1)</f>
        <v/>
      </c>
      <c r="BL74" s="121">
        <f>$C74*INDEX(Curves!$AG$8:$AG$68,BL$4-$B74+1)</f>
        <v/>
      </c>
    </row>
    <row r="75">
      <c r="A75" s="116" t="inlineStr">
        <is>
          <t>Cohort month 3</t>
        </is>
      </c>
      <c r="B75" s="116" t="n">
        <v>3</v>
      </c>
      <c r="C75" s="33">
        <f>INDEX(Ops!$E$59:$BL$59,1,$B75)</f>
        <v/>
      </c>
      <c r="H75" s="121">
        <f>$C75*INDEX(Curves!$AG$8:$AG$68,H$4-$B75+1)</f>
        <v/>
      </c>
      <c r="I75" s="121">
        <f>$C75*INDEX(Curves!$AG$8:$AG$68,I$4-$B75+1)</f>
        <v/>
      </c>
      <c r="J75" s="121">
        <f>$C75*INDEX(Curves!$AG$8:$AG$68,J$4-$B75+1)</f>
        <v/>
      </c>
      <c r="K75" s="121">
        <f>$C75*INDEX(Curves!$AG$8:$AG$68,K$4-$B75+1)</f>
        <v/>
      </c>
      <c r="L75" s="121">
        <f>$C75*INDEX(Curves!$AG$8:$AG$68,L$4-$B75+1)</f>
        <v/>
      </c>
      <c r="M75" s="121">
        <f>$C75*INDEX(Curves!$AG$8:$AG$68,M$4-$B75+1)</f>
        <v/>
      </c>
      <c r="N75" s="121">
        <f>$C75*INDEX(Curves!$AG$8:$AG$68,N$4-$B75+1)</f>
        <v/>
      </c>
      <c r="O75" s="121">
        <f>$C75*INDEX(Curves!$AG$8:$AG$68,O$4-$B75+1)</f>
        <v/>
      </c>
      <c r="P75" s="121">
        <f>$C75*INDEX(Curves!$AG$8:$AG$68,P$4-$B75+1)</f>
        <v/>
      </c>
      <c r="Q75" s="121">
        <f>$C75*INDEX(Curves!$AG$8:$AG$68,Q$4-$B75+1)</f>
        <v/>
      </c>
      <c r="R75" s="121">
        <f>$C75*INDEX(Curves!$AG$8:$AG$68,R$4-$B75+1)</f>
        <v/>
      </c>
      <c r="S75" s="121">
        <f>$C75*INDEX(Curves!$AG$8:$AG$68,S$4-$B75+1)</f>
        <v/>
      </c>
      <c r="T75" s="121">
        <f>$C75*INDEX(Curves!$AG$8:$AG$68,T$4-$B75+1)</f>
        <v/>
      </c>
      <c r="U75" s="121">
        <f>$C75*INDEX(Curves!$AG$8:$AG$68,U$4-$B75+1)</f>
        <v/>
      </c>
      <c r="V75" s="121">
        <f>$C75*INDEX(Curves!$AG$8:$AG$68,V$4-$B75+1)</f>
        <v/>
      </c>
      <c r="W75" s="121">
        <f>$C75*INDEX(Curves!$AG$8:$AG$68,W$4-$B75+1)</f>
        <v/>
      </c>
      <c r="X75" s="121">
        <f>$C75*INDEX(Curves!$AG$8:$AG$68,X$4-$B75+1)</f>
        <v/>
      </c>
      <c r="Y75" s="121">
        <f>$C75*INDEX(Curves!$AG$8:$AG$68,Y$4-$B75+1)</f>
        <v/>
      </c>
      <c r="Z75" s="121">
        <f>$C75*INDEX(Curves!$AG$8:$AG$68,Z$4-$B75+1)</f>
        <v/>
      </c>
      <c r="AA75" s="121">
        <f>$C75*INDEX(Curves!$AG$8:$AG$68,AA$4-$B75+1)</f>
        <v/>
      </c>
      <c r="AB75" s="121">
        <f>$C75*INDEX(Curves!$AG$8:$AG$68,AB$4-$B75+1)</f>
        <v/>
      </c>
      <c r="AC75" s="121">
        <f>$C75*INDEX(Curves!$AG$8:$AG$68,AC$4-$B75+1)</f>
        <v/>
      </c>
      <c r="AD75" s="121">
        <f>$C75*INDEX(Curves!$AG$8:$AG$68,AD$4-$B75+1)</f>
        <v/>
      </c>
      <c r="AE75" s="121">
        <f>$C75*INDEX(Curves!$AG$8:$AG$68,AE$4-$B75+1)</f>
        <v/>
      </c>
      <c r="AF75" s="121">
        <f>$C75*INDEX(Curves!$AG$8:$AG$68,AF$4-$B75+1)</f>
        <v/>
      </c>
      <c r="AG75" s="121">
        <f>$C75*INDEX(Curves!$AG$8:$AG$68,AG$4-$B75+1)</f>
        <v/>
      </c>
      <c r="AH75" s="121">
        <f>$C75*INDEX(Curves!$AG$8:$AG$68,AH$4-$B75+1)</f>
        <v/>
      </c>
      <c r="AI75" s="121">
        <f>$C75*INDEX(Curves!$AG$8:$AG$68,AI$4-$B75+1)</f>
        <v/>
      </c>
      <c r="AJ75" s="121">
        <f>$C75*INDEX(Curves!$AG$8:$AG$68,AJ$4-$B75+1)</f>
        <v/>
      </c>
      <c r="AK75" s="121">
        <f>$C75*INDEX(Curves!$AG$8:$AG$68,AK$4-$B75+1)</f>
        <v/>
      </c>
      <c r="AL75" s="121">
        <f>$C75*INDEX(Curves!$AG$8:$AG$68,AL$4-$B75+1)</f>
        <v/>
      </c>
      <c r="AM75" s="121">
        <f>$C75*INDEX(Curves!$AG$8:$AG$68,AM$4-$B75+1)</f>
        <v/>
      </c>
      <c r="AN75" s="121">
        <f>$C75*INDEX(Curves!$AG$8:$AG$68,AN$4-$B75+1)</f>
        <v/>
      </c>
      <c r="AO75" s="121">
        <f>$C75*INDEX(Curves!$AG$8:$AG$68,AO$4-$B75+1)</f>
        <v/>
      </c>
      <c r="AP75" s="121">
        <f>$C75*INDEX(Curves!$AG$8:$AG$68,AP$4-$B75+1)</f>
        <v/>
      </c>
      <c r="AQ75" s="121">
        <f>$C75*INDEX(Curves!$AG$8:$AG$68,AQ$4-$B75+1)</f>
        <v/>
      </c>
      <c r="AR75" s="121">
        <f>$C75*INDEX(Curves!$AG$8:$AG$68,AR$4-$B75+1)</f>
        <v/>
      </c>
      <c r="AS75" s="121">
        <f>$C75*INDEX(Curves!$AG$8:$AG$68,AS$4-$B75+1)</f>
        <v/>
      </c>
      <c r="AT75" s="121">
        <f>$C75*INDEX(Curves!$AG$8:$AG$68,AT$4-$B75+1)</f>
        <v/>
      </c>
      <c r="AU75" s="121">
        <f>$C75*INDEX(Curves!$AG$8:$AG$68,AU$4-$B75+1)</f>
        <v/>
      </c>
      <c r="AV75" s="121">
        <f>$C75*INDEX(Curves!$AG$8:$AG$68,AV$4-$B75+1)</f>
        <v/>
      </c>
      <c r="AW75" s="121">
        <f>$C75*INDEX(Curves!$AG$8:$AG$68,AW$4-$B75+1)</f>
        <v/>
      </c>
      <c r="AX75" s="121">
        <f>$C75*INDEX(Curves!$AG$8:$AG$68,AX$4-$B75+1)</f>
        <v/>
      </c>
      <c r="AY75" s="121">
        <f>$C75*INDEX(Curves!$AG$8:$AG$68,AY$4-$B75+1)</f>
        <v/>
      </c>
      <c r="AZ75" s="121">
        <f>$C75*INDEX(Curves!$AG$8:$AG$68,AZ$4-$B75+1)</f>
        <v/>
      </c>
      <c r="BA75" s="121">
        <f>$C75*INDEX(Curves!$AG$8:$AG$68,BA$4-$B75+1)</f>
        <v/>
      </c>
      <c r="BB75" s="121">
        <f>$C75*INDEX(Curves!$AG$8:$AG$68,BB$4-$B75+1)</f>
        <v/>
      </c>
      <c r="BC75" s="121">
        <f>$C75*INDEX(Curves!$AG$8:$AG$68,BC$4-$B75+1)</f>
        <v/>
      </c>
      <c r="BD75" s="121">
        <f>$C75*INDEX(Curves!$AG$8:$AG$68,BD$4-$B75+1)</f>
        <v/>
      </c>
      <c r="BE75" s="121">
        <f>$C75*INDEX(Curves!$AG$8:$AG$68,BE$4-$B75+1)</f>
        <v/>
      </c>
      <c r="BF75" s="121">
        <f>$C75*INDEX(Curves!$AG$8:$AG$68,BF$4-$B75+1)</f>
        <v/>
      </c>
      <c r="BG75" s="121">
        <f>$C75*INDEX(Curves!$AG$8:$AG$68,BG$4-$B75+1)</f>
        <v/>
      </c>
      <c r="BH75" s="121">
        <f>$C75*INDEX(Curves!$AG$8:$AG$68,BH$4-$B75+1)</f>
        <v/>
      </c>
      <c r="BI75" s="121">
        <f>$C75*INDEX(Curves!$AG$8:$AG$68,BI$4-$B75+1)</f>
        <v/>
      </c>
      <c r="BJ75" s="121">
        <f>$C75*INDEX(Curves!$AG$8:$AG$68,BJ$4-$B75+1)</f>
        <v/>
      </c>
      <c r="BK75" s="121">
        <f>$C75*INDEX(Curves!$AG$8:$AG$68,BK$4-$B75+1)</f>
        <v/>
      </c>
      <c r="BL75" s="121">
        <f>$C75*INDEX(Curves!$AG$8:$AG$68,BL$4-$B75+1)</f>
        <v/>
      </c>
    </row>
    <row r="76">
      <c r="A76" s="116" t="inlineStr">
        <is>
          <t>Cohort month 4</t>
        </is>
      </c>
      <c r="B76" s="116" t="n">
        <v>4</v>
      </c>
      <c r="C76" s="33">
        <f>INDEX(Ops!$E$59:$BL$59,1,$B76)</f>
        <v/>
      </c>
      <c r="I76" s="121">
        <f>$C76*INDEX(Curves!$AG$8:$AG$68,I$4-$B76+1)</f>
        <v/>
      </c>
      <c r="J76" s="121">
        <f>$C76*INDEX(Curves!$AG$8:$AG$68,J$4-$B76+1)</f>
        <v/>
      </c>
      <c r="K76" s="121">
        <f>$C76*INDEX(Curves!$AG$8:$AG$68,K$4-$B76+1)</f>
        <v/>
      </c>
      <c r="L76" s="121">
        <f>$C76*INDEX(Curves!$AG$8:$AG$68,L$4-$B76+1)</f>
        <v/>
      </c>
      <c r="M76" s="121">
        <f>$C76*INDEX(Curves!$AG$8:$AG$68,M$4-$B76+1)</f>
        <v/>
      </c>
      <c r="N76" s="121">
        <f>$C76*INDEX(Curves!$AG$8:$AG$68,N$4-$B76+1)</f>
        <v/>
      </c>
      <c r="O76" s="121">
        <f>$C76*INDEX(Curves!$AG$8:$AG$68,O$4-$B76+1)</f>
        <v/>
      </c>
      <c r="P76" s="121">
        <f>$C76*INDEX(Curves!$AG$8:$AG$68,P$4-$B76+1)</f>
        <v/>
      </c>
      <c r="Q76" s="121">
        <f>$C76*INDEX(Curves!$AG$8:$AG$68,Q$4-$B76+1)</f>
        <v/>
      </c>
      <c r="R76" s="121">
        <f>$C76*INDEX(Curves!$AG$8:$AG$68,R$4-$B76+1)</f>
        <v/>
      </c>
      <c r="S76" s="121">
        <f>$C76*INDEX(Curves!$AG$8:$AG$68,S$4-$B76+1)</f>
        <v/>
      </c>
      <c r="T76" s="121">
        <f>$C76*INDEX(Curves!$AG$8:$AG$68,T$4-$B76+1)</f>
        <v/>
      </c>
      <c r="U76" s="121">
        <f>$C76*INDEX(Curves!$AG$8:$AG$68,U$4-$B76+1)</f>
        <v/>
      </c>
      <c r="V76" s="121">
        <f>$C76*INDEX(Curves!$AG$8:$AG$68,V$4-$B76+1)</f>
        <v/>
      </c>
      <c r="W76" s="121">
        <f>$C76*INDEX(Curves!$AG$8:$AG$68,W$4-$B76+1)</f>
        <v/>
      </c>
      <c r="X76" s="121">
        <f>$C76*INDEX(Curves!$AG$8:$AG$68,X$4-$B76+1)</f>
        <v/>
      </c>
      <c r="Y76" s="121">
        <f>$C76*INDEX(Curves!$AG$8:$AG$68,Y$4-$B76+1)</f>
        <v/>
      </c>
      <c r="Z76" s="121">
        <f>$C76*INDEX(Curves!$AG$8:$AG$68,Z$4-$B76+1)</f>
        <v/>
      </c>
      <c r="AA76" s="121">
        <f>$C76*INDEX(Curves!$AG$8:$AG$68,AA$4-$B76+1)</f>
        <v/>
      </c>
      <c r="AB76" s="121">
        <f>$C76*INDEX(Curves!$AG$8:$AG$68,AB$4-$B76+1)</f>
        <v/>
      </c>
      <c r="AC76" s="121">
        <f>$C76*INDEX(Curves!$AG$8:$AG$68,AC$4-$B76+1)</f>
        <v/>
      </c>
      <c r="AD76" s="121">
        <f>$C76*INDEX(Curves!$AG$8:$AG$68,AD$4-$B76+1)</f>
        <v/>
      </c>
      <c r="AE76" s="121">
        <f>$C76*INDEX(Curves!$AG$8:$AG$68,AE$4-$B76+1)</f>
        <v/>
      </c>
      <c r="AF76" s="121">
        <f>$C76*INDEX(Curves!$AG$8:$AG$68,AF$4-$B76+1)</f>
        <v/>
      </c>
      <c r="AG76" s="121">
        <f>$C76*INDEX(Curves!$AG$8:$AG$68,AG$4-$B76+1)</f>
        <v/>
      </c>
      <c r="AH76" s="121">
        <f>$C76*INDEX(Curves!$AG$8:$AG$68,AH$4-$B76+1)</f>
        <v/>
      </c>
      <c r="AI76" s="121">
        <f>$C76*INDEX(Curves!$AG$8:$AG$68,AI$4-$B76+1)</f>
        <v/>
      </c>
      <c r="AJ76" s="121">
        <f>$C76*INDEX(Curves!$AG$8:$AG$68,AJ$4-$B76+1)</f>
        <v/>
      </c>
      <c r="AK76" s="121">
        <f>$C76*INDEX(Curves!$AG$8:$AG$68,AK$4-$B76+1)</f>
        <v/>
      </c>
      <c r="AL76" s="121">
        <f>$C76*INDEX(Curves!$AG$8:$AG$68,AL$4-$B76+1)</f>
        <v/>
      </c>
      <c r="AM76" s="121">
        <f>$C76*INDEX(Curves!$AG$8:$AG$68,AM$4-$B76+1)</f>
        <v/>
      </c>
      <c r="AN76" s="121">
        <f>$C76*INDEX(Curves!$AG$8:$AG$68,AN$4-$B76+1)</f>
        <v/>
      </c>
      <c r="AO76" s="121">
        <f>$C76*INDEX(Curves!$AG$8:$AG$68,AO$4-$B76+1)</f>
        <v/>
      </c>
      <c r="AP76" s="121">
        <f>$C76*INDEX(Curves!$AG$8:$AG$68,AP$4-$B76+1)</f>
        <v/>
      </c>
      <c r="AQ76" s="121">
        <f>$C76*INDEX(Curves!$AG$8:$AG$68,AQ$4-$B76+1)</f>
        <v/>
      </c>
      <c r="AR76" s="121">
        <f>$C76*INDEX(Curves!$AG$8:$AG$68,AR$4-$B76+1)</f>
        <v/>
      </c>
      <c r="AS76" s="121">
        <f>$C76*INDEX(Curves!$AG$8:$AG$68,AS$4-$B76+1)</f>
        <v/>
      </c>
      <c r="AT76" s="121">
        <f>$C76*INDEX(Curves!$AG$8:$AG$68,AT$4-$B76+1)</f>
        <v/>
      </c>
      <c r="AU76" s="121">
        <f>$C76*INDEX(Curves!$AG$8:$AG$68,AU$4-$B76+1)</f>
        <v/>
      </c>
      <c r="AV76" s="121">
        <f>$C76*INDEX(Curves!$AG$8:$AG$68,AV$4-$B76+1)</f>
        <v/>
      </c>
      <c r="AW76" s="121">
        <f>$C76*INDEX(Curves!$AG$8:$AG$68,AW$4-$B76+1)</f>
        <v/>
      </c>
      <c r="AX76" s="121">
        <f>$C76*INDEX(Curves!$AG$8:$AG$68,AX$4-$B76+1)</f>
        <v/>
      </c>
      <c r="AY76" s="121">
        <f>$C76*INDEX(Curves!$AG$8:$AG$68,AY$4-$B76+1)</f>
        <v/>
      </c>
      <c r="AZ76" s="121">
        <f>$C76*INDEX(Curves!$AG$8:$AG$68,AZ$4-$B76+1)</f>
        <v/>
      </c>
      <c r="BA76" s="121">
        <f>$C76*INDEX(Curves!$AG$8:$AG$68,BA$4-$B76+1)</f>
        <v/>
      </c>
      <c r="BB76" s="121">
        <f>$C76*INDEX(Curves!$AG$8:$AG$68,BB$4-$B76+1)</f>
        <v/>
      </c>
      <c r="BC76" s="121">
        <f>$C76*INDEX(Curves!$AG$8:$AG$68,BC$4-$B76+1)</f>
        <v/>
      </c>
      <c r="BD76" s="121">
        <f>$C76*INDEX(Curves!$AG$8:$AG$68,BD$4-$B76+1)</f>
        <v/>
      </c>
      <c r="BE76" s="121">
        <f>$C76*INDEX(Curves!$AG$8:$AG$68,BE$4-$B76+1)</f>
        <v/>
      </c>
      <c r="BF76" s="121">
        <f>$C76*INDEX(Curves!$AG$8:$AG$68,BF$4-$B76+1)</f>
        <v/>
      </c>
      <c r="BG76" s="121">
        <f>$C76*INDEX(Curves!$AG$8:$AG$68,BG$4-$B76+1)</f>
        <v/>
      </c>
      <c r="BH76" s="121">
        <f>$C76*INDEX(Curves!$AG$8:$AG$68,BH$4-$B76+1)</f>
        <v/>
      </c>
      <c r="BI76" s="121">
        <f>$C76*INDEX(Curves!$AG$8:$AG$68,BI$4-$B76+1)</f>
        <v/>
      </c>
      <c r="BJ76" s="121">
        <f>$C76*INDEX(Curves!$AG$8:$AG$68,BJ$4-$B76+1)</f>
        <v/>
      </c>
      <c r="BK76" s="121">
        <f>$C76*INDEX(Curves!$AG$8:$AG$68,BK$4-$B76+1)</f>
        <v/>
      </c>
      <c r="BL76" s="121">
        <f>$C76*INDEX(Curves!$AG$8:$AG$68,BL$4-$B76+1)</f>
        <v/>
      </c>
    </row>
    <row r="77">
      <c r="A77" s="116" t="inlineStr">
        <is>
          <t>Cohort month 5</t>
        </is>
      </c>
      <c r="B77" s="116" t="n">
        <v>5</v>
      </c>
      <c r="C77" s="33">
        <f>INDEX(Ops!$E$59:$BL$59,1,$B77)</f>
        <v/>
      </c>
      <c r="J77" s="121">
        <f>$C77*INDEX(Curves!$AG$8:$AG$68,J$4-$B77+1)</f>
        <v/>
      </c>
      <c r="K77" s="121">
        <f>$C77*INDEX(Curves!$AG$8:$AG$68,K$4-$B77+1)</f>
        <v/>
      </c>
      <c r="L77" s="121">
        <f>$C77*INDEX(Curves!$AG$8:$AG$68,L$4-$B77+1)</f>
        <v/>
      </c>
      <c r="M77" s="121">
        <f>$C77*INDEX(Curves!$AG$8:$AG$68,M$4-$B77+1)</f>
        <v/>
      </c>
      <c r="N77" s="121">
        <f>$C77*INDEX(Curves!$AG$8:$AG$68,N$4-$B77+1)</f>
        <v/>
      </c>
      <c r="O77" s="121">
        <f>$C77*INDEX(Curves!$AG$8:$AG$68,O$4-$B77+1)</f>
        <v/>
      </c>
      <c r="P77" s="121">
        <f>$C77*INDEX(Curves!$AG$8:$AG$68,P$4-$B77+1)</f>
        <v/>
      </c>
      <c r="Q77" s="121">
        <f>$C77*INDEX(Curves!$AG$8:$AG$68,Q$4-$B77+1)</f>
        <v/>
      </c>
      <c r="R77" s="121">
        <f>$C77*INDEX(Curves!$AG$8:$AG$68,R$4-$B77+1)</f>
        <v/>
      </c>
      <c r="S77" s="121">
        <f>$C77*INDEX(Curves!$AG$8:$AG$68,S$4-$B77+1)</f>
        <v/>
      </c>
      <c r="T77" s="121">
        <f>$C77*INDEX(Curves!$AG$8:$AG$68,T$4-$B77+1)</f>
        <v/>
      </c>
      <c r="U77" s="121">
        <f>$C77*INDEX(Curves!$AG$8:$AG$68,U$4-$B77+1)</f>
        <v/>
      </c>
      <c r="V77" s="121">
        <f>$C77*INDEX(Curves!$AG$8:$AG$68,V$4-$B77+1)</f>
        <v/>
      </c>
      <c r="W77" s="121">
        <f>$C77*INDEX(Curves!$AG$8:$AG$68,W$4-$B77+1)</f>
        <v/>
      </c>
      <c r="X77" s="121">
        <f>$C77*INDEX(Curves!$AG$8:$AG$68,X$4-$B77+1)</f>
        <v/>
      </c>
      <c r="Y77" s="121">
        <f>$C77*INDEX(Curves!$AG$8:$AG$68,Y$4-$B77+1)</f>
        <v/>
      </c>
      <c r="Z77" s="121">
        <f>$C77*INDEX(Curves!$AG$8:$AG$68,Z$4-$B77+1)</f>
        <v/>
      </c>
      <c r="AA77" s="121">
        <f>$C77*INDEX(Curves!$AG$8:$AG$68,AA$4-$B77+1)</f>
        <v/>
      </c>
      <c r="AB77" s="121">
        <f>$C77*INDEX(Curves!$AG$8:$AG$68,AB$4-$B77+1)</f>
        <v/>
      </c>
      <c r="AC77" s="121">
        <f>$C77*INDEX(Curves!$AG$8:$AG$68,AC$4-$B77+1)</f>
        <v/>
      </c>
      <c r="AD77" s="121">
        <f>$C77*INDEX(Curves!$AG$8:$AG$68,AD$4-$B77+1)</f>
        <v/>
      </c>
      <c r="AE77" s="121">
        <f>$C77*INDEX(Curves!$AG$8:$AG$68,AE$4-$B77+1)</f>
        <v/>
      </c>
      <c r="AF77" s="121">
        <f>$C77*INDEX(Curves!$AG$8:$AG$68,AF$4-$B77+1)</f>
        <v/>
      </c>
      <c r="AG77" s="121">
        <f>$C77*INDEX(Curves!$AG$8:$AG$68,AG$4-$B77+1)</f>
        <v/>
      </c>
      <c r="AH77" s="121">
        <f>$C77*INDEX(Curves!$AG$8:$AG$68,AH$4-$B77+1)</f>
        <v/>
      </c>
      <c r="AI77" s="121">
        <f>$C77*INDEX(Curves!$AG$8:$AG$68,AI$4-$B77+1)</f>
        <v/>
      </c>
      <c r="AJ77" s="121">
        <f>$C77*INDEX(Curves!$AG$8:$AG$68,AJ$4-$B77+1)</f>
        <v/>
      </c>
      <c r="AK77" s="121">
        <f>$C77*INDEX(Curves!$AG$8:$AG$68,AK$4-$B77+1)</f>
        <v/>
      </c>
      <c r="AL77" s="121">
        <f>$C77*INDEX(Curves!$AG$8:$AG$68,AL$4-$B77+1)</f>
        <v/>
      </c>
      <c r="AM77" s="121">
        <f>$C77*INDEX(Curves!$AG$8:$AG$68,AM$4-$B77+1)</f>
        <v/>
      </c>
      <c r="AN77" s="121">
        <f>$C77*INDEX(Curves!$AG$8:$AG$68,AN$4-$B77+1)</f>
        <v/>
      </c>
      <c r="AO77" s="121">
        <f>$C77*INDEX(Curves!$AG$8:$AG$68,AO$4-$B77+1)</f>
        <v/>
      </c>
      <c r="AP77" s="121">
        <f>$C77*INDEX(Curves!$AG$8:$AG$68,AP$4-$B77+1)</f>
        <v/>
      </c>
      <c r="AQ77" s="121">
        <f>$C77*INDEX(Curves!$AG$8:$AG$68,AQ$4-$B77+1)</f>
        <v/>
      </c>
      <c r="AR77" s="121">
        <f>$C77*INDEX(Curves!$AG$8:$AG$68,AR$4-$B77+1)</f>
        <v/>
      </c>
      <c r="AS77" s="121">
        <f>$C77*INDEX(Curves!$AG$8:$AG$68,AS$4-$B77+1)</f>
        <v/>
      </c>
      <c r="AT77" s="121">
        <f>$C77*INDEX(Curves!$AG$8:$AG$68,AT$4-$B77+1)</f>
        <v/>
      </c>
      <c r="AU77" s="121">
        <f>$C77*INDEX(Curves!$AG$8:$AG$68,AU$4-$B77+1)</f>
        <v/>
      </c>
      <c r="AV77" s="121">
        <f>$C77*INDEX(Curves!$AG$8:$AG$68,AV$4-$B77+1)</f>
        <v/>
      </c>
      <c r="AW77" s="121">
        <f>$C77*INDEX(Curves!$AG$8:$AG$68,AW$4-$B77+1)</f>
        <v/>
      </c>
      <c r="AX77" s="121">
        <f>$C77*INDEX(Curves!$AG$8:$AG$68,AX$4-$B77+1)</f>
        <v/>
      </c>
      <c r="AY77" s="121">
        <f>$C77*INDEX(Curves!$AG$8:$AG$68,AY$4-$B77+1)</f>
        <v/>
      </c>
      <c r="AZ77" s="121">
        <f>$C77*INDEX(Curves!$AG$8:$AG$68,AZ$4-$B77+1)</f>
        <v/>
      </c>
      <c r="BA77" s="121">
        <f>$C77*INDEX(Curves!$AG$8:$AG$68,BA$4-$B77+1)</f>
        <v/>
      </c>
      <c r="BB77" s="121">
        <f>$C77*INDEX(Curves!$AG$8:$AG$68,BB$4-$B77+1)</f>
        <v/>
      </c>
      <c r="BC77" s="121">
        <f>$C77*INDEX(Curves!$AG$8:$AG$68,BC$4-$B77+1)</f>
        <v/>
      </c>
      <c r="BD77" s="121">
        <f>$C77*INDEX(Curves!$AG$8:$AG$68,BD$4-$B77+1)</f>
        <v/>
      </c>
      <c r="BE77" s="121">
        <f>$C77*INDEX(Curves!$AG$8:$AG$68,BE$4-$B77+1)</f>
        <v/>
      </c>
      <c r="BF77" s="121">
        <f>$C77*INDEX(Curves!$AG$8:$AG$68,BF$4-$B77+1)</f>
        <v/>
      </c>
      <c r="BG77" s="121">
        <f>$C77*INDEX(Curves!$AG$8:$AG$68,BG$4-$B77+1)</f>
        <v/>
      </c>
      <c r="BH77" s="121">
        <f>$C77*INDEX(Curves!$AG$8:$AG$68,BH$4-$B77+1)</f>
        <v/>
      </c>
      <c r="BI77" s="121">
        <f>$C77*INDEX(Curves!$AG$8:$AG$68,BI$4-$B77+1)</f>
        <v/>
      </c>
      <c r="BJ77" s="121">
        <f>$C77*INDEX(Curves!$AG$8:$AG$68,BJ$4-$B77+1)</f>
        <v/>
      </c>
      <c r="BK77" s="121">
        <f>$C77*INDEX(Curves!$AG$8:$AG$68,BK$4-$B77+1)</f>
        <v/>
      </c>
      <c r="BL77" s="121">
        <f>$C77*INDEX(Curves!$AG$8:$AG$68,BL$4-$B77+1)</f>
        <v/>
      </c>
    </row>
    <row r="78">
      <c r="A78" s="116" t="inlineStr">
        <is>
          <t>Cohort month 6</t>
        </is>
      </c>
      <c r="B78" s="116" t="n">
        <v>6</v>
      </c>
      <c r="C78" s="33">
        <f>INDEX(Ops!$E$59:$BL$59,1,$B78)</f>
        <v/>
      </c>
      <c r="K78" s="121">
        <f>$C78*INDEX(Curves!$AG$8:$AG$68,K$4-$B78+1)</f>
        <v/>
      </c>
      <c r="L78" s="121">
        <f>$C78*INDEX(Curves!$AG$8:$AG$68,L$4-$B78+1)</f>
        <v/>
      </c>
      <c r="M78" s="121">
        <f>$C78*INDEX(Curves!$AG$8:$AG$68,M$4-$B78+1)</f>
        <v/>
      </c>
      <c r="N78" s="121">
        <f>$C78*INDEX(Curves!$AG$8:$AG$68,N$4-$B78+1)</f>
        <v/>
      </c>
      <c r="O78" s="121">
        <f>$C78*INDEX(Curves!$AG$8:$AG$68,O$4-$B78+1)</f>
        <v/>
      </c>
      <c r="P78" s="121">
        <f>$C78*INDEX(Curves!$AG$8:$AG$68,P$4-$B78+1)</f>
        <v/>
      </c>
      <c r="Q78" s="121">
        <f>$C78*INDEX(Curves!$AG$8:$AG$68,Q$4-$B78+1)</f>
        <v/>
      </c>
      <c r="R78" s="121">
        <f>$C78*INDEX(Curves!$AG$8:$AG$68,R$4-$B78+1)</f>
        <v/>
      </c>
      <c r="S78" s="121">
        <f>$C78*INDEX(Curves!$AG$8:$AG$68,S$4-$B78+1)</f>
        <v/>
      </c>
      <c r="T78" s="121">
        <f>$C78*INDEX(Curves!$AG$8:$AG$68,T$4-$B78+1)</f>
        <v/>
      </c>
      <c r="U78" s="121">
        <f>$C78*INDEX(Curves!$AG$8:$AG$68,U$4-$B78+1)</f>
        <v/>
      </c>
      <c r="V78" s="121">
        <f>$C78*INDEX(Curves!$AG$8:$AG$68,V$4-$B78+1)</f>
        <v/>
      </c>
      <c r="W78" s="121">
        <f>$C78*INDEX(Curves!$AG$8:$AG$68,W$4-$B78+1)</f>
        <v/>
      </c>
      <c r="X78" s="121">
        <f>$C78*INDEX(Curves!$AG$8:$AG$68,X$4-$B78+1)</f>
        <v/>
      </c>
      <c r="Y78" s="121">
        <f>$C78*INDEX(Curves!$AG$8:$AG$68,Y$4-$B78+1)</f>
        <v/>
      </c>
      <c r="Z78" s="121">
        <f>$C78*INDEX(Curves!$AG$8:$AG$68,Z$4-$B78+1)</f>
        <v/>
      </c>
      <c r="AA78" s="121">
        <f>$C78*INDEX(Curves!$AG$8:$AG$68,AA$4-$B78+1)</f>
        <v/>
      </c>
      <c r="AB78" s="121">
        <f>$C78*INDEX(Curves!$AG$8:$AG$68,AB$4-$B78+1)</f>
        <v/>
      </c>
      <c r="AC78" s="121">
        <f>$C78*INDEX(Curves!$AG$8:$AG$68,AC$4-$B78+1)</f>
        <v/>
      </c>
      <c r="AD78" s="121">
        <f>$C78*INDEX(Curves!$AG$8:$AG$68,AD$4-$B78+1)</f>
        <v/>
      </c>
      <c r="AE78" s="121">
        <f>$C78*INDEX(Curves!$AG$8:$AG$68,AE$4-$B78+1)</f>
        <v/>
      </c>
      <c r="AF78" s="121">
        <f>$C78*INDEX(Curves!$AG$8:$AG$68,AF$4-$B78+1)</f>
        <v/>
      </c>
      <c r="AG78" s="121">
        <f>$C78*INDEX(Curves!$AG$8:$AG$68,AG$4-$B78+1)</f>
        <v/>
      </c>
      <c r="AH78" s="121">
        <f>$C78*INDEX(Curves!$AG$8:$AG$68,AH$4-$B78+1)</f>
        <v/>
      </c>
      <c r="AI78" s="121">
        <f>$C78*INDEX(Curves!$AG$8:$AG$68,AI$4-$B78+1)</f>
        <v/>
      </c>
      <c r="AJ78" s="121">
        <f>$C78*INDEX(Curves!$AG$8:$AG$68,AJ$4-$B78+1)</f>
        <v/>
      </c>
      <c r="AK78" s="121">
        <f>$C78*INDEX(Curves!$AG$8:$AG$68,AK$4-$B78+1)</f>
        <v/>
      </c>
      <c r="AL78" s="121">
        <f>$C78*INDEX(Curves!$AG$8:$AG$68,AL$4-$B78+1)</f>
        <v/>
      </c>
      <c r="AM78" s="121">
        <f>$C78*INDEX(Curves!$AG$8:$AG$68,AM$4-$B78+1)</f>
        <v/>
      </c>
      <c r="AN78" s="121">
        <f>$C78*INDEX(Curves!$AG$8:$AG$68,AN$4-$B78+1)</f>
        <v/>
      </c>
      <c r="AO78" s="121">
        <f>$C78*INDEX(Curves!$AG$8:$AG$68,AO$4-$B78+1)</f>
        <v/>
      </c>
      <c r="AP78" s="121">
        <f>$C78*INDEX(Curves!$AG$8:$AG$68,AP$4-$B78+1)</f>
        <v/>
      </c>
      <c r="AQ78" s="121">
        <f>$C78*INDEX(Curves!$AG$8:$AG$68,AQ$4-$B78+1)</f>
        <v/>
      </c>
      <c r="AR78" s="121">
        <f>$C78*INDEX(Curves!$AG$8:$AG$68,AR$4-$B78+1)</f>
        <v/>
      </c>
      <c r="AS78" s="121">
        <f>$C78*INDEX(Curves!$AG$8:$AG$68,AS$4-$B78+1)</f>
        <v/>
      </c>
      <c r="AT78" s="121">
        <f>$C78*INDEX(Curves!$AG$8:$AG$68,AT$4-$B78+1)</f>
        <v/>
      </c>
      <c r="AU78" s="121">
        <f>$C78*INDEX(Curves!$AG$8:$AG$68,AU$4-$B78+1)</f>
        <v/>
      </c>
      <c r="AV78" s="121">
        <f>$C78*INDEX(Curves!$AG$8:$AG$68,AV$4-$B78+1)</f>
        <v/>
      </c>
      <c r="AW78" s="121">
        <f>$C78*INDEX(Curves!$AG$8:$AG$68,AW$4-$B78+1)</f>
        <v/>
      </c>
      <c r="AX78" s="121">
        <f>$C78*INDEX(Curves!$AG$8:$AG$68,AX$4-$B78+1)</f>
        <v/>
      </c>
      <c r="AY78" s="121">
        <f>$C78*INDEX(Curves!$AG$8:$AG$68,AY$4-$B78+1)</f>
        <v/>
      </c>
      <c r="AZ78" s="121">
        <f>$C78*INDEX(Curves!$AG$8:$AG$68,AZ$4-$B78+1)</f>
        <v/>
      </c>
      <c r="BA78" s="121">
        <f>$C78*INDEX(Curves!$AG$8:$AG$68,BA$4-$B78+1)</f>
        <v/>
      </c>
      <c r="BB78" s="121">
        <f>$C78*INDEX(Curves!$AG$8:$AG$68,BB$4-$B78+1)</f>
        <v/>
      </c>
      <c r="BC78" s="121">
        <f>$C78*INDEX(Curves!$AG$8:$AG$68,BC$4-$B78+1)</f>
        <v/>
      </c>
      <c r="BD78" s="121">
        <f>$C78*INDEX(Curves!$AG$8:$AG$68,BD$4-$B78+1)</f>
        <v/>
      </c>
      <c r="BE78" s="121">
        <f>$C78*INDEX(Curves!$AG$8:$AG$68,BE$4-$B78+1)</f>
        <v/>
      </c>
      <c r="BF78" s="121">
        <f>$C78*INDEX(Curves!$AG$8:$AG$68,BF$4-$B78+1)</f>
        <v/>
      </c>
      <c r="BG78" s="121">
        <f>$C78*INDEX(Curves!$AG$8:$AG$68,BG$4-$B78+1)</f>
        <v/>
      </c>
      <c r="BH78" s="121">
        <f>$C78*INDEX(Curves!$AG$8:$AG$68,BH$4-$B78+1)</f>
        <v/>
      </c>
      <c r="BI78" s="121">
        <f>$C78*INDEX(Curves!$AG$8:$AG$68,BI$4-$B78+1)</f>
        <v/>
      </c>
      <c r="BJ78" s="121">
        <f>$C78*INDEX(Curves!$AG$8:$AG$68,BJ$4-$B78+1)</f>
        <v/>
      </c>
      <c r="BK78" s="121">
        <f>$C78*INDEX(Curves!$AG$8:$AG$68,BK$4-$B78+1)</f>
        <v/>
      </c>
      <c r="BL78" s="121">
        <f>$C78*INDEX(Curves!$AG$8:$AG$68,BL$4-$B78+1)</f>
        <v/>
      </c>
    </row>
    <row r="79">
      <c r="A79" s="116" t="inlineStr">
        <is>
          <t>Cohort month 7</t>
        </is>
      </c>
      <c r="B79" s="116" t="n">
        <v>7</v>
      </c>
      <c r="C79" s="33">
        <f>INDEX(Ops!$E$59:$BL$59,1,$B79)</f>
        <v/>
      </c>
      <c r="L79" s="121">
        <f>$C79*INDEX(Curves!$AG$8:$AG$68,L$4-$B79+1)</f>
        <v/>
      </c>
      <c r="M79" s="121">
        <f>$C79*INDEX(Curves!$AG$8:$AG$68,M$4-$B79+1)</f>
        <v/>
      </c>
      <c r="N79" s="121">
        <f>$C79*INDEX(Curves!$AG$8:$AG$68,N$4-$B79+1)</f>
        <v/>
      </c>
      <c r="O79" s="121">
        <f>$C79*INDEX(Curves!$AG$8:$AG$68,O$4-$B79+1)</f>
        <v/>
      </c>
      <c r="P79" s="121">
        <f>$C79*INDEX(Curves!$AG$8:$AG$68,P$4-$B79+1)</f>
        <v/>
      </c>
      <c r="Q79" s="121">
        <f>$C79*INDEX(Curves!$AG$8:$AG$68,Q$4-$B79+1)</f>
        <v/>
      </c>
      <c r="R79" s="121">
        <f>$C79*INDEX(Curves!$AG$8:$AG$68,R$4-$B79+1)</f>
        <v/>
      </c>
      <c r="S79" s="121">
        <f>$C79*INDEX(Curves!$AG$8:$AG$68,S$4-$B79+1)</f>
        <v/>
      </c>
      <c r="T79" s="121">
        <f>$C79*INDEX(Curves!$AG$8:$AG$68,T$4-$B79+1)</f>
        <v/>
      </c>
      <c r="U79" s="121">
        <f>$C79*INDEX(Curves!$AG$8:$AG$68,U$4-$B79+1)</f>
        <v/>
      </c>
      <c r="V79" s="121">
        <f>$C79*INDEX(Curves!$AG$8:$AG$68,V$4-$B79+1)</f>
        <v/>
      </c>
      <c r="W79" s="121">
        <f>$C79*INDEX(Curves!$AG$8:$AG$68,W$4-$B79+1)</f>
        <v/>
      </c>
      <c r="X79" s="121">
        <f>$C79*INDEX(Curves!$AG$8:$AG$68,X$4-$B79+1)</f>
        <v/>
      </c>
      <c r="Y79" s="121">
        <f>$C79*INDEX(Curves!$AG$8:$AG$68,Y$4-$B79+1)</f>
        <v/>
      </c>
      <c r="Z79" s="121">
        <f>$C79*INDEX(Curves!$AG$8:$AG$68,Z$4-$B79+1)</f>
        <v/>
      </c>
      <c r="AA79" s="121">
        <f>$C79*INDEX(Curves!$AG$8:$AG$68,AA$4-$B79+1)</f>
        <v/>
      </c>
      <c r="AB79" s="121">
        <f>$C79*INDEX(Curves!$AG$8:$AG$68,AB$4-$B79+1)</f>
        <v/>
      </c>
      <c r="AC79" s="121">
        <f>$C79*INDEX(Curves!$AG$8:$AG$68,AC$4-$B79+1)</f>
        <v/>
      </c>
      <c r="AD79" s="121">
        <f>$C79*INDEX(Curves!$AG$8:$AG$68,AD$4-$B79+1)</f>
        <v/>
      </c>
      <c r="AE79" s="121">
        <f>$C79*INDEX(Curves!$AG$8:$AG$68,AE$4-$B79+1)</f>
        <v/>
      </c>
      <c r="AF79" s="121">
        <f>$C79*INDEX(Curves!$AG$8:$AG$68,AF$4-$B79+1)</f>
        <v/>
      </c>
      <c r="AG79" s="121">
        <f>$C79*INDEX(Curves!$AG$8:$AG$68,AG$4-$B79+1)</f>
        <v/>
      </c>
      <c r="AH79" s="121">
        <f>$C79*INDEX(Curves!$AG$8:$AG$68,AH$4-$B79+1)</f>
        <v/>
      </c>
      <c r="AI79" s="121">
        <f>$C79*INDEX(Curves!$AG$8:$AG$68,AI$4-$B79+1)</f>
        <v/>
      </c>
      <c r="AJ79" s="121">
        <f>$C79*INDEX(Curves!$AG$8:$AG$68,AJ$4-$B79+1)</f>
        <v/>
      </c>
      <c r="AK79" s="121">
        <f>$C79*INDEX(Curves!$AG$8:$AG$68,AK$4-$B79+1)</f>
        <v/>
      </c>
      <c r="AL79" s="121">
        <f>$C79*INDEX(Curves!$AG$8:$AG$68,AL$4-$B79+1)</f>
        <v/>
      </c>
      <c r="AM79" s="121">
        <f>$C79*INDEX(Curves!$AG$8:$AG$68,AM$4-$B79+1)</f>
        <v/>
      </c>
      <c r="AN79" s="121">
        <f>$C79*INDEX(Curves!$AG$8:$AG$68,AN$4-$B79+1)</f>
        <v/>
      </c>
      <c r="AO79" s="121">
        <f>$C79*INDEX(Curves!$AG$8:$AG$68,AO$4-$B79+1)</f>
        <v/>
      </c>
      <c r="AP79" s="121">
        <f>$C79*INDEX(Curves!$AG$8:$AG$68,AP$4-$B79+1)</f>
        <v/>
      </c>
      <c r="AQ79" s="121">
        <f>$C79*INDEX(Curves!$AG$8:$AG$68,AQ$4-$B79+1)</f>
        <v/>
      </c>
      <c r="AR79" s="121">
        <f>$C79*INDEX(Curves!$AG$8:$AG$68,AR$4-$B79+1)</f>
        <v/>
      </c>
      <c r="AS79" s="121">
        <f>$C79*INDEX(Curves!$AG$8:$AG$68,AS$4-$B79+1)</f>
        <v/>
      </c>
      <c r="AT79" s="121">
        <f>$C79*INDEX(Curves!$AG$8:$AG$68,AT$4-$B79+1)</f>
        <v/>
      </c>
      <c r="AU79" s="121">
        <f>$C79*INDEX(Curves!$AG$8:$AG$68,AU$4-$B79+1)</f>
        <v/>
      </c>
      <c r="AV79" s="121">
        <f>$C79*INDEX(Curves!$AG$8:$AG$68,AV$4-$B79+1)</f>
        <v/>
      </c>
      <c r="AW79" s="121">
        <f>$C79*INDEX(Curves!$AG$8:$AG$68,AW$4-$B79+1)</f>
        <v/>
      </c>
      <c r="AX79" s="121">
        <f>$C79*INDEX(Curves!$AG$8:$AG$68,AX$4-$B79+1)</f>
        <v/>
      </c>
      <c r="AY79" s="121">
        <f>$C79*INDEX(Curves!$AG$8:$AG$68,AY$4-$B79+1)</f>
        <v/>
      </c>
      <c r="AZ79" s="121">
        <f>$C79*INDEX(Curves!$AG$8:$AG$68,AZ$4-$B79+1)</f>
        <v/>
      </c>
      <c r="BA79" s="121">
        <f>$C79*INDEX(Curves!$AG$8:$AG$68,BA$4-$B79+1)</f>
        <v/>
      </c>
      <c r="BB79" s="121">
        <f>$C79*INDEX(Curves!$AG$8:$AG$68,BB$4-$B79+1)</f>
        <v/>
      </c>
      <c r="BC79" s="121">
        <f>$C79*INDEX(Curves!$AG$8:$AG$68,BC$4-$B79+1)</f>
        <v/>
      </c>
      <c r="BD79" s="121">
        <f>$C79*INDEX(Curves!$AG$8:$AG$68,BD$4-$B79+1)</f>
        <v/>
      </c>
      <c r="BE79" s="121">
        <f>$C79*INDEX(Curves!$AG$8:$AG$68,BE$4-$B79+1)</f>
        <v/>
      </c>
      <c r="BF79" s="121">
        <f>$C79*INDEX(Curves!$AG$8:$AG$68,BF$4-$B79+1)</f>
        <v/>
      </c>
      <c r="BG79" s="121">
        <f>$C79*INDEX(Curves!$AG$8:$AG$68,BG$4-$B79+1)</f>
        <v/>
      </c>
      <c r="BH79" s="121">
        <f>$C79*INDEX(Curves!$AG$8:$AG$68,BH$4-$B79+1)</f>
        <v/>
      </c>
      <c r="BI79" s="121">
        <f>$C79*INDEX(Curves!$AG$8:$AG$68,BI$4-$B79+1)</f>
        <v/>
      </c>
      <c r="BJ79" s="121">
        <f>$C79*INDEX(Curves!$AG$8:$AG$68,BJ$4-$B79+1)</f>
        <v/>
      </c>
      <c r="BK79" s="121">
        <f>$C79*INDEX(Curves!$AG$8:$AG$68,BK$4-$B79+1)</f>
        <v/>
      </c>
      <c r="BL79" s="121">
        <f>$C79*INDEX(Curves!$AG$8:$AG$68,BL$4-$B79+1)</f>
        <v/>
      </c>
    </row>
    <row r="80">
      <c r="A80" s="116" t="inlineStr">
        <is>
          <t>Cohort month 8</t>
        </is>
      </c>
      <c r="B80" s="116" t="n">
        <v>8</v>
      </c>
      <c r="C80" s="33">
        <f>INDEX(Ops!$E$59:$BL$59,1,$B80)</f>
        <v/>
      </c>
      <c r="M80" s="121">
        <f>$C80*INDEX(Curves!$AG$8:$AG$68,M$4-$B80+1)</f>
        <v/>
      </c>
      <c r="N80" s="121">
        <f>$C80*INDEX(Curves!$AG$8:$AG$68,N$4-$B80+1)</f>
        <v/>
      </c>
      <c r="O80" s="121">
        <f>$C80*INDEX(Curves!$AG$8:$AG$68,O$4-$B80+1)</f>
        <v/>
      </c>
      <c r="P80" s="121">
        <f>$C80*INDEX(Curves!$AG$8:$AG$68,P$4-$B80+1)</f>
        <v/>
      </c>
      <c r="Q80" s="121">
        <f>$C80*INDEX(Curves!$AG$8:$AG$68,Q$4-$B80+1)</f>
        <v/>
      </c>
      <c r="R80" s="121">
        <f>$C80*INDEX(Curves!$AG$8:$AG$68,R$4-$B80+1)</f>
        <v/>
      </c>
      <c r="S80" s="121">
        <f>$C80*INDEX(Curves!$AG$8:$AG$68,S$4-$B80+1)</f>
        <v/>
      </c>
      <c r="T80" s="121">
        <f>$C80*INDEX(Curves!$AG$8:$AG$68,T$4-$B80+1)</f>
        <v/>
      </c>
      <c r="U80" s="121">
        <f>$C80*INDEX(Curves!$AG$8:$AG$68,U$4-$B80+1)</f>
        <v/>
      </c>
      <c r="V80" s="121">
        <f>$C80*INDEX(Curves!$AG$8:$AG$68,V$4-$B80+1)</f>
        <v/>
      </c>
      <c r="W80" s="121">
        <f>$C80*INDEX(Curves!$AG$8:$AG$68,W$4-$B80+1)</f>
        <v/>
      </c>
      <c r="X80" s="121">
        <f>$C80*INDEX(Curves!$AG$8:$AG$68,X$4-$B80+1)</f>
        <v/>
      </c>
      <c r="Y80" s="121">
        <f>$C80*INDEX(Curves!$AG$8:$AG$68,Y$4-$B80+1)</f>
        <v/>
      </c>
      <c r="Z80" s="121">
        <f>$C80*INDEX(Curves!$AG$8:$AG$68,Z$4-$B80+1)</f>
        <v/>
      </c>
      <c r="AA80" s="121">
        <f>$C80*INDEX(Curves!$AG$8:$AG$68,AA$4-$B80+1)</f>
        <v/>
      </c>
      <c r="AB80" s="121">
        <f>$C80*INDEX(Curves!$AG$8:$AG$68,AB$4-$B80+1)</f>
        <v/>
      </c>
      <c r="AC80" s="121">
        <f>$C80*INDEX(Curves!$AG$8:$AG$68,AC$4-$B80+1)</f>
        <v/>
      </c>
      <c r="AD80" s="121">
        <f>$C80*INDEX(Curves!$AG$8:$AG$68,AD$4-$B80+1)</f>
        <v/>
      </c>
      <c r="AE80" s="121">
        <f>$C80*INDEX(Curves!$AG$8:$AG$68,AE$4-$B80+1)</f>
        <v/>
      </c>
      <c r="AF80" s="121">
        <f>$C80*INDEX(Curves!$AG$8:$AG$68,AF$4-$B80+1)</f>
        <v/>
      </c>
      <c r="AG80" s="121">
        <f>$C80*INDEX(Curves!$AG$8:$AG$68,AG$4-$B80+1)</f>
        <v/>
      </c>
      <c r="AH80" s="121">
        <f>$C80*INDEX(Curves!$AG$8:$AG$68,AH$4-$B80+1)</f>
        <v/>
      </c>
      <c r="AI80" s="121">
        <f>$C80*INDEX(Curves!$AG$8:$AG$68,AI$4-$B80+1)</f>
        <v/>
      </c>
      <c r="AJ80" s="121">
        <f>$C80*INDEX(Curves!$AG$8:$AG$68,AJ$4-$B80+1)</f>
        <v/>
      </c>
      <c r="AK80" s="121">
        <f>$C80*INDEX(Curves!$AG$8:$AG$68,AK$4-$B80+1)</f>
        <v/>
      </c>
      <c r="AL80" s="121">
        <f>$C80*INDEX(Curves!$AG$8:$AG$68,AL$4-$B80+1)</f>
        <v/>
      </c>
      <c r="AM80" s="121">
        <f>$C80*INDEX(Curves!$AG$8:$AG$68,AM$4-$B80+1)</f>
        <v/>
      </c>
      <c r="AN80" s="121">
        <f>$C80*INDEX(Curves!$AG$8:$AG$68,AN$4-$B80+1)</f>
        <v/>
      </c>
      <c r="AO80" s="121">
        <f>$C80*INDEX(Curves!$AG$8:$AG$68,AO$4-$B80+1)</f>
        <v/>
      </c>
      <c r="AP80" s="121">
        <f>$C80*INDEX(Curves!$AG$8:$AG$68,AP$4-$B80+1)</f>
        <v/>
      </c>
      <c r="AQ80" s="121">
        <f>$C80*INDEX(Curves!$AG$8:$AG$68,AQ$4-$B80+1)</f>
        <v/>
      </c>
      <c r="AR80" s="121">
        <f>$C80*INDEX(Curves!$AG$8:$AG$68,AR$4-$B80+1)</f>
        <v/>
      </c>
      <c r="AS80" s="121">
        <f>$C80*INDEX(Curves!$AG$8:$AG$68,AS$4-$B80+1)</f>
        <v/>
      </c>
      <c r="AT80" s="121">
        <f>$C80*INDEX(Curves!$AG$8:$AG$68,AT$4-$B80+1)</f>
        <v/>
      </c>
      <c r="AU80" s="121">
        <f>$C80*INDEX(Curves!$AG$8:$AG$68,AU$4-$B80+1)</f>
        <v/>
      </c>
      <c r="AV80" s="121">
        <f>$C80*INDEX(Curves!$AG$8:$AG$68,AV$4-$B80+1)</f>
        <v/>
      </c>
      <c r="AW80" s="121">
        <f>$C80*INDEX(Curves!$AG$8:$AG$68,AW$4-$B80+1)</f>
        <v/>
      </c>
      <c r="AX80" s="121">
        <f>$C80*INDEX(Curves!$AG$8:$AG$68,AX$4-$B80+1)</f>
        <v/>
      </c>
      <c r="AY80" s="121">
        <f>$C80*INDEX(Curves!$AG$8:$AG$68,AY$4-$B80+1)</f>
        <v/>
      </c>
      <c r="AZ80" s="121">
        <f>$C80*INDEX(Curves!$AG$8:$AG$68,AZ$4-$B80+1)</f>
        <v/>
      </c>
      <c r="BA80" s="121">
        <f>$C80*INDEX(Curves!$AG$8:$AG$68,BA$4-$B80+1)</f>
        <v/>
      </c>
      <c r="BB80" s="121">
        <f>$C80*INDEX(Curves!$AG$8:$AG$68,BB$4-$B80+1)</f>
        <v/>
      </c>
      <c r="BC80" s="121">
        <f>$C80*INDEX(Curves!$AG$8:$AG$68,BC$4-$B80+1)</f>
        <v/>
      </c>
      <c r="BD80" s="121">
        <f>$C80*INDEX(Curves!$AG$8:$AG$68,BD$4-$B80+1)</f>
        <v/>
      </c>
      <c r="BE80" s="121">
        <f>$C80*INDEX(Curves!$AG$8:$AG$68,BE$4-$B80+1)</f>
        <v/>
      </c>
      <c r="BF80" s="121">
        <f>$C80*INDEX(Curves!$AG$8:$AG$68,BF$4-$B80+1)</f>
        <v/>
      </c>
      <c r="BG80" s="121">
        <f>$C80*INDEX(Curves!$AG$8:$AG$68,BG$4-$B80+1)</f>
        <v/>
      </c>
      <c r="BH80" s="121">
        <f>$C80*INDEX(Curves!$AG$8:$AG$68,BH$4-$B80+1)</f>
        <v/>
      </c>
      <c r="BI80" s="121">
        <f>$C80*INDEX(Curves!$AG$8:$AG$68,BI$4-$B80+1)</f>
        <v/>
      </c>
      <c r="BJ80" s="121">
        <f>$C80*INDEX(Curves!$AG$8:$AG$68,BJ$4-$B80+1)</f>
        <v/>
      </c>
      <c r="BK80" s="121">
        <f>$C80*INDEX(Curves!$AG$8:$AG$68,BK$4-$B80+1)</f>
        <v/>
      </c>
      <c r="BL80" s="121">
        <f>$C80*INDEX(Curves!$AG$8:$AG$68,BL$4-$B80+1)</f>
        <v/>
      </c>
    </row>
    <row r="81">
      <c r="A81" s="116" t="inlineStr">
        <is>
          <t>Cohort month 9</t>
        </is>
      </c>
      <c r="B81" s="116" t="n">
        <v>9</v>
      </c>
      <c r="C81" s="33">
        <f>INDEX(Ops!$E$59:$BL$59,1,$B81)</f>
        <v/>
      </c>
      <c r="N81" s="121">
        <f>$C81*INDEX(Curves!$AG$8:$AG$68,N$4-$B81+1)</f>
        <v/>
      </c>
      <c r="O81" s="121">
        <f>$C81*INDEX(Curves!$AG$8:$AG$68,O$4-$B81+1)</f>
        <v/>
      </c>
      <c r="P81" s="121">
        <f>$C81*INDEX(Curves!$AG$8:$AG$68,P$4-$B81+1)</f>
        <v/>
      </c>
      <c r="Q81" s="121">
        <f>$C81*INDEX(Curves!$AG$8:$AG$68,Q$4-$B81+1)</f>
        <v/>
      </c>
      <c r="R81" s="121">
        <f>$C81*INDEX(Curves!$AG$8:$AG$68,R$4-$B81+1)</f>
        <v/>
      </c>
      <c r="S81" s="121">
        <f>$C81*INDEX(Curves!$AG$8:$AG$68,S$4-$B81+1)</f>
        <v/>
      </c>
      <c r="T81" s="121">
        <f>$C81*INDEX(Curves!$AG$8:$AG$68,T$4-$B81+1)</f>
        <v/>
      </c>
      <c r="U81" s="121">
        <f>$C81*INDEX(Curves!$AG$8:$AG$68,U$4-$B81+1)</f>
        <v/>
      </c>
      <c r="V81" s="121">
        <f>$C81*INDEX(Curves!$AG$8:$AG$68,V$4-$B81+1)</f>
        <v/>
      </c>
      <c r="W81" s="121">
        <f>$C81*INDEX(Curves!$AG$8:$AG$68,W$4-$B81+1)</f>
        <v/>
      </c>
      <c r="X81" s="121">
        <f>$C81*INDEX(Curves!$AG$8:$AG$68,X$4-$B81+1)</f>
        <v/>
      </c>
      <c r="Y81" s="121">
        <f>$C81*INDEX(Curves!$AG$8:$AG$68,Y$4-$B81+1)</f>
        <v/>
      </c>
      <c r="Z81" s="121">
        <f>$C81*INDEX(Curves!$AG$8:$AG$68,Z$4-$B81+1)</f>
        <v/>
      </c>
      <c r="AA81" s="121">
        <f>$C81*INDEX(Curves!$AG$8:$AG$68,AA$4-$B81+1)</f>
        <v/>
      </c>
      <c r="AB81" s="121">
        <f>$C81*INDEX(Curves!$AG$8:$AG$68,AB$4-$B81+1)</f>
        <v/>
      </c>
      <c r="AC81" s="121">
        <f>$C81*INDEX(Curves!$AG$8:$AG$68,AC$4-$B81+1)</f>
        <v/>
      </c>
      <c r="AD81" s="121">
        <f>$C81*INDEX(Curves!$AG$8:$AG$68,AD$4-$B81+1)</f>
        <v/>
      </c>
      <c r="AE81" s="121">
        <f>$C81*INDEX(Curves!$AG$8:$AG$68,AE$4-$B81+1)</f>
        <v/>
      </c>
      <c r="AF81" s="121">
        <f>$C81*INDEX(Curves!$AG$8:$AG$68,AF$4-$B81+1)</f>
        <v/>
      </c>
      <c r="AG81" s="121">
        <f>$C81*INDEX(Curves!$AG$8:$AG$68,AG$4-$B81+1)</f>
        <v/>
      </c>
      <c r="AH81" s="121">
        <f>$C81*INDEX(Curves!$AG$8:$AG$68,AH$4-$B81+1)</f>
        <v/>
      </c>
      <c r="AI81" s="121">
        <f>$C81*INDEX(Curves!$AG$8:$AG$68,AI$4-$B81+1)</f>
        <v/>
      </c>
      <c r="AJ81" s="121">
        <f>$C81*INDEX(Curves!$AG$8:$AG$68,AJ$4-$B81+1)</f>
        <v/>
      </c>
      <c r="AK81" s="121">
        <f>$C81*INDEX(Curves!$AG$8:$AG$68,AK$4-$B81+1)</f>
        <v/>
      </c>
      <c r="AL81" s="121">
        <f>$C81*INDEX(Curves!$AG$8:$AG$68,AL$4-$B81+1)</f>
        <v/>
      </c>
      <c r="AM81" s="121">
        <f>$C81*INDEX(Curves!$AG$8:$AG$68,AM$4-$B81+1)</f>
        <v/>
      </c>
      <c r="AN81" s="121">
        <f>$C81*INDEX(Curves!$AG$8:$AG$68,AN$4-$B81+1)</f>
        <v/>
      </c>
      <c r="AO81" s="121">
        <f>$C81*INDEX(Curves!$AG$8:$AG$68,AO$4-$B81+1)</f>
        <v/>
      </c>
      <c r="AP81" s="121">
        <f>$C81*INDEX(Curves!$AG$8:$AG$68,AP$4-$B81+1)</f>
        <v/>
      </c>
      <c r="AQ81" s="121">
        <f>$C81*INDEX(Curves!$AG$8:$AG$68,AQ$4-$B81+1)</f>
        <v/>
      </c>
      <c r="AR81" s="121">
        <f>$C81*INDEX(Curves!$AG$8:$AG$68,AR$4-$B81+1)</f>
        <v/>
      </c>
      <c r="AS81" s="121">
        <f>$C81*INDEX(Curves!$AG$8:$AG$68,AS$4-$B81+1)</f>
        <v/>
      </c>
      <c r="AT81" s="121">
        <f>$C81*INDEX(Curves!$AG$8:$AG$68,AT$4-$B81+1)</f>
        <v/>
      </c>
      <c r="AU81" s="121">
        <f>$C81*INDEX(Curves!$AG$8:$AG$68,AU$4-$B81+1)</f>
        <v/>
      </c>
      <c r="AV81" s="121">
        <f>$C81*INDEX(Curves!$AG$8:$AG$68,AV$4-$B81+1)</f>
        <v/>
      </c>
      <c r="AW81" s="121">
        <f>$C81*INDEX(Curves!$AG$8:$AG$68,AW$4-$B81+1)</f>
        <v/>
      </c>
      <c r="AX81" s="121">
        <f>$C81*INDEX(Curves!$AG$8:$AG$68,AX$4-$B81+1)</f>
        <v/>
      </c>
      <c r="AY81" s="121">
        <f>$C81*INDEX(Curves!$AG$8:$AG$68,AY$4-$B81+1)</f>
        <v/>
      </c>
      <c r="AZ81" s="121">
        <f>$C81*INDEX(Curves!$AG$8:$AG$68,AZ$4-$B81+1)</f>
        <v/>
      </c>
      <c r="BA81" s="121">
        <f>$C81*INDEX(Curves!$AG$8:$AG$68,BA$4-$B81+1)</f>
        <v/>
      </c>
      <c r="BB81" s="121">
        <f>$C81*INDEX(Curves!$AG$8:$AG$68,BB$4-$B81+1)</f>
        <v/>
      </c>
      <c r="BC81" s="121">
        <f>$C81*INDEX(Curves!$AG$8:$AG$68,BC$4-$B81+1)</f>
        <v/>
      </c>
      <c r="BD81" s="121">
        <f>$C81*INDEX(Curves!$AG$8:$AG$68,BD$4-$B81+1)</f>
        <v/>
      </c>
      <c r="BE81" s="121">
        <f>$C81*INDEX(Curves!$AG$8:$AG$68,BE$4-$B81+1)</f>
        <v/>
      </c>
      <c r="BF81" s="121">
        <f>$C81*INDEX(Curves!$AG$8:$AG$68,BF$4-$B81+1)</f>
        <v/>
      </c>
      <c r="BG81" s="121">
        <f>$C81*INDEX(Curves!$AG$8:$AG$68,BG$4-$B81+1)</f>
        <v/>
      </c>
      <c r="BH81" s="121">
        <f>$C81*INDEX(Curves!$AG$8:$AG$68,BH$4-$B81+1)</f>
        <v/>
      </c>
      <c r="BI81" s="121">
        <f>$C81*INDEX(Curves!$AG$8:$AG$68,BI$4-$B81+1)</f>
        <v/>
      </c>
      <c r="BJ81" s="121">
        <f>$C81*INDEX(Curves!$AG$8:$AG$68,BJ$4-$B81+1)</f>
        <v/>
      </c>
      <c r="BK81" s="121">
        <f>$C81*INDEX(Curves!$AG$8:$AG$68,BK$4-$B81+1)</f>
        <v/>
      </c>
      <c r="BL81" s="121">
        <f>$C81*INDEX(Curves!$AG$8:$AG$68,BL$4-$B81+1)</f>
        <v/>
      </c>
    </row>
    <row r="82">
      <c r="A82" s="116" t="inlineStr">
        <is>
          <t>Cohort month 10</t>
        </is>
      </c>
      <c r="B82" s="116" t="n">
        <v>10</v>
      </c>
      <c r="C82" s="33">
        <f>INDEX(Ops!$E$59:$BL$59,1,$B82)</f>
        <v/>
      </c>
      <c r="O82" s="121">
        <f>$C82*INDEX(Curves!$AG$8:$AG$68,O$4-$B82+1)</f>
        <v/>
      </c>
      <c r="P82" s="121">
        <f>$C82*INDEX(Curves!$AG$8:$AG$68,P$4-$B82+1)</f>
        <v/>
      </c>
      <c r="Q82" s="121">
        <f>$C82*INDEX(Curves!$AG$8:$AG$68,Q$4-$B82+1)</f>
        <v/>
      </c>
      <c r="R82" s="121">
        <f>$C82*INDEX(Curves!$AG$8:$AG$68,R$4-$B82+1)</f>
        <v/>
      </c>
      <c r="S82" s="121">
        <f>$C82*INDEX(Curves!$AG$8:$AG$68,S$4-$B82+1)</f>
        <v/>
      </c>
      <c r="T82" s="121">
        <f>$C82*INDEX(Curves!$AG$8:$AG$68,T$4-$B82+1)</f>
        <v/>
      </c>
      <c r="U82" s="121">
        <f>$C82*INDEX(Curves!$AG$8:$AG$68,U$4-$B82+1)</f>
        <v/>
      </c>
      <c r="V82" s="121">
        <f>$C82*INDEX(Curves!$AG$8:$AG$68,V$4-$B82+1)</f>
        <v/>
      </c>
      <c r="W82" s="121">
        <f>$C82*INDEX(Curves!$AG$8:$AG$68,W$4-$B82+1)</f>
        <v/>
      </c>
      <c r="X82" s="121">
        <f>$C82*INDEX(Curves!$AG$8:$AG$68,X$4-$B82+1)</f>
        <v/>
      </c>
      <c r="Y82" s="121">
        <f>$C82*INDEX(Curves!$AG$8:$AG$68,Y$4-$B82+1)</f>
        <v/>
      </c>
      <c r="Z82" s="121">
        <f>$C82*INDEX(Curves!$AG$8:$AG$68,Z$4-$B82+1)</f>
        <v/>
      </c>
      <c r="AA82" s="121">
        <f>$C82*INDEX(Curves!$AG$8:$AG$68,AA$4-$B82+1)</f>
        <v/>
      </c>
      <c r="AB82" s="121">
        <f>$C82*INDEX(Curves!$AG$8:$AG$68,AB$4-$B82+1)</f>
        <v/>
      </c>
      <c r="AC82" s="121">
        <f>$C82*INDEX(Curves!$AG$8:$AG$68,AC$4-$B82+1)</f>
        <v/>
      </c>
      <c r="AD82" s="121">
        <f>$C82*INDEX(Curves!$AG$8:$AG$68,AD$4-$B82+1)</f>
        <v/>
      </c>
      <c r="AE82" s="121">
        <f>$C82*INDEX(Curves!$AG$8:$AG$68,AE$4-$B82+1)</f>
        <v/>
      </c>
      <c r="AF82" s="121">
        <f>$C82*INDEX(Curves!$AG$8:$AG$68,AF$4-$B82+1)</f>
        <v/>
      </c>
      <c r="AG82" s="121">
        <f>$C82*INDEX(Curves!$AG$8:$AG$68,AG$4-$B82+1)</f>
        <v/>
      </c>
      <c r="AH82" s="121">
        <f>$C82*INDEX(Curves!$AG$8:$AG$68,AH$4-$B82+1)</f>
        <v/>
      </c>
      <c r="AI82" s="121">
        <f>$C82*INDEX(Curves!$AG$8:$AG$68,AI$4-$B82+1)</f>
        <v/>
      </c>
      <c r="AJ82" s="121">
        <f>$C82*INDEX(Curves!$AG$8:$AG$68,AJ$4-$B82+1)</f>
        <v/>
      </c>
      <c r="AK82" s="121">
        <f>$C82*INDEX(Curves!$AG$8:$AG$68,AK$4-$B82+1)</f>
        <v/>
      </c>
      <c r="AL82" s="121">
        <f>$C82*INDEX(Curves!$AG$8:$AG$68,AL$4-$B82+1)</f>
        <v/>
      </c>
      <c r="AM82" s="121">
        <f>$C82*INDEX(Curves!$AG$8:$AG$68,AM$4-$B82+1)</f>
        <v/>
      </c>
      <c r="AN82" s="121">
        <f>$C82*INDEX(Curves!$AG$8:$AG$68,AN$4-$B82+1)</f>
        <v/>
      </c>
      <c r="AO82" s="121">
        <f>$C82*INDEX(Curves!$AG$8:$AG$68,AO$4-$B82+1)</f>
        <v/>
      </c>
      <c r="AP82" s="121">
        <f>$C82*INDEX(Curves!$AG$8:$AG$68,AP$4-$B82+1)</f>
        <v/>
      </c>
      <c r="AQ82" s="121">
        <f>$C82*INDEX(Curves!$AG$8:$AG$68,AQ$4-$B82+1)</f>
        <v/>
      </c>
      <c r="AR82" s="121">
        <f>$C82*INDEX(Curves!$AG$8:$AG$68,AR$4-$B82+1)</f>
        <v/>
      </c>
      <c r="AS82" s="121">
        <f>$C82*INDEX(Curves!$AG$8:$AG$68,AS$4-$B82+1)</f>
        <v/>
      </c>
      <c r="AT82" s="121">
        <f>$C82*INDEX(Curves!$AG$8:$AG$68,AT$4-$B82+1)</f>
        <v/>
      </c>
      <c r="AU82" s="121">
        <f>$C82*INDEX(Curves!$AG$8:$AG$68,AU$4-$B82+1)</f>
        <v/>
      </c>
      <c r="AV82" s="121">
        <f>$C82*INDEX(Curves!$AG$8:$AG$68,AV$4-$B82+1)</f>
        <v/>
      </c>
      <c r="AW82" s="121">
        <f>$C82*INDEX(Curves!$AG$8:$AG$68,AW$4-$B82+1)</f>
        <v/>
      </c>
      <c r="AX82" s="121">
        <f>$C82*INDEX(Curves!$AG$8:$AG$68,AX$4-$B82+1)</f>
        <v/>
      </c>
      <c r="AY82" s="121">
        <f>$C82*INDEX(Curves!$AG$8:$AG$68,AY$4-$B82+1)</f>
        <v/>
      </c>
      <c r="AZ82" s="121">
        <f>$C82*INDEX(Curves!$AG$8:$AG$68,AZ$4-$B82+1)</f>
        <v/>
      </c>
      <c r="BA82" s="121">
        <f>$C82*INDEX(Curves!$AG$8:$AG$68,BA$4-$B82+1)</f>
        <v/>
      </c>
      <c r="BB82" s="121">
        <f>$C82*INDEX(Curves!$AG$8:$AG$68,BB$4-$B82+1)</f>
        <v/>
      </c>
      <c r="BC82" s="121">
        <f>$C82*INDEX(Curves!$AG$8:$AG$68,BC$4-$B82+1)</f>
        <v/>
      </c>
      <c r="BD82" s="121">
        <f>$C82*INDEX(Curves!$AG$8:$AG$68,BD$4-$B82+1)</f>
        <v/>
      </c>
      <c r="BE82" s="121">
        <f>$C82*INDEX(Curves!$AG$8:$AG$68,BE$4-$B82+1)</f>
        <v/>
      </c>
      <c r="BF82" s="121">
        <f>$C82*INDEX(Curves!$AG$8:$AG$68,BF$4-$B82+1)</f>
        <v/>
      </c>
      <c r="BG82" s="121">
        <f>$C82*INDEX(Curves!$AG$8:$AG$68,BG$4-$B82+1)</f>
        <v/>
      </c>
      <c r="BH82" s="121">
        <f>$C82*INDEX(Curves!$AG$8:$AG$68,BH$4-$B82+1)</f>
        <v/>
      </c>
      <c r="BI82" s="121">
        <f>$C82*INDEX(Curves!$AG$8:$AG$68,BI$4-$B82+1)</f>
        <v/>
      </c>
      <c r="BJ82" s="121">
        <f>$C82*INDEX(Curves!$AG$8:$AG$68,BJ$4-$B82+1)</f>
        <v/>
      </c>
      <c r="BK82" s="121">
        <f>$C82*INDEX(Curves!$AG$8:$AG$68,BK$4-$B82+1)</f>
        <v/>
      </c>
      <c r="BL82" s="121">
        <f>$C82*INDEX(Curves!$AG$8:$AG$68,BL$4-$B82+1)</f>
        <v/>
      </c>
    </row>
    <row r="83">
      <c r="A83" s="116" t="inlineStr">
        <is>
          <t>Cohort month 11</t>
        </is>
      </c>
      <c r="B83" s="116" t="n">
        <v>11</v>
      </c>
      <c r="C83" s="33">
        <f>INDEX(Ops!$E$59:$BL$59,1,$B83)</f>
        <v/>
      </c>
      <c r="P83" s="121">
        <f>$C83*INDEX(Curves!$AG$8:$AG$68,P$4-$B83+1)</f>
        <v/>
      </c>
      <c r="Q83" s="121">
        <f>$C83*INDEX(Curves!$AG$8:$AG$68,Q$4-$B83+1)</f>
        <v/>
      </c>
      <c r="R83" s="121">
        <f>$C83*INDEX(Curves!$AG$8:$AG$68,R$4-$B83+1)</f>
        <v/>
      </c>
      <c r="S83" s="121">
        <f>$C83*INDEX(Curves!$AG$8:$AG$68,S$4-$B83+1)</f>
        <v/>
      </c>
      <c r="T83" s="121">
        <f>$C83*INDEX(Curves!$AG$8:$AG$68,T$4-$B83+1)</f>
        <v/>
      </c>
      <c r="U83" s="121">
        <f>$C83*INDEX(Curves!$AG$8:$AG$68,U$4-$B83+1)</f>
        <v/>
      </c>
      <c r="V83" s="121">
        <f>$C83*INDEX(Curves!$AG$8:$AG$68,V$4-$B83+1)</f>
        <v/>
      </c>
      <c r="W83" s="121">
        <f>$C83*INDEX(Curves!$AG$8:$AG$68,W$4-$B83+1)</f>
        <v/>
      </c>
      <c r="X83" s="121">
        <f>$C83*INDEX(Curves!$AG$8:$AG$68,X$4-$B83+1)</f>
        <v/>
      </c>
      <c r="Y83" s="121">
        <f>$C83*INDEX(Curves!$AG$8:$AG$68,Y$4-$B83+1)</f>
        <v/>
      </c>
      <c r="Z83" s="121">
        <f>$C83*INDEX(Curves!$AG$8:$AG$68,Z$4-$B83+1)</f>
        <v/>
      </c>
      <c r="AA83" s="121">
        <f>$C83*INDEX(Curves!$AG$8:$AG$68,AA$4-$B83+1)</f>
        <v/>
      </c>
      <c r="AB83" s="121">
        <f>$C83*INDEX(Curves!$AG$8:$AG$68,AB$4-$B83+1)</f>
        <v/>
      </c>
      <c r="AC83" s="121">
        <f>$C83*INDEX(Curves!$AG$8:$AG$68,AC$4-$B83+1)</f>
        <v/>
      </c>
      <c r="AD83" s="121">
        <f>$C83*INDEX(Curves!$AG$8:$AG$68,AD$4-$B83+1)</f>
        <v/>
      </c>
      <c r="AE83" s="121">
        <f>$C83*INDEX(Curves!$AG$8:$AG$68,AE$4-$B83+1)</f>
        <v/>
      </c>
      <c r="AF83" s="121">
        <f>$C83*INDEX(Curves!$AG$8:$AG$68,AF$4-$B83+1)</f>
        <v/>
      </c>
      <c r="AG83" s="121">
        <f>$C83*INDEX(Curves!$AG$8:$AG$68,AG$4-$B83+1)</f>
        <v/>
      </c>
      <c r="AH83" s="121">
        <f>$C83*INDEX(Curves!$AG$8:$AG$68,AH$4-$B83+1)</f>
        <v/>
      </c>
      <c r="AI83" s="121">
        <f>$C83*INDEX(Curves!$AG$8:$AG$68,AI$4-$B83+1)</f>
        <v/>
      </c>
      <c r="AJ83" s="121">
        <f>$C83*INDEX(Curves!$AG$8:$AG$68,AJ$4-$B83+1)</f>
        <v/>
      </c>
      <c r="AK83" s="121">
        <f>$C83*INDEX(Curves!$AG$8:$AG$68,AK$4-$B83+1)</f>
        <v/>
      </c>
      <c r="AL83" s="121">
        <f>$C83*INDEX(Curves!$AG$8:$AG$68,AL$4-$B83+1)</f>
        <v/>
      </c>
      <c r="AM83" s="121">
        <f>$C83*INDEX(Curves!$AG$8:$AG$68,AM$4-$B83+1)</f>
        <v/>
      </c>
      <c r="AN83" s="121">
        <f>$C83*INDEX(Curves!$AG$8:$AG$68,AN$4-$B83+1)</f>
        <v/>
      </c>
      <c r="AO83" s="121">
        <f>$C83*INDEX(Curves!$AG$8:$AG$68,AO$4-$B83+1)</f>
        <v/>
      </c>
      <c r="AP83" s="121">
        <f>$C83*INDEX(Curves!$AG$8:$AG$68,AP$4-$B83+1)</f>
        <v/>
      </c>
      <c r="AQ83" s="121">
        <f>$C83*INDEX(Curves!$AG$8:$AG$68,AQ$4-$B83+1)</f>
        <v/>
      </c>
      <c r="AR83" s="121">
        <f>$C83*INDEX(Curves!$AG$8:$AG$68,AR$4-$B83+1)</f>
        <v/>
      </c>
      <c r="AS83" s="121">
        <f>$C83*INDEX(Curves!$AG$8:$AG$68,AS$4-$B83+1)</f>
        <v/>
      </c>
      <c r="AT83" s="121">
        <f>$C83*INDEX(Curves!$AG$8:$AG$68,AT$4-$B83+1)</f>
        <v/>
      </c>
      <c r="AU83" s="121">
        <f>$C83*INDEX(Curves!$AG$8:$AG$68,AU$4-$B83+1)</f>
        <v/>
      </c>
      <c r="AV83" s="121">
        <f>$C83*INDEX(Curves!$AG$8:$AG$68,AV$4-$B83+1)</f>
        <v/>
      </c>
      <c r="AW83" s="121">
        <f>$C83*INDEX(Curves!$AG$8:$AG$68,AW$4-$B83+1)</f>
        <v/>
      </c>
      <c r="AX83" s="121">
        <f>$C83*INDEX(Curves!$AG$8:$AG$68,AX$4-$B83+1)</f>
        <v/>
      </c>
      <c r="AY83" s="121">
        <f>$C83*INDEX(Curves!$AG$8:$AG$68,AY$4-$B83+1)</f>
        <v/>
      </c>
      <c r="AZ83" s="121">
        <f>$C83*INDEX(Curves!$AG$8:$AG$68,AZ$4-$B83+1)</f>
        <v/>
      </c>
      <c r="BA83" s="121">
        <f>$C83*INDEX(Curves!$AG$8:$AG$68,BA$4-$B83+1)</f>
        <v/>
      </c>
      <c r="BB83" s="121">
        <f>$C83*INDEX(Curves!$AG$8:$AG$68,BB$4-$B83+1)</f>
        <v/>
      </c>
      <c r="BC83" s="121">
        <f>$C83*INDEX(Curves!$AG$8:$AG$68,BC$4-$B83+1)</f>
        <v/>
      </c>
      <c r="BD83" s="121">
        <f>$C83*INDEX(Curves!$AG$8:$AG$68,BD$4-$B83+1)</f>
        <v/>
      </c>
      <c r="BE83" s="121">
        <f>$C83*INDEX(Curves!$AG$8:$AG$68,BE$4-$B83+1)</f>
        <v/>
      </c>
      <c r="BF83" s="121">
        <f>$C83*INDEX(Curves!$AG$8:$AG$68,BF$4-$B83+1)</f>
        <v/>
      </c>
      <c r="BG83" s="121">
        <f>$C83*INDEX(Curves!$AG$8:$AG$68,BG$4-$B83+1)</f>
        <v/>
      </c>
      <c r="BH83" s="121">
        <f>$C83*INDEX(Curves!$AG$8:$AG$68,BH$4-$B83+1)</f>
        <v/>
      </c>
      <c r="BI83" s="121">
        <f>$C83*INDEX(Curves!$AG$8:$AG$68,BI$4-$B83+1)</f>
        <v/>
      </c>
      <c r="BJ83" s="121">
        <f>$C83*INDEX(Curves!$AG$8:$AG$68,BJ$4-$B83+1)</f>
        <v/>
      </c>
      <c r="BK83" s="121">
        <f>$C83*INDEX(Curves!$AG$8:$AG$68,BK$4-$B83+1)</f>
        <v/>
      </c>
      <c r="BL83" s="121">
        <f>$C83*INDEX(Curves!$AG$8:$AG$68,BL$4-$B83+1)</f>
        <v/>
      </c>
    </row>
    <row r="84">
      <c r="A84" s="116" t="inlineStr">
        <is>
          <t>Cohort month 12</t>
        </is>
      </c>
      <c r="B84" s="116" t="n">
        <v>12</v>
      </c>
      <c r="C84" s="33">
        <f>INDEX(Ops!$E$59:$BL$59,1,$B84)</f>
        <v/>
      </c>
      <c r="Q84" s="121">
        <f>$C84*INDEX(Curves!$AG$8:$AG$68,Q$4-$B84+1)</f>
        <v/>
      </c>
      <c r="R84" s="121">
        <f>$C84*INDEX(Curves!$AG$8:$AG$68,R$4-$B84+1)</f>
        <v/>
      </c>
      <c r="S84" s="121">
        <f>$C84*INDEX(Curves!$AG$8:$AG$68,S$4-$B84+1)</f>
        <v/>
      </c>
      <c r="T84" s="121">
        <f>$C84*INDEX(Curves!$AG$8:$AG$68,T$4-$B84+1)</f>
        <v/>
      </c>
      <c r="U84" s="121">
        <f>$C84*INDEX(Curves!$AG$8:$AG$68,U$4-$B84+1)</f>
        <v/>
      </c>
      <c r="V84" s="121">
        <f>$C84*INDEX(Curves!$AG$8:$AG$68,V$4-$B84+1)</f>
        <v/>
      </c>
      <c r="W84" s="121">
        <f>$C84*INDEX(Curves!$AG$8:$AG$68,W$4-$B84+1)</f>
        <v/>
      </c>
      <c r="X84" s="121">
        <f>$C84*INDEX(Curves!$AG$8:$AG$68,X$4-$B84+1)</f>
        <v/>
      </c>
      <c r="Y84" s="121">
        <f>$C84*INDEX(Curves!$AG$8:$AG$68,Y$4-$B84+1)</f>
        <v/>
      </c>
      <c r="Z84" s="121">
        <f>$C84*INDEX(Curves!$AG$8:$AG$68,Z$4-$B84+1)</f>
        <v/>
      </c>
      <c r="AA84" s="121">
        <f>$C84*INDEX(Curves!$AG$8:$AG$68,AA$4-$B84+1)</f>
        <v/>
      </c>
      <c r="AB84" s="121">
        <f>$C84*INDEX(Curves!$AG$8:$AG$68,AB$4-$B84+1)</f>
        <v/>
      </c>
      <c r="AC84" s="121">
        <f>$C84*INDEX(Curves!$AG$8:$AG$68,AC$4-$B84+1)</f>
        <v/>
      </c>
      <c r="AD84" s="121">
        <f>$C84*INDEX(Curves!$AG$8:$AG$68,AD$4-$B84+1)</f>
        <v/>
      </c>
      <c r="AE84" s="121">
        <f>$C84*INDEX(Curves!$AG$8:$AG$68,AE$4-$B84+1)</f>
        <v/>
      </c>
      <c r="AF84" s="121">
        <f>$C84*INDEX(Curves!$AG$8:$AG$68,AF$4-$B84+1)</f>
        <v/>
      </c>
      <c r="AG84" s="121">
        <f>$C84*INDEX(Curves!$AG$8:$AG$68,AG$4-$B84+1)</f>
        <v/>
      </c>
      <c r="AH84" s="121">
        <f>$C84*INDEX(Curves!$AG$8:$AG$68,AH$4-$B84+1)</f>
        <v/>
      </c>
      <c r="AI84" s="121">
        <f>$C84*INDEX(Curves!$AG$8:$AG$68,AI$4-$B84+1)</f>
        <v/>
      </c>
      <c r="AJ84" s="121">
        <f>$C84*INDEX(Curves!$AG$8:$AG$68,AJ$4-$B84+1)</f>
        <v/>
      </c>
      <c r="AK84" s="121">
        <f>$C84*INDEX(Curves!$AG$8:$AG$68,AK$4-$B84+1)</f>
        <v/>
      </c>
      <c r="AL84" s="121">
        <f>$C84*INDEX(Curves!$AG$8:$AG$68,AL$4-$B84+1)</f>
        <v/>
      </c>
      <c r="AM84" s="121">
        <f>$C84*INDEX(Curves!$AG$8:$AG$68,AM$4-$B84+1)</f>
        <v/>
      </c>
      <c r="AN84" s="121">
        <f>$C84*INDEX(Curves!$AG$8:$AG$68,AN$4-$B84+1)</f>
        <v/>
      </c>
      <c r="AO84" s="121">
        <f>$C84*INDEX(Curves!$AG$8:$AG$68,AO$4-$B84+1)</f>
        <v/>
      </c>
      <c r="AP84" s="121">
        <f>$C84*INDEX(Curves!$AG$8:$AG$68,AP$4-$B84+1)</f>
        <v/>
      </c>
      <c r="AQ84" s="121">
        <f>$C84*INDEX(Curves!$AG$8:$AG$68,AQ$4-$B84+1)</f>
        <v/>
      </c>
      <c r="AR84" s="121">
        <f>$C84*INDEX(Curves!$AG$8:$AG$68,AR$4-$B84+1)</f>
        <v/>
      </c>
      <c r="AS84" s="121">
        <f>$C84*INDEX(Curves!$AG$8:$AG$68,AS$4-$B84+1)</f>
        <v/>
      </c>
      <c r="AT84" s="121">
        <f>$C84*INDEX(Curves!$AG$8:$AG$68,AT$4-$B84+1)</f>
        <v/>
      </c>
      <c r="AU84" s="121">
        <f>$C84*INDEX(Curves!$AG$8:$AG$68,AU$4-$B84+1)</f>
        <v/>
      </c>
      <c r="AV84" s="121">
        <f>$C84*INDEX(Curves!$AG$8:$AG$68,AV$4-$B84+1)</f>
        <v/>
      </c>
      <c r="AW84" s="121">
        <f>$C84*INDEX(Curves!$AG$8:$AG$68,AW$4-$B84+1)</f>
        <v/>
      </c>
      <c r="AX84" s="121">
        <f>$C84*INDEX(Curves!$AG$8:$AG$68,AX$4-$B84+1)</f>
        <v/>
      </c>
      <c r="AY84" s="121">
        <f>$C84*INDEX(Curves!$AG$8:$AG$68,AY$4-$B84+1)</f>
        <v/>
      </c>
      <c r="AZ84" s="121">
        <f>$C84*INDEX(Curves!$AG$8:$AG$68,AZ$4-$B84+1)</f>
        <v/>
      </c>
      <c r="BA84" s="121">
        <f>$C84*INDEX(Curves!$AG$8:$AG$68,BA$4-$B84+1)</f>
        <v/>
      </c>
      <c r="BB84" s="121">
        <f>$C84*INDEX(Curves!$AG$8:$AG$68,BB$4-$B84+1)</f>
        <v/>
      </c>
      <c r="BC84" s="121">
        <f>$C84*INDEX(Curves!$AG$8:$AG$68,BC$4-$B84+1)</f>
        <v/>
      </c>
      <c r="BD84" s="121">
        <f>$C84*INDEX(Curves!$AG$8:$AG$68,BD$4-$B84+1)</f>
        <v/>
      </c>
      <c r="BE84" s="121">
        <f>$C84*INDEX(Curves!$AG$8:$AG$68,BE$4-$B84+1)</f>
        <v/>
      </c>
      <c r="BF84" s="121">
        <f>$C84*INDEX(Curves!$AG$8:$AG$68,BF$4-$B84+1)</f>
        <v/>
      </c>
      <c r="BG84" s="121">
        <f>$C84*INDEX(Curves!$AG$8:$AG$68,BG$4-$B84+1)</f>
        <v/>
      </c>
      <c r="BH84" s="121">
        <f>$C84*INDEX(Curves!$AG$8:$AG$68,BH$4-$B84+1)</f>
        <v/>
      </c>
      <c r="BI84" s="121">
        <f>$C84*INDEX(Curves!$AG$8:$AG$68,BI$4-$B84+1)</f>
        <v/>
      </c>
      <c r="BJ84" s="121">
        <f>$C84*INDEX(Curves!$AG$8:$AG$68,BJ$4-$B84+1)</f>
        <v/>
      </c>
      <c r="BK84" s="121">
        <f>$C84*INDEX(Curves!$AG$8:$AG$68,BK$4-$B84+1)</f>
        <v/>
      </c>
      <c r="BL84" s="121">
        <f>$C84*INDEX(Curves!$AG$8:$AG$68,BL$4-$B84+1)</f>
        <v/>
      </c>
    </row>
    <row r="85">
      <c r="A85" s="116" t="inlineStr">
        <is>
          <t>Cohort month 13</t>
        </is>
      </c>
      <c r="B85" s="116" t="n">
        <v>13</v>
      </c>
      <c r="C85" s="33">
        <f>INDEX(Ops!$E$59:$BL$59,1,$B85)</f>
        <v/>
      </c>
      <c r="R85" s="121">
        <f>$C85*INDEX(Curves!$AG$8:$AG$68,R$4-$B85+1)</f>
        <v/>
      </c>
      <c r="S85" s="121">
        <f>$C85*INDEX(Curves!$AG$8:$AG$68,S$4-$B85+1)</f>
        <v/>
      </c>
      <c r="T85" s="121">
        <f>$C85*INDEX(Curves!$AG$8:$AG$68,T$4-$B85+1)</f>
        <v/>
      </c>
      <c r="U85" s="121">
        <f>$C85*INDEX(Curves!$AG$8:$AG$68,U$4-$B85+1)</f>
        <v/>
      </c>
      <c r="V85" s="121">
        <f>$C85*INDEX(Curves!$AG$8:$AG$68,V$4-$B85+1)</f>
        <v/>
      </c>
      <c r="W85" s="121">
        <f>$C85*INDEX(Curves!$AG$8:$AG$68,W$4-$B85+1)</f>
        <v/>
      </c>
      <c r="X85" s="121">
        <f>$C85*INDEX(Curves!$AG$8:$AG$68,X$4-$B85+1)</f>
        <v/>
      </c>
      <c r="Y85" s="121">
        <f>$C85*INDEX(Curves!$AG$8:$AG$68,Y$4-$B85+1)</f>
        <v/>
      </c>
      <c r="Z85" s="121">
        <f>$C85*INDEX(Curves!$AG$8:$AG$68,Z$4-$B85+1)</f>
        <v/>
      </c>
      <c r="AA85" s="121">
        <f>$C85*INDEX(Curves!$AG$8:$AG$68,AA$4-$B85+1)</f>
        <v/>
      </c>
      <c r="AB85" s="121">
        <f>$C85*INDEX(Curves!$AG$8:$AG$68,AB$4-$B85+1)</f>
        <v/>
      </c>
      <c r="AC85" s="121">
        <f>$C85*INDEX(Curves!$AG$8:$AG$68,AC$4-$B85+1)</f>
        <v/>
      </c>
      <c r="AD85" s="121">
        <f>$C85*INDEX(Curves!$AG$8:$AG$68,AD$4-$B85+1)</f>
        <v/>
      </c>
      <c r="AE85" s="121">
        <f>$C85*INDEX(Curves!$AG$8:$AG$68,AE$4-$B85+1)</f>
        <v/>
      </c>
      <c r="AF85" s="121">
        <f>$C85*INDEX(Curves!$AG$8:$AG$68,AF$4-$B85+1)</f>
        <v/>
      </c>
      <c r="AG85" s="121">
        <f>$C85*INDEX(Curves!$AG$8:$AG$68,AG$4-$B85+1)</f>
        <v/>
      </c>
      <c r="AH85" s="121">
        <f>$C85*INDEX(Curves!$AG$8:$AG$68,AH$4-$B85+1)</f>
        <v/>
      </c>
      <c r="AI85" s="121">
        <f>$C85*INDEX(Curves!$AG$8:$AG$68,AI$4-$B85+1)</f>
        <v/>
      </c>
      <c r="AJ85" s="121">
        <f>$C85*INDEX(Curves!$AG$8:$AG$68,AJ$4-$B85+1)</f>
        <v/>
      </c>
      <c r="AK85" s="121">
        <f>$C85*INDEX(Curves!$AG$8:$AG$68,AK$4-$B85+1)</f>
        <v/>
      </c>
      <c r="AL85" s="121">
        <f>$C85*INDEX(Curves!$AG$8:$AG$68,AL$4-$B85+1)</f>
        <v/>
      </c>
      <c r="AM85" s="121">
        <f>$C85*INDEX(Curves!$AG$8:$AG$68,AM$4-$B85+1)</f>
        <v/>
      </c>
      <c r="AN85" s="121">
        <f>$C85*INDEX(Curves!$AG$8:$AG$68,AN$4-$B85+1)</f>
        <v/>
      </c>
      <c r="AO85" s="121">
        <f>$C85*INDEX(Curves!$AG$8:$AG$68,AO$4-$B85+1)</f>
        <v/>
      </c>
      <c r="AP85" s="121">
        <f>$C85*INDEX(Curves!$AG$8:$AG$68,AP$4-$B85+1)</f>
        <v/>
      </c>
      <c r="AQ85" s="121">
        <f>$C85*INDEX(Curves!$AG$8:$AG$68,AQ$4-$B85+1)</f>
        <v/>
      </c>
      <c r="AR85" s="121">
        <f>$C85*INDEX(Curves!$AG$8:$AG$68,AR$4-$B85+1)</f>
        <v/>
      </c>
      <c r="AS85" s="121">
        <f>$C85*INDEX(Curves!$AG$8:$AG$68,AS$4-$B85+1)</f>
        <v/>
      </c>
      <c r="AT85" s="121">
        <f>$C85*INDEX(Curves!$AG$8:$AG$68,AT$4-$B85+1)</f>
        <v/>
      </c>
      <c r="AU85" s="121">
        <f>$C85*INDEX(Curves!$AG$8:$AG$68,AU$4-$B85+1)</f>
        <v/>
      </c>
      <c r="AV85" s="121">
        <f>$C85*INDEX(Curves!$AG$8:$AG$68,AV$4-$B85+1)</f>
        <v/>
      </c>
      <c r="AW85" s="121">
        <f>$C85*INDEX(Curves!$AG$8:$AG$68,AW$4-$B85+1)</f>
        <v/>
      </c>
      <c r="AX85" s="121">
        <f>$C85*INDEX(Curves!$AG$8:$AG$68,AX$4-$B85+1)</f>
        <v/>
      </c>
      <c r="AY85" s="121">
        <f>$C85*INDEX(Curves!$AG$8:$AG$68,AY$4-$B85+1)</f>
        <v/>
      </c>
      <c r="AZ85" s="121">
        <f>$C85*INDEX(Curves!$AG$8:$AG$68,AZ$4-$B85+1)</f>
        <v/>
      </c>
      <c r="BA85" s="121">
        <f>$C85*INDEX(Curves!$AG$8:$AG$68,BA$4-$B85+1)</f>
        <v/>
      </c>
      <c r="BB85" s="121">
        <f>$C85*INDEX(Curves!$AG$8:$AG$68,BB$4-$B85+1)</f>
        <v/>
      </c>
      <c r="BC85" s="121">
        <f>$C85*INDEX(Curves!$AG$8:$AG$68,BC$4-$B85+1)</f>
        <v/>
      </c>
      <c r="BD85" s="121">
        <f>$C85*INDEX(Curves!$AG$8:$AG$68,BD$4-$B85+1)</f>
        <v/>
      </c>
      <c r="BE85" s="121">
        <f>$C85*INDEX(Curves!$AG$8:$AG$68,BE$4-$B85+1)</f>
        <v/>
      </c>
      <c r="BF85" s="121">
        <f>$C85*INDEX(Curves!$AG$8:$AG$68,BF$4-$B85+1)</f>
        <v/>
      </c>
      <c r="BG85" s="121">
        <f>$C85*INDEX(Curves!$AG$8:$AG$68,BG$4-$B85+1)</f>
        <v/>
      </c>
      <c r="BH85" s="121">
        <f>$C85*INDEX(Curves!$AG$8:$AG$68,BH$4-$B85+1)</f>
        <v/>
      </c>
      <c r="BI85" s="121">
        <f>$C85*INDEX(Curves!$AG$8:$AG$68,BI$4-$B85+1)</f>
        <v/>
      </c>
      <c r="BJ85" s="121">
        <f>$C85*INDEX(Curves!$AG$8:$AG$68,BJ$4-$B85+1)</f>
        <v/>
      </c>
      <c r="BK85" s="121">
        <f>$C85*INDEX(Curves!$AG$8:$AG$68,BK$4-$B85+1)</f>
        <v/>
      </c>
      <c r="BL85" s="121">
        <f>$C85*INDEX(Curves!$AG$8:$AG$68,BL$4-$B85+1)</f>
        <v/>
      </c>
    </row>
    <row r="86">
      <c r="A86" s="116" t="inlineStr">
        <is>
          <t>Cohort month 14</t>
        </is>
      </c>
      <c r="B86" s="116" t="n">
        <v>14</v>
      </c>
      <c r="C86" s="33">
        <f>INDEX(Ops!$E$59:$BL$59,1,$B86)</f>
        <v/>
      </c>
      <c r="S86" s="121">
        <f>$C86*INDEX(Curves!$AG$8:$AG$68,S$4-$B86+1)</f>
        <v/>
      </c>
      <c r="T86" s="121">
        <f>$C86*INDEX(Curves!$AG$8:$AG$68,T$4-$B86+1)</f>
        <v/>
      </c>
      <c r="U86" s="121">
        <f>$C86*INDEX(Curves!$AG$8:$AG$68,U$4-$B86+1)</f>
        <v/>
      </c>
      <c r="V86" s="121">
        <f>$C86*INDEX(Curves!$AG$8:$AG$68,V$4-$B86+1)</f>
        <v/>
      </c>
      <c r="W86" s="121">
        <f>$C86*INDEX(Curves!$AG$8:$AG$68,W$4-$B86+1)</f>
        <v/>
      </c>
      <c r="X86" s="121">
        <f>$C86*INDEX(Curves!$AG$8:$AG$68,X$4-$B86+1)</f>
        <v/>
      </c>
      <c r="Y86" s="121">
        <f>$C86*INDEX(Curves!$AG$8:$AG$68,Y$4-$B86+1)</f>
        <v/>
      </c>
      <c r="Z86" s="121">
        <f>$C86*INDEX(Curves!$AG$8:$AG$68,Z$4-$B86+1)</f>
        <v/>
      </c>
      <c r="AA86" s="121">
        <f>$C86*INDEX(Curves!$AG$8:$AG$68,AA$4-$B86+1)</f>
        <v/>
      </c>
      <c r="AB86" s="121">
        <f>$C86*INDEX(Curves!$AG$8:$AG$68,AB$4-$B86+1)</f>
        <v/>
      </c>
      <c r="AC86" s="121">
        <f>$C86*INDEX(Curves!$AG$8:$AG$68,AC$4-$B86+1)</f>
        <v/>
      </c>
      <c r="AD86" s="121">
        <f>$C86*INDEX(Curves!$AG$8:$AG$68,AD$4-$B86+1)</f>
        <v/>
      </c>
      <c r="AE86" s="121">
        <f>$C86*INDEX(Curves!$AG$8:$AG$68,AE$4-$B86+1)</f>
        <v/>
      </c>
      <c r="AF86" s="121">
        <f>$C86*INDEX(Curves!$AG$8:$AG$68,AF$4-$B86+1)</f>
        <v/>
      </c>
      <c r="AG86" s="121">
        <f>$C86*INDEX(Curves!$AG$8:$AG$68,AG$4-$B86+1)</f>
        <v/>
      </c>
      <c r="AH86" s="121">
        <f>$C86*INDEX(Curves!$AG$8:$AG$68,AH$4-$B86+1)</f>
        <v/>
      </c>
      <c r="AI86" s="121">
        <f>$C86*INDEX(Curves!$AG$8:$AG$68,AI$4-$B86+1)</f>
        <v/>
      </c>
      <c r="AJ86" s="121">
        <f>$C86*INDEX(Curves!$AG$8:$AG$68,AJ$4-$B86+1)</f>
        <v/>
      </c>
      <c r="AK86" s="121">
        <f>$C86*INDEX(Curves!$AG$8:$AG$68,AK$4-$B86+1)</f>
        <v/>
      </c>
      <c r="AL86" s="121">
        <f>$C86*INDEX(Curves!$AG$8:$AG$68,AL$4-$B86+1)</f>
        <v/>
      </c>
      <c r="AM86" s="121">
        <f>$C86*INDEX(Curves!$AG$8:$AG$68,AM$4-$B86+1)</f>
        <v/>
      </c>
      <c r="AN86" s="121">
        <f>$C86*INDEX(Curves!$AG$8:$AG$68,AN$4-$B86+1)</f>
        <v/>
      </c>
      <c r="AO86" s="121">
        <f>$C86*INDEX(Curves!$AG$8:$AG$68,AO$4-$B86+1)</f>
        <v/>
      </c>
      <c r="AP86" s="121">
        <f>$C86*INDEX(Curves!$AG$8:$AG$68,AP$4-$B86+1)</f>
        <v/>
      </c>
      <c r="AQ86" s="121">
        <f>$C86*INDEX(Curves!$AG$8:$AG$68,AQ$4-$B86+1)</f>
        <v/>
      </c>
      <c r="AR86" s="121">
        <f>$C86*INDEX(Curves!$AG$8:$AG$68,AR$4-$B86+1)</f>
        <v/>
      </c>
      <c r="AS86" s="121">
        <f>$C86*INDEX(Curves!$AG$8:$AG$68,AS$4-$B86+1)</f>
        <v/>
      </c>
      <c r="AT86" s="121">
        <f>$C86*INDEX(Curves!$AG$8:$AG$68,AT$4-$B86+1)</f>
        <v/>
      </c>
      <c r="AU86" s="121">
        <f>$C86*INDEX(Curves!$AG$8:$AG$68,AU$4-$B86+1)</f>
        <v/>
      </c>
      <c r="AV86" s="121">
        <f>$C86*INDEX(Curves!$AG$8:$AG$68,AV$4-$B86+1)</f>
        <v/>
      </c>
      <c r="AW86" s="121">
        <f>$C86*INDEX(Curves!$AG$8:$AG$68,AW$4-$B86+1)</f>
        <v/>
      </c>
      <c r="AX86" s="121">
        <f>$C86*INDEX(Curves!$AG$8:$AG$68,AX$4-$B86+1)</f>
        <v/>
      </c>
      <c r="AY86" s="121">
        <f>$C86*INDEX(Curves!$AG$8:$AG$68,AY$4-$B86+1)</f>
        <v/>
      </c>
      <c r="AZ86" s="121">
        <f>$C86*INDEX(Curves!$AG$8:$AG$68,AZ$4-$B86+1)</f>
        <v/>
      </c>
      <c r="BA86" s="121">
        <f>$C86*INDEX(Curves!$AG$8:$AG$68,BA$4-$B86+1)</f>
        <v/>
      </c>
      <c r="BB86" s="121">
        <f>$C86*INDEX(Curves!$AG$8:$AG$68,BB$4-$B86+1)</f>
        <v/>
      </c>
      <c r="BC86" s="121">
        <f>$C86*INDEX(Curves!$AG$8:$AG$68,BC$4-$B86+1)</f>
        <v/>
      </c>
      <c r="BD86" s="121">
        <f>$C86*INDEX(Curves!$AG$8:$AG$68,BD$4-$B86+1)</f>
        <v/>
      </c>
      <c r="BE86" s="121">
        <f>$C86*INDEX(Curves!$AG$8:$AG$68,BE$4-$B86+1)</f>
        <v/>
      </c>
      <c r="BF86" s="121">
        <f>$C86*INDEX(Curves!$AG$8:$AG$68,BF$4-$B86+1)</f>
        <v/>
      </c>
      <c r="BG86" s="121">
        <f>$C86*INDEX(Curves!$AG$8:$AG$68,BG$4-$B86+1)</f>
        <v/>
      </c>
      <c r="BH86" s="121">
        <f>$C86*INDEX(Curves!$AG$8:$AG$68,BH$4-$B86+1)</f>
        <v/>
      </c>
      <c r="BI86" s="121">
        <f>$C86*INDEX(Curves!$AG$8:$AG$68,BI$4-$B86+1)</f>
        <v/>
      </c>
      <c r="BJ86" s="121">
        <f>$C86*INDEX(Curves!$AG$8:$AG$68,BJ$4-$B86+1)</f>
        <v/>
      </c>
      <c r="BK86" s="121">
        <f>$C86*INDEX(Curves!$AG$8:$AG$68,BK$4-$B86+1)</f>
        <v/>
      </c>
      <c r="BL86" s="121">
        <f>$C86*INDEX(Curves!$AG$8:$AG$68,BL$4-$B86+1)</f>
        <v/>
      </c>
    </row>
    <row r="87">
      <c r="A87" s="116" t="inlineStr">
        <is>
          <t>Cohort month 15</t>
        </is>
      </c>
      <c r="B87" s="116" t="n">
        <v>15</v>
      </c>
      <c r="C87" s="33">
        <f>INDEX(Ops!$E$59:$BL$59,1,$B87)</f>
        <v/>
      </c>
      <c r="T87" s="121">
        <f>$C87*INDEX(Curves!$AG$8:$AG$68,T$4-$B87+1)</f>
        <v/>
      </c>
      <c r="U87" s="121">
        <f>$C87*INDEX(Curves!$AG$8:$AG$68,U$4-$B87+1)</f>
        <v/>
      </c>
      <c r="V87" s="121">
        <f>$C87*INDEX(Curves!$AG$8:$AG$68,V$4-$B87+1)</f>
        <v/>
      </c>
      <c r="W87" s="121">
        <f>$C87*INDEX(Curves!$AG$8:$AG$68,W$4-$B87+1)</f>
        <v/>
      </c>
      <c r="X87" s="121">
        <f>$C87*INDEX(Curves!$AG$8:$AG$68,X$4-$B87+1)</f>
        <v/>
      </c>
      <c r="Y87" s="121">
        <f>$C87*INDEX(Curves!$AG$8:$AG$68,Y$4-$B87+1)</f>
        <v/>
      </c>
      <c r="Z87" s="121">
        <f>$C87*INDEX(Curves!$AG$8:$AG$68,Z$4-$B87+1)</f>
        <v/>
      </c>
      <c r="AA87" s="121">
        <f>$C87*INDEX(Curves!$AG$8:$AG$68,AA$4-$B87+1)</f>
        <v/>
      </c>
      <c r="AB87" s="121">
        <f>$C87*INDEX(Curves!$AG$8:$AG$68,AB$4-$B87+1)</f>
        <v/>
      </c>
      <c r="AC87" s="121">
        <f>$C87*INDEX(Curves!$AG$8:$AG$68,AC$4-$B87+1)</f>
        <v/>
      </c>
      <c r="AD87" s="121">
        <f>$C87*INDEX(Curves!$AG$8:$AG$68,AD$4-$B87+1)</f>
        <v/>
      </c>
      <c r="AE87" s="121">
        <f>$C87*INDEX(Curves!$AG$8:$AG$68,AE$4-$B87+1)</f>
        <v/>
      </c>
      <c r="AF87" s="121">
        <f>$C87*INDEX(Curves!$AG$8:$AG$68,AF$4-$B87+1)</f>
        <v/>
      </c>
      <c r="AG87" s="121">
        <f>$C87*INDEX(Curves!$AG$8:$AG$68,AG$4-$B87+1)</f>
        <v/>
      </c>
      <c r="AH87" s="121">
        <f>$C87*INDEX(Curves!$AG$8:$AG$68,AH$4-$B87+1)</f>
        <v/>
      </c>
      <c r="AI87" s="121">
        <f>$C87*INDEX(Curves!$AG$8:$AG$68,AI$4-$B87+1)</f>
        <v/>
      </c>
      <c r="AJ87" s="121">
        <f>$C87*INDEX(Curves!$AG$8:$AG$68,AJ$4-$B87+1)</f>
        <v/>
      </c>
      <c r="AK87" s="121">
        <f>$C87*INDEX(Curves!$AG$8:$AG$68,AK$4-$B87+1)</f>
        <v/>
      </c>
      <c r="AL87" s="121">
        <f>$C87*INDEX(Curves!$AG$8:$AG$68,AL$4-$B87+1)</f>
        <v/>
      </c>
      <c r="AM87" s="121">
        <f>$C87*INDEX(Curves!$AG$8:$AG$68,AM$4-$B87+1)</f>
        <v/>
      </c>
      <c r="AN87" s="121">
        <f>$C87*INDEX(Curves!$AG$8:$AG$68,AN$4-$B87+1)</f>
        <v/>
      </c>
      <c r="AO87" s="121">
        <f>$C87*INDEX(Curves!$AG$8:$AG$68,AO$4-$B87+1)</f>
        <v/>
      </c>
      <c r="AP87" s="121">
        <f>$C87*INDEX(Curves!$AG$8:$AG$68,AP$4-$B87+1)</f>
        <v/>
      </c>
      <c r="AQ87" s="121">
        <f>$C87*INDEX(Curves!$AG$8:$AG$68,AQ$4-$B87+1)</f>
        <v/>
      </c>
      <c r="AR87" s="121">
        <f>$C87*INDEX(Curves!$AG$8:$AG$68,AR$4-$B87+1)</f>
        <v/>
      </c>
      <c r="AS87" s="121">
        <f>$C87*INDEX(Curves!$AG$8:$AG$68,AS$4-$B87+1)</f>
        <v/>
      </c>
      <c r="AT87" s="121">
        <f>$C87*INDEX(Curves!$AG$8:$AG$68,AT$4-$B87+1)</f>
        <v/>
      </c>
      <c r="AU87" s="121">
        <f>$C87*INDEX(Curves!$AG$8:$AG$68,AU$4-$B87+1)</f>
        <v/>
      </c>
      <c r="AV87" s="121">
        <f>$C87*INDEX(Curves!$AG$8:$AG$68,AV$4-$B87+1)</f>
        <v/>
      </c>
      <c r="AW87" s="121">
        <f>$C87*INDEX(Curves!$AG$8:$AG$68,AW$4-$B87+1)</f>
        <v/>
      </c>
      <c r="AX87" s="121">
        <f>$C87*INDEX(Curves!$AG$8:$AG$68,AX$4-$B87+1)</f>
        <v/>
      </c>
      <c r="AY87" s="121">
        <f>$C87*INDEX(Curves!$AG$8:$AG$68,AY$4-$B87+1)</f>
        <v/>
      </c>
      <c r="AZ87" s="121">
        <f>$C87*INDEX(Curves!$AG$8:$AG$68,AZ$4-$B87+1)</f>
        <v/>
      </c>
      <c r="BA87" s="121">
        <f>$C87*INDEX(Curves!$AG$8:$AG$68,BA$4-$B87+1)</f>
        <v/>
      </c>
      <c r="BB87" s="121">
        <f>$C87*INDEX(Curves!$AG$8:$AG$68,BB$4-$B87+1)</f>
        <v/>
      </c>
      <c r="BC87" s="121">
        <f>$C87*INDEX(Curves!$AG$8:$AG$68,BC$4-$B87+1)</f>
        <v/>
      </c>
      <c r="BD87" s="121">
        <f>$C87*INDEX(Curves!$AG$8:$AG$68,BD$4-$B87+1)</f>
        <v/>
      </c>
      <c r="BE87" s="121">
        <f>$C87*INDEX(Curves!$AG$8:$AG$68,BE$4-$B87+1)</f>
        <v/>
      </c>
      <c r="BF87" s="121">
        <f>$C87*INDEX(Curves!$AG$8:$AG$68,BF$4-$B87+1)</f>
        <v/>
      </c>
      <c r="BG87" s="121">
        <f>$C87*INDEX(Curves!$AG$8:$AG$68,BG$4-$B87+1)</f>
        <v/>
      </c>
      <c r="BH87" s="121">
        <f>$C87*INDEX(Curves!$AG$8:$AG$68,BH$4-$B87+1)</f>
        <v/>
      </c>
      <c r="BI87" s="121">
        <f>$C87*INDEX(Curves!$AG$8:$AG$68,BI$4-$B87+1)</f>
        <v/>
      </c>
      <c r="BJ87" s="121">
        <f>$C87*INDEX(Curves!$AG$8:$AG$68,BJ$4-$B87+1)</f>
        <v/>
      </c>
      <c r="BK87" s="121">
        <f>$C87*INDEX(Curves!$AG$8:$AG$68,BK$4-$B87+1)</f>
        <v/>
      </c>
      <c r="BL87" s="121">
        <f>$C87*INDEX(Curves!$AG$8:$AG$68,BL$4-$B87+1)</f>
        <v/>
      </c>
    </row>
    <row r="88">
      <c r="A88" s="116" t="inlineStr">
        <is>
          <t>Cohort month 16</t>
        </is>
      </c>
      <c r="B88" s="116" t="n">
        <v>16</v>
      </c>
      <c r="C88" s="33">
        <f>INDEX(Ops!$E$59:$BL$59,1,$B88)</f>
        <v/>
      </c>
      <c r="U88" s="121">
        <f>$C88*INDEX(Curves!$AG$8:$AG$68,U$4-$B88+1)</f>
        <v/>
      </c>
      <c r="V88" s="121">
        <f>$C88*INDEX(Curves!$AG$8:$AG$68,V$4-$B88+1)</f>
        <v/>
      </c>
      <c r="W88" s="121">
        <f>$C88*INDEX(Curves!$AG$8:$AG$68,W$4-$B88+1)</f>
        <v/>
      </c>
      <c r="X88" s="121">
        <f>$C88*INDEX(Curves!$AG$8:$AG$68,X$4-$B88+1)</f>
        <v/>
      </c>
      <c r="Y88" s="121">
        <f>$C88*INDEX(Curves!$AG$8:$AG$68,Y$4-$B88+1)</f>
        <v/>
      </c>
      <c r="Z88" s="121">
        <f>$C88*INDEX(Curves!$AG$8:$AG$68,Z$4-$B88+1)</f>
        <v/>
      </c>
      <c r="AA88" s="121">
        <f>$C88*INDEX(Curves!$AG$8:$AG$68,AA$4-$B88+1)</f>
        <v/>
      </c>
      <c r="AB88" s="121">
        <f>$C88*INDEX(Curves!$AG$8:$AG$68,AB$4-$B88+1)</f>
        <v/>
      </c>
      <c r="AC88" s="121">
        <f>$C88*INDEX(Curves!$AG$8:$AG$68,AC$4-$B88+1)</f>
        <v/>
      </c>
      <c r="AD88" s="121">
        <f>$C88*INDEX(Curves!$AG$8:$AG$68,AD$4-$B88+1)</f>
        <v/>
      </c>
      <c r="AE88" s="121">
        <f>$C88*INDEX(Curves!$AG$8:$AG$68,AE$4-$B88+1)</f>
        <v/>
      </c>
      <c r="AF88" s="121">
        <f>$C88*INDEX(Curves!$AG$8:$AG$68,AF$4-$B88+1)</f>
        <v/>
      </c>
      <c r="AG88" s="121">
        <f>$C88*INDEX(Curves!$AG$8:$AG$68,AG$4-$B88+1)</f>
        <v/>
      </c>
      <c r="AH88" s="121">
        <f>$C88*INDEX(Curves!$AG$8:$AG$68,AH$4-$B88+1)</f>
        <v/>
      </c>
      <c r="AI88" s="121">
        <f>$C88*INDEX(Curves!$AG$8:$AG$68,AI$4-$B88+1)</f>
        <v/>
      </c>
      <c r="AJ88" s="121">
        <f>$C88*INDEX(Curves!$AG$8:$AG$68,AJ$4-$B88+1)</f>
        <v/>
      </c>
      <c r="AK88" s="121">
        <f>$C88*INDEX(Curves!$AG$8:$AG$68,AK$4-$B88+1)</f>
        <v/>
      </c>
      <c r="AL88" s="121">
        <f>$C88*INDEX(Curves!$AG$8:$AG$68,AL$4-$B88+1)</f>
        <v/>
      </c>
      <c r="AM88" s="121">
        <f>$C88*INDEX(Curves!$AG$8:$AG$68,AM$4-$B88+1)</f>
        <v/>
      </c>
      <c r="AN88" s="121">
        <f>$C88*INDEX(Curves!$AG$8:$AG$68,AN$4-$B88+1)</f>
        <v/>
      </c>
      <c r="AO88" s="121">
        <f>$C88*INDEX(Curves!$AG$8:$AG$68,AO$4-$B88+1)</f>
        <v/>
      </c>
      <c r="AP88" s="121">
        <f>$C88*INDEX(Curves!$AG$8:$AG$68,AP$4-$B88+1)</f>
        <v/>
      </c>
      <c r="AQ88" s="121">
        <f>$C88*INDEX(Curves!$AG$8:$AG$68,AQ$4-$B88+1)</f>
        <v/>
      </c>
      <c r="AR88" s="121">
        <f>$C88*INDEX(Curves!$AG$8:$AG$68,AR$4-$B88+1)</f>
        <v/>
      </c>
      <c r="AS88" s="121">
        <f>$C88*INDEX(Curves!$AG$8:$AG$68,AS$4-$B88+1)</f>
        <v/>
      </c>
      <c r="AT88" s="121">
        <f>$C88*INDEX(Curves!$AG$8:$AG$68,AT$4-$B88+1)</f>
        <v/>
      </c>
      <c r="AU88" s="121">
        <f>$C88*INDEX(Curves!$AG$8:$AG$68,AU$4-$B88+1)</f>
        <v/>
      </c>
      <c r="AV88" s="121">
        <f>$C88*INDEX(Curves!$AG$8:$AG$68,AV$4-$B88+1)</f>
        <v/>
      </c>
      <c r="AW88" s="121">
        <f>$C88*INDEX(Curves!$AG$8:$AG$68,AW$4-$B88+1)</f>
        <v/>
      </c>
      <c r="AX88" s="121">
        <f>$C88*INDEX(Curves!$AG$8:$AG$68,AX$4-$B88+1)</f>
        <v/>
      </c>
      <c r="AY88" s="121">
        <f>$C88*INDEX(Curves!$AG$8:$AG$68,AY$4-$B88+1)</f>
        <v/>
      </c>
      <c r="AZ88" s="121">
        <f>$C88*INDEX(Curves!$AG$8:$AG$68,AZ$4-$B88+1)</f>
        <v/>
      </c>
      <c r="BA88" s="121">
        <f>$C88*INDEX(Curves!$AG$8:$AG$68,BA$4-$B88+1)</f>
        <v/>
      </c>
      <c r="BB88" s="121">
        <f>$C88*INDEX(Curves!$AG$8:$AG$68,BB$4-$B88+1)</f>
        <v/>
      </c>
      <c r="BC88" s="121">
        <f>$C88*INDEX(Curves!$AG$8:$AG$68,BC$4-$B88+1)</f>
        <v/>
      </c>
      <c r="BD88" s="121">
        <f>$C88*INDEX(Curves!$AG$8:$AG$68,BD$4-$B88+1)</f>
        <v/>
      </c>
      <c r="BE88" s="121">
        <f>$C88*INDEX(Curves!$AG$8:$AG$68,BE$4-$B88+1)</f>
        <v/>
      </c>
      <c r="BF88" s="121">
        <f>$C88*INDEX(Curves!$AG$8:$AG$68,BF$4-$B88+1)</f>
        <v/>
      </c>
      <c r="BG88" s="121">
        <f>$C88*INDEX(Curves!$AG$8:$AG$68,BG$4-$B88+1)</f>
        <v/>
      </c>
      <c r="BH88" s="121">
        <f>$C88*INDEX(Curves!$AG$8:$AG$68,BH$4-$B88+1)</f>
        <v/>
      </c>
      <c r="BI88" s="121">
        <f>$C88*INDEX(Curves!$AG$8:$AG$68,BI$4-$B88+1)</f>
        <v/>
      </c>
      <c r="BJ88" s="121">
        <f>$C88*INDEX(Curves!$AG$8:$AG$68,BJ$4-$B88+1)</f>
        <v/>
      </c>
      <c r="BK88" s="121">
        <f>$C88*INDEX(Curves!$AG$8:$AG$68,BK$4-$B88+1)</f>
        <v/>
      </c>
      <c r="BL88" s="121">
        <f>$C88*INDEX(Curves!$AG$8:$AG$68,BL$4-$B88+1)</f>
        <v/>
      </c>
    </row>
    <row r="89">
      <c r="A89" s="116" t="inlineStr">
        <is>
          <t>Cohort month 17</t>
        </is>
      </c>
      <c r="B89" s="116" t="n">
        <v>17</v>
      </c>
      <c r="C89" s="33">
        <f>INDEX(Ops!$E$59:$BL$59,1,$B89)</f>
        <v/>
      </c>
      <c r="V89" s="121">
        <f>$C89*INDEX(Curves!$AG$8:$AG$68,V$4-$B89+1)</f>
        <v/>
      </c>
      <c r="W89" s="121">
        <f>$C89*INDEX(Curves!$AG$8:$AG$68,W$4-$B89+1)</f>
        <v/>
      </c>
      <c r="X89" s="121">
        <f>$C89*INDEX(Curves!$AG$8:$AG$68,X$4-$B89+1)</f>
        <v/>
      </c>
      <c r="Y89" s="121">
        <f>$C89*INDEX(Curves!$AG$8:$AG$68,Y$4-$B89+1)</f>
        <v/>
      </c>
      <c r="Z89" s="121">
        <f>$C89*INDEX(Curves!$AG$8:$AG$68,Z$4-$B89+1)</f>
        <v/>
      </c>
      <c r="AA89" s="121">
        <f>$C89*INDEX(Curves!$AG$8:$AG$68,AA$4-$B89+1)</f>
        <v/>
      </c>
      <c r="AB89" s="121">
        <f>$C89*INDEX(Curves!$AG$8:$AG$68,AB$4-$B89+1)</f>
        <v/>
      </c>
      <c r="AC89" s="121">
        <f>$C89*INDEX(Curves!$AG$8:$AG$68,AC$4-$B89+1)</f>
        <v/>
      </c>
      <c r="AD89" s="121">
        <f>$C89*INDEX(Curves!$AG$8:$AG$68,AD$4-$B89+1)</f>
        <v/>
      </c>
      <c r="AE89" s="121">
        <f>$C89*INDEX(Curves!$AG$8:$AG$68,AE$4-$B89+1)</f>
        <v/>
      </c>
      <c r="AF89" s="121">
        <f>$C89*INDEX(Curves!$AG$8:$AG$68,AF$4-$B89+1)</f>
        <v/>
      </c>
      <c r="AG89" s="121">
        <f>$C89*INDEX(Curves!$AG$8:$AG$68,AG$4-$B89+1)</f>
        <v/>
      </c>
      <c r="AH89" s="121">
        <f>$C89*INDEX(Curves!$AG$8:$AG$68,AH$4-$B89+1)</f>
        <v/>
      </c>
      <c r="AI89" s="121">
        <f>$C89*INDEX(Curves!$AG$8:$AG$68,AI$4-$B89+1)</f>
        <v/>
      </c>
      <c r="AJ89" s="121">
        <f>$C89*INDEX(Curves!$AG$8:$AG$68,AJ$4-$B89+1)</f>
        <v/>
      </c>
      <c r="AK89" s="121">
        <f>$C89*INDEX(Curves!$AG$8:$AG$68,AK$4-$B89+1)</f>
        <v/>
      </c>
      <c r="AL89" s="121">
        <f>$C89*INDEX(Curves!$AG$8:$AG$68,AL$4-$B89+1)</f>
        <v/>
      </c>
      <c r="AM89" s="121">
        <f>$C89*INDEX(Curves!$AG$8:$AG$68,AM$4-$B89+1)</f>
        <v/>
      </c>
      <c r="AN89" s="121">
        <f>$C89*INDEX(Curves!$AG$8:$AG$68,AN$4-$B89+1)</f>
        <v/>
      </c>
      <c r="AO89" s="121">
        <f>$C89*INDEX(Curves!$AG$8:$AG$68,AO$4-$B89+1)</f>
        <v/>
      </c>
      <c r="AP89" s="121">
        <f>$C89*INDEX(Curves!$AG$8:$AG$68,AP$4-$B89+1)</f>
        <v/>
      </c>
      <c r="AQ89" s="121">
        <f>$C89*INDEX(Curves!$AG$8:$AG$68,AQ$4-$B89+1)</f>
        <v/>
      </c>
      <c r="AR89" s="121">
        <f>$C89*INDEX(Curves!$AG$8:$AG$68,AR$4-$B89+1)</f>
        <v/>
      </c>
      <c r="AS89" s="121">
        <f>$C89*INDEX(Curves!$AG$8:$AG$68,AS$4-$B89+1)</f>
        <v/>
      </c>
      <c r="AT89" s="121">
        <f>$C89*INDEX(Curves!$AG$8:$AG$68,AT$4-$B89+1)</f>
        <v/>
      </c>
      <c r="AU89" s="121">
        <f>$C89*INDEX(Curves!$AG$8:$AG$68,AU$4-$B89+1)</f>
        <v/>
      </c>
      <c r="AV89" s="121">
        <f>$C89*INDEX(Curves!$AG$8:$AG$68,AV$4-$B89+1)</f>
        <v/>
      </c>
      <c r="AW89" s="121">
        <f>$C89*INDEX(Curves!$AG$8:$AG$68,AW$4-$B89+1)</f>
        <v/>
      </c>
      <c r="AX89" s="121">
        <f>$C89*INDEX(Curves!$AG$8:$AG$68,AX$4-$B89+1)</f>
        <v/>
      </c>
      <c r="AY89" s="121">
        <f>$C89*INDEX(Curves!$AG$8:$AG$68,AY$4-$B89+1)</f>
        <v/>
      </c>
      <c r="AZ89" s="121">
        <f>$C89*INDEX(Curves!$AG$8:$AG$68,AZ$4-$B89+1)</f>
        <v/>
      </c>
      <c r="BA89" s="121">
        <f>$C89*INDEX(Curves!$AG$8:$AG$68,BA$4-$B89+1)</f>
        <v/>
      </c>
      <c r="BB89" s="121">
        <f>$C89*INDEX(Curves!$AG$8:$AG$68,BB$4-$B89+1)</f>
        <v/>
      </c>
      <c r="BC89" s="121">
        <f>$C89*INDEX(Curves!$AG$8:$AG$68,BC$4-$B89+1)</f>
        <v/>
      </c>
      <c r="BD89" s="121">
        <f>$C89*INDEX(Curves!$AG$8:$AG$68,BD$4-$B89+1)</f>
        <v/>
      </c>
      <c r="BE89" s="121">
        <f>$C89*INDEX(Curves!$AG$8:$AG$68,BE$4-$B89+1)</f>
        <v/>
      </c>
      <c r="BF89" s="121">
        <f>$C89*INDEX(Curves!$AG$8:$AG$68,BF$4-$B89+1)</f>
        <v/>
      </c>
      <c r="BG89" s="121">
        <f>$C89*INDEX(Curves!$AG$8:$AG$68,BG$4-$B89+1)</f>
        <v/>
      </c>
      <c r="BH89" s="121">
        <f>$C89*INDEX(Curves!$AG$8:$AG$68,BH$4-$B89+1)</f>
        <v/>
      </c>
      <c r="BI89" s="121">
        <f>$C89*INDEX(Curves!$AG$8:$AG$68,BI$4-$B89+1)</f>
        <v/>
      </c>
      <c r="BJ89" s="121">
        <f>$C89*INDEX(Curves!$AG$8:$AG$68,BJ$4-$B89+1)</f>
        <v/>
      </c>
      <c r="BK89" s="121">
        <f>$C89*INDEX(Curves!$AG$8:$AG$68,BK$4-$B89+1)</f>
        <v/>
      </c>
      <c r="BL89" s="121">
        <f>$C89*INDEX(Curves!$AG$8:$AG$68,BL$4-$B89+1)</f>
        <v/>
      </c>
    </row>
    <row r="90">
      <c r="A90" s="116" t="inlineStr">
        <is>
          <t>Cohort month 18</t>
        </is>
      </c>
      <c r="B90" s="116" t="n">
        <v>18</v>
      </c>
      <c r="C90" s="33">
        <f>INDEX(Ops!$E$59:$BL$59,1,$B90)</f>
        <v/>
      </c>
      <c r="W90" s="121">
        <f>$C90*INDEX(Curves!$AG$8:$AG$68,W$4-$B90+1)</f>
        <v/>
      </c>
      <c r="X90" s="121">
        <f>$C90*INDEX(Curves!$AG$8:$AG$68,X$4-$B90+1)</f>
        <v/>
      </c>
      <c r="Y90" s="121">
        <f>$C90*INDEX(Curves!$AG$8:$AG$68,Y$4-$B90+1)</f>
        <v/>
      </c>
      <c r="Z90" s="121">
        <f>$C90*INDEX(Curves!$AG$8:$AG$68,Z$4-$B90+1)</f>
        <v/>
      </c>
      <c r="AA90" s="121">
        <f>$C90*INDEX(Curves!$AG$8:$AG$68,AA$4-$B90+1)</f>
        <v/>
      </c>
      <c r="AB90" s="121">
        <f>$C90*INDEX(Curves!$AG$8:$AG$68,AB$4-$B90+1)</f>
        <v/>
      </c>
      <c r="AC90" s="121">
        <f>$C90*INDEX(Curves!$AG$8:$AG$68,AC$4-$B90+1)</f>
        <v/>
      </c>
      <c r="AD90" s="121">
        <f>$C90*INDEX(Curves!$AG$8:$AG$68,AD$4-$B90+1)</f>
        <v/>
      </c>
      <c r="AE90" s="121">
        <f>$C90*INDEX(Curves!$AG$8:$AG$68,AE$4-$B90+1)</f>
        <v/>
      </c>
      <c r="AF90" s="121">
        <f>$C90*INDEX(Curves!$AG$8:$AG$68,AF$4-$B90+1)</f>
        <v/>
      </c>
      <c r="AG90" s="121">
        <f>$C90*INDEX(Curves!$AG$8:$AG$68,AG$4-$B90+1)</f>
        <v/>
      </c>
      <c r="AH90" s="121">
        <f>$C90*INDEX(Curves!$AG$8:$AG$68,AH$4-$B90+1)</f>
        <v/>
      </c>
      <c r="AI90" s="121">
        <f>$C90*INDEX(Curves!$AG$8:$AG$68,AI$4-$B90+1)</f>
        <v/>
      </c>
      <c r="AJ90" s="121">
        <f>$C90*INDEX(Curves!$AG$8:$AG$68,AJ$4-$B90+1)</f>
        <v/>
      </c>
      <c r="AK90" s="121">
        <f>$C90*INDEX(Curves!$AG$8:$AG$68,AK$4-$B90+1)</f>
        <v/>
      </c>
      <c r="AL90" s="121">
        <f>$C90*INDEX(Curves!$AG$8:$AG$68,AL$4-$B90+1)</f>
        <v/>
      </c>
      <c r="AM90" s="121">
        <f>$C90*INDEX(Curves!$AG$8:$AG$68,AM$4-$B90+1)</f>
        <v/>
      </c>
      <c r="AN90" s="121">
        <f>$C90*INDEX(Curves!$AG$8:$AG$68,AN$4-$B90+1)</f>
        <v/>
      </c>
      <c r="AO90" s="121">
        <f>$C90*INDEX(Curves!$AG$8:$AG$68,AO$4-$B90+1)</f>
        <v/>
      </c>
      <c r="AP90" s="121">
        <f>$C90*INDEX(Curves!$AG$8:$AG$68,AP$4-$B90+1)</f>
        <v/>
      </c>
      <c r="AQ90" s="121">
        <f>$C90*INDEX(Curves!$AG$8:$AG$68,AQ$4-$B90+1)</f>
        <v/>
      </c>
      <c r="AR90" s="121">
        <f>$C90*INDEX(Curves!$AG$8:$AG$68,AR$4-$B90+1)</f>
        <v/>
      </c>
      <c r="AS90" s="121">
        <f>$C90*INDEX(Curves!$AG$8:$AG$68,AS$4-$B90+1)</f>
        <v/>
      </c>
      <c r="AT90" s="121">
        <f>$C90*INDEX(Curves!$AG$8:$AG$68,AT$4-$B90+1)</f>
        <v/>
      </c>
      <c r="AU90" s="121">
        <f>$C90*INDEX(Curves!$AG$8:$AG$68,AU$4-$B90+1)</f>
        <v/>
      </c>
      <c r="AV90" s="121">
        <f>$C90*INDEX(Curves!$AG$8:$AG$68,AV$4-$B90+1)</f>
        <v/>
      </c>
      <c r="AW90" s="121">
        <f>$C90*INDEX(Curves!$AG$8:$AG$68,AW$4-$B90+1)</f>
        <v/>
      </c>
      <c r="AX90" s="121">
        <f>$C90*INDEX(Curves!$AG$8:$AG$68,AX$4-$B90+1)</f>
        <v/>
      </c>
      <c r="AY90" s="121">
        <f>$C90*INDEX(Curves!$AG$8:$AG$68,AY$4-$B90+1)</f>
        <v/>
      </c>
      <c r="AZ90" s="121">
        <f>$C90*INDEX(Curves!$AG$8:$AG$68,AZ$4-$B90+1)</f>
        <v/>
      </c>
      <c r="BA90" s="121">
        <f>$C90*INDEX(Curves!$AG$8:$AG$68,BA$4-$B90+1)</f>
        <v/>
      </c>
      <c r="BB90" s="121">
        <f>$C90*INDEX(Curves!$AG$8:$AG$68,BB$4-$B90+1)</f>
        <v/>
      </c>
      <c r="BC90" s="121">
        <f>$C90*INDEX(Curves!$AG$8:$AG$68,BC$4-$B90+1)</f>
        <v/>
      </c>
      <c r="BD90" s="121">
        <f>$C90*INDEX(Curves!$AG$8:$AG$68,BD$4-$B90+1)</f>
        <v/>
      </c>
      <c r="BE90" s="121">
        <f>$C90*INDEX(Curves!$AG$8:$AG$68,BE$4-$B90+1)</f>
        <v/>
      </c>
      <c r="BF90" s="121">
        <f>$C90*INDEX(Curves!$AG$8:$AG$68,BF$4-$B90+1)</f>
        <v/>
      </c>
      <c r="BG90" s="121">
        <f>$C90*INDEX(Curves!$AG$8:$AG$68,BG$4-$B90+1)</f>
        <v/>
      </c>
      <c r="BH90" s="121">
        <f>$C90*INDEX(Curves!$AG$8:$AG$68,BH$4-$B90+1)</f>
        <v/>
      </c>
      <c r="BI90" s="121">
        <f>$C90*INDEX(Curves!$AG$8:$AG$68,BI$4-$B90+1)</f>
        <v/>
      </c>
      <c r="BJ90" s="121">
        <f>$C90*INDEX(Curves!$AG$8:$AG$68,BJ$4-$B90+1)</f>
        <v/>
      </c>
      <c r="BK90" s="121">
        <f>$C90*INDEX(Curves!$AG$8:$AG$68,BK$4-$B90+1)</f>
        <v/>
      </c>
      <c r="BL90" s="121">
        <f>$C90*INDEX(Curves!$AG$8:$AG$68,BL$4-$B90+1)</f>
        <v/>
      </c>
    </row>
    <row r="91">
      <c r="A91" s="116" t="inlineStr">
        <is>
          <t>Cohort month 19</t>
        </is>
      </c>
      <c r="B91" s="116" t="n">
        <v>19</v>
      </c>
      <c r="C91" s="33">
        <f>INDEX(Ops!$E$59:$BL$59,1,$B91)</f>
        <v/>
      </c>
      <c r="X91" s="121">
        <f>$C91*INDEX(Curves!$AG$8:$AG$68,X$4-$B91+1)</f>
        <v/>
      </c>
      <c r="Y91" s="121">
        <f>$C91*INDEX(Curves!$AG$8:$AG$68,Y$4-$B91+1)</f>
        <v/>
      </c>
      <c r="Z91" s="121">
        <f>$C91*INDEX(Curves!$AG$8:$AG$68,Z$4-$B91+1)</f>
        <v/>
      </c>
      <c r="AA91" s="121">
        <f>$C91*INDEX(Curves!$AG$8:$AG$68,AA$4-$B91+1)</f>
        <v/>
      </c>
      <c r="AB91" s="121">
        <f>$C91*INDEX(Curves!$AG$8:$AG$68,AB$4-$B91+1)</f>
        <v/>
      </c>
      <c r="AC91" s="121">
        <f>$C91*INDEX(Curves!$AG$8:$AG$68,AC$4-$B91+1)</f>
        <v/>
      </c>
      <c r="AD91" s="121">
        <f>$C91*INDEX(Curves!$AG$8:$AG$68,AD$4-$B91+1)</f>
        <v/>
      </c>
      <c r="AE91" s="121">
        <f>$C91*INDEX(Curves!$AG$8:$AG$68,AE$4-$B91+1)</f>
        <v/>
      </c>
      <c r="AF91" s="121">
        <f>$C91*INDEX(Curves!$AG$8:$AG$68,AF$4-$B91+1)</f>
        <v/>
      </c>
      <c r="AG91" s="121">
        <f>$C91*INDEX(Curves!$AG$8:$AG$68,AG$4-$B91+1)</f>
        <v/>
      </c>
      <c r="AH91" s="121">
        <f>$C91*INDEX(Curves!$AG$8:$AG$68,AH$4-$B91+1)</f>
        <v/>
      </c>
      <c r="AI91" s="121">
        <f>$C91*INDEX(Curves!$AG$8:$AG$68,AI$4-$B91+1)</f>
        <v/>
      </c>
      <c r="AJ91" s="121">
        <f>$C91*INDEX(Curves!$AG$8:$AG$68,AJ$4-$B91+1)</f>
        <v/>
      </c>
      <c r="AK91" s="121">
        <f>$C91*INDEX(Curves!$AG$8:$AG$68,AK$4-$B91+1)</f>
        <v/>
      </c>
      <c r="AL91" s="121">
        <f>$C91*INDEX(Curves!$AG$8:$AG$68,AL$4-$B91+1)</f>
        <v/>
      </c>
      <c r="AM91" s="121">
        <f>$C91*INDEX(Curves!$AG$8:$AG$68,AM$4-$B91+1)</f>
        <v/>
      </c>
      <c r="AN91" s="121">
        <f>$C91*INDEX(Curves!$AG$8:$AG$68,AN$4-$B91+1)</f>
        <v/>
      </c>
      <c r="AO91" s="121">
        <f>$C91*INDEX(Curves!$AG$8:$AG$68,AO$4-$B91+1)</f>
        <v/>
      </c>
      <c r="AP91" s="121">
        <f>$C91*INDEX(Curves!$AG$8:$AG$68,AP$4-$B91+1)</f>
        <v/>
      </c>
      <c r="AQ91" s="121">
        <f>$C91*INDEX(Curves!$AG$8:$AG$68,AQ$4-$B91+1)</f>
        <v/>
      </c>
      <c r="AR91" s="121">
        <f>$C91*INDEX(Curves!$AG$8:$AG$68,AR$4-$B91+1)</f>
        <v/>
      </c>
      <c r="AS91" s="121">
        <f>$C91*INDEX(Curves!$AG$8:$AG$68,AS$4-$B91+1)</f>
        <v/>
      </c>
      <c r="AT91" s="121">
        <f>$C91*INDEX(Curves!$AG$8:$AG$68,AT$4-$B91+1)</f>
        <v/>
      </c>
      <c r="AU91" s="121">
        <f>$C91*INDEX(Curves!$AG$8:$AG$68,AU$4-$B91+1)</f>
        <v/>
      </c>
      <c r="AV91" s="121">
        <f>$C91*INDEX(Curves!$AG$8:$AG$68,AV$4-$B91+1)</f>
        <v/>
      </c>
      <c r="AW91" s="121">
        <f>$C91*INDEX(Curves!$AG$8:$AG$68,AW$4-$B91+1)</f>
        <v/>
      </c>
      <c r="AX91" s="121">
        <f>$C91*INDEX(Curves!$AG$8:$AG$68,AX$4-$B91+1)</f>
        <v/>
      </c>
      <c r="AY91" s="121">
        <f>$C91*INDEX(Curves!$AG$8:$AG$68,AY$4-$B91+1)</f>
        <v/>
      </c>
      <c r="AZ91" s="121">
        <f>$C91*INDEX(Curves!$AG$8:$AG$68,AZ$4-$B91+1)</f>
        <v/>
      </c>
      <c r="BA91" s="121">
        <f>$C91*INDEX(Curves!$AG$8:$AG$68,BA$4-$B91+1)</f>
        <v/>
      </c>
      <c r="BB91" s="121">
        <f>$C91*INDEX(Curves!$AG$8:$AG$68,BB$4-$B91+1)</f>
        <v/>
      </c>
      <c r="BC91" s="121">
        <f>$C91*INDEX(Curves!$AG$8:$AG$68,BC$4-$B91+1)</f>
        <v/>
      </c>
      <c r="BD91" s="121">
        <f>$C91*INDEX(Curves!$AG$8:$AG$68,BD$4-$B91+1)</f>
        <v/>
      </c>
      <c r="BE91" s="121">
        <f>$C91*INDEX(Curves!$AG$8:$AG$68,BE$4-$B91+1)</f>
        <v/>
      </c>
      <c r="BF91" s="121">
        <f>$C91*INDEX(Curves!$AG$8:$AG$68,BF$4-$B91+1)</f>
        <v/>
      </c>
      <c r="BG91" s="121">
        <f>$C91*INDEX(Curves!$AG$8:$AG$68,BG$4-$B91+1)</f>
        <v/>
      </c>
      <c r="BH91" s="121">
        <f>$C91*INDEX(Curves!$AG$8:$AG$68,BH$4-$B91+1)</f>
        <v/>
      </c>
      <c r="BI91" s="121">
        <f>$C91*INDEX(Curves!$AG$8:$AG$68,BI$4-$B91+1)</f>
        <v/>
      </c>
      <c r="BJ91" s="121">
        <f>$C91*INDEX(Curves!$AG$8:$AG$68,BJ$4-$B91+1)</f>
        <v/>
      </c>
      <c r="BK91" s="121">
        <f>$C91*INDEX(Curves!$AG$8:$AG$68,BK$4-$B91+1)</f>
        <v/>
      </c>
      <c r="BL91" s="121">
        <f>$C91*INDEX(Curves!$AG$8:$AG$68,BL$4-$B91+1)</f>
        <v/>
      </c>
    </row>
    <row r="92">
      <c r="A92" s="116" t="inlineStr">
        <is>
          <t>Cohort month 20</t>
        </is>
      </c>
      <c r="B92" s="116" t="n">
        <v>20</v>
      </c>
      <c r="C92" s="33">
        <f>INDEX(Ops!$E$59:$BL$59,1,$B92)</f>
        <v/>
      </c>
      <c r="Y92" s="121">
        <f>$C92*INDEX(Curves!$AG$8:$AG$68,Y$4-$B92+1)</f>
        <v/>
      </c>
      <c r="Z92" s="121">
        <f>$C92*INDEX(Curves!$AG$8:$AG$68,Z$4-$B92+1)</f>
        <v/>
      </c>
      <c r="AA92" s="121">
        <f>$C92*INDEX(Curves!$AG$8:$AG$68,AA$4-$B92+1)</f>
        <v/>
      </c>
      <c r="AB92" s="121">
        <f>$C92*INDEX(Curves!$AG$8:$AG$68,AB$4-$B92+1)</f>
        <v/>
      </c>
      <c r="AC92" s="121">
        <f>$C92*INDEX(Curves!$AG$8:$AG$68,AC$4-$B92+1)</f>
        <v/>
      </c>
      <c r="AD92" s="121">
        <f>$C92*INDEX(Curves!$AG$8:$AG$68,AD$4-$B92+1)</f>
        <v/>
      </c>
      <c r="AE92" s="121">
        <f>$C92*INDEX(Curves!$AG$8:$AG$68,AE$4-$B92+1)</f>
        <v/>
      </c>
      <c r="AF92" s="121">
        <f>$C92*INDEX(Curves!$AG$8:$AG$68,AF$4-$B92+1)</f>
        <v/>
      </c>
      <c r="AG92" s="121">
        <f>$C92*INDEX(Curves!$AG$8:$AG$68,AG$4-$B92+1)</f>
        <v/>
      </c>
      <c r="AH92" s="121">
        <f>$C92*INDEX(Curves!$AG$8:$AG$68,AH$4-$B92+1)</f>
        <v/>
      </c>
      <c r="AI92" s="121">
        <f>$C92*INDEX(Curves!$AG$8:$AG$68,AI$4-$B92+1)</f>
        <v/>
      </c>
      <c r="AJ92" s="121">
        <f>$C92*INDEX(Curves!$AG$8:$AG$68,AJ$4-$B92+1)</f>
        <v/>
      </c>
      <c r="AK92" s="121">
        <f>$C92*INDEX(Curves!$AG$8:$AG$68,AK$4-$B92+1)</f>
        <v/>
      </c>
      <c r="AL92" s="121">
        <f>$C92*INDEX(Curves!$AG$8:$AG$68,AL$4-$B92+1)</f>
        <v/>
      </c>
      <c r="AM92" s="121">
        <f>$C92*INDEX(Curves!$AG$8:$AG$68,AM$4-$B92+1)</f>
        <v/>
      </c>
      <c r="AN92" s="121">
        <f>$C92*INDEX(Curves!$AG$8:$AG$68,AN$4-$B92+1)</f>
        <v/>
      </c>
      <c r="AO92" s="121">
        <f>$C92*INDEX(Curves!$AG$8:$AG$68,AO$4-$B92+1)</f>
        <v/>
      </c>
      <c r="AP92" s="121">
        <f>$C92*INDEX(Curves!$AG$8:$AG$68,AP$4-$B92+1)</f>
        <v/>
      </c>
      <c r="AQ92" s="121">
        <f>$C92*INDEX(Curves!$AG$8:$AG$68,AQ$4-$B92+1)</f>
        <v/>
      </c>
      <c r="AR92" s="121">
        <f>$C92*INDEX(Curves!$AG$8:$AG$68,AR$4-$B92+1)</f>
        <v/>
      </c>
      <c r="AS92" s="121">
        <f>$C92*INDEX(Curves!$AG$8:$AG$68,AS$4-$B92+1)</f>
        <v/>
      </c>
      <c r="AT92" s="121">
        <f>$C92*INDEX(Curves!$AG$8:$AG$68,AT$4-$B92+1)</f>
        <v/>
      </c>
      <c r="AU92" s="121">
        <f>$C92*INDEX(Curves!$AG$8:$AG$68,AU$4-$B92+1)</f>
        <v/>
      </c>
      <c r="AV92" s="121">
        <f>$C92*INDEX(Curves!$AG$8:$AG$68,AV$4-$B92+1)</f>
        <v/>
      </c>
      <c r="AW92" s="121">
        <f>$C92*INDEX(Curves!$AG$8:$AG$68,AW$4-$B92+1)</f>
        <v/>
      </c>
      <c r="AX92" s="121">
        <f>$C92*INDEX(Curves!$AG$8:$AG$68,AX$4-$B92+1)</f>
        <v/>
      </c>
      <c r="AY92" s="121">
        <f>$C92*INDEX(Curves!$AG$8:$AG$68,AY$4-$B92+1)</f>
        <v/>
      </c>
      <c r="AZ92" s="121">
        <f>$C92*INDEX(Curves!$AG$8:$AG$68,AZ$4-$B92+1)</f>
        <v/>
      </c>
      <c r="BA92" s="121">
        <f>$C92*INDEX(Curves!$AG$8:$AG$68,BA$4-$B92+1)</f>
        <v/>
      </c>
      <c r="BB92" s="121">
        <f>$C92*INDEX(Curves!$AG$8:$AG$68,BB$4-$B92+1)</f>
        <v/>
      </c>
      <c r="BC92" s="121">
        <f>$C92*INDEX(Curves!$AG$8:$AG$68,BC$4-$B92+1)</f>
        <v/>
      </c>
      <c r="BD92" s="121">
        <f>$C92*INDEX(Curves!$AG$8:$AG$68,BD$4-$B92+1)</f>
        <v/>
      </c>
      <c r="BE92" s="121">
        <f>$C92*INDEX(Curves!$AG$8:$AG$68,BE$4-$B92+1)</f>
        <v/>
      </c>
      <c r="BF92" s="121">
        <f>$C92*INDEX(Curves!$AG$8:$AG$68,BF$4-$B92+1)</f>
        <v/>
      </c>
      <c r="BG92" s="121">
        <f>$C92*INDEX(Curves!$AG$8:$AG$68,BG$4-$B92+1)</f>
        <v/>
      </c>
      <c r="BH92" s="121">
        <f>$C92*INDEX(Curves!$AG$8:$AG$68,BH$4-$B92+1)</f>
        <v/>
      </c>
      <c r="BI92" s="121">
        <f>$C92*INDEX(Curves!$AG$8:$AG$68,BI$4-$B92+1)</f>
        <v/>
      </c>
      <c r="BJ92" s="121">
        <f>$C92*INDEX(Curves!$AG$8:$AG$68,BJ$4-$B92+1)</f>
        <v/>
      </c>
      <c r="BK92" s="121">
        <f>$C92*INDEX(Curves!$AG$8:$AG$68,BK$4-$B92+1)</f>
        <v/>
      </c>
      <c r="BL92" s="121">
        <f>$C92*INDEX(Curves!$AG$8:$AG$68,BL$4-$B92+1)</f>
        <v/>
      </c>
    </row>
    <row r="93">
      <c r="A93" s="116" t="inlineStr">
        <is>
          <t>Cohort month 21</t>
        </is>
      </c>
      <c r="B93" s="116" t="n">
        <v>21</v>
      </c>
      <c r="C93" s="33">
        <f>INDEX(Ops!$E$59:$BL$59,1,$B93)</f>
        <v/>
      </c>
      <c r="Z93" s="121">
        <f>$C93*INDEX(Curves!$AG$8:$AG$68,Z$4-$B93+1)</f>
        <v/>
      </c>
      <c r="AA93" s="121">
        <f>$C93*INDEX(Curves!$AG$8:$AG$68,AA$4-$B93+1)</f>
        <v/>
      </c>
      <c r="AB93" s="121">
        <f>$C93*INDEX(Curves!$AG$8:$AG$68,AB$4-$B93+1)</f>
        <v/>
      </c>
      <c r="AC93" s="121">
        <f>$C93*INDEX(Curves!$AG$8:$AG$68,AC$4-$B93+1)</f>
        <v/>
      </c>
      <c r="AD93" s="121">
        <f>$C93*INDEX(Curves!$AG$8:$AG$68,AD$4-$B93+1)</f>
        <v/>
      </c>
      <c r="AE93" s="121">
        <f>$C93*INDEX(Curves!$AG$8:$AG$68,AE$4-$B93+1)</f>
        <v/>
      </c>
      <c r="AF93" s="121">
        <f>$C93*INDEX(Curves!$AG$8:$AG$68,AF$4-$B93+1)</f>
        <v/>
      </c>
      <c r="AG93" s="121">
        <f>$C93*INDEX(Curves!$AG$8:$AG$68,AG$4-$B93+1)</f>
        <v/>
      </c>
      <c r="AH93" s="121">
        <f>$C93*INDEX(Curves!$AG$8:$AG$68,AH$4-$B93+1)</f>
        <v/>
      </c>
      <c r="AI93" s="121">
        <f>$C93*INDEX(Curves!$AG$8:$AG$68,AI$4-$B93+1)</f>
        <v/>
      </c>
      <c r="AJ93" s="121">
        <f>$C93*INDEX(Curves!$AG$8:$AG$68,AJ$4-$B93+1)</f>
        <v/>
      </c>
      <c r="AK93" s="121">
        <f>$C93*INDEX(Curves!$AG$8:$AG$68,AK$4-$B93+1)</f>
        <v/>
      </c>
      <c r="AL93" s="121">
        <f>$C93*INDEX(Curves!$AG$8:$AG$68,AL$4-$B93+1)</f>
        <v/>
      </c>
      <c r="AM93" s="121">
        <f>$C93*INDEX(Curves!$AG$8:$AG$68,AM$4-$B93+1)</f>
        <v/>
      </c>
      <c r="AN93" s="121">
        <f>$C93*INDEX(Curves!$AG$8:$AG$68,AN$4-$B93+1)</f>
        <v/>
      </c>
      <c r="AO93" s="121">
        <f>$C93*INDEX(Curves!$AG$8:$AG$68,AO$4-$B93+1)</f>
        <v/>
      </c>
      <c r="AP93" s="121">
        <f>$C93*INDEX(Curves!$AG$8:$AG$68,AP$4-$B93+1)</f>
        <v/>
      </c>
      <c r="AQ93" s="121">
        <f>$C93*INDEX(Curves!$AG$8:$AG$68,AQ$4-$B93+1)</f>
        <v/>
      </c>
      <c r="AR93" s="121">
        <f>$C93*INDEX(Curves!$AG$8:$AG$68,AR$4-$B93+1)</f>
        <v/>
      </c>
      <c r="AS93" s="121">
        <f>$C93*INDEX(Curves!$AG$8:$AG$68,AS$4-$B93+1)</f>
        <v/>
      </c>
      <c r="AT93" s="121">
        <f>$C93*INDEX(Curves!$AG$8:$AG$68,AT$4-$B93+1)</f>
        <v/>
      </c>
      <c r="AU93" s="121">
        <f>$C93*INDEX(Curves!$AG$8:$AG$68,AU$4-$B93+1)</f>
        <v/>
      </c>
      <c r="AV93" s="121">
        <f>$C93*INDEX(Curves!$AG$8:$AG$68,AV$4-$B93+1)</f>
        <v/>
      </c>
      <c r="AW93" s="121">
        <f>$C93*INDEX(Curves!$AG$8:$AG$68,AW$4-$B93+1)</f>
        <v/>
      </c>
      <c r="AX93" s="121">
        <f>$C93*INDEX(Curves!$AG$8:$AG$68,AX$4-$B93+1)</f>
        <v/>
      </c>
      <c r="AY93" s="121">
        <f>$C93*INDEX(Curves!$AG$8:$AG$68,AY$4-$B93+1)</f>
        <v/>
      </c>
      <c r="AZ93" s="121">
        <f>$C93*INDEX(Curves!$AG$8:$AG$68,AZ$4-$B93+1)</f>
        <v/>
      </c>
      <c r="BA93" s="121">
        <f>$C93*INDEX(Curves!$AG$8:$AG$68,BA$4-$B93+1)</f>
        <v/>
      </c>
      <c r="BB93" s="121">
        <f>$C93*INDEX(Curves!$AG$8:$AG$68,BB$4-$B93+1)</f>
        <v/>
      </c>
      <c r="BC93" s="121">
        <f>$C93*INDEX(Curves!$AG$8:$AG$68,BC$4-$B93+1)</f>
        <v/>
      </c>
      <c r="BD93" s="121">
        <f>$C93*INDEX(Curves!$AG$8:$AG$68,BD$4-$B93+1)</f>
        <v/>
      </c>
      <c r="BE93" s="121">
        <f>$C93*INDEX(Curves!$AG$8:$AG$68,BE$4-$B93+1)</f>
        <v/>
      </c>
      <c r="BF93" s="121">
        <f>$C93*INDEX(Curves!$AG$8:$AG$68,BF$4-$B93+1)</f>
        <v/>
      </c>
      <c r="BG93" s="121">
        <f>$C93*INDEX(Curves!$AG$8:$AG$68,BG$4-$B93+1)</f>
        <v/>
      </c>
      <c r="BH93" s="121">
        <f>$C93*INDEX(Curves!$AG$8:$AG$68,BH$4-$B93+1)</f>
        <v/>
      </c>
      <c r="BI93" s="121">
        <f>$C93*INDEX(Curves!$AG$8:$AG$68,BI$4-$B93+1)</f>
        <v/>
      </c>
      <c r="BJ93" s="121">
        <f>$C93*INDEX(Curves!$AG$8:$AG$68,BJ$4-$B93+1)</f>
        <v/>
      </c>
      <c r="BK93" s="121">
        <f>$C93*INDEX(Curves!$AG$8:$AG$68,BK$4-$B93+1)</f>
        <v/>
      </c>
      <c r="BL93" s="121">
        <f>$C93*INDEX(Curves!$AG$8:$AG$68,BL$4-$B93+1)</f>
        <v/>
      </c>
    </row>
    <row r="94">
      <c r="A94" s="116" t="inlineStr">
        <is>
          <t>Cohort month 22</t>
        </is>
      </c>
      <c r="B94" s="116" t="n">
        <v>22</v>
      </c>
      <c r="C94" s="33">
        <f>INDEX(Ops!$E$59:$BL$59,1,$B94)</f>
        <v/>
      </c>
      <c r="AA94" s="121">
        <f>$C94*INDEX(Curves!$AG$8:$AG$68,AA$4-$B94+1)</f>
        <v/>
      </c>
      <c r="AB94" s="121">
        <f>$C94*INDEX(Curves!$AG$8:$AG$68,AB$4-$B94+1)</f>
        <v/>
      </c>
      <c r="AC94" s="121">
        <f>$C94*INDEX(Curves!$AG$8:$AG$68,AC$4-$B94+1)</f>
        <v/>
      </c>
      <c r="AD94" s="121">
        <f>$C94*INDEX(Curves!$AG$8:$AG$68,AD$4-$B94+1)</f>
        <v/>
      </c>
      <c r="AE94" s="121">
        <f>$C94*INDEX(Curves!$AG$8:$AG$68,AE$4-$B94+1)</f>
        <v/>
      </c>
      <c r="AF94" s="121">
        <f>$C94*INDEX(Curves!$AG$8:$AG$68,AF$4-$B94+1)</f>
        <v/>
      </c>
      <c r="AG94" s="121">
        <f>$C94*INDEX(Curves!$AG$8:$AG$68,AG$4-$B94+1)</f>
        <v/>
      </c>
      <c r="AH94" s="121">
        <f>$C94*INDEX(Curves!$AG$8:$AG$68,AH$4-$B94+1)</f>
        <v/>
      </c>
      <c r="AI94" s="121">
        <f>$C94*INDEX(Curves!$AG$8:$AG$68,AI$4-$B94+1)</f>
        <v/>
      </c>
      <c r="AJ94" s="121">
        <f>$C94*INDEX(Curves!$AG$8:$AG$68,AJ$4-$B94+1)</f>
        <v/>
      </c>
      <c r="AK94" s="121">
        <f>$C94*INDEX(Curves!$AG$8:$AG$68,AK$4-$B94+1)</f>
        <v/>
      </c>
      <c r="AL94" s="121">
        <f>$C94*INDEX(Curves!$AG$8:$AG$68,AL$4-$B94+1)</f>
        <v/>
      </c>
      <c r="AM94" s="121">
        <f>$C94*INDEX(Curves!$AG$8:$AG$68,AM$4-$B94+1)</f>
        <v/>
      </c>
      <c r="AN94" s="121">
        <f>$C94*INDEX(Curves!$AG$8:$AG$68,AN$4-$B94+1)</f>
        <v/>
      </c>
      <c r="AO94" s="121">
        <f>$C94*INDEX(Curves!$AG$8:$AG$68,AO$4-$B94+1)</f>
        <v/>
      </c>
      <c r="AP94" s="121">
        <f>$C94*INDEX(Curves!$AG$8:$AG$68,AP$4-$B94+1)</f>
        <v/>
      </c>
      <c r="AQ94" s="121">
        <f>$C94*INDEX(Curves!$AG$8:$AG$68,AQ$4-$B94+1)</f>
        <v/>
      </c>
      <c r="AR94" s="121">
        <f>$C94*INDEX(Curves!$AG$8:$AG$68,AR$4-$B94+1)</f>
        <v/>
      </c>
      <c r="AS94" s="121">
        <f>$C94*INDEX(Curves!$AG$8:$AG$68,AS$4-$B94+1)</f>
        <v/>
      </c>
      <c r="AT94" s="121">
        <f>$C94*INDEX(Curves!$AG$8:$AG$68,AT$4-$B94+1)</f>
        <v/>
      </c>
      <c r="AU94" s="121">
        <f>$C94*INDEX(Curves!$AG$8:$AG$68,AU$4-$B94+1)</f>
        <v/>
      </c>
      <c r="AV94" s="121">
        <f>$C94*INDEX(Curves!$AG$8:$AG$68,AV$4-$B94+1)</f>
        <v/>
      </c>
      <c r="AW94" s="121">
        <f>$C94*INDEX(Curves!$AG$8:$AG$68,AW$4-$B94+1)</f>
        <v/>
      </c>
      <c r="AX94" s="121">
        <f>$C94*INDEX(Curves!$AG$8:$AG$68,AX$4-$B94+1)</f>
        <v/>
      </c>
      <c r="AY94" s="121">
        <f>$C94*INDEX(Curves!$AG$8:$AG$68,AY$4-$B94+1)</f>
        <v/>
      </c>
      <c r="AZ94" s="121">
        <f>$C94*INDEX(Curves!$AG$8:$AG$68,AZ$4-$B94+1)</f>
        <v/>
      </c>
      <c r="BA94" s="121">
        <f>$C94*INDEX(Curves!$AG$8:$AG$68,BA$4-$B94+1)</f>
        <v/>
      </c>
      <c r="BB94" s="121">
        <f>$C94*INDEX(Curves!$AG$8:$AG$68,BB$4-$B94+1)</f>
        <v/>
      </c>
      <c r="BC94" s="121">
        <f>$C94*INDEX(Curves!$AG$8:$AG$68,BC$4-$B94+1)</f>
        <v/>
      </c>
      <c r="BD94" s="121">
        <f>$C94*INDEX(Curves!$AG$8:$AG$68,BD$4-$B94+1)</f>
        <v/>
      </c>
      <c r="BE94" s="121">
        <f>$C94*INDEX(Curves!$AG$8:$AG$68,BE$4-$B94+1)</f>
        <v/>
      </c>
      <c r="BF94" s="121">
        <f>$C94*INDEX(Curves!$AG$8:$AG$68,BF$4-$B94+1)</f>
        <v/>
      </c>
      <c r="BG94" s="121">
        <f>$C94*INDEX(Curves!$AG$8:$AG$68,BG$4-$B94+1)</f>
        <v/>
      </c>
      <c r="BH94" s="121">
        <f>$C94*INDEX(Curves!$AG$8:$AG$68,BH$4-$B94+1)</f>
        <v/>
      </c>
      <c r="BI94" s="121">
        <f>$C94*INDEX(Curves!$AG$8:$AG$68,BI$4-$B94+1)</f>
        <v/>
      </c>
      <c r="BJ94" s="121">
        <f>$C94*INDEX(Curves!$AG$8:$AG$68,BJ$4-$B94+1)</f>
        <v/>
      </c>
      <c r="BK94" s="121">
        <f>$C94*INDEX(Curves!$AG$8:$AG$68,BK$4-$B94+1)</f>
        <v/>
      </c>
      <c r="BL94" s="121">
        <f>$C94*INDEX(Curves!$AG$8:$AG$68,BL$4-$B94+1)</f>
        <v/>
      </c>
    </row>
    <row r="95">
      <c r="A95" s="116" t="inlineStr">
        <is>
          <t>Cohort month 23</t>
        </is>
      </c>
      <c r="B95" s="116" t="n">
        <v>23</v>
      </c>
      <c r="C95" s="33">
        <f>INDEX(Ops!$E$59:$BL$59,1,$B95)</f>
        <v/>
      </c>
      <c r="AB95" s="121">
        <f>$C95*INDEX(Curves!$AG$8:$AG$68,AB$4-$B95+1)</f>
        <v/>
      </c>
      <c r="AC95" s="121">
        <f>$C95*INDEX(Curves!$AG$8:$AG$68,AC$4-$B95+1)</f>
        <v/>
      </c>
      <c r="AD95" s="121">
        <f>$C95*INDEX(Curves!$AG$8:$AG$68,AD$4-$B95+1)</f>
        <v/>
      </c>
      <c r="AE95" s="121">
        <f>$C95*INDEX(Curves!$AG$8:$AG$68,AE$4-$B95+1)</f>
        <v/>
      </c>
      <c r="AF95" s="121">
        <f>$C95*INDEX(Curves!$AG$8:$AG$68,AF$4-$B95+1)</f>
        <v/>
      </c>
      <c r="AG95" s="121">
        <f>$C95*INDEX(Curves!$AG$8:$AG$68,AG$4-$B95+1)</f>
        <v/>
      </c>
      <c r="AH95" s="121">
        <f>$C95*INDEX(Curves!$AG$8:$AG$68,AH$4-$B95+1)</f>
        <v/>
      </c>
      <c r="AI95" s="121">
        <f>$C95*INDEX(Curves!$AG$8:$AG$68,AI$4-$B95+1)</f>
        <v/>
      </c>
      <c r="AJ95" s="121">
        <f>$C95*INDEX(Curves!$AG$8:$AG$68,AJ$4-$B95+1)</f>
        <v/>
      </c>
      <c r="AK95" s="121">
        <f>$C95*INDEX(Curves!$AG$8:$AG$68,AK$4-$B95+1)</f>
        <v/>
      </c>
      <c r="AL95" s="121">
        <f>$C95*INDEX(Curves!$AG$8:$AG$68,AL$4-$B95+1)</f>
        <v/>
      </c>
      <c r="AM95" s="121">
        <f>$C95*INDEX(Curves!$AG$8:$AG$68,AM$4-$B95+1)</f>
        <v/>
      </c>
      <c r="AN95" s="121">
        <f>$C95*INDEX(Curves!$AG$8:$AG$68,AN$4-$B95+1)</f>
        <v/>
      </c>
      <c r="AO95" s="121">
        <f>$C95*INDEX(Curves!$AG$8:$AG$68,AO$4-$B95+1)</f>
        <v/>
      </c>
      <c r="AP95" s="121">
        <f>$C95*INDEX(Curves!$AG$8:$AG$68,AP$4-$B95+1)</f>
        <v/>
      </c>
      <c r="AQ95" s="121">
        <f>$C95*INDEX(Curves!$AG$8:$AG$68,AQ$4-$B95+1)</f>
        <v/>
      </c>
      <c r="AR95" s="121">
        <f>$C95*INDEX(Curves!$AG$8:$AG$68,AR$4-$B95+1)</f>
        <v/>
      </c>
      <c r="AS95" s="121">
        <f>$C95*INDEX(Curves!$AG$8:$AG$68,AS$4-$B95+1)</f>
        <v/>
      </c>
      <c r="AT95" s="121">
        <f>$C95*INDEX(Curves!$AG$8:$AG$68,AT$4-$B95+1)</f>
        <v/>
      </c>
      <c r="AU95" s="121">
        <f>$C95*INDEX(Curves!$AG$8:$AG$68,AU$4-$B95+1)</f>
        <v/>
      </c>
      <c r="AV95" s="121">
        <f>$C95*INDEX(Curves!$AG$8:$AG$68,AV$4-$B95+1)</f>
        <v/>
      </c>
      <c r="AW95" s="121">
        <f>$C95*INDEX(Curves!$AG$8:$AG$68,AW$4-$B95+1)</f>
        <v/>
      </c>
      <c r="AX95" s="121">
        <f>$C95*INDEX(Curves!$AG$8:$AG$68,AX$4-$B95+1)</f>
        <v/>
      </c>
      <c r="AY95" s="121">
        <f>$C95*INDEX(Curves!$AG$8:$AG$68,AY$4-$B95+1)</f>
        <v/>
      </c>
      <c r="AZ95" s="121">
        <f>$C95*INDEX(Curves!$AG$8:$AG$68,AZ$4-$B95+1)</f>
        <v/>
      </c>
      <c r="BA95" s="121">
        <f>$C95*INDEX(Curves!$AG$8:$AG$68,BA$4-$B95+1)</f>
        <v/>
      </c>
      <c r="BB95" s="121">
        <f>$C95*INDEX(Curves!$AG$8:$AG$68,BB$4-$B95+1)</f>
        <v/>
      </c>
      <c r="BC95" s="121">
        <f>$C95*INDEX(Curves!$AG$8:$AG$68,BC$4-$B95+1)</f>
        <v/>
      </c>
      <c r="BD95" s="121">
        <f>$C95*INDEX(Curves!$AG$8:$AG$68,BD$4-$B95+1)</f>
        <v/>
      </c>
      <c r="BE95" s="121">
        <f>$C95*INDEX(Curves!$AG$8:$AG$68,BE$4-$B95+1)</f>
        <v/>
      </c>
      <c r="BF95" s="121">
        <f>$C95*INDEX(Curves!$AG$8:$AG$68,BF$4-$B95+1)</f>
        <v/>
      </c>
      <c r="BG95" s="121">
        <f>$C95*INDEX(Curves!$AG$8:$AG$68,BG$4-$B95+1)</f>
        <v/>
      </c>
      <c r="BH95" s="121">
        <f>$C95*INDEX(Curves!$AG$8:$AG$68,BH$4-$B95+1)</f>
        <v/>
      </c>
      <c r="BI95" s="121">
        <f>$C95*INDEX(Curves!$AG$8:$AG$68,BI$4-$B95+1)</f>
        <v/>
      </c>
      <c r="BJ95" s="121">
        <f>$C95*INDEX(Curves!$AG$8:$AG$68,BJ$4-$B95+1)</f>
        <v/>
      </c>
      <c r="BK95" s="121">
        <f>$C95*INDEX(Curves!$AG$8:$AG$68,BK$4-$B95+1)</f>
        <v/>
      </c>
      <c r="BL95" s="121">
        <f>$C95*INDEX(Curves!$AG$8:$AG$68,BL$4-$B95+1)</f>
        <v/>
      </c>
    </row>
    <row r="96">
      <c r="A96" s="116" t="inlineStr">
        <is>
          <t>Cohort month 24</t>
        </is>
      </c>
      <c r="B96" s="116" t="n">
        <v>24</v>
      </c>
      <c r="C96" s="33">
        <f>INDEX(Ops!$E$59:$BL$59,1,$B96)</f>
        <v/>
      </c>
      <c r="AC96" s="121">
        <f>$C96*INDEX(Curves!$AG$8:$AG$68,AC$4-$B96+1)</f>
        <v/>
      </c>
      <c r="AD96" s="121">
        <f>$C96*INDEX(Curves!$AG$8:$AG$68,AD$4-$B96+1)</f>
        <v/>
      </c>
      <c r="AE96" s="121">
        <f>$C96*INDEX(Curves!$AG$8:$AG$68,AE$4-$B96+1)</f>
        <v/>
      </c>
      <c r="AF96" s="121">
        <f>$C96*INDEX(Curves!$AG$8:$AG$68,AF$4-$B96+1)</f>
        <v/>
      </c>
      <c r="AG96" s="121">
        <f>$C96*INDEX(Curves!$AG$8:$AG$68,AG$4-$B96+1)</f>
        <v/>
      </c>
      <c r="AH96" s="121">
        <f>$C96*INDEX(Curves!$AG$8:$AG$68,AH$4-$B96+1)</f>
        <v/>
      </c>
      <c r="AI96" s="121">
        <f>$C96*INDEX(Curves!$AG$8:$AG$68,AI$4-$B96+1)</f>
        <v/>
      </c>
      <c r="AJ96" s="121">
        <f>$C96*INDEX(Curves!$AG$8:$AG$68,AJ$4-$B96+1)</f>
        <v/>
      </c>
      <c r="AK96" s="121">
        <f>$C96*INDEX(Curves!$AG$8:$AG$68,AK$4-$B96+1)</f>
        <v/>
      </c>
      <c r="AL96" s="121">
        <f>$C96*INDEX(Curves!$AG$8:$AG$68,AL$4-$B96+1)</f>
        <v/>
      </c>
      <c r="AM96" s="121">
        <f>$C96*INDEX(Curves!$AG$8:$AG$68,AM$4-$B96+1)</f>
        <v/>
      </c>
      <c r="AN96" s="121">
        <f>$C96*INDEX(Curves!$AG$8:$AG$68,AN$4-$B96+1)</f>
        <v/>
      </c>
      <c r="AO96" s="121">
        <f>$C96*INDEX(Curves!$AG$8:$AG$68,AO$4-$B96+1)</f>
        <v/>
      </c>
      <c r="AP96" s="121">
        <f>$C96*INDEX(Curves!$AG$8:$AG$68,AP$4-$B96+1)</f>
        <v/>
      </c>
      <c r="AQ96" s="121">
        <f>$C96*INDEX(Curves!$AG$8:$AG$68,AQ$4-$B96+1)</f>
        <v/>
      </c>
      <c r="AR96" s="121">
        <f>$C96*INDEX(Curves!$AG$8:$AG$68,AR$4-$B96+1)</f>
        <v/>
      </c>
      <c r="AS96" s="121">
        <f>$C96*INDEX(Curves!$AG$8:$AG$68,AS$4-$B96+1)</f>
        <v/>
      </c>
      <c r="AT96" s="121">
        <f>$C96*INDEX(Curves!$AG$8:$AG$68,AT$4-$B96+1)</f>
        <v/>
      </c>
      <c r="AU96" s="121">
        <f>$C96*INDEX(Curves!$AG$8:$AG$68,AU$4-$B96+1)</f>
        <v/>
      </c>
      <c r="AV96" s="121">
        <f>$C96*INDEX(Curves!$AG$8:$AG$68,AV$4-$B96+1)</f>
        <v/>
      </c>
      <c r="AW96" s="121">
        <f>$C96*INDEX(Curves!$AG$8:$AG$68,AW$4-$B96+1)</f>
        <v/>
      </c>
      <c r="AX96" s="121">
        <f>$C96*INDEX(Curves!$AG$8:$AG$68,AX$4-$B96+1)</f>
        <v/>
      </c>
      <c r="AY96" s="121">
        <f>$C96*INDEX(Curves!$AG$8:$AG$68,AY$4-$B96+1)</f>
        <v/>
      </c>
      <c r="AZ96" s="121">
        <f>$C96*INDEX(Curves!$AG$8:$AG$68,AZ$4-$B96+1)</f>
        <v/>
      </c>
      <c r="BA96" s="121">
        <f>$C96*INDEX(Curves!$AG$8:$AG$68,BA$4-$B96+1)</f>
        <v/>
      </c>
      <c r="BB96" s="121">
        <f>$C96*INDEX(Curves!$AG$8:$AG$68,BB$4-$B96+1)</f>
        <v/>
      </c>
      <c r="BC96" s="121">
        <f>$C96*INDEX(Curves!$AG$8:$AG$68,BC$4-$B96+1)</f>
        <v/>
      </c>
      <c r="BD96" s="121">
        <f>$C96*INDEX(Curves!$AG$8:$AG$68,BD$4-$B96+1)</f>
        <v/>
      </c>
      <c r="BE96" s="121">
        <f>$C96*INDEX(Curves!$AG$8:$AG$68,BE$4-$B96+1)</f>
        <v/>
      </c>
      <c r="BF96" s="121">
        <f>$C96*INDEX(Curves!$AG$8:$AG$68,BF$4-$B96+1)</f>
        <v/>
      </c>
      <c r="BG96" s="121">
        <f>$C96*INDEX(Curves!$AG$8:$AG$68,BG$4-$B96+1)</f>
        <v/>
      </c>
      <c r="BH96" s="121">
        <f>$C96*INDEX(Curves!$AG$8:$AG$68,BH$4-$B96+1)</f>
        <v/>
      </c>
      <c r="BI96" s="121">
        <f>$C96*INDEX(Curves!$AG$8:$AG$68,BI$4-$B96+1)</f>
        <v/>
      </c>
      <c r="BJ96" s="121">
        <f>$C96*INDEX(Curves!$AG$8:$AG$68,BJ$4-$B96+1)</f>
        <v/>
      </c>
      <c r="BK96" s="121">
        <f>$C96*INDEX(Curves!$AG$8:$AG$68,BK$4-$B96+1)</f>
        <v/>
      </c>
      <c r="BL96" s="121">
        <f>$C96*INDEX(Curves!$AG$8:$AG$68,BL$4-$B96+1)</f>
        <v/>
      </c>
    </row>
    <row r="97">
      <c r="A97" s="116" t="inlineStr">
        <is>
          <t>Cohort month 25</t>
        </is>
      </c>
      <c r="B97" s="116" t="n">
        <v>25</v>
      </c>
      <c r="C97" s="33">
        <f>INDEX(Ops!$E$59:$BL$59,1,$B97)</f>
        <v/>
      </c>
      <c r="AD97" s="121">
        <f>$C97*INDEX(Curves!$AG$8:$AG$68,AD$4-$B97+1)</f>
        <v/>
      </c>
      <c r="AE97" s="121">
        <f>$C97*INDEX(Curves!$AG$8:$AG$68,AE$4-$B97+1)</f>
        <v/>
      </c>
      <c r="AF97" s="121">
        <f>$C97*INDEX(Curves!$AG$8:$AG$68,AF$4-$B97+1)</f>
        <v/>
      </c>
      <c r="AG97" s="121">
        <f>$C97*INDEX(Curves!$AG$8:$AG$68,AG$4-$B97+1)</f>
        <v/>
      </c>
      <c r="AH97" s="121">
        <f>$C97*INDEX(Curves!$AG$8:$AG$68,AH$4-$B97+1)</f>
        <v/>
      </c>
      <c r="AI97" s="121">
        <f>$C97*INDEX(Curves!$AG$8:$AG$68,AI$4-$B97+1)</f>
        <v/>
      </c>
      <c r="AJ97" s="121">
        <f>$C97*INDEX(Curves!$AG$8:$AG$68,AJ$4-$B97+1)</f>
        <v/>
      </c>
      <c r="AK97" s="121">
        <f>$C97*INDEX(Curves!$AG$8:$AG$68,AK$4-$B97+1)</f>
        <v/>
      </c>
      <c r="AL97" s="121">
        <f>$C97*INDEX(Curves!$AG$8:$AG$68,AL$4-$B97+1)</f>
        <v/>
      </c>
      <c r="AM97" s="121">
        <f>$C97*INDEX(Curves!$AG$8:$AG$68,AM$4-$B97+1)</f>
        <v/>
      </c>
      <c r="AN97" s="121">
        <f>$C97*INDEX(Curves!$AG$8:$AG$68,AN$4-$B97+1)</f>
        <v/>
      </c>
      <c r="AO97" s="121">
        <f>$C97*INDEX(Curves!$AG$8:$AG$68,AO$4-$B97+1)</f>
        <v/>
      </c>
      <c r="AP97" s="121">
        <f>$C97*INDEX(Curves!$AG$8:$AG$68,AP$4-$B97+1)</f>
        <v/>
      </c>
      <c r="AQ97" s="121">
        <f>$C97*INDEX(Curves!$AG$8:$AG$68,AQ$4-$B97+1)</f>
        <v/>
      </c>
      <c r="AR97" s="121">
        <f>$C97*INDEX(Curves!$AG$8:$AG$68,AR$4-$B97+1)</f>
        <v/>
      </c>
      <c r="AS97" s="121">
        <f>$C97*INDEX(Curves!$AG$8:$AG$68,AS$4-$B97+1)</f>
        <v/>
      </c>
      <c r="AT97" s="121">
        <f>$C97*INDEX(Curves!$AG$8:$AG$68,AT$4-$B97+1)</f>
        <v/>
      </c>
      <c r="AU97" s="121">
        <f>$C97*INDEX(Curves!$AG$8:$AG$68,AU$4-$B97+1)</f>
        <v/>
      </c>
      <c r="AV97" s="121">
        <f>$C97*INDEX(Curves!$AG$8:$AG$68,AV$4-$B97+1)</f>
        <v/>
      </c>
      <c r="AW97" s="121">
        <f>$C97*INDEX(Curves!$AG$8:$AG$68,AW$4-$B97+1)</f>
        <v/>
      </c>
      <c r="AX97" s="121">
        <f>$C97*INDEX(Curves!$AG$8:$AG$68,AX$4-$B97+1)</f>
        <v/>
      </c>
      <c r="AY97" s="121">
        <f>$C97*INDEX(Curves!$AG$8:$AG$68,AY$4-$B97+1)</f>
        <v/>
      </c>
      <c r="AZ97" s="121">
        <f>$C97*INDEX(Curves!$AG$8:$AG$68,AZ$4-$B97+1)</f>
        <v/>
      </c>
      <c r="BA97" s="121">
        <f>$C97*INDEX(Curves!$AG$8:$AG$68,BA$4-$B97+1)</f>
        <v/>
      </c>
      <c r="BB97" s="121">
        <f>$C97*INDEX(Curves!$AG$8:$AG$68,BB$4-$B97+1)</f>
        <v/>
      </c>
      <c r="BC97" s="121">
        <f>$C97*INDEX(Curves!$AG$8:$AG$68,BC$4-$B97+1)</f>
        <v/>
      </c>
      <c r="BD97" s="121">
        <f>$C97*INDEX(Curves!$AG$8:$AG$68,BD$4-$B97+1)</f>
        <v/>
      </c>
      <c r="BE97" s="121">
        <f>$C97*INDEX(Curves!$AG$8:$AG$68,BE$4-$B97+1)</f>
        <v/>
      </c>
      <c r="BF97" s="121">
        <f>$C97*INDEX(Curves!$AG$8:$AG$68,BF$4-$B97+1)</f>
        <v/>
      </c>
      <c r="BG97" s="121">
        <f>$C97*INDEX(Curves!$AG$8:$AG$68,BG$4-$B97+1)</f>
        <v/>
      </c>
      <c r="BH97" s="121">
        <f>$C97*INDEX(Curves!$AG$8:$AG$68,BH$4-$B97+1)</f>
        <v/>
      </c>
      <c r="BI97" s="121">
        <f>$C97*INDEX(Curves!$AG$8:$AG$68,BI$4-$B97+1)</f>
        <v/>
      </c>
      <c r="BJ97" s="121">
        <f>$C97*INDEX(Curves!$AG$8:$AG$68,BJ$4-$B97+1)</f>
        <v/>
      </c>
      <c r="BK97" s="121">
        <f>$C97*INDEX(Curves!$AG$8:$AG$68,BK$4-$B97+1)</f>
        <v/>
      </c>
      <c r="BL97" s="121">
        <f>$C97*INDEX(Curves!$AG$8:$AG$68,BL$4-$B97+1)</f>
        <v/>
      </c>
    </row>
    <row r="98">
      <c r="A98" s="116" t="inlineStr">
        <is>
          <t>Cohort month 26</t>
        </is>
      </c>
      <c r="B98" s="116" t="n">
        <v>26</v>
      </c>
      <c r="C98" s="33">
        <f>INDEX(Ops!$E$59:$BL$59,1,$B98)</f>
        <v/>
      </c>
      <c r="AE98" s="121">
        <f>$C98*INDEX(Curves!$AG$8:$AG$68,AE$4-$B98+1)</f>
        <v/>
      </c>
      <c r="AF98" s="121">
        <f>$C98*INDEX(Curves!$AG$8:$AG$68,AF$4-$B98+1)</f>
        <v/>
      </c>
      <c r="AG98" s="121">
        <f>$C98*INDEX(Curves!$AG$8:$AG$68,AG$4-$B98+1)</f>
        <v/>
      </c>
      <c r="AH98" s="121">
        <f>$C98*INDEX(Curves!$AG$8:$AG$68,AH$4-$B98+1)</f>
        <v/>
      </c>
      <c r="AI98" s="121">
        <f>$C98*INDEX(Curves!$AG$8:$AG$68,AI$4-$B98+1)</f>
        <v/>
      </c>
      <c r="AJ98" s="121">
        <f>$C98*INDEX(Curves!$AG$8:$AG$68,AJ$4-$B98+1)</f>
        <v/>
      </c>
      <c r="AK98" s="121">
        <f>$C98*INDEX(Curves!$AG$8:$AG$68,AK$4-$B98+1)</f>
        <v/>
      </c>
      <c r="AL98" s="121">
        <f>$C98*INDEX(Curves!$AG$8:$AG$68,AL$4-$B98+1)</f>
        <v/>
      </c>
      <c r="AM98" s="121">
        <f>$C98*INDEX(Curves!$AG$8:$AG$68,AM$4-$B98+1)</f>
        <v/>
      </c>
      <c r="AN98" s="121">
        <f>$C98*INDEX(Curves!$AG$8:$AG$68,AN$4-$B98+1)</f>
        <v/>
      </c>
      <c r="AO98" s="121">
        <f>$C98*INDEX(Curves!$AG$8:$AG$68,AO$4-$B98+1)</f>
        <v/>
      </c>
      <c r="AP98" s="121">
        <f>$C98*INDEX(Curves!$AG$8:$AG$68,AP$4-$B98+1)</f>
        <v/>
      </c>
      <c r="AQ98" s="121">
        <f>$C98*INDEX(Curves!$AG$8:$AG$68,AQ$4-$B98+1)</f>
        <v/>
      </c>
      <c r="AR98" s="121">
        <f>$C98*INDEX(Curves!$AG$8:$AG$68,AR$4-$B98+1)</f>
        <v/>
      </c>
      <c r="AS98" s="121">
        <f>$C98*INDEX(Curves!$AG$8:$AG$68,AS$4-$B98+1)</f>
        <v/>
      </c>
      <c r="AT98" s="121">
        <f>$C98*INDEX(Curves!$AG$8:$AG$68,AT$4-$B98+1)</f>
        <v/>
      </c>
      <c r="AU98" s="121">
        <f>$C98*INDEX(Curves!$AG$8:$AG$68,AU$4-$B98+1)</f>
        <v/>
      </c>
      <c r="AV98" s="121">
        <f>$C98*INDEX(Curves!$AG$8:$AG$68,AV$4-$B98+1)</f>
        <v/>
      </c>
      <c r="AW98" s="121">
        <f>$C98*INDEX(Curves!$AG$8:$AG$68,AW$4-$B98+1)</f>
        <v/>
      </c>
      <c r="AX98" s="121">
        <f>$C98*INDEX(Curves!$AG$8:$AG$68,AX$4-$B98+1)</f>
        <v/>
      </c>
      <c r="AY98" s="121">
        <f>$C98*INDEX(Curves!$AG$8:$AG$68,AY$4-$B98+1)</f>
        <v/>
      </c>
      <c r="AZ98" s="121">
        <f>$C98*INDEX(Curves!$AG$8:$AG$68,AZ$4-$B98+1)</f>
        <v/>
      </c>
      <c r="BA98" s="121">
        <f>$C98*INDEX(Curves!$AG$8:$AG$68,BA$4-$B98+1)</f>
        <v/>
      </c>
      <c r="BB98" s="121">
        <f>$C98*INDEX(Curves!$AG$8:$AG$68,BB$4-$B98+1)</f>
        <v/>
      </c>
      <c r="BC98" s="121">
        <f>$C98*INDEX(Curves!$AG$8:$AG$68,BC$4-$B98+1)</f>
        <v/>
      </c>
      <c r="BD98" s="121">
        <f>$C98*INDEX(Curves!$AG$8:$AG$68,BD$4-$B98+1)</f>
        <v/>
      </c>
      <c r="BE98" s="121">
        <f>$C98*INDEX(Curves!$AG$8:$AG$68,BE$4-$B98+1)</f>
        <v/>
      </c>
      <c r="BF98" s="121">
        <f>$C98*INDEX(Curves!$AG$8:$AG$68,BF$4-$B98+1)</f>
        <v/>
      </c>
      <c r="BG98" s="121">
        <f>$C98*INDEX(Curves!$AG$8:$AG$68,BG$4-$B98+1)</f>
        <v/>
      </c>
      <c r="BH98" s="121">
        <f>$C98*INDEX(Curves!$AG$8:$AG$68,BH$4-$B98+1)</f>
        <v/>
      </c>
      <c r="BI98" s="121">
        <f>$C98*INDEX(Curves!$AG$8:$AG$68,BI$4-$B98+1)</f>
        <v/>
      </c>
      <c r="BJ98" s="121">
        <f>$C98*INDEX(Curves!$AG$8:$AG$68,BJ$4-$B98+1)</f>
        <v/>
      </c>
      <c r="BK98" s="121">
        <f>$C98*INDEX(Curves!$AG$8:$AG$68,BK$4-$B98+1)</f>
        <v/>
      </c>
      <c r="BL98" s="121">
        <f>$C98*INDEX(Curves!$AG$8:$AG$68,BL$4-$B98+1)</f>
        <v/>
      </c>
    </row>
    <row r="99">
      <c r="A99" s="116" t="inlineStr">
        <is>
          <t>Cohort month 27</t>
        </is>
      </c>
      <c r="B99" s="116" t="n">
        <v>27</v>
      </c>
      <c r="C99" s="33">
        <f>INDEX(Ops!$E$59:$BL$59,1,$B99)</f>
        <v/>
      </c>
      <c r="AF99" s="121">
        <f>$C99*INDEX(Curves!$AG$8:$AG$68,AF$4-$B99+1)</f>
        <v/>
      </c>
      <c r="AG99" s="121">
        <f>$C99*INDEX(Curves!$AG$8:$AG$68,AG$4-$B99+1)</f>
        <v/>
      </c>
      <c r="AH99" s="121">
        <f>$C99*INDEX(Curves!$AG$8:$AG$68,AH$4-$B99+1)</f>
        <v/>
      </c>
      <c r="AI99" s="121">
        <f>$C99*INDEX(Curves!$AG$8:$AG$68,AI$4-$B99+1)</f>
        <v/>
      </c>
      <c r="AJ99" s="121">
        <f>$C99*INDEX(Curves!$AG$8:$AG$68,AJ$4-$B99+1)</f>
        <v/>
      </c>
      <c r="AK99" s="121">
        <f>$C99*INDEX(Curves!$AG$8:$AG$68,AK$4-$B99+1)</f>
        <v/>
      </c>
      <c r="AL99" s="121">
        <f>$C99*INDEX(Curves!$AG$8:$AG$68,AL$4-$B99+1)</f>
        <v/>
      </c>
      <c r="AM99" s="121">
        <f>$C99*INDEX(Curves!$AG$8:$AG$68,AM$4-$B99+1)</f>
        <v/>
      </c>
      <c r="AN99" s="121">
        <f>$C99*INDEX(Curves!$AG$8:$AG$68,AN$4-$B99+1)</f>
        <v/>
      </c>
      <c r="AO99" s="121">
        <f>$C99*INDEX(Curves!$AG$8:$AG$68,AO$4-$B99+1)</f>
        <v/>
      </c>
      <c r="AP99" s="121">
        <f>$C99*INDEX(Curves!$AG$8:$AG$68,AP$4-$B99+1)</f>
        <v/>
      </c>
      <c r="AQ99" s="121">
        <f>$C99*INDEX(Curves!$AG$8:$AG$68,AQ$4-$B99+1)</f>
        <v/>
      </c>
      <c r="AR99" s="121">
        <f>$C99*INDEX(Curves!$AG$8:$AG$68,AR$4-$B99+1)</f>
        <v/>
      </c>
      <c r="AS99" s="121">
        <f>$C99*INDEX(Curves!$AG$8:$AG$68,AS$4-$B99+1)</f>
        <v/>
      </c>
      <c r="AT99" s="121">
        <f>$C99*INDEX(Curves!$AG$8:$AG$68,AT$4-$B99+1)</f>
        <v/>
      </c>
      <c r="AU99" s="121">
        <f>$C99*INDEX(Curves!$AG$8:$AG$68,AU$4-$B99+1)</f>
        <v/>
      </c>
      <c r="AV99" s="121">
        <f>$C99*INDEX(Curves!$AG$8:$AG$68,AV$4-$B99+1)</f>
        <v/>
      </c>
      <c r="AW99" s="121">
        <f>$C99*INDEX(Curves!$AG$8:$AG$68,AW$4-$B99+1)</f>
        <v/>
      </c>
      <c r="AX99" s="121">
        <f>$C99*INDEX(Curves!$AG$8:$AG$68,AX$4-$B99+1)</f>
        <v/>
      </c>
      <c r="AY99" s="121">
        <f>$C99*INDEX(Curves!$AG$8:$AG$68,AY$4-$B99+1)</f>
        <v/>
      </c>
      <c r="AZ99" s="121">
        <f>$C99*INDEX(Curves!$AG$8:$AG$68,AZ$4-$B99+1)</f>
        <v/>
      </c>
      <c r="BA99" s="121">
        <f>$C99*INDEX(Curves!$AG$8:$AG$68,BA$4-$B99+1)</f>
        <v/>
      </c>
      <c r="BB99" s="121">
        <f>$C99*INDEX(Curves!$AG$8:$AG$68,BB$4-$B99+1)</f>
        <v/>
      </c>
      <c r="BC99" s="121">
        <f>$C99*INDEX(Curves!$AG$8:$AG$68,BC$4-$B99+1)</f>
        <v/>
      </c>
      <c r="BD99" s="121">
        <f>$C99*INDEX(Curves!$AG$8:$AG$68,BD$4-$B99+1)</f>
        <v/>
      </c>
      <c r="BE99" s="121">
        <f>$C99*INDEX(Curves!$AG$8:$AG$68,BE$4-$B99+1)</f>
        <v/>
      </c>
      <c r="BF99" s="121">
        <f>$C99*INDEX(Curves!$AG$8:$AG$68,BF$4-$B99+1)</f>
        <v/>
      </c>
      <c r="BG99" s="121">
        <f>$C99*INDEX(Curves!$AG$8:$AG$68,BG$4-$B99+1)</f>
        <v/>
      </c>
      <c r="BH99" s="121">
        <f>$C99*INDEX(Curves!$AG$8:$AG$68,BH$4-$B99+1)</f>
        <v/>
      </c>
      <c r="BI99" s="121">
        <f>$C99*INDEX(Curves!$AG$8:$AG$68,BI$4-$B99+1)</f>
        <v/>
      </c>
      <c r="BJ99" s="121">
        <f>$C99*INDEX(Curves!$AG$8:$AG$68,BJ$4-$B99+1)</f>
        <v/>
      </c>
      <c r="BK99" s="121">
        <f>$C99*INDEX(Curves!$AG$8:$AG$68,BK$4-$B99+1)</f>
        <v/>
      </c>
      <c r="BL99" s="121">
        <f>$C99*INDEX(Curves!$AG$8:$AG$68,BL$4-$B99+1)</f>
        <v/>
      </c>
    </row>
    <row r="100">
      <c r="A100" s="116" t="inlineStr">
        <is>
          <t>Cohort month 28</t>
        </is>
      </c>
      <c r="B100" s="116" t="n">
        <v>28</v>
      </c>
      <c r="C100" s="33">
        <f>INDEX(Ops!$E$59:$BL$59,1,$B100)</f>
        <v/>
      </c>
      <c r="AG100" s="121">
        <f>$C100*INDEX(Curves!$AG$8:$AG$68,AG$4-$B100+1)</f>
        <v/>
      </c>
      <c r="AH100" s="121">
        <f>$C100*INDEX(Curves!$AG$8:$AG$68,AH$4-$B100+1)</f>
        <v/>
      </c>
      <c r="AI100" s="121">
        <f>$C100*INDEX(Curves!$AG$8:$AG$68,AI$4-$B100+1)</f>
        <v/>
      </c>
      <c r="AJ100" s="121">
        <f>$C100*INDEX(Curves!$AG$8:$AG$68,AJ$4-$B100+1)</f>
        <v/>
      </c>
      <c r="AK100" s="121">
        <f>$C100*INDEX(Curves!$AG$8:$AG$68,AK$4-$B100+1)</f>
        <v/>
      </c>
      <c r="AL100" s="121">
        <f>$C100*INDEX(Curves!$AG$8:$AG$68,AL$4-$B100+1)</f>
        <v/>
      </c>
      <c r="AM100" s="121">
        <f>$C100*INDEX(Curves!$AG$8:$AG$68,AM$4-$B100+1)</f>
        <v/>
      </c>
      <c r="AN100" s="121">
        <f>$C100*INDEX(Curves!$AG$8:$AG$68,AN$4-$B100+1)</f>
        <v/>
      </c>
      <c r="AO100" s="121">
        <f>$C100*INDEX(Curves!$AG$8:$AG$68,AO$4-$B100+1)</f>
        <v/>
      </c>
      <c r="AP100" s="121">
        <f>$C100*INDEX(Curves!$AG$8:$AG$68,AP$4-$B100+1)</f>
        <v/>
      </c>
      <c r="AQ100" s="121">
        <f>$C100*INDEX(Curves!$AG$8:$AG$68,AQ$4-$B100+1)</f>
        <v/>
      </c>
      <c r="AR100" s="121">
        <f>$C100*INDEX(Curves!$AG$8:$AG$68,AR$4-$B100+1)</f>
        <v/>
      </c>
      <c r="AS100" s="121">
        <f>$C100*INDEX(Curves!$AG$8:$AG$68,AS$4-$B100+1)</f>
        <v/>
      </c>
      <c r="AT100" s="121">
        <f>$C100*INDEX(Curves!$AG$8:$AG$68,AT$4-$B100+1)</f>
        <v/>
      </c>
      <c r="AU100" s="121">
        <f>$C100*INDEX(Curves!$AG$8:$AG$68,AU$4-$B100+1)</f>
        <v/>
      </c>
      <c r="AV100" s="121">
        <f>$C100*INDEX(Curves!$AG$8:$AG$68,AV$4-$B100+1)</f>
        <v/>
      </c>
      <c r="AW100" s="121">
        <f>$C100*INDEX(Curves!$AG$8:$AG$68,AW$4-$B100+1)</f>
        <v/>
      </c>
      <c r="AX100" s="121">
        <f>$C100*INDEX(Curves!$AG$8:$AG$68,AX$4-$B100+1)</f>
        <v/>
      </c>
      <c r="AY100" s="121">
        <f>$C100*INDEX(Curves!$AG$8:$AG$68,AY$4-$B100+1)</f>
        <v/>
      </c>
      <c r="AZ100" s="121">
        <f>$C100*INDEX(Curves!$AG$8:$AG$68,AZ$4-$B100+1)</f>
        <v/>
      </c>
      <c r="BA100" s="121">
        <f>$C100*INDEX(Curves!$AG$8:$AG$68,BA$4-$B100+1)</f>
        <v/>
      </c>
      <c r="BB100" s="121">
        <f>$C100*INDEX(Curves!$AG$8:$AG$68,BB$4-$B100+1)</f>
        <v/>
      </c>
      <c r="BC100" s="121">
        <f>$C100*INDEX(Curves!$AG$8:$AG$68,BC$4-$B100+1)</f>
        <v/>
      </c>
      <c r="BD100" s="121">
        <f>$C100*INDEX(Curves!$AG$8:$AG$68,BD$4-$B100+1)</f>
        <v/>
      </c>
      <c r="BE100" s="121">
        <f>$C100*INDEX(Curves!$AG$8:$AG$68,BE$4-$B100+1)</f>
        <v/>
      </c>
      <c r="BF100" s="121">
        <f>$C100*INDEX(Curves!$AG$8:$AG$68,BF$4-$B100+1)</f>
        <v/>
      </c>
      <c r="BG100" s="121">
        <f>$C100*INDEX(Curves!$AG$8:$AG$68,BG$4-$B100+1)</f>
        <v/>
      </c>
      <c r="BH100" s="121">
        <f>$C100*INDEX(Curves!$AG$8:$AG$68,BH$4-$B100+1)</f>
        <v/>
      </c>
      <c r="BI100" s="121">
        <f>$C100*INDEX(Curves!$AG$8:$AG$68,BI$4-$B100+1)</f>
        <v/>
      </c>
      <c r="BJ100" s="121">
        <f>$C100*INDEX(Curves!$AG$8:$AG$68,BJ$4-$B100+1)</f>
        <v/>
      </c>
      <c r="BK100" s="121">
        <f>$C100*INDEX(Curves!$AG$8:$AG$68,BK$4-$B100+1)</f>
        <v/>
      </c>
      <c r="BL100" s="121">
        <f>$C100*INDEX(Curves!$AG$8:$AG$68,BL$4-$B100+1)</f>
        <v/>
      </c>
    </row>
    <row r="101">
      <c r="A101" s="116" t="inlineStr">
        <is>
          <t>Cohort month 29</t>
        </is>
      </c>
      <c r="B101" s="116" t="n">
        <v>29</v>
      </c>
      <c r="C101" s="33">
        <f>INDEX(Ops!$E$59:$BL$59,1,$B101)</f>
        <v/>
      </c>
      <c r="AH101" s="121">
        <f>$C101*INDEX(Curves!$AG$8:$AG$68,AH$4-$B101+1)</f>
        <v/>
      </c>
      <c r="AI101" s="121">
        <f>$C101*INDEX(Curves!$AG$8:$AG$68,AI$4-$B101+1)</f>
        <v/>
      </c>
      <c r="AJ101" s="121">
        <f>$C101*INDEX(Curves!$AG$8:$AG$68,AJ$4-$B101+1)</f>
        <v/>
      </c>
      <c r="AK101" s="121">
        <f>$C101*INDEX(Curves!$AG$8:$AG$68,AK$4-$B101+1)</f>
        <v/>
      </c>
      <c r="AL101" s="121">
        <f>$C101*INDEX(Curves!$AG$8:$AG$68,AL$4-$B101+1)</f>
        <v/>
      </c>
      <c r="AM101" s="121">
        <f>$C101*INDEX(Curves!$AG$8:$AG$68,AM$4-$B101+1)</f>
        <v/>
      </c>
      <c r="AN101" s="121">
        <f>$C101*INDEX(Curves!$AG$8:$AG$68,AN$4-$B101+1)</f>
        <v/>
      </c>
      <c r="AO101" s="121">
        <f>$C101*INDEX(Curves!$AG$8:$AG$68,AO$4-$B101+1)</f>
        <v/>
      </c>
      <c r="AP101" s="121">
        <f>$C101*INDEX(Curves!$AG$8:$AG$68,AP$4-$B101+1)</f>
        <v/>
      </c>
      <c r="AQ101" s="121">
        <f>$C101*INDEX(Curves!$AG$8:$AG$68,AQ$4-$B101+1)</f>
        <v/>
      </c>
      <c r="AR101" s="121">
        <f>$C101*INDEX(Curves!$AG$8:$AG$68,AR$4-$B101+1)</f>
        <v/>
      </c>
      <c r="AS101" s="121">
        <f>$C101*INDEX(Curves!$AG$8:$AG$68,AS$4-$B101+1)</f>
        <v/>
      </c>
      <c r="AT101" s="121">
        <f>$C101*INDEX(Curves!$AG$8:$AG$68,AT$4-$B101+1)</f>
        <v/>
      </c>
      <c r="AU101" s="121">
        <f>$C101*INDEX(Curves!$AG$8:$AG$68,AU$4-$B101+1)</f>
        <v/>
      </c>
      <c r="AV101" s="121">
        <f>$C101*INDEX(Curves!$AG$8:$AG$68,AV$4-$B101+1)</f>
        <v/>
      </c>
      <c r="AW101" s="121">
        <f>$C101*INDEX(Curves!$AG$8:$AG$68,AW$4-$B101+1)</f>
        <v/>
      </c>
      <c r="AX101" s="121">
        <f>$C101*INDEX(Curves!$AG$8:$AG$68,AX$4-$B101+1)</f>
        <v/>
      </c>
      <c r="AY101" s="121">
        <f>$C101*INDEX(Curves!$AG$8:$AG$68,AY$4-$B101+1)</f>
        <v/>
      </c>
      <c r="AZ101" s="121">
        <f>$C101*INDEX(Curves!$AG$8:$AG$68,AZ$4-$B101+1)</f>
        <v/>
      </c>
      <c r="BA101" s="121">
        <f>$C101*INDEX(Curves!$AG$8:$AG$68,BA$4-$B101+1)</f>
        <v/>
      </c>
      <c r="BB101" s="121">
        <f>$C101*INDEX(Curves!$AG$8:$AG$68,BB$4-$B101+1)</f>
        <v/>
      </c>
      <c r="BC101" s="121">
        <f>$C101*INDEX(Curves!$AG$8:$AG$68,BC$4-$B101+1)</f>
        <v/>
      </c>
      <c r="BD101" s="121">
        <f>$C101*INDEX(Curves!$AG$8:$AG$68,BD$4-$B101+1)</f>
        <v/>
      </c>
      <c r="BE101" s="121">
        <f>$C101*INDEX(Curves!$AG$8:$AG$68,BE$4-$B101+1)</f>
        <v/>
      </c>
      <c r="BF101" s="121">
        <f>$C101*INDEX(Curves!$AG$8:$AG$68,BF$4-$B101+1)</f>
        <v/>
      </c>
      <c r="BG101" s="121">
        <f>$C101*INDEX(Curves!$AG$8:$AG$68,BG$4-$B101+1)</f>
        <v/>
      </c>
      <c r="BH101" s="121">
        <f>$C101*INDEX(Curves!$AG$8:$AG$68,BH$4-$B101+1)</f>
        <v/>
      </c>
      <c r="BI101" s="121">
        <f>$C101*INDEX(Curves!$AG$8:$AG$68,BI$4-$B101+1)</f>
        <v/>
      </c>
      <c r="BJ101" s="121">
        <f>$C101*INDEX(Curves!$AG$8:$AG$68,BJ$4-$B101+1)</f>
        <v/>
      </c>
      <c r="BK101" s="121">
        <f>$C101*INDEX(Curves!$AG$8:$AG$68,BK$4-$B101+1)</f>
        <v/>
      </c>
      <c r="BL101" s="121">
        <f>$C101*INDEX(Curves!$AG$8:$AG$68,BL$4-$B101+1)</f>
        <v/>
      </c>
    </row>
    <row r="102">
      <c r="A102" s="116" t="inlineStr">
        <is>
          <t>Cohort month 30</t>
        </is>
      </c>
      <c r="B102" s="116" t="n">
        <v>30</v>
      </c>
      <c r="C102" s="33">
        <f>INDEX(Ops!$E$59:$BL$59,1,$B102)</f>
        <v/>
      </c>
      <c r="AI102" s="121">
        <f>$C102*INDEX(Curves!$AG$8:$AG$68,AI$4-$B102+1)</f>
        <v/>
      </c>
      <c r="AJ102" s="121">
        <f>$C102*INDEX(Curves!$AG$8:$AG$68,AJ$4-$B102+1)</f>
        <v/>
      </c>
      <c r="AK102" s="121">
        <f>$C102*INDEX(Curves!$AG$8:$AG$68,AK$4-$B102+1)</f>
        <v/>
      </c>
      <c r="AL102" s="121">
        <f>$C102*INDEX(Curves!$AG$8:$AG$68,AL$4-$B102+1)</f>
        <v/>
      </c>
      <c r="AM102" s="121">
        <f>$C102*INDEX(Curves!$AG$8:$AG$68,AM$4-$B102+1)</f>
        <v/>
      </c>
      <c r="AN102" s="121">
        <f>$C102*INDEX(Curves!$AG$8:$AG$68,AN$4-$B102+1)</f>
        <v/>
      </c>
      <c r="AO102" s="121">
        <f>$C102*INDEX(Curves!$AG$8:$AG$68,AO$4-$B102+1)</f>
        <v/>
      </c>
      <c r="AP102" s="121">
        <f>$C102*INDEX(Curves!$AG$8:$AG$68,AP$4-$B102+1)</f>
        <v/>
      </c>
      <c r="AQ102" s="121">
        <f>$C102*INDEX(Curves!$AG$8:$AG$68,AQ$4-$B102+1)</f>
        <v/>
      </c>
      <c r="AR102" s="121">
        <f>$C102*INDEX(Curves!$AG$8:$AG$68,AR$4-$B102+1)</f>
        <v/>
      </c>
      <c r="AS102" s="121">
        <f>$C102*INDEX(Curves!$AG$8:$AG$68,AS$4-$B102+1)</f>
        <v/>
      </c>
      <c r="AT102" s="121">
        <f>$C102*INDEX(Curves!$AG$8:$AG$68,AT$4-$B102+1)</f>
        <v/>
      </c>
      <c r="AU102" s="121">
        <f>$C102*INDEX(Curves!$AG$8:$AG$68,AU$4-$B102+1)</f>
        <v/>
      </c>
      <c r="AV102" s="121">
        <f>$C102*INDEX(Curves!$AG$8:$AG$68,AV$4-$B102+1)</f>
        <v/>
      </c>
      <c r="AW102" s="121">
        <f>$C102*INDEX(Curves!$AG$8:$AG$68,AW$4-$B102+1)</f>
        <v/>
      </c>
      <c r="AX102" s="121">
        <f>$C102*INDEX(Curves!$AG$8:$AG$68,AX$4-$B102+1)</f>
        <v/>
      </c>
      <c r="AY102" s="121">
        <f>$C102*INDEX(Curves!$AG$8:$AG$68,AY$4-$B102+1)</f>
        <v/>
      </c>
      <c r="AZ102" s="121">
        <f>$C102*INDEX(Curves!$AG$8:$AG$68,AZ$4-$B102+1)</f>
        <v/>
      </c>
      <c r="BA102" s="121">
        <f>$C102*INDEX(Curves!$AG$8:$AG$68,BA$4-$B102+1)</f>
        <v/>
      </c>
      <c r="BB102" s="121">
        <f>$C102*INDEX(Curves!$AG$8:$AG$68,BB$4-$B102+1)</f>
        <v/>
      </c>
      <c r="BC102" s="121">
        <f>$C102*INDEX(Curves!$AG$8:$AG$68,BC$4-$B102+1)</f>
        <v/>
      </c>
      <c r="BD102" s="121">
        <f>$C102*INDEX(Curves!$AG$8:$AG$68,BD$4-$B102+1)</f>
        <v/>
      </c>
      <c r="BE102" s="121">
        <f>$C102*INDEX(Curves!$AG$8:$AG$68,BE$4-$B102+1)</f>
        <v/>
      </c>
      <c r="BF102" s="121">
        <f>$C102*INDEX(Curves!$AG$8:$AG$68,BF$4-$B102+1)</f>
        <v/>
      </c>
      <c r="BG102" s="121">
        <f>$C102*INDEX(Curves!$AG$8:$AG$68,BG$4-$B102+1)</f>
        <v/>
      </c>
      <c r="BH102" s="121">
        <f>$C102*INDEX(Curves!$AG$8:$AG$68,BH$4-$B102+1)</f>
        <v/>
      </c>
      <c r="BI102" s="121">
        <f>$C102*INDEX(Curves!$AG$8:$AG$68,BI$4-$B102+1)</f>
        <v/>
      </c>
      <c r="BJ102" s="121">
        <f>$C102*INDEX(Curves!$AG$8:$AG$68,BJ$4-$B102+1)</f>
        <v/>
      </c>
      <c r="BK102" s="121">
        <f>$C102*INDEX(Curves!$AG$8:$AG$68,BK$4-$B102+1)</f>
        <v/>
      </c>
      <c r="BL102" s="121">
        <f>$C102*INDEX(Curves!$AG$8:$AG$68,BL$4-$B102+1)</f>
        <v/>
      </c>
    </row>
    <row r="103">
      <c r="A103" s="116" t="inlineStr">
        <is>
          <t>Cohort month 31</t>
        </is>
      </c>
      <c r="B103" s="116" t="n">
        <v>31</v>
      </c>
      <c r="C103" s="33">
        <f>INDEX(Ops!$E$59:$BL$59,1,$B103)</f>
        <v/>
      </c>
      <c r="AJ103" s="121">
        <f>$C103*INDEX(Curves!$AG$8:$AG$68,AJ$4-$B103+1)</f>
        <v/>
      </c>
      <c r="AK103" s="121">
        <f>$C103*INDEX(Curves!$AG$8:$AG$68,AK$4-$B103+1)</f>
        <v/>
      </c>
      <c r="AL103" s="121">
        <f>$C103*INDEX(Curves!$AG$8:$AG$68,AL$4-$B103+1)</f>
        <v/>
      </c>
      <c r="AM103" s="121">
        <f>$C103*INDEX(Curves!$AG$8:$AG$68,AM$4-$B103+1)</f>
        <v/>
      </c>
      <c r="AN103" s="121">
        <f>$C103*INDEX(Curves!$AG$8:$AG$68,AN$4-$B103+1)</f>
        <v/>
      </c>
      <c r="AO103" s="121">
        <f>$C103*INDEX(Curves!$AG$8:$AG$68,AO$4-$B103+1)</f>
        <v/>
      </c>
      <c r="AP103" s="121">
        <f>$C103*INDEX(Curves!$AG$8:$AG$68,AP$4-$B103+1)</f>
        <v/>
      </c>
      <c r="AQ103" s="121">
        <f>$C103*INDEX(Curves!$AG$8:$AG$68,AQ$4-$B103+1)</f>
        <v/>
      </c>
      <c r="AR103" s="121">
        <f>$C103*INDEX(Curves!$AG$8:$AG$68,AR$4-$B103+1)</f>
        <v/>
      </c>
      <c r="AS103" s="121">
        <f>$C103*INDEX(Curves!$AG$8:$AG$68,AS$4-$B103+1)</f>
        <v/>
      </c>
      <c r="AT103" s="121">
        <f>$C103*INDEX(Curves!$AG$8:$AG$68,AT$4-$B103+1)</f>
        <v/>
      </c>
      <c r="AU103" s="121">
        <f>$C103*INDEX(Curves!$AG$8:$AG$68,AU$4-$B103+1)</f>
        <v/>
      </c>
      <c r="AV103" s="121">
        <f>$C103*INDEX(Curves!$AG$8:$AG$68,AV$4-$B103+1)</f>
        <v/>
      </c>
      <c r="AW103" s="121">
        <f>$C103*INDEX(Curves!$AG$8:$AG$68,AW$4-$B103+1)</f>
        <v/>
      </c>
      <c r="AX103" s="121">
        <f>$C103*INDEX(Curves!$AG$8:$AG$68,AX$4-$B103+1)</f>
        <v/>
      </c>
      <c r="AY103" s="121">
        <f>$C103*INDEX(Curves!$AG$8:$AG$68,AY$4-$B103+1)</f>
        <v/>
      </c>
      <c r="AZ103" s="121">
        <f>$C103*INDEX(Curves!$AG$8:$AG$68,AZ$4-$B103+1)</f>
        <v/>
      </c>
      <c r="BA103" s="121">
        <f>$C103*INDEX(Curves!$AG$8:$AG$68,BA$4-$B103+1)</f>
        <v/>
      </c>
      <c r="BB103" s="121">
        <f>$C103*INDEX(Curves!$AG$8:$AG$68,BB$4-$B103+1)</f>
        <v/>
      </c>
      <c r="BC103" s="121">
        <f>$C103*INDEX(Curves!$AG$8:$AG$68,BC$4-$B103+1)</f>
        <v/>
      </c>
      <c r="BD103" s="121">
        <f>$C103*INDEX(Curves!$AG$8:$AG$68,BD$4-$B103+1)</f>
        <v/>
      </c>
      <c r="BE103" s="121">
        <f>$C103*INDEX(Curves!$AG$8:$AG$68,BE$4-$B103+1)</f>
        <v/>
      </c>
      <c r="BF103" s="121">
        <f>$C103*INDEX(Curves!$AG$8:$AG$68,BF$4-$B103+1)</f>
        <v/>
      </c>
      <c r="BG103" s="121">
        <f>$C103*INDEX(Curves!$AG$8:$AG$68,BG$4-$B103+1)</f>
        <v/>
      </c>
      <c r="BH103" s="121">
        <f>$C103*INDEX(Curves!$AG$8:$AG$68,BH$4-$B103+1)</f>
        <v/>
      </c>
      <c r="BI103" s="121">
        <f>$C103*INDEX(Curves!$AG$8:$AG$68,BI$4-$B103+1)</f>
        <v/>
      </c>
      <c r="BJ103" s="121">
        <f>$C103*INDEX(Curves!$AG$8:$AG$68,BJ$4-$B103+1)</f>
        <v/>
      </c>
      <c r="BK103" s="121">
        <f>$C103*INDEX(Curves!$AG$8:$AG$68,BK$4-$B103+1)</f>
        <v/>
      </c>
      <c r="BL103" s="121">
        <f>$C103*INDEX(Curves!$AG$8:$AG$68,BL$4-$B103+1)</f>
        <v/>
      </c>
    </row>
    <row r="104">
      <c r="A104" s="116" t="inlineStr">
        <is>
          <t>Cohort month 32</t>
        </is>
      </c>
      <c r="B104" s="116" t="n">
        <v>32</v>
      </c>
      <c r="C104" s="33">
        <f>INDEX(Ops!$E$59:$BL$59,1,$B104)</f>
        <v/>
      </c>
      <c r="AK104" s="121">
        <f>$C104*INDEX(Curves!$AG$8:$AG$68,AK$4-$B104+1)</f>
        <v/>
      </c>
      <c r="AL104" s="121">
        <f>$C104*INDEX(Curves!$AG$8:$AG$68,AL$4-$B104+1)</f>
        <v/>
      </c>
      <c r="AM104" s="121">
        <f>$C104*INDEX(Curves!$AG$8:$AG$68,AM$4-$B104+1)</f>
        <v/>
      </c>
      <c r="AN104" s="121">
        <f>$C104*INDEX(Curves!$AG$8:$AG$68,AN$4-$B104+1)</f>
        <v/>
      </c>
      <c r="AO104" s="121">
        <f>$C104*INDEX(Curves!$AG$8:$AG$68,AO$4-$B104+1)</f>
        <v/>
      </c>
      <c r="AP104" s="121">
        <f>$C104*INDEX(Curves!$AG$8:$AG$68,AP$4-$B104+1)</f>
        <v/>
      </c>
      <c r="AQ104" s="121">
        <f>$C104*INDEX(Curves!$AG$8:$AG$68,AQ$4-$B104+1)</f>
        <v/>
      </c>
      <c r="AR104" s="121">
        <f>$C104*INDEX(Curves!$AG$8:$AG$68,AR$4-$B104+1)</f>
        <v/>
      </c>
      <c r="AS104" s="121">
        <f>$C104*INDEX(Curves!$AG$8:$AG$68,AS$4-$B104+1)</f>
        <v/>
      </c>
      <c r="AT104" s="121">
        <f>$C104*INDEX(Curves!$AG$8:$AG$68,AT$4-$B104+1)</f>
        <v/>
      </c>
      <c r="AU104" s="121">
        <f>$C104*INDEX(Curves!$AG$8:$AG$68,AU$4-$B104+1)</f>
        <v/>
      </c>
      <c r="AV104" s="121">
        <f>$C104*INDEX(Curves!$AG$8:$AG$68,AV$4-$B104+1)</f>
        <v/>
      </c>
      <c r="AW104" s="121">
        <f>$C104*INDEX(Curves!$AG$8:$AG$68,AW$4-$B104+1)</f>
        <v/>
      </c>
      <c r="AX104" s="121">
        <f>$C104*INDEX(Curves!$AG$8:$AG$68,AX$4-$B104+1)</f>
        <v/>
      </c>
      <c r="AY104" s="121">
        <f>$C104*INDEX(Curves!$AG$8:$AG$68,AY$4-$B104+1)</f>
        <v/>
      </c>
      <c r="AZ104" s="121">
        <f>$C104*INDEX(Curves!$AG$8:$AG$68,AZ$4-$B104+1)</f>
        <v/>
      </c>
      <c r="BA104" s="121">
        <f>$C104*INDEX(Curves!$AG$8:$AG$68,BA$4-$B104+1)</f>
        <v/>
      </c>
      <c r="BB104" s="121">
        <f>$C104*INDEX(Curves!$AG$8:$AG$68,BB$4-$B104+1)</f>
        <v/>
      </c>
      <c r="BC104" s="121">
        <f>$C104*INDEX(Curves!$AG$8:$AG$68,BC$4-$B104+1)</f>
        <v/>
      </c>
      <c r="BD104" s="121">
        <f>$C104*INDEX(Curves!$AG$8:$AG$68,BD$4-$B104+1)</f>
        <v/>
      </c>
      <c r="BE104" s="121">
        <f>$C104*INDEX(Curves!$AG$8:$AG$68,BE$4-$B104+1)</f>
        <v/>
      </c>
      <c r="BF104" s="121">
        <f>$C104*INDEX(Curves!$AG$8:$AG$68,BF$4-$B104+1)</f>
        <v/>
      </c>
      <c r="BG104" s="121">
        <f>$C104*INDEX(Curves!$AG$8:$AG$68,BG$4-$B104+1)</f>
        <v/>
      </c>
      <c r="BH104" s="121">
        <f>$C104*INDEX(Curves!$AG$8:$AG$68,BH$4-$B104+1)</f>
        <v/>
      </c>
      <c r="BI104" s="121">
        <f>$C104*INDEX(Curves!$AG$8:$AG$68,BI$4-$B104+1)</f>
        <v/>
      </c>
      <c r="BJ104" s="121">
        <f>$C104*INDEX(Curves!$AG$8:$AG$68,BJ$4-$B104+1)</f>
        <v/>
      </c>
      <c r="BK104" s="121">
        <f>$C104*INDEX(Curves!$AG$8:$AG$68,BK$4-$B104+1)</f>
        <v/>
      </c>
      <c r="BL104" s="121">
        <f>$C104*INDEX(Curves!$AG$8:$AG$68,BL$4-$B104+1)</f>
        <v/>
      </c>
    </row>
    <row r="105">
      <c r="A105" s="116" t="inlineStr">
        <is>
          <t>Cohort month 33</t>
        </is>
      </c>
      <c r="B105" s="116" t="n">
        <v>33</v>
      </c>
      <c r="C105" s="33">
        <f>INDEX(Ops!$E$59:$BL$59,1,$B105)</f>
        <v/>
      </c>
      <c r="AL105" s="121">
        <f>$C105*INDEX(Curves!$AG$8:$AG$68,AL$4-$B105+1)</f>
        <v/>
      </c>
      <c r="AM105" s="121">
        <f>$C105*INDEX(Curves!$AG$8:$AG$68,AM$4-$B105+1)</f>
        <v/>
      </c>
      <c r="AN105" s="121">
        <f>$C105*INDEX(Curves!$AG$8:$AG$68,AN$4-$B105+1)</f>
        <v/>
      </c>
      <c r="AO105" s="121">
        <f>$C105*INDEX(Curves!$AG$8:$AG$68,AO$4-$B105+1)</f>
        <v/>
      </c>
      <c r="AP105" s="121">
        <f>$C105*INDEX(Curves!$AG$8:$AG$68,AP$4-$B105+1)</f>
        <v/>
      </c>
      <c r="AQ105" s="121">
        <f>$C105*INDEX(Curves!$AG$8:$AG$68,AQ$4-$B105+1)</f>
        <v/>
      </c>
      <c r="AR105" s="121">
        <f>$C105*INDEX(Curves!$AG$8:$AG$68,AR$4-$B105+1)</f>
        <v/>
      </c>
      <c r="AS105" s="121">
        <f>$C105*INDEX(Curves!$AG$8:$AG$68,AS$4-$B105+1)</f>
        <v/>
      </c>
      <c r="AT105" s="121">
        <f>$C105*INDEX(Curves!$AG$8:$AG$68,AT$4-$B105+1)</f>
        <v/>
      </c>
      <c r="AU105" s="121">
        <f>$C105*INDEX(Curves!$AG$8:$AG$68,AU$4-$B105+1)</f>
        <v/>
      </c>
      <c r="AV105" s="121">
        <f>$C105*INDEX(Curves!$AG$8:$AG$68,AV$4-$B105+1)</f>
        <v/>
      </c>
      <c r="AW105" s="121">
        <f>$C105*INDEX(Curves!$AG$8:$AG$68,AW$4-$B105+1)</f>
        <v/>
      </c>
      <c r="AX105" s="121">
        <f>$C105*INDEX(Curves!$AG$8:$AG$68,AX$4-$B105+1)</f>
        <v/>
      </c>
      <c r="AY105" s="121">
        <f>$C105*INDEX(Curves!$AG$8:$AG$68,AY$4-$B105+1)</f>
        <v/>
      </c>
      <c r="AZ105" s="121">
        <f>$C105*INDEX(Curves!$AG$8:$AG$68,AZ$4-$B105+1)</f>
        <v/>
      </c>
      <c r="BA105" s="121">
        <f>$C105*INDEX(Curves!$AG$8:$AG$68,BA$4-$B105+1)</f>
        <v/>
      </c>
      <c r="BB105" s="121">
        <f>$C105*INDEX(Curves!$AG$8:$AG$68,BB$4-$B105+1)</f>
        <v/>
      </c>
      <c r="BC105" s="121">
        <f>$C105*INDEX(Curves!$AG$8:$AG$68,BC$4-$B105+1)</f>
        <v/>
      </c>
      <c r="BD105" s="121">
        <f>$C105*INDEX(Curves!$AG$8:$AG$68,BD$4-$B105+1)</f>
        <v/>
      </c>
      <c r="BE105" s="121">
        <f>$C105*INDEX(Curves!$AG$8:$AG$68,BE$4-$B105+1)</f>
        <v/>
      </c>
      <c r="BF105" s="121">
        <f>$C105*INDEX(Curves!$AG$8:$AG$68,BF$4-$B105+1)</f>
        <v/>
      </c>
      <c r="BG105" s="121">
        <f>$C105*INDEX(Curves!$AG$8:$AG$68,BG$4-$B105+1)</f>
        <v/>
      </c>
      <c r="BH105" s="121">
        <f>$C105*INDEX(Curves!$AG$8:$AG$68,BH$4-$B105+1)</f>
        <v/>
      </c>
      <c r="BI105" s="121">
        <f>$C105*INDEX(Curves!$AG$8:$AG$68,BI$4-$B105+1)</f>
        <v/>
      </c>
      <c r="BJ105" s="121">
        <f>$C105*INDEX(Curves!$AG$8:$AG$68,BJ$4-$B105+1)</f>
        <v/>
      </c>
      <c r="BK105" s="121">
        <f>$C105*INDEX(Curves!$AG$8:$AG$68,BK$4-$B105+1)</f>
        <v/>
      </c>
      <c r="BL105" s="121">
        <f>$C105*INDEX(Curves!$AG$8:$AG$68,BL$4-$B105+1)</f>
        <v/>
      </c>
    </row>
    <row r="106">
      <c r="A106" s="116" t="inlineStr">
        <is>
          <t>Cohort month 34</t>
        </is>
      </c>
      <c r="B106" s="116" t="n">
        <v>34</v>
      </c>
      <c r="C106" s="33">
        <f>INDEX(Ops!$E$59:$BL$59,1,$B106)</f>
        <v/>
      </c>
      <c r="AM106" s="121">
        <f>$C106*INDEX(Curves!$AG$8:$AG$68,AM$4-$B106+1)</f>
        <v/>
      </c>
      <c r="AN106" s="121">
        <f>$C106*INDEX(Curves!$AG$8:$AG$68,AN$4-$B106+1)</f>
        <v/>
      </c>
      <c r="AO106" s="121">
        <f>$C106*INDEX(Curves!$AG$8:$AG$68,AO$4-$B106+1)</f>
        <v/>
      </c>
      <c r="AP106" s="121">
        <f>$C106*INDEX(Curves!$AG$8:$AG$68,AP$4-$B106+1)</f>
        <v/>
      </c>
      <c r="AQ106" s="121">
        <f>$C106*INDEX(Curves!$AG$8:$AG$68,AQ$4-$B106+1)</f>
        <v/>
      </c>
      <c r="AR106" s="121">
        <f>$C106*INDEX(Curves!$AG$8:$AG$68,AR$4-$B106+1)</f>
        <v/>
      </c>
      <c r="AS106" s="121">
        <f>$C106*INDEX(Curves!$AG$8:$AG$68,AS$4-$B106+1)</f>
        <v/>
      </c>
      <c r="AT106" s="121">
        <f>$C106*INDEX(Curves!$AG$8:$AG$68,AT$4-$B106+1)</f>
        <v/>
      </c>
      <c r="AU106" s="121">
        <f>$C106*INDEX(Curves!$AG$8:$AG$68,AU$4-$B106+1)</f>
        <v/>
      </c>
      <c r="AV106" s="121">
        <f>$C106*INDEX(Curves!$AG$8:$AG$68,AV$4-$B106+1)</f>
        <v/>
      </c>
      <c r="AW106" s="121">
        <f>$C106*INDEX(Curves!$AG$8:$AG$68,AW$4-$B106+1)</f>
        <v/>
      </c>
      <c r="AX106" s="121">
        <f>$C106*INDEX(Curves!$AG$8:$AG$68,AX$4-$B106+1)</f>
        <v/>
      </c>
      <c r="AY106" s="121">
        <f>$C106*INDEX(Curves!$AG$8:$AG$68,AY$4-$B106+1)</f>
        <v/>
      </c>
      <c r="AZ106" s="121">
        <f>$C106*INDEX(Curves!$AG$8:$AG$68,AZ$4-$B106+1)</f>
        <v/>
      </c>
      <c r="BA106" s="121">
        <f>$C106*INDEX(Curves!$AG$8:$AG$68,BA$4-$B106+1)</f>
        <v/>
      </c>
      <c r="BB106" s="121">
        <f>$C106*INDEX(Curves!$AG$8:$AG$68,BB$4-$B106+1)</f>
        <v/>
      </c>
      <c r="BC106" s="121">
        <f>$C106*INDEX(Curves!$AG$8:$AG$68,BC$4-$B106+1)</f>
        <v/>
      </c>
      <c r="BD106" s="121">
        <f>$C106*INDEX(Curves!$AG$8:$AG$68,BD$4-$B106+1)</f>
        <v/>
      </c>
      <c r="BE106" s="121">
        <f>$C106*INDEX(Curves!$AG$8:$AG$68,BE$4-$B106+1)</f>
        <v/>
      </c>
      <c r="BF106" s="121">
        <f>$C106*INDEX(Curves!$AG$8:$AG$68,BF$4-$B106+1)</f>
        <v/>
      </c>
      <c r="BG106" s="121">
        <f>$C106*INDEX(Curves!$AG$8:$AG$68,BG$4-$B106+1)</f>
        <v/>
      </c>
      <c r="BH106" s="121">
        <f>$C106*INDEX(Curves!$AG$8:$AG$68,BH$4-$B106+1)</f>
        <v/>
      </c>
      <c r="BI106" s="121">
        <f>$C106*INDEX(Curves!$AG$8:$AG$68,BI$4-$B106+1)</f>
        <v/>
      </c>
      <c r="BJ106" s="121">
        <f>$C106*INDEX(Curves!$AG$8:$AG$68,BJ$4-$B106+1)</f>
        <v/>
      </c>
      <c r="BK106" s="121">
        <f>$C106*INDEX(Curves!$AG$8:$AG$68,BK$4-$B106+1)</f>
        <v/>
      </c>
      <c r="BL106" s="121">
        <f>$C106*INDEX(Curves!$AG$8:$AG$68,BL$4-$B106+1)</f>
        <v/>
      </c>
    </row>
    <row r="107">
      <c r="A107" s="116" t="inlineStr">
        <is>
          <t>Cohort month 35</t>
        </is>
      </c>
      <c r="B107" s="116" t="n">
        <v>35</v>
      </c>
      <c r="C107" s="33">
        <f>INDEX(Ops!$E$59:$BL$59,1,$B107)</f>
        <v/>
      </c>
      <c r="AN107" s="121">
        <f>$C107*INDEX(Curves!$AG$8:$AG$68,AN$4-$B107+1)</f>
        <v/>
      </c>
      <c r="AO107" s="121">
        <f>$C107*INDEX(Curves!$AG$8:$AG$68,AO$4-$B107+1)</f>
        <v/>
      </c>
      <c r="AP107" s="121">
        <f>$C107*INDEX(Curves!$AG$8:$AG$68,AP$4-$B107+1)</f>
        <v/>
      </c>
      <c r="AQ107" s="121">
        <f>$C107*INDEX(Curves!$AG$8:$AG$68,AQ$4-$B107+1)</f>
        <v/>
      </c>
      <c r="AR107" s="121">
        <f>$C107*INDEX(Curves!$AG$8:$AG$68,AR$4-$B107+1)</f>
        <v/>
      </c>
      <c r="AS107" s="121">
        <f>$C107*INDEX(Curves!$AG$8:$AG$68,AS$4-$B107+1)</f>
        <v/>
      </c>
      <c r="AT107" s="121">
        <f>$C107*INDEX(Curves!$AG$8:$AG$68,AT$4-$B107+1)</f>
        <v/>
      </c>
      <c r="AU107" s="121">
        <f>$C107*INDEX(Curves!$AG$8:$AG$68,AU$4-$B107+1)</f>
        <v/>
      </c>
      <c r="AV107" s="121">
        <f>$C107*INDEX(Curves!$AG$8:$AG$68,AV$4-$B107+1)</f>
        <v/>
      </c>
      <c r="AW107" s="121">
        <f>$C107*INDEX(Curves!$AG$8:$AG$68,AW$4-$B107+1)</f>
        <v/>
      </c>
      <c r="AX107" s="121">
        <f>$C107*INDEX(Curves!$AG$8:$AG$68,AX$4-$B107+1)</f>
        <v/>
      </c>
      <c r="AY107" s="121">
        <f>$C107*INDEX(Curves!$AG$8:$AG$68,AY$4-$B107+1)</f>
        <v/>
      </c>
      <c r="AZ107" s="121">
        <f>$C107*INDEX(Curves!$AG$8:$AG$68,AZ$4-$B107+1)</f>
        <v/>
      </c>
      <c r="BA107" s="121">
        <f>$C107*INDEX(Curves!$AG$8:$AG$68,BA$4-$B107+1)</f>
        <v/>
      </c>
      <c r="BB107" s="121">
        <f>$C107*INDEX(Curves!$AG$8:$AG$68,BB$4-$B107+1)</f>
        <v/>
      </c>
      <c r="BC107" s="121">
        <f>$C107*INDEX(Curves!$AG$8:$AG$68,BC$4-$B107+1)</f>
        <v/>
      </c>
      <c r="BD107" s="121">
        <f>$C107*INDEX(Curves!$AG$8:$AG$68,BD$4-$B107+1)</f>
        <v/>
      </c>
      <c r="BE107" s="121">
        <f>$C107*INDEX(Curves!$AG$8:$AG$68,BE$4-$B107+1)</f>
        <v/>
      </c>
      <c r="BF107" s="121">
        <f>$C107*INDEX(Curves!$AG$8:$AG$68,BF$4-$B107+1)</f>
        <v/>
      </c>
      <c r="BG107" s="121">
        <f>$C107*INDEX(Curves!$AG$8:$AG$68,BG$4-$B107+1)</f>
        <v/>
      </c>
      <c r="BH107" s="121">
        <f>$C107*INDEX(Curves!$AG$8:$AG$68,BH$4-$B107+1)</f>
        <v/>
      </c>
      <c r="BI107" s="121">
        <f>$C107*INDEX(Curves!$AG$8:$AG$68,BI$4-$B107+1)</f>
        <v/>
      </c>
      <c r="BJ107" s="121">
        <f>$C107*INDEX(Curves!$AG$8:$AG$68,BJ$4-$B107+1)</f>
        <v/>
      </c>
      <c r="BK107" s="121">
        <f>$C107*INDEX(Curves!$AG$8:$AG$68,BK$4-$B107+1)</f>
        <v/>
      </c>
      <c r="BL107" s="121">
        <f>$C107*INDEX(Curves!$AG$8:$AG$68,BL$4-$B107+1)</f>
        <v/>
      </c>
    </row>
    <row r="108">
      <c r="A108" s="116" t="inlineStr">
        <is>
          <t>Cohort month 36</t>
        </is>
      </c>
      <c r="B108" s="116" t="n">
        <v>36</v>
      </c>
      <c r="C108" s="33">
        <f>INDEX(Ops!$E$59:$BL$59,1,$B108)</f>
        <v/>
      </c>
      <c r="AO108" s="121">
        <f>$C108*INDEX(Curves!$AG$8:$AG$68,AO$4-$B108+1)</f>
        <v/>
      </c>
      <c r="AP108" s="121">
        <f>$C108*INDEX(Curves!$AG$8:$AG$68,AP$4-$B108+1)</f>
        <v/>
      </c>
      <c r="AQ108" s="121">
        <f>$C108*INDEX(Curves!$AG$8:$AG$68,AQ$4-$B108+1)</f>
        <v/>
      </c>
      <c r="AR108" s="121">
        <f>$C108*INDEX(Curves!$AG$8:$AG$68,AR$4-$B108+1)</f>
        <v/>
      </c>
      <c r="AS108" s="121">
        <f>$C108*INDEX(Curves!$AG$8:$AG$68,AS$4-$B108+1)</f>
        <v/>
      </c>
      <c r="AT108" s="121">
        <f>$C108*INDEX(Curves!$AG$8:$AG$68,AT$4-$B108+1)</f>
        <v/>
      </c>
      <c r="AU108" s="121">
        <f>$C108*INDEX(Curves!$AG$8:$AG$68,AU$4-$B108+1)</f>
        <v/>
      </c>
      <c r="AV108" s="121">
        <f>$C108*INDEX(Curves!$AG$8:$AG$68,AV$4-$B108+1)</f>
        <v/>
      </c>
      <c r="AW108" s="121">
        <f>$C108*INDEX(Curves!$AG$8:$AG$68,AW$4-$B108+1)</f>
        <v/>
      </c>
      <c r="AX108" s="121">
        <f>$C108*INDEX(Curves!$AG$8:$AG$68,AX$4-$B108+1)</f>
        <v/>
      </c>
      <c r="AY108" s="121">
        <f>$C108*INDEX(Curves!$AG$8:$AG$68,AY$4-$B108+1)</f>
        <v/>
      </c>
      <c r="AZ108" s="121">
        <f>$C108*INDEX(Curves!$AG$8:$AG$68,AZ$4-$B108+1)</f>
        <v/>
      </c>
      <c r="BA108" s="121">
        <f>$C108*INDEX(Curves!$AG$8:$AG$68,BA$4-$B108+1)</f>
        <v/>
      </c>
      <c r="BB108" s="121">
        <f>$C108*INDEX(Curves!$AG$8:$AG$68,BB$4-$B108+1)</f>
        <v/>
      </c>
      <c r="BC108" s="121">
        <f>$C108*INDEX(Curves!$AG$8:$AG$68,BC$4-$B108+1)</f>
        <v/>
      </c>
      <c r="BD108" s="121">
        <f>$C108*INDEX(Curves!$AG$8:$AG$68,BD$4-$B108+1)</f>
        <v/>
      </c>
      <c r="BE108" s="121">
        <f>$C108*INDEX(Curves!$AG$8:$AG$68,BE$4-$B108+1)</f>
        <v/>
      </c>
      <c r="BF108" s="121">
        <f>$C108*INDEX(Curves!$AG$8:$AG$68,BF$4-$B108+1)</f>
        <v/>
      </c>
      <c r="BG108" s="121">
        <f>$C108*INDEX(Curves!$AG$8:$AG$68,BG$4-$B108+1)</f>
        <v/>
      </c>
      <c r="BH108" s="121">
        <f>$C108*INDEX(Curves!$AG$8:$AG$68,BH$4-$B108+1)</f>
        <v/>
      </c>
      <c r="BI108" s="121">
        <f>$C108*INDEX(Curves!$AG$8:$AG$68,BI$4-$B108+1)</f>
        <v/>
      </c>
      <c r="BJ108" s="121">
        <f>$C108*INDEX(Curves!$AG$8:$AG$68,BJ$4-$B108+1)</f>
        <v/>
      </c>
      <c r="BK108" s="121">
        <f>$C108*INDEX(Curves!$AG$8:$AG$68,BK$4-$B108+1)</f>
        <v/>
      </c>
      <c r="BL108" s="121">
        <f>$C108*INDEX(Curves!$AG$8:$AG$68,BL$4-$B108+1)</f>
        <v/>
      </c>
    </row>
    <row r="109">
      <c r="A109" s="116" t="inlineStr">
        <is>
          <t>Cohort month 37</t>
        </is>
      </c>
      <c r="B109" s="116" t="n">
        <v>37</v>
      </c>
      <c r="C109" s="33">
        <f>INDEX(Ops!$E$59:$BL$59,1,$B109)</f>
        <v/>
      </c>
      <c r="AP109" s="121">
        <f>$C109*INDEX(Curves!$AG$8:$AG$68,AP$4-$B109+1)</f>
        <v/>
      </c>
      <c r="AQ109" s="121">
        <f>$C109*INDEX(Curves!$AG$8:$AG$68,AQ$4-$B109+1)</f>
        <v/>
      </c>
      <c r="AR109" s="121">
        <f>$C109*INDEX(Curves!$AG$8:$AG$68,AR$4-$B109+1)</f>
        <v/>
      </c>
      <c r="AS109" s="121">
        <f>$C109*INDEX(Curves!$AG$8:$AG$68,AS$4-$B109+1)</f>
        <v/>
      </c>
      <c r="AT109" s="121">
        <f>$C109*INDEX(Curves!$AG$8:$AG$68,AT$4-$B109+1)</f>
        <v/>
      </c>
      <c r="AU109" s="121">
        <f>$C109*INDEX(Curves!$AG$8:$AG$68,AU$4-$B109+1)</f>
        <v/>
      </c>
      <c r="AV109" s="121">
        <f>$C109*INDEX(Curves!$AG$8:$AG$68,AV$4-$B109+1)</f>
        <v/>
      </c>
      <c r="AW109" s="121">
        <f>$C109*INDEX(Curves!$AG$8:$AG$68,AW$4-$B109+1)</f>
        <v/>
      </c>
      <c r="AX109" s="121">
        <f>$C109*INDEX(Curves!$AG$8:$AG$68,AX$4-$B109+1)</f>
        <v/>
      </c>
      <c r="AY109" s="121">
        <f>$C109*INDEX(Curves!$AG$8:$AG$68,AY$4-$B109+1)</f>
        <v/>
      </c>
      <c r="AZ109" s="121">
        <f>$C109*INDEX(Curves!$AG$8:$AG$68,AZ$4-$B109+1)</f>
        <v/>
      </c>
      <c r="BA109" s="121">
        <f>$C109*INDEX(Curves!$AG$8:$AG$68,BA$4-$B109+1)</f>
        <v/>
      </c>
      <c r="BB109" s="121">
        <f>$C109*INDEX(Curves!$AG$8:$AG$68,BB$4-$B109+1)</f>
        <v/>
      </c>
      <c r="BC109" s="121">
        <f>$C109*INDEX(Curves!$AG$8:$AG$68,BC$4-$B109+1)</f>
        <v/>
      </c>
      <c r="BD109" s="121">
        <f>$C109*INDEX(Curves!$AG$8:$AG$68,BD$4-$B109+1)</f>
        <v/>
      </c>
      <c r="BE109" s="121">
        <f>$C109*INDEX(Curves!$AG$8:$AG$68,BE$4-$B109+1)</f>
        <v/>
      </c>
      <c r="BF109" s="121">
        <f>$C109*INDEX(Curves!$AG$8:$AG$68,BF$4-$B109+1)</f>
        <v/>
      </c>
      <c r="BG109" s="121">
        <f>$C109*INDEX(Curves!$AG$8:$AG$68,BG$4-$B109+1)</f>
        <v/>
      </c>
      <c r="BH109" s="121">
        <f>$C109*INDEX(Curves!$AG$8:$AG$68,BH$4-$B109+1)</f>
        <v/>
      </c>
      <c r="BI109" s="121">
        <f>$C109*INDEX(Curves!$AG$8:$AG$68,BI$4-$B109+1)</f>
        <v/>
      </c>
      <c r="BJ109" s="121">
        <f>$C109*INDEX(Curves!$AG$8:$AG$68,BJ$4-$B109+1)</f>
        <v/>
      </c>
      <c r="BK109" s="121">
        <f>$C109*INDEX(Curves!$AG$8:$AG$68,BK$4-$B109+1)</f>
        <v/>
      </c>
      <c r="BL109" s="121">
        <f>$C109*INDEX(Curves!$AG$8:$AG$68,BL$4-$B109+1)</f>
        <v/>
      </c>
    </row>
    <row r="110">
      <c r="A110" s="116" t="inlineStr">
        <is>
          <t>Cohort month 38</t>
        </is>
      </c>
      <c r="B110" s="116" t="n">
        <v>38</v>
      </c>
      <c r="C110" s="33">
        <f>INDEX(Ops!$E$59:$BL$59,1,$B110)</f>
        <v/>
      </c>
      <c r="AQ110" s="121">
        <f>$C110*INDEX(Curves!$AG$8:$AG$68,AQ$4-$B110+1)</f>
        <v/>
      </c>
      <c r="AR110" s="121">
        <f>$C110*INDEX(Curves!$AG$8:$AG$68,AR$4-$B110+1)</f>
        <v/>
      </c>
      <c r="AS110" s="121">
        <f>$C110*INDEX(Curves!$AG$8:$AG$68,AS$4-$B110+1)</f>
        <v/>
      </c>
      <c r="AT110" s="121">
        <f>$C110*INDEX(Curves!$AG$8:$AG$68,AT$4-$B110+1)</f>
        <v/>
      </c>
      <c r="AU110" s="121">
        <f>$C110*INDEX(Curves!$AG$8:$AG$68,AU$4-$B110+1)</f>
        <v/>
      </c>
      <c r="AV110" s="121">
        <f>$C110*INDEX(Curves!$AG$8:$AG$68,AV$4-$B110+1)</f>
        <v/>
      </c>
      <c r="AW110" s="121">
        <f>$C110*INDEX(Curves!$AG$8:$AG$68,AW$4-$B110+1)</f>
        <v/>
      </c>
      <c r="AX110" s="121">
        <f>$C110*INDEX(Curves!$AG$8:$AG$68,AX$4-$B110+1)</f>
        <v/>
      </c>
      <c r="AY110" s="121">
        <f>$C110*INDEX(Curves!$AG$8:$AG$68,AY$4-$B110+1)</f>
        <v/>
      </c>
      <c r="AZ110" s="121">
        <f>$C110*INDEX(Curves!$AG$8:$AG$68,AZ$4-$B110+1)</f>
        <v/>
      </c>
      <c r="BA110" s="121">
        <f>$C110*INDEX(Curves!$AG$8:$AG$68,BA$4-$B110+1)</f>
        <v/>
      </c>
      <c r="BB110" s="121">
        <f>$C110*INDEX(Curves!$AG$8:$AG$68,BB$4-$B110+1)</f>
        <v/>
      </c>
      <c r="BC110" s="121">
        <f>$C110*INDEX(Curves!$AG$8:$AG$68,BC$4-$B110+1)</f>
        <v/>
      </c>
      <c r="BD110" s="121">
        <f>$C110*INDEX(Curves!$AG$8:$AG$68,BD$4-$B110+1)</f>
        <v/>
      </c>
      <c r="BE110" s="121">
        <f>$C110*INDEX(Curves!$AG$8:$AG$68,BE$4-$B110+1)</f>
        <v/>
      </c>
      <c r="BF110" s="121">
        <f>$C110*INDEX(Curves!$AG$8:$AG$68,BF$4-$B110+1)</f>
        <v/>
      </c>
      <c r="BG110" s="121">
        <f>$C110*INDEX(Curves!$AG$8:$AG$68,BG$4-$B110+1)</f>
        <v/>
      </c>
      <c r="BH110" s="121">
        <f>$C110*INDEX(Curves!$AG$8:$AG$68,BH$4-$B110+1)</f>
        <v/>
      </c>
      <c r="BI110" s="121">
        <f>$C110*INDEX(Curves!$AG$8:$AG$68,BI$4-$B110+1)</f>
        <v/>
      </c>
      <c r="BJ110" s="121">
        <f>$C110*INDEX(Curves!$AG$8:$AG$68,BJ$4-$B110+1)</f>
        <v/>
      </c>
      <c r="BK110" s="121">
        <f>$C110*INDEX(Curves!$AG$8:$AG$68,BK$4-$B110+1)</f>
        <v/>
      </c>
      <c r="BL110" s="121">
        <f>$C110*INDEX(Curves!$AG$8:$AG$68,BL$4-$B110+1)</f>
        <v/>
      </c>
    </row>
    <row r="111">
      <c r="A111" s="116" t="inlineStr">
        <is>
          <t>Cohort month 39</t>
        </is>
      </c>
      <c r="B111" s="116" t="n">
        <v>39</v>
      </c>
      <c r="C111" s="33">
        <f>INDEX(Ops!$E$59:$BL$59,1,$B111)</f>
        <v/>
      </c>
      <c r="AR111" s="121">
        <f>$C111*INDEX(Curves!$AG$8:$AG$68,AR$4-$B111+1)</f>
        <v/>
      </c>
      <c r="AS111" s="121">
        <f>$C111*INDEX(Curves!$AG$8:$AG$68,AS$4-$B111+1)</f>
        <v/>
      </c>
      <c r="AT111" s="121">
        <f>$C111*INDEX(Curves!$AG$8:$AG$68,AT$4-$B111+1)</f>
        <v/>
      </c>
      <c r="AU111" s="121">
        <f>$C111*INDEX(Curves!$AG$8:$AG$68,AU$4-$B111+1)</f>
        <v/>
      </c>
      <c r="AV111" s="121">
        <f>$C111*INDEX(Curves!$AG$8:$AG$68,AV$4-$B111+1)</f>
        <v/>
      </c>
      <c r="AW111" s="121">
        <f>$C111*INDEX(Curves!$AG$8:$AG$68,AW$4-$B111+1)</f>
        <v/>
      </c>
      <c r="AX111" s="121">
        <f>$C111*INDEX(Curves!$AG$8:$AG$68,AX$4-$B111+1)</f>
        <v/>
      </c>
      <c r="AY111" s="121">
        <f>$C111*INDEX(Curves!$AG$8:$AG$68,AY$4-$B111+1)</f>
        <v/>
      </c>
      <c r="AZ111" s="121">
        <f>$C111*INDEX(Curves!$AG$8:$AG$68,AZ$4-$B111+1)</f>
        <v/>
      </c>
      <c r="BA111" s="121">
        <f>$C111*INDEX(Curves!$AG$8:$AG$68,BA$4-$B111+1)</f>
        <v/>
      </c>
      <c r="BB111" s="121">
        <f>$C111*INDEX(Curves!$AG$8:$AG$68,BB$4-$B111+1)</f>
        <v/>
      </c>
      <c r="BC111" s="121">
        <f>$C111*INDEX(Curves!$AG$8:$AG$68,BC$4-$B111+1)</f>
        <v/>
      </c>
      <c r="BD111" s="121">
        <f>$C111*INDEX(Curves!$AG$8:$AG$68,BD$4-$B111+1)</f>
        <v/>
      </c>
      <c r="BE111" s="121">
        <f>$C111*INDEX(Curves!$AG$8:$AG$68,BE$4-$B111+1)</f>
        <v/>
      </c>
      <c r="BF111" s="121">
        <f>$C111*INDEX(Curves!$AG$8:$AG$68,BF$4-$B111+1)</f>
        <v/>
      </c>
      <c r="BG111" s="121">
        <f>$C111*INDEX(Curves!$AG$8:$AG$68,BG$4-$B111+1)</f>
        <v/>
      </c>
      <c r="BH111" s="121">
        <f>$C111*INDEX(Curves!$AG$8:$AG$68,BH$4-$B111+1)</f>
        <v/>
      </c>
      <c r="BI111" s="121">
        <f>$C111*INDEX(Curves!$AG$8:$AG$68,BI$4-$B111+1)</f>
        <v/>
      </c>
      <c r="BJ111" s="121">
        <f>$C111*INDEX(Curves!$AG$8:$AG$68,BJ$4-$B111+1)</f>
        <v/>
      </c>
      <c r="BK111" s="121">
        <f>$C111*INDEX(Curves!$AG$8:$AG$68,BK$4-$B111+1)</f>
        <v/>
      </c>
      <c r="BL111" s="121">
        <f>$C111*INDEX(Curves!$AG$8:$AG$68,BL$4-$B111+1)</f>
        <v/>
      </c>
    </row>
    <row r="112">
      <c r="A112" s="116" t="inlineStr">
        <is>
          <t>Cohort month 40</t>
        </is>
      </c>
      <c r="B112" s="116" t="n">
        <v>40</v>
      </c>
      <c r="C112" s="33">
        <f>INDEX(Ops!$E$59:$BL$59,1,$B112)</f>
        <v/>
      </c>
      <c r="AS112" s="121">
        <f>$C112*INDEX(Curves!$AG$8:$AG$68,AS$4-$B112+1)</f>
        <v/>
      </c>
      <c r="AT112" s="121">
        <f>$C112*INDEX(Curves!$AG$8:$AG$68,AT$4-$B112+1)</f>
        <v/>
      </c>
      <c r="AU112" s="121">
        <f>$C112*INDEX(Curves!$AG$8:$AG$68,AU$4-$B112+1)</f>
        <v/>
      </c>
      <c r="AV112" s="121">
        <f>$C112*INDEX(Curves!$AG$8:$AG$68,AV$4-$B112+1)</f>
        <v/>
      </c>
      <c r="AW112" s="121">
        <f>$C112*INDEX(Curves!$AG$8:$AG$68,AW$4-$B112+1)</f>
        <v/>
      </c>
      <c r="AX112" s="121">
        <f>$C112*INDEX(Curves!$AG$8:$AG$68,AX$4-$B112+1)</f>
        <v/>
      </c>
      <c r="AY112" s="121">
        <f>$C112*INDEX(Curves!$AG$8:$AG$68,AY$4-$B112+1)</f>
        <v/>
      </c>
      <c r="AZ112" s="121">
        <f>$C112*INDEX(Curves!$AG$8:$AG$68,AZ$4-$B112+1)</f>
        <v/>
      </c>
      <c r="BA112" s="121">
        <f>$C112*INDEX(Curves!$AG$8:$AG$68,BA$4-$B112+1)</f>
        <v/>
      </c>
      <c r="BB112" s="121">
        <f>$C112*INDEX(Curves!$AG$8:$AG$68,BB$4-$B112+1)</f>
        <v/>
      </c>
      <c r="BC112" s="121">
        <f>$C112*INDEX(Curves!$AG$8:$AG$68,BC$4-$B112+1)</f>
        <v/>
      </c>
      <c r="BD112" s="121">
        <f>$C112*INDEX(Curves!$AG$8:$AG$68,BD$4-$B112+1)</f>
        <v/>
      </c>
      <c r="BE112" s="121">
        <f>$C112*INDEX(Curves!$AG$8:$AG$68,BE$4-$B112+1)</f>
        <v/>
      </c>
      <c r="BF112" s="121">
        <f>$C112*INDEX(Curves!$AG$8:$AG$68,BF$4-$B112+1)</f>
        <v/>
      </c>
      <c r="BG112" s="121">
        <f>$C112*INDEX(Curves!$AG$8:$AG$68,BG$4-$B112+1)</f>
        <v/>
      </c>
      <c r="BH112" s="121">
        <f>$C112*INDEX(Curves!$AG$8:$AG$68,BH$4-$B112+1)</f>
        <v/>
      </c>
      <c r="BI112" s="121">
        <f>$C112*INDEX(Curves!$AG$8:$AG$68,BI$4-$B112+1)</f>
        <v/>
      </c>
      <c r="BJ112" s="121">
        <f>$C112*INDEX(Curves!$AG$8:$AG$68,BJ$4-$B112+1)</f>
        <v/>
      </c>
      <c r="BK112" s="121">
        <f>$C112*INDEX(Curves!$AG$8:$AG$68,BK$4-$B112+1)</f>
        <v/>
      </c>
      <c r="BL112" s="121">
        <f>$C112*INDEX(Curves!$AG$8:$AG$68,BL$4-$B112+1)</f>
        <v/>
      </c>
    </row>
    <row r="113">
      <c r="A113" s="116" t="inlineStr">
        <is>
          <t>Cohort month 41</t>
        </is>
      </c>
      <c r="B113" s="116" t="n">
        <v>41</v>
      </c>
      <c r="C113" s="33">
        <f>INDEX(Ops!$E$59:$BL$59,1,$B113)</f>
        <v/>
      </c>
      <c r="AT113" s="121">
        <f>$C113*INDEX(Curves!$AG$8:$AG$68,AT$4-$B113+1)</f>
        <v/>
      </c>
      <c r="AU113" s="121">
        <f>$C113*INDEX(Curves!$AG$8:$AG$68,AU$4-$B113+1)</f>
        <v/>
      </c>
      <c r="AV113" s="121">
        <f>$C113*INDEX(Curves!$AG$8:$AG$68,AV$4-$B113+1)</f>
        <v/>
      </c>
      <c r="AW113" s="121">
        <f>$C113*INDEX(Curves!$AG$8:$AG$68,AW$4-$B113+1)</f>
        <v/>
      </c>
      <c r="AX113" s="121">
        <f>$C113*INDEX(Curves!$AG$8:$AG$68,AX$4-$B113+1)</f>
        <v/>
      </c>
      <c r="AY113" s="121">
        <f>$C113*INDEX(Curves!$AG$8:$AG$68,AY$4-$B113+1)</f>
        <v/>
      </c>
      <c r="AZ113" s="121">
        <f>$C113*INDEX(Curves!$AG$8:$AG$68,AZ$4-$B113+1)</f>
        <v/>
      </c>
      <c r="BA113" s="121">
        <f>$C113*INDEX(Curves!$AG$8:$AG$68,BA$4-$B113+1)</f>
        <v/>
      </c>
      <c r="BB113" s="121">
        <f>$C113*INDEX(Curves!$AG$8:$AG$68,BB$4-$B113+1)</f>
        <v/>
      </c>
      <c r="BC113" s="121">
        <f>$C113*INDEX(Curves!$AG$8:$AG$68,BC$4-$B113+1)</f>
        <v/>
      </c>
      <c r="BD113" s="121">
        <f>$C113*INDEX(Curves!$AG$8:$AG$68,BD$4-$B113+1)</f>
        <v/>
      </c>
      <c r="BE113" s="121">
        <f>$C113*INDEX(Curves!$AG$8:$AG$68,BE$4-$B113+1)</f>
        <v/>
      </c>
      <c r="BF113" s="121">
        <f>$C113*INDEX(Curves!$AG$8:$AG$68,BF$4-$B113+1)</f>
        <v/>
      </c>
      <c r="BG113" s="121">
        <f>$C113*INDEX(Curves!$AG$8:$AG$68,BG$4-$B113+1)</f>
        <v/>
      </c>
      <c r="BH113" s="121">
        <f>$C113*INDEX(Curves!$AG$8:$AG$68,BH$4-$B113+1)</f>
        <v/>
      </c>
      <c r="BI113" s="121">
        <f>$C113*INDEX(Curves!$AG$8:$AG$68,BI$4-$B113+1)</f>
        <v/>
      </c>
      <c r="BJ113" s="121">
        <f>$C113*INDEX(Curves!$AG$8:$AG$68,BJ$4-$B113+1)</f>
        <v/>
      </c>
      <c r="BK113" s="121">
        <f>$C113*INDEX(Curves!$AG$8:$AG$68,BK$4-$B113+1)</f>
        <v/>
      </c>
      <c r="BL113" s="121">
        <f>$C113*INDEX(Curves!$AG$8:$AG$68,BL$4-$B113+1)</f>
        <v/>
      </c>
    </row>
    <row r="114">
      <c r="A114" s="116" t="inlineStr">
        <is>
          <t>Cohort month 42</t>
        </is>
      </c>
      <c r="B114" s="116" t="n">
        <v>42</v>
      </c>
      <c r="C114" s="33">
        <f>INDEX(Ops!$E$59:$BL$59,1,$B114)</f>
        <v/>
      </c>
      <c r="AU114" s="121">
        <f>$C114*INDEX(Curves!$AG$8:$AG$68,AU$4-$B114+1)</f>
        <v/>
      </c>
      <c r="AV114" s="121">
        <f>$C114*INDEX(Curves!$AG$8:$AG$68,AV$4-$B114+1)</f>
        <v/>
      </c>
      <c r="AW114" s="121">
        <f>$C114*INDEX(Curves!$AG$8:$AG$68,AW$4-$B114+1)</f>
        <v/>
      </c>
      <c r="AX114" s="121">
        <f>$C114*INDEX(Curves!$AG$8:$AG$68,AX$4-$B114+1)</f>
        <v/>
      </c>
      <c r="AY114" s="121">
        <f>$C114*INDEX(Curves!$AG$8:$AG$68,AY$4-$B114+1)</f>
        <v/>
      </c>
      <c r="AZ114" s="121">
        <f>$C114*INDEX(Curves!$AG$8:$AG$68,AZ$4-$B114+1)</f>
        <v/>
      </c>
      <c r="BA114" s="121">
        <f>$C114*INDEX(Curves!$AG$8:$AG$68,BA$4-$B114+1)</f>
        <v/>
      </c>
      <c r="BB114" s="121">
        <f>$C114*INDEX(Curves!$AG$8:$AG$68,BB$4-$B114+1)</f>
        <v/>
      </c>
      <c r="BC114" s="121">
        <f>$C114*INDEX(Curves!$AG$8:$AG$68,BC$4-$B114+1)</f>
        <v/>
      </c>
      <c r="BD114" s="121">
        <f>$C114*INDEX(Curves!$AG$8:$AG$68,BD$4-$B114+1)</f>
        <v/>
      </c>
      <c r="BE114" s="121">
        <f>$C114*INDEX(Curves!$AG$8:$AG$68,BE$4-$B114+1)</f>
        <v/>
      </c>
      <c r="BF114" s="121">
        <f>$C114*INDEX(Curves!$AG$8:$AG$68,BF$4-$B114+1)</f>
        <v/>
      </c>
      <c r="BG114" s="121">
        <f>$C114*INDEX(Curves!$AG$8:$AG$68,BG$4-$B114+1)</f>
        <v/>
      </c>
      <c r="BH114" s="121">
        <f>$C114*INDEX(Curves!$AG$8:$AG$68,BH$4-$B114+1)</f>
        <v/>
      </c>
      <c r="BI114" s="121">
        <f>$C114*INDEX(Curves!$AG$8:$AG$68,BI$4-$B114+1)</f>
        <v/>
      </c>
      <c r="BJ114" s="121">
        <f>$C114*INDEX(Curves!$AG$8:$AG$68,BJ$4-$B114+1)</f>
        <v/>
      </c>
      <c r="BK114" s="121">
        <f>$C114*INDEX(Curves!$AG$8:$AG$68,BK$4-$B114+1)</f>
        <v/>
      </c>
      <c r="BL114" s="121">
        <f>$C114*INDEX(Curves!$AG$8:$AG$68,BL$4-$B114+1)</f>
        <v/>
      </c>
    </row>
    <row r="115">
      <c r="A115" s="116" t="inlineStr">
        <is>
          <t>Cohort month 43</t>
        </is>
      </c>
      <c r="B115" s="116" t="n">
        <v>43</v>
      </c>
      <c r="C115" s="33">
        <f>INDEX(Ops!$E$59:$BL$59,1,$B115)</f>
        <v/>
      </c>
      <c r="AV115" s="121">
        <f>$C115*INDEX(Curves!$AG$8:$AG$68,AV$4-$B115+1)</f>
        <v/>
      </c>
      <c r="AW115" s="121">
        <f>$C115*INDEX(Curves!$AG$8:$AG$68,AW$4-$B115+1)</f>
        <v/>
      </c>
      <c r="AX115" s="121">
        <f>$C115*INDEX(Curves!$AG$8:$AG$68,AX$4-$B115+1)</f>
        <v/>
      </c>
      <c r="AY115" s="121">
        <f>$C115*INDEX(Curves!$AG$8:$AG$68,AY$4-$B115+1)</f>
        <v/>
      </c>
      <c r="AZ115" s="121">
        <f>$C115*INDEX(Curves!$AG$8:$AG$68,AZ$4-$B115+1)</f>
        <v/>
      </c>
      <c r="BA115" s="121">
        <f>$C115*INDEX(Curves!$AG$8:$AG$68,BA$4-$B115+1)</f>
        <v/>
      </c>
      <c r="BB115" s="121">
        <f>$C115*INDEX(Curves!$AG$8:$AG$68,BB$4-$B115+1)</f>
        <v/>
      </c>
      <c r="BC115" s="121">
        <f>$C115*INDEX(Curves!$AG$8:$AG$68,BC$4-$B115+1)</f>
        <v/>
      </c>
      <c r="BD115" s="121">
        <f>$C115*INDEX(Curves!$AG$8:$AG$68,BD$4-$B115+1)</f>
        <v/>
      </c>
      <c r="BE115" s="121">
        <f>$C115*INDEX(Curves!$AG$8:$AG$68,BE$4-$B115+1)</f>
        <v/>
      </c>
      <c r="BF115" s="121">
        <f>$C115*INDEX(Curves!$AG$8:$AG$68,BF$4-$B115+1)</f>
        <v/>
      </c>
      <c r="BG115" s="121">
        <f>$C115*INDEX(Curves!$AG$8:$AG$68,BG$4-$B115+1)</f>
        <v/>
      </c>
      <c r="BH115" s="121">
        <f>$C115*INDEX(Curves!$AG$8:$AG$68,BH$4-$B115+1)</f>
        <v/>
      </c>
      <c r="BI115" s="121">
        <f>$C115*INDEX(Curves!$AG$8:$AG$68,BI$4-$B115+1)</f>
        <v/>
      </c>
      <c r="BJ115" s="121">
        <f>$C115*INDEX(Curves!$AG$8:$AG$68,BJ$4-$B115+1)</f>
        <v/>
      </c>
      <c r="BK115" s="121">
        <f>$C115*INDEX(Curves!$AG$8:$AG$68,BK$4-$B115+1)</f>
        <v/>
      </c>
      <c r="BL115" s="121">
        <f>$C115*INDEX(Curves!$AG$8:$AG$68,BL$4-$B115+1)</f>
        <v/>
      </c>
    </row>
    <row r="116">
      <c r="A116" s="116" t="inlineStr">
        <is>
          <t>Cohort month 44</t>
        </is>
      </c>
      <c r="B116" s="116" t="n">
        <v>44</v>
      </c>
      <c r="C116" s="33">
        <f>INDEX(Ops!$E$59:$BL$59,1,$B116)</f>
        <v/>
      </c>
      <c r="AW116" s="121">
        <f>$C116*INDEX(Curves!$AG$8:$AG$68,AW$4-$B116+1)</f>
        <v/>
      </c>
      <c r="AX116" s="121">
        <f>$C116*INDEX(Curves!$AG$8:$AG$68,AX$4-$B116+1)</f>
        <v/>
      </c>
      <c r="AY116" s="121">
        <f>$C116*INDEX(Curves!$AG$8:$AG$68,AY$4-$B116+1)</f>
        <v/>
      </c>
      <c r="AZ116" s="121">
        <f>$C116*INDEX(Curves!$AG$8:$AG$68,AZ$4-$B116+1)</f>
        <v/>
      </c>
      <c r="BA116" s="121">
        <f>$C116*INDEX(Curves!$AG$8:$AG$68,BA$4-$B116+1)</f>
        <v/>
      </c>
      <c r="BB116" s="121">
        <f>$C116*INDEX(Curves!$AG$8:$AG$68,BB$4-$B116+1)</f>
        <v/>
      </c>
      <c r="BC116" s="121">
        <f>$C116*INDEX(Curves!$AG$8:$AG$68,BC$4-$B116+1)</f>
        <v/>
      </c>
      <c r="BD116" s="121">
        <f>$C116*INDEX(Curves!$AG$8:$AG$68,BD$4-$B116+1)</f>
        <v/>
      </c>
      <c r="BE116" s="121">
        <f>$C116*INDEX(Curves!$AG$8:$AG$68,BE$4-$B116+1)</f>
        <v/>
      </c>
      <c r="BF116" s="121">
        <f>$C116*INDEX(Curves!$AG$8:$AG$68,BF$4-$B116+1)</f>
        <v/>
      </c>
      <c r="BG116" s="121">
        <f>$C116*INDEX(Curves!$AG$8:$AG$68,BG$4-$B116+1)</f>
        <v/>
      </c>
      <c r="BH116" s="121">
        <f>$C116*INDEX(Curves!$AG$8:$AG$68,BH$4-$B116+1)</f>
        <v/>
      </c>
      <c r="BI116" s="121">
        <f>$C116*INDEX(Curves!$AG$8:$AG$68,BI$4-$B116+1)</f>
        <v/>
      </c>
      <c r="BJ116" s="121">
        <f>$C116*INDEX(Curves!$AG$8:$AG$68,BJ$4-$B116+1)</f>
        <v/>
      </c>
      <c r="BK116" s="121">
        <f>$C116*INDEX(Curves!$AG$8:$AG$68,BK$4-$B116+1)</f>
        <v/>
      </c>
      <c r="BL116" s="121">
        <f>$C116*INDEX(Curves!$AG$8:$AG$68,BL$4-$B116+1)</f>
        <v/>
      </c>
    </row>
    <row r="117">
      <c r="A117" s="116" t="inlineStr">
        <is>
          <t>Cohort month 45</t>
        </is>
      </c>
      <c r="B117" s="116" t="n">
        <v>45</v>
      </c>
      <c r="C117" s="33">
        <f>INDEX(Ops!$E$59:$BL$59,1,$B117)</f>
        <v/>
      </c>
      <c r="AX117" s="121">
        <f>$C117*INDEX(Curves!$AG$8:$AG$68,AX$4-$B117+1)</f>
        <v/>
      </c>
      <c r="AY117" s="121">
        <f>$C117*INDEX(Curves!$AG$8:$AG$68,AY$4-$B117+1)</f>
        <v/>
      </c>
      <c r="AZ117" s="121">
        <f>$C117*INDEX(Curves!$AG$8:$AG$68,AZ$4-$B117+1)</f>
        <v/>
      </c>
      <c r="BA117" s="121">
        <f>$C117*INDEX(Curves!$AG$8:$AG$68,BA$4-$B117+1)</f>
        <v/>
      </c>
      <c r="BB117" s="121">
        <f>$C117*INDEX(Curves!$AG$8:$AG$68,BB$4-$B117+1)</f>
        <v/>
      </c>
      <c r="BC117" s="121">
        <f>$C117*INDEX(Curves!$AG$8:$AG$68,BC$4-$B117+1)</f>
        <v/>
      </c>
      <c r="BD117" s="121">
        <f>$C117*INDEX(Curves!$AG$8:$AG$68,BD$4-$B117+1)</f>
        <v/>
      </c>
      <c r="BE117" s="121">
        <f>$C117*INDEX(Curves!$AG$8:$AG$68,BE$4-$B117+1)</f>
        <v/>
      </c>
      <c r="BF117" s="121">
        <f>$C117*INDEX(Curves!$AG$8:$AG$68,BF$4-$B117+1)</f>
        <v/>
      </c>
      <c r="BG117" s="121">
        <f>$C117*INDEX(Curves!$AG$8:$AG$68,BG$4-$B117+1)</f>
        <v/>
      </c>
      <c r="BH117" s="121">
        <f>$C117*INDEX(Curves!$AG$8:$AG$68,BH$4-$B117+1)</f>
        <v/>
      </c>
      <c r="BI117" s="121">
        <f>$C117*INDEX(Curves!$AG$8:$AG$68,BI$4-$B117+1)</f>
        <v/>
      </c>
      <c r="BJ117" s="121">
        <f>$C117*INDEX(Curves!$AG$8:$AG$68,BJ$4-$B117+1)</f>
        <v/>
      </c>
      <c r="BK117" s="121">
        <f>$C117*INDEX(Curves!$AG$8:$AG$68,BK$4-$B117+1)</f>
        <v/>
      </c>
      <c r="BL117" s="121">
        <f>$C117*INDEX(Curves!$AG$8:$AG$68,BL$4-$B117+1)</f>
        <v/>
      </c>
    </row>
    <row r="118">
      <c r="A118" s="116" t="inlineStr">
        <is>
          <t>Cohort month 46</t>
        </is>
      </c>
      <c r="B118" s="116" t="n">
        <v>46</v>
      </c>
      <c r="C118" s="33">
        <f>INDEX(Ops!$E$59:$BL$59,1,$B118)</f>
        <v/>
      </c>
      <c r="AY118" s="121">
        <f>$C118*INDEX(Curves!$AG$8:$AG$68,AY$4-$B118+1)</f>
        <v/>
      </c>
      <c r="AZ118" s="121">
        <f>$C118*INDEX(Curves!$AG$8:$AG$68,AZ$4-$B118+1)</f>
        <v/>
      </c>
      <c r="BA118" s="121">
        <f>$C118*INDEX(Curves!$AG$8:$AG$68,BA$4-$B118+1)</f>
        <v/>
      </c>
      <c r="BB118" s="121">
        <f>$C118*INDEX(Curves!$AG$8:$AG$68,BB$4-$B118+1)</f>
        <v/>
      </c>
      <c r="BC118" s="121">
        <f>$C118*INDEX(Curves!$AG$8:$AG$68,BC$4-$B118+1)</f>
        <v/>
      </c>
      <c r="BD118" s="121">
        <f>$C118*INDEX(Curves!$AG$8:$AG$68,BD$4-$B118+1)</f>
        <v/>
      </c>
      <c r="BE118" s="121">
        <f>$C118*INDEX(Curves!$AG$8:$AG$68,BE$4-$B118+1)</f>
        <v/>
      </c>
      <c r="BF118" s="121">
        <f>$C118*INDEX(Curves!$AG$8:$AG$68,BF$4-$B118+1)</f>
        <v/>
      </c>
      <c r="BG118" s="121">
        <f>$C118*INDEX(Curves!$AG$8:$AG$68,BG$4-$B118+1)</f>
        <v/>
      </c>
      <c r="BH118" s="121">
        <f>$C118*INDEX(Curves!$AG$8:$AG$68,BH$4-$B118+1)</f>
        <v/>
      </c>
      <c r="BI118" s="121">
        <f>$C118*INDEX(Curves!$AG$8:$AG$68,BI$4-$B118+1)</f>
        <v/>
      </c>
      <c r="BJ118" s="121">
        <f>$C118*INDEX(Curves!$AG$8:$AG$68,BJ$4-$B118+1)</f>
        <v/>
      </c>
      <c r="BK118" s="121">
        <f>$C118*INDEX(Curves!$AG$8:$AG$68,BK$4-$B118+1)</f>
        <v/>
      </c>
      <c r="BL118" s="121">
        <f>$C118*INDEX(Curves!$AG$8:$AG$68,BL$4-$B118+1)</f>
        <v/>
      </c>
    </row>
    <row r="119">
      <c r="A119" s="116" t="inlineStr">
        <is>
          <t>Cohort month 47</t>
        </is>
      </c>
      <c r="B119" s="116" t="n">
        <v>47</v>
      </c>
      <c r="C119" s="33">
        <f>INDEX(Ops!$E$59:$BL$59,1,$B119)</f>
        <v/>
      </c>
      <c r="AZ119" s="121">
        <f>$C119*INDEX(Curves!$AG$8:$AG$68,AZ$4-$B119+1)</f>
        <v/>
      </c>
      <c r="BA119" s="121">
        <f>$C119*INDEX(Curves!$AG$8:$AG$68,BA$4-$B119+1)</f>
        <v/>
      </c>
      <c r="BB119" s="121">
        <f>$C119*INDEX(Curves!$AG$8:$AG$68,BB$4-$B119+1)</f>
        <v/>
      </c>
      <c r="BC119" s="121">
        <f>$C119*INDEX(Curves!$AG$8:$AG$68,BC$4-$B119+1)</f>
        <v/>
      </c>
      <c r="BD119" s="121">
        <f>$C119*INDEX(Curves!$AG$8:$AG$68,BD$4-$B119+1)</f>
        <v/>
      </c>
      <c r="BE119" s="121">
        <f>$C119*INDEX(Curves!$AG$8:$AG$68,BE$4-$B119+1)</f>
        <v/>
      </c>
      <c r="BF119" s="121">
        <f>$C119*INDEX(Curves!$AG$8:$AG$68,BF$4-$B119+1)</f>
        <v/>
      </c>
      <c r="BG119" s="121">
        <f>$C119*INDEX(Curves!$AG$8:$AG$68,BG$4-$B119+1)</f>
        <v/>
      </c>
      <c r="BH119" s="121">
        <f>$C119*INDEX(Curves!$AG$8:$AG$68,BH$4-$B119+1)</f>
        <v/>
      </c>
      <c r="BI119" s="121">
        <f>$C119*INDEX(Curves!$AG$8:$AG$68,BI$4-$B119+1)</f>
        <v/>
      </c>
      <c r="BJ119" s="121">
        <f>$C119*INDEX(Curves!$AG$8:$AG$68,BJ$4-$B119+1)</f>
        <v/>
      </c>
      <c r="BK119" s="121">
        <f>$C119*INDEX(Curves!$AG$8:$AG$68,BK$4-$B119+1)</f>
        <v/>
      </c>
      <c r="BL119" s="121">
        <f>$C119*INDEX(Curves!$AG$8:$AG$68,BL$4-$B119+1)</f>
        <v/>
      </c>
    </row>
    <row r="120">
      <c r="A120" s="116" t="inlineStr">
        <is>
          <t>Cohort month 48</t>
        </is>
      </c>
      <c r="B120" s="116" t="n">
        <v>48</v>
      </c>
      <c r="C120" s="33">
        <f>INDEX(Ops!$E$59:$BL$59,1,$B120)</f>
        <v/>
      </c>
      <c r="BA120" s="121">
        <f>$C120*INDEX(Curves!$AG$8:$AG$68,BA$4-$B120+1)</f>
        <v/>
      </c>
      <c r="BB120" s="121">
        <f>$C120*INDEX(Curves!$AG$8:$AG$68,BB$4-$B120+1)</f>
        <v/>
      </c>
      <c r="BC120" s="121">
        <f>$C120*INDEX(Curves!$AG$8:$AG$68,BC$4-$B120+1)</f>
        <v/>
      </c>
      <c r="BD120" s="121">
        <f>$C120*INDEX(Curves!$AG$8:$AG$68,BD$4-$B120+1)</f>
        <v/>
      </c>
      <c r="BE120" s="121">
        <f>$C120*INDEX(Curves!$AG$8:$AG$68,BE$4-$B120+1)</f>
        <v/>
      </c>
      <c r="BF120" s="121">
        <f>$C120*INDEX(Curves!$AG$8:$AG$68,BF$4-$B120+1)</f>
        <v/>
      </c>
      <c r="BG120" s="121">
        <f>$C120*INDEX(Curves!$AG$8:$AG$68,BG$4-$B120+1)</f>
        <v/>
      </c>
      <c r="BH120" s="121">
        <f>$C120*INDEX(Curves!$AG$8:$AG$68,BH$4-$B120+1)</f>
        <v/>
      </c>
      <c r="BI120" s="121">
        <f>$C120*INDEX(Curves!$AG$8:$AG$68,BI$4-$B120+1)</f>
        <v/>
      </c>
      <c r="BJ120" s="121">
        <f>$C120*INDEX(Curves!$AG$8:$AG$68,BJ$4-$B120+1)</f>
        <v/>
      </c>
      <c r="BK120" s="121">
        <f>$C120*INDEX(Curves!$AG$8:$AG$68,BK$4-$B120+1)</f>
        <v/>
      </c>
      <c r="BL120" s="121">
        <f>$C120*INDEX(Curves!$AG$8:$AG$68,BL$4-$B120+1)</f>
        <v/>
      </c>
    </row>
    <row r="121">
      <c r="A121" s="116" t="inlineStr">
        <is>
          <t>Cohort month 49</t>
        </is>
      </c>
      <c r="B121" s="116" t="n">
        <v>49</v>
      </c>
      <c r="C121" s="33">
        <f>INDEX(Ops!$E$59:$BL$59,1,$B121)</f>
        <v/>
      </c>
      <c r="BB121" s="121">
        <f>$C121*INDEX(Curves!$AG$8:$AG$68,BB$4-$B121+1)</f>
        <v/>
      </c>
      <c r="BC121" s="121">
        <f>$C121*INDEX(Curves!$AG$8:$AG$68,BC$4-$B121+1)</f>
        <v/>
      </c>
      <c r="BD121" s="121">
        <f>$C121*INDEX(Curves!$AG$8:$AG$68,BD$4-$B121+1)</f>
        <v/>
      </c>
      <c r="BE121" s="121">
        <f>$C121*INDEX(Curves!$AG$8:$AG$68,BE$4-$B121+1)</f>
        <v/>
      </c>
      <c r="BF121" s="121">
        <f>$C121*INDEX(Curves!$AG$8:$AG$68,BF$4-$B121+1)</f>
        <v/>
      </c>
      <c r="BG121" s="121">
        <f>$C121*INDEX(Curves!$AG$8:$AG$68,BG$4-$B121+1)</f>
        <v/>
      </c>
      <c r="BH121" s="121">
        <f>$C121*INDEX(Curves!$AG$8:$AG$68,BH$4-$B121+1)</f>
        <v/>
      </c>
      <c r="BI121" s="121">
        <f>$C121*INDEX(Curves!$AG$8:$AG$68,BI$4-$B121+1)</f>
        <v/>
      </c>
      <c r="BJ121" s="121">
        <f>$C121*INDEX(Curves!$AG$8:$AG$68,BJ$4-$B121+1)</f>
        <v/>
      </c>
      <c r="BK121" s="121">
        <f>$C121*INDEX(Curves!$AG$8:$AG$68,BK$4-$B121+1)</f>
        <v/>
      </c>
      <c r="BL121" s="121">
        <f>$C121*INDEX(Curves!$AG$8:$AG$68,BL$4-$B121+1)</f>
        <v/>
      </c>
    </row>
    <row r="122">
      <c r="A122" s="116" t="inlineStr">
        <is>
          <t>Cohort month 50</t>
        </is>
      </c>
      <c r="B122" s="116" t="n">
        <v>50</v>
      </c>
      <c r="C122" s="33">
        <f>INDEX(Ops!$E$59:$BL$59,1,$B122)</f>
        <v/>
      </c>
      <c r="BC122" s="121">
        <f>$C122*INDEX(Curves!$AG$8:$AG$68,BC$4-$B122+1)</f>
        <v/>
      </c>
      <c r="BD122" s="121">
        <f>$C122*INDEX(Curves!$AG$8:$AG$68,BD$4-$B122+1)</f>
        <v/>
      </c>
      <c r="BE122" s="121">
        <f>$C122*INDEX(Curves!$AG$8:$AG$68,BE$4-$B122+1)</f>
        <v/>
      </c>
      <c r="BF122" s="121">
        <f>$C122*INDEX(Curves!$AG$8:$AG$68,BF$4-$B122+1)</f>
        <v/>
      </c>
      <c r="BG122" s="121">
        <f>$C122*INDEX(Curves!$AG$8:$AG$68,BG$4-$B122+1)</f>
        <v/>
      </c>
      <c r="BH122" s="121">
        <f>$C122*INDEX(Curves!$AG$8:$AG$68,BH$4-$B122+1)</f>
        <v/>
      </c>
      <c r="BI122" s="121">
        <f>$C122*INDEX(Curves!$AG$8:$AG$68,BI$4-$B122+1)</f>
        <v/>
      </c>
      <c r="BJ122" s="121">
        <f>$C122*INDEX(Curves!$AG$8:$AG$68,BJ$4-$B122+1)</f>
        <v/>
      </c>
      <c r="BK122" s="121">
        <f>$C122*INDEX(Curves!$AG$8:$AG$68,BK$4-$B122+1)</f>
        <v/>
      </c>
      <c r="BL122" s="121">
        <f>$C122*INDEX(Curves!$AG$8:$AG$68,BL$4-$B122+1)</f>
        <v/>
      </c>
    </row>
    <row r="123">
      <c r="A123" s="116" t="inlineStr">
        <is>
          <t>Cohort month 51</t>
        </is>
      </c>
      <c r="B123" s="116" t="n">
        <v>51</v>
      </c>
      <c r="C123" s="33">
        <f>INDEX(Ops!$E$59:$BL$59,1,$B123)</f>
        <v/>
      </c>
      <c r="BD123" s="121">
        <f>$C123*INDEX(Curves!$AG$8:$AG$68,BD$4-$B123+1)</f>
        <v/>
      </c>
      <c r="BE123" s="121">
        <f>$C123*INDEX(Curves!$AG$8:$AG$68,BE$4-$B123+1)</f>
        <v/>
      </c>
      <c r="BF123" s="121">
        <f>$C123*INDEX(Curves!$AG$8:$AG$68,BF$4-$B123+1)</f>
        <v/>
      </c>
      <c r="BG123" s="121">
        <f>$C123*INDEX(Curves!$AG$8:$AG$68,BG$4-$B123+1)</f>
        <v/>
      </c>
      <c r="BH123" s="121">
        <f>$C123*INDEX(Curves!$AG$8:$AG$68,BH$4-$B123+1)</f>
        <v/>
      </c>
      <c r="BI123" s="121">
        <f>$C123*INDEX(Curves!$AG$8:$AG$68,BI$4-$B123+1)</f>
        <v/>
      </c>
      <c r="BJ123" s="121">
        <f>$C123*INDEX(Curves!$AG$8:$AG$68,BJ$4-$B123+1)</f>
        <v/>
      </c>
      <c r="BK123" s="121">
        <f>$C123*INDEX(Curves!$AG$8:$AG$68,BK$4-$B123+1)</f>
        <v/>
      </c>
      <c r="BL123" s="121">
        <f>$C123*INDEX(Curves!$AG$8:$AG$68,BL$4-$B123+1)</f>
        <v/>
      </c>
    </row>
    <row r="124">
      <c r="A124" s="116" t="inlineStr">
        <is>
          <t>Cohort month 52</t>
        </is>
      </c>
      <c r="B124" s="116" t="n">
        <v>52</v>
      </c>
      <c r="C124" s="33">
        <f>INDEX(Ops!$E$59:$BL$59,1,$B124)</f>
        <v/>
      </c>
      <c r="BE124" s="121">
        <f>$C124*INDEX(Curves!$AG$8:$AG$68,BE$4-$B124+1)</f>
        <v/>
      </c>
      <c r="BF124" s="121">
        <f>$C124*INDEX(Curves!$AG$8:$AG$68,BF$4-$B124+1)</f>
        <v/>
      </c>
      <c r="BG124" s="121">
        <f>$C124*INDEX(Curves!$AG$8:$AG$68,BG$4-$B124+1)</f>
        <v/>
      </c>
      <c r="BH124" s="121">
        <f>$C124*INDEX(Curves!$AG$8:$AG$68,BH$4-$B124+1)</f>
        <v/>
      </c>
      <c r="BI124" s="121">
        <f>$C124*INDEX(Curves!$AG$8:$AG$68,BI$4-$B124+1)</f>
        <v/>
      </c>
      <c r="BJ124" s="121">
        <f>$C124*INDEX(Curves!$AG$8:$AG$68,BJ$4-$B124+1)</f>
        <v/>
      </c>
      <c r="BK124" s="121">
        <f>$C124*INDEX(Curves!$AG$8:$AG$68,BK$4-$B124+1)</f>
        <v/>
      </c>
      <c r="BL124" s="121">
        <f>$C124*INDEX(Curves!$AG$8:$AG$68,BL$4-$B124+1)</f>
        <v/>
      </c>
    </row>
    <row r="125">
      <c r="A125" s="116" t="inlineStr">
        <is>
          <t>Cohort month 53</t>
        </is>
      </c>
      <c r="B125" s="116" t="n">
        <v>53</v>
      </c>
      <c r="C125" s="33">
        <f>INDEX(Ops!$E$59:$BL$59,1,$B125)</f>
        <v/>
      </c>
      <c r="BF125" s="121">
        <f>$C125*INDEX(Curves!$AG$8:$AG$68,BF$4-$B125+1)</f>
        <v/>
      </c>
      <c r="BG125" s="121">
        <f>$C125*INDEX(Curves!$AG$8:$AG$68,BG$4-$B125+1)</f>
        <v/>
      </c>
      <c r="BH125" s="121">
        <f>$C125*INDEX(Curves!$AG$8:$AG$68,BH$4-$B125+1)</f>
        <v/>
      </c>
      <c r="BI125" s="121">
        <f>$C125*INDEX(Curves!$AG$8:$AG$68,BI$4-$B125+1)</f>
        <v/>
      </c>
      <c r="BJ125" s="121">
        <f>$C125*INDEX(Curves!$AG$8:$AG$68,BJ$4-$B125+1)</f>
        <v/>
      </c>
      <c r="BK125" s="121">
        <f>$C125*INDEX(Curves!$AG$8:$AG$68,BK$4-$B125+1)</f>
        <v/>
      </c>
      <c r="BL125" s="121">
        <f>$C125*INDEX(Curves!$AG$8:$AG$68,BL$4-$B125+1)</f>
        <v/>
      </c>
    </row>
    <row r="126">
      <c r="A126" s="116" t="inlineStr">
        <is>
          <t>Cohort month 54</t>
        </is>
      </c>
      <c r="B126" s="116" t="n">
        <v>54</v>
      </c>
      <c r="C126" s="33">
        <f>INDEX(Ops!$E$59:$BL$59,1,$B126)</f>
        <v/>
      </c>
      <c r="BG126" s="121">
        <f>$C126*INDEX(Curves!$AG$8:$AG$68,BG$4-$B126+1)</f>
        <v/>
      </c>
      <c r="BH126" s="121">
        <f>$C126*INDEX(Curves!$AG$8:$AG$68,BH$4-$B126+1)</f>
        <v/>
      </c>
      <c r="BI126" s="121">
        <f>$C126*INDEX(Curves!$AG$8:$AG$68,BI$4-$B126+1)</f>
        <v/>
      </c>
      <c r="BJ126" s="121">
        <f>$C126*INDEX(Curves!$AG$8:$AG$68,BJ$4-$B126+1)</f>
        <v/>
      </c>
      <c r="BK126" s="121">
        <f>$C126*INDEX(Curves!$AG$8:$AG$68,BK$4-$B126+1)</f>
        <v/>
      </c>
      <c r="BL126" s="121">
        <f>$C126*INDEX(Curves!$AG$8:$AG$68,BL$4-$B126+1)</f>
        <v/>
      </c>
    </row>
    <row r="127">
      <c r="A127" s="116" t="inlineStr">
        <is>
          <t>Cohort month 55</t>
        </is>
      </c>
      <c r="B127" s="116" t="n">
        <v>55</v>
      </c>
      <c r="C127" s="33">
        <f>INDEX(Ops!$E$59:$BL$59,1,$B127)</f>
        <v/>
      </c>
      <c r="BH127" s="121">
        <f>$C127*INDEX(Curves!$AG$8:$AG$68,BH$4-$B127+1)</f>
        <v/>
      </c>
      <c r="BI127" s="121">
        <f>$C127*INDEX(Curves!$AG$8:$AG$68,BI$4-$B127+1)</f>
        <v/>
      </c>
      <c r="BJ127" s="121">
        <f>$C127*INDEX(Curves!$AG$8:$AG$68,BJ$4-$B127+1)</f>
        <v/>
      </c>
      <c r="BK127" s="121">
        <f>$C127*INDEX(Curves!$AG$8:$AG$68,BK$4-$B127+1)</f>
        <v/>
      </c>
      <c r="BL127" s="121">
        <f>$C127*INDEX(Curves!$AG$8:$AG$68,BL$4-$B127+1)</f>
        <v/>
      </c>
    </row>
    <row r="128">
      <c r="A128" s="116" t="inlineStr">
        <is>
          <t>Cohort month 56</t>
        </is>
      </c>
      <c r="B128" s="116" t="n">
        <v>56</v>
      </c>
      <c r="C128" s="33">
        <f>INDEX(Ops!$E$59:$BL$59,1,$B128)</f>
        <v/>
      </c>
      <c r="BI128" s="121">
        <f>$C128*INDEX(Curves!$AG$8:$AG$68,BI$4-$B128+1)</f>
        <v/>
      </c>
      <c r="BJ128" s="121">
        <f>$C128*INDEX(Curves!$AG$8:$AG$68,BJ$4-$B128+1)</f>
        <v/>
      </c>
      <c r="BK128" s="121">
        <f>$C128*INDEX(Curves!$AG$8:$AG$68,BK$4-$B128+1)</f>
        <v/>
      </c>
      <c r="BL128" s="121">
        <f>$C128*INDEX(Curves!$AG$8:$AG$68,BL$4-$B128+1)</f>
        <v/>
      </c>
    </row>
    <row r="129">
      <c r="A129" s="116" t="inlineStr">
        <is>
          <t>Cohort month 57</t>
        </is>
      </c>
      <c r="B129" s="116" t="n">
        <v>57</v>
      </c>
      <c r="C129" s="33">
        <f>INDEX(Ops!$E$59:$BL$59,1,$B129)</f>
        <v/>
      </c>
      <c r="BJ129" s="121">
        <f>$C129*INDEX(Curves!$AG$8:$AG$68,BJ$4-$B129+1)</f>
        <v/>
      </c>
      <c r="BK129" s="121">
        <f>$C129*INDEX(Curves!$AG$8:$AG$68,BK$4-$B129+1)</f>
        <v/>
      </c>
      <c r="BL129" s="121">
        <f>$C129*INDEX(Curves!$AG$8:$AG$68,BL$4-$B129+1)</f>
        <v/>
      </c>
    </row>
    <row r="130">
      <c r="A130" s="116" t="inlineStr">
        <is>
          <t>Cohort month 58</t>
        </is>
      </c>
      <c r="B130" s="116" t="n">
        <v>58</v>
      </c>
      <c r="C130" s="33">
        <f>INDEX(Ops!$E$59:$BL$59,1,$B130)</f>
        <v/>
      </c>
      <c r="BK130" s="121">
        <f>$C130*INDEX(Curves!$AG$8:$AG$68,BK$4-$B130+1)</f>
        <v/>
      </c>
      <c r="BL130" s="121">
        <f>$C130*INDEX(Curves!$AG$8:$AG$68,BL$4-$B130+1)</f>
        <v/>
      </c>
    </row>
    <row r="131">
      <c r="A131" s="116" t="inlineStr">
        <is>
          <t>Cohort month 59</t>
        </is>
      </c>
      <c r="B131" s="116" t="n">
        <v>59</v>
      </c>
      <c r="C131" s="33">
        <f>INDEX(Ops!$E$59:$BL$59,1,$B131)</f>
        <v/>
      </c>
      <c r="BL131" s="121">
        <f>$C131*INDEX(Curves!$AG$8:$AG$68,BL$4-$B131+1)</f>
        <v/>
      </c>
    </row>
    <row r="132">
      <c r="A132" s="116" t="inlineStr">
        <is>
          <t>Cohort month 60</t>
        </is>
      </c>
      <c r="B132" s="116"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INDEX(Ops!$E$60:$BL$60,1,$B136)</f>
        <v/>
      </c>
      <c r="F136" s="121">
        <f>$C136*INDEX(Curves!$AF$8:$AF$68,F$4-$B136+1)</f>
        <v/>
      </c>
      <c r="G136" s="121">
        <f>$C136*INDEX(Curves!$AF$8:$AF$68,G$4-$B136+1)</f>
        <v/>
      </c>
      <c r="H136" s="121">
        <f>$C136*INDEX(Curves!$AF$8:$AF$68,H$4-$B136+1)</f>
        <v/>
      </c>
      <c r="I136" s="121">
        <f>$C136*INDEX(Curves!$AF$8:$AF$68,I$4-$B136+1)</f>
        <v/>
      </c>
      <c r="J136" s="121">
        <f>$C136*INDEX(Curves!$AF$8:$AF$68,J$4-$B136+1)</f>
        <v/>
      </c>
      <c r="K136" s="121">
        <f>$C136*INDEX(Curves!$AF$8:$AF$68,K$4-$B136+1)</f>
        <v/>
      </c>
      <c r="L136" s="121">
        <f>$C136*INDEX(Curves!$AF$8:$AF$68,L$4-$B136+1)</f>
        <v/>
      </c>
      <c r="M136" s="121">
        <f>$C136*INDEX(Curves!$AF$8:$AF$68,M$4-$B136+1)</f>
        <v/>
      </c>
      <c r="N136" s="121">
        <f>$C136*INDEX(Curves!$AF$8:$AF$68,N$4-$B136+1)</f>
        <v/>
      </c>
      <c r="O136" s="121">
        <f>$C136*INDEX(Curves!$AF$8:$AF$68,O$4-$B136+1)</f>
        <v/>
      </c>
      <c r="P136" s="121">
        <f>$C136*INDEX(Curves!$AF$8:$AF$68,P$4-$B136+1)</f>
        <v/>
      </c>
      <c r="Q136" s="121">
        <f>$C136*INDEX(Curves!$AF$8:$AF$68,Q$4-$B136+1)</f>
        <v/>
      </c>
      <c r="R136" s="121">
        <f>$C136*INDEX(Curves!$AF$8:$AF$68,R$4-$B136+1)</f>
        <v/>
      </c>
      <c r="S136" s="121">
        <f>$C136*INDEX(Curves!$AF$8:$AF$68,S$4-$B136+1)</f>
        <v/>
      </c>
      <c r="T136" s="121">
        <f>$C136*INDEX(Curves!$AF$8:$AF$68,T$4-$B136+1)</f>
        <v/>
      </c>
      <c r="U136" s="121">
        <f>$C136*INDEX(Curves!$AF$8:$AF$68,U$4-$B136+1)</f>
        <v/>
      </c>
      <c r="V136" s="121">
        <f>$C136*INDEX(Curves!$AF$8:$AF$68,V$4-$B136+1)</f>
        <v/>
      </c>
      <c r="W136" s="121">
        <f>$C136*INDEX(Curves!$AF$8:$AF$68,W$4-$B136+1)</f>
        <v/>
      </c>
      <c r="X136" s="121">
        <f>$C136*INDEX(Curves!$AF$8:$AF$68,X$4-$B136+1)</f>
        <v/>
      </c>
      <c r="Y136" s="121">
        <f>$C136*INDEX(Curves!$AF$8:$AF$68,Y$4-$B136+1)</f>
        <v/>
      </c>
      <c r="Z136" s="121">
        <f>$C136*INDEX(Curves!$AF$8:$AF$68,Z$4-$B136+1)</f>
        <v/>
      </c>
      <c r="AA136" s="121">
        <f>$C136*INDEX(Curves!$AF$8:$AF$68,AA$4-$B136+1)</f>
        <v/>
      </c>
      <c r="AB136" s="121">
        <f>$C136*INDEX(Curves!$AF$8:$AF$68,AB$4-$B136+1)</f>
        <v/>
      </c>
      <c r="AC136" s="121">
        <f>$C136*INDEX(Curves!$AF$8:$AF$68,AC$4-$B136+1)</f>
        <v/>
      </c>
      <c r="AD136" s="121">
        <f>$C136*INDEX(Curves!$AF$8:$AF$68,AD$4-$B136+1)</f>
        <v/>
      </c>
      <c r="AE136" s="121">
        <f>$C136*INDEX(Curves!$AF$8:$AF$68,AE$4-$B136+1)</f>
        <v/>
      </c>
      <c r="AF136" s="121">
        <f>$C136*INDEX(Curves!$AF$8:$AF$68,AF$4-$B136+1)</f>
        <v/>
      </c>
      <c r="AG136" s="121">
        <f>$C136*INDEX(Curves!$AF$8:$AF$68,AG$4-$B136+1)</f>
        <v/>
      </c>
      <c r="AH136" s="121">
        <f>$C136*INDEX(Curves!$AF$8:$AF$68,AH$4-$B136+1)</f>
        <v/>
      </c>
      <c r="AI136" s="121">
        <f>$C136*INDEX(Curves!$AF$8:$AF$68,AI$4-$B136+1)</f>
        <v/>
      </c>
      <c r="AJ136" s="121">
        <f>$C136*INDEX(Curves!$AF$8:$AF$68,AJ$4-$B136+1)</f>
        <v/>
      </c>
      <c r="AK136" s="121">
        <f>$C136*INDEX(Curves!$AF$8:$AF$68,AK$4-$B136+1)</f>
        <v/>
      </c>
      <c r="AL136" s="121">
        <f>$C136*INDEX(Curves!$AF$8:$AF$68,AL$4-$B136+1)</f>
        <v/>
      </c>
      <c r="AM136" s="121">
        <f>$C136*INDEX(Curves!$AF$8:$AF$68,AM$4-$B136+1)</f>
        <v/>
      </c>
      <c r="AN136" s="121">
        <f>$C136*INDEX(Curves!$AF$8:$AF$68,AN$4-$B136+1)</f>
        <v/>
      </c>
      <c r="AO136" s="121">
        <f>$C136*INDEX(Curves!$AF$8:$AF$68,AO$4-$B136+1)</f>
        <v/>
      </c>
      <c r="AP136" s="121">
        <f>$C136*INDEX(Curves!$AF$8:$AF$68,AP$4-$B136+1)</f>
        <v/>
      </c>
      <c r="AQ136" s="121">
        <f>$C136*INDEX(Curves!$AF$8:$AF$68,AQ$4-$B136+1)</f>
        <v/>
      </c>
      <c r="AR136" s="121">
        <f>$C136*INDEX(Curves!$AF$8:$AF$68,AR$4-$B136+1)</f>
        <v/>
      </c>
      <c r="AS136" s="121">
        <f>$C136*INDEX(Curves!$AF$8:$AF$68,AS$4-$B136+1)</f>
        <v/>
      </c>
      <c r="AT136" s="121">
        <f>$C136*INDEX(Curves!$AF$8:$AF$68,AT$4-$B136+1)</f>
        <v/>
      </c>
      <c r="AU136" s="121">
        <f>$C136*INDEX(Curves!$AF$8:$AF$68,AU$4-$B136+1)</f>
        <v/>
      </c>
      <c r="AV136" s="121">
        <f>$C136*INDEX(Curves!$AF$8:$AF$68,AV$4-$B136+1)</f>
        <v/>
      </c>
      <c r="AW136" s="121">
        <f>$C136*INDEX(Curves!$AF$8:$AF$68,AW$4-$B136+1)</f>
        <v/>
      </c>
      <c r="AX136" s="121">
        <f>$C136*INDEX(Curves!$AF$8:$AF$68,AX$4-$B136+1)</f>
        <v/>
      </c>
      <c r="AY136" s="121">
        <f>$C136*INDEX(Curves!$AF$8:$AF$68,AY$4-$B136+1)</f>
        <v/>
      </c>
      <c r="AZ136" s="121">
        <f>$C136*INDEX(Curves!$AF$8:$AF$68,AZ$4-$B136+1)</f>
        <v/>
      </c>
      <c r="BA136" s="121">
        <f>$C136*INDEX(Curves!$AF$8:$AF$68,BA$4-$B136+1)</f>
        <v/>
      </c>
      <c r="BB136" s="121">
        <f>$C136*INDEX(Curves!$AF$8:$AF$68,BB$4-$B136+1)</f>
        <v/>
      </c>
      <c r="BC136" s="121">
        <f>$C136*INDEX(Curves!$AF$8:$AF$68,BC$4-$B136+1)</f>
        <v/>
      </c>
      <c r="BD136" s="121">
        <f>$C136*INDEX(Curves!$AF$8:$AF$68,BD$4-$B136+1)</f>
        <v/>
      </c>
      <c r="BE136" s="121">
        <f>$C136*INDEX(Curves!$AF$8:$AF$68,BE$4-$B136+1)</f>
        <v/>
      </c>
      <c r="BF136" s="121">
        <f>$C136*INDEX(Curves!$AF$8:$AF$68,BF$4-$B136+1)</f>
        <v/>
      </c>
      <c r="BG136" s="121">
        <f>$C136*INDEX(Curves!$AF$8:$AF$68,BG$4-$B136+1)</f>
        <v/>
      </c>
      <c r="BH136" s="121">
        <f>$C136*INDEX(Curves!$AF$8:$AF$68,BH$4-$B136+1)</f>
        <v/>
      </c>
      <c r="BI136" s="121">
        <f>$C136*INDEX(Curves!$AF$8:$AF$68,BI$4-$B136+1)</f>
        <v/>
      </c>
      <c r="BJ136" s="121">
        <f>$C136*INDEX(Curves!$AF$8:$AF$68,BJ$4-$B136+1)</f>
        <v/>
      </c>
      <c r="BK136" s="121">
        <f>$C136*INDEX(Curves!$AF$8:$AF$68,BK$4-$B136+1)</f>
        <v/>
      </c>
      <c r="BL136" s="121">
        <f>$C136*INDEX(Curves!$AF$8:$AF$68,BL$4-$B136+1)</f>
        <v/>
      </c>
    </row>
    <row r="137">
      <c r="A137" s="116" t="inlineStr">
        <is>
          <t>Cohort month 2</t>
        </is>
      </c>
      <c r="B137" s="116" t="n">
        <v>2</v>
      </c>
      <c r="C137" s="33">
        <f>INDEX(Ops!$E$60:$BL$60,1,$B137)</f>
        <v/>
      </c>
      <c r="G137" s="121">
        <f>$C137*INDEX(Curves!$AF$8:$AF$68,G$4-$B137+1)</f>
        <v/>
      </c>
      <c r="H137" s="121">
        <f>$C137*INDEX(Curves!$AF$8:$AF$68,H$4-$B137+1)</f>
        <v/>
      </c>
      <c r="I137" s="121">
        <f>$C137*INDEX(Curves!$AF$8:$AF$68,I$4-$B137+1)</f>
        <v/>
      </c>
      <c r="J137" s="121">
        <f>$C137*INDEX(Curves!$AF$8:$AF$68,J$4-$B137+1)</f>
        <v/>
      </c>
      <c r="K137" s="121">
        <f>$C137*INDEX(Curves!$AF$8:$AF$68,K$4-$B137+1)</f>
        <v/>
      </c>
      <c r="L137" s="121">
        <f>$C137*INDEX(Curves!$AF$8:$AF$68,L$4-$B137+1)</f>
        <v/>
      </c>
      <c r="M137" s="121">
        <f>$C137*INDEX(Curves!$AF$8:$AF$68,M$4-$B137+1)</f>
        <v/>
      </c>
      <c r="N137" s="121">
        <f>$C137*INDEX(Curves!$AF$8:$AF$68,N$4-$B137+1)</f>
        <v/>
      </c>
      <c r="O137" s="121">
        <f>$C137*INDEX(Curves!$AF$8:$AF$68,O$4-$B137+1)</f>
        <v/>
      </c>
      <c r="P137" s="121">
        <f>$C137*INDEX(Curves!$AF$8:$AF$68,P$4-$B137+1)</f>
        <v/>
      </c>
      <c r="Q137" s="121">
        <f>$C137*INDEX(Curves!$AF$8:$AF$68,Q$4-$B137+1)</f>
        <v/>
      </c>
      <c r="R137" s="121">
        <f>$C137*INDEX(Curves!$AF$8:$AF$68,R$4-$B137+1)</f>
        <v/>
      </c>
      <c r="S137" s="121">
        <f>$C137*INDEX(Curves!$AF$8:$AF$68,S$4-$B137+1)</f>
        <v/>
      </c>
      <c r="T137" s="121">
        <f>$C137*INDEX(Curves!$AF$8:$AF$68,T$4-$B137+1)</f>
        <v/>
      </c>
      <c r="U137" s="121">
        <f>$C137*INDEX(Curves!$AF$8:$AF$68,U$4-$B137+1)</f>
        <v/>
      </c>
      <c r="V137" s="121">
        <f>$C137*INDEX(Curves!$AF$8:$AF$68,V$4-$B137+1)</f>
        <v/>
      </c>
      <c r="W137" s="121">
        <f>$C137*INDEX(Curves!$AF$8:$AF$68,W$4-$B137+1)</f>
        <v/>
      </c>
      <c r="X137" s="121">
        <f>$C137*INDEX(Curves!$AF$8:$AF$68,X$4-$B137+1)</f>
        <v/>
      </c>
      <c r="Y137" s="121">
        <f>$C137*INDEX(Curves!$AF$8:$AF$68,Y$4-$B137+1)</f>
        <v/>
      </c>
      <c r="Z137" s="121">
        <f>$C137*INDEX(Curves!$AF$8:$AF$68,Z$4-$B137+1)</f>
        <v/>
      </c>
      <c r="AA137" s="121">
        <f>$C137*INDEX(Curves!$AF$8:$AF$68,AA$4-$B137+1)</f>
        <v/>
      </c>
      <c r="AB137" s="121">
        <f>$C137*INDEX(Curves!$AF$8:$AF$68,AB$4-$B137+1)</f>
        <v/>
      </c>
      <c r="AC137" s="121">
        <f>$C137*INDEX(Curves!$AF$8:$AF$68,AC$4-$B137+1)</f>
        <v/>
      </c>
      <c r="AD137" s="121">
        <f>$C137*INDEX(Curves!$AF$8:$AF$68,AD$4-$B137+1)</f>
        <v/>
      </c>
      <c r="AE137" s="121">
        <f>$C137*INDEX(Curves!$AF$8:$AF$68,AE$4-$B137+1)</f>
        <v/>
      </c>
      <c r="AF137" s="121">
        <f>$C137*INDEX(Curves!$AF$8:$AF$68,AF$4-$B137+1)</f>
        <v/>
      </c>
      <c r="AG137" s="121">
        <f>$C137*INDEX(Curves!$AF$8:$AF$68,AG$4-$B137+1)</f>
        <v/>
      </c>
      <c r="AH137" s="121">
        <f>$C137*INDEX(Curves!$AF$8:$AF$68,AH$4-$B137+1)</f>
        <v/>
      </c>
      <c r="AI137" s="121">
        <f>$C137*INDEX(Curves!$AF$8:$AF$68,AI$4-$B137+1)</f>
        <v/>
      </c>
      <c r="AJ137" s="121">
        <f>$C137*INDEX(Curves!$AF$8:$AF$68,AJ$4-$B137+1)</f>
        <v/>
      </c>
      <c r="AK137" s="121">
        <f>$C137*INDEX(Curves!$AF$8:$AF$68,AK$4-$B137+1)</f>
        <v/>
      </c>
      <c r="AL137" s="121">
        <f>$C137*INDEX(Curves!$AF$8:$AF$68,AL$4-$B137+1)</f>
        <v/>
      </c>
      <c r="AM137" s="121">
        <f>$C137*INDEX(Curves!$AF$8:$AF$68,AM$4-$B137+1)</f>
        <v/>
      </c>
      <c r="AN137" s="121">
        <f>$C137*INDEX(Curves!$AF$8:$AF$68,AN$4-$B137+1)</f>
        <v/>
      </c>
      <c r="AO137" s="121">
        <f>$C137*INDEX(Curves!$AF$8:$AF$68,AO$4-$B137+1)</f>
        <v/>
      </c>
      <c r="AP137" s="121">
        <f>$C137*INDEX(Curves!$AF$8:$AF$68,AP$4-$B137+1)</f>
        <v/>
      </c>
      <c r="AQ137" s="121">
        <f>$C137*INDEX(Curves!$AF$8:$AF$68,AQ$4-$B137+1)</f>
        <v/>
      </c>
      <c r="AR137" s="121">
        <f>$C137*INDEX(Curves!$AF$8:$AF$68,AR$4-$B137+1)</f>
        <v/>
      </c>
      <c r="AS137" s="121">
        <f>$C137*INDEX(Curves!$AF$8:$AF$68,AS$4-$B137+1)</f>
        <v/>
      </c>
      <c r="AT137" s="121">
        <f>$C137*INDEX(Curves!$AF$8:$AF$68,AT$4-$B137+1)</f>
        <v/>
      </c>
      <c r="AU137" s="121">
        <f>$C137*INDEX(Curves!$AF$8:$AF$68,AU$4-$B137+1)</f>
        <v/>
      </c>
      <c r="AV137" s="121">
        <f>$C137*INDEX(Curves!$AF$8:$AF$68,AV$4-$B137+1)</f>
        <v/>
      </c>
      <c r="AW137" s="121">
        <f>$C137*INDEX(Curves!$AF$8:$AF$68,AW$4-$B137+1)</f>
        <v/>
      </c>
      <c r="AX137" s="121">
        <f>$C137*INDEX(Curves!$AF$8:$AF$68,AX$4-$B137+1)</f>
        <v/>
      </c>
      <c r="AY137" s="121">
        <f>$C137*INDEX(Curves!$AF$8:$AF$68,AY$4-$B137+1)</f>
        <v/>
      </c>
      <c r="AZ137" s="121">
        <f>$C137*INDEX(Curves!$AF$8:$AF$68,AZ$4-$B137+1)</f>
        <v/>
      </c>
      <c r="BA137" s="121">
        <f>$C137*INDEX(Curves!$AF$8:$AF$68,BA$4-$B137+1)</f>
        <v/>
      </c>
      <c r="BB137" s="121">
        <f>$C137*INDEX(Curves!$AF$8:$AF$68,BB$4-$B137+1)</f>
        <v/>
      </c>
      <c r="BC137" s="121">
        <f>$C137*INDEX(Curves!$AF$8:$AF$68,BC$4-$B137+1)</f>
        <v/>
      </c>
      <c r="BD137" s="121">
        <f>$C137*INDEX(Curves!$AF$8:$AF$68,BD$4-$B137+1)</f>
        <v/>
      </c>
      <c r="BE137" s="121">
        <f>$C137*INDEX(Curves!$AF$8:$AF$68,BE$4-$B137+1)</f>
        <v/>
      </c>
      <c r="BF137" s="121">
        <f>$C137*INDEX(Curves!$AF$8:$AF$68,BF$4-$B137+1)</f>
        <v/>
      </c>
      <c r="BG137" s="121">
        <f>$C137*INDEX(Curves!$AF$8:$AF$68,BG$4-$B137+1)</f>
        <v/>
      </c>
      <c r="BH137" s="121">
        <f>$C137*INDEX(Curves!$AF$8:$AF$68,BH$4-$B137+1)</f>
        <v/>
      </c>
      <c r="BI137" s="121">
        <f>$C137*INDEX(Curves!$AF$8:$AF$68,BI$4-$B137+1)</f>
        <v/>
      </c>
      <c r="BJ137" s="121">
        <f>$C137*INDEX(Curves!$AF$8:$AF$68,BJ$4-$B137+1)</f>
        <v/>
      </c>
      <c r="BK137" s="121">
        <f>$C137*INDEX(Curves!$AF$8:$AF$68,BK$4-$B137+1)</f>
        <v/>
      </c>
      <c r="BL137" s="121">
        <f>$C137*INDEX(Curves!$AF$8:$AF$68,BL$4-$B137+1)</f>
        <v/>
      </c>
    </row>
    <row r="138">
      <c r="A138" s="116" t="inlineStr">
        <is>
          <t>Cohort month 3</t>
        </is>
      </c>
      <c r="B138" s="116" t="n">
        <v>3</v>
      </c>
      <c r="C138" s="33">
        <f>INDEX(Ops!$E$60:$BL$60,1,$B138)</f>
        <v/>
      </c>
      <c r="H138" s="121">
        <f>$C138*INDEX(Curves!$AF$8:$AF$68,H$4-$B138+1)</f>
        <v/>
      </c>
      <c r="I138" s="121">
        <f>$C138*INDEX(Curves!$AF$8:$AF$68,I$4-$B138+1)</f>
        <v/>
      </c>
      <c r="J138" s="121">
        <f>$C138*INDEX(Curves!$AF$8:$AF$68,J$4-$B138+1)</f>
        <v/>
      </c>
      <c r="K138" s="121">
        <f>$C138*INDEX(Curves!$AF$8:$AF$68,K$4-$B138+1)</f>
        <v/>
      </c>
      <c r="L138" s="121">
        <f>$C138*INDEX(Curves!$AF$8:$AF$68,L$4-$B138+1)</f>
        <v/>
      </c>
      <c r="M138" s="121">
        <f>$C138*INDEX(Curves!$AF$8:$AF$68,M$4-$B138+1)</f>
        <v/>
      </c>
      <c r="N138" s="121">
        <f>$C138*INDEX(Curves!$AF$8:$AF$68,N$4-$B138+1)</f>
        <v/>
      </c>
      <c r="O138" s="121">
        <f>$C138*INDEX(Curves!$AF$8:$AF$68,O$4-$B138+1)</f>
        <v/>
      </c>
      <c r="P138" s="121">
        <f>$C138*INDEX(Curves!$AF$8:$AF$68,P$4-$B138+1)</f>
        <v/>
      </c>
      <c r="Q138" s="121">
        <f>$C138*INDEX(Curves!$AF$8:$AF$68,Q$4-$B138+1)</f>
        <v/>
      </c>
      <c r="R138" s="121">
        <f>$C138*INDEX(Curves!$AF$8:$AF$68,R$4-$B138+1)</f>
        <v/>
      </c>
      <c r="S138" s="121">
        <f>$C138*INDEX(Curves!$AF$8:$AF$68,S$4-$B138+1)</f>
        <v/>
      </c>
      <c r="T138" s="121">
        <f>$C138*INDEX(Curves!$AF$8:$AF$68,T$4-$B138+1)</f>
        <v/>
      </c>
      <c r="U138" s="121">
        <f>$C138*INDEX(Curves!$AF$8:$AF$68,U$4-$B138+1)</f>
        <v/>
      </c>
      <c r="V138" s="121">
        <f>$C138*INDEX(Curves!$AF$8:$AF$68,V$4-$B138+1)</f>
        <v/>
      </c>
      <c r="W138" s="121">
        <f>$C138*INDEX(Curves!$AF$8:$AF$68,W$4-$B138+1)</f>
        <v/>
      </c>
      <c r="X138" s="121">
        <f>$C138*INDEX(Curves!$AF$8:$AF$68,X$4-$B138+1)</f>
        <v/>
      </c>
      <c r="Y138" s="121">
        <f>$C138*INDEX(Curves!$AF$8:$AF$68,Y$4-$B138+1)</f>
        <v/>
      </c>
      <c r="Z138" s="121">
        <f>$C138*INDEX(Curves!$AF$8:$AF$68,Z$4-$B138+1)</f>
        <v/>
      </c>
      <c r="AA138" s="121">
        <f>$C138*INDEX(Curves!$AF$8:$AF$68,AA$4-$B138+1)</f>
        <v/>
      </c>
      <c r="AB138" s="121">
        <f>$C138*INDEX(Curves!$AF$8:$AF$68,AB$4-$B138+1)</f>
        <v/>
      </c>
      <c r="AC138" s="121">
        <f>$C138*INDEX(Curves!$AF$8:$AF$68,AC$4-$B138+1)</f>
        <v/>
      </c>
      <c r="AD138" s="121">
        <f>$C138*INDEX(Curves!$AF$8:$AF$68,AD$4-$B138+1)</f>
        <v/>
      </c>
      <c r="AE138" s="121">
        <f>$C138*INDEX(Curves!$AF$8:$AF$68,AE$4-$B138+1)</f>
        <v/>
      </c>
      <c r="AF138" s="121">
        <f>$C138*INDEX(Curves!$AF$8:$AF$68,AF$4-$B138+1)</f>
        <v/>
      </c>
      <c r="AG138" s="121">
        <f>$C138*INDEX(Curves!$AF$8:$AF$68,AG$4-$B138+1)</f>
        <v/>
      </c>
      <c r="AH138" s="121">
        <f>$C138*INDEX(Curves!$AF$8:$AF$68,AH$4-$B138+1)</f>
        <v/>
      </c>
      <c r="AI138" s="121">
        <f>$C138*INDEX(Curves!$AF$8:$AF$68,AI$4-$B138+1)</f>
        <v/>
      </c>
      <c r="AJ138" s="121">
        <f>$C138*INDEX(Curves!$AF$8:$AF$68,AJ$4-$B138+1)</f>
        <v/>
      </c>
      <c r="AK138" s="121">
        <f>$C138*INDEX(Curves!$AF$8:$AF$68,AK$4-$B138+1)</f>
        <v/>
      </c>
      <c r="AL138" s="121">
        <f>$C138*INDEX(Curves!$AF$8:$AF$68,AL$4-$B138+1)</f>
        <v/>
      </c>
      <c r="AM138" s="121">
        <f>$C138*INDEX(Curves!$AF$8:$AF$68,AM$4-$B138+1)</f>
        <v/>
      </c>
      <c r="AN138" s="121">
        <f>$C138*INDEX(Curves!$AF$8:$AF$68,AN$4-$B138+1)</f>
        <v/>
      </c>
      <c r="AO138" s="121">
        <f>$C138*INDEX(Curves!$AF$8:$AF$68,AO$4-$B138+1)</f>
        <v/>
      </c>
      <c r="AP138" s="121">
        <f>$C138*INDEX(Curves!$AF$8:$AF$68,AP$4-$B138+1)</f>
        <v/>
      </c>
      <c r="AQ138" s="121">
        <f>$C138*INDEX(Curves!$AF$8:$AF$68,AQ$4-$B138+1)</f>
        <v/>
      </c>
      <c r="AR138" s="121">
        <f>$C138*INDEX(Curves!$AF$8:$AF$68,AR$4-$B138+1)</f>
        <v/>
      </c>
      <c r="AS138" s="121">
        <f>$C138*INDEX(Curves!$AF$8:$AF$68,AS$4-$B138+1)</f>
        <v/>
      </c>
      <c r="AT138" s="121">
        <f>$C138*INDEX(Curves!$AF$8:$AF$68,AT$4-$B138+1)</f>
        <v/>
      </c>
      <c r="AU138" s="121">
        <f>$C138*INDEX(Curves!$AF$8:$AF$68,AU$4-$B138+1)</f>
        <v/>
      </c>
      <c r="AV138" s="121">
        <f>$C138*INDEX(Curves!$AF$8:$AF$68,AV$4-$B138+1)</f>
        <v/>
      </c>
      <c r="AW138" s="121">
        <f>$C138*INDEX(Curves!$AF$8:$AF$68,AW$4-$B138+1)</f>
        <v/>
      </c>
      <c r="AX138" s="121">
        <f>$C138*INDEX(Curves!$AF$8:$AF$68,AX$4-$B138+1)</f>
        <v/>
      </c>
      <c r="AY138" s="121">
        <f>$C138*INDEX(Curves!$AF$8:$AF$68,AY$4-$B138+1)</f>
        <v/>
      </c>
      <c r="AZ138" s="121">
        <f>$C138*INDEX(Curves!$AF$8:$AF$68,AZ$4-$B138+1)</f>
        <v/>
      </c>
      <c r="BA138" s="121">
        <f>$C138*INDEX(Curves!$AF$8:$AF$68,BA$4-$B138+1)</f>
        <v/>
      </c>
      <c r="BB138" s="121">
        <f>$C138*INDEX(Curves!$AF$8:$AF$68,BB$4-$B138+1)</f>
        <v/>
      </c>
      <c r="BC138" s="121">
        <f>$C138*INDEX(Curves!$AF$8:$AF$68,BC$4-$B138+1)</f>
        <v/>
      </c>
      <c r="BD138" s="121">
        <f>$C138*INDEX(Curves!$AF$8:$AF$68,BD$4-$B138+1)</f>
        <v/>
      </c>
      <c r="BE138" s="121">
        <f>$C138*INDEX(Curves!$AF$8:$AF$68,BE$4-$B138+1)</f>
        <v/>
      </c>
      <c r="BF138" s="121">
        <f>$C138*INDEX(Curves!$AF$8:$AF$68,BF$4-$B138+1)</f>
        <v/>
      </c>
      <c r="BG138" s="121">
        <f>$C138*INDEX(Curves!$AF$8:$AF$68,BG$4-$B138+1)</f>
        <v/>
      </c>
      <c r="BH138" s="121">
        <f>$C138*INDEX(Curves!$AF$8:$AF$68,BH$4-$B138+1)</f>
        <v/>
      </c>
      <c r="BI138" s="121">
        <f>$C138*INDEX(Curves!$AF$8:$AF$68,BI$4-$B138+1)</f>
        <v/>
      </c>
      <c r="BJ138" s="121">
        <f>$C138*INDEX(Curves!$AF$8:$AF$68,BJ$4-$B138+1)</f>
        <v/>
      </c>
      <c r="BK138" s="121">
        <f>$C138*INDEX(Curves!$AF$8:$AF$68,BK$4-$B138+1)</f>
        <v/>
      </c>
      <c r="BL138" s="121">
        <f>$C138*INDEX(Curves!$AF$8:$AF$68,BL$4-$B138+1)</f>
        <v/>
      </c>
    </row>
    <row r="139">
      <c r="A139" s="116" t="inlineStr">
        <is>
          <t>Cohort month 4</t>
        </is>
      </c>
      <c r="B139" s="116" t="n">
        <v>4</v>
      </c>
      <c r="C139" s="33">
        <f>INDEX(Ops!$E$60:$BL$60,1,$B139)</f>
        <v/>
      </c>
      <c r="I139" s="121">
        <f>$C139*INDEX(Curves!$AF$8:$AF$68,I$4-$B139+1)</f>
        <v/>
      </c>
      <c r="J139" s="121">
        <f>$C139*INDEX(Curves!$AF$8:$AF$68,J$4-$B139+1)</f>
        <v/>
      </c>
      <c r="K139" s="121">
        <f>$C139*INDEX(Curves!$AF$8:$AF$68,K$4-$B139+1)</f>
        <v/>
      </c>
      <c r="L139" s="121">
        <f>$C139*INDEX(Curves!$AF$8:$AF$68,L$4-$B139+1)</f>
        <v/>
      </c>
      <c r="M139" s="121">
        <f>$C139*INDEX(Curves!$AF$8:$AF$68,M$4-$B139+1)</f>
        <v/>
      </c>
      <c r="N139" s="121">
        <f>$C139*INDEX(Curves!$AF$8:$AF$68,N$4-$B139+1)</f>
        <v/>
      </c>
      <c r="O139" s="121">
        <f>$C139*INDEX(Curves!$AF$8:$AF$68,O$4-$B139+1)</f>
        <v/>
      </c>
      <c r="P139" s="121">
        <f>$C139*INDEX(Curves!$AF$8:$AF$68,P$4-$B139+1)</f>
        <v/>
      </c>
      <c r="Q139" s="121">
        <f>$C139*INDEX(Curves!$AF$8:$AF$68,Q$4-$B139+1)</f>
        <v/>
      </c>
      <c r="R139" s="121">
        <f>$C139*INDEX(Curves!$AF$8:$AF$68,R$4-$B139+1)</f>
        <v/>
      </c>
      <c r="S139" s="121">
        <f>$C139*INDEX(Curves!$AF$8:$AF$68,S$4-$B139+1)</f>
        <v/>
      </c>
      <c r="T139" s="121">
        <f>$C139*INDEX(Curves!$AF$8:$AF$68,T$4-$B139+1)</f>
        <v/>
      </c>
      <c r="U139" s="121">
        <f>$C139*INDEX(Curves!$AF$8:$AF$68,U$4-$B139+1)</f>
        <v/>
      </c>
      <c r="V139" s="121">
        <f>$C139*INDEX(Curves!$AF$8:$AF$68,V$4-$B139+1)</f>
        <v/>
      </c>
      <c r="W139" s="121">
        <f>$C139*INDEX(Curves!$AF$8:$AF$68,W$4-$B139+1)</f>
        <v/>
      </c>
      <c r="X139" s="121">
        <f>$C139*INDEX(Curves!$AF$8:$AF$68,X$4-$B139+1)</f>
        <v/>
      </c>
      <c r="Y139" s="121">
        <f>$C139*INDEX(Curves!$AF$8:$AF$68,Y$4-$B139+1)</f>
        <v/>
      </c>
      <c r="Z139" s="121">
        <f>$C139*INDEX(Curves!$AF$8:$AF$68,Z$4-$B139+1)</f>
        <v/>
      </c>
      <c r="AA139" s="121">
        <f>$C139*INDEX(Curves!$AF$8:$AF$68,AA$4-$B139+1)</f>
        <v/>
      </c>
      <c r="AB139" s="121">
        <f>$C139*INDEX(Curves!$AF$8:$AF$68,AB$4-$B139+1)</f>
        <v/>
      </c>
      <c r="AC139" s="121">
        <f>$C139*INDEX(Curves!$AF$8:$AF$68,AC$4-$B139+1)</f>
        <v/>
      </c>
      <c r="AD139" s="121">
        <f>$C139*INDEX(Curves!$AF$8:$AF$68,AD$4-$B139+1)</f>
        <v/>
      </c>
      <c r="AE139" s="121">
        <f>$C139*INDEX(Curves!$AF$8:$AF$68,AE$4-$B139+1)</f>
        <v/>
      </c>
      <c r="AF139" s="121">
        <f>$C139*INDEX(Curves!$AF$8:$AF$68,AF$4-$B139+1)</f>
        <v/>
      </c>
      <c r="AG139" s="121">
        <f>$C139*INDEX(Curves!$AF$8:$AF$68,AG$4-$B139+1)</f>
        <v/>
      </c>
      <c r="AH139" s="121">
        <f>$C139*INDEX(Curves!$AF$8:$AF$68,AH$4-$B139+1)</f>
        <v/>
      </c>
      <c r="AI139" s="121">
        <f>$C139*INDEX(Curves!$AF$8:$AF$68,AI$4-$B139+1)</f>
        <v/>
      </c>
      <c r="AJ139" s="121">
        <f>$C139*INDEX(Curves!$AF$8:$AF$68,AJ$4-$B139+1)</f>
        <v/>
      </c>
      <c r="AK139" s="121">
        <f>$C139*INDEX(Curves!$AF$8:$AF$68,AK$4-$B139+1)</f>
        <v/>
      </c>
      <c r="AL139" s="121">
        <f>$C139*INDEX(Curves!$AF$8:$AF$68,AL$4-$B139+1)</f>
        <v/>
      </c>
      <c r="AM139" s="121">
        <f>$C139*INDEX(Curves!$AF$8:$AF$68,AM$4-$B139+1)</f>
        <v/>
      </c>
      <c r="AN139" s="121">
        <f>$C139*INDEX(Curves!$AF$8:$AF$68,AN$4-$B139+1)</f>
        <v/>
      </c>
      <c r="AO139" s="121">
        <f>$C139*INDEX(Curves!$AF$8:$AF$68,AO$4-$B139+1)</f>
        <v/>
      </c>
      <c r="AP139" s="121">
        <f>$C139*INDEX(Curves!$AF$8:$AF$68,AP$4-$B139+1)</f>
        <v/>
      </c>
      <c r="AQ139" s="121">
        <f>$C139*INDEX(Curves!$AF$8:$AF$68,AQ$4-$B139+1)</f>
        <v/>
      </c>
      <c r="AR139" s="121">
        <f>$C139*INDEX(Curves!$AF$8:$AF$68,AR$4-$B139+1)</f>
        <v/>
      </c>
      <c r="AS139" s="121">
        <f>$C139*INDEX(Curves!$AF$8:$AF$68,AS$4-$B139+1)</f>
        <v/>
      </c>
      <c r="AT139" s="121">
        <f>$C139*INDEX(Curves!$AF$8:$AF$68,AT$4-$B139+1)</f>
        <v/>
      </c>
      <c r="AU139" s="121">
        <f>$C139*INDEX(Curves!$AF$8:$AF$68,AU$4-$B139+1)</f>
        <v/>
      </c>
      <c r="AV139" s="121">
        <f>$C139*INDEX(Curves!$AF$8:$AF$68,AV$4-$B139+1)</f>
        <v/>
      </c>
      <c r="AW139" s="121">
        <f>$C139*INDEX(Curves!$AF$8:$AF$68,AW$4-$B139+1)</f>
        <v/>
      </c>
      <c r="AX139" s="121">
        <f>$C139*INDEX(Curves!$AF$8:$AF$68,AX$4-$B139+1)</f>
        <v/>
      </c>
      <c r="AY139" s="121">
        <f>$C139*INDEX(Curves!$AF$8:$AF$68,AY$4-$B139+1)</f>
        <v/>
      </c>
      <c r="AZ139" s="121">
        <f>$C139*INDEX(Curves!$AF$8:$AF$68,AZ$4-$B139+1)</f>
        <v/>
      </c>
      <c r="BA139" s="121">
        <f>$C139*INDEX(Curves!$AF$8:$AF$68,BA$4-$B139+1)</f>
        <v/>
      </c>
      <c r="BB139" s="121">
        <f>$C139*INDEX(Curves!$AF$8:$AF$68,BB$4-$B139+1)</f>
        <v/>
      </c>
      <c r="BC139" s="121">
        <f>$C139*INDEX(Curves!$AF$8:$AF$68,BC$4-$B139+1)</f>
        <v/>
      </c>
      <c r="BD139" s="121">
        <f>$C139*INDEX(Curves!$AF$8:$AF$68,BD$4-$B139+1)</f>
        <v/>
      </c>
      <c r="BE139" s="121">
        <f>$C139*INDEX(Curves!$AF$8:$AF$68,BE$4-$B139+1)</f>
        <v/>
      </c>
      <c r="BF139" s="121">
        <f>$C139*INDEX(Curves!$AF$8:$AF$68,BF$4-$B139+1)</f>
        <v/>
      </c>
      <c r="BG139" s="121">
        <f>$C139*INDEX(Curves!$AF$8:$AF$68,BG$4-$B139+1)</f>
        <v/>
      </c>
      <c r="BH139" s="121">
        <f>$C139*INDEX(Curves!$AF$8:$AF$68,BH$4-$B139+1)</f>
        <v/>
      </c>
      <c r="BI139" s="121">
        <f>$C139*INDEX(Curves!$AF$8:$AF$68,BI$4-$B139+1)</f>
        <v/>
      </c>
      <c r="BJ139" s="121">
        <f>$C139*INDEX(Curves!$AF$8:$AF$68,BJ$4-$B139+1)</f>
        <v/>
      </c>
      <c r="BK139" s="121">
        <f>$C139*INDEX(Curves!$AF$8:$AF$68,BK$4-$B139+1)</f>
        <v/>
      </c>
      <c r="BL139" s="121">
        <f>$C139*INDEX(Curves!$AF$8:$AF$68,BL$4-$B139+1)</f>
        <v/>
      </c>
    </row>
    <row r="140">
      <c r="A140" s="116" t="inlineStr">
        <is>
          <t>Cohort month 5</t>
        </is>
      </c>
      <c r="B140" s="116" t="n">
        <v>5</v>
      </c>
      <c r="C140" s="33">
        <f>INDEX(Ops!$E$60:$BL$60,1,$B140)</f>
        <v/>
      </c>
      <c r="J140" s="121">
        <f>$C140*INDEX(Curves!$AF$8:$AF$68,J$4-$B140+1)</f>
        <v/>
      </c>
      <c r="K140" s="121">
        <f>$C140*INDEX(Curves!$AF$8:$AF$68,K$4-$B140+1)</f>
        <v/>
      </c>
      <c r="L140" s="121">
        <f>$C140*INDEX(Curves!$AF$8:$AF$68,L$4-$B140+1)</f>
        <v/>
      </c>
      <c r="M140" s="121">
        <f>$C140*INDEX(Curves!$AF$8:$AF$68,M$4-$B140+1)</f>
        <v/>
      </c>
      <c r="N140" s="121">
        <f>$C140*INDEX(Curves!$AF$8:$AF$68,N$4-$B140+1)</f>
        <v/>
      </c>
      <c r="O140" s="121">
        <f>$C140*INDEX(Curves!$AF$8:$AF$68,O$4-$B140+1)</f>
        <v/>
      </c>
      <c r="P140" s="121">
        <f>$C140*INDEX(Curves!$AF$8:$AF$68,P$4-$B140+1)</f>
        <v/>
      </c>
      <c r="Q140" s="121">
        <f>$C140*INDEX(Curves!$AF$8:$AF$68,Q$4-$B140+1)</f>
        <v/>
      </c>
      <c r="R140" s="121">
        <f>$C140*INDEX(Curves!$AF$8:$AF$68,R$4-$B140+1)</f>
        <v/>
      </c>
      <c r="S140" s="121">
        <f>$C140*INDEX(Curves!$AF$8:$AF$68,S$4-$B140+1)</f>
        <v/>
      </c>
      <c r="T140" s="121">
        <f>$C140*INDEX(Curves!$AF$8:$AF$68,T$4-$B140+1)</f>
        <v/>
      </c>
      <c r="U140" s="121">
        <f>$C140*INDEX(Curves!$AF$8:$AF$68,U$4-$B140+1)</f>
        <v/>
      </c>
      <c r="V140" s="121">
        <f>$C140*INDEX(Curves!$AF$8:$AF$68,V$4-$B140+1)</f>
        <v/>
      </c>
      <c r="W140" s="121">
        <f>$C140*INDEX(Curves!$AF$8:$AF$68,W$4-$B140+1)</f>
        <v/>
      </c>
      <c r="X140" s="121">
        <f>$C140*INDEX(Curves!$AF$8:$AF$68,X$4-$B140+1)</f>
        <v/>
      </c>
      <c r="Y140" s="121">
        <f>$C140*INDEX(Curves!$AF$8:$AF$68,Y$4-$B140+1)</f>
        <v/>
      </c>
      <c r="Z140" s="121">
        <f>$C140*INDEX(Curves!$AF$8:$AF$68,Z$4-$B140+1)</f>
        <v/>
      </c>
      <c r="AA140" s="121">
        <f>$C140*INDEX(Curves!$AF$8:$AF$68,AA$4-$B140+1)</f>
        <v/>
      </c>
      <c r="AB140" s="121">
        <f>$C140*INDEX(Curves!$AF$8:$AF$68,AB$4-$B140+1)</f>
        <v/>
      </c>
      <c r="AC140" s="121">
        <f>$C140*INDEX(Curves!$AF$8:$AF$68,AC$4-$B140+1)</f>
        <v/>
      </c>
      <c r="AD140" s="121">
        <f>$C140*INDEX(Curves!$AF$8:$AF$68,AD$4-$B140+1)</f>
        <v/>
      </c>
      <c r="AE140" s="121">
        <f>$C140*INDEX(Curves!$AF$8:$AF$68,AE$4-$B140+1)</f>
        <v/>
      </c>
      <c r="AF140" s="121">
        <f>$C140*INDEX(Curves!$AF$8:$AF$68,AF$4-$B140+1)</f>
        <v/>
      </c>
      <c r="AG140" s="121">
        <f>$C140*INDEX(Curves!$AF$8:$AF$68,AG$4-$B140+1)</f>
        <v/>
      </c>
      <c r="AH140" s="121">
        <f>$C140*INDEX(Curves!$AF$8:$AF$68,AH$4-$B140+1)</f>
        <v/>
      </c>
      <c r="AI140" s="121">
        <f>$C140*INDEX(Curves!$AF$8:$AF$68,AI$4-$B140+1)</f>
        <v/>
      </c>
      <c r="AJ140" s="121">
        <f>$C140*INDEX(Curves!$AF$8:$AF$68,AJ$4-$B140+1)</f>
        <v/>
      </c>
      <c r="AK140" s="121">
        <f>$C140*INDEX(Curves!$AF$8:$AF$68,AK$4-$B140+1)</f>
        <v/>
      </c>
      <c r="AL140" s="121">
        <f>$C140*INDEX(Curves!$AF$8:$AF$68,AL$4-$B140+1)</f>
        <v/>
      </c>
      <c r="AM140" s="121">
        <f>$C140*INDEX(Curves!$AF$8:$AF$68,AM$4-$B140+1)</f>
        <v/>
      </c>
      <c r="AN140" s="121">
        <f>$C140*INDEX(Curves!$AF$8:$AF$68,AN$4-$B140+1)</f>
        <v/>
      </c>
      <c r="AO140" s="121">
        <f>$C140*INDEX(Curves!$AF$8:$AF$68,AO$4-$B140+1)</f>
        <v/>
      </c>
      <c r="AP140" s="121">
        <f>$C140*INDEX(Curves!$AF$8:$AF$68,AP$4-$B140+1)</f>
        <v/>
      </c>
      <c r="AQ140" s="121">
        <f>$C140*INDEX(Curves!$AF$8:$AF$68,AQ$4-$B140+1)</f>
        <v/>
      </c>
      <c r="AR140" s="121">
        <f>$C140*INDEX(Curves!$AF$8:$AF$68,AR$4-$B140+1)</f>
        <v/>
      </c>
      <c r="AS140" s="121">
        <f>$C140*INDEX(Curves!$AF$8:$AF$68,AS$4-$B140+1)</f>
        <v/>
      </c>
      <c r="AT140" s="121">
        <f>$C140*INDEX(Curves!$AF$8:$AF$68,AT$4-$B140+1)</f>
        <v/>
      </c>
      <c r="AU140" s="121">
        <f>$C140*INDEX(Curves!$AF$8:$AF$68,AU$4-$B140+1)</f>
        <v/>
      </c>
      <c r="AV140" s="121">
        <f>$C140*INDEX(Curves!$AF$8:$AF$68,AV$4-$B140+1)</f>
        <v/>
      </c>
      <c r="AW140" s="121">
        <f>$C140*INDEX(Curves!$AF$8:$AF$68,AW$4-$B140+1)</f>
        <v/>
      </c>
      <c r="AX140" s="121">
        <f>$C140*INDEX(Curves!$AF$8:$AF$68,AX$4-$B140+1)</f>
        <v/>
      </c>
      <c r="AY140" s="121">
        <f>$C140*INDEX(Curves!$AF$8:$AF$68,AY$4-$B140+1)</f>
        <v/>
      </c>
      <c r="AZ140" s="121">
        <f>$C140*INDEX(Curves!$AF$8:$AF$68,AZ$4-$B140+1)</f>
        <v/>
      </c>
      <c r="BA140" s="121">
        <f>$C140*INDEX(Curves!$AF$8:$AF$68,BA$4-$B140+1)</f>
        <v/>
      </c>
      <c r="BB140" s="121">
        <f>$C140*INDEX(Curves!$AF$8:$AF$68,BB$4-$B140+1)</f>
        <v/>
      </c>
      <c r="BC140" s="121">
        <f>$C140*INDEX(Curves!$AF$8:$AF$68,BC$4-$B140+1)</f>
        <v/>
      </c>
      <c r="BD140" s="121">
        <f>$C140*INDEX(Curves!$AF$8:$AF$68,BD$4-$B140+1)</f>
        <v/>
      </c>
      <c r="BE140" s="121">
        <f>$C140*INDEX(Curves!$AF$8:$AF$68,BE$4-$B140+1)</f>
        <v/>
      </c>
      <c r="BF140" s="121">
        <f>$C140*INDEX(Curves!$AF$8:$AF$68,BF$4-$B140+1)</f>
        <v/>
      </c>
      <c r="BG140" s="121">
        <f>$C140*INDEX(Curves!$AF$8:$AF$68,BG$4-$B140+1)</f>
        <v/>
      </c>
      <c r="BH140" s="121">
        <f>$C140*INDEX(Curves!$AF$8:$AF$68,BH$4-$B140+1)</f>
        <v/>
      </c>
      <c r="BI140" s="121">
        <f>$C140*INDEX(Curves!$AF$8:$AF$68,BI$4-$B140+1)</f>
        <v/>
      </c>
      <c r="BJ140" s="121">
        <f>$C140*INDEX(Curves!$AF$8:$AF$68,BJ$4-$B140+1)</f>
        <v/>
      </c>
      <c r="BK140" s="121">
        <f>$C140*INDEX(Curves!$AF$8:$AF$68,BK$4-$B140+1)</f>
        <v/>
      </c>
      <c r="BL140" s="121">
        <f>$C140*INDEX(Curves!$AF$8:$AF$68,BL$4-$B140+1)</f>
        <v/>
      </c>
    </row>
    <row r="141">
      <c r="A141" s="116" t="inlineStr">
        <is>
          <t>Cohort month 6</t>
        </is>
      </c>
      <c r="B141" s="116" t="n">
        <v>6</v>
      </c>
      <c r="C141" s="33">
        <f>INDEX(Ops!$E$60:$BL$60,1,$B141)</f>
        <v/>
      </c>
      <c r="K141" s="121">
        <f>$C141*INDEX(Curves!$AF$8:$AF$68,K$4-$B141+1)</f>
        <v/>
      </c>
      <c r="L141" s="121">
        <f>$C141*INDEX(Curves!$AF$8:$AF$68,L$4-$B141+1)</f>
        <v/>
      </c>
      <c r="M141" s="121">
        <f>$C141*INDEX(Curves!$AF$8:$AF$68,M$4-$B141+1)</f>
        <v/>
      </c>
      <c r="N141" s="121">
        <f>$C141*INDEX(Curves!$AF$8:$AF$68,N$4-$B141+1)</f>
        <v/>
      </c>
      <c r="O141" s="121">
        <f>$C141*INDEX(Curves!$AF$8:$AF$68,O$4-$B141+1)</f>
        <v/>
      </c>
      <c r="P141" s="121">
        <f>$C141*INDEX(Curves!$AF$8:$AF$68,P$4-$B141+1)</f>
        <v/>
      </c>
      <c r="Q141" s="121">
        <f>$C141*INDEX(Curves!$AF$8:$AF$68,Q$4-$B141+1)</f>
        <v/>
      </c>
      <c r="R141" s="121">
        <f>$C141*INDEX(Curves!$AF$8:$AF$68,R$4-$B141+1)</f>
        <v/>
      </c>
      <c r="S141" s="121">
        <f>$C141*INDEX(Curves!$AF$8:$AF$68,S$4-$B141+1)</f>
        <v/>
      </c>
      <c r="T141" s="121">
        <f>$C141*INDEX(Curves!$AF$8:$AF$68,T$4-$B141+1)</f>
        <v/>
      </c>
      <c r="U141" s="121">
        <f>$C141*INDEX(Curves!$AF$8:$AF$68,U$4-$B141+1)</f>
        <v/>
      </c>
      <c r="V141" s="121">
        <f>$C141*INDEX(Curves!$AF$8:$AF$68,V$4-$B141+1)</f>
        <v/>
      </c>
      <c r="W141" s="121">
        <f>$C141*INDEX(Curves!$AF$8:$AF$68,W$4-$B141+1)</f>
        <v/>
      </c>
      <c r="X141" s="121">
        <f>$C141*INDEX(Curves!$AF$8:$AF$68,X$4-$B141+1)</f>
        <v/>
      </c>
      <c r="Y141" s="121">
        <f>$C141*INDEX(Curves!$AF$8:$AF$68,Y$4-$B141+1)</f>
        <v/>
      </c>
      <c r="Z141" s="121">
        <f>$C141*INDEX(Curves!$AF$8:$AF$68,Z$4-$B141+1)</f>
        <v/>
      </c>
      <c r="AA141" s="121">
        <f>$C141*INDEX(Curves!$AF$8:$AF$68,AA$4-$B141+1)</f>
        <v/>
      </c>
      <c r="AB141" s="121">
        <f>$C141*INDEX(Curves!$AF$8:$AF$68,AB$4-$B141+1)</f>
        <v/>
      </c>
      <c r="AC141" s="121">
        <f>$C141*INDEX(Curves!$AF$8:$AF$68,AC$4-$B141+1)</f>
        <v/>
      </c>
      <c r="AD141" s="121">
        <f>$C141*INDEX(Curves!$AF$8:$AF$68,AD$4-$B141+1)</f>
        <v/>
      </c>
      <c r="AE141" s="121">
        <f>$C141*INDEX(Curves!$AF$8:$AF$68,AE$4-$B141+1)</f>
        <v/>
      </c>
      <c r="AF141" s="121">
        <f>$C141*INDEX(Curves!$AF$8:$AF$68,AF$4-$B141+1)</f>
        <v/>
      </c>
      <c r="AG141" s="121">
        <f>$C141*INDEX(Curves!$AF$8:$AF$68,AG$4-$B141+1)</f>
        <v/>
      </c>
      <c r="AH141" s="121">
        <f>$C141*INDEX(Curves!$AF$8:$AF$68,AH$4-$B141+1)</f>
        <v/>
      </c>
      <c r="AI141" s="121">
        <f>$C141*INDEX(Curves!$AF$8:$AF$68,AI$4-$B141+1)</f>
        <v/>
      </c>
      <c r="AJ141" s="121">
        <f>$C141*INDEX(Curves!$AF$8:$AF$68,AJ$4-$B141+1)</f>
        <v/>
      </c>
      <c r="AK141" s="121">
        <f>$C141*INDEX(Curves!$AF$8:$AF$68,AK$4-$B141+1)</f>
        <v/>
      </c>
      <c r="AL141" s="121">
        <f>$C141*INDEX(Curves!$AF$8:$AF$68,AL$4-$B141+1)</f>
        <v/>
      </c>
      <c r="AM141" s="121">
        <f>$C141*INDEX(Curves!$AF$8:$AF$68,AM$4-$B141+1)</f>
        <v/>
      </c>
      <c r="AN141" s="121">
        <f>$C141*INDEX(Curves!$AF$8:$AF$68,AN$4-$B141+1)</f>
        <v/>
      </c>
      <c r="AO141" s="121">
        <f>$C141*INDEX(Curves!$AF$8:$AF$68,AO$4-$B141+1)</f>
        <v/>
      </c>
      <c r="AP141" s="121">
        <f>$C141*INDEX(Curves!$AF$8:$AF$68,AP$4-$B141+1)</f>
        <v/>
      </c>
      <c r="AQ141" s="121">
        <f>$C141*INDEX(Curves!$AF$8:$AF$68,AQ$4-$B141+1)</f>
        <v/>
      </c>
      <c r="AR141" s="121">
        <f>$C141*INDEX(Curves!$AF$8:$AF$68,AR$4-$B141+1)</f>
        <v/>
      </c>
      <c r="AS141" s="121">
        <f>$C141*INDEX(Curves!$AF$8:$AF$68,AS$4-$B141+1)</f>
        <v/>
      </c>
      <c r="AT141" s="121">
        <f>$C141*INDEX(Curves!$AF$8:$AF$68,AT$4-$B141+1)</f>
        <v/>
      </c>
      <c r="AU141" s="121">
        <f>$C141*INDEX(Curves!$AF$8:$AF$68,AU$4-$B141+1)</f>
        <v/>
      </c>
      <c r="AV141" s="121">
        <f>$C141*INDEX(Curves!$AF$8:$AF$68,AV$4-$B141+1)</f>
        <v/>
      </c>
      <c r="AW141" s="121">
        <f>$C141*INDEX(Curves!$AF$8:$AF$68,AW$4-$B141+1)</f>
        <v/>
      </c>
      <c r="AX141" s="121">
        <f>$C141*INDEX(Curves!$AF$8:$AF$68,AX$4-$B141+1)</f>
        <v/>
      </c>
      <c r="AY141" s="121">
        <f>$C141*INDEX(Curves!$AF$8:$AF$68,AY$4-$B141+1)</f>
        <v/>
      </c>
      <c r="AZ141" s="121">
        <f>$C141*INDEX(Curves!$AF$8:$AF$68,AZ$4-$B141+1)</f>
        <v/>
      </c>
      <c r="BA141" s="121">
        <f>$C141*INDEX(Curves!$AF$8:$AF$68,BA$4-$B141+1)</f>
        <v/>
      </c>
      <c r="BB141" s="121">
        <f>$C141*INDEX(Curves!$AF$8:$AF$68,BB$4-$B141+1)</f>
        <v/>
      </c>
      <c r="BC141" s="121">
        <f>$C141*INDEX(Curves!$AF$8:$AF$68,BC$4-$B141+1)</f>
        <v/>
      </c>
      <c r="BD141" s="121">
        <f>$C141*INDEX(Curves!$AF$8:$AF$68,BD$4-$B141+1)</f>
        <v/>
      </c>
      <c r="BE141" s="121">
        <f>$C141*INDEX(Curves!$AF$8:$AF$68,BE$4-$B141+1)</f>
        <v/>
      </c>
      <c r="BF141" s="121">
        <f>$C141*INDEX(Curves!$AF$8:$AF$68,BF$4-$B141+1)</f>
        <v/>
      </c>
      <c r="BG141" s="121">
        <f>$C141*INDEX(Curves!$AF$8:$AF$68,BG$4-$B141+1)</f>
        <v/>
      </c>
      <c r="BH141" s="121">
        <f>$C141*INDEX(Curves!$AF$8:$AF$68,BH$4-$B141+1)</f>
        <v/>
      </c>
      <c r="BI141" s="121">
        <f>$C141*INDEX(Curves!$AF$8:$AF$68,BI$4-$B141+1)</f>
        <v/>
      </c>
      <c r="BJ141" s="121">
        <f>$C141*INDEX(Curves!$AF$8:$AF$68,BJ$4-$B141+1)</f>
        <v/>
      </c>
      <c r="BK141" s="121">
        <f>$C141*INDEX(Curves!$AF$8:$AF$68,BK$4-$B141+1)</f>
        <v/>
      </c>
      <c r="BL141" s="121">
        <f>$C141*INDEX(Curves!$AF$8:$AF$68,BL$4-$B141+1)</f>
        <v/>
      </c>
    </row>
    <row r="142">
      <c r="A142" s="116" t="inlineStr">
        <is>
          <t>Cohort month 7</t>
        </is>
      </c>
      <c r="B142" s="116" t="n">
        <v>7</v>
      </c>
      <c r="C142" s="33">
        <f>INDEX(Ops!$E$60:$BL$60,1,$B142)</f>
        <v/>
      </c>
      <c r="L142" s="121">
        <f>$C142*INDEX(Curves!$AF$8:$AF$68,L$4-$B142+1)</f>
        <v/>
      </c>
      <c r="M142" s="121">
        <f>$C142*INDEX(Curves!$AF$8:$AF$68,M$4-$B142+1)</f>
        <v/>
      </c>
      <c r="N142" s="121">
        <f>$C142*INDEX(Curves!$AF$8:$AF$68,N$4-$B142+1)</f>
        <v/>
      </c>
      <c r="O142" s="121">
        <f>$C142*INDEX(Curves!$AF$8:$AF$68,O$4-$B142+1)</f>
        <v/>
      </c>
      <c r="P142" s="121">
        <f>$C142*INDEX(Curves!$AF$8:$AF$68,P$4-$B142+1)</f>
        <v/>
      </c>
      <c r="Q142" s="121">
        <f>$C142*INDEX(Curves!$AF$8:$AF$68,Q$4-$B142+1)</f>
        <v/>
      </c>
      <c r="R142" s="121">
        <f>$C142*INDEX(Curves!$AF$8:$AF$68,R$4-$B142+1)</f>
        <v/>
      </c>
      <c r="S142" s="121">
        <f>$C142*INDEX(Curves!$AF$8:$AF$68,S$4-$B142+1)</f>
        <v/>
      </c>
      <c r="T142" s="121">
        <f>$C142*INDEX(Curves!$AF$8:$AF$68,T$4-$B142+1)</f>
        <v/>
      </c>
      <c r="U142" s="121">
        <f>$C142*INDEX(Curves!$AF$8:$AF$68,U$4-$B142+1)</f>
        <v/>
      </c>
      <c r="V142" s="121">
        <f>$C142*INDEX(Curves!$AF$8:$AF$68,V$4-$B142+1)</f>
        <v/>
      </c>
      <c r="W142" s="121">
        <f>$C142*INDEX(Curves!$AF$8:$AF$68,W$4-$B142+1)</f>
        <v/>
      </c>
      <c r="X142" s="121">
        <f>$C142*INDEX(Curves!$AF$8:$AF$68,X$4-$B142+1)</f>
        <v/>
      </c>
      <c r="Y142" s="121">
        <f>$C142*INDEX(Curves!$AF$8:$AF$68,Y$4-$B142+1)</f>
        <v/>
      </c>
      <c r="Z142" s="121">
        <f>$C142*INDEX(Curves!$AF$8:$AF$68,Z$4-$B142+1)</f>
        <v/>
      </c>
      <c r="AA142" s="121">
        <f>$C142*INDEX(Curves!$AF$8:$AF$68,AA$4-$B142+1)</f>
        <v/>
      </c>
      <c r="AB142" s="121">
        <f>$C142*INDEX(Curves!$AF$8:$AF$68,AB$4-$B142+1)</f>
        <v/>
      </c>
      <c r="AC142" s="121">
        <f>$C142*INDEX(Curves!$AF$8:$AF$68,AC$4-$B142+1)</f>
        <v/>
      </c>
      <c r="AD142" s="121">
        <f>$C142*INDEX(Curves!$AF$8:$AF$68,AD$4-$B142+1)</f>
        <v/>
      </c>
      <c r="AE142" s="121">
        <f>$C142*INDEX(Curves!$AF$8:$AF$68,AE$4-$B142+1)</f>
        <v/>
      </c>
      <c r="AF142" s="121">
        <f>$C142*INDEX(Curves!$AF$8:$AF$68,AF$4-$B142+1)</f>
        <v/>
      </c>
      <c r="AG142" s="121">
        <f>$C142*INDEX(Curves!$AF$8:$AF$68,AG$4-$B142+1)</f>
        <v/>
      </c>
      <c r="AH142" s="121">
        <f>$C142*INDEX(Curves!$AF$8:$AF$68,AH$4-$B142+1)</f>
        <v/>
      </c>
      <c r="AI142" s="121">
        <f>$C142*INDEX(Curves!$AF$8:$AF$68,AI$4-$B142+1)</f>
        <v/>
      </c>
      <c r="AJ142" s="121">
        <f>$C142*INDEX(Curves!$AF$8:$AF$68,AJ$4-$B142+1)</f>
        <v/>
      </c>
      <c r="AK142" s="121">
        <f>$C142*INDEX(Curves!$AF$8:$AF$68,AK$4-$B142+1)</f>
        <v/>
      </c>
      <c r="AL142" s="121">
        <f>$C142*INDEX(Curves!$AF$8:$AF$68,AL$4-$B142+1)</f>
        <v/>
      </c>
      <c r="AM142" s="121">
        <f>$C142*INDEX(Curves!$AF$8:$AF$68,AM$4-$B142+1)</f>
        <v/>
      </c>
      <c r="AN142" s="121">
        <f>$C142*INDEX(Curves!$AF$8:$AF$68,AN$4-$B142+1)</f>
        <v/>
      </c>
      <c r="AO142" s="121">
        <f>$C142*INDEX(Curves!$AF$8:$AF$68,AO$4-$B142+1)</f>
        <v/>
      </c>
      <c r="AP142" s="121">
        <f>$C142*INDEX(Curves!$AF$8:$AF$68,AP$4-$B142+1)</f>
        <v/>
      </c>
      <c r="AQ142" s="121">
        <f>$C142*INDEX(Curves!$AF$8:$AF$68,AQ$4-$B142+1)</f>
        <v/>
      </c>
      <c r="AR142" s="121">
        <f>$C142*INDEX(Curves!$AF$8:$AF$68,AR$4-$B142+1)</f>
        <v/>
      </c>
      <c r="AS142" s="121">
        <f>$C142*INDEX(Curves!$AF$8:$AF$68,AS$4-$B142+1)</f>
        <v/>
      </c>
      <c r="AT142" s="121">
        <f>$C142*INDEX(Curves!$AF$8:$AF$68,AT$4-$B142+1)</f>
        <v/>
      </c>
      <c r="AU142" s="121">
        <f>$C142*INDEX(Curves!$AF$8:$AF$68,AU$4-$B142+1)</f>
        <v/>
      </c>
      <c r="AV142" s="121">
        <f>$C142*INDEX(Curves!$AF$8:$AF$68,AV$4-$B142+1)</f>
        <v/>
      </c>
      <c r="AW142" s="121">
        <f>$C142*INDEX(Curves!$AF$8:$AF$68,AW$4-$B142+1)</f>
        <v/>
      </c>
      <c r="AX142" s="121">
        <f>$C142*INDEX(Curves!$AF$8:$AF$68,AX$4-$B142+1)</f>
        <v/>
      </c>
      <c r="AY142" s="121">
        <f>$C142*INDEX(Curves!$AF$8:$AF$68,AY$4-$B142+1)</f>
        <v/>
      </c>
      <c r="AZ142" s="121">
        <f>$C142*INDEX(Curves!$AF$8:$AF$68,AZ$4-$B142+1)</f>
        <v/>
      </c>
      <c r="BA142" s="121">
        <f>$C142*INDEX(Curves!$AF$8:$AF$68,BA$4-$B142+1)</f>
        <v/>
      </c>
      <c r="BB142" s="121">
        <f>$C142*INDEX(Curves!$AF$8:$AF$68,BB$4-$B142+1)</f>
        <v/>
      </c>
      <c r="BC142" s="121">
        <f>$C142*INDEX(Curves!$AF$8:$AF$68,BC$4-$B142+1)</f>
        <v/>
      </c>
      <c r="BD142" s="121">
        <f>$C142*INDEX(Curves!$AF$8:$AF$68,BD$4-$B142+1)</f>
        <v/>
      </c>
      <c r="BE142" s="121">
        <f>$C142*INDEX(Curves!$AF$8:$AF$68,BE$4-$B142+1)</f>
        <v/>
      </c>
      <c r="BF142" s="121">
        <f>$C142*INDEX(Curves!$AF$8:$AF$68,BF$4-$B142+1)</f>
        <v/>
      </c>
      <c r="BG142" s="121">
        <f>$C142*INDEX(Curves!$AF$8:$AF$68,BG$4-$B142+1)</f>
        <v/>
      </c>
      <c r="BH142" s="121">
        <f>$C142*INDEX(Curves!$AF$8:$AF$68,BH$4-$B142+1)</f>
        <v/>
      </c>
      <c r="BI142" s="121">
        <f>$C142*INDEX(Curves!$AF$8:$AF$68,BI$4-$B142+1)</f>
        <v/>
      </c>
      <c r="BJ142" s="121">
        <f>$C142*INDEX(Curves!$AF$8:$AF$68,BJ$4-$B142+1)</f>
        <v/>
      </c>
      <c r="BK142" s="121">
        <f>$C142*INDEX(Curves!$AF$8:$AF$68,BK$4-$B142+1)</f>
        <v/>
      </c>
      <c r="BL142" s="121">
        <f>$C142*INDEX(Curves!$AF$8:$AF$68,BL$4-$B142+1)</f>
        <v/>
      </c>
    </row>
    <row r="143">
      <c r="A143" s="116" t="inlineStr">
        <is>
          <t>Cohort month 8</t>
        </is>
      </c>
      <c r="B143" s="116" t="n">
        <v>8</v>
      </c>
      <c r="C143" s="33">
        <f>INDEX(Ops!$E$60:$BL$60,1,$B143)</f>
        <v/>
      </c>
      <c r="M143" s="121">
        <f>$C143*INDEX(Curves!$AF$8:$AF$68,M$4-$B143+1)</f>
        <v/>
      </c>
      <c r="N143" s="121">
        <f>$C143*INDEX(Curves!$AF$8:$AF$68,N$4-$B143+1)</f>
        <v/>
      </c>
      <c r="O143" s="121">
        <f>$C143*INDEX(Curves!$AF$8:$AF$68,O$4-$B143+1)</f>
        <v/>
      </c>
      <c r="P143" s="121">
        <f>$C143*INDEX(Curves!$AF$8:$AF$68,P$4-$B143+1)</f>
        <v/>
      </c>
      <c r="Q143" s="121">
        <f>$C143*INDEX(Curves!$AF$8:$AF$68,Q$4-$B143+1)</f>
        <v/>
      </c>
      <c r="R143" s="121">
        <f>$C143*INDEX(Curves!$AF$8:$AF$68,R$4-$B143+1)</f>
        <v/>
      </c>
      <c r="S143" s="121">
        <f>$C143*INDEX(Curves!$AF$8:$AF$68,S$4-$B143+1)</f>
        <v/>
      </c>
      <c r="T143" s="121">
        <f>$C143*INDEX(Curves!$AF$8:$AF$68,T$4-$B143+1)</f>
        <v/>
      </c>
      <c r="U143" s="121">
        <f>$C143*INDEX(Curves!$AF$8:$AF$68,U$4-$B143+1)</f>
        <v/>
      </c>
      <c r="V143" s="121">
        <f>$C143*INDEX(Curves!$AF$8:$AF$68,V$4-$B143+1)</f>
        <v/>
      </c>
      <c r="W143" s="121">
        <f>$C143*INDEX(Curves!$AF$8:$AF$68,W$4-$B143+1)</f>
        <v/>
      </c>
      <c r="X143" s="121">
        <f>$C143*INDEX(Curves!$AF$8:$AF$68,X$4-$B143+1)</f>
        <v/>
      </c>
      <c r="Y143" s="121">
        <f>$C143*INDEX(Curves!$AF$8:$AF$68,Y$4-$B143+1)</f>
        <v/>
      </c>
      <c r="Z143" s="121">
        <f>$C143*INDEX(Curves!$AF$8:$AF$68,Z$4-$B143+1)</f>
        <v/>
      </c>
      <c r="AA143" s="121">
        <f>$C143*INDEX(Curves!$AF$8:$AF$68,AA$4-$B143+1)</f>
        <v/>
      </c>
      <c r="AB143" s="121">
        <f>$C143*INDEX(Curves!$AF$8:$AF$68,AB$4-$B143+1)</f>
        <v/>
      </c>
      <c r="AC143" s="121">
        <f>$C143*INDEX(Curves!$AF$8:$AF$68,AC$4-$B143+1)</f>
        <v/>
      </c>
      <c r="AD143" s="121">
        <f>$C143*INDEX(Curves!$AF$8:$AF$68,AD$4-$B143+1)</f>
        <v/>
      </c>
      <c r="AE143" s="121">
        <f>$C143*INDEX(Curves!$AF$8:$AF$68,AE$4-$B143+1)</f>
        <v/>
      </c>
      <c r="AF143" s="121">
        <f>$C143*INDEX(Curves!$AF$8:$AF$68,AF$4-$B143+1)</f>
        <v/>
      </c>
      <c r="AG143" s="121">
        <f>$C143*INDEX(Curves!$AF$8:$AF$68,AG$4-$B143+1)</f>
        <v/>
      </c>
      <c r="AH143" s="121">
        <f>$C143*INDEX(Curves!$AF$8:$AF$68,AH$4-$B143+1)</f>
        <v/>
      </c>
      <c r="AI143" s="121">
        <f>$C143*INDEX(Curves!$AF$8:$AF$68,AI$4-$B143+1)</f>
        <v/>
      </c>
      <c r="AJ143" s="121">
        <f>$C143*INDEX(Curves!$AF$8:$AF$68,AJ$4-$B143+1)</f>
        <v/>
      </c>
      <c r="AK143" s="121">
        <f>$C143*INDEX(Curves!$AF$8:$AF$68,AK$4-$B143+1)</f>
        <v/>
      </c>
      <c r="AL143" s="121">
        <f>$C143*INDEX(Curves!$AF$8:$AF$68,AL$4-$B143+1)</f>
        <v/>
      </c>
      <c r="AM143" s="121">
        <f>$C143*INDEX(Curves!$AF$8:$AF$68,AM$4-$B143+1)</f>
        <v/>
      </c>
      <c r="AN143" s="121">
        <f>$C143*INDEX(Curves!$AF$8:$AF$68,AN$4-$B143+1)</f>
        <v/>
      </c>
      <c r="AO143" s="121">
        <f>$C143*INDEX(Curves!$AF$8:$AF$68,AO$4-$B143+1)</f>
        <v/>
      </c>
      <c r="AP143" s="121">
        <f>$C143*INDEX(Curves!$AF$8:$AF$68,AP$4-$B143+1)</f>
        <v/>
      </c>
      <c r="AQ143" s="121">
        <f>$C143*INDEX(Curves!$AF$8:$AF$68,AQ$4-$B143+1)</f>
        <v/>
      </c>
      <c r="AR143" s="121">
        <f>$C143*INDEX(Curves!$AF$8:$AF$68,AR$4-$B143+1)</f>
        <v/>
      </c>
      <c r="AS143" s="121">
        <f>$C143*INDEX(Curves!$AF$8:$AF$68,AS$4-$B143+1)</f>
        <v/>
      </c>
      <c r="AT143" s="121">
        <f>$C143*INDEX(Curves!$AF$8:$AF$68,AT$4-$B143+1)</f>
        <v/>
      </c>
      <c r="AU143" s="121">
        <f>$C143*INDEX(Curves!$AF$8:$AF$68,AU$4-$B143+1)</f>
        <v/>
      </c>
      <c r="AV143" s="121">
        <f>$C143*INDEX(Curves!$AF$8:$AF$68,AV$4-$B143+1)</f>
        <v/>
      </c>
      <c r="AW143" s="121">
        <f>$C143*INDEX(Curves!$AF$8:$AF$68,AW$4-$B143+1)</f>
        <v/>
      </c>
      <c r="AX143" s="121">
        <f>$C143*INDEX(Curves!$AF$8:$AF$68,AX$4-$B143+1)</f>
        <v/>
      </c>
      <c r="AY143" s="121">
        <f>$C143*INDEX(Curves!$AF$8:$AF$68,AY$4-$B143+1)</f>
        <v/>
      </c>
      <c r="AZ143" s="121">
        <f>$C143*INDEX(Curves!$AF$8:$AF$68,AZ$4-$B143+1)</f>
        <v/>
      </c>
      <c r="BA143" s="121">
        <f>$C143*INDEX(Curves!$AF$8:$AF$68,BA$4-$B143+1)</f>
        <v/>
      </c>
      <c r="BB143" s="121">
        <f>$C143*INDEX(Curves!$AF$8:$AF$68,BB$4-$B143+1)</f>
        <v/>
      </c>
      <c r="BC143" s="121">
        <f>$C143*INDEX(Curves!$AF$8:$AF$68,BC$4-$B143+1)</f>
        <v/>
      </c>
      <c r="BD143" s="121">
        <f>$C143*INDEX(Curves!$AF$8:$AF$68,BD$4-$B143+1)</f>
        <v/>
      </c>
      <c r="BE143" s="121">
        <f>$C143*INDEX(Curves!$AF$8:$AF$68,BE$4-$B143+1)</f>
        <v/>
      </c>
      <c r="BF143" s="121">
        <f>$C143*INDEX(Curves!$AF$8:$AF$68,BF$4-$B143+1)</f>
        <v/>
      </c>
      <c r="BG143" s="121">
        <f>$C143*INDEX(Curves!$AF$8:$AF$68,BG$4-$B143+1)</f>
        <v/>
      </c>
      <c r="BH143" s="121">
        <f>$C143*INDEX(Curves!$AF$8:$AF$68,BH$4-$B143+1)</f>
        <v/>
      </c>
      <c r="BI143" s="121">
        <f>$C143*INDEX(Curves!$AF$8:$AF$68,BI$4-$B143+1)</f>
        <v/>
      </c>
      <c r="BJ143" s="121">
        <f>$C143*INDEX(Curves!$AF$8:$AF$68,BJ$4-$B143+1)</f>
        <v/>
      </c>
      <c r="BK143" s="121">
        <f>$C143*INDEX(Curves!$AF$8:$AF$68,BK$4-$B143+1)</f>
        <v/>
      </c>
      <c r="BL143" s="121">
        <f>$C143*INDEX(Curves!$AF$8:$AF$68,BL$4-$B143+1)</f>
        <v/>
      </c>
    </row>
    <row r="144">
      <c r="A144" s="116" t="inlineStr">
        <is>
          <t>Cohort month 9</t>
        </is>
      </c>
      <c r="B144" s="116" t="n">
        <v>9</v>
      </c>
      <c r="C144" s="33">
        <f>INDEX(Ops!$E$60:$BL$60,1,$B144)</f>
        <v/>
      </c>
      <c r="N144" s="121">
        <f>$C144*INDEX(Curves!$AF$8:$AF$68,N$4-$B144+1)</f>
        <v/>
      </c>
      <c r="O144" s="121">
        <f>$C144*INDEX(Curves!$AF$8:$AF$68,O$4-$B144+1)</f>
        <v/>
      </c>
      <c r="P144" s="121">
        <f>$C144*INDEX(Curves!$AF$8:$AF$68,P$4-$B144+1)</f>
        <v/>
      </c>
      <c r="Q144" s="121">
        <f>$C144*INDEX(Curves!$AF$8:$AF$68,Q$4-$B144+1)</f>
        <v/>
      </c>
      <c r="R144" s="121">
        <f>$C144*INDEX(Curves!$AF$8:$AF$68,R$4-$B144+1)</f>
        <v/>
      </c>
      <c r="S144" s="121">
        <f>$C144*INDEX(Curves!$AF$8:$AF$68,S$4-$B144+1)</f>
        <v/>
      </c>
      <c r="T144" s="121">
        <f>$C144*INDEX(Curves!$AF$8:$AF$68,T$4-$B144+1)</f>
        <v/>
      </c>
      <c r="U144" s="121">
        <f>$C144*INDEX(Curves!$AF$8:$AF$68,U$4-$B144+1)</f>
        <v/>
      </c>
      <c r="V144" s="121">
        <f>$C144*INDEX(Curves!$AF$8:$AF$68,V$4-$B144+1)</f>
        <v/>
      </c>
      <c r="W144" s="121">
        <f>$C144*INDEX(Curves!$AF$8:$AF$68,W$4-$B144+1)</f>
        <v/>
      </c>
      <c r="X144" s="121">
        <f>$C144*INDEX(Curves!$AF$8:$AF$68,X$4-$B144+1)</f>
        <v/>
      </c>
      <c r="Y144" s="121">
        <f>$C144*INDEX(Curves!$AF$8:$AF$68,Y$4-$B144+1)</f>
        <v/>
      </c>
      <c r="Z144" s="121">
        <f>$C144*INDEX(Curves!$AF$8:$AF$68,Z$4-$B144+1)</f>
        <v/>
      </c>
      <c r="AA144" s="121">
        <f>$C144*INDEX(Curves!$AF$8:$AF$68,AA$4-$B144+1)</f>
        <v/>
      </c>
      <c r="AB144" s="121">
        <f>$C144*INDEX(Curves!$AF$8:$AF$68,AB$4-$B144+1)</f>
        <v/>
      </c>
      <c r="AC144" s="121">
        <f>$C144*INDEX(Curves!$AF$8:$AF$68,AC$4-$B144+1)</f>
        <v/>
      </c>
      <c r="AD144" s="121">
        <f>$C144*INDEX(Curves!$AF$8:$AF$68,AD$4-$B144+1)</f>
        <v/>
      </c>
      <c r="AE144" s="121">
        <f>$C144*INDEX(Curves!$AF$8:$AF$68,AE$4-$B144+1)</f>
        <v/>
      </c>
      <c r="AF144" s="121">
        <f>$C144*INDEX(Curves!$AF$8:$AF$68,AF$4-$B144+1)</f>
        <v/>
      </c>
      <c r="AG144" s="121">
        <f>$C144*INDEX(Curves!$AF$8:$AF$68,AG$4-$B144+1)</f>
        <v/>
      </c>
      <c r="AH144" s="121">
        <f>$C144*INDEX(Curves!$AF$8:$AF$68,AH$4-$B144+1)</f>
        <v/>
      </c>
      <c r="AI144" s="121">
        <f>$C144*INDEX(Curves!$AF$8:$AF$68,AI$4-$B144+1)</f>
        <v/>
      </c>
      <c r="AJ144" s="121">
        <f>$C144*INDEX(Curves!$AF$8:$AF$68,AJ$4-$B144+1)</f>
        <v/>
      </c>
      <c r="AK144" s="121">
        <f>$C144*INDEX(Curves!$AF$8:$AF$68,AK$4-$B144+1)</f>
        <v/>
      </c>
      <c r="AL144" s="121">
        <f>$C144*INDEX(Curves!$AF$8:$AF$68,AL$4-$B144+1)</f>
        <v/>
      </c>
      <c r="AM144" s="121">
        <f>$C144*INDEX(Curves!$AF$8:$AF$68,AM$4-$B144+1)</f>
        <v/>
      </c>
      <c r="AN144" s="121">
        <f>$C144*INDEX(Curves!$AF$8:$AF$68,AN$4-$B144+1)</f>
        <v/>
      </c>
      <c r="AO144" s="121">
        <f>$C144*INDEX(Curves!$AF$8:$AF$68,AO$4-$B144+1)</f>
        <v/>
      </c>
      <c r="AP144" s="121">
        <f>$C144*INDEX(Curves!$AF$8:$AF$68,AP$4-$B144+1)</f>
        <v/>
      </c>
      <c r="AQ144" s="121">
        <f>$C144*INDEX(Curves!$AF$8:$AF$68,AQ$4-$B144+1)</f>
        <v/>
      </c>
      <c r="AR144" s="121">
        <f>$C144*INDEX(Curves!$AF$8:$AF$68,AR$4-$B144+1)</f>
        <v/>
      </c>
      <c r="AS144" s="121">
        <f>$C144*INDEX(Curves!$AF$8:$AF$68,AS$4-$B144+1)</f>
        <v/>
      </c>
      <c r="AT144" s="121">
        <f>$C144*INDEX(Curves!$AF$8:$AF$68,AT$4-$B144+1)</f>
        <v/>
      </c>
      <c r="AU144" s="121">
        <f>$C144*INDEX(Curves!$AF$8:$AF$68,AU$4-$B144+1)</f>
        <v/>
      </c>
      <c r="AV144" s="121">
        <f>$C144*INDEX(Curves!$AF$8:$AF$68,AV$4-$B144+1)</f>
        <v/>
      </c>
      <c r="AW144" s="121">
        <f>$C144*INDEX(Curves!$AF$8:$AF$68,AW$4-$B144+1)</f>
        <v/>
      </c>
      <c r="AX144" s="121">
        <f>$C144*INDEX(Curves!$AF$8:$AF$68,AX$4-$B144+1)</f>
        <v/>
      </c>
      <c r="AY144" s="121">
        <f>$C144*INDEX(Curves!$AF$8:$AF$68,AY$4-$B144+1)</f>
        <v/>
      </c>
      <c r="AZ144" s="121">
        <f>$C144*INDEX(Curves!$AF$8:$AF$68,AZ$4-$B144+1)</f>
        <v/>
      </c>
      <c r="BA144" s="121">
        <f>$C144*INDEX(Curves!$AF$8:$AF$68,BA$4-$B144+1)</f>
        <v/>
      </c>
      <c r="BB144" s="121">
        <f>$C144*INDEX(Curves!$AF$8:$AF$68,BB$4-$B144+1)</f>
        <v/>
      </c>
      <c r="BC144" s="121">
        <f>$C144*INDEX(Curves!$AF$8:$AF$68,BC$4-$B144+1)</f>
        <v/>
      </c>
      <c r="BD144" s="121">
        <f>$C144*INDEX(Curves!$AF$8:$AF$68,BD$4-$B144+1)</f>
        <v/>
      </c>
      <c r="BE144" s="121">
        <f>$C144*INDEX(Curves!$AF$8:$AF$68,BE$4-$B144+1)</f>
        <v/>
      </c>
      <c r="BF144" s="121">
        <f>$C144*INDEX(Curves!$AF$8:$AF$68,BF$4-$B144+1)</f>
        <v/>
      </c>
      <c r="BG144" s="121">
        <f>$C144*INDEX(Curves!$AF$8:$AF$68,BG$4-$B144+1)</f>
        <v/>
      </c>
      <c r="BH144" s="121">
        <f>$C144*INDEX(Curves!$AF$8:$AF$68,BH$4-$B144+1)</f>
        <v/>
      </c>
      <c r="BI144" s="121">
        <f>$C144*INDEX(Curves!$AF$8:$AF$68,BI$4-$B144+1)</f>
        <v/>
      </c>
      <c r="BJ144" s="121">
        <f>$C144*INDEX(Curves!$AF$8:$AF$68,BJ$4-$B144+1)</f>
        <v/>
      </c>
      <c r="BK144" s="121">
        <f>$C144*INDEX(Curves!$AF$8:$AF$68,BK$4-$B144+1)</f>
        <v/>
      </c>
      <c r="BL144" s="121">
        <f>$C144*INDEX(Curves!$AF$8:$AF$68,BL$4-$B144+1)</f>
        <v/>
      </c>
    </row>
    <row r="145">
      <c r="A145" s="116" t="inlineStr">
        <is>
          <t>Cohort month 10</t>
        </is>
      </c>
      <c r="B145" s="116" t="n">
        <v>10</v>
      </c>
      <c r="C145" s="33">
        <f>INDEX(Ops!$E$60:$BL$60,1,$B145)</f>
        <v/>
      </c>
      <c r="O145" s="121">
        <f>$C145*INDEX(Curves!$AF$8:$AF$68,O$4-$B145+1)</f>
        <v/>
      </c>
      <c r="P145" s="121">
        <f>$C145*INDEX(Curves!$AF$8:$AF$68,P$4-$B145+1)</f>
        <v/>
      </c>
      <c r="Q145" s="121">
        <f>$C145*INDEX(Curves!$AF$8:$AF$68,Q$4-$B145+1)</f>
        <v/>
      </c>
      <c r="R145" s="121">
        <f>$C145*INDEX(Curves!$AF$8:$AF$68,R$4-$B145+1)</f>
        <v/>
      </c>
      <c r="S145" s="121">
        <f>$C145*INDEX(Curves!$AF$8:$AF$68,S$4-$B145+1)</f>
        <v/>
      </c>
      <c r="T145" s="121">
        <f>$C145*INDEX(Curves!$AF$8:$AF$68,T$4-$B145+1)</f>
        <v/>
      </c>
      <c r="U145" s="121">
        <f>$C145*INDEX(Curves!$AF$8:$AF$68,U$4-$B145+1)</f>
        <v/>
      </c>
      <c r="V145" s="121">
        <f>$C145*INDEX(Curves!$AF$8:$AF$68,V$4-$B145+1)</f>
        <v/>
      </c>
      <c r="W145" s="121">
        <f>$C145*INDEX(Curves!$AF$8:$AF$68,W$4-$B145+1)</f>
        <v/>
      </c>
      <c r="X145" s="121">
        <f>$C145*INDEX(Curves!$AF$8:$AF$68,X$4-$B145+1)</f>
        <v/>
      </c>
      <c r="Y145" s="121">
        <f>$C145*INDEX(Curves!$AF$8:$AF$68,Y$4-$B145+1)</f>
        <v/>
      </c>
      <c r="Z145" s="121">
        <f>$C145*INDEX(Curves!$AF$8:$AF$68,Z$4-$B145+1)</f>
        <v/>
      </c>
      <c r="AA145" s="121">
        <f>$C145*INDEX(Curves!$AF$8:$AF$68,AA$4-$B145+1)</f>
        <v/>
      </c>
      <c r="AB145" s="121">
        <f>$C145*INDEX(Curves!$AF$8:$AF$68,AB$4-$B145+1)</f>
        <v/>
      </c>
      <c r="AC145" s="121">
        <f>$C145*INDEX(Curves!$AF$8:$AF$68,AC$4-$B145+1)</f>
        <v/>
      </c>
      <c r="AD145" s="121">
        <f>$C145*INDEX(Curves!$AF$8:$AF$68,AD$4-$B145+1)</f>
        <v/>
      </c>
      <c r="AE145" s="121">
        <f>$C145*INDEX(Curves!$AF$8:$AF$68,AE$4-$B145+1)</f>
        <v/>
      </c>
      <c r="AF145" s="121">
        <f>$C145*INDEX(Curves!$AF$8:$AF$68,AF$4-$B145+1)</f>
        <v/>
      </c>
      <c r="AG145" s="121">
        <f>$C145*INDEX(Curves!$AF$8:$AF$68,AG$4-$B145+1)</f>
        <v/>
      </c>
      <c r="AH145" s="121">
        <f>$C145*INDEX(Curves!$AF$8:$AF$68,AH$4-$B145+1)</f>
        <v/>
      </c>
      <c r="AI145" s="121">
        <f>$C145*INDEX(Curves!$AF$8:$AF$68,AI$4-$B145+1)</f>
        <v/>
      </c>
      <c r="AJ145" s="121">
        <f>$C145*INDEX(Curves!$AF$8:$AF$68,AJ$4-$B145+1)</f>
        <v/>
      </c>
      <c r="AK145" s="121">
        <f>$C145*INDEX(Curves!$AF$8:$AF$68,AK$4-$B145+1)</f>
        <v/>
      </c>
      <c r="AL145" s="121">
        <f>$C145*INDEX(Curves!$AF$8:$AF$68,AL$4-$B145+1)</f>
        <v/>
      </c>
      <c r="AM145" s="121">
        <f>$C145*INDEX(Curves!$AF$8:$AF$68,AM$4-$B145+1)</f>
        <v/>
      </c>
      <c r="AN145" s="121">
        <f>$C145*INDEX(Curves!$AF$8:$AF$68,AN$4-$B145+1)</f>
        <v/>
      </c>
      <c r="AO145" s="121">
        <f>$C145*INDEX(Curves!$AF$8:$AF$68,AO$4-$B145+1)</f>
        <v/>
      </c>
      <c r="AP145" s="121">
        <f>$C145*INDEX(Curves!$AF$8:$AF$68,AP$4-$B145+1)</f>
        <v/>
      </c>
      <c r="AQ145" s="121">
        <f>$C145*INDEX(Curves!$AF$8:$AF$68,AQ$4-$B145+1)</f>
        <v/>
      </c>
      <c r="AR145" s="121">
        <f>$C145*INDEX(Curves!$AF$8:$AF$68,AR$4-$B145+1)</f>
        <v/>
      </c>
      <c r="AS145" s="121">
        <f>$C145*INDEX(Curves!$AF$8:$AF$68,AS$4-$B145+1)</f>
        <v/>
      </c>
      <c r="AT145" s="121">
        <f>$C145*INDEX(Curves!$AF$8:$AF$68,AT$4-$B145+1)</f>
        <v/>
      </c>
      <c r="AU145" s="121">
        <f>$C145*INDEX(Curves!$AF$8:$AF$68,AU$4-$B145+1)</f>
        <v/>
      </c>
      <c r="AV145" s="121">
        <f>$C145*INDEX(Curves!$AF$8:$AF$68,AV$4-$B145+1)</f>
        <v/>
      </c>
      <c r="AW145" s="121">
        <f>$C145*INDEX(Curves!$AF$8:$AF$68,AW$4-$B145+1)</f>
        <v/>
      </c>
      <c r="AX145" s="121">
        <f>$C145*INDEX(Curves!$AF$8:$AF$68,AX$4-$B145+1)</f>
        <v/>
      </c>
      <c r="AY145" s="121">
        <f>$C145*INDEX(Curves!$AF$8:$AF$68,AY$4-$B145+1)</f>
        <v/>
      </c>
      <c r="AZ145" s="121">
        <f>$C145*INDEX(Curves!$AF$8:$AF$68,AZ$4-$B145+1)</f>
        <v/>
      </c>
      <c r="BA145" s="121">
        <f>$C145*INDEX(Curves!$AF$8:$AF$68,BA$4-$B145+1)</f>
        <v/>
      </c>
      <c r="BB145" s="121">
        <f>$C145*INDEX(Curves!$AF$8:$AF$68,BB$4-$B145+1)</f>
        <v/>
      </c>
      <c r="BC145" s="121">
        <f>$C145*INDEX(Curves!$AF$8:$AF$68,BC$4-$B145+1)</f>
        <v/>
      </c>
      <c r="BD145" s="121">
        <f>$C145*INDEX(Curves!$AF$8:$AF$68,BD$4-$B145+1)</f>
        <v/>
      </c>
      <c r="BE145" s="121">
        <f>$C145*INDEX(Curves!$AF$8:$AF$68,BE$4-$B145+1)</f>
        <v/>
      </c>
      <c r="BF145" s="121">
        <f>$C145*INDEX(Curves!$AF$8:$AF$68,BF$4-$B145+1)</f>
        <v/>
      </c>
      <c r="BG145" s="121">
        <f>$C145*INDEX(Curves!$AF$8:$AF$68,BG$4-$B145+1)</f>
        <v/>
      </c>
      <c r="BH145" s="121">
        <f>$C145*INDEX(Curves!$AF$8:$AF$68,BH$4-$B145+1)</f>
        <v/>
      </c>
      <c r="BI145" s="121">
        <f>$C145*INDEX(Curves!$AF$8:$AF$68,BI$4-$B145+1)</f>
        <v/>
      </c>
      <c r="BJ145" s="121">
        <f>$C145*INDEX(Curves!$AF$8:$AF$68,BJ$4-$B145+1)</f>
        <v/>
      </c>
      <c r="BK145" s="121">
        <f>$C145*INDEX(Curves!$AF$8:$AF$68,BK$4-$B145+1)</f>
        <v/>
      </c>
      <c r="BL145" s="121">
        <f>$C145*INDEX(Curves!$AF$8:$AF$68,BL$4-$B145+1)</f>
        <v/>
      </c>
    </row>
    <row r="146">
      <c r="A146" s="116" t="inlineStr">
        <is>
          <t>Cohort month 11</t>
        </is>
      </c>
      <c r="B146" s="116" t="n">
        <v>11</v>
      </c>
      <c r="C146" s="33">
        <f>INDEX(Ops!$E$60:$BL$60,1,$B146)</f>
        <v/>
      </c>
      <c r="P146" s="121">
        <f>$C146*INDEX(Curves!$AF$8:$AF$68,P$4-$B146+1)</f>
        <v/>
      </c>
      <c r="Q146" s="121">
        <f>$C146*INDEX(Curves!$AF$8:$AF$68,Q$4-$B146+1)</f>
        <v/>
      </c>
      <c r="R146" s="121">
        <f>$C146*INDEX(Curves!$AF$8:$AF$68,R$4-$B146+1)</f>
        <v/>
      </c>
      <c r="S146" s="121">
        <f>$C146*INDEX(Curves!$AF$8:$AF$68,S$4-$B146+1)</f>
        <v/>
      </c>
      <c r="T146" s="121">
        <f>$C146*INDEX(Curves!$AF$8:$AF$68,T$4-$B146+1)</f>
        <v/>
      </c>
      <c r="U146" s="121">
        <f>$C146*INDEX(Curves!$AF$8:$AF$68,U$4-$B146+1)</f>
        <v/>
      </c>
      <c r="V146" s="121">
        <f>$C146*INDEX(Curves!$AF$8:$AF$68,V$4-$B146+1)</f>
        <v/>
      </c>
      <c r="W146" s="121">
        <f>$C146*INDEX(Curves!$AF$8:$AF$68,W$4-$B146+1)</f>
        <v/>
      </c>
      <c r="X146" s="121">
        <f>$C146*INDEX(Curves!$AF$8:$AF$68,X$4-$B146+1)</f>
        <v/>
      </c>
      <c r="Y146" s="121">
        <f>$C146*INDEX(Curves!$AF$8:$AF$68,Y$4-$B146+1)</f>
        <v/>
      </c>
      <c r="Z146" s="121">
        <f>$C146*INDEX(Curves!$AF$8:$AF$68,Z$4-$B146+1)</f>
        <v/>
      </c>
      <c r="AA146" s="121">
        <f>$C146*INDEX(Curves!$AF$8:$AF$68,AA$4-$B146+1)</f>
        <v/>
      </c>
      <c r="AB146" s="121">
        <f>$C146*INDEX(Curves!$AF$8:$AF$68,AB$4-$B146+1)</f>
        <v/>
      </c>
      <c r="AC146" s="121">
        <f>$C146*INDEX(Curves!$AF$8:$AF$68,AC$4-$B146+1)</f>
        <v/>
      </c>
      <c r="AD146" s="121">
        <f>$C146*INDEX(Curves!$AF$8:$AF$68,AD$4-$B146+1)</f>
        <v/>
      </c>
      <c r="AE146" s="121">
        <f>$C146*INDEX(Curves!$AF$8:$AF$68,AE$4-$B146+1)</f>
        <v/>
      </c>
      <c r="AF146" s="121">
        <f>$C146*INDEX(Curves!$AF$8:$AF$68,AF$4-$B146+1)</f>
        <v/>
      </c>
      <c r="AG146" s="121">
        <f>$C146*INDEX(Curves!$AF$8:$AF$68,AG$4-$B146+1)</f>
        <v/>
      </c>
      <c r="AH146" s="121">
        <f>$C146*INDEX(Curves!$AF$8:$AF$68,AH$4-$B146+1)</f>
        <v/>
      </c>
      <c r="AI146" s="121">
        <f>$C146*INDEX(Curves!$AF$8:$AF$68,AI$4-$B146+1)</f>
        <v/>
      </c>
      <c r="AJ146" s="121">
        <f>$C146*INDEX(Curves!$AF$8:$AF$68,AJ$4-$B146+1)</f>
        <v/>
      </c>
      <c r="AK146" s="121">
        <f>$C146*INDEX(Curves!$AF$8:$AF$68,AK$4-$B146+1)</f>
        <v/>
      </c>
      <c r="AL146" s="121">
        <f>$C146*INDEX(Curves!$AF$8:$AF$68,AL$4-$B146+1)</f>
        <v/>
      </c>
      <c r="AM146" s="121">
        <f>$C146*INDEX(Curves!$AF$8:$AF$68,AM$4-$B146+1)</f>
        <v/>
      </c>
      <c r="AN146" s="121">
        <f>$C146*INDEX(Curves!$AF$8:$AF$68,AN$4-$B146+1)</f>
        <v/>
      </c>
      <c r="AO146" s="121">
        <f>$C146*INDEX(Curves!$AF$8:$AF$68,AO$4-$B146+1)</f>
        <v/>
      </c>
      <c r="AP146" s="121">
        <f>$C146*INDEX(Curves!$AF$8:$AF$68,AP$4-$B146+1)</f>
        <v/>
      </c>
      <c r="AQ146" s="121">
        <f>$C146*INDEX(Curves!$AF$8:$AF$68,AQ$4-$B146+1)</f>
        <v/>
      </c>
      <c r="AR146" s="121">
        <f>$C146*INDEX(Curves!$AF$8:$AF$68,AR$4-$B146+1)</f>
        <v/>
      </c>
      <c r="AS146" s="121">
        <f>$C146*INDEX(Curves!$AF$8:$AF$68,AS$4-$B146+1)</f>
        <v/>
      </c>
      <c r="AT146" s="121">
        <f>$C146*INDEX(Curves!$AF$8:$AF$68,AT$4-$B146+1)</f>
        <v/>
      </c>
      <c r="AU146" s="121">
        <f>$C146*INDEX(Curves!$AF$8:$AF$68,AU$4-$B146+1)</f>
        <v/>
      </c>
      <c r="AV146" s="121">
        <f>$C146*INDEX(Curves!$AF$8:$AF$68,AV$4-$B146+1)</f>
        <v/>
      </c>
      <c r="AW146" s="121">
        <f>$C146*INDEX(Curves!$AF$8:$AF$68,AW$4-$B146+1)</f>
        <v/>
      </c>
      <c r="AX146" s="121">
        <f>$C146*INDEX(Curves!$AF$8:$AF$68,AX$4-$B146+1)</f>
        <v/>
      </c>
      <c r="AY146" s="121">
        <f>$C146*INDEX(Curves!$AF$8:$AF$68,AY$4-$B146+1)</f>
        <v/>
      </c>
      <c r="AZ146" s="121">
        <f>$C146*INDEX(Curves!$AF$8:$AF$68,AZ$4-$B146+1)</f>
        <v/>
      </c>
      <c r="BA146" s="121">
        <f>$C146*INDEX(Curves!$AF$8:$AF$68,BA$4-$B146+1)</f>
        <v/>
      </c>
      <c r="BB146" s="121">
        <f>$C146*INDEX(Curves!$AF$8:$AF$68,BB$4-$B146+1)</f>
        <v/>
      </c>
      <c r="BC146" s="121">
        <f>$C146*INDEX(Curves!$AF$8:$AF$68,BC$4-$B146+1)</f>
        <v/>
      </c>
      <c r="BD146" s="121">
        <f>$C146*INDEX(Curves!$AF$8:$AF$68,BD$4-$B146+1)</f>
        <v/>
      </c>
      <c r="BE146" s="121">
        <f>$C146*INDEX(Curves!$AF$8:$AF$68,BE$4-$B146+1)</f>
        <v/>
      </c>
      <c r="BF146" s="121">
        <f>$C146*INDEX(Curves!$AF$8:$AF$68,BF$4-$B146+1)</f>
        <v/>
      </c>
      <c r="BG146" s="121">
        <f>$C146*INDEX(Curves!$AF$8:$AF$68,BG$4-$B146+1)</f>
        <v/>
      </c>
      <c r="BH146" s="121">
        <f>$C146*INDEX(Curves!$AF$8:$AF$68,BH$4-$B146+1)</f>
        <v/>
      </c>
      <c r="BI146" s="121">
        <f>$C146*INDEX(Curves!$AF$8:$AF$68,BI$4-$B146+1)</f>
        <v/>
      </c>
      <c r="BJ146" s="121">
        <f>$C146*INDEX(Curves!$AF$8:$AF$68,BJ$4-$B146+1)</f>
        <v/>
      </c>
      <c r="BK146" s="121">
        <f>$C146*INDEX(Curves!$AF$8:$AF$68,BK$4-$B146+1)</f>
        <v/>
      </c>
      <c r="BL146" s="121">
        <f>$C146*INDEX(Curves!$AF$8:$AF$68,BL$4-$B146+1)</f>
        <v/>
      </c>
    </row>
    <row r="147">
      <c r="A147" s="116" t="inlineStr">
        <is>
          <t>Cohort month 12</t>
        </is>
      </c>
      <c r="B147" s="116" t="n">
        <v>12</v>
      </c>
      <c r="C147" s="33">
        <f>INDEX(Ops!$E$60:$BL$60,1,$B147)</f>
        <v/>
      </c>
      <c r="Q147" s="121">
        <f>$C147*INDEX(Curves!$AF$8:$AF$68,Q$4-$B147+1)</f>
        <v/>
      </c>
      <c r="R147" s="121">
        <f>$C147*INDEX(Curves!$AF$8:$AF$68,R$4-$B147+1)</f>
        <v/>
      </c>
      <c r="S147" s="121">
        <f>$C147*INDEX(Curves!$AF$8:$AF$68,S$4-$B147+1)</f>
        <v/>
      </c>
      <c r="T147" s="121">
        <f>$C147*INDEX(Curves!$AF$8:$AF$68,T$4-$B147+1)</f>
        <v/>
      </c>
      <c r="U147" s="121">
        <f>$C147*INDEX(Curves!$AF$8:$AF$68,U$4-$B147+1)</f>
        <v/>
      </c>
      <c r="V147" s="121">
        <f>$C147*INDEX(Curves!$AF$8:$AF$68,V$4-$B147+1)</f>
        <v/>
      </c>
      <c r="W147" s="121">
        <f>$C147*INDEX(Curves!$AF$8:$AF$68,W$4-$B147+1)</f>
        <v/>
      </c>
      <c r="X147" s="121">
        <f>$C147*INDEX(Curves!$AF$8:$AF$68,X$4-$B147+1)</f>
        <v/>
      </c>
      <c r="Y147" s="121">
        <f>$C147*INDEX(Curves!$AF$8:$AF$68,Y$4-$B147+1)</f>
        <v/>
      </c>
      <c r="Z147" s="121">
        <f>$C147*INDEX(Curves!$AF$8:$AF$68,Z$4-$B147+1)</f>
        <v/>
      </c>
      <c r="AA147" s="121">
        <f>$C147*INDEX(Curves!$AF$8:$AF$68,AA$4-$B147+1)</f>
        <v/>
      </c>
      <c r="AB147" s="121">
        <f>$C147*INDEX(Curves!$AF$8:$AF$68,AB$4-$B147+1)</f>
        <v/>
      </c>
      <c r="AC147" s="121">
        <f>$C147*INDEX(Curves!$AF$8:$AF$68,AC$4-$B147+1)</f>
        <v/>
      </c>
      <c r="AD147" s="121">
        <f>$C147*INDEX(Curves!$AF$8:$AF$68,AD$4-$B147+1)</f>
        <v/>
      </c>
      <c r="AE147" s="121">
        <f>$C147*INDEX(Curves!$AF$8:$AF$68,AE$4-$B147+1)</f>
        <v/>
      </c>
      <c r="AF147" s="121">
        <f>$C147*INDEX(Curves!$AF$8:$AF$68,AF$4-$B147+1)</f>
        <v/>
      </c>
      <c r="AG147" s="121">
        <f>$C147*INDEX(Curves!$AF$8:$AF$68,AG$4-$B147+1)</f>
        <v/>
      </c>
      <c r="AH147" s="121">
        <f>$C147*INDEX(Curves!$AF$8:$AF$68,AH$4-$B147+1)</f>
        <v/>
      </c>
      <c r="AI147" s="121">
        <f>$C147*INDEX(Curves!$AF$8:$AF$68,AI$4-$B147+1)</f>
        <v/>
      </c>
      <c r="AJ147" s="121">
        <f>$C147*INDEX(Curves!$AF$8:$AF$68,AJ$4-$B147+1)</f>
        <v/>
      </c>
      <c r="AK147" s="121">
        <f>$C147*INDEX(Curves!$AF$8:$AF$68,AK$4-$B147+1)</f>
        <v/>
      </c>
      <c r="AL147" s="121">
        <f>$C147*INDEX(Curves!$AF$8:$AF$68,AL$4-$B147+1)</f>
        <v/>
      </c>
      <c r="AM147" s="121">
        <f>$C147*INDEX(Curves!$AF$8:$AF$68,AM$4-$B147+1)</f>
        <v/>
      </c>
      <c r="AN147" s="121">
        <f>$C147*INDEX(Curves!$AF$8:$AF$68,AN$4-$B147+1)</f>
        <v/>
      </c>
      <c r="AO147" s="121">
        <f>$C147*INDEX(Curves!$AF$8:$AF$68,AO$4-$B147+1)</f>
        <v/>
      </c>
      <c r="AP147" s="121">
        <f>$C147*INDEX(Curves!$AF$8:$AF$68,AP$4-$B147+1)</f>
        <v/>
      </c>
      <c r="AQ147" s="121">
        <f>$C147*INDEX(Curves!$AF$8:$AF$68,AQ$4-$B147+1)</f>
        <v/>
      </c>
      <c r="AR147" s="121">
        <f>$C147*INDEX(Curves!$AF$8:$AF$68,AR$4-$B147+1)</f>
        <v/>
      </c>
      <c r="AS147" s="121">
        <f>$C147*INDEX(Curves!$AF$8:$AF$68,AS$4-$B147+1)</f>
        <v/>
      </c>
      <c r="AT147" s="121">
        <f>$C147*INDEX(Curves!$AF$8:$AF$68,AT$4-$B147+1)</f>
        <v/>
      </c>
      <c r="AU147" s="121">
        <f>$C147*INDEX(Curves!$AF$8:$AF$68,AU$4-$B147+1)</f>
        <v/>
      </c>
      <c r="AV147" s="121">
        <f>$C147*INDEX(Curves!$AF$8:$AF$68,AV$4-$B147+1)</f>
        <v/>
      </c>
      <c r="AW147" s="121">
        <f>$C147*INDEX(Curves!$AF$8:$AF$68,AW$4-$B147+1)</f>
        <v/>
      </c>
      <c r="AX147" s="121">
        <f>$C147*INDEX(Curves!$AF$8:$AF$68,AX$4-$B147+1)</f>
        <v/>
      </c>
      <c r="AY147" s="121">
        <f>$C147*INDEX(Curves!$AF$8:$AF$68,AY$4-$B147+1)</f>
        <v/>
      </c>
      <c r="AZ147" s="121">
        <f>$C147*INDEX(Curves!$AF$8:$AF$68,AZ$4-$B147+1)</f>
        <v/>
      </c>
      <c r="BA147" s="121">
        <f>$C147*INDEX(Curves!$AF$8:$AF$68,BA$4-$B147+1)</f>
        <v/>
      </c>
      <c r="BB147" s="121">
        <f>$C147*INDEX(Curves!$AF$8:$AF$68,BB$4-$B147+1)</f>
        <v/>
      </c>
      <c r="BC147" s="121">
        <f>$C147*INDEX(Curves!$AF$8:$AF$68,BC$4-$B147+1)</f>
        <v/>
      </c>
      <c r="BD147" s="121">
        <f>$C147*INDEX(Curves!$AF$8:$AF$68,BD$4-$B147+1)</f>
        <v/>
      </c>
      <c r="BE147" s="121">
        <f>$C147*INDEX(Curves!$AF$8:$AF$68,BE$4-$B147+1)</f>
        <v/>
      </c>
      <c r="BF147" s="121">
        <f>$C147*INDEX(Curves!$AF$8:$AF$68,BF$4-$B147+1)</f>
        <v/>
      </c>
      <c r="BG147" s="121">
        <f>$C147*INDEX(Curves!$AF$8:$AF$68,BG$4-$B147+1)</f>
        <v/>
      </c>
      <c r="BH147" s="121">
        <f>$C147*INDEX(Curves!$AF$8:$AF$68,BH$4-$B147+1)</f>
        <v/>
      </c>
      <c r="BI147" s="121">
        <f>$C147*INDEX(Curves!$AF$8:$AF$68,BI$4-$B147+1)</f>
        <v/>
      </c>
      <c r="BJ147" s="121">
        <f>$C147*INDEX(Curves!$AF$8:$AF$68,BJ$4-$B147+1)</f>
        <v/>
      </c>
      <c r="BK147" s="121">
        <f>$C147*INDEX(Curves!$AF$8:$AF$68,BK$4-$B147+1)</f>
        <v/>
      </c>
      <c r="BL147" s="121">
        <f>$C147*INDEX(Curves!$AF$8:$AF$68,BL$4-$B147+1)</f>
        <v/>
      </c>
    </row>
    <row r="148">
      <c r="A148" s="116" t="inlineStr">
        <is>
          <t>Cohort month 13</t>
        </is>
      </c>
      <c r="B148" s="116" t="n">
        <v>13</v>
      </c>
      <c r="C148" s="33">
        <f>INDEX(Ops!$E$60:$BL$60,1,$B148)</f>
        <v/>
      </c>
      <c r="R148" s="121">
        <f>$C148*INDEX(Curves!$AF$8:$AF$68,R$4-$B148+1)</f>
        <v/>
      </c>
      <c r="S148" s="121">
        <f>$C148*INDEX(Curves!$AF$8:$AF$68,S$4-$B148+1)</f>
        <v/>
      </c>
      <c r="T148" s="121">
        <f>$C148*INDEX(Curves!$AF$8:$AF$68,T$4-$B148+1)</f>
        <v/>
      </c>
      <c r="U148" s="121">
        <f>$C148*INDEX(Curves!$AF$8:$AF$68,U$4-$B148+1)</f>
        <v/>
      </c>
      <c r="V148" s="121">
        <f>$C148*INDEX(Curves!$AF$8:$AF$68,V$4-$B148+1)</f>
        <v/>
      </c>
      <c r="W148" s="121">
        <f>$C148*INDEX(Curves!$AF$8:$AF$68,W$4-$B148+1)</f>
        <v/>
      </c>
      <c r="X148" s="121">
        <f>$C148*INDEX(Curves!$AF$8:$AF$68,X$4-$B148+1)</f>
        <v/>
      </c>
      <c r="Y148" s="121">
        <f>$C148*INDEX(Curves!$AF$8:$AF$68,Y$4-$B148+1)</f>
        <v/>
      </c>
      <c r="Z148" s="121">
        <f>$C148*INDEX(Curves!$AF$8:$AF$68,Z$4-$B148+1)</f>
        <v/>
      </c>
      <c r="AA148" s="121">
        <f>$C148*INDEX(Curves!$AF$8:$AF$68,AA$4-$B148+1)</f>
        <v/>
      </c>
      <c r="AB148" s="121">
        <f>$C148*INDEX(Curves!$AF$8:$AF$68,AB$4-$B148+1)</f>
        <v/>
      </c>
      <c r="AC148" s="121">
        <f>$C148*INDEX(Curves!$AF$8:$AF$68,AC$4-$B148+1)</f>
        <v/>
      </c>
      <c r="AD148" s="121">
        <f>$C148*INDEX(Curves!$AF$8:$AF$68,AD$4-$B148+1)</f>
        <v/>
      </c>
      <c r="AE148" s="121">
        <f>$C148*INDEX(Curves!$AF$8:$AF$68,AE$4-$B148+1)</f>
        <v/>
      </c>
      <c r="AF148" s="121">
        <f>$C148*INDEX(Curves!$AF$8:$AF$68,AF$4-$B148+1)</f>
        <v/>
      </c>
      <c r="AG148" s="121">
        <f>$C148*INDEX(Curves!$AF$8:$AF$68,AG$4-$B148+1)</f>
        <v/>
      </c>
      <c r="AH148" s="121">
        <f>$C148*INDEX(Curves!$AF$8:$AF$68,AH$4-$B148+1)</f>
        <v/>
      </c>
      <c r="AI148" s="121">
        <f>$C148*INDEX(Curves!$AF$8:$AF$68,AI$4-$B148+1)</f>
        <v/>
      </c>
      <c r="AJ148" s="121">
        <f>$C148*INDEX(Curves!$AF$8:$AF$68,AJ$4-$B148+1)</f>
        <v/>
      </c>
      <c r="AK148" s="121">
        <f>$C148*INDEX(Curves!$AF$8:$AF$68,AK$4-$B148+1)</f>
        <v/>
      </c>
      <c r="AL148" s="121">
        <f>$C148*INDEX(Curves!$AF$8:$AF$68,AL$4-$B148+1)</f>
        <v/>
      </c>
      <c r="AM148" s="121">
        <f>$C148*INDEX(Curves!$AF$8:$AF$68,AM$4-$B148+1)</f>
        <v/>
      </c>
      <c r="AN148" s="121">
        <f>$C148*INDEX(Curves!$AF$8:$AF$68,AN$4-$B148+1)</f>
        <v/>
      </c>
      <c r="AO148" s="121">
        <f>$C148*INDEX(Curves!$AF$8:$AF$68,AO$4-$B148+1)</f>
        <v/>
      </c>
      <c r="AP148" s="121">
        <f>$C148*INDEX(Curves!$AF$8:$AF$68,AP$4-$B148+1)</f>
        <v/>
      </c>
      <c r="AQ148" s="121">
        <f>$C148*INDEX(Curves!$AF$8:$AF$68,AQ$4-$B148+1)</f>
        <v/>
      </c>
      <c r="AR148" s="121">
        <f>$C148*INDEX(Curves!$AF$8:$AF$68,AR$4-$B148+1)</f>
        <v/>
      </c>
      <c r="AS148" s="121">
        <f>$C148*INDEX(Curves!$AF$8:$AF$68,AS$4-$B148+1)</f>
        <v/>
      </c>
      <c r="AT148" s="121">
        <f>$C148*INDEX(Curves!$AF$8:$AF$68,AT$4-$B148+1)</f>
        <v/>
      </c>
      <c r="AU148" s="121">
        <f>$C148*INDEX(Curves!$AF$8:$AF$68,AU$4-$B148+1)</f>
        <v/>
      </c>
      <c r="AV148" s="121">
        <f>$C148*INDEX(Curves!$AF$8:$AF$68,AV$4-$B148+1)</f>
        <v/>
      </c>
      <c r="AW148" s="121">
        <f>$C148*INDEX(Curves!$AF$8:$AF$68,AW$4-$B148+1)</f>
        <v/>
      </c>
      <c r="AX148" s="121">
        <f>$C148*INDEX(Curves!$AF$8:$AF$68,AX$4-$B148+1)</f>
        <v/>
      </c>
      <c r="AY148" s="121">
        <f>$C148*INDEX(Curves!$AF$8:$AF$68,AY$4-$B148+1)</f>
        <v/>
      </c>
      <c r="AZ148" s="121">
        <f>$C148*INDEX(Curves!$AF$8:$AF$68,AZ$4-$B148+1)</f>
        <v/>
      </c>
      <c r="BA148" s="121">
        <f>$C148*INDEX(Curves!$AF$8:$AF$68,BA$4-$B148+1)</f>
        <v/>
      </c>
      <c r="BB148" s="121">
        <f>$C148*INDEX(Curves!$AF$8:$AF$68,BB$4-$B148+1)</f>
        <v/>
      </c>
      <c r="BC148" s="121">
        <f>$C148*INDEX(Curves!$AF$8:$AF$68,BC$4-$B148+1)</f>
        <v/>
      </c>
      <c r="BD148" s="121">
        <f>$C148*INDEX(Curves!$AF$8:$AF$68,BD$4-$B148+1)</f>
        <v/>
      </c>
      <c r="BE148" s="121">
        <f>$C148*INDEX(Curves!$AF$8:$AF$68,BE$4-$B148+1)</f>
        <v/>
      </c>
      <c r="BF148" s="121">
        <f>$C148*INDEX(Curves!$AF$8:$AF$68,BF$4-$B148+1)</f>
        <v/>
      </c>
      <c r="BG148" s="121">
        <f>$C148*INDEX(Curves!$AF$8:$AF$68,BG$4-$B148+1)</f>
        <v/>
      </c>
      <c r="BH148" s="121">
        <f>$C148*INDEX(Curves!$AF$8:$AF$68,BH$4-$B148+1)</f>
        <v/>
      </c>
      <c r="BI148" s="121">
        <f>$C148*INDEX(Curves!$AF$8:$AF$68,BI$4-$B148+1)</f>
        <v/>
      </c>
      <c r="BJ148" s="121">
        <f>$C148*INDEX(Curves!$AF$8:$AF$68,BJ$4-$B148+1)</f>
        <v/>
      </c>
      <c r="BK148" s="121">
        <f>$C148*INDEX(Curves!$AF$8:$AF$68,BK$4-$B148+1)</f>
        <v/>
      </c>
      <c r="BL148" s="121">
        <f>$C148*INDEX(Curves!$AF$8:$AF$68,BL$4-$B148+1)</f>
        <v/>
      </c>
    </row>
    <row r="149">
      <c r="A149" s="116" t="inlineStr">
        <is>
          <t>Cohort month 14</t>
        </is>
      </c>
      <c r="B149" s="116" t="n">
        <v>14</v>
      </c>
      <c r="C149" s="33">
        <f>INDEX(Ops!$E$60:$BL$60,1,$B149)</f>
        <v/>
      </c>
      <c r="S149" s="121">
        <f>$C149*INDEX(Curves!$AF$8:$AF$68,S$4-$B149+1)</f>
        <v/>
      </c>
      <c r="T149" s="121">
        <f>$C149*INDEX(Curves!$AF$8:$AF$68,T$4-$B149+1)</f>
        <v/>
      </c>
      <c r="U149" s="121">
        <f>$C149*INDEX(Curves!$AF$8:$AF$68,U$4-$B149+1)</f>
        <v/>
      </c>
      <c r="V149" s="121">
        <f>$C149*INDEX(Curves!$AF$8:$AF$68,V$4-$B149+1)</f>
        <v/>
      </c>
      <c r="W149" s="121">
        <f>$C149*INDEX(Curves!$AF$8:$AF$68,W$4-$B149+1)</f>
        <v/>
      </c>
      <c r="X149" s="121">
        <f>$C149*INDEX(Curves!$AF$8:$AF$68,X$4-$B149+1)</f>
        <v/>
      </c>
      <c r="Y149" s="121">
        <f>$C149*INDEX(Curves!$AF$8:$AF$68,Y$4-$B149+1)</f>
        <v/>
      </c>
      <c r="Z149" s="121">
        <f>$C149*INDEX(Curves!$AF$8:$AF$68,Z$4-$B149+1)</f>
        <v/>
      </c>
      <c r="AA149" s="121">
        <f>$C149*INDEX(Curves!$AF$8:$AF$68,AA$4-$B149+1)</f>
        <v/>
      </c>
      <c r="AB149" s="121">
        <f>$C149*INDEX(Curves!$AF$8:$AF$68,AB$4-$B149+1)</f>
        <v/>
      </c>
      <c r="AC149" s="121">
        <f>$C149*INDEX(Curves!$AF$8:$AF$68,AC$4-$B149+1)</f>
        <v/>
      </c>
      <c r="AD149" s="121">
        <f>$C149*INDEX(Curves!$AF$8:$AF$68,AD$4-$B149+1)</f>
        <v/>
      </c>
      <c r="AE149" s="121">
        <f>$C149*INDEX(Curves!$AF$8:$AF$68,AE$4-$B149+1)</f>
        <v/>
      </c>
      <c r="AF149" s="121">
        <f>$C149*INDEX(Curves!$AF$8:$AF$68,AF$4-$B149+1)</f>
        <v/>
      </c>
      <c r="AG149" s="121">
        <f>$C149*INDEX(Curves!$AF$8:$AF$68,AG$4-$B149+1)</f>
        <v/>
      </c>
      <c r="AH149" s="121">
        <f>$C149*INDEX(Curves!$AF$8:$AF$68,AH$4-$B149+1)</f>
        <v/>
      </c>
      <c r="AI149" s="121">
        <f>$C149*INDEX(Curves!$AF$8:$AF$68,AI$4-$B149+1)</f>
        <v/>
      </c>
      <c r="AJ149" s="121">
        <f>$C149*INDEX(Curves!$AF$8:$AF$68,AJ$4-$B149+1)</f>
        <v/>
      </c>
      <c r="AK149" s="121">
        <f>$C149*INDEX(Curves!$AF$8:$AF$68,AK$4-$B149+1)</f>
        <v/>
      </c>
      <c r="AL149" s="121">
        <f>$C149*INDEX(Curves!$AF$8:$AF$68,AL$4-$B149+1)</f>
        <v/>
      </c>
      <c r="AM149" s="121">
        <f>$C149*INDEX(Curves!$AF$8:$AF$68,AM$4-$B149+1)</f>
        <v/>
      </c>
      <c r="AN149" s="121">
        <f>$C149*INDEX(Curves!$AF$8:$AF$68,AN$4-$B149+1)</f>
        <v/>
      </c>
      <c r="AO149" s="121">
        <f>$C149*INDEX(Curves!$AF$8:$AF$68,AO$4-$B149+1)</f>
        <v/>
      </c>
      <c r="AP149" s="121">
        <f>$C149*INDEX(Curves!$AF$8:$AF$68,AP$4-$B149+1)</f>
        <v/>
      </c>
      <c r="AQ149" s="121">
        <f>$C149*INDEX(Curves!$AF$8:$AF$68,AQ$4-$B149+1)</f>
        <v/>
      </c>
      <c r="AR149" s="121">
        <f>$C149*INDEX(Curves!$AF$8:$AF$68,AR$4-$B149+1)</f>
        <v/>
      </c>
      <c r="AS149" s="121">
        <f>$C149*INDEX(Curves!$AF$8:$AF$68,AS$4-$B149+1)</f>
        <v/>
      </c>
      <c r="AT149" s="121">
        <f>$C149*INDEX(Curves!$AF$8:$AF$68,AT$4-$B149+1)</f>
        <v/>
      </c>
      <c r="AU149" s="121">
        <f>$C149*INDEX(Curves!$AF$8:$AF$68,AU$4-$B149+1)</f>
        <v/>
      </c>
      <c r="AV149" s="121">
        <f>$C149*INDEX(Curves!$AF$8:$AF$68,AV$4-$B149+1)</f>
        <v/>
      </c>
      <c r="AW149" s="121">
        <f>$C149*INDEX(Curves!$AF$8:$AF$68,AW$4-$B149+1)</f>
        <v/>
      </c>
      <c r="AX149" s="121">
        <f>$C149*INDEX(Curves!$AF$8:$AF$68,AX$4-$B149+1)</f>
        <v/>
      </c>
      <c r="AY149" s="121">
        <f>$C149*INDEX(Curves!$AF$8:$AF$68,AY$4-$B149+1)</f>
        <v/>
      </c>
      <c r="AZ149" s="121">
        <f>$C149*INDEX(Curves!$AF$8:$AF$68,AZ$4-$B149+1)</f>
        <v/>
      </c>
      <c r="BA149" s="121">
        <f>$C149*INDEX(Curves!$AF$8:$AF$68,BA$4-$B149+1)</f>
        <v/>
      </c>
      <c r="BB149" s="121">
        <f>$C149*INDEX(Curves!$AF$8:$AF$68,BB$4-$B149+1)</f>
        <v/>
      </c>
      <c r="BC149" s="121">
        <f>$C149*INDEX(Curves!$AF$8:$AF$68,BC$4-$B149+1)</f>
        <v/>
      </c>
      <c r="BD149" s="121">
        <f>$C149*INDEX(Curves!$AF$8:$AF$68,BD$4-$B149+1)</f>
        <v/>
      </c>
      <c r="BE149" s="121">
        <f>$C149*INDEX(Curves!$AF$8:$AF$68,BE$4-$B149+1)</f>
        <v/>
      </c>
      <c r="BF149" s="121">
        <f>$C149*INDEX(Curves!$AF$8:$AF$68,BF$4-$B149+1)</f>
        <v/>
      </c>
      <c r="BG149" s="121">
        <f>$C149*INDEX(Curves!$AF$8:$AF$68,BG$4-$B149+1)</f>
        <v/>
      </c>
      <c r="BH149" s="121">
        <f>$C149*INDEX(Curves!$AF$8:$AF$68,BH$4-$B149+1)</f>
        <v/>
      </c>
      <c r="BI149" s="121">
        <f>$C149*INDEX(Curves!$AF$8:$AF$68,BI$4-$B149+1)</f>
        <v/>
      </c>
      <c r="BJ149" s="121">
        <f>$C149*INDEX(Curves!$AF$8:$AF$68,BJ$4-$B149+1)</f>
        <v/>
      </c>
      <c r="BK149" s="121">
        <f>$C149*INDEX(Curves!$AF$8:$AF$68,BK$4-$B149+1)</f>
        <v/>
      </c>
      <c r="BL149" s="121">
        <f>$C149*INDEX(Curves!$AF$8:$AF$68,BL$4-$B149+1)</f>
        <v/>
      </c>
    </row>
    <row r="150">
      <c r="A150" s="116" t="inlineStr">
        <is>
          <t>Cohort month 15</t>
        </is>
      </c>
      <c r="B150" s="116" t="n">
        <v>15</v>
      </c>
      <c r="C150" s="33">
        <f>INDEX(Ops!$E$60:$BL$60,1,$B150)</f>
        <v/>
      </c>
      <c r="T150" s="121">
        <f>$C150*INDEX(Curves!$AF$8:$AF$68,T$4-$B150+1)</f>
        <v/>
      </c>
      <c r="U150" s="121">
        <f>$C150*INDEX(Curves!$AF$8:$AF$68,U$4-$B150+1)</f>
        <v/>
      </c>
      <c r="V150" s="121">
        <f>$C150*INDEX(Curves!$AF$8:$AF$68,V$4-$B150+1)</f>
        <v/>
      </c>
      <c r="W150" s="121">
        <f>$C150*INDEX(Curves!$AF$8:$AF$68,W$4-$B150+1)</f>
        <v/>
      </c>
      <c r="X150" s="121">
        <f>$C150*INDEX(Curves!$AF$8:$AF$68,X$4-$B150+1)</f>
        <v/>
      </c>
      <c r="Y150" s="121">
        <f>$C150*INDEX(Curves!$AF$8:$AF$68,Y$4-$B150+1)</f>
        <v/>
      </c>
      <c r="Z150" s="121">
        <f>$C150*INDEX(Curves!$AF$8:$AF$68,Z$4-$B150+1)</f>
        <v/>
      </c>
      <c r="AA150" s="121">
        <f>$C150*INDEX(Curves!$AF$8:$AF$68,AA$4-$B150+1)</f>
        <v/>
      </c>
      <c r="AB150" s="121">
        <f>$C150*INDEX(Curves!$AF$8:$AF$68,AB$4-$B150+1)</f>
        <v/>
      </c>
      <c r="AC150" s="121">
        <f>$C150*INDEX(Curves!$AF$8:$AF$68,AC$4-$B150+1)</f>
        <v/>
      </c>
      <c r="AD150" s="121">
        <f>$C150*INDEX(Curves!$AF$8:$AF$68,AD$4-$B150+1)</f>
        <v/>
      </c>
      <c r="AE150" s="121">
        <f>$C150*INDEX(Curves!$AF$8:$AF$68,AE$4-$B150+1)</f>
        <v/>
      </c>
      <c r="AF150" s="121">
        <f>$C150*INDEX(Curves!$AF$8:$AF$68,AF$4-$B150+1)</f>
        <v/>
      </c>
      <c r="AG150" s="121">
        <f>$C150*INDEX(Curves!$AF$8:$AF$68,AG$4-$B150+1)</f>
        <v/>
      </c>
      <c r="AH150" s="121">
        <f>$C150*INDEX(Curves!$AF$8:$AF$68,AH$4-$B150+1)</f>
        <v/>
      </c>
      <c r="AI150" s="121">
        <f>$C150*INDEX(Curves!$AF$8:$AF$68,AI$4-$B150+1)</f>
        <v/>
      </c>
      <c r="AJ150" s="121">
        <f>$C150*INDEX(Curves!$AF$8:$AF$68,AJ$4-$B150+1)</f>
        <v/>
      </c>
      <c r="AK150" s="121">
        <f>$C150*INDEX(Curves!$AF$8:$AF$68,AK$4-$B150+1)</f>
        <v/>
      </c>
      <c r="AL150" s="121">
        <f>$C150*INDEX(Curves!$AF$8:$AF$68,AL$4-$B150+1)</f>
        <v/>
      </c>
      <c r="AM150" s="121">
        <f>$C150*INDEX(Curves!$AF$8:$AF$68,AM$4-$B150+1)</f>
        <v/>
      </c>
      <c r="AN150" s="121">
        <f>$C150*INDEX(Curves!$AF$8:$AF$68,AN$4-$B150+1)</f>
        <v/>
      </c>
      <c r="AO150" s="121">
        <f>$C150*INDEX(Curves!$AF$8:$AF$68,AO$4-$B150+1)</f>
        <v/>
      </c>
      <c r="AP150" s="121">
        <f>$C150*INDEX(Curves!$AF$8:$AF$68,AP$4-$B150+1)</f>
        <v/>
      </c>
      <c r="AQ150" s="121">
        <f>$C150*INDEX(Curves!$AF$8:$AF$68,AQ$4-$B150+1)</f>
        <v/>
      </c>
      <c r="AR150" s="121">
        <f>$C150*INDEX(Curves!$AF$8:$AF$68,AR$4-$B150+1)</f>
        <v/>
      </c>
      <c r="AS150" s="121">
        <f>$C150*INDEX(Curves!$AF$8:$AF$68,AS$4-$B150+1)</f>
        <v/>
      </c>
      <c r="AT150" s="121">
        <f>$C150*INDEX(Curves!$AF$8:$AF$68,AT$4-$B150+1)</f>
        <v/>
      </c>
      <c r="AU150" s="121">
        <f>$C150*INDEX(Curves!$AF$8:$AF$68,AU$4-$B150+1)</f>
        <v/>
      </c>
      <c r="AV150" s="121">
        <f>$C150*INDEX(Curves!$AF$8:$AF$68,AV$4-$B150+1)</f>
        <v/>
      </c>
      <c r="AW150" s="121">
        <f>$C150*INDEX(Curves!$AF$8:$AF$68,AW$4-$B150+1)</f>
        <v/>
      </c>
      <c r="AX150" s="121">
        <f>$C150*INDEX(Curves!$AF$8:$AF$68,AX$4-$B150+1)</f>
        <v/>
      </c>
      <c r="AY150" s="121">
        <f>$C150*INDEX(Curves!$AF$8:$AF$68,AY$4-$B150+1)</f>
        <v/>
      </c>
      <c r="AZ150" s="121">
        <f>$C150*INDEX(Curves!$AF$8:$AF$68,AZ$4-$B150+1)</f>
        <v/>
      </c>
      <c r="BA150" s="121">
        <f>$C150*INDEX(Curves!$AF$8:$AF$68,BA$4-$B150+1)</f>
        <v/>
      </c>
      <c r="BB150" s="121">
        <f>$C150*INDEX(Curves!$AF$8:$AF$68,BB$4-$B150+1)</f>
        <v/>
      </c>
      <c r="BC150" s="121">
        <f>$C150*INDEX(Curves!$AF$8:$AF$68,BC$4-$B150+1)</f>
        <v/>
      </c>
      <c r="BD150" s="121">
        <f>$C150*INDEX(Curves!$AF$8:$AF$68,BD$4-$B150+1)</f>
        <v/>
      </c>
      <c r="BE150" s="121">
        <f>$C150*INDEX(Curves!$AF$8:$AF$68,BE$4-$B150+1)</f>
        <v/>
      </c>
      <c r="BF150" s="121">
        <f>$C150*INDEX(Curves!$AF$8:$AF$68,BF$4-$B150+1)</f>
        <v/>
      </c>
      <c r="BG150" s="121">
        <f>$C150*INDEX(Curves!$AF$8:$AF$68,BG$4-$B150+1)</f>
        <v/>
      </c>
      <c r="BH150" s="121">
        <f>$C150*INDEX(Curves!$AF$8:$AF$68,BH$4-$B150+1)</f>
        <v/>
      </c>
      <c r="BI150" s="121">
        <f>$C150*INDEX(Curves!$AF$8:$AF$68,BI$4-$B150+1)</f>
        <v/>
      </c>
      <c r="BJ150" s="121">
        <f>$C150*INDEX(Curves!$AF$8:$AF$68,BJ$4-$B150+1)</f>
        <v/>
      </c>
      <c r="BK150" s="121">
        <f>$C150*INDEX(Curves!$AF$8:$AF$68,BK$4-$B150+1)</f>
        <v/>
      </c>
      <c r="BL150" s="121">
        <f>$C150*INDEX(Curves!$AF$8:$AF$68,BL$4-$B150+1)</f>
        <v/>
      </c>
    </row>
    <row r="151">
      <c r="A151" s="116" t="inlineStr">
        <is>
          <t>Cohort month 16</t>
        </is>
      </c>
      <c r="B151" s="116" t="n">
        <v>16</v>
      </c>
      <c r="C151" s="33">
        <f>INDEX(Ops!$E$60:$BL$60,1,$B151)</f>
        <v/>
      </c>
      <c r="U151" s="121">
        <f>$C151*INDEX(Curves!$AF$8:$AF$68,U$4-$B151+1)</f>
        <v/>
      </c>
      <c r="V151" s="121">
        <f>$C151*INDEX(Curves!$AF$8:$AF$68,V$4-$B151+1)</f>
        <v/>
      </c>
      <c r="W151" s="121">
        <f>$C151*INDEX(Curves!$AF$8:$AF$68,W$4-$B151+1)</f>
        <v/>
      </c>
      <c r="X151" s="121">
        <f>$C151*INDEX(Curves!$AF$8:$AF$68,X$4-$B151+1)</f>
        <v/>
      </c>
      <c r="Y151" s="121">
        <f>$C151*INDEX(Curves!$AF$8:$AF$68,Y$4-$B151+1)</f>
        <v/>
      </c>
      <c r="Z151" s="121">
        <f>$C151*INDEX(Curves!$AF$8:$AF$68,Z$4-$B151+1)</f>
        <v/>
      </c>
      <c r="AA151" s="121">
        <f>$C151*INDEX(Curves!$AF$8:$AF$68,AA$4-$B151+1)</f>
        <v/>
      </c>
      <c r="AB151" s="121">
        <f>$C151*INDEX(Curves!$AF$8:$AF$68,AB$4-$B151+1)</f>
        <v/>
      </c>
      <c r="AC151" s="121">
        <f>$C151*INDEX(Curves!$AF$8:$AF$68,AC$4-$B151+1)</f>
        <v/>
      </c>
      <c r="AD151" s="121">
        <f>$C151*INDEX(Curves!$AF$8:$AF$68,AD$4-$B151+1)</f>
        <v/>
      </c>
      <c r="AE151" s="121">
        <f>$C151*INDEX(Curves!$AF$8:$AF$68,AE$4-$B151+1)</f>
        <v/>
      </c>
      <c r="AF151" s="121">
        <f>$C151*INDEX(Curves!$AF$8:$AF$68,AF$4-$B151+1)</f>
        <v/>
      </c>
      <c r="AG151" s="121">
        <f>$C151*INDEX(Curves!$AF$8:$AF$68,AG$4-$B151+1)</f>
        <v/>
      </c>
      <c r="AH151" s="121">
        <f>$C151*INDEX(Curves!$AF$8:$AF$68,AH$4-$B151+1)</f>
        <v/>
      </c>
      <c r="AI151" s="121">
        <f>$C151*INDEX(Curves!$AF$8:$AF$68,AI$4-$B151+1)</f>
        <v/>
      </c>
      <c r="AJ151" s="121">
        <f>$C151*INDEX(Curves!$AF$8:$AF$68,AJ$4-$B151+1)</f>
        <v/>
      </c>
      <c r="AK151" s="121">
        <f>$C151*INDEX(Curves!$AF$8:$AF$68,AK$4-$B151+1)</f>
        <v/>
      </c>
      <c r="AL151" s="121">
        <f>$C151*INDEX(Curves!$AF$8:$AF$68,AL$4-$B151+1)</f>
        <v/>
      </c>
      <c r="AM151" s="121">
        <f>$C151*INDEX(Curves!$AF$8:$AF$68,AM$4-$B151+1)</f>
        <v/>
      </c>
      <c r="AN151" s="121">
        <f>$C151*INDEX(Curves!$AF$8:$AF$68,AN$4-$B151+1)</f>
        <v/>
      </c>
      <c r="AO151" s="121">
        <f>$C151*INDEX(Curves!$AF$8:$AF$68,AO$4-$B151+1)</f>
        <v/>
      </c>
      <c r="AP151" s="121">
        <f>$C151*INDEX(Curves!$AF$8:$AF$68,AP$4-$B151+1)</f>
        <v/>
      </c>
      <c r="AQ151" s="121">
        <f>$C151*INDEX(Curves!$AF$8:$AF$68,AQ$4-$B151+1)</f>
        <v/>
      </c>
      <c r="AR151" s="121">
        <f>$C151*INDEX(Curves!$AF$8:$AF$68,AR$4-$B151+1)</f>
        <v/>
      </c>
      <c r="AS151" s="121">
        <f>$C151*INDEX(Curves!$AF$8:$AF$68,AS$4-$B151+1)</f>
        <v/>
      </c>
      <c r="AT151" s="121">
        <f>$C151*INDEX(Curves!$AF$8:$AF$68,AT$4-$B151+1)</f>
        <v/>
      </c>
      <c r="AU151" s="121">
        <f>$C151*INDEX(Curves!$AF$8:$AF$68,AU$4-$B151+1)</f>
        <v/>
      </c>
      <c r="AV151" s="121">
        <f>$C151*INDEX(Curves!$AF$8:$AF$68,AV$4-$B151+1)</f>
        <v/>
      </c>
      <c r="AW151" s="121">
        <f>$C151*INDEX(Curves!$AF$8:$AF$68,AW$4-$B151+1)</f>
        <v/>
      </c>
      <c r="AX151" s="121">
        <f>$C151*INDEX(Curves!$AF$8:$AF$68,AX$4-$B151+1)</f>
        <v/>
      </c>
      <c r="AY151" s="121">
        <f>$C151*INDEX(Curves!$AF$8:$AF$68,AY$4-$B151+1)</f>
        <v/>
      </c>
      <c r="AZ151" s="121">
        <f>$C151*INDEX(Curves!$AF$8:$AF$68,AZ$4-$B151+1)</f>
        <v/>
      </c>
      <c r="BA151" s="121">
        <f>$C151*INDEX(Curves!$AF$8:$AF$68,BA$4-$B151+1)</f>
        <v/>
      </c>
      <c r="BB151" s="121">
        <f>$C151*INDEX(Curves!$AF$8:$AF$68,BB$4-$B151+1)</f>
        <v/>
      </c>
      <c r="BC151" s="121">
        <f>$C151*INDEX(Curves!$AF$8:$AF$68,BC$4-$B151+1)</f>
        <v/>
      </c>
      <c r="BD151" s="121">
        <f>$C151*INDEX(Curves!$AF$8:$AF$68,BD$4-$B151+1)</f>
        <v/>
      </c>
      <c r="BE151" s="121">
        <f>$C151*INDEX(Curves!$AF$8:$AF$68,BE$4-$B151+1)</f>
        <v/>
      </c>
      <c r="BF151" s="121">
        <f>$C151*INDEX(Curves!$AF$8:$AF$68,BF$4-$B151+1)</f>
        <v/>
      </c>
      <c r="BG151" s="121">
        <f>$C151*INDEX(Curves!$AF$8:$AF$68,BG$4-$B151+1)</f>
        <v/>
      </c>
      <c r="BH151" s="121">
        <f>$C151*INDEX(Curves!$AF$8:$AF$68,BH$4-$B151+1)</f>
        <v/>
      </c>
      <c r="BI151" s="121">
        <f>$C151*INDEX(Curves!$AF$8:$AF$68,BI$4-$B151+1)</f>
        <v/>
      </c>
      <c r="BJ151" s="121">
        <f>$C151*INDEX(Curves!$AF$8:$AF$68,BJ$4-$B151+1)</f>
        <v/>
      </c>
      <c r="BK151" s="121">
        <f>$C151*INDEX(Curves!$AF$8:$AF$68,BK$4-$B151+1)</f>
        <v/>
      </c>
      <c r="BL151" s="121">
        <f>$C151*INDEX(Curves!$AF$8:$AF$68,BL$4-$B151+1)</f>
        <v/>
      </c>
    </row>
    <row r="152">
      <c r="A152" s="116" t="inlineStr">
        <is>
          <t>Cohort month 17</t>
        </is>
      </c>
      <c r="B152" s="116" t="n">
        <v>17</v>
      </c>
      <c r="C152" s="33">
        <f>INDEX(Ops!$E$60:$BL$60,1,$B152)</f>
        <v/>
      </c>
      <c r="V152" s="121">
        <f>$C152*INDEX(Curves!$AF$8:$AF$68,V$4-$B152+1)</f>
        <v/>
      </c>
      <c r="W152" s="121">
        <f>$C152*INDEX(Curves!$AF$8:$AF$68,W$4-$B152+1)</f>
        <v/>
      </c>
      <c r="X152" s="121">
        <f>$C152*INDEX(Curves!$AF$8:$AF$68,X$4-$B152+1)</f>
        <v/>
      </c>
      <c r="Y152" s="121">
        <f>$C152*INDEX(Curves!$AF$8:$AF$68,Y$4-$B152+1)</f>
        <v/>
      </c>
      <c r="Z152" s="121">
        <f>$C152*INDEX(Curves!$AF$8:$AF$68,Z$4-$B152+1)</f>
        <v/>
      </c>
      <c r="AA152" s="121">
        <f>$C152*INDEX(Curves!$AF$8:$AF$68,AA$4-$B152+1)</f>
        <v/>
      </c>
      <c r="AB152" s="121">
        <f>$C152*INDEX(Curves!$AF$8:$AF$68,AB$4-$B152+1)</f>
        <v/>
      </c>
      <c r="AC152" s="121">
        <f>$C152*INDEX(Curves!$AF$8:$AF$68,AC$4-$B152+1)</f>
        <v/>
      </c>
      <c r="AD152" s="121">
        <f>$C152*INDEX(Curves!$AF$8:$AF$68,AD$4-$B152+1)</f>
        <v/>
      </c>
      <c r="AE152" s="121">
        <f>$C152*INDEX(Curves!$AF$8:$AF$68,AE$4-$B152+1)</f>
        <v/>
      </c>
      <c r="AF152" s="121">
        <f>$C152*INDEX(Curves!$AF$8:$AF$68,AF$4-$B152+1)</f>
        <v/>
      </c>
      <c r="AG152" s="121">
        <f>$C152*INDEX(Curves!$AF$8:$AF$68,AG$4-$B152+1)</f>
        <v/>
      </c>
      <c r="AH152" s="121">
        <f>$C152*INDEX(Curves!$AF$8:$AF$68,AH$4-$B152+1)</f>
        <v/>
      </c>
      <c r="AI152" s="121">
        <f>$C152*INDEX(Curves!$AF$8:$AF$68,AI$4-$B152+1)</f>
        <v/>
      </c>
      <c r="AJ152" s="121">
        <f>$C152*INDEX(Curves!$AF$8:$AF$68,AJ$4-$B152+1)</f>
        <v/>
      </c>
      <c r="AK152" s="121">
        <f>$C152*INDEX(Curves!$AF$8:$AF$68,AK$4-$B152+1)</f>
        <v/>
      </c>
      <c r="AL152" s="121">
        <f>$C152*INDEX(Curves!$AF$8:$AF$68,AL$4-$B152+1)</f>
        <v/>
      </c>
      <c r="AM152" s="121">
        <f>$C152*INDEX(Curves!$AF$8:$AF$68,AM$4-$B152+1)</f>
        <v/>
      </c>
      <c r="AN152" s="121">
        <f>$C152*INDEX(Curves!$AF$8:$AF$68,AN$4-$B152+1)</f>
        <v/>
      </c>
      <c r="AO152" s="121">
        <f>$C152*INDEX(Curves!$AF$8:$AF$68,AO$4-$B152+1)</f>
        <v/>
      </c>
      <c r="AP152" s="121">
        <f>$C152*INDEX(Curves!$AF$8:$AF$68,AP$4-$B152+1)</f>
        <v/>
      </c>
      <c r="AQ152" s="121">
        <f>$C152*INDEX(Curves!$AF$8:$AF$68,AQ$4-$B152+1)</f>
        <v/>
      </c>
      <c r="AR152" s="121">
        <f>$C152*INDEX(Curves!$AF$8:$AF$68,AR$4-$B152+1)</f>
        <v/>
      </c>
      <c r="AS152" s="121">
        <f>$C152*INDEX(Curves!$AF$8:$AF$68,AS$4-$B152+1)</f>
        <v/>
      </c>
      <c r="AT152" s="121">
        <f>$C152*INDEX(Curves!$AF$8:$AF$68,AT$4-$B152+1)</f>
        <v/>
      </c>
      <c r="AU152" s="121">
        <f>$C152*INDEX(Curves!$AF$8:$AF$68,AU$4-$B152+1)</f>
        <v/>
      </c>
      <c r="AV152" s="121">
        <f>$C152*INDEX(Curves!$AF$8:$AF$68,AV$4-$B152+1)</f>
        <v/>
      </c>
      <c r="AW152" s="121">
        <f>$C152*INDEX(Curves!$AF$8:$AF$68,AW$4-$B152+1)</f>
        <v/>
      </c>
      <c r="AX152" s="121">
        <f>$C152*INDEX(Curves!$AF$8:$AF$68,AX$4-$B152+1)</f>
        <v/>
      </c>
      <c r="AY152" s="121">
        <f>$C152*INDEX(Curves!$AF$8:$AF$68,AY$4-$B152+1)</f>
        <v/>
      </c>
      <c r="AZ152" s="121">
        <f>$C152*INDEX(Curves!$AF$8:$AF$68,AZ$4-$B152+1)</f>
        <v/>
      </c>
      <c r="BA152" s="121">
        <f>$C152*INDEX(Curves!$AF$8:$AF$68,BA$4-$B152+1)</f>
        <v/>
      </c>
      <c r="BB152" s="121">
        <f>$C152*INDEX(Curves!$AF$8:$AF$68,BB$4-$B152+1)</f>
        <v/>
      </c>
      <c r="BC152" s="121">
        <f>$C152*INDEX(Curves!$AF$8:$AF$68,BC$4-$B152+1)</f>
        <v/>
      </c>
      <c r="BD152" s="121">
        <f>$C152*INDEX(Curves!$AF$8:$AF$68,BD$4-$B152+1)</f>
        <v/>
      </c>
      <c r="BE152" s="121">
        <f>$C152*INDEX(Curves!$AF$8:$AF$68,BE$4-$B152+1)</f>
        <v/>
      </c>
      <c r="BF152" s="121">
        <f>$C152*INDEX(Curves!$AF$8:$AF$68,BF$4-$B152+1)</f>
        <v/>
      </c>
      <c r="BG152" s="121">
        <f>$C152*INDEX(Curves!$AF$8:$AF$68,BG$4-$B152+1)</f>
        <v/>
      </c>
      <c r="BH152" s="121">
        <f>$C152*INDEX(Curves!$AF$8:$AF$68,BH$4-$B152+1)</f>
        <v/>
      </c>
      <c r="BI152" s="121">
        <f>$C152*INDEX(Curves!$AF$8:$AF$68,BI$4-$B152+1)</f>
        <v/>
      </c>
      <c r="BJ152" s="121">
        <f>$C152*INDEX(Curves!$AF$8:$AF$68,BJ$4-$B152+1)</f>
        <v/>
      </c>
      <c r="BK152" s="121">
        <f>$C152*INDEX(Curves!$AF$8:$AF$68,BK$4-$B152+1)</f>
        <v/>
      </c>
      <c r="BL152" s="121">
        <f>$C152*INDEX(Curves!$AF$8:$AF$68,BL$4-$B152+1)</f>
        <v/>
      </c>
    </row>
    <row r="153">
      <c r="A153" s="116" t="inlineStr">
        <is>
          <t>Cohort month 18</t>
        </is>
      </c>
      <c r="B153" s="116" t="n">
        <v>18</v>
      </c>
      <c r="C153" s="33">
        <f>INDEX(Ops!$E$60:$BL$60,1,$B153)</f>
        <v/>
      </c>
      <c r="W153" s="121">
        <f>$C153*INDEX(Curves!$AF$8:$AF$68,W$4-$B153+1)</f>
        <v/>
      </c>
      <c r="X153" s="121">
        <f>$C153*INDEX(Curves!$AF$8:$AF$68,X$4-$B153+1)</f>
        <v/>
      </c>
      <c r="Y153" s="121">
        <f>$C153*INDEX(Curves!$AF$8:$AF$68,Y$4-$B153+1)</f>
        <v/>
      </c>
      <c r="Z153" s="121">
        <f>$C153*INDEX(Curves!$AF$8:$AF$68,Z$4-$B153+1)</f>
        <v/>
      </c>
      <c r="AA153" s="121">
        <f>$C153*INDEX(Curves!$AF$8:$AF$68,AA$4-$B153+1)</f>
        <v/>
      </c>
      <c r="AB153" s="121">
        <f>$C153*INDEX(Curves!$AF$8:$AF$68,AB$4-$B153+1)</f>
        <v/>
      </c>
      <c r="AC153" s="121">
        <f>$C153*INDEX(Curves!$AF$8:$AF$68,AC$4-$B153+1)</f>
        <v/>
      </c>
      <c r="AD153" s="121">
        <f>$C153*INDEX(Curves!$AF$8:$AF$68,AD$4-$B153+1)</f>
        <v/>
      </c>
      <c r="AE153" s="121">
        <f>$C153*INDEX(Curves!$AF$8:$AF$68,AE$4-$B153+1)</f>
        <v/>
      </c>
      <c r="AF153" s="121">
        <f>$C153*INDEX(Curves!$AF$8:$AF$68,AF$4-$B153+1)</f>
        <v/>
      </c>
      <c r="AG153" s="121">
        <f>$C153*INDEX(Curves!$AF$8:$AF$68,AG$4-$B153+1)</f>
        <v/>
      </c>
      <c r="AH153" s="121">
        <f>$C153*INDEX(Curves!$AF$8:$AF$68,AH$4-$B153+1)</f>
        <v/>
      </c>
      <c r="AI153" s="121">
        <f>$C153*INDEX(Curves!$AF$8:$AF$68,AI$4-$B153+1)</f>
        <v/>
      </c>
      <c r="AJ153" s="121">
        <f>$C153*INDEX(Curves!$AF$8:$AF$68,AJ$4-$B153+1)</f>
        <v/>
      </c>
      <c r="AK153" s="121">
        <f>$C153*INDEX(Curves!$AF$8:$AF$68,AK$4-$B153+1)</f>
        <v/>
      </c>
      <c r="AL153" s="121">
        <f>$C153*INDEX(Curves!$AF$8:$AF$68,AL$4-$B153+1)</f>
        <v/>
      </c>
      <c r="AM153" s="121">
        <f>$C153*INDEX(Curves!$AF$8:$AF$68,AM$4-$B153+1)</f>
        <v/>
      </c>
      <c r="AN153" s="121">
        <f>$C153*INDEX(Curves!$AF$8:$AF$68,AN$4-$B153+1)</f>
        <v/>
      </c>
      <c r="AO153" s="121">
        <f>$C153*INDEX(Curves!$AF$8:$AF$68,AO$4-$B153+1)</f>
        <v/>
      </c>
      <c r="AP153" s="121">
        <f>$C153*INDEX(Curves!$AF$8:$AF$68,AP$4-$B153+1)</f>
        <v/>
      </c>
      <c r="AQ153" s="121">
        <f>$C153*INDEX(Curves!$AF$8:$AF$68,AQ$4-$B153+1)</f>
        <v/>
      </c>
      <c r="AR153" s="121">
        <f>$C153*INDEX(Curves!$AF$8:$AF$68,AR$4-$B153+1)</f>
        <v/>
      </c>
      <c r="AS153" s="121">
        <f>$C153*INDEX(Curves!$AF$8:$AF$68,AS$4-$B153+1)</f>
        <v/>
      </c>
      <c r="AT153" s="121">
        <f>$C153*INDEX(Curves!$AF$8:$AF$68,AT$4-$B153+1)</f>
        <v/>
      </c>
      <c r="AU153" s="121">
        <f>$C153*INDEX(Curves!$AF$8:$AF$68,AU$4-$B153+1)</f>
        <v/>
      </c>
      <c r="AV153" s="121">
        <f>$C153*INDEX(Curves!$AF$8:$AF$68,AV$4-$B153+1)</f>
        <v/>
      </c>
      <c r="AW153" s="121">
        <f>$C153*INDEX(Curves!$AF$8:$AF$68,AW$4-$B153+1)</f>
        <v/>
      </c>
      <c r="AX153" s="121">
        <f>$C153*INDEX(Curves!$AF$8:$AF$68,AX$4-$B153+1)</f>
        <v/>
      </c>
      <c r="AY153" s="121">
        <f>$C153*INDEX(Curves!$AF$8:$AF$68,AY$4-$B153+1)</f>
        <v/>
      </c>
      <c r="AZ153" s="121">
        <f>$C153*INDEX(Curves!$AF$8:$AF$68,AZ$4-$B153+1)</f>
        <v/>
      </c>
      <c r="BA153" s="121">
        <f>$C153*INDEX(Curves!$AF$8:$AF$68,BA$4-$B153+1)</f>
        <v/>
      </c>
      <c r="BB153" s="121">
        <f>$C153*INDEX(Curves!$AF$8:$AF$68,BB$4-$B153+1)</f>
        <v/>
      </c>
      <c r="BC153" s="121">
        <f>$C153*INDEX(Curves!$AF$8:$AF$68,BC$4-$B153+1)</f>
        <v/>
      </c>
      <c r="BD153" s="121">
        <f>$C153*INDEX(Curves!$AF$8:$AF$68,BD$4-$B153+1)</f>
        <v/>
      </c>
      <c r="BE153" s="121">
        <f>$C153*INDEX(Curves!$AF$8:$AF$68,BE$4-$B153+1)</f>
        <v/>
      </c>
      <c r="BF153" s="121">
        <f>$C153*INDEX(Curves!$AF$8:$AF$68,BF$4-$B153+1)</f>
        <v/>
      </c>
      <c r="BG153" s="121">
        <f>$C153*INDEX(Curves!$AF$8:$AF$68,BG$4-$B153+1)</f>
        <v/>
      </c>
      <c r="BH153" s="121">
        <f>$C153*INDEX(Curves!$AF$8:$AF$68,BH$4-$B153+1)</f>
        <v/>
      </c>
      <c r="BI153" s="121">
        <f>$C153*INDEX(Curves!$AF$8:$AF$68,BI$4-$B153+1)</f>
        <v/>
      </c>
      <c r="BJ153" s="121">
        <f>$C153*INDEX(Curves!$AF$8:$AF$68,BJ$4-$B153+1)</f>
        <v/>
      </c>
      <c r="BK153" s="121">
        <f>$C153*INDEX(Curves!$AF$8:$AF$68,BK$4-$B153+1)</f>
        <v/>
      </c>
      <c r="BL153" s="121">
        <f>$C153*INDEX(Curves!$AF$8:$AF$68,BL$4-$B153+1)</f>
        <v/>
      </c>
    </row>
    <row r="154">
      <c r="A154" s="116" t="inlineStr">
        <is>
          <t>Cohort month 19</t>
        </is>
      </c>
      <c r="B154" s="116" t="n">
        <v>19</v>
      </c>
      <c r="C154" s="33">
        <f>INDEX(Ops!$E$60:$BL$60,1,$B154)</f>
        <v/>
      </c>
      <c r="X154" s="121">
        <f>$C154*INDEX(Curves!$AF$8:$AF$68,X$4-$B154+1)</f>
        <v/>
      </c>
      <c r="Y154" s="121">
        <f>$C154*INDEX(Curves!$AF$8:$AF$68,Y$4-$B154+1)</f>
        <v/>
      </c>
      <c r="Z154" s="121">
        <f>$C154*INDEX(Curves!$AF$8:$AF$68,Z$4-$B154+1)</f>
        <v/>
      </c>
      <c r="AA154" s="121">
        <f>$C154*INDEX(Curves!$AF$8:$AF$68,AA$4-$B154+1)</f>
        <v/>
      </c>
      <c r="AB154" s="121">
        <f>$C154*INDEX(Curves!$AF$8:$AF$68,AB$4-$B154+1)</f>
        <v/>
      </c>
      <c r="AC154" s="121">
        <f>$C154*INDEX(Curves!$AF$8:$AF$68,AC$4-$B154+1)</f>
        <v/>
      </c>
      <c r="AD154" s="121">
        <f>$C154*INDEX(Curves!$AF$8:$AF$68,AD$4-$B154+1)</f>
        <v/>
      </c>
      <c r="AE154" s="121">
        <f>$C154*INDEX(Curves!$AF$8:$AF$68,AE$4-$B154+1)</f>
        <v/>
      </c>
      <c r="AF154" s="121">
        <f>$C154*INDEX(Curves!$AF$8:$AF$68,AF$4-$B154+1)</f>
        <v/>
      </c>
      <c r="AG154" s="121">
        <f>$C154*INDEX(Curves!$AF$8:$AF$68,AG$4-$B154+1)</f>
        <v/>
      </c>
      <c r="AH154" s="121">
        <f>$C154*INDEX(Curves!$AF$8:$AF$68,AH$4-$B154+1)</f>
        <v/>
      </c>
      <c r="AI154" s="121">
        <f>$C154*INDEX(Curves!$AF$8:$AF$68,AI$4-$B154+1)</f>
        <v/>
      </c>
      <c r="AJ154" s="121">
        <f>$C154*INDEX(Curves!$AF$8:$AF$68,AJ$4-$B154+1)</f>
        <v/>
      </c>
      <c r="AK154" s="121">
        <f>$C154*INDEX(Curves!$AF$8:$AF$68,AK$4-$B154+1)</f>
        <v/>
      </c>
      <c r="AL154" s="121">
        <f>$C154*INDEX(Curves!$AF$8:$AF$68,AL$4-$B154+1)</f>
        <v/>
      </c>
      <c r="AM154" s="121">
        <f>$C154*INDEX(Curves!$AF$8:$AF$68,AM$4-$B154+1)</f>
        <v/>
      </c>
      <c r="AN154" s="121">
        <f>$C154*INDEX(Curves!$AF$8:$AF$68,AN$4-$B154+1)</f>
        <v/>
      </c>
      <c r="AO154" s="121">
        <f>$C154*INDEX(Curves!$AF$8:$AF$68,AO$4-$B154+1)</f>
        <v/>
      </c>
      <c r="AP154" s="121">
        <f>$C154*INDEX(Curves!$AF$8:$AF$68,AP$4-$B154+1)</f>
        <v/>
      </c>
      <c r="AQ154" s="121">
        <f>$C154*INDEX(Curves!$AF$8:$AF$68,AQ$4-$B154+1)</f>
        <v/>
      </c>
      <c r="AR154" s="121">
        <f>$C154*INDEX(Curves!$AF$8:$AF$68,AR$4-$B154+1)</f>
        <v/>
      </c>
      <c r="AS154" s="121">
        <f>$C154*INDEX(Curves!$AF$8:$AF$68,AS$4-$B154+1)</f>
        <v/>
      </c>
      <c r="AT154" s="121">
        <f>$C154*INDEX(Curves!$AF$8:$AF$68,AT$4-$B154+1)</f>
        <v/>
      </c>
      <c r="AU154" s="121">
        <f>$C154*INDEX(Curves!$AF$8:$AF$68,AU$4-$B154+1)</f>
        <v/>
      </c>
      <c r="AV154" s="121">
        <f>$C154*INDEX(Curves!$AF$8:$AF$68,AV$4-$B154+1)</f>
        <v/>
      </c>
      <c r="AW154" s="121">
        <f>$C154*INDEX(Curves!$AF$8:$AF$68,AW$4-$B154+1)</f>
        <v/>
      </c>
      <c r="AX154" s="121">
        <f>$C154*INDEX(Curves!$AF$8:$AF$68,AX$4-$B154+1)</f>
        <v/>
      </c>
      <c r="AY154" s="121">
        <f>$C154*INDEX(Curves!$AF$8:$AF$68,AY$4-$B154+1)</f>
        <v/>
      </c>
      <c r="AZ154" s="121">
        <f>$C154*INDEX(Curves!$AF$8:$AF$68,AZ$4-$B154+1)</f>
        <v/>
      </c>
      <c r="BA154" s="121">
        <f>$C154*INDEX(Curves!$AF$8:$AF$68,BA$4-$B154+1)</f>
        <v/>
      </c>
      <c r="BB154" s="121">
        <f>$C154*INDEX(Curves!$AF$8:$AF$68,BB$4-$B154+1)</f>
        <v/>
      </c>
      <c r="BC154" s="121">
        <f>$C154*INDEX(Curves!$AF$8:$AF$68,BC$4-$B154+1)</f>
        <v/>
      </c>
      <c r="BD154" s="121">
        <f>$C154*INDEX(Curves!$AF$8:$AF$68,BD$4-$B154+1)</f>
        <v/>
      </c>
      <c r="BE154" s="121">
        <f>$C154*INDEX(Curves!$AF$8:$AF$68,BE$4-$B154+1)</f>
        <v/>
      </c>
      <c r="BF154" s="121">
        <f>$C154*INDEX(Curves!$AF$8:$AF$68,BF$4-$B154+1)</f>
        <v/>
      </c>
      <c r="BG154" s="121">
        <f>$C154*INDEX(Curves!$AF$8:$AF$68,BG$4-$B154+1)</f>
        <v/>
      </c>
      <c r="BH154" s="121">
        <f>$C154*INDEX(Curves!$AF$8:$AF$68,BH$4-$B154+1)</f>
        <v/>
      </c>
      <c r="BI154" s="121">
        <f>$C154*INDEX(Curves!$AF$8:$AF$68,BI$4-$B154+1)</f>
        <v/>
      </c>
      <c r="BJ154" s="121">
        <f>$C154*INDEX(Curves!$AF$8:$AF$68,BJ$4-$B154+1)</f>
        <v/>
      </c>
      <c r="BK154" s="121">
        <f>$C154*INDEX(Curves!$AF$8:$AF$68,BK$4-$B154+1)</f>
        <v/>
      </c>
      <c r="BL154" s="121">
        <f>$C154*INDEX(Curves!$AF$8:$AF$68,BL$4-$B154+1)</f>
        <v/>
      </c>
    </row>
    <row r="155">
      <c r="A155" s="116" t="inlineStr">
        <is>
          <t>Cohort month 20</t>
        </is>
      </c>
      <c r="B155" s="116" t="n">
        <v>20</v>
      </c>
      <c r="C155" s="33">
        <f>INDEX(Ops!$E$60:$BL$60,1,$B155)</f>
        <v/>
      </c>
      <c r="Y155" s="121">
        <f>$C155*INDEX(Curves!$AF$8:$AF$68,Y$4-$B155+1)</f>
        <v/>
      </c>
      <c r="Z155" s="121">
        <f>$C155*INDEX(Curves!$AF$8:$AF$68,Z$4-$B155+1)</f>
        <v/>
      </c>
      <c r="AA155" s="121">
        <f>$C155*INDEX(Curves!$AF$8:$AF$68,AA$4-$B155+1)</f>
        <v/>
      </c>
      <c r="AB155" s="121">
        <f>$C155*INDEX(Curves!$AF$8:$AF$68,AB$4-$B155+1)</f>
        <v/>
      </c>
      <c r="AC155" s="121">
        <f>$C155*INDEX(Curves!$AF$8:$AF$68,AC$4-$B155+1)</f>
        <v/>
      </c>
      <c r="AD155" s="121">
        <f>$C155*INDEX(Curves!$AF$8:$AF$68,AD$4-$B155+1)</f>
        <v/>
      </c>
      <c r="AE155" s="121">
        <f>$C155*INDEX(Curves!$AF$8:$AF$68,AE$4-$B155+1)</f>
        <v/>
      </c>
      <c r="AF155" s="121">
        <f>$C155*INDEX(Curves!$AF$8:$AF$68,AF$4-$B155+1)</f>
        <v/>
      </c>
      <c r="AG155" s="121">
        <f>$C155*INDEX(Curves!$AF$8:$AF$68,AG$4-$B155+1)</f>
        <v/>
      </c>
      <c r="AH155" s="121">
        <f>$C155*INDEX(Curves!$AF$8:$AF$68,AH$4-$B155+1)</f>
        <v/>
      </c>
      <c r="AI155" s="121">
        <f>$C155*INDEX(Curves!$AF$8:$AF$68,AI$4-$B155+1)</f>
        <v/>
      </c>
      <c r="AJ155" s="121">
        <f>$C155*INDEX(Curves!$AF$8:$AF$68,AJ$4-$B155+1)</f>
        <v/>
      </c>
      <c r="AK155" s="121">
        <f>$C155*INDEX(Curves!$AF$8:$AF$68,AK$4-$B155+1)</f>
        <v/>
      </c>
      <c r="AL155" s="121">
        <f>$C155*INDEX(Curves!$AF$8:$AF$68,AL$4-$B155+1)</f>
        <v/>
      </c>
      <c r="AM155" s="121">
        <f>$C155*INDEX(Curves!$AF$8:$AF$68,AM$4-$B155+1)</f>
        <v/>
      </c>
      <c r="AN155" s="121">
        <f>$C155*INDEX(Curves!$AF$8:$AF$68,AN$4-$B155+1)</f>
        <v/>
      </c>
      <c r="AO155" s="121">
        <f>$C155*INDEX(Curves!$AF$8:$AF$68,AO$4-$B155+1)</f>
        <v/>
      </c>
      <c r="AP155" s="121">
        <f>$C155*INDEX(Curves!$AF$8:$AF$68,AP$4-$B155+1)</f>
        <v/>
      </c>
      <c r="AQ155" s="121">
        <f>$C155*INDEX(Curves!$AF$8:$AF$68,AQ$4-$B155+1)</f>
        <v/>
      </c>
      <c r="AR155" s="121">
        <f>$C155*INDEX(Curves!$AF$8:$AF$68,AR$4-$B155+1)</f>
        <v/>
      </c>
      <c r="AS155" s="121">
        <f>$C155*INDEX(Curves!$AF$8:$AF$68,AS$4-$B155+1)</f>
        <v/>
      </c>
      <c r="AT155" s="121">
        <f>$C155*INDEX(Curves!$AF$8:$AF$68,AT$4-$B155+1)</f>
        <v/>
      </c>
      <c r="AU155" s="121">
        <f>$C155*INDEX(Curves!$AF$8:$AF$68,AU$4-$B155+1)</f>
        <v/>
      </c>
      <c r="AV155" s="121">
        <f>$C155*INDEX(Curves!$AF$8:$AF$68,AV$4-$B155+1)</f>
        <v/>
      </c>
      <c r="AW155" s="121">
        <f>$C155*INDEX(Curves!$AF$8:$AF$68,AW$4-$B155+1)</f>
        <v/>
      </c>
      <c r="AX155" s="121">
        <f>$C155*INDEX(Curves!$AF$8:$AF$68,AX$4-$B155+1)</f>
        <v/>
      </c>
      <c r="AY155" s="121">
        <f>$C155*INDEX(Curves!$AF$8:$AF$68,AY$4-$B155+1)</f>
        <v/>
      </c>
      <c r="AZ155" s="121">
        <f>$C155*INDEX(Curves!$AF$8:$AF$68,AZ$4-$B155+1)</f>
        <v/>
      </c>
      <c r="BA155" s="121">
        <f>$C155*INDEX(Curves!$AF$8:$AF$68,BA$4-$B155+1)</f>
        <v/>
      </c>
      <c r="BB155" s="121">
        <f>$C155*INDEX(Curves!$AF$8:$AF$68,BB$4-$B155+1)</f>
        <v/>
      </c>
      <c r="BC155" s="121">
        <f>$C155*INDEX(Curves!$AF$8:$AF$68,BC$4-$B155+1)</f>
        <v/>
      </c>
      <c r="BD155" s="121">
        <f>$C155*INDEX(Curves!$AF$8:$AF$68,BD$4-$B155+1)</f>
        <v/>
      </c>
      <c r="BE155" s="121">
        <f>$C155*INDEX(Curves!$AF$8:$AF$68,BE$4-$B155+1)</f>
        <v/>
      </c>
      <c r="BF155" s="121">
        <f>$C155*INDEX(Curves!$AF$8:$AF$68,BF$4-$B155+1)</f>
        <v/>
      </c>
      <c r="BG155" s="121">
        <f>$C155*INDEX(Curves!$AF$8:$AF$68,BG$4-$B155+1)</f>
        <v/>
      </c>
      <c r="BH155" s="121">
        <f>$C155*INDEX(Curves!$AF$8:$AF$68,BH$4-$B155+1)</f>
        <v/>
      </c>
      <c r="BI155" s="121">
        <f>$C155*INDEX(Curves!$AF$8:$AF$68,BI$4-$B155+1)</f>
        <v/>
      </c>
      <c r="BJ155" s="121">
        <f>$C155*INDEX(Curves!$AF$8:$AF$68,BJ$4-$B155+1)</f>
        <v/>
      </c>
      <c r="BK155" s="121">
        <f>$C155*INDEX(Curves!$AF$8:$AF$68,BK$4-$B155+1)</f>
        <v/>
      </c>
      <c r="BL155" s="121">
        <f>$C155*INDEX(Curves!$AF$8:$AF$68,BL$4-$B155+1)</f>
        <v/>
      </c>
    </row>
    <row r="156">
      <c r="A156" s="116" t="inlineStr">
        <is>
          <t>Cohort month 21</t>
        </is>
      </c>
      <c r="B156" s="116" t="n">
        <v>21</v>
      </c>
      <c r="C156" s="33">
        <f>INDEX(Ops!$E$60:$BL$60,1,$B156)</f>
        <v/>
      </c>
      <c r="Z156" s="121">
        <f>$C156*INDEX(Curves!$AF$8:$AF$68,Z$4-$B156+1)</f>
        <v/>
      </c>
      <c r="AA156" s="121">
        <f>$C156*INDEX(Curves!$AF$8:$AF$68,AA$4-$B156+1)</f>
        <v/>
      </c>
      <c r="AB156" s="121">
        <f>$C156*INDEX(Curves!$AF$8:$AF$68,AB$4-$B156+1)</f>
        <v/>
      </c>
      <c r="AC156" s="121">
        <f>$C156*INDEX(Curves!$AF$8:$AF$68,AC$4-$B156+1)</f>
        <v/>
      </c>
      <c r="AD156" s="121">
        <f>$C156*INDEX(Curves!$AF$8:$AF$68,AD$4-$B156+1)</f>
        <v/>
      </c>
      <c r="AE156" s="121">
        <f>$C156*INDEX(Curves!$AF$8:$AF$68,AE$4-$B156+1)</f>
        <v/>
      </c>
      <c r="AF156" s="121">
        <f>$C156*INDEX(Curves!$AF$8:$AF$68,AF$4-$B156+1)</f>
        <v/>
      </c>
      <c r="AG156" s="121">
        <f>$C156*INDEX(Curves!$AF$8:$AF$68,AG$4-$B156+1)</f>
        <v/>
      </c>
      <c r="AH156" s="121">
        <f>$C156*INDEX(Curves!$AF$8:$AF$68,AH$4-$B156+1)</f>
        <v/>
      </c>
      <c r="AI156" s="121">
        <f>$C156*INDEX(Curves!$AF$8:$AF$68,AI$4-$B156+1)</f>
        <v/>
      </c>
      <c r="AJ156" s="121">
        <f>$C156*INDEX(Curves!$AF$8:$AF$68,AJ$4-$B156+1)</f>
        <v/>
      </c>
      <c r="AK156" s="121">
        <f>$C156*INDEX(Curves!$AF$8:$AF$68,AK$4-$B156+1)</f>
        <v/>
      </c>
      <c r="AL156" s="121">
        <f>$C156*INDEX(Curves!$AF$8:$AF$68,AL$4-$B156+1)</f>
        <v/>
      </c>
      <c r="AM156" s="121">
        <f>$C156*INDEX(Curves!$AF$8:$AF$68,AM$4-$B156+1)</f>
        <v/>
      </c>
      <c r="AN156" s="121">
        <f>$C156*INDEX(Curves!$AF$8:$AF$68,AN$4-$B156+1)</f>
        <v/>
      </c>
      <c r="AO156" s="121">
        <f>$C156*INDEX(Curves!$AF$8:$AF$68,AO$4-$B156+1)</f>
        <v/>
      </c>
      <c r="AP156" s="121">
        <f>$C156*INDEX(Curves!$AF$8:$AF$68,AP$4-$B156+1)</f>
        <v/>
      </c>
      <c r="AQ156" s="121">
        <f>$C156*INDEX(Curves!$AF$8:$AF$68,AQ$4-$B156+1)</f>
        <v/>
      </c>
      <c r="AR156" s="121">
        <f>$C156*INDEX(Curves!$AF$8:$AF$68,AR$4-$B156+1)</f>
        <v/>
      </c>
      <c r="AS156" s="121">
        <f>$C156*INDEX(Curves!$AF$8:$AF$68,AS$4-$B156+1)</f>
        <v/>
      </c>
      <c r="AT156" s="121">
        <f>$C156*INDEX(Curves!$AF$8:$AF$68,AT$4-$B156+1)</f>
        <v/>
      </c>
      <c r="AU156" s="121">
        <f>$C156*INDEX(Curves!$AF$8:$AF$68,AU$4-$B156+1)</f>
        <v/>
      </c>
      <c r="AV156" s="121">
        <f>$C156*INDEX(Curves!$AF$8:$AF$68,AV$4-$B156+1)</f>
        <v/>
      </c>
      <c r="AW156" s="121">
        <f>$C156*INDEX(Curves!$AF$8:$AF$68,AW$4-$B156+1)</f>
        <v/>
      </c>
      <c r="AX156" s="121">
        <f>$C156*INDEX(Curves!$AF$8:$AF$68,AX$4-$B156+1)</f>
        <v/>
      </c>
      <c r="AY156" s="121">
        <f>$C156*INDEX(Curves!$AF$8:$AF$68,AY$4-$B156+1)</f>
        <v/>
      </c>
      <c r="AZ156" s="121">
        <f>$C156*INDEX(Curves!$AF$8:$AF$68,AZ$4-$B156+1)</f>
        <v/>
      </c>
      <c r="BA156" s="121">
        <f>$C156*INDEX(Curves!$AF$8:$AF$68,BA$4-$B156+1)</f>
        <v/>
      </c>
      <c r="BB156" s="121">
        <f>$C156*INDEX(Curves!$AF$8:$AF$68,BB$4-$B156+1)</f>
        <v/>
      </c>
      <c r="BC156" s="121">
        <f>$C156*INDEX(Curves!$AF$8:$AF$68,BC$4-$B156+1)</f>
        <v/>
      </c>
      <c r="BD156" s="121">
        <f>$C156*INDEX(Curves!$AF$8:$AF$68,BD$4-$B156+1)</f>
        <v/>
      </c>
      <c r="BE156" s="121">
        <f>$C156*INDEX(Curves!$AF$8:$AF$68,BE$4-$B156+1)</f>
        <v/>
      </c>
      <c r="BF156" s="121">
        <f>$C156*INDEX(Curves!$AF$8:$AF$68,BF$4-$B156+1)</f>
        <v/>
      </c>
      <c r="BG156" s="121">
        <f>$C156*INDEX(Curves!$AF$8:$AF$68,BG$4-$B156+1)</f>
        <v/>
      </c>
      <c r="BH156" s="121">
        <f>$C156*INDEX(Curves!$AF$8:$AF$68,BH$4-$B156+1)</f>
        <v/>
      </c>
      <c r="BI156" s="121">
        <f>$C156*INDEX(Curves!$AF$8:$AF$68,BI$4-$B156+1)</f>
        <v/>
      </c>
      <c r="BJ156" s="121">
        <f>$C156*INDEX(Curves!$AF$8:$AF$68,BJ$4-$B156+1)</f>
        <v/>
      </c>
      <c r="BK156" s="121">
        <f>$C156*INDEX(Curves!$AF$8:$AF$68,BK$4-$B156+1)</f>
        <v/>
      </c>
      <c r="BL156" s="121">
        <f>$C156*INDEX(Curves!$AF$8:$AF$68,BL$4-$B156+1)</f>
        <v/>
      </c>
    </row>
    <row r="157">
      <c r="A157" s="116" t="inlineStr">
        <is>
          <t>Cohort month 22</t>
        </is>
      </c>
      <c r="B157" s="116" t="n">
        <v>22</v>
      </c>
      <c r="C157" s="33">
        <f>INDEX(Ops!$E$60:$BL$60,1,$B157)</f>
        <v/>
      </c>
      <c r="AA157" s="121">
        <f>$C157*INDEX(Curves!$AF$8:$AF$68,AA$4-$B157+1)</f>
        <v/>
      </c>
      <c r="AB157" s="121">
        <f>$C157*INDEX(Curves!$AF$8:$AF$68,AB$4-$B157+1)</f>
        <v/>
      </c>
      <c r="AC157" s="121">
        <f>$C157*INDEX(Curves!$AF$8:$AF$68,AC$4-$B157+1)</f>
        <v/>
      </c>
      <c r="AD157" s="121">
        <f>$C157*INDEX(Curves!$AF$8:$AF$68,AD$4-$B157+1)</f>
        <v/>
      </c>
      <c r="AE157" s="121">
        <f>$C157*INDEX(Curves!$AF$8:$AF$68,AE$4-$B157+1)</f>
        <v/>
      </c>
      <c r="AF157" s="121">
        <f>$C157*INDEX(Curves!$AF$8:$AF$68,AF$4-$B157+1)</f>
        <v/>
      </c>
      <c r="AG157" s="121">
        <f>$C157*INDEX(Curves!$AF$8:$AF$68,AG$4-$B157+1)</f>
        <v/>
      </c>
      <c r="AH157" s="121">
        <f>$C157*INDEX(Curves!$AF$8:$AF$68,AH$4-$B157+1)</f>
        <v/>
      </c>
      <c r="AI157" s="121">
        <f>$C157*INDEX(Curves!$AF$8:$AF$68,AI$4-$B157+1)</f>
        <v/>
      </c>
      <c r="AJ157" s="121">
        <f>$C157*INDEX(Curves!$AF$8:$AF$68,AJ$4-$B157+1)</f>
        <v/>
      </c>
      <c r="AK157" s="121">
        <f>$C157*INDEX(Curves!$AF$8:$AF$68,AK$4-$B157+1)</f>
        <v/>
      </c>
      <c r="AL157" s="121">
        <f>$C157*INDEX(Curves!$AF$8:$AF$68,AL$4-$B157+1)</f>
        <v/>
      </c>
      <c r="AM157" s="121">
        <f>$C157*INDEX(Curves!$AF$8:$AF$68,AM$4-$B157+1)</f>
        <v/>
      </c>
      <c r="AN157" s="121">
        <f>$C157*INDEX(Curves!$AF$8:$AF$68,AN$4-$B157+1)</f>
        <v/>
      </c>
      <c r="AO157" s="121">
        <f>$C157*INDEX(Curves!$AF$8:$AF$68,AO$4-$B157+1)</f>
        <v/>
      </c>
      <c r="AP157" s="121">
        <f>$C157*INDEX(Curves!$AF$8:$AF$68,AP$4-$B157+1)</f>
        <v/>
      </c>
      <c r="AQ157" s="121">
        <f>$C157*INDEX(Curves!$AF$8:$AF$68,AQ$4-$B157+1)</f>
        <v/>
      </c>
      <c r="AR157" s="121">
        <f>$C157*INDEX(Curves!$AF$8:$AF$68,AR$4-$B157+1)</f>
        <v/>
      </c>
      <c r="AS157" s="121">
        <f>$C157*INDEX(Curves!$AF$8:$AF$68,AS$4-$B157+1)</f>
        <v/>
      </c>
      <c r="AT157" s="121">
        <f>$C157*INDEX(Curves!$AF$8:$AF$68,AT$4-$B157+1)</f>
        <v/>
      </c>
      <c r="AU157" s="121">
        <f>$C157*INDEX(Curves!$AF$8:$AF$68,AU$4-$B157+1)</f>
        <v/>
      </c>
      <c r="AV157" s="121">
        <f>$C157*INDEX(Curves!$AF$8:$AF$68,AV$4-$B157+1)</f>
        <v/>
      </c>
      <c r="AW157" s="121">
        <f>$C157*INDEX(Curves!$AF$8:$AF$68,AW$4-$B157+1)</f>
        <v/>
      </c>
      <c r="AX157" s="121">
        <f>$C157*INDEX(Curves!$AF$8:$AF$68,AX$4-$B157+1)</f>
        <v/>
      </c>
      <c r="AY157" s="121">
        <f>$C157*INDEX(Curves!$AF$8:$AF$68,AY$4-$B157+1)</f>
        <v/>
      </c>
      <c r="AZ157" s="121">
        <f>$C157*INDEX(Curves!$AF$8:$AF$68,AZ$4-$B157+1)</f>
        <v/>
      </c>
      <c r="BA157" s="121">
        <f>$C157*INDEX(Curves!$AF$8:$AF$68,BA$4-$B157+1)</f>
        <v/>
      </c>
      <c r="BB157" s="121">
        <f>$C157*INDEX(Curves!$AF$8:$AF$68,BB$4-$B157+1)</f>
        <v/>
      </c>
      <c r="BC157" s="121">
        <f>$C157*INDEX(Curves!$AF$8:$AF$68,BC$4-$B157+1)</f>
        <v/>
      </c>
      <c r="BD157" s="121">
        <f>$C157*INDEX(Curves!$AF$8:$AF$68,BD$4-$B157+1)</f>
        <v/>
      </c>
      <c r="BE157" s="121">
        <f>$C157*INDEX(Curves!$AF$8:$AF$68,BE$4-$B157+1)</f>
        <v/>
      </c>
      <c r="BF157" s="121">
        <f>$C157*INDEX(Curves!$AF$8:$AF$68,BF$4-$B157+1)</f>
        <v/>
      </c>
      <c r="BG157" s="121">
        <f>$C157*INDEX(Curves!$AF$8:$AF$68,BG$4-$B157+1)</f>
        <v/>
      </c>
      <c r="BH157" s="121">
        <f>$C157*INDEX(Curves!$AF$8:$AF$68,BH$4-$B157+1)</f>
        <v/>
      </c>
      <c r="BI157" s="121">
        <f>$C157*INDEX(Curves!$AF$8:$AF$68,BI$4-$B157+1)</f>
        <v/>
      </c>
      <c r="BJ157" s="121">
        <f>$C157*INDEX(Curves!$AF$8:$AF$68,BJ$4-$B157+1)</f>
        <v/>
      </c>
      <c r="BK157" s="121">
        <f>$C157*INDEX(Curves!$AF$8:$AF$68,BK$4-$B157+1)</f>
        <v/>
      </c>
      <c r="BL157" s="121">
        <f>$C157*INDEX(Curves!$AF$8:$AF$68,BL$4-$B157+1)</f>
        <v/>
      </c>
    </row>
    <row r="158">
      <c r="A158" s="116" t="inlineStr">
        <is>
          <t>Cohort month 23</t>
        </is>
      </c>
      <c r="B158" s="116" t="n">
        <v>23</v>
      </c>
      <c r="C158" s="33">
        <f>INDEX(Ops!$E$60:$BL$60,1,$B158)</f>
        <v/>
      </c>
      <c r="AB158" s="121">
        <f>$C158*INDEX(Curves!$AF$8:$AF$68,AB$4-$B158+1)</f>
        <v/>
      </c>
      <c r="AC158" s="121">
        <f>$C158*INDEX(Curves!$AF$8:$AF$68,AC$4-$B158+1)</f>
        <v/>
      </c>
      <c r="AD158" s="121">
        <f>$C158*INDEX(Curves!$AF$8:$AF$68,AD$4-$B158+1)</f>
        <v/>
      </c>
      <c r="AE158" s="121">
        <f>$C158*INDEX(Curves!$AF$8:$AF$68,AE$4-$B158+1)</f>
        <v/>
      </c>
      <c r="AF158" s="121">
        <f>$C158*INDEX(Curves!$AF$8:$AF$68,AF$4-$B158+1)</f>
        <v/>
      </c>
      <c r="AG158" s="121">
        <f>$C158*INDEX(Curves!$AF$8:$AF$68,AG$4-$B158+1)</f>
        <v/>
      </c>
      <c r="AH158" s="121">
        <f>$C158*INDEX(Curves!$AF$8:$AF$68,AH$4-$B158+1)</f>
        <v/>
      </c>
      <c r="AI158" s="121">
        <f>$C158*INDEX(Curves!$AF$8:$AF$68,AI$4-$B158+1)</f>
        <v/>
      </c>
      <c r="AJ158" s="121">
        <f>$C158*INDEX(Curves!$AF$8:$AF$68,AJ$4-$B158+1)</f>
        <v/>
      </c>
      <c r="AK158" s="121">
        <f>$C158*INDEX(Curves!$AF$8:$AF$68,AK$4-$B158+1)</f>
        <v/>
      </c>
      <c r="AL158" s="121">
        <f>$C158*INDEX(Curves!$AF$8:$AF$68,AL$4-$B158+1)</f>
        <v/>
      </c>
      <c r="AM158" s="121">
        <f>$C158*INDEX(Curves!$AF$8:$AF$68,AM$4-$B158+1)</f>
        <v/>
      </c>
      <c r="AN158" s="121">
        <f>$C158*INDEX(Curves!$AF$8:$AF$68,AN$4-$B158+1)</f>
        <v/>
      </c>
      <c r="AO158" s="121">
        <f>$C158*INDEX(Curves!$AF$8:$AF$68,AO$4-$B158+1)</f>
        <v/>
      </c>
      <c r="AP158" s="121">
        <f>$C158*INDEX(Curves!$AF$8:$AF$68,AP$4-$B158+1)</f>
        <v/>
      </c>
      <c r="AQ158" s="121">
        <f>$C158*INDEX(Curves!$AF$8:$AF$68,AQ$4-$B158+1)</f>
        <v/>
      </c>
      <c r="AR158" s="121">
        <f>$C158*INDEX(Curves!$AF$8:$AF$68,AR$4-$B158+1)</f>
        <v/>
      </c>
      <c r="AS158" s="121">
        <f>$C158*INDEX(Curves!$AF$8:$AF$68,AS$4-$B158+1)</f>
        <v/>
      </c>
      <c r="AT158" s="121">
        <f>$C158*INDEX(Curves!$AF$8:$AF$68,AT$4-$B158+1)</f>
        <v/>
      </c>
      <c r="AU158" s="121">
        <f>$C158*INDEX(Curves!$AF$8:$AF$68,AU$4-$B158+1)</f>
        <v/>
      </c>
      <c r="AV158" s="121">
        <f>$C158*INDEX(Curves!$AF$8:$AF$68,AV$4-$B158+1)</f>
        <v/>
      </c>
      <c r="AW158" s="121">
        <f>$C158*INDEX(Curves!$AF$8:$AF$68,AW$4-$B158+1)</f>
        <v/>
      </c>
      <c r="AX158" s="121">
        <f>$C158*INDEX(Curves!$AF$8:$AF$68,AX$4-$B158+1)</f>
        <v/>
      </c>
      <c r="AY158" s="121">
        <f>$C158*INDEX(Curves!$AF$8:$AF$68,AY$4-$B158+1)</f>
        <v/>
      </c>
      <c r="AZ158" s="121">
        <f>$C158*INDEX(Curves!$AF$8:$AF$68,AZ$4-$B158+1)</f>
        <v/>
      </c>
      <c r="BA158" s="121">
        <f>$C158*INDEX(Curves!$AF$8:$AF$68,BA$4-$B158+1)</f>
        <v/>
      </c>
      <c r="BB158" s="121">
        <f>$C158*INDEX(Curves!$AF$8:$AF$68,BB$4-$B158+1)</f>
        <v/>
      </c>
      <c r="BC158" s="121">
        <f>$C158*INDEX(Curves!$AF$8:$AF$68,BC$4-$B158+1)</f>
        <v/>
      </c>
      <c r="BD158" s="121">
        <f>$C158*INDEX(Curves!$AF$8:$AF$68,BD$4-$B158+1)</f>
        <v/>
      </c>
      <c r="BE158" s="121">
        <f>$C158*INDEX(Curves!$AF$8:$AF$68,BE$4-$B158+1)</f>
        <v/>
      </c>
      <c r="BF158" s="121">
        <f>$C158*INDEX(Curves!$AF$8:$AF$68,BF$4-$B158+1)</f>
        <v/>
      </c>
      <c r="BG158" s="121">
        <f>$C158*INDEX(Curves!$AF$8:$AF$68,BG$4-$B158+1)</f>
        <v/>
      </c>
      <c r="BH158" s="121">
        <f>$C158*INDEX(Curves!$AF$8:$AF$68,BH$4-$B158+1)</f>
        <v/>
      </c>
      <c r="BI158" s="121">
        <f>$C158*INDEX(Curves!$AF$8:$AF$68,BI$4-$B158+1)</f>
        <v/>
      </c>
      <c r="BJ158" s="121">
        <f>$C158*INDEX(Curves!$AF$8:$AF$68,BJ$4-$B158+1)</f>
        <v/>
      </c>
      <c r="BK158" s="121">
        <f>$C158*INDEX(Curves!$AF$8:$AF$68,BK$4-$B158+1)</f>
        <v/>
      </c>
      <c r="BL158" s="121">
        <f>$C158*INDEX(Curves!$AF$8:$AF$68,BL$4-$B158+1)</f>
        <v/>
      </c>
    </row>
    <row r="159">
      <c r="A159" s="116" t="inlineStr">
        <is>
          <t>Cohort month 24</t>
        </is>
      </c>
      <c r="B159" s="116" t="n">
        <v>24</v>
      </c>
      <c r="C159" s="33">
        <f>INDEX(Ops!$E$60:$BL$60,1,$B159)</f>
        <v/>
      </c>
      <c r="AC159" s="121">
        <f>$C159*INDEX(Curves!$AF$8:$AF$68,AC$4-$B159+1)</f>
        <v/>
      </c>
      <c r="AD159" s="121">
        <f>$C159*INDEX(Curves!$AF$8:$AF$68,AD$4-$B159+1)</f>
        <v/>
      </c>
      <c r="AE159" s="121">
        <f>$C159*INDEX(Curves!$AF$8:$AF$68,AE$4-$B159+1)</f>
        <v/>
      </c>
      <c r="AF159" s="121">
        <f>$C159*INDEX(Curves!$AF$8:$AF$68,AF$4-$B159+1)</f>
        <v/>
      </c>
      <c r="AG159" s="121">
        <f>$C159*INDEX(Curves!$AF$8:$AF$68,AG$4-$B159+1)</f>
        <v/>
      </c>
      <c r="AH159" s="121">
        <f>$C159*INDEX(Curves!$AF$8:$AF$68,AH$4-$B159+1)</f>
        <v/>
      </c>
      <c r="AI159" s="121">
        <f>$C159*INDEX(Curves!$AF$8:$AF$68,AI$4-$B159+1)</f>
        <v/>
      </c>
      <c r="AJ159" s="121">
        <f>$C159*INDEX(Curves!$AF$8:$AF$68,AJ$4-$B159+1)</f>
        <v/>
      </c>
      <c r="AK159" s="121">
        <f>$C159*INDEX(Curves!$AF$8:$AF$68,AK$4-$B159+1)</f>
        <v/>
      </c>
      <c r="AL159" s="121">
        <f>$C159*INDEX(Curves!$AF$8:$AF$68,AL$4-$B159+1)</f>
        <v/>
      </c>
      <c r="AM159" s="121">
        <f>$C159*INDEX(Curves!$AF$8:$AF$68,AM$4-$B159+1)</f>
        <v/>
      </c>
      <c r="AN159" s="121">
        <f>$C159*INDEX(Curves!$AF$8:$AF$68,AN$4-$B159+1)</f>
        <v/>
      </c>
      <c r="AO159" s="121">
        <f>$C159*INDEX(Curves!$AF$8:$AF$68,AO$4-$B159+1)</f>
        <v/>
      </c>
      <c r="AP159" s="121">
        <f>$C159*INDEX(Curves!$AF$8:$AF$68,AP$4-$B159+1)</f>
        <v/>
      </c>
      <c r="AQ159" s="121">
        <f>$C159*INDEX(Curves!$AF$8:$AF$68,AQ$4-$B159+1)</f>
        <v/>
      </c>
      <c r="AR159" s="121">
        <f>$C159*INDEX(Curves!$AF$8:$AF$68,AR$4-$B159+1)</f>
        <v/>
      </c>
      <c r="AS159" s="121">
        <f>$C159*INDEX(Curves!$AF$8:$AF$68,AS$4-$B159+1)</f>
        <v/>
      </c>
      <c r="AT159" s="121">
        <f>$C159*INDEX(Curves!$AF$8:$AF$68,AT$4-$B159+1)</f>
        <v/>
      </c>
      <c r="AU159" s="121">
        <f>$C159*INDEX(Curves!$AF$8:$AF$68,AU$4-$B159+1)</f>
        <v/>
      </c>
      <c r="AV159" s="121">
        <f>$C159*INDEX(Curves!$AF$8:$AF$68,AV$4-$B159+1)</f>
        <v/>
      </c>
      <c r="AW159" s="121">
        <f>$C159*INDEX(Curves!$AF$8:$AF$68,AW$4-$B159+1)</f>
        <v/>
      </c>
      <c r="AX159" s="121">
        <f>$C159*INDEX(Curves!$AF$8:$AF$68,AX$4-$B159+1)</f>
        <v/>
      </c>
      <c r="AY159" s="121">
        <f>$C159*INDEX(Curves!$AF$8:$AF$68,AY$4-$B159+1)</f>
        <v/>
      </c>
      <c r="AZ159" s="121">
        <f>$C159*INDEX(Curves!$AF$8:$AF$68,AZ$4-$B159+1)</f>
        <v/>
      </c>
      <c r="BA159" s="121">
        <f>$C159*INDEX(Curves!$AF$8:$AF$68,BA$4-$B159+1)</f>
        <v/>
      </c>
      <c r="BB159" s="121">
        <f>$C159*INDEX(Curves!$AF$8:$AF$68,BB$4-$B159+1)</f>
        <v/>
      </c>
      <c r="BC159" s="121">
        <f>$C159*INDEX(Curves!$AF$8:$AF$68,BC$4-$B159+1)</f>
        <v/>
      </c>
      <c r="BD159" s="121">
        <f>$C159*INDEX(Curves!$AF$8:$AF$68,BD$4-$B159+1)</f>
        <v/>
      </c>
      <c r="BE159" s="121">
        <f>$C159*INDEX(Curves!$AF$8:$AF$68,BE$4-$B159+1)</f>
        <v/>
      </c>
      <c r="BF159" s="121">
        <f>$C159*INDEX(Curves!$AF$8:$AF$68,BF$4-$B159+1)</f>
        <v/>
      </c>
      <c r="BG159" s="121">
        <f>$C159*INDEX(Curves!$AF$8:$AF$68,BG$4-$B159+1)</f>
        <v/>
      </c>
      <c r="BH159" s="121">
        <f>$C159*INDEX(Curves!$AF$8:$AF$68,BH$4-$B159+1)</f>
        <v/>
      </c>
      <c r="BI159" s="121">
        <f>$C159*INDEX(Curves!$AF$8:$AF$68,BI$4-$B159+1)</f>
        <v/>
      </c>
      <c r="BJ159" s="121">
        <f>$C159*INDEX(Curves!$AF$8:$AF$68,BJ$4-$B159+1)</f>
        <v/>
      </c>
      <c r="BK159" s="121">
        <f>$C159*INDEX(Curves!$AF$8:$AF$68,BK$4-$B159+1)</f>
        <v/>
      </c>
      <c r="BL159" s="121">
        <f>$C159*INDEX(Curves!$AF$8:$AF$68,BL$4-$B159+1)</f>
        <v/>
      </c>
    </row>
    <row r="160">
      <c r="A160" s="116" t="inlineStr">
        <is>
          <t>Cohort month 25</t>
        </is>
      </c>
      <c r="B160" s="116" t="n">
        <v>25</v>
      </c>
      <c r="C160" s="33">
        <f>INDEX(Ops!$E$60:$BL$60,1,$B160)</f>
        <v/>
      </c>
      <c r="AD160" s="121">
        <f>$C160*INDEX(Curves!$AF$8:$AF$68,AD$4-$B160+1)</f>
        <v/>
      </c>
      <c r="AE160" s="121">
        <f>$C160*INDEX(Curves!$AF$8:$AF$68,AE$4-$B160+1)</f>
        <v/>
      </c>
      <c r="AF160" s="121">
        <f>$C160*INDEX(Curves!$AF$8:$AF$68,AF$4-$B160+1)</f>
        <v/>
      </c>
      <c r="AG160" s="121">
        <f>$C160*INDEX(Curves!$AF$8:$AF$68,AG$4-$B160+1)</f>
        <v/>
      </c>
      <c r="AH160" s="121">
        <f>$C160*INDEX(Curves!$AF$8:$AF$68,AH$4-$B160+1)</f>
        <v/>
      </c>
      <c r="AI160" s="121">
        <f>$C160*INDEX(Curves!$AF$8:$AF$68,AI$4-$B160+1)</f>
        <v/>
      </c>
      <c r="AJ160" s="121">
        <f>$C160*INDEX(Curves!$AF$8:$AF$68,AJ$4-$B160+1)</f>
        <v/>
      </c>
      <c r="AK160" s="121">
        <f>$C160*INDEX(Curves!$AF$8:$AF$68,AK$4-$B160+1)</f>
        <v/>
      </c>
      <c r="AL160" s="121">
        <f>$C160*INDEX(Curves!$AF$8:$AF$68,AL$4-$B160+1)</f>
        <v/>
      </c>
      <c r="AM160" s="121">
        <f>$C160*INDEX(Curves!$AF$8:$AF$68,AM$4-$B160+1)</f>
        <v/>
      </c>
      <c r="AN160" s="121">
        <f>$C160*INDEX(Curves!$AF$8:$AF$68,AN$4-$B160+1)</f>
        <v/>
      </c>
      <c r="AO160" s="121">
        <f>$C160*INDEX(Curves!$AF$8:$AF$68,AO$4-$B160+1)</f>
        <v/>
      </c>
      <c r="AP160" s="121">
        <f>$C160*INDEX(Curves!$AF$8:$AF$68,AP$4-$B160+1)</f>
        <v/>
      </c>
      <c r="AQ160" s="121">
        <f>$C160*INDEX(Curves!$AF$8:$AF$68,AQ$4-$B160+1)</f>
        <v/>
      </c>
      <c r="AR160" s="121">
        <f>$C160*INDEX(Curves!$AF$8:$AF$68,AR$4-$B160+1)</f>
        <v/>
      </c>
      <c r="AS160" s="121">
        <f>$C160*INDEX(Curves!$AF$8:$AF$68,AS$4-$B160+1)</f>
        <v/>
      </c>
      <c r="AT160" s="121">
        <f>$C160*INDEX(Curves!$AF$8:$AF$68,AT$4-$B160+1)</f>
        <v/>
      </c>
      <c r="AU160" s="121">
        <f>$C160*INDEX(Curves!$AF$8:$AF$68,AU$4-$B160+1)</f>
        <v/>
      </c>
      <c r="AV160" s="121">
        <f>$C160*INDEX(Curves!$AF$8:$AF$68,AV$4-$B160+1)</f>
        <v/>
      </c>
      <c r="AW160" s="121">
        <f>$C160*INDEX(Curves!$AF$8:$AF$68,AW$4-$B160+1)</f>
        <v/>
      </c>
      <c r="AX160" s="121">
        <f>$C160*INDEX(Curves!$AF$8:$AF$68,AX$4-$B160+1)</f>
        <v/>
      </c>
      <c r="AY160" s="121">
        <f>$C160*INDEX(Curves!$AF$8:$AF$68,AY$4-$B160+1)</f>
        <v/>
      </c>
      <c r="AZ160" s="121">
        <f>$C160*INDEX(Curves!$AF$8:$AF$68,AZ$4-$B160+1)</f>
        <v/>
      </c>
      <c r="BA160" s="121">
        <f>$C160*INDEX(Curves!$AF$8:$AF$68,BA$4-$B160+1)</f>
        <v/>
      </c>
      <c r="BB160" s="121">
        <f>$C160*INDEX(Curves!$AF$8:$AF$68,BB$4-$B160+1)</f>
        <v/>
      </c>
      <c r="BC160" s="121">
        <f>$C160*INDEX(Curves!$AF$8:$AF$68,BC$4-$B160+1)</f>
        <v/>
      </c>
      <c r="BD160" s="121">
        <f>$C160*INDEX(Curves!$AF$8:$AF$68,BD$4-$B160+1)</f>
        <v/>
      </c>
      <c r="BE160" s="121">
        <f>$C160*INDEX(Curves!$AF$8:$AF$68,BE$4-$B160+1)</f>
        <v/>
      </c>
      <c r="BF160" s="121">
        <f>$C160*INDEX(Curves!$AF$8:$AF$68,BF$4-$B160+1)</f>
        <v/>
      </c>
      <c r="BG160" s="121">
        <f>$C160*INDEX(Curves!$AF$8:$AF$68,BG$4-$B160+1)</f>
        <v/>
      </c>
      <c r="BH160" s="121">
        <f>$C160*INDEX(Curves!$AF$8:$AF$68,BH$4-$B160+1)</f>
        <v/>
      </c>
      <c r="BI160" s="121">
        <f>$C160*INDEX(Curves!$AF$8:$AF$68,BI$4-$B160+1)</f>
        <v/>
      </c>
      <c r="BJ160" s="121">
        <f>$C160*INDEX(Curves!$AF$8:$AF$68,BJ$4-$B160+1)</f>
        <v/>
      </c>
      <c r="BK160" s="121">
        <f>$C160*INDEX(Curves!$AF$8:$AF$68,BK$4-$B160+1)</f>
        <v/>
      </c>
      <c r="BL160" s="121">
        <f>$C160*INDEX(Curves!$AF$8:$AF$68,BL$4-$B160+1)</f>
        <v/>
      </c>
    </row>
    <row r="161">
      <c r="A161" s="116" t="inlineStr">
        <is>
          <t>Cohort month 26</t>
        </is>
      </c>
      <c r="B161" s="116" t="n">
        <v>26</v>
      </c>
      <c r="C161" s="33">
        <f>INDEX(Ops!$E$60:$BL$60,1,$B161)</f>
        <v/>
      </c>
      <c r="AE161" s="121">
        <f>$C161*INDEX(Curves!$AF$8:$AF$68,AE$4-$B161+1)</f>
        <v/>
      </c>
      <c r="AF161" s="121">
        <f>$C161*INDEX(Curves!$AF$8:$AF$68,AF$4-$B161+1)</f>
        <v/>
      </c>
      <c r="AG161" s="121">
        <f>$C161*INDEX(Curves!$AF$8:$AF$68,AG$4-$B161+1)</f>
        <v/>
      </c>
      <c r="AH161" s="121">
        <f>$C161*INDEX(Curves!$AF$8:$AF$68,AH$4-$B161+1)</f>
        <v/>
      </c>
      <c r="AI161" s="121">
        <f>$C161*INDEX(Curves!$AF$8:$AF$68,AI$4-$B161+1)</f>
        <v/>
      </c>
      <c r="AJ161" s="121">
        <f>$C161*INDEX(Curves!$AF$8:$AF$68,AJ$4-$B161+1)</f>
        <v/>
      </c>
      <c r="AK161" s="121">
        <f>$C161*INDEX(Curves!$AF$8:$AF$68,AK$4-$B161+1)</f>
        <v/>
      </c>
      <c r="AL161" s="121">
        <f>$C161*INDEX(Curves!$AF$8:$AF$68,AL$4-$B161+1)</f>
        <v/>
      </c>
      <c r="AM161" s="121">
        <f>$C161*INDEX(Curves!$AF$8:$AF$68,AM$4-$B161+1)</f>
        <v/>
      </c>
      <c r="AN161" s="121">
        <f>$C161*INDEX(Curves!$AF$8:$AF$68,AN$4-$B161+1)</f>
        <v/>
      </c>
      <c r="AO161" s="121">
        <f>$C161*INDEX(Curves!$AF$8:$AF$68,AO$4-$B161+1)</f>
        <v/>
      </c>
      <c r="AP161" s="121">
        <f>$C161*INDEX(Curves!$AF$8:$AF$68,AP$4-$B161+1)</f>
        <v/>
      </c>
      <c r="AQ161" s="121">
        <f>$C161*INDEX(Curves!$AF$8:$AF$68,AQ$4-$B161+1)</f>
        <v/>
      </c>
      <c r="AR161" s="121">
        <f>$C161*INDEX(Curves!$AF$8:$AF$68,AR$4-$B161+1)</f>
        <v/>
      </c>
      <c r="AS161" s="121">
        <f>$C161*INDEX(Curves!$AF$8:$AF$68,AS$4-$B161+1)</f>
        <v/>
      </c>
      <c r="AT161" s="121">
        <f>$C161*INDEX(Curves!$AF$8:$AF$68,AT$4-$B161+1)</f>
        <v/>
      </c>
      <c r="AU161" s="121">
        <f>$C161*INDEX(Curves!$AF$8:$AF$68,AU$4-$B161+1)</f>
        <v/>
      </c>
      <c r="AV161" s="121">
        <f>$C161*INDEX(Curves!$AF$8:$AF$68,AV$4-$B161+1)</f>
        <v/>
      </c>
      <c r="AW161" s="121">
        <f>$C161*INDEX(Curves!$AF$8:$AF$68,AW$4-$B161+1)</f>
        <v/>
      </c>
      <c r="AX161" s="121">
        <f>$C161*INDEX(Curves!$AF$8:$AF$68,AX$4-$B161+1)</f>
        <v/>
      </c>
      <c r="AY161" s="121">
        <f>$C161*INDEX(Curves!$AF$8:$AF$68,AY$4-$B161+1)</f>
        <v/>
      </c>
      <c r="AZ161" s="121">
        <f>$C161*INDEX(Curves!$AF$8:$AF$68,AZ$4-$B161+1)</f>
        <v/>
      </c>
      <c r="BA161" s="121">
        <f>$C161*INDEX(Curves!$AF$8:$AF$68,BA$4-$B161+1)</f>
        <v/>
      </c>
      <c r="BB161" s="121">
        <f>$C161*INDEX(Curves!$AF$8:$AF$68,BB$4-$B161+1)</f>
        <v/>
      </c>
      <c r="BC161" s="121">
        <f>$C161*INDEX(Curves!$AF$8:$AF$68,BC$4-$B161+1)</f>
        <v/>
      </c>
      <c r="BD161" s="121">
        <f>$C161*INDEX(Curves!$AF$8:$AF$68,BD$4-$B161+1)</f>
        <v/>
      </c>
      <c r="BE161" s="121">
        <f>$C161*INDEX(Curves!$AF$8:$AF$68,BE$4-$B161+1)</f>
        <v/>
      </c>
      <c r="BF161" s="121">
        <f>$C161*INDEX(Curves!$AF$8:$AF$68,BF$4-$B161+1)</f>
        <v/>
      </c>
      <c r="BG161" s="121">
        <f>$C161*INDEX(Curves!$AF$8:$AF$68,BG$4-$B161+1)</f>
        <v/>
      </c>
      <c r="BH161" s="121">
        <f>$C161*INDEX(Curves!$AF$8:$AF$68,BH$4-$B161+1)</f>
        <v/>
      </c>
      <c r="BI161" s="121">
        <f>$C161*INDEX(Curves!$AF$8:$AF$68,BI$4-$B161+1)</f>
        <v/>
      </c>
      <c r="BJ161" s="121">
        <f>$C161*INDEX(Curves!$AF$8:$AF$68,BJ$4-$B161+1)</f>
        <v/>
      </c>
      <c r="BK161" s="121">
        <f>$C161*INDEX(Curves!$AF$8:$AF$68,BK$4-$B161+1)</f>
        <v/>
      </c>
      <c r="BL161" s="121">
        <f>$C161*INDEX(Curves!$AF$8:$AF$68,BL$4-$B161+1)</f>
        <v/>
      </c>
    </row>
    <row r="162">
      <c r="A162" s="116" t="inlineStr">
        <is>
          <t>Cohort month 27</t>
        </is>
      </c>
      <c r="B162" s="116" t="n">
        <v>27</v>
      </c>
      <c r="C162" s="33">
        <f>INDEX(Ops!$E$60:$BL$60,1,$B162)</f>
        <v/>
      </c>
      <c r="AF162" s="121">
        <f>$C162*INDEX(Curves!$AF$8:$AF$68,AF$4-$B162+1)</f>
        <v/>
      </c>
      <c r="AG162" s="121">
        <f>$C162*INDEX(Curves!$AF$8:$AF$68,AG$4-$B162+1)</f>
        <v/>
      </c>
      <c r="AH162" s="121">
        <f>$C162*INDEX(Curves!$AF$8:$AF$68,AH$4-$B162+1)</f>
        <v/>
      </c>
      <c r="AI162" s="121">
        <f>$C162*INDEX(Curves!$AF$8:$AF$68,AI$4-$B162+1)</f>
        <v/>
      </c>
      <c r="AJ162" s="121">
        <f>$C162*INDEX(Curves!$AF$8:$AF$68,AJ$4-$B162+1)</f>
        <v/>
      </c>
      <c r="AK162" s="121">
        <f>$C162*INDEX(Curves!$AF$8:$AF$68,AK$4-$B162+1)</f>
        <v/>
      </c>
      <c r="AL162" s="121">
        <f>$C162*INDEX(Curves!$AF$8:$AF$68,AL$4-$B162+1)</f>
        <v/>
      </c>
      <c r="AM162" s="121">
        <f>$C162*INDEX(Curves!$AF$8:$AF$68,AM$4-$B162+1)</f>
        <v/>
      </c>
      <c r="AN162" s="121">
        <f>$C162*INDEX(Curves!$AF$8:$AF$68,AN$4-$B162+1)</f>
        <v/>
      </c>
      <c r="AO162" s="121">
        <f>$C162*INDEX(Curves!$AF$8:$AF$68,AO$4-$B162+1)</f>
        <v/>
      </c>
      <c r="AP162" s="121">
        <f>$C162*INDEX(Curves!$AF$8:$AF$68,AP$4-$B162+1)</f>
        <v/>
      </c>
      <c r="AQ162" s="121">
        <f>$C162*INDEX(Curves!$AF$8:$AF$68,AQ$4-$B162+1)</f>
        <v/>
      </c>
      <c r="AR162" s="121">
        <f>$C162*INDEX(Curves!$AF$8:$AF$68,AR$4-$B162+1)</f>
        <v/>
      </c>
      <c r="AS162" s="121">
        <f>$C162*INDEX(Curves!$AF$8:$AF$68,AS$4-$B162+1)</f>
        <v/>
      </c>
      <c r="AT162" s="121">
        <f>$C162*INDEX(Curves!$AF$8:$AF$68,AT$4-$B162+1)</f>
        <v/>
      </c>
      <c r="AU162" s="121">
        <f>$C162*INDEX(Curves!$AF$8:$AF$68,AU$4-$B162+1)</f>
        <v/>
      </c>
      <c r="AV162" s="121">
        <f>$C162*INDEX(Curves!$AF$8:$AF$68,AV$4-$B162+1)</f>
        <v/>
      </c>
      <c r="AW162" s="121">
        <f>$C162*INDEX(Curves!$AF$8:$AF$68,AW$4-$B162+1)</f>
        <v/>
      </c>
      <c r="AX162" s="121">
        <f>$C162*INDEX(Curves!$AF$8:$AF$68,AX$4-$B162+1)</f>
        <v/>
      </c>
      <c r="AY162" s="121">
        <f>$C162*INDEX(Curves!$AF$8:$AF$68,AY$4-$B162+1)</f>
        <v/>
      </c>
      <c r="AZ162" s="121">
        <f>$C162*INDEX(Curves!$AF$8:$AF$68,AZ$4-$B162+1)</f>
        <v/>
      </c>
      <c r="BA162" s="121">
        <f>$C162*INDEX(Curves!$AF$8:$AF$68,BA$4-$B162+1)</f>
        <v/>
      </c>
      <c r="BB162" s="121">
        <f>$C162*INDEX(Curves!$AF$8:$AF$68,BB$4-$B162+1)</f>
        <v/>
      </c>
      <c r="BC162" s="121">
        <f>$C162*INDEX(Curves!$AF$8:$AF$68,BC$4-$B162+1)</f>
        <v/>
      </c>
      <c r="BD162" s="121">
        <f>$C162*INDEX(Curves!$AF$8:$AF$68,BD$4-$B162+1)</f>
        <v/>
      </c>
      <c r="BE162" s="121">
        <f>$C162*INDEX(Curves!$AF$8:$AF$68,BE$4-$B162+1)</f>
        <v/>
      </c>
      <c r="BF162" s="121">
        <f>$C162*INDEX(Curves!$AF$8:$AF$68,BF$4-$B162+1)</f>
        <v/>
      </c>
      <c r="BG162" s="121">
        <f>$C162*INDEX(Curves!$AF$8:$AF$68,BG$4-$B162+1)</f>
        <v/>
      </c>
      <c r="BH162" s="121">
        <f>$C162*INDEX(Curves!$AF$8:$AF$68,BH$4-$B162+1)</f>
        <v/>
      </c>
      <c r="BI162" s="121">
        <f>$C162*INDEX(Curves!$AF$8:$AF$68,BI$4-$B162+1)</f>
        <v/>
      </c>
      <c r="BJ162" s="121">
        <f>$C162*INDEX(Curves!$AF$8:$AF$68,BJ$4-$B162+1)</f>
        <v/>
      </c>
      <c r="BK162" s="121">
        <f>$C162*INDEX(Curves!$AF$8:$AF$68,BK$4-$B162+1)</f>
        <v/>
      </c>
      <c r="BL162" s="121">
        <f>$C162*INDEX(Curves!$AF$8:$AF$68,BL$4-$B162+1)</f>
        <v/>
      </c>
    </row>
    <row r="163">
      <c r="A163" s="116" t="inlineStr">
        <is>
          <t>Cohort month 28</t>
        </is>
      </c>
      <c r="B163" s="116" t="n">
        <v>28</v>
      </c>
      <c r="C163" s="33">
        <f>INDEX(Ops!$E$60:$BL$60,1,$B163)</f>
        <v/>
      </c>
      <c r="AG163" s="121">
        <f>$C163*INDEX(Curves!$AF$8:$AF$68,AG$4-$B163+1)</f>
        <v/>
      </c>
      <c r="AH163" s="121">
        <f>$C163*INDEX(Curves!$AF$8:$AF$68,AH$4-$B163+1)</f>
        <v/>
      </c>
      <c r="AI163" s="121">
        <f>$C163*INDEX(Curves!$AF$8:$AF$68,AI$4-$B163+1)</f>
        <v/>
      </c>
      <c r="AJ163" s="121">
        <f>$C163*INDEX(Curves!$AF$8:$AF$68,AJ$4-$B163+1)</f>
        <v/>
      </c>
      <c r="AK163" s="121">
        <f>$C163*INDEX(Curves!$AF$8:$AF$68,AK$4-$B163+1)</f>
        <v/>
      </c>
      <c r="AL163" s="121">
        <f>$C163*INDEX(Curves!$AF$8:$AF$68,AL$4-$B163+1)</f>
        <v/>
      </c>
      <c r="AM163" s="121">
        <f>$C163*INDEX(Curves!$AF$8:$AF$68,AM$4-$B163+1)</f>
        <v/>
      </c>
      <c r="AN163" s="121">
        <f>$C163*INDEX(Curves!$AF$8:$AF$68,AN$4-$B163+1)</f>
        <v/>
      </c>
      <c r="AO163" s="121">
        <f>$C163*INDEX(Curves!$AF$8:$AF$68,AO$4-$B163+1)</f>
        <v/>
      </c>
      <c r="AP163" s="121">
        <f>$C163*INDEX(Curves!$AF$8:$AF$68,AP$4-$B163+1)</f>
        <v/>
      </c>
      <c r="AQ163" s="121">
        <f>$C163*INDEX(Curves!$AF$8:$AF$68,AQ$4-$B163+1)</f>
        <v/>
      </c>
      <c r="AR163" s="121">
        <f>$C163*INDEX(Curves!$AF$8:$AF$68,AR$4-$B163+1)</f>
        <v/>
      </c>
      <c r="AS163" s="121">
        <f>$C163*INDEX(Curves!$AF$8:$AF$68,AS$4-$B163+1)</f>
        <v/>
      </c>
      <c r="AT163" s="121">
        <f>$C163*INDEX(Curves!$AF$8:$AF$68,AT$4-$B163+1)</f>
        <v/>
      </c>
      <c r="AU163" s="121">
        <f>$C163*INDEX(Curves!$AF$8:$AF$68,AU$4-$B163+1)</f>
        <v/>
      </c>
      <c r="AV163" s="121">
        <f>$C163*INDEX(Curves!$AF$8:$AF$68,AV$4-$B163+1)</f>
        <v/>
      </c>
      <c r="AW163" s="121">
        <f>$C163*INDEX(Curves!$AF$8:$AF$68,AW$4-$B163+1)</f>
        <v/>
      </c>
      <c r="AX163" s="121">
        <f>$C163*INDEX(Curves!$AF$8:$AF$68,AX$4-$B163+1)</f>
        <v/>
      </c>
      <c r="AY163" s="121">
        <f>$C163*INDEX(Curves!$AF$8:$AF$68,AY$4-$B163+1)</f>
        <v/>
      </c>
      <c r="AZ163" s="121">
        <f>$C163*INDEX(Curves!$AF$8:$AF$68,AZ$4-$B163+1)</f>
        <v/>
      </c>
      <c r="BA163" s="121">
        <f>$C163*INDEX(Curves!$AF$8:$AF$68,BA$4-$B163+1)</f>
        <v/>
      </c>
      <c r="BB163" s="121">
        <f>$C163*INDEX(Curves!$AF$8:$AF$68,BB$4-$B163+1)</f>
        <v/>
      </c>
      <c r="BC163" s="121">
        <f>$C163*INDEX(Curves!$AF$8:$AF$68,BC$4-$B163+1)</f>
        <v/>
      </c>
      <c r="BD163" s="121">
        <f>$C163*INDEX(Curves!$AF$8:$AF$68,BD$4-$B163+1)</f>
        <v/>
      </c>
      <c r="BE163" s="121">
        <f>$C163*INDEX(Curves!$AF$8:$AF$68,BE$4-$B163+1)</f>
        <v/>
      </c>
      <c r="BF163" s="121">
        <f>$C163*INDEX(Curves!$AF$8:$AF$68,BF$4-$B163+1)</f>
        <v/>
      </c>
      <c r="BG163" s="121">
        <f>$C163*INDEX(Curves!$AF$8:$AF$68,BG$4-$B163+1)</f>
        <v/>
      </c>
      <c r="BH163" s="121">
        <f>$C163*INDEX(Curves!$AF$8:$AF$68,BH$4-$B163+1)</f>
        <v/>
      </c>
      <c r="BI163" s="121">
        <f>$C163*INDEX(Curves!$AF$8:$AF$68,BI$4-$B163+1)</f>
        <v/>
      </c>
      <c r="BJ163" s="121">
        <f>$C163*INDEX(Curves!$AF$8:$AF$68,BJ$4-$B163+1)</f>
        <v/>
      </c>
      <c r="BK163" s="121">
        <f>$C163*INDEX(Curves!$AF$8:$AF$68,BK$4-$B163+1)</f>
        <v/>
      </c>
      <c r="BL163" s="121">
        <f>$C163*INDEX(Curves!$AF$8:$AF$68,BL$4-$B163+1)</f>
        <v/>
      </c>
    </row>
    <row r="164">
      <c r="A164" s="116" t="inlineStr">
        <is>
          <t>Cohort month 29</t>
        </is>
      </c>
      <c r="B164" s="116" t="n">
        <v>29</v>
      </c>
      <c r="C164" s="33">
        <f>INDEX(Ops!$E$60:$BL$60,1,$B164)</f>
        <v/>
      </c>
      <c r="AH164" s="121">
        <f>$C164*INDEX(Curves!$AF$8:$AF$68,AH$4-$B164+1)</f>
        <v/>
      </c>
      <c r="AI164" s="121">
        <f>$C164*INDEX(Curves!$AF$8:$AF$68,AI$4-$B164+1)</f>
        <v/>
      </c>
      <c r="AJ164" s="121">
        <f>$C164*INDEX(Curves!$AF$8:$AF$68,AJ$4-$B164+1)</f>
        <v/>
      </c>
      <c r="AK164" s="121">
        <f>$C164*INDEX(Curves!$AF$8:$AF$68,AK$4-$B164+1)</f>
        <v/>
      </c>
      <c r="AL164" s="121">
        <f>$C164*INDEX(Curves!$AF$8:$AF$68,AL$4-$B164+1)</f>
        <v/>
      </c>
      <c r="AM164" s="121">
        <f>$C164*INDEX(Curves!$AF$8:$AF$68,AM$4-$B164+1)</f>
        <v/>
      </c>
      <c r="AN164" s="121">
        <f>$C164*INDEX(Curves!$AF$8:$AF$68,AN$4-$B164+1)</f>
        <v/>
      </c>
      <c r="AO164" s="121">
        <f>$C164*INDEX(Curves!$AF$8:$AF$68,AO$4-$B164+1)</f>
        <v/>
      </c>
      <c r="AP164" s="121">
        <f>$C164*INDEX(Curves!$AF$8:$AF$68,AP$4-$B164+1)</f>
        <v/>
      </c>
      <c r="AQ164" s="121">
        <f>$C164*INDEX(Curves!$AF$8:$AF$68,AQ$4-$B164+1)</f>
        <v/>
      </c>
      <c r="AR164" s="121">
        <f>$C164*INDEX(Curves!$AF$8:$AF$68,AR$4-$B164+1)</f>
        <v/>
      </c>
      <c r="AS164" s="121">
        <f>$C164*INDEX(Curves!$AF$8:$AF$68,AS$4-$B164+1)</f>
        <v/>
      </c>
      <c r="AT164" s="121">
        <f>$C164*INDEX(Curves!$AF$8:$AF$68,AT$4-$B164+1)</f>
        <v/>
      </c>
      <c r="AU164" s="121">
        <f>$C164*INDEX(Curves!$AF$8:$AF$68,AU$4-$B164+1)</f>
        <v/>
      </c>
      <c r="AV164" s="121">
        <f>$C164*INDEX(Curves!$AF$8:$AF$68,AV$4-$B164+1)</f>
        <v/>
      </c>
      <c r="AW164" s="121">
        <f>$C164*INDEX(Curves!$AF$8:$AF$68,AW$4-$B164+1)</f>
        <v/>
      </c>
      <c r="AX164" s="121">
        <f>$C164*INDEX(Curves!$AF$8:$AF$68,AX$4-$B164+1)</f>
        <v/>
      </c>
      <c r="AY164" s="121">
        <f>$C164*INDEX(Curves!$AF$8:$AF$68,AY$4-$B164+1)</f>
        <v/>
      </c>
      <c r="AZ164" s="121">
        <f>$C164*INDEX(Curves!$AF$8:$AF$68,AZ$4-$B164+1)</f>
        <v/>
      </c>
      <c r="BA164" s="121">
        <f>$C164*INDEX(Curves!$AF$8:$AF$68,BA$4-$B164+1)</f>
        <v/>
      </c>
      <c r="BB164" s="121">
        <f>$C164*INDEX(Curves!$AF$8:$AF$68,BB$4-$B164+1)</f>
        <v/>
      </c>
      <c r="BC164" s="121">
        <f>$C164*INDEX(Curves!$AF$8:$AF$68,BC$4-$B164+1)</f>
        <v/>
      </c>
      <c r="BD164" s="121">
        <f>$C164*INDEX(Curves!$AF$8:$AF$68,BD$4-$B164+1)</f>
        <v/>
      </c>
      <c r="BE164" s="121">
        <f>$C164*INDEX(Curves!$AF$8:$AF$68,BE$4-$B164+1)</f>
        <v/>
      </c>
      <c r="BF164" s="121">
        <f>$C164*INDEX(Curves!$AF$8:$AF$68,BF$4-$B164+1)</f>
        <v/>
      </c>
      <c r="BG164" s="121">
        <f>$C164*INDEX(Curves!$AF$8:$AF$68,BG$4-$B164+1)</f>
        <v/>
      </c>
      <c r="BH164" s="121">
        <f>$C164*INDEX(Curves!$AF$8:$AF$68,BH$4-$B164+1)</f>
        <v/>
      </c>
      <c r="BI164" s="121">
        <f>$C164*INDEX(Curves!$AF$8:$AF$68,BI$4-$B164+1)</f>
        <v/>
      </c>
      <c r="BJ164" s="121">
        <f>$C164*INDEX(Curves!$AF$8:$AF$68,BJ$4-$B164+1)</f>
        <v/>
      </c>
      <c r="BK164" s="121">
        <f>$C164*INDEX(Curves!$AF$8:$AF$68,BK$4-$B164+1)</f>
        <v/>
      </c>
      <c r="BL164" s="121">
        <f>$C164*INDEX(Curves!$AF$8:$AF$68,BL$4-$B164+1)</f>
        <v/>
      </c>
    </row>
    <row r="165">
      <c r="A165" s="116" t="inlineStr">
        <is>
          <t>Cohort month 30</t>
        </is>
      </c>
      <c r="B165" s="116" t="n">
        <v>30</v>
      </c>
      <c r="C165" s="33">
        <f>INDEX(Ops!$E$60:$BL$60,1,$B165)</f>
        <v/>
      </c>
      <c r="AI165" s="121">
        <f>$C165*INDEX(Curves!$AF$8:$AF$68,AI$4-$B165+1)</f>
        <v/>
      </c>
      <c r="AJ165" s="121">
        <f>$C165*INDEX(Curves!$AF$8:$AF$68,AJ$4-$B165+1)</f>
        <v/>
      </c>
      <c r="AK165" s="121">
        <f>$C165*INDEX(Curves!$AF$8:$AF$68,AK$4-$B165+1)</f>
        <v/>
      </c>
      <c r="AL165" s="121">
        <f>$C165*INDEX(Curves!$AF$8:$AF$68,AL$4-$B165+1)</f>
        <v/>
      </c>
      <c r="AM165" s="121">
        <f>$C165*INDEX(Curves!$AF$8:$AF$68,AM$4-$B165+1)</f>
        <v/>
      </c>
      <c r="AN165" s="121">
        <f>$C165*INDEX(Curves!$AF$8:$AF$68,AN$4-$B165+1)</f>
        <v/>
      </c>
      <c r="AO165" s="121">
        <f>$C165*INDEX(Curves!$AF$8:$AF$68,AO$4-$B165+1)</f>
        <v/>
      </c>
      <c r="AP165" s="121">
        <f>$C165*INDEX(Curves!$AF$8:$AF$68,AP$4-$B165+1)</f>
        <v/>
      </c>
      <c r="AQ165" s="121">
        <f>$C165*INDEX(Curves!$AF$8:$AF$68,AQ$4-$B165+1)</f>
        <v/>
      </c>
      <c r="AR165" s="121">
        <f>$C165*INDEX(Curves!$AF$8:$AF$68,AR$4-$B165+1)</f>
        <v/>
      </c>
      <c r="AS165" s="121">
        <f>$C165*INDEX(Curves!$AF$8:$AF$68,AS$4-$B165+1)</f>
        <v/>
      </c>
      <c r="AT165" s="121">
        <f>$C165*INDEX(Curves!$AF$8:$AF$68,AT$4-$B165+1)</f>
        <v/>
      </c>
      <c r="AU165" s="121">
        <f>$C165*INDEX(Curves!$AF$8:$AF$68,AU$4-$B165+1)</f>
        <v/>
      </c>
      <c r="AV165" s="121">
        <f>$C165*INDEX(Curves!$AF$8:$AF$68,AV$4-$B165+1)</f>
        <v/>
      </c>
      <c r="AW165" s="121">
        <f>$C165*INDEX(Curves!$AF$8:$AF$68,AW$4-$B165+1)</f>
        <v/>
      </c>
      <c r="AX165" s="121">
        <f>$C165*INDEX(Curves!$AF$8:$AF$68,AX$4-$B165+1)</f>
        <v/>
      </c>
      <c r="AY165" s="121">
        <f>$C165*INDEX(Curves!$AF$8:$AF$68,AY$4-$B165+1)</f>
        <v/>
      </c>
      <c r="AZ165" s="121">
        <f>$C165*INDEX(Curves!$AF$8:$AF$68,AZ$4-$B165+1)</f>
        <v/>
      </c>
      <c r="BA165" s="121">
        <f>$C165*INDEX(Curves!$AF$8:$AF$68,BA$4-$B165+1)</f>
        <v/>
      </c>
      <c r="BB165" s="121">
        <f>$C165*INDEX(Curves!$AF$8:$AF$68,BB$4-$B165+1)</f>
        <v/>
      </c>
      <c r="BC165" s="121">
        <f>$C165*INDEX(Curves!$AF$8:$AF$68,BC$4-$B165+1)</f>
        <v/>
      </c>
      <c r="BD165" s="121">
        <f>$C165*INDEX(Curves!$AF$8:$AF$68,BD$4-$B165+1)</f>
        <v/>
      </c>
      <c r="BE165" s="121">
        <f>$C165*INDEX(Curves!$AF$8:$AF$68,BE$4-$B165+1)</f>
        <v/>
      </c>
      <c r="BF165" s="121">
        <f>$C165*INDEX(Curves!$AF$8:$AF$68,BF$4-$B165+1)</f>
        <v/>
      </c>
      <c r="BG165" s="121">
        <f>$C165*INDEX(Curves!$AF$8:$AF$68,BG$4-$B165+1)</f>
        <v/>
      </c>
      <c r="BH165" s="121">
        <f>$C165*INDEX(Curves!$AF$8:$AF$68,BH$4-$B165+1)</f>
        <v/>
      </c>
      <c r="BI165" s="121">
        <f>$C165*INDEX(Curves!$AF$8:$AF$68,BI$4-$B165+1)</f>
        <v/>
      </c>
      <c r="BJ165" s="121">
        <f>$C165*INDEX(Curves!$AF$8:$AF$68,BJ$4-$B165+1)</f>
        <v/>
      </c>
      <c r="BK165" s="121">
        <f>$C165*INDEX(Curves!$AF$8:$AF$68,BK$4-$B165+1)</f>
        <v/>
      </c>
      <c r="BL165" s="121">
        <f>$C165*INDEX(Curves!$AF$8:$AF$68,BL$4-$B165+1)</f>
        <v/>
      </c>
    </row>
    <row r="166">
      <c r="A166" s="116" t="inlineStr">
        <is>
          <t>Cohort month 31</t>
        </is>
      </c>
      <c r="B166" s="116" t="n">
        <v>31</v>
      </c>
      <c r="C166" s="33">
        <f>INDEX(Ops!$E$60:$BL$60,1,$B166)</f>
        <v/>
      </c>
      <c r="AJ166" s="121">
        <f>$C166*INDEX(Curves!$AF$8:$AF$68,AJ$4-$B166+1)</f>
        <v/>
      </c>
      <c r="AK166" s="121">
        <f>$C166*INDEX(Curves!$AF$8:$AF$68,AK$4-$B166+1)</f>
        <v/>
      </c>
      <c r="AL166" s="121">
        <f>$C166*INDEX(Curves!$AF$8:$AF$68,AL$4-$B166+1)</f>
        <v/>
      </c>
      <c r="AM166" s="121">
        <f>$C166*INDEX(Curves!$AF$8:$AF$68,AM$4-$B166+1)</f>
        <v/>
      </c>
      <c r="AN166" s="121">
        <f>$C166*INDEX(Curves!$AF$8:$AF$68,AN$4-$B166+1)</f>
        <v/>
      </c>
      <c r="AO166" s="121">
        <f>$C166*INDEX(Curves!$AF$8:$AF$68,AO$4-$B166+1)</f>
        <v/>
      </c>
      <c r="AP166" s="121">
        <f>$C166*INDEX(Curves!$AF$8:$AF$68,AP$4-$B166+1)</f>
        <v/>
      </c>
      <c r="AQ166" s="121">
        <f>$C166*INDEX(Curves!$AF$8:$AF$68,AQ$4-$B166+1)</f>
        <v/>
      </c>
      <c r="AR166" s="121">
        <f>$C166*INDEX(Curves!$AF$8:$AF$68,AR$4-$B166+1)</f>
        <v/>
      </c>
      <c r="AS166" s="121">
        <f>$C166*INDEX(Curves!$AF$8:$AF$68,AS$4-$B166+1)</f>
        <v/>
      </c>
      <c r="AT166" s="121">
        <f>$C166*INDEX(Curves!$AF$8:$AF$68,AT$4-$B166+1)</f>
        <v/>
      </c>
      <c r="AU166" s="121">
        <f>$C166*INDEX(Curves!$AF$8:$AF$68,AU$4-$B166+1)</f>
        <v/>
      </c>
      <c r="AV166" s="121">
        <f>$C166*INDEX(Curves!$AF$8:$AF$68,AV$4-$B166+1)</f>
        <v/>
      </c>
      <c r="AW166" s="121">
        <f>$C166*INDEX(Curves!$AF$8:$AF$68,AW$4-$B166+1)</f>
        <v/>
      </c>
      <c r="AX166" s="121">
        <f>$C166*INDEX(Curves!$AF$8:$AF$68,AX$4-$B166+1)</f>
        <v/>
      </c>
      <c r="AY166" s="121">
        <f>$C166*INDEX(Curves!$AF$8:$AF$68,AY$4-$B166+1)</f>
        <v/>
      </c>
      <c r="AZ166" s="121">
        <f>$C166*INDEX(Curves!$AF$8:$AF$68,AZ$4-$B166+1)</f>
        <v/>
      </c>
      <c r="BA166" s="121">
        <f>$C166*INDEX(Curves!$AF$8:$AF$68,BA$4-$B166+1)</f>
        <v/>
      </c>
      <c r="BB166" s="121">
        <f>$C166*INDEX(Curves!$AF$8:$AF$68,BB$4-$B166+1)</f>
        <v/>
      </c>
      <c r="BC166" s="121">
        <f>$C166*INDEX(Curves!$AF$8:$AF$68,BC$4-$B166+1)</f>
        <v/>
      </c>
      <c r="BD166" s="121">
        <f>$C166*INDEX(Curves!$AF$8:$AF$68,BD$4-$B166+1)</f>
        <v/>
      </c>
      <c r="BE166" s="121">
        <f>$C166*INDEX(Curves!$AF$8:$AF$68,BE$4-$B166+1)</f>
        <v/>
      </c>
      <c r="BF166" s="121">
        <f>$C166*INDEX(Curves!$AF$8:$AF$68,BF$4-$B166+1)</f>
        <v/>
      </c>
      <c r="BG166" s="121">
        <f>$C166*INDEX(Curves!$AF$8:$AF$68,BG$4-$B166+1)</f>
        <v/>
      </c>
      <c r="BH166" s="121">
        <f>$C166*INDEX(Curves!$AF$8:$AF$68,BH$4-$B166+1)</f>
        <v/>
      </c>
      <c r="BI166" s="121">
        <f>$C166*INDEX(Curves!$AF$8:$AF$68,BI$4-$B166+1)</f>
        <v/>
      </c>
      <c r="BJ166" s="121">
        <f>$C166*INDEX(Curves!$AF$8:$AF$68,BJ$4-$B166+1)</f>
        <v/>
      </c>
      <c r="BK166" s="121">
        <f>$C166*INDEX(Curves!$AF$8:$AF$68,BK$4-$B166+1)</f>
        <v/>
      </c>
      <c r="BL166" s="121">
        <f>$C166*INDEX(Curves!$AF$8:$AF$68,BL$4-$B166+1)</f>
        <v/>
      </c>
    </row>
    <row r="167">
      <c r="A167" s="116" t="inlineStr">
        <is>
          <t>Cohort month 32</t>
        </is>
      </c>
      <c r="B167" s="116" t="n">
        <v>32</v>
      </c>
      <c r="C167" s="33">
        <f>INDEX(Ops!$E$60:$BL$60,1,$B167)</f>
        <v/>
      </c>
      <c r="AK167" s="121">
        <f>$C167*INDEX(Curves!$AF$8:$AF$68,AK$4-$B167+1)</f>
        <v/>
      </c>
      <c r="AL167" s="121">
        <f>$C167*INDEX(Curves!$AF$8:$AF$68,AL$4-$B167+1)</f>
        <v/>
      </c>
      <c r="AM167" s="121">
        <f>$C167*INDEX(Curves!$AF$8:$AF$68,AM$4-$B167+1)</f>
        <v/>
      </c>
      <c r="AN167" s="121">
        <f>$C167*INDEX(Curves!$AF$8:$AF$68,AN$4-$B167+1)</f>
        <v/>
      </c>
      <c r="AO167" s="121">
        <f>$C167*INDEX(Curves!$AF$8:$AF$68,AO$4-$B167+1)</f>
        <v/>
      </c>
      <c r="AP167" s="121">
        <f>$C167*INDEX(Curves!$AF$8:$AF$68,AP$4-$B167+1)</f>
        <v/>
      </c>
      <c r="AQ167" s="121">
        <f>$C167*INDEX(Curves!$AF$8:$AF$68,AQ$4-$B167+1)</f>
        <v/>
      </c>
      <c r="AR167" s="121">
        <f>$C167*INDEX(Curves!$AF$8:$AF$68,AR$4-$B167+1)</f>
        <v/>
      </c>
      <c r="AS167" s="121">
        <f>$C167*INDEX(Curves!$AF$8:$AF$68,AS$4-$B167+1)</f>
        <v/>
      </c>
      <c r="AT167" s="121">
        <f>$C167*INDEX(Curves!$AF$8:$AF$68,AT$4-$B167+1)</f>
        <v/>
      </c>
      <c r="AU167" s="121">
        <f>$C167*INDEX(Curves!$AF$8:$AF$68,AU$4-$B167+1)</f>
        <v/>
      </c>
      <c r="AV167" s="121">
        <f>$C167*INDEX(Curves!$AF$8:$AF$68,AV$4-$B167+1)</f>
        <v/>
      </c>
      <c r="AW167" s="121">
        <f>$C167*INDEX(Curves!$AF$8:$AF$68,AW$4-$B167+1)</f>
        <v/>
      </c>
      <c r="AX167" s="121">
        <f>$C167*INDEX(Curves!$AF$8:$AF$68,AX$4-$B167+1)</f>
        <v/>
      </c>
      <c r="AY167" s="121">
        <f>$C167*INDEX(Curves!$AF$8:$AF$68,AY$4-$B167+1)</f>
        <v/>
      </c>
      <c r="AZ167" s="121">
        <f>$C167*INDEX(Curves!$AF$8:$AF$68,AZ$4-$B167+1)</f>
        <v/>
      </c>
      <c r="BA167" s="121">
        <f>$C167*INDEX(Curves!$AF$8:$AF$68,BA$4-$B167+1)</f>
        <v/>
      </c>
      <c r="BB167" s="121">
        <f>$C167*INDEX(Curves!$AF$8:$AF$68,BB$4-$B167+1)</f>
        <v/>
      </c>
      <c r="BC167" s="121">
        <f>$C167*INDEX(Curves!$AF$8:$AF$68,BC$4-$B167+1)</f>
        <v/>
      </c>
      <c r="BD167" s="121">
        <f>$C167*INDEX(Curves!$AF$8:$AF$68,BD$4-$B167+1)</f>
        <v/>
      </c>
      <c r="BE167" s="121">
        <f>$C167*INDEX(Curves!$AF$8:$AF$68,BE$4-$B167+1)</f>
        <v/>
      </c>
      <c r="BF167" s="121">
        <f>$C167*INDEX(Curves!$AF$8:$AF$68,BF$4-$B167+1)</f>
        <v/>
      </c>
      <c r="BG167" s="121">
        <f>$C167*INDEX(Curves!$AF$8:$AF$68,BG$4-$B167+1)</f>
        <v/>
      </c>
      <c r="BH167" s="121">
        <f>$C167*INDEX(Curves!$AF$8:$AF$68,BH$4-$B167+1)</f>
        <v/>
      </c>
      <c r="BI167" s="121">
        <f>$C167*INDEX(Curves!$AF$8:$AF$68,BI$4-$B167+1)</f>
        <v/>
      </c>
      <c r="BJ167" s="121">
        <f>$C167*INDEX(Curves!$AF$8:$AF$68,BJ$4-$B167+1)</f>
        <v/>
      </c>
      <c r="BK167" s="121">
        <f>$C167*INDEX(Curves!$AF$8:$AF$68,BK$4-$B167+1)</f>
        <v/>
      </c>
      <c r="BL167" s="121">
        <f>$C167*INDEX(Curves!$AF$8:$AF$68,BL$4-$B167+1)</f>
        <v/>
      </c>
    </row>
    <row r="168">
      <c r="A168" s="116" t="inlineStr">
        <is>
          <t>Cohort month 33</t>
        </is>
      </c>
      <c r="B168" s="116" t="n">
        <v>33</v>
      </c>
      <c r="C168" s="33">
        <f>INDEX(Ops!$E$60:$BL$60,1,$B168)</f>
        <v/>
      </c>
      <c r="AL168" s="121">
        <f>$C168*INDEX(Curves!$AF$8:$AF$68,AL$4-$B168+1)</f>
        <v/>
      </c>
      <c r="AM168" s="121">
        <f>$C168*INDEX(Curves!$AF$8:$AF$68,AM$4-$B168+1)</f>
        <v/>
      </c>
      <c r="AN168" s="121">
        <f>$C168*INDEX(Curves!$AF$8:$AF$68,AN$4-$B168+1)</f>
        <v/>
      </c>
      <c r="AO168" s="121">
        <f>$C168*INDEX(Curves!$AF$8:$AF$68,AO$4-$B168+1)</f>
        <v/>
      </c>
      <c r="AP168" s="121">
        <f>$C168*INDEX(Curves!$AF$8:$AF$68,AP$4-$B168+1)</f>
        <v/>
      </c>
      <c r="AQ168" s="121">
        <f>$C168*INDEX(Curves!$AF$8:$AF$68,AQ$4-$B168+1)</f>
        <v/>
      </c>
      <c r="AR168" s="121">
        <f>$C168*INDEX(Curves!$AF$8:$AF$68,AR$4-$B168+1)</f>
        <v/>
      </c>
      <c r="AS168" s="121">
        <f>$C168*INDEX(Curves!$AF$8:$AF$68,AS$4-$B168+1)</f>
        <v/>
      </c>
      <c r="AT168" s="121">
        <f>$C168*INDEX(Curves!$AF$8:$AF$68,AT$4-$B168+1)</f>
        <v/>
      </c>
      <c r="AU168" s="121">
        <f>$C168*INDEX(Curves!$AF$8:$AF$68,AU$4-$B168+1)</f>
        <v/>
      </c>
      <c r="AV168" s="121">
        <f>$C168*INDEX(Curves!$AF$8:$AF$68,AV$4-$B168+1)</f>
        <v/>
      </c>
      <c r="AW168" s="121">
        <f>$C168*INDEX(Curves!$AF$8:$AF$68,AW$4-$B168+1)</f>
        <v/>
      </c>
      <c r="AX168" s="121">
        <f>$C168*INDEX(Curves!$AF$8:$AF$68,AX$4-$B168+1)</f>
        <v/>
      </c>
      <c r="AY168" s="121">
        <f>$C168*INDEX(Curves!$AF$8:$AF$68,AY$4-$B168+1)</f>
        <v/>
      </c>
      <c r="AZ168" s="121">
        <f>$C168*INDEX(Curves!$AF$8:$AF$68,AZ$4-$B168+1)</f>
        <v/>
      </c>
      <c r="BA168" s="121">
        <f>$C168*INDEX(Curves!$AF$8:$AF$68,BA$4-$B168+1)</f>
        <v/>
      </c>
      <c r="BB168" s="121">
        <f>$C168*INDEX(Curves!$AF$8:$AF$68,BB$4-$B168+1)</f>
        <v/>
      </c>
      <c r="BC168" s="121">
        <f>$C168*INDEX(Curves!$AF$8:$AF$68,BC$4-$B168+1)</f>
        <v/>
      </c>
      <c r="BD168" s="121">
        <f>$C168*INDEX(Curves!$AF$8:$AF$68,BD$4-$B168+1)</f>
        <v/>
      </c>
      <c r="BE168" s="121">
        <f>$C168*INDEX(Curves!$AF$8:$AF$68,BE$4-$B168+1)</f>
        <v/>
      </c>
      <c r="BF168" s="121">
        <f>$C168*INDEX(Curves!$AF$8:$AF$68,BF$4-$B168+1)</f>
        <v/>
      </c>
      <c r="BG168" s="121">
        <f>$C168*INDEX(Curves!$AF$8:$AF$68,BG$4-$B168+1)</f>
        <v/>
      </c>
      <c r="BH168" s="121">
        <f>$C168*INDEX(Curves!$AF$8:$AF$68,BH$4-$B168+1)</f>
        <v/>
      </c>
      <c r="BI168" s="121">
        <f>$C168*INDEX(Curves!$AF$8:$AF$68,BI$4-$B168+1)</f>
        <v/>
      </c>
      <c r="BJ168" s="121">
        <f>$C168*INDEX(Curves!$AF$8:$AF$68,BJ$4-$B168+1)</f>
        <v/>
      </c>
      <c r="BK168" s="121">
        <f>$C168*INDEX(Curves!$AF$8:$AF$68,BK$4-$B168+1)</f>
        <v/>
      </c>
      <c r="BL168" s="121">
        <f>$C168*INDEX(Curves!$AF$8:$AF$68,BL$4-$B168+1)</f>
        <v/>
      </c>
    </row>
    <row r="169">
      <c r="A169" s="116" t="inlineStr">
        <is>
          <t>Cohort month 34</t>
        </is>
      </c>
      <c r="B169" s="116" t="n">
        <v>34</v>
      </c>
      <c r="C169" s="33">
        <f>INDEX(Ops!$E$60:$BL$60,1,$B169)</f>
        <v/>
      </c>
      <c r="AM169" s="121">
        <f>$C169*INDEX(Curves!$AF$8:$AF$68,AM$4-$B169+1)</f>
        <v/>
      </c>
      <c r="AN169" s="121">
        <f>$C169*INDEX(Curves!$AF$8:$AF$68,AN$4-$B169+1)</f>
        <v/>
      </c>
      <c r="AO169" s="121">
        <f>$C169*INDEX(Curves!$AF$8:$AF$68,AO$4-$B169+1)</f>
        <v/>
      </c>
      <c r="AP169" s="121">
        <f>$C169*INDEX(Curves!$AF$8:$AF$68,AP$4-$B169+1)</f>
        <v/>
      </c>
      <c r="AQ169" s="121">
        <f>$C169*INDEX(Curves!$AF$8:$AF$68,AQ$4-$B169+1)</f>
        <v/>
      </c>
      <c r="AR169" s="121">
        <f>$C169*INDEX(Curves!$AF$8:$AF$68,AR$4-$B169+1)</f>
        <v/>
      </c>
      <c r="AS169" s="121">
        <f>$C169*INDEX(Curves!$AF$8:$AF$68,AS$4-$B169+1)</f>
        <v/>
      </c>
      <c r="AT169" s="121">
        <f>$C169*INDEX(Curves!$AF$8:$AF$68,AT$4-$B169+1)</f>
        <v/>
      </c>
      <c r="AU169" s="121">
        <f>$C169*INDEX(Curves!$AF$8:$AF$68,AU$4-$B169+1)</f>
        <v/>
      </c>
      <c r="AV169" s="121">
        <f>$C169*INDEX(Curves!$AF$8:$AF$68,AV$4-$B169+1)</f>
        <v/>
      </c>
      <c r="AW169" s="121">
        <f>$C169*INDEX(Curves!$AF$8:$AF$68,AW$4-$B169+1)</f>
        <v/>
      </c>
      <c r="AX169" s="121">
        <f>$C169*INDEX(Curves!$AF$8:$AF$68,AX$4-$B169+1)</f>
        <v/>
      </c>
      <c r="AY169" s="121">
        <f>$C169*INDEX(Curves!$AF$8:$AF$68,AY$4-$B169+1)</f>
        <v/>
      </c>
      <c r="AZ169" s="121">
        <f>$C169*INDEX(Curves!$AF$8:$AF$68,AZ$4-$B169+1)</f>
        <v/>
      </c>
      <c r="BA169" s="121">
        <f>$C169*INDEX(Curves!$AF$8:$AF$68,BA$4-$B169+1)</f>
        <v/>
      </c>
      <c r="BB169" s="121">
        <f>$C169*INDEX(Curves!$AF$8:$AF$68,BB$4-$B169+1)</f>
        <v/>
      </c>
      <c r="BC169" s="121">
        <f>$C169*INDEX(Curves!$AF$8:$AF$68,BC$4-$B169+1)</f>
        <v/>
      </c>
      <c r="BD169" s="121">
        <f>$C169*INDEX(Curves!$AF$8:$AF$68,BD$4-$B169+1)</f>
        <v/>
      </c>
      <c r="BE169" s="121">
        <f>$C169*INDEX(Curves!$AF$8:$AF$68,BE$4-$B169+1)</f>
        <v/>
      </c>
      <c r="BF169" s="121">
        <f>$C169*INDEX(Curves!$AF$8:$AF$68,BF$4-$B169+1)</f>
        <v/>
      </c>
      <c r="BG169" s="121">
        <f>$C169*INDEX(Curves!$AF$8:$AF$68,BG$4-$B169+1)</f>
        <v/>
      </c>
      <c r="BH169" s="121">
        <f>$C169*INDEX(Curves!$AF$8:$AF$68,BH$4-$B169+1)</f>
        <v/>
      </c>
      <c r="BI169" s="121">
        <f>$C169*INDEX(Curves!$AF$8:$AF$68,BI$4-$B169+1)</f>
        <v/>
      </c>
      <c r="BJ169" s="121">
        <f>$C169*INDEX(Curves!$AF$8:$AF$68,BJ$4-$B169+1)</f>
        <v/>
      </c>
      <c r="BK169" s="121">
        <f>$C169*INDEX(Curves!$AF$8:$AF$68,BK$4-$B169+1)</f>
        <v/>
      </c>
      <c r="BL169" s="121">
        <f>$C169*INDEX(Curves!$AF$8:$AF$68,BL$4-$B169+1)</f>
        <v/>
      </c>
    </row>
    <row r="170">
      <c r="A170" s="116" t="inlineStr">
        <is>
          <t>Cohort month 35</t>
        </is>
      </c>
      <c r="B170" s="116" t="n">
        <v>35</v>
      </c>
      <c r="C170" s="33">
        <f>INDEX(Ops!$E$60:$BL$60,1,$B170)</f>
        <v/>
      </c>
      <c r="AN170" s="121">
        <f>$C170*INDEX(Curves!$AF$8:$AF$68,AN$4-$B170+1)</f>
        <v/>
      </c>
      <c r="AO170" s="121">
        <f>$C170*INDEX(Curves!$AF$8:$AF$68,AO$4-$B170+1)</f>
        <v/>
      </c>
      <c r="AP170" s="121">
        <f>$C170*INDEX(Curves!$AF$8:$AF$68,AP$4-$B170+1)</f>
        <v/>
      </c>
      <c r="AQ170" s="121">
        <f>$C170*INDEX(Curves!$AF$8:$AF$68,AQ$4-$B170+1)</f>
        <v/>
      </c>
      <c r="AR170" s="121">
        <f>$C170*INDEX(Curves!$AF$8:$AF$68,AR$4-$B170+1)</f>
        <v/>
      </c>
      <c r="AS170" s="121">
        <f>$C170*INDEX(Curves!$AF$8:$AF$68,AS$4-$B170+1)</f>
        <v/>
      </c>
      <c r="AT170" s="121">
        <f>$C170*INDEX(Curves!$AF$8:$AF$68,AT$4-$B170+1)</f>
        <v/>
      </c>
      <c r="AU170" s="121">
        <f>$C170*INDEX(Curves!$AF$8:$AF$68,AU$4-$B170+1)</f>
        <v/>
      </c>
      <c r="AV170" s="121">
        <f>$C170*INDEX(Curves!$AF$8:$AF$68,AV$4-$B170+1)</f>
        <v/>
      </c>
      <c r="AW170" s="121">
        <f>$C170*INDEX(Curves!$AF$8:$AF$68,AW$4-$B170+1)</f>
        <v/>
      </c>
      <c r="AX170" s="121">
        <f>$C170*INDEX(Curves!$AF$8:$AF$68,AX$4-$B170+1)</f>
        <v/>
      </c>
      <c r="AY170" s="121">
        <f>$C170*INDEX(Curves!$AF$8:$AF$68,AY$4-$B170+1)</f>
        <v/>
      </c>
      <c r="AZ170" s="121">
        <f>$C170*INDEX(Curves!$AF$8:$AF$68,AZ$4-$B170+1)</f>
        <v/>
      </c>
      <c r="BA170" s="121">
        <f>$C170*INDEX(Curves!$AF$8:$AF$68,BA$4-$B170+1)</f>
        <v/>
      </c>
      <c r="BB170" s="121">
        <f>$C170*INDEX(Curves!$AF$8:$AF$68,BB$4-$B170+1)</f>
        <v/>
      </c>
      <c r="BC170" s="121">
        <f>$C170*INDEX(Curves!$AF$8:$AF$68,BC$4-$B170+1)</f>
        <v/>
      </c>
      <c r="BD170" s="121">
        <f>$C170*INDEX(Curves!$AF$8:$AF$68,BD$4-$B170+1)</f>
        <v/>
      </c>
      <c r="BE170" s="121">
        <f>$C170*INDEX(Curves!$AF$8:$AF$68,BE$4-$B170+1)</f>
        <v/>
      </c>
      <c r="BF170" s="121">
        <f>$C170*INDEX(Curves!$AF$8:$AF$68,BF$4-$B170+1)</f>
        <v/>
      </c>
      <c r="BG170" s="121">
        <f>$C170*INDEX(Curves!$AF$8:$AF$68,BG$4-$B170+1)</f>
        <v/>
      </c>
      <c r="BH170" s="121">
        <f>$C170*INDEX(Curves!$AF$8:$AF$68,BH$4-$B170+1)</f>
        <v/>
      </c>
      <c r="BI170" s="121">
        <f>$C170*INDEX(Curves!$AF$8:$AF$68,BI$4-$B170+1)</f>
        <v/>
      </c>
      <c r="BJ170" s="121">
        <f>$C170*INDEX(Curves!$AF$8:$AF$68,BJ$4-$B170+1)</f>
        <v/>
      </c>
      <c r="BK170" s="121">
        <f>$C170*INDEX(Curves!$AF$8:$AF$68,BK$4-$B170+1)</f>
        <v/>
      </c>
      <c r="BL170" s="121">
        <f>$C170*INDEX(Curves!$AF$8:$AF$68,BL$4-$B170+1)</f>
        <v/>
      </c>
    </row>
    <row r="171">
      <c r="A171" s="116" t="inlineStr">
        <is>
          <t>Cohort month 36</t>
        </is>
      </c>
      <c r="B171" s="116" t="n">
        <v>36</v>
      </c>
      <c r="C171" s="33">
        <f>INDEX(Ops!$E$60:$BL$60,1,$B171)</f>
        <v/>
      </c>
      <c r="AO171" s="121">
        <f>$C171*INDEX(Curves!$AF$8:$AF$68,AO$4-$B171+1)</f>
        <v/>
      </c>
      <c r="AP171" s="121">
        <f>$C171*INDEX(Curves!$AF$8:$AF$68,AP$4-$B171+1)</f>
        <v/>
      </c>
      <c r="AQ171" s="121">
        <f>$C171*INDEX(Curves!$AF$8:$AF$68,AQ$4-$B171+1)</f>
        <v/>
      </c>
      <c r="AR171" s="121">
        <f>$C171*INDEX(Curves!$AF$8:$AF$68,AR$4-$B171+1)</f>
        <v/>
      </c>
      <c r="AS171" s="121">
        <f>$C171*INDEX(Curves!$AF$8:$AF$68,AS$4-$B171+1)</f>
        <v/>
      </c>
      <c r="AT171" s="121">
        <f>$C171*INDEX(Curves!$AF$8:$AF$68,AT$4-$B171+1)</f>
        <v/>
      </c>
      <c r="AU171" s="121">
        <f>$C171*INDEX(Curves!$AF$8:$AF$68,AU$4-$B171+1)</f>
        <v/>
      </c>
      <c r="AV171" s="121">
        <f>$C171*INDEX(Curves!$AF$8:$AF$68,AV$4-$B171+1)</f>
        <v/>
      </c>
      <c r="AW171" s="121">
        <f>$C171*INDEX(Curves!$AF$8:$AF$68,AW$4-$B171+1)</f>
        <v/>
      </c>
      <c r="AX171" s="121">
        <f>$C171*INDEX(Curves!$AF$8:$AF$68,AX$4-$B171+1)</f>
        <v/>
      </c>
      <c r="AY171" s="121">
        <f>$C171*INDEX(Curves!$AF$8:$AF$68,AY$4-$B171+1)</f>
        <v/>
      </c>
      <c r="AZ171" s="121">
        <f>$C171*INDEX(Curves!$AF$8:$AF$68,AZ$4-$B171+1)</f>
        <v/>
      </c>
      <c r="BA171" s="121">
        <f>$C171*INDEX(Curves!$AF$8:$AF$68,BA$4-$B171+1)</f>
        <v/>
      </c>
      <c r="BB171" s="121">
        <f>$C171*INDEX(Curves!$AF$8:$AF$68,BB$4-$B171+1)</f>
        <v/>
      </c>
      <c r="BC171" s="121">
        <f>$C171*INDEX(Curves!$AF$8:$AF$68,BC$4-$B171+1)</f>
        <v/>
      </c>
      <c r="BD171" s="121">
        <f>$C171*INDEX(Curves!$AF$8:$AF$68,BD$4-$B171+1)</f>
        <v/>
      </c>
      <c r="BE171" s="121">
        <f>$C171*INDEX(Curves!$AF$8:$AF$68,BE$4-$B171+1)</f>
        <v/>
      </c>
      <c r="BF171" s="121">
        <f>$C171*INDEX(Curves!$AF$8:$AF$68,BF$4-$B171+1)</f>
        <v/>
      </c>
      <c r="BG171" s="121">
        <f>$C171*INDEX(Curves!$AF$8:$AF$68,BG$4-$B171+1)</f>
        <v/>
      </c>
      <c r="BH171" s="121">
        <f>$C171*INDEX(Curves!$AF$8:$AF$68,BH$4-$B171+1)</f>
        <v/>
      </c>
      <c r="BI171" s="121">
        <f>$C171*INDEX(Curves!$AF$8:$AF$68,BI$4-$B171+1)</f>
        <v/>
      </c>
      <c r="BJ171" s="121">
        <f>$C171*INDEX(Curves!$AF$8:$AF$68,BJ$4-$B171+1)</f>
        <v/>
      </c>
      <c r="BK171" s="121">
        <f>$C171*INDEX(Curves!$AF$8:$AF$68,BK$4-$B171+1)</f>
        <v/>
      </c>
      <c r="BL171" s="121">
        <f>$C171*INDEX(Curves!$AF$8:$AF$68,BL$4-$B171+1)</f>
        <v/>
      </c>
    </row>
    <row r="172">
      <c r="A172" s="116" t="inlineStr">
        <is>
          <t>Cohort month 37</t>
        </is>
      </c>
      <c r="B172" s="116" t="n">
        <v>37</v>
      </c>
      <c r="C172" s="33">
        <f>INDEX(Ops!$E$60:$BL$60,1,$B172)</f>
        <v/>
      </c>
      <c r="AP172" s="121">
        <f>$C172*INDEX(Curves!$AF$8:$AF$68,AP$4-$B172+1)</f>
        <v/>
      </c>
      <c r="AQ172" s="121">
        <f>$C172*INDEX(Curves!$AF$8:$AF$68,AQ$4-$B172+1)</f>
        <v/>
      </c>
      <c r="AR172" s="121">
        <f>$C172*INDEX(Curves!$AF$8:$AF$68,AR$4-$B172+1)</f>
        <v/>
      </c>
      <c r="AS172" s="121">
        <f>$C172*INDEX(Curves!$AF$8:$AF$68,AS$4-$B172+1)</f>
        <v/>
      </c>
      <c r="AT172" s="121">
        <f>$C172*INDEX(Curves!$AF$8:$AF$68,AT$4-$B172+1)</f>
        <v/>
      </c>
      <c r="AU172" s="121">
        <f>$C172*INDEX(Curves!$AF$8:$AF$68,AU$4-$B172+1)</f>
        <v/>
      </c>
      <c r="AV172" s="121">
        <f>$C172*INDEX(Curves!$AF$8:$AF$68,AV$4-$B172+1)</f>
        <v/>
      </c>
      <c r="AW172" s="121">
        <f>$C172*INDEX(Curves!$AF$8:$AF$68,AW$4-$B172+1)</f>
        <v/>
      </c>
      <c r="AX172" s="121">
        <f>$C172*INDEX(Curves!$AF$8:$AF$68,AX$4-$B172+1)</f>
        <v/>
      </c>
      <c r="AY172" s="121">
        <f>$C172*INDEX(Curves!$AF$8:$AF$68,AY$4-$B172+1)</f>
        <v/>
      </c>
      <c r="AZ172" s="121">
        <f>$C172*INDEX(Curves!$AF$8:$AF$68,AZ$4-$B172+1)</f>
        <v/>
      </c>
      <c r="BA172" s="121">
        <f>$C172*INDEX(Curves!$AF$8:$AF$68,BA$4-$B172+1)</f>
        <v/>
      </c>
      <c r="BB172" s="121">
        <f>$C172*INDEX(Curves!$AF$8:$AF$68,BB$4-$B172+1)</f>
        <v/>
      </c>
      <c r="BC172" s="121">
        <f>$C172*INDEX(Curves!$AF$8:$AF$68,BC$4-$B172+1)</f>
        <v/>
      </c>
      <c r="BD172" s="121">
        <f>$C172*INDEX(Curves!$AF$8:$AF$68,BD$4-$B172+1)</f>
        <v/>
      </c>
      <c r="BE172" s="121">
        <f>$C172*INDEX(Curves!$AF$8:$AF$68,BE$4-$B172+1)</f>
        <v/>
      </c>
      <c r="BF172" s="121">
        <f>$C172*INDEX(Curves!$AF$8:$AF$68,BF$4-$B172+1)</f>
        <v/>
      </c>
      <c r="BG172" s="121">
        <f>$C172*INDEX(Curves!$AF$8:$AF$68,BG$4-$B172+1)</f>
        <v/>
      </c>
      <c r="BH172" s="121">
        <f>$C172*INDEX(Curves!$AF$8:$AF$68,BH$4-$B172+1)</f>
        <v/>
      </c>
      <c r="BI172" s="121">
        <f>$C172*INDEX(Curves!$AF$8:$AF$68,BI$4-$B172+1)</f>
        <v/>
      </c>
      <c r="BJ172" s="121">
        <f>$C172*INDEX(Curves!$AF$8:$AF$68,BJ$4-$B172+1)</f>
        <v/>
      </c>
      <c r="BK172" s="121">
        <f>$C172*INDEX(Curves!$AF$8:$AF$68,BK$4-$B172+1)</f>
        <v/>
      </c>
      <c r="BL172" s="121">
        <f>$C172*INDEX(Curves!$AF$8:$AF$68,BL$4-$B172+1)</f>
        <v/>
      </c>
    </row>
    <row r="173">
      <c r="A173" s="116" t="inlineStr">
        <is>
          <t>Cohort month 38</t>
        </is>
      </c>
      <c r="B173" s="116" t="n">
        <v>38</v>
      </c>
      <c r="C173" s="33">
        <f>INDEX(Ops!$E$60:$BL$60,1,$B173)</f>
        <v/>
      </c>
      <c r="AQ173" s="121">
        <f>$C173*INDEX(Curves!$AF$8:$AF$68,AQ$4-$B173+1)</f>
        <v/>
      </c>
      <c r="AR173" s="121">
        <f>$C173*INDEX(Curves!$AF$8:$AF$68,AR$4-$B173+1)</f>
        <v/>
      </c>
      <c r="AS173" s="121">
        <f>$C173*INDEX(Curves!$AF$8:$AF$68,AS$4-$B173+1)</f>
        <v/>
      </c>
      <c r="AT173" s="121">
        <f>$C173*INDEX(Curves!$AF$8:$AF$68,AT$4-$B173+1)</f>
        <v/>
      </c>
      <c r="AU173" s="121">
        <f>$C173*INDEX(Curves!$AF$8:$AF$68,AU$4-$B173+1)</f>
        <v/>
      </c>
      <c r="AV173" s="121">
        <f>$C173*INDEX(Curves!$AF$8:$AF$68,AV$4-$B173+1)</f>
        <v/>
      </c>
      <c r="AW173" s="121">
        <f>$C173*INDEX(Curves!$AF$8:$AF$68,AW$4-$B173+1)</f>
        <v/>
      </c>
      <c r="AX173" s="121">
        <f>$C173*INDEX(Curves!$AF$8:$AF$68,AX$4-$B173+1)</f>
        <v/>
      </c>
      <c r="AY173" s="121">
        <f>$C173*INDEX(Curves!$AF$8:$AF$68,AY$4-$B173+1)</f>
        <v/>
      </c>
      <c r="AZ173" s="121">
        <f>$C173*INDEX(Curves!$AF$8:$AF$68,AZ$4-$B173+1)</f>
        <v/>
      </c>
      <c r="BA173" s="121">
        <f>$C173*INDEX(Curves!$AF$8:$AF$68,BA$4-$B173+1)</f>
        <v/>
      </c>
      <c r="BB173" s="121">
        <f>$C173*INDEX(Curves!$AF$8:$AF$68,BB$4-$B173+1)</f>
        <v/>
      </c>
      <c r="BC173" s="121">
        <f>$C173*INDEX(Curves!$AF$8:$AF$68,BC$4-$B173+1)</f>
        <v/>
      </c>
      <c r="BD173" s="121">
        <f>$C173*INDEX(Curves!$AF$8:$AF$68,BD$4-$B173+1)</f>
        <v/>
      </c>
      <c r="BE173" s="121">
        <f>$C173*INDEX(Curves!$AF$8:$AF$68,BE$4-$B173+1)</f>
        <v/>
      </c>
      <c r="BF173" s="121">
        <f>$C173*INDEX(Curves!$AF$8:$AF$68,BF$4-$B173+1)</f>
        <v/>
      </c>
      <c r="BG173" s="121">
        <f>$C173*INDEX(Curves!$AF$8:$AF$68,BG$4-$B173+1)</f>
        <v/>
      </c>
      <c r="BH173" s="121">
        <f>$C173*INDEX(Curves!$AF$8:$AF$68,BH$4-$B173+1)</f>
        <v/>
      </c>
      <c r="BI173" s="121">
        <f>$C173*INDEX(Curves!$AF$8:$AF$68,BI$4-$B173+1)</f>
        <v/>
      </c>
      <c r="BJ173" s="121">
        <f>$C173*INDEX(Curves!$AF$8:$AF$68,BJ$4-$B173+1)</f>
        <v/>
      </c>
      <c r="BK173" s="121">
        <f>$C173*INDEX(Curves!$AF$8:$AF$68,BK$4-$B173+1)</f>
        <v/>
      </c>
      <c r="BL173" s="121">
        <f>$C173*INDEX(Curves!$AF$8:$AF$68,BL$4-$B173+1)</f>
        <v/>
      </c>
    </row>
    <row r="174">
      <c r="A174" s="116" t="inlineStr">
        <is>
          <t>Cohort month 39</t>
        </is>
      </c>
      <c r="B174" s="116" t="n">
        <v>39</v>
      </c>
      <c r="C174" s="33">
        <f>INDEX(Ops!$E$60:$BL$60,1,$B174)</f>
        <v/>
      </c>
      <c r="AR174" s="121">
        <f>$C174*INDEX(Curves!$AF$8:$AF$68,AR$4-$B174+1)</f>
        <v/>
      </c>
      <c r="AS174" s="121">
        <f>$C174*INDEX(Curves!$AF$8:$AF$68,AS$4-$B174+1)</f>
        <v/>
      </c>
      <c r="AT174" s="121">
        <f>$C174*INDEX(Curves!$AF$8:$AF$68,AT$4-$B174+1)</f>
        <v/>
      </c>
      <c r="AU174" s="121">
        <f>$C174*INDEX(Curves!$AF$8:$AF$68,AU$4-$B174+1)</f>
        <v/>
      </c>
      <c r="AV174" s="121">
        <f>$C174*INDEX(Curves!$AF$8:$AF$68,AV$4-$B174+1)</f>
        <v/>
      </c>
      <c r="AW174" s="121">
        <f>$C174*INDEX(Curves!$AF$8:$AF$68,AW$4-$B174+1)</f>
        <v/>
      </c>
      <c r="AX174" s="121">
        <f>$C174*INDEX(Curves!$AF$8:$AF$68,AX$4-$B174+1)</f>
        <v/>
      </c>
      <c r="AY174" s="121">
        <f>$C174*INDEX(Curves!$AF$8:$AF$68,AY$4-$B174+1)</f>
        <v/>
      </c>
      <c r="AZ174" s="121">
        <f>$C174*INDEX(Curves!$AF$8:$AF$68,AZ$4-$B174+1)</f>
        <v/>
      </c>
      <c r="BA174" s="121">
        <f>$C174*INDEX(Curves!$AF$8:$AF$68,BA$4-$B174+1)</f>
        <v/>
      </c>
      <c r="BB174" s="121">
        <f>$C174*INDEX(Curves!$AF$8:$AF$68,BB$4-$B174+1)</f>
        <v/>
      </c>
      <c r="BC174" s="121">
        <f>$C174*INDEX(Curves!$AF$8:$AF$68,BC$4-$B174+1)</f>
        <v/>
      </c>
      <c r="BD174" s="121">
        <f>$C174*INDEX(Curves!$AF$8:$AF$68,BD$4-$B174+1)</f>
        <v/>
      </c>
      <c r="BE174" s="121">
        <f>$C174*INDEX(Curves!$AF$8:$AF$68,BE$4-$B174+1)</f>
        <v/>
      </c>
      <c r="BF174" s="121">
        <f>$C174*INDEX(Curves!$AF$8:$AF$68,BF$4-$B174+1)</f>
        <v/>
      </c>
      <c r="BG174" s="121">
        <f>$C174*INDEX(Curves!$AF$8:$AF$68,BG$4-$B174+1)</f>
        <v/>
      </c>
      <c r="BH174" s="121">
        <f>$C174*INDEX(Curves!$AF$8:$AF$68,BH$4-$B174+1)</f>
        <v/>
      </c>
      <c r="BI174" s="121">
        <f>$C174*INDEX(Curves!$AF$8:$AF$68,BI$4-$B174+1)</f>
        <v/>
      </c>
      <c r="BJ174" s="121">
        <f>$C174*INDEX(Curves!$AF$8:$AF$68,BJ$4-$B174+1)</f>
        <v/>
      </c>
      <c r="BK174" s="121">
        <f>$C174*INDEX(Curves!$AF$8:$AF$68,BK$4-$B174+1)</f>
        <v/>
      </c>
      <c r="BL174" s="121">
        <f>$C174*INDEX(Curves!$AF$8:$AF$68,BL$4-$B174+1)</f>
        <v/>
      </c>
    </row>
    <row r="175">
      <c r="A175" s="116" t="inlineStr">
        <is>
          <t>Cohort month 40</t>
        </is>
      </c>
      <c r="B175" s="116" t="n">
        <v>40</v>
      </c>
      <c r="C175" s="33">
        <f>INDEX(Ops!$E$60:$BL$60,1,$B175)</f>
        <v/>
      </c>
      <c r="AS175" s="121">
        <f>$C175*INDEX(Curves!$AF$8:$AF$68,AS$4-$B175+1)</f>
        <v/>
      </c>
      <c r="AT175" s="121">
        <f>$C175*INDEX(Curves!$AF$8:$AF$68,AT$4-$B175+1)</f>
        <v/>
      </c>
      <c r="AU175" s="121">
        <f>$C175*INDEX(Curves!$AF$8:$AF$68,AU$4-$B175+1)</f>
        <v/>
      </c>
      <c r="AV175" s="121">
        <f>$C175*INDEX(Curves!$AF$8:$AF$68,AV$4-$B175+1)</f>
        <v/>
      </c>
      <c r="AW175" s="121">
        <f>$C175*INDEX(Curves!$AF$8:$AF$68,AW$4-$B175+1)</f>
        <v/>
      </c>
      <c r="AX175" s="121">
        <f>$C175*INDEX(Curves!$AF$8:$AF$68,AX$4-$B175+1)</f>
        <v/>
      </c>
      <c r="AY175" s="121">
        <f>$C175*INDEX(Curves!$AF$8:$AF$68,AY$4-$B175+1)</f>
        <v/>
      </c>
      <c r="AZ175" s="121">
        <f>$C175*INDEX(Curves!$AF$8:$AF$68,AZ$4-$B175+1)</f>
        <v/>
      </c>
      <c r="BA175" s="121">
        <f>$C175*INDEX(Curves!$AF$8:$AF$68,BA$4-$B175+1)</f>
        <v/>
      </c>
      <c r="BB175" s="121">
        <f>$C175*INDEX(Curves!$AF$8:$AF$68,BB$4-$B175+1)</f>
        <v/>
      </c>
      <c r="BC175" s="121">
        <f>$C175*INDEX(Curves!$AF$8:$AF$68,BC$4-$B175+1)</f>
        <v/>
      </c>
      <c r="BD175" s="121">
        <f>$C175*INDEX(Curves!$AF$8:$AF$68,BD$4-$B175+1)</f>
        <v/>
      </c>
      <c r="BE175" s="121">
        <f>$C175*INDEX(Curves!$AF$8:$AF$68,BE$4-$B175+1)</f>
        <v/>
      </c>
      <c r="BF175" s="121">
        <f>$C175*INDEX(Curves!$AF$8:$AF$68,BF$4-$B175+1)</f>
        <v/>
      </c>
      <c r="BG175" s="121">
        <f>$C175*INDEX(Curves!$AF$8:$AF$68,BG$4-$B175+1)</f>
        <v/>
      </c>
      <c r="BH175" s="121">
        <f>$C175*INDEX(Curves!$AF$8:$AF$68,BH$4-$B175+1)</f>
        <v/>
      </c>
      <c r="BI175" s="121">
        <f>$C175*INDEX(Curves!$AF$8:$AF$68,BI$4-$B175+1)</f>
        <v/>
      </c>
      <c r="BJ175" s="121">
        <f>$C175*INDEX(Curves!$AF$8:$AF$68,BJ$4-$B175+1)</f>
        <v/>
      </c>
      <c r="BK175" s="121">
        <f>$C175*INDEX(Curves!$AF$8:$AF$68,BK$4-$B175+1)</f>
        <v/>
      </c>
      <c r="BL175" s="121">
        <f>$C175*INDEX(Curves!$AF$8:$AF$68,BL$4-$B175+1)</f>
        <v/>
      </c>
    </row>
    <row r="176">
      <c r="A176" s="116" t="inlineStr">
        <is>
          <t>Cohort month 41</t>
        </is>
      </c>
      <c r="B176" s="116" t="n">
        <v>41</v>
      </c>
      <c r="C176" s="33">
        <f>INDEX(Ops!$E$60:$BL$60,1,$B176)</f>
        <v/>
      </c>
      <c r="AT176" s="121">
        <f>$C176*INDEX(Curves!$AF$8:$AF$68,AT$4-$B176+1)</f>
        <v/>
      </c>
      <c r="AU176" s="121">
        <f>$C176*INDEX(Curves!$AF$8:$AF$68,AU$4-$B176+1)</f>
        <v/>
      </c>
      <c r="AV176" s="121">
        <f>$C176*INDEX(Curves!$AF$8:$AF$68,AV$4-$B176+1)</f>
        <v/>
      </c>
      <c r="AW176" s="121">
        <f>$C176*INDEX(Curves!$AF$8:$AF$68,AW$4-$B176+1)</f>
        <v/>
      </c>
      <c r="AX176" s="121">
        <f>$C176*INDEX(Curves!$AF$8:$AF$68,AX$4-$B176+1)</f>
        <v/>
      </c>
      <c r="AY176" s="121">
        <f>$C176*INDEX(Curves!$AF$8:$AF$68,AY$4-$B176+1)</f>
        <v/>
      </c>
      <c r="AZ176" s="121">
        <f>$C176*INDEX(Curves!$AF$8:$AF$68,AZ$4-$B176+1)</f>
        <v/>
      </c>
      <c r="BA176" s="121">
        <f>$C176*INDEX(Curves!$AF$8:$AF$68,BA$4-$B176+1)</f>
        <v/>
      </c>
      <c r="BB176" s="121">
        <f>$C176*INDEX(Curves!$AF$8:$AF$68,BB$4-$B176+1)</f>
        <v/>
      </c>
      <c r="BC176" s="121">
        <f>$C176*INDEX(Curves!$AF$8:$AF$68,BC$4-$B176+1)</f>
        <v/>
      </c>
      <c r="BD176" s="121">
        <f>$C176*INDEX(Curves!$AF$8:$AF$68,BD$4-$B176+1)</f>
        <v/>
      </c>
      <c r="BE176" s="121">
        <f>$C176*INDEX(Curves!$AF$8:$AF$68,BE$4-$B176+1)</f>
        <v/>
      </c>
      <c r="BF176" s="121">
        <f>$C176*INDEX(Curves!$AF$8:$AF$68,BF$4-$B176+1)</f>
        <v/>
      </c>
      <c r="BG176" s="121">
        <f>$C176*INDEX(Curves!$AF$8:$AF$68,BG$4-$B176+1)</f>
        <v/>
      </c>
      <c r="BH176" s="121">
        <f>$C176*INDEX(Curves!$AF$8:$AF$68,BH$4-$B176+1)</f>
        <v/>
      </c>
      <c r="BI176" s="121">
        <f>$C176*INDEX(Curves!$AF$8:$AF$68,BI$4-$B176+1)</f>
        <v/>
      </c>
      <c r="BJ176" s="121">
        <f>$C176*INDEX(Curves!$AF$8:$AF$68,BJ$4-$B176+1)</f>
        <v/>
      </c>
      <c r="BK176" s="121">
        <f>$C176*INDEX(Curves!$AF$8:$AF$68,BK$4-$B176+1)</f>
        <v/>
      </c>
      <c r="BL176" s="121">
        <f>$C176*INDEX(Curves!$AF$8:$AF$68,BL$4-$B176+1)</f>
        <v/>
      </c>
    </row>
    <row r="177">
      <c r="A177" s="116" t="inlineStr">
        <is>
          <t>Cohort month 42</t>
        </is>
      </c>
      <c r="B177" s="116" t="n">
        <v>42</v>
      </c>
      <c r="C177" s="33">
        <f>INDEX(Ops!$E$60:$BL$60,1,$B177)</f>
        <v/>
      </c>
      <c r="AU177" s="121">
        <f>$C177*INDEX(Curves!$AF$8:$AF$68,AU$4-$B177+1)</f>
        <v/>
      </c>
      <c r="AV177" s="121">
        <f>$C177*INDEX(Curves!$AF$8:$AF$68,AV$4-$B177+1)</f>
        <v/>
      </c>
      <c r="AW177" s="121">
        <f>$C177*INDEX(Curves!$AF$8:$AF$68,AW$4-$B177+1)</f>
        <v/>
      </c>
      <c r="AX177" s="121">
        <f>$C177*INDEX(Curves!$AF$8:$AF$68,AX$4-$B177+1)</f>
        <v/>
      </c>
      <c r="AY177" s="121">
        <f>$C177*INDEX(Curves!$AF$8:$AF$68,AY$4-$B177+1)</f>
        <v/>
      </c>
      <c r="AZ177" s="121">
        <f>$C177*INDEX(Curves!$AF$8:$AF$68,AZ$4-$B177+1)</f>
        <v/>
      </c>
      <c r="BA177" s="121">
        <f>$C177*INDEX(Curves!$AF$8:$AF$68,BA$4-$B177+1)</f>
        <v/>
      </c>
      <c r="BB177" s="121">
        <f>$C177*INDEX(Curves!$AF$8:$AF$68,BB$4-$B177+1)</f>
        <v/>
      </c>
      <c r="BC177" s="121">
        <f>$C177*INDEX(Curves!$AF$8:$AF$68,BC$4-$B177+1)</f>
        <v/>
      </c>
      <c r="BD177" s="121">
        <f>$C177*INDEX(Curves!$AF$8:$AF$68,BD$4-$B177+1)</f>
        <v/>
      </c>
      <c r="BE177" s="121">
        <f>$C177*INDEX(Curves!$AF$8:$AF$68,BE$4-$B177+1)</f>
        <v/>
      </c>
      <c r="BF177" s="121">
        <f>$C177*INDEX(Curves!$AF$8:$AF$68,BF$4-$B177+1)</f>
        <v/>
      </c>
      <c r="BG177" s="121">
        <f>$C177*INDEX(Curves!$AF$8:$AF$68,BG$4-$B177+1)</f>
        <v/>
      </c>
      <c r="BH177" s="121">
        <f>$C177*INDEX(Curves!$AF$8:$AF$68,BH$4-$B177+1)</f>
        <v/>
      </c>
      <c r="BI177" s="121">
        <f>$C177*INDEX(Curves!$AF$8:$AF$68,BI$4-$B177+1)</f>
        <v/>
      </c>
      <c r="BJ177" s="121">
        <f>$C177*INDEX(Curves!$AF$8:$AF$68,BJ$4-$B177+1)</f>
        <v/>
      </c>
      <c r="BK177" s="121">
        <f>$C177*INDEX(Curves!$AF$8:$AF$68,BK$4-$B177+1)</f>
        <v/>
      </c>
      <c r="BL177" s="121">
        <f>$C177*INDEX(Curves!$AF$8:$AF$68,BL$4-$B177+1)</f>
        <v/>
      </c>
    </row>
    <row r="178">
      <c r="A178" s="116" t="inlineStr">
        <is>
          <t>Cohort month 43</t>
        </is>
      </c>
      <c r="B178" s="116" t="n">
        <v>43</v>
      </c>
      <c r="C178" s="33">
        <f>INDEX(Ops!$E$60:$BL$60,1,$B178)</f>
        <v/>
      </c>
      <c r="AV178" s="121">
        <f>$C178*INDEX(Curves!$AF$8:$AF$68,AV$4-$B178+1)</f>
        <v/>
      </c>
      <c r="AW178" s="121">
        <f>$C178*INDEX(Curves!$AF$8:$AF$68,AW$4-$B178+1)</f>
        <v/>
      </c>
      <c r="AX178" s="121">
        <f>$C178*INDEX(Curves!$AF$8:$AF$68,AX$4-$B178+1)</f>
        <v/>
      </c>
      <c r="AY178" s="121">
        <f>$C178*INDEX(Curves!$AF$8:$AF$68,AY$4-$B178+1)</f>
        <v/>
      </c>
      <c r="AZ178" s="121">
        <f>$C178*INDEX(Curves!$AF$8:$AF$68,AZ$4-$B178+1)</f>
        <v/>
      </c>
      <c r="BA178" s="121">
        <f>$C178*INDEX(Curves!$AF$8:$AF$68,BA$4-$B178+1)</f>
        <v/>
      </c>
      <c r="BB178" s="121">
        <f>$C178*INDEX(Curves!$AF$8:$AF$68,BB$4-$B178+1)</f>
        <v/>
      </c>
      <c r="BC178" s="121">
        <f>$C178*INDEX(Curves!$AF$8:$AF$68,BC$4-$B178+1)</f>
        <v/>
      </c>
      <c r="BD178" s="121">
        <f>$C178*INDEX(Curves!$AF$8:$AF$68,BD$4-$B178+1)</f>
        <v/>
      </c>
      <c r="BE178" s="121">
        <f>$C178*INDEX(Curves!$AF$8:$AF$68,BE$4-$B178+1)</f>
        <v/>
      </c>
      <c r="BF178" s="121">
        <f>$C178*INDEX(Curves!$AF$8:$AF$68,BF$4-$B178+1)</f>
        <v/>
      </c>
      <c r="BG178" s="121">
        <f>$C178*INDEX(Curves!$AF$8:$AF$68,BG$4-$B178+1)</f>
        <v/>
      </c>
      <c r="BH178" s="121">
        <f>$C178*INDEX(Curves!$AF$8:$AF$68,BH$4-$B178+1)</f>
        <v/>
      </c>
      <c r="BI178" s="121">
        <f>$C178*INDEX(Curves!$AF$8:$AF$68,BI$4-$B178+1)</f>
        <v/>
      </c>
      <c r="BJ178" s="121">
        <f>$C178*INDEX(Curves!$AF$8:$AF$68,BJ$4-$B178+1)</f>
        <v/>
      </c>
      <c r="BK178" s="121">
        <f>$C178*INDEX(Curves!$AF$8:$AF$68,BK$4-$B178+1)</f>
        <v/>
      </c>
      <c r="BL178" s="121">
        <f>$C178*INDEX(Curves!$AF$8:$AF$68,BL$4-$B178+1)</f>
        <v/>
      </c>
    </row>
    <row r="179">
      <c r="A179" s="116" t="inlineStr">
        <is>
          <t>Cohort month 44</t>
        </is>
      </c>
      <c r="B179" s="116" t="n">
        <v>44</v>
      </c>
      <c r="C179" s="33">
        <f>INDEX(Ops!$E$60:$BL$60,1,$B179)</f>
        <v/>
      </c>
      <c r="AW179" s="121">
        <f>$C179*INDEX(Curves!$AF$8:$AF$68,AW$4-$B179+1)</f>
        <v/>
      </c>
      <c r="AX179" s="121">
        <f>$C179*INDEX(Curves!$AF$8:$AF$68,AX$4-$B179+1)</f>
        <v/>
      </c>
      <c r="AY179" s="121">
        <f>$C179*INDEX(Curves!$AF$8:$AF$68,AY$4-$B179+1)</f>
        <v/>
      </c>
      <c r="AZ179" s="121">
        <f>$C179*INDEX(Curves!$AF$8:$AF$68,AZ$4-$B179+1)</f>
        <v/>
      </c>
      <c r="BA179" s="121">
        <f>$C179*INDEX(Curves!$AF$8:$AF$68,BA$4-$B179+1)</f>
        <v/>
      </c>
      <c r="BB179" s="121">
        <f>$C179*INDEX(Curves!$AF$8:$AF$68,BB$4-$B179+1)</f>
        <v/>
      </c>
      <c r="BC179" s="121">
        <f>$C179*INDEX(Curves!$AF$8:$AF$68,BC$4-$B179+1)</f>
        <v/>
      </c>
      <c r="BD179" s="121">
        <f>$C179*INDEX(Curves!$AF$8:$AF$68,BD$4-$B179+1)</f>
        <v/>
      </c>
      <c r="BE179" s="121">
        <f>$C179*INDEX(Curves!$AF$8:$AF$68,BE$4-$B179+1)</f>
        <v/>
      </c>
      <c r="BF179" s="121">
        <f>$C179*INDEX(Curves!$AF$8:$AF$68,BF$4-$B179+1)</f>
        <v/>
      </c>
      <c r="BG179" s="121">
        <f>$C179*INDEX(Curves!$AF$8:$AF$68,BG$4-$B179+1)</f>
        <v/>
      </c>
      <c r="BH179" s="121">
        <f>$C179*INDEX(Curves!$AF$8:$AF$68,BH$4-$B179+1)</f>
        <v/>
      </c>
      <c r="BI179" s="121">
        <f>$C179*INDEX(Curves!$AF$8:$AF$68,BI$4-$B179+1)</f>
        <v/>
      </c>
      <c r="BJ179" s="121">
        <f>$C179*INDEX(Curves!$AF$8:$AF$68,BJ$4-$B179+1)</f>
        <v/>
      </c>
      <c r="BK179" s="121">
        <f>$C179*INDEX(Curves!$AF$8:$AF$68,BK$4-$B179+1)</f>
        <v/>
      </c>
      <c r="BL179" s="121">
        <f>$C179*INDEX(Curves!$AF$8:$AF$68,BL$4-$B179+1)</f>
        <v/>
      </c>
    </row>
    <row r="180">
      <c r="A180" s="116" t="inlineStr">
        <is>
          <t>Cohort month 45</t>
        </is>
      </c>
      <c r="B180" s="116" t="n">
        <v>45</v>
      </c>
      <c r="C180" s="33">
        <f>INDEX(Ops!$E$60:$BL$60,1,$B180)</f>
        <v/>
      </c>
      <c r="AX180" s="121">
        <f>$C180*INDEX(Curves!$AF$8:$AF$68,AX$4-$B180+1)</f>
        <v/>
      </c>
      <c r="AY180" s="121">
        <f>$C180*INDEX(Curves!$AF$8:$AF$68,AY$4-$B180+1)</f>
        <v/>
      </c>
      <c r="AZ180" s="121">
        <f>$C180*INDEX(Curves!$AF$8:$AF$68,AZ$4-$B180+1)</f>
        <v/>
      </c>
      <c r="BA180" s="121">
        <f>$C180*INDEX(Curves!$AF$8:$AF$68,BA$4-$B180+1)</f>
        <v/>
      </c>
      <c r="BB180" s="121">
        <f>$C180*INDEX(Curves!$AF$8:$AF$68,BB$4-$B180+1)</f>
        <v/>
      </c>
      <c r="BC180" s="121">
        <f>$C180*INDEX(Curves!$AF$8:$AF$68,BC$4-$B180+1)</f>
        <v/>
      </c>
      <c r="BD180" s="121">
        <f>$C180*INDEX(Curves!$AF$8:$AF$68,BD$4-$B180+1)</f>
        <v/>
      </c>
      <c r="BE180" s="121">
        <f>$C180*INDEX(Curves!$AF$8:$AF$68,BE$4-$B180+1)</f>
        <v/>
      </c>
      <c r="BF180" s="121">
        <f>$C180*INDEX(Curves!$AF$8:$AF$68,BF$4-$B180+1)</f>
        <v/>
      </c>
      <c r="BG180" s="121">
        <f>$C180*INDEX(Curves!$AF$8:$AF$68,BG$4-$B180+1)</f>
        <v/>
      </c>
      <c r="BH180" s="121">
        <f>$C180*INDEX(Curves!$AF$8:$AF$68,BH$4-$B180+1)</f>
        <v/>
      </c>
      <c r="BI180" s="121">
        <f>$C180*INDEX(Curves!$AF$8:$AF$68,BI$4-$B180+1)</f>
        <v/>
      </c>
      <c r="BJ180" s="121">
        <f>$C180*INDEX(Curves!$AF$8:$AF$68,BJ$4-$B180+1)</f>
        <v/>
      </c>
      <c r="BK180" s="121">
        <f>$C180*INDEX(Curves!$AF$8:$AF$68,BK$4-$B180+1)</f>
        <v/>
      </c>
      <c r="BL180" s="121">
        <f>$C180*INDEX(Curves!$AF$8:$AF$68,BL$4-$B180+1)</f>
        <v/>
      </c>
    </row>
    <row r="181">
      <c r="A181" s="116" t="inlineStr">
        <is>
          <t>Cohort month 46</t>
        </is>
      </c>
      <c r="B181" s="116" t="n">
        <v>46</v>
      </c>
      <c r="C181" s="33">
        <f>INDEX(Ops!$E$60:$BL$60,1,$B181)</f>
        <v/>
      </c>
      <c r="AY181" s="121">
        <f>$C181*INDEX(Curves!$AF$8:$AF$68,AY$4-$B181+1)</f>
        <v/>
      </c>
      <c r="AZ181" s="121">
        <f>$C181*INDEX(Curves!$AF$8:$AF$68,AZ$4-$B181+1)</f>
        <v/>
      </c>
      <c r="BA181" s="121">
        <f>$C181*INDEX(Curves!$AF$8:$AF$68,BA$4-$B181+1)</f>
        <v/>
      </c>
      <c r="BB181" s="121">
        <f>$C181*INDEX(Curves!$AF$8:$AF$68,BB$4-$B181+1)</f>
        <v/>
      </c>
      <c r="BC181" s="121">
        <f>$C181*INDEX(Curves!$AF$8:$AF$68,BC$4-$B181+1)</f>
        <v/>
      </c>
      <c r="BD181" s="121">
        <f>$C181*INDEX(Curves!$AF$8:$AF$68,BD$4-$B181+1)</f>
        <v/>
      </c>
      <c r="BE181" s="121">
        <f>$C181*INDEX(Curves!$AF$8:$AF$68,BE$4-$B181+1)</f>
        <v/>
      </c>
      <c r="BF181" s="121">
        <f>$C181*INDEX(Curves!$AF$8:$AF$68,BF$4-$B181+1)</f>
        <v/>
      </c>
      <c r="BG181" s="121">
        <f>$C181*INDEX(Curves!$AF$8:$AF$68,BG$4-$B181+1)</f>
        <v/>
      </c>
      <c r="BH181" s="121">
        <f>$C181*INDEX(Curves!$AF$8:$AF$68,BH$4-$B181+1)</f>
        <v/>
      </c>
      <c r="BI181" s="121">
        <f>$C181*INDEX(Curves!$AF$8:$AF$68,BI$4-$B181+1)</f>
        <v/>
      </c>
      <c r="BJ181" s="121">
        <f>$C181*INDEX(Curves!$AF$8:$AF$68,BJ$4-$B181+1)</f>
        <v/>
      </c>
      <c r="BK181" s="121">
        <f>$C181*INDEX(Curves!$AF$8:$AF$68,BK$4-$B181+1)</f>
        <v/>
      </c>
      <c r="BL181" s="121">
        <f>$C181*INDEX(Curves!$AF$8:$AF$68,BL$4-$B181+1)</f>
        <v/>
      </c>
    </row>
    <row r="182">
      <c r="A182" s="116" t="inlineStr">
        <is>
          <t>Cohort month 47</t>
        </is>
      </c>
      <c r="B182" s="116" t="n">
        <v>47</v>
      </c>
      <c r="C182" s="33">
        <f>INDEX(Ops!$E$60:$BL$60,1,$B182)</f>
        <v/>
      </c>
      <c r="AZ182" s="121">
        <f>$C182*INDEX(Curves!$AF$8:$AF$68,AZ$4-$B182+1)</f>
        <v/>
      </c>
      <c r="BA182" s="121">
        <f>$C182*INDEX(Curves!$AF$8:$AF$68,BA$4-$B182+1)</f>
        <v/>
      </c>
      <c r="BB182" s="121">
        <f>$C182*INDEX(Curves!$AF$8:$AF$68,BB$4-$B182+1)</f>
        <v/>
      </c>
      <c r="BC182" s="121">
        <f>$C182*INDEX(Curves!$AF$8:$AF$68,BC$4-$B182+1)</f>
        <v/>
      </c>
      <c r="BD182" s="121">
        <f>$C182*INDEX(Curves!$AF$8:$AF$68,BD$4-$B182+1)</f>
        <v/>
      </c>
      <c r="BE182" s="121">
        <f>$C182*INDEX(Curves!$AF$8:$AF$68,BE$4-$B182+1)</f>
        <v/>
      </c>
      <c r="BF182" s="121">
        <f>$C182*INDEX(Curves!$AF$8:$AF$68,BF$4-$B182+1)</f>
        <v/>
      </c>
      <c r="BG182" s="121">
        <f>$C182*INDEX(Curves!$AF$8:$AF$68,BG$4-$B182+1)</f>
        <v/>
      </c>
      <c r="BH182" s="121">
        <f>$C182*INDEX(Curves!$AF$8:$AF$68,BH$4-$B182+1)</f>
        <v/>
      </c>
      <c r="BI182" s="121">
        <f>$C182*INDEX(Curves!$AF$8:$AF$68,BI$4-$B182+1)</f>
        <v/>
      </c>
      <c r="BJ182" s="121">
        <f>$C182*INDEX(Curves!$AF$8:$AF$68,BJ$4-$B182+1)</f>
        <v/>
      </c>
      <c r="BK182" s="121">
        <f>$C182*INDEX(Curves!$AF$8:$AF$68,BK$4-$B182+1)</f>
        <v/>
      </c>
      <c r="BL182" s="121">
        <f>$C182*INDEX(Curves!$AF$8:$AF$68,BL$4-$B182+1)</f>
        <v/>
      </c>
    </row>
    <row r="183">
      <c r="A183" s="116" t="inlineStr">
        <is>
          <t>Cohort month 48</t>
        </is>
      </c>
      <c r="B183" s="116" t="n">
        <v>48</v>
      </c>
      <c r="C183" s="33">
        <f>INDEX(Ops!$E$60:$BL$60,1,$B183)</f>
        <v/>
      </c>
      <c r="BA183" s="121">
        <f>$C183*INDEX(Curves!$AF$8:$AF$68,BA$4-$B183+1)</f>
        <v/>
      </c>
      <c r="BB183" s="121">
        <f>$C183*INDEX(Curves!$AF$8:$AF$68,BB$4-$B183+1)</f>
        <v/>
      </c>
      <c r="BC183" s="121">
        <f>$C183*INDEX(Curves!$AF$8:$AF$68,BC$4-$B183+1)</f>
        <v/>
      </c>
      <c r="BD183" s="121">
        <f>$C183*INDEX(Curves!$AF$8:$AF$68,BD$4-$B183+1)</f>
        <v/>
      </c>
      <c r="BE183" s="121">
        <f>$C183*INDEX(Curves!$AF$8:$AF$68,BE$4-$B183+1)</f>
        <v/>
      </c>
      <c r="BF183" s="121">
        <f>$C183*INDEX(Curves!$AF$8:$AF$68,BF$4-$B183+1)</f>
        <v/>
      </c>
      <c r="BG183" s="121">
        <f>$C183*INDEX(Curves!$AF$8:$AF$68,BG$4-$B183+1)</f>
        <v/>
      </c>
      <c r="BH183" s="121">
        <f>$C183*INDEX(Curves!$AF$8:$AF$68,BH$4-$B183+1)</f>
        <v/>
      </c>
      <c r="BI183" s="121">
        <f>$C183*INDEX(Curves!$AF$8:$AF$68,BI$4-$B183+1)</f>
        <v/>
      </c>
      <c r="BJ183" s="121">
        <f>$C183*INDEX(Curves!$AF$8:$AF$68,BJ$4-$B183+1)</f>
        <v/>
      </c>
      <c r="BK183" s="121">
        <f>$C183*INDEX(Curves!$AF$8:$AF$68,BK$4-$B183+1)</f>
        <v/>
      </c>
      <c r="BL183" s="121">
        <f>$C183*INDEX(Curves!$AF$8:$AF$68,BL$4-$B183+1)</f>
        <v/>
      </c>
    </row>
    <row r="184">
      <c r="A184" s="116" t="inlineStr">
        <is>
          <t>Cohort month 49</t>
        </is>
      </c>
      <c r="B184" s="116" t="n">
        <v>49</v>
      </c>
      <c r="C184" s="33">
        <f>INDEX(Ops!$E$60:$BL$60,1,$B184)</f>
        <v/>
      </c>
      <c r="BB184" s="121">
        <f>$C184*INDEX(Curves!$AF$8:$AF$68,BB$4-$B184+1)</f>
        <v/>
      </c>
      <c r="BC184" s="121">
        <f>$C184*INDEX(Curves!$AF$8:$AF$68,BC$4-$B184+1)</f>
        <v/>
      </c>
      <c r="BD184" s="121">
        <f>$C184*INDEX(Curves!$AF$8:$AF$68,BD$4-$B184+1)</f>
        <v/>
      </c>
      <c r="BE184" s="121">
        <f>$C184*INDEX(Curves!$AF$8:$AF$68,BE$4-$B184+1)</f>
        <v/>
      </c>
      <c r="BF184" s="121">
        <f>$C184*INDEX(Curves!$AF$8:$AF$68,BF$4-$B184+1)</f>
        <v/>
      </c>
      <c r="BG184" s="121">
        <f>$C184*INDEX(Curves!$AF$8:$AF$68,BG$4-$B184+1)</f>
        <v/>
      </c>
      <c r="BH184" s="121">
        <f>$C184*INDEX(Curves!$AF$8:$AF$68,BH$4-$B184+1)</f>
        <v/>
      </c>
      <c r="BI184" s="121">
        <f>$C184*INDEX(Curves!$AF$8:$AF$68,BI$4-$B184+1)</f>
        <v/>
      </c>
      <c r="BJ184" s="121">
        <f>$C184*INDEX(Curves!$AF$8:$AF$68,BJ$4-$B184+1)</f>
        <v/>
      </c>
      <c r="BK184" s="121">
        <f>$C184*INDEX(Curves!$AF$8:$AF$68,BK$4-$B184+1)</f>
        <v/>
      </c>
      <c r="BL184" s="121">
        <f>$C184*INDEX(Curves!$AF$8:$AF$68,BL$4-$B184+1)</f>
        <v/>
      </c>
    </row>
    <row r="185">
      <c r="A185" s="116" t="inlineStr">
        <is>
          <t>Cohort month 50</t>
        </is>
      </c>
      <c r="B185" s="116" t="n">
        <v>50</v>
      </c>
      <c r="C185" s="33">
        <f>INDEX(Ops!$E$60:$BL$60,1,$B185)</f>
        <v/>
      </c>
      <c r="BC185" s="121">
        <f>$C185*INDEX(Curves!$AF$8:$AF$68,BC$4-$B185+1)</f>
        <v/>
      </c>
      <c r="BD185" s="121">
        <f>$C185*INDEX(Curves!$AF$8:$AF$68,BD$4-$B185+1)</f>
        <v/>
      </c>
      <c r="BE185" s="121">
        <f>$C185*INDEX(Curves!$AF$8:$AF$68,BE$4-$B185+1)</f>
        <v/>
      </c>
      <c r="BF185" s="121">
        <f>$C185*INDEX(Curves!$AF$8:$AF$68,BF$4-$B185+1)</f>
        <v/>
      </c>
      <c r="BG185" s="121">
        <f>$C185*INDEX(Curves!$AF$8:$AF$68,BG$4-$B185+1)</f>
        <v/>
      </c>
      <c r="BH185" s="121">
        <f>$C185*INDEX(Curves!$AF$8:$AF$68,BH$4-$B185+1)</f>
        <v/>
      </c>
      <c r="BI185" s="121">
        <f>$C185*INDEX(Curves!$AF$8:$AF$68,BI$4-$B185+1)</f>
        <v/>
      </c>
      <c r="BJ185" s="121">
        <f>$C185*INDEX(Curves!$AF$8:$AF$68,BJ$4-$B185+1)</f>
        <v/>
      </c>
      <c r="BK185" s="121">
        <f>$C185*INDEX(Curves!$AF$8:$AF$68,BK$4-$B185+1)</f>
        <v/>
      </c>
      <c r="BL185" s="121">
        <f>$C185*INDEX(Curves!$AF$8:$AF$68,BL$4-$B185+1)</f>
        <v/>
      </c>
    </row>
    <row r="186">
      <c r="A186" s="116" t="inlineStr">
        <is>
          <t>Cohort month 51</t>
        </is>
      </c>
      <c r="B186" s="116" t="n">
        <v>51</v>
      </c>
      <c r="C186" s="33">
        <f>INDEX(Ops!$E$60:$BL$60,1,$B186)</f>
        <v/>
      </c>
      <c r="BD186" s="121">
        <f>$C186*INDEX(Curves!$AF$8:$AF$68,BD$4-$B186+1)</f>
        <v/>
      </c>
      <c r="BE186" s="121">
        <f>$C186*INDEX(Curves!$AF$8:$AF$68,BE$4-$B186+1)</f>
        <v/>
      </c>
      <c r="BF186" s="121">
        <f>$C186*INDEX(Curves!$AF$8:$AF$68,BF$4-$B186+1)</f>
        <v/>
      </c>
      <c r="BG186" s="121">
        <f>$C186*INDEX(Curves!$AF$8:$AF$68,BG$4-$B186+1)</f>
        <v/>
      </c>
      <c r="BH186" s="121">
        <f>$C186*INDEX(Curves!$AF$8:$AF$68,BH$4-$B186+1)</f>
        <v/>
      </c>
      <c r="BI186" s="121">
        <f>$C186*INDEX(Curves!$AF$8:$AF$68,BI$4-$B186+1)</f>
        <v/>
      </c>
      <c r="BJ186" s="121">
        <f>$C186*INDEX(Curves!$AF$8:$AF$68,BJ$4-$B186+1)</f>
        <v/>
      </c>
      <c r="BK186" s="121">
        <f>$C186*INDEX(Curves!$AF$8:$AF$68,BK$4-$B186+1)</f>
        <v/>
      </c>
      <c r="BL186" s="121">
        <f>$C186*INDEX(Curves!$AF$8:$AF$68,BL$4-$B186+1)</f>
        <v/>
      </c>
    </row>
    <row r="187">
      <c r="A187" s="116" t="inlineStr">
        <is>
          <t>Cohort month 52</t>
        </is>
      </c>
      <c r="B187" s="116" t="n">
        <v>52</v>
      </c>
      <c r="C187" s="33">
        <f>INDEX(Ops!$E$60:$BL$60,1,$B187)</f>
        <v/>
      </c>
      <c r="BE187" s="121">
        <f>$C187*INDEX(Curves!$AF$8:$AF$68,BE$4-$B187+1)</f>
        <v/>
      </c>
      <c r="BF187" s="121">
        <f>$C187*INDEX(Curves!$AF$8:$AF$68,BF$4-$B187+1)</f>
        <v/>
      </c>
      <c r="BG187" s="121">
        <f>$C187*INDEX(Curves!$AF$8:$AF$68,BG$4-$B187+1)</f>
        <v/>
      </c>
      <c r="BH187" s="121">
        <f>$C187*INDEX(Curves!$AF$8:$AF$68,BH$4-$B187+1)</f>
        <v/>
      </c>
      <c r="BI187" s="121">
        <f>$C187*INDEX(Curves!$AF$8:$AF$68,BI$4-$B187+1)</f>
        <v/>
      </c>
      <c r="BJ187" s="121">
        <f>$C187*INDEX(Curves!$AF$8:$AF$68,BJ$4-$B187+1)</f>
        <v/>
      </c>
      <c r="BK187" s="121">
        <f>$C187*INDEX(Curves!$AF$8:$AF$68,BK$4-$B187+1)</f>
        <v/>
      </c>
      <c r="BL187" s="121">
        <f>$C187*INDEX(Curves!$AF$8:$AF$68,BL$4-$B187+1)</f>
        <v/>
      </c>
    </row>
    <row r="188">
      <c r="A188" s="116" t="inlineStr">
        <is>
          <t>Cohort month 53</t>
        </is>
      </c>
      <c r="B188" s="116" t="n">
        <v>53</v>
      </c>
      <c r="C188" s="33">
        <f>INDEX(Ops!$E$60:$BL$60,1,$B188)</f>
        <v/>
      </c>
      <c r="BF188" s="121">
        <f>$C188*INDEX(Curves!$AF$8:$AF$68,BF$4-$B188+1)</f>
        <v/>
      </c>
      <c r="BG188" s="121">
        <f>$C188*INDEX(Curves!$AF$8:$AF$68,BG$4-$B188+1)</f>
        <v/>
      </c>
      <c r="BH188" s="121">
        <f>$C188*INDEX(Curves!$AF$8:$AF$68,BH$4-$B188+1)</f>
        <v/>
      </c>
      <c r="BI188" s="121">
        <f>$C188*INDEX(Curves!$AF$8:$AF$68,BI$4-$B188+1)</f>
        <v/>
      </c>
      <c r="BJ188" s="121">
        <f>$C188*INDEX(Curves!$AF$8:$AF$68,BJ$4-$B188+1)</f>
        <v/>
      </c>
      <c r="BK188" s="121">
        <f>$C188*INDEX(Curves!$AF$8:$AF$68,BK$4-$B188+1)</f>
        <v/>
      </c>
      <c r="BL188" s="121">
        <f>$C188*INDEX(Curves!$AF$8:$AF$68,BL$4-$B188+1)</f>
        <v/>
      </c>
    </row>
    <row r="189">
      <c r="A189" s="116" t="inlineStr">
        <is>
          <t>Cohort month 54</t>
        </is>
      </c>
      <c r="B189" s="116" t="n">
        <v>54</v>
      </c>
      <c r="C189" s="33">
        <f>INDEX(Ops!$E$60:$BL$60,1,$B189)</f>
        <v/>
      </c>
      <c r="BG189" s="121">
        <f>$C189*INDEX(Curves!$AF$8:$AF$68,BG$4-$B189+1)</f>
        <v/>
      </c>
      <c r="BH189" s="121">
        <f>$C189*INDEX(Curves!$AF$8:$AF$68,BH$4-$B189+1)</f>
        <v/>
      </c>
      <c r="BI189" s="121">
        <f>$C189*INDEX(Curves!$AF$8:$AF$68,BI$4-$B189+1)</f>
        <v/>
      </c>
      <c r="BJ189" s="121">
        <f>$C189*INDEX(Curves!$AF$8:$AF$68,BJ$4-$B189+1)</f>
        <v/>
      </c>
      <c r="BK189" s="121">
        <f>$C189*INDEX(Curves!$AF$8:$AF$68,BK$4-$B189+1)</f>
        <v/>
      </c>
      <c r="BL189" s="121">
        <f>$C189*INDEX(Curves!$AF$8:$AF$68,BL$4-$B189+1)</f>
        <v/>
      </c>
    </row>
    <row r="190">
      <c r="A190" s="116" t="inlineStr">
        <is>
          <t>Cohort month 55</t>
        </is>
      </c>
      <c r="B190" s="116" t="n">
        <v>55</v>
      </c>
      <c r="C190" s="33">
        <f>INDEX(Ops!$E$60:$BL$60,1,$B190)</f>
        <v/>
      </c>
      <c r="BH190" s="121">
        <f>$C190*INDEX(Curves!$AF$8:$AF$68,BH$4-$B190+1)</f>
        <v/>
      </c>
      <c r="BI190" s="121">
        <f>$C190*INDEX(Curves!$AF$8:$AF$68,BI$4-$B190+1)</f>
        <v/>
      </c>
      <c r="BJ190" s="121">
        <f>$C190*INDEX(Curves!$AF$8:$AF$68,BJ$4-$B190+1)</f>
        <v/>
      </c>
      <c r="BK190" s="121">
        <f>$C190*INDEX(Curves!$AF$8:$AF$68,BK$4-$B190+1)</f>
        <v/>
      </c>
      <c r="BL190" s="121">
        <f>$C190*INDEX(Curves!$AF$8:$AF$68,BL$4-$B190+1)</f>
        <v/>
      </c>
    </row>
    <row r="191">
      <c r="A191" s="116" t="inlineStr">
        <is>
          <t>Cohort month 56</t>
        </is>
      </c>
      <c r="B191" s="116" t="n">
        <v>56</v>
      </c>
      <c r="C191" s="33">
        <f>INDEX(Ops!$E$60:$BL$60,1,$B191)</f>
        <v/>
      </c>
      <c r="BI191" s="121">
        <f>$C191*INDEX(Curves!$AF$8:$AF$68,BI$4-$B191+1)</f>
        <v/>
      </c>
      <c r="BJ191" s="121">
        <f>$C191*INDEX(Curves!$AF$8:$AF$68,BJ$4-$B191+1)</f>
        <v/>
      </c>
      <c r="BK191" s="121">
        <f>$C191*INDEX(Curves!$AF$8:$AF$68,BK$4-$B191+1)</f>
        <v/>
      </c>
      <c r="BL191" s="121">
        <f>$C191*INDEX(Curves!$AF$8:$AF$68,BL$4-$B191+1)</f>
        <v/>
      </c>
    </row>
    <row r="192">
      <c r="A192" s="116" t="inlineStr">
        <is>
          <t>Cohort month 57</t>
        </is>
      </c>
      <c r="B192" s="116" t="n">
        <v>57</v>
      </c>
      <c r="C192" s="33">
        <f>INDEX(Ops!$E$60:$BL$60,1,$B192)</f>
        <v/>
      </c>
      <c r="BJ192" s="121">
        <f>$C192*INDEX(Curves!$AF$8:$AF$68,BJ$4-$B192+1)</f>
        <v/>
      </c>
      <c r="BK192" s="121">
        <f>$C192*INDEX(Curves!$AF$8:$AF$68,BK$4-$B192+1)</f>
        <v/>
      </c>
      <c r="BL192" s="121">
        <f>$C192*INDEX(Curves!$AF$8:$AF$68,BL$4-$B192+1)</f>
        <v/>
      </c>
    </row>
    <row r="193">
      <c r="A193" s="116" t="inlineStr">
        <is>
          <t>Cohort month 58</t>
        </is>
      </c>
      <c r="B193" s="116" t="n">
        <v>58</v>
      </c>
      <c r="C193" s="33">
        <f>INDEX(Ops!$E$60:$BL$60,1,$B193)</f>
        <v/>
      </c>
      <c r="BK193" s="121">
        <f>$C193*INDEX(Curves!$AF$8:$AF$68,BK$4-$B193+1)</f>
        <v/>
      </c>
      <c r="BL193" s="121">
        <f>$C193*INDEX(Curves!$AF$8:$AF$68,BL$4-$B193+1)</f>
        <v/>
      </c>
    </row>
    <row r="194">
      <c r="A194" s="116" t="inlineStr">
        <is>
          <t>Cohort month 59</t>
        </is>
      </c>
      <c r="B194" s="116" t="n">
        <v>59</v>
      </c>
      <c r="C194" s="33">
        <f>INDEX(Ops!$E$60:$BL$60,1,$B194)</f>
        <v/>
      </c>
      <c r="BL194" s="121">
        <f>$C194*INDEX(Curves!$AF$8:$AF$68,BL$4-$B194+1)</f>
        <v/>
      </c>
    </row>
    <row r="195">
      <c r="A195" s="116" t="inlineStr">
        <is>
          <t>Cohort month 60</t>
        </is>
      </c>
      <c r="B195" s="116"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INDEX(Ops!$E$60:$BL$60,1,$B199)</f>
        <v/>
      </c>
      <c r="F199" s="121">
        <f>$C199*INDEX(Curves!$AI$8:$AI$68,F$4-$B199+1)</f>
        <v/>
      </c>
      <c r="G199" s="121">
        <f>$C199*INDEX(Curves!$AI$8:$AI$68,G$4-$B199+1)</f>
        <v/>
      </c>
      <c r="H199" s="121">
        <f>$C199*INDEX(Curves!$AI$8:$AI$68,H$4-$B199+1)</f>
        <v/>
      </c>
      <c r="I199" s="121">
        <f>$C199*INDEX(Curves!$AI$8:$AI$68,I$4-$B199+1)</f>
        <v/>
      </c>
      <c r="J199" s="121">
        <f>$C199*INDEX(Curves!$AI$8:$AI$68,J$4-$B199+1)</f>
        <v/>
      </c>
      <c r="K199" s="121">
        <f>$C199*INDEX(Curves!$AI$8:$AI$68,K$4-$B199+1)</f>
        <v/>
      </c>
      <c r="L199" s="121">
        <f>$C199*INDEX(Curves!$AI$8:$AI$68,L$4-$B199+1)</f>
        <v/>
      </c>
      <c r="M199" s="121">
        <f>$C199*INDEX(Curves!$AI$8:$AI$68,M$4-$B199+1)</f>
        <v/>
      </c>
      <c r="N199" s="121">
        <f>$C199*INDEX(Curves!$AI$8:$AI$68,N$4-$B199+1)</f>
        <v/>
      </c>
      <c r="O199" s="121">
        <f>$C199*INDEX(Curves!$AI$8:$AI$68,O$4-$B199+1)</f>
        <v/>
      </c>
      <c r="P199" s="121">
        <f>$C199*INDEX(Curves!$AI$8:$AI$68,P$4-$B199+1)</f>
        <v/>
      </c>
      <c r="Q199" s="121">
        <f>$C199*INDEX(Curves!$AI$8:$AI$68,Q$4-$B199+1)</f>
        <v/>
      </c>
      <c r="R199" s="121">
        <f>$C199*INDEX(Curves!$AI$8:$AI$68,R$4-$B199+1)</f>
        <v/>
      </c>
      <c r="S199" s="121">
        <f>$C199*INDEX(Curves!$AI$8:$AI$68,S$4-$B199+1)</f>
        <v/>
      </c>
      <c r="T199" s="121">
        <f>$C199*INDEX(Curves!$AI$8:$AI$68,T$4-$B199+1)</f>
        <v/>
      </c>
      <c r="U199" s="121">
        <f>$C199*INDEX(Curves!$AI$8:$AI$68,U$4-$B199+1)</f>
        <v/>
      </c>
      <c r="V199" s="121">
        <f>$C199*INDEX(Curves!$AI$8:$AI$68,V$4-$B199+1)</f>
        <v/>
      </c>
      <c r="W199" s="121">
        <f>$C199*INDEX(Curves!$AI$8:$AI$68,W$4-$B199+1)</f>
        <v/>
      </c>
      <c r="X199" s="121">
        <f>$C199*INDEX(Curves!$AI$8:$AI$68,X$4-$B199+1)</f>
        <v/>
      </c>
      <c r="Y199" s="121">
        <f>$C199*INDEX(Curves!$AI$8:$AI$68,Y$4-$B199+1)</f>
        <v/>
      </c>
      <c r="Z199" s="121">
        <f>$C199*INDEX(Curves!$AI$8:$AI$68,Z$4-$B199+1)</f>
        <v/>
      </c>
      <c r="AA199" s="121">
        <f>$C199*INDEX(Curves!$AI$8:$AI$68,AA$4-$B199+1)</f>
        <v/>
      </c>
      <c r="AB199" s="121">
        <f>$C199*INDEX(Curves!$AI$8:$AI$68,AB$4-$B199+1)</f>
        <v/>
      </c>
      <c r="AC199" s="121">
        <f>$C199*INDEX(Curves!$AI$8:$AI$68,AC$4-$B199+1)</f>
        <v/>
      </c>
      <c r="AD199" s="121">
        <f>$C199*INDEX(Curves!$AI$8:$AI$68,AD$4-$B199+1)</f>
        <v/>
      </c>
      <c r="AE199" s="121">
        <f>$C199*INDEX(Curves!$AI$8:$AI$68,AE$4-$B199+1)</f>
        <v/>
      </c>
      <c r="AF199" s="121">
        <f>$C199*INDEX(Curves!$AI$8:$AI$68,AF$4-$B199+1)</f>
        <v/>
      </c>
      <c r="AG199" s="121">
        <f>$C199*INDEX(Curves!$AI$8:$AI$68,AG$4-$B199+1)</f>
        <v/>
      </c>
      <c r="AH199" s="121">
        <f>$C199*INDEX(Curves!$AI$8:$AI$68,AH$4-$B199+1)</f>
        <v/>
      </c>
      <c r="AI199" s="121">
        <f>$C199*INDEX(Curves!$AI$8:$AI$68,AI$4-$B199+1)</f>
        <v/>
      </c>
      <c r="AJ199" s="121">
        <f>$C199*INDEX(Curves!$AI$8:$AI$68,AJ$4-$B199+1)</f>
        <v/>
      </c>
      <c r="AK199" s="121">
        <f>$C199*INDEX(Curves!$AI$8:$AI$68,AK$4-$B199+1)</f>
        <v/>
      </c>
      <c r="AL199" s="121">
        <f>$C199*INDEX(Curves!$AI$8:$AI$68,AL$4-$B199+1)</f>
        <v/>
      </c>
      <c r="AM199" s="121">
        <f>$C199*INDEX(Curves!$AI$8:$AI$68,AM$4-$B199+1)</f>
        <v/>
      </c>
      <c r="AN199" s="121">
        <f>$C199*INDEX(Curves!$AI$8:$AI$68,AN$4-$B199+1)</f>
        <v/>
      </c>
      <c r="AO199" s="121">
        <f>$C199*INDEX(Curves!$AI$8:$AI$68,AO$4-$B199+1)</f>
        <v/>
      </c>
      <c r="AP199" s="121">
        <f>$C199*INDEX(Curves!$AI$8:$AI$68,AP$4-$B199+1)</f>
        <v/>
      </c>
      <c r="AQ199" s="121">
        <f>$C199*INDEX(Curves!$AI$8:$AI$68,AQ$4-$B199+1)</f>
        <v/>
      </c>
      <c r="AR199" s="121">
        <f>$C199*INDEX(Curves!$AI$8:$AI$68,AR$4-$B199+1)</f>
        <v/>
      </c>
      <c r="AS199" s="121">
        <f>$C199*INDEX(Curves!$AI$8:$AI$68,AS$4-$B199+1)</f>
        <v/>
      </c>
      <c r="AT199" s="121">
        <f>$C199*INDEX(Curves!$AI$8:$AI$68,AT$4-$B199+1)</f>
        <v/>
      </c>
      <c r="AU199" s="121">
        <f>$C199*INDEX(Curves!$AI$8:$AI$68,AU$4-$B199+1)</f>
        <v/>
      </c>
      <c r="AV199" s="121">
        <f>$C199*INDEX(Curves!$AI$8:$AI$68,AV$4-$B199+1)</f>
        <v/>
      </c>
      <c r="AW199" s="121">
        <f>$C199*INDEX(Curves!$AI$8:$AI$68,AW$4-$B199+1)</f>
        <v/>
      </c>
      <c r="AX199" s="121">
        <f>$C199*INDEX(Curves!$AI$8:$AI$68,AX$4-$B199+1)</f>
        <v/>
      </c>
      <c r="AY199" s="121">
        <f>$C199*INDEX(Curves!$AI$8:$AI$68,AY$4-$B199+1)</f>
        <v/>
      </c>
      <c r="AZ199" s="121">
        <f>$C199*INDEX(Curves!$AI$8:$AI$68,AZ$4-$B199+1)</f>
        <v/>
      </c>
      <c r="BA199" s="121">
        <f>$C199*INDEX(Curves!$AI$8:$AI$68,BA$4-$B199+1)</f>
        <v/>
      </c>
      <c r="BB199" s="121">
        <f>$C199*INDEX(Curves!$AI$8:$AI$68,BB$4-$B199+1)</f>
        <v/>
      </c>
      <c r="BC199" s="121">
        <f>$C199*INDEX(Curves!$AI$8:$AI$68,BC$4-$B199+1)</f>
        <v/>
      </c>
      <c r="BD199" s="121">
        <f>$C199*INDEX(Curves!$AI$8:$AI$68,BD$4-$B199+1)</f>
        <v/>
      </c>
      <c r="BE199" s="121">
        <f>$C199*INDEX(Curves!$AI$8:$AI$68,BE$4-$B199+1)</f>
        <v/>
      </c>
      <c r="BF199" s="121">
        <f>$C199*INDEX(Curves!$AI$8:$AI$68,BF$4-$B199+1)</f>
        <v/>
      </c>
      <c r="BG199" s="121">
        <f>$C199*INDEX(Curves!$AI$8:$AI$68,BG$4-$B199+1)</f>
        <v/>
      </c>
      <c r="BH199" s="121">
        <f>$C199*INDEX(Curves!$AI$8:$AI$68,BH$4-$B199+1)</f>
        <v/>
      </c>
      <c r="BI199" s="121">
        <f>$C199*INDEX(Curves!$AI$8:$AI$68,BI$4-$B199+1)</f>
        <v/>
      </c>
      <c r="BJ199" s="121">
        <f>$C199*INDEX(Curves!$AI$8:$AI$68,BJ$4-$B199+1)</f>
        <v/>
      </c>
      <c r="BK199" s="121">
        <f>$C199*INDEX(Curves!$AI$8:$AI$68,BK$4-$B199+1)</f>
        <v/>
      </c>
      <c r="BL199" s="121">
        <f>$C199*INDEX(Curves!$AI$8:$AI$68,BL$4-$B199+1)</f>
        <v/>
      </c>
    </row>
    <row r="200">
      <c r="A200" s="116" t="inlineStr">
        <is>
          <t>Cohort month 2</t>
        </is>
      </c>
      <c r="B200" s="116" t="n">
        <v>2</v>
      </c>
      <c r="C200" s="33">
        <f>INDEX(Ops!$E$60:$BL$60,1,$B200)</f>
        <v/>
      </c>
      <c r="G200" s="121">
        <f>$C200*INDEX(Curves!$AI$8:$AI$68,G$4-$B200+1)</f>
        <v/>
      </c>
      <c r="H200" s="121">
        <f>$C200*INDEX(Curves!$AI$8:$AI$68,H$4-$B200+1)</f>
        <v/>
      </c>
      <c r="I200" s="121">
        <f>$C200*INDEX(Curves!$AI$8:$AI$68,I$4-$B200+1)</f>
        <v/>
      </c>
      <c r="J200" s="121">
        <f>$C200*INDEX(Curves!$AI$8:$AI$68,J$4-$B200+1)</f>
        <v/>
      </c>
      <c r="K200" s="121">
        <f>$C200*INDEX(Curves!$AI$8:$AI$68,K$4-$B200+1)</f>
        <v/>
      </c>
      <c r="L200" s="121">
        <f>$C200*INDEX(Curves!$AI$8:$AI$68,L$4-$B200+1)</f>
        <v/>
      </c>
      <c r="M200" s="121">
        <f>$C200*INDEX(Curves!$AI$8:$AI$68,M$4-$B200+1)</f>
        <v/>
      </c>
      <c r="N200" s="121">
        <f>$C200*INDEX(Curves!$AI$8:$AI$68,N$4-$B200+1)</f>
        <v/>
      </c>
      <c r="O200" s="121">
        <f>$C200*INDEX(Curves!$AI$8:$AI$68,O$4-$B200+1)</f>
        <v/>
      </c>
      <c r="P200" s="121">
        <f>$C200*INDEX(Curves!$AI$8:$AI$68,P$4-$B200+1)</f>
        <v/>
      </c>
      <c r="Q200" s="121">
        <f>$C200*INDEX(Curves!$AI$8:$AI$68,Q$4-$B200+1)</f>
        <v/>
      </c>
      <c r="R200" s="121">
        <f>$C200*INDEX(Curves!$AI$8:$AI$68,R$4-$B200+1)</f>
        <v/>
      </c>
      <c r="S200" s="121">
        <f>$C200*INDEX(Curves!$AI$8:$AI$68,S$4-$B200+1)</f>
        <v/>
      </c>
      <c r="T200" s="121">
        <f>$C200*INDEX(Curves!$AI$8:$AI$68,T$4-$B200+1)</f>
        <v/>
      </c>
      <c r="U200" s="121">
        <f>$C200*INDEX(Curves!$AI$8:$AI$68,U$4-$B200+1)</f>
        <v/>
      </c>
      <c r="V200" s="121">
        <f>$C200*INDEX(Curves!$AI$8:$AI$68,V$4-$B200+1)</f>
        <v/>
      </c>
      <c r="W200" s="121">
        <f>$C200*INDEX(Curves!$AI$8:$AI$68,W$4-$B200+1)</f>
        <v/>
      </c>
      <c r="X200" s="121">
        <f>$C200*INDEX(Curves!$AI$8:$AI$68,X$4-$B200+1)</f>
        <v/>
      </c>
      <c r="Y200" s="121">
        <f>$C200*INDEX(Curves!$AI$8:$AI$68,Y$4-$B200+1)</f>
        <v/>
      </c>
      <c r="Z200" s="121">
        <f>$C200*INDEX(Curves!$AI$8:$AI$68,Z$4-$B200+1)</f>
        <v/>
      </c>
      <c r="AA200" s="121">
        <f>$C200*INDEX(Curves!$AI$8:$AI$68,AA$4-$B200+1)</f>
        <v/>
      </c>
      <c r="AB200" s="121">
        <f>$C200*INDEX(Curves!$AI$8:$AI$68,AB$4-$B200+1)</f>
        <v/>
      </c>
      <c r="AC200" s="121">
        <f>$C200*INDEX(Curves!$AI$8:$AI$68,AC$4-$B200+1)</f>
        <v/>
      </c>
      <c r="AD200" s="121">
        <f>$C200*INDEX(Curves!$AI$8:$AI$68,AD$4-$B200+1)</f>
        <v/>
      </c>
      <c r="AE200" s="121">
        <f>$C200*INDEX(Curves!$AI$8:$AI$68,AE$4-$B200+1)</f>
        <v/>
      </c>
      <c r="AF200" s="121">
        <f>$C200*INDEX(Curves!$AI$8:$AI$68,AF$4-$B200+1)</f>
        <v/>
      </c>
      <c r="AG200" s="121">
        <f>$C200*INDEX(Curves!$AI$8:$AI$68,AG$4-$B200+1)</f>
        <v/>
      </c>
      <c r="AH200" s="121">
        <f>$C200*INDEX(Curves!$AI$8:$AI$68,AH$4-$B200+1)</f>
        <v/>
      </c>
      <c r="AI200" s="121">
        <f>$C200*INDEX(Curves!$AI$8:$AI$68,AI$4-$B200+1)</f>
        <v/>
      </c>
      <c r="AJ200" s="121">
        <f>$C200*INDEX(Curves!$AI$8:$AI$68,AJ$4-$B200+1)</f>
        <v/>
      </c>
      <c r="AK200" s="121">
        <f>$C200*INDEX(Curves!$AI$8:$AI$68,AK$4-$B200+1)</f>
        <v/>
      </c>
      <c r="AL200" s="121">
        <f>$C200*INDEX(Curves!$AI$8:$AI$68,AL$4-$B200+1)</f>
        <v/>
      </c>
      <c r="AM200" s="121">
        <f>$C200*INDEX(Curves!$AI$8:$AI$68,AM$4-$B200+1)</f>
        <v/>
      </c>
      <c r="AN200" s="121">
        <f>$C200*INDEX(Curves!$AI$8:$AI$68,AN$4-$B200+1)</f>
        <v/>
      </c>
      <c r="AO200" s="121">
        <f>$C200*INDEX(Curves!$AI$8:$AI$68,AO$4-$B200+1)</f>
        <v/>
      </c>
      <c r="AP200" s="121">
        <f>$C200*INDEX(Curves!$AI$8:$AI$68,AP$4-$B200+1)</f>
        <v/>
      </c>
      <c r="AQ200" s="121">
        <f>$C200*INDEX(Curves!$AI$8:$AI$68,AQ$4-$B200+1)</f>
        <v/>
      </c>
      <c r="AR200" s="121">
        <f>$C200*INDEX(Curves!$AI$8:$AI$68,AR$4-$B200+1)</f>
        <v/>
      </c>
      <c r="AS200" s="121">
        <f>$C200*INDEX(Curves!$AI$8:$AI$68,AS$4-$B200+1)</f>
        <v/>
      </c>
      <c r="AT200" s="121">
        <f>$C200*INDEX(Curves!$AI$8:$AI$68,AT$4-$B200+1)</f>
        <v/>
      </c>
      <c r="AU200" s="121">
        <f>$C200*INDEX(Curves!$AI$8:$AI$68,AU$4-$B200+1)</f>
        <v/>
      </c>
      <c r="AV200" s="121">
        <f>$C200*INDEX(Curves!$AI$8:$AI$68,AV$4-$B200+1)</f>
        <v/>
      </c>
      <c r="AW200" s="121">
        <f>$C200*INDEX(Curves!$AI$8:$AI$68,AW$4-$B200+1)</f>
        <v/>
      </c>
      <c r="AX200" s="121">
        <f>$C200*INDEX(Curves!$AI$8:$AI$68,AX$4-$B200+1)</f>
        <v/>
      </c>
      <c r="AY200" s="121">
        <f>$C200*INDEX(Curves!$AI$8:$AI$68,AY$4-$B200+1)</f>
        <v/>
      </c>
      <c r="AZ200" s="121">
        <f>$C200*INDEX(Curves!$AI$8:$AI$68,AZ$4-$B200+1)</f>
        <v/>
      </c>
      <c r="BA200" s="121">
        <f>$C200*INDEX(Curves!$AI$8:$AI$68,BA$4-$B200+1)</f>
        <v/>
      </c>
      <c r="BB200" s="121">
        <f>$C200*INDEX(Curves!$AI$8:$AI$68,BB$4-$B200+1)</f>
        <v/>
      </c>
      <c r="BC200" s="121">
        <f>$C200*INDEX(Curves!$AI$8:$AI$68,BC$4-$B200+1)</f>
        <v/>
      </c>
      <c r="BD200" s="121">
        <f>$C200*INDEX(Curves!$AI$8:$AI$68,BD$4-$B200+1)</f>
        <v/>
      </c>
      <c r="BE200" s="121">
        <f>$C200*INDEX(Curves!$AI$8:$AI$68,BE$4-$B200+1)</f>
        <v/>
      </c>
      <c r="BF200" s="121">
        <f>$C200*INDEX(Curves!$AI$8:$AI$68,BF$4-$B200+1)</f>
        <v/>
      </c>
      <c r="BG200" s="121">
        <f>$C200*INDEX(Curves!$AI$8:$AI$68,BG$4-$B200+1)</f>
        <v/>
      </c>
      <c r="BH200" s="121">
        <f>$C200*INDEX(Curves!$AI$8:$AI$68,BH$4-$B200+1)</f>
        <v/>
      </c>
      <c r="BI200" s="121">
        <f>$C200*INDEX(Curves!$AI$8:$AI$68,BI$4-$B200+1)</f>
        <v/>
      </c>
      <c r="BJ200" s="121">
        <f>$C200*INDEX(Curves!$AI$8:$AI$68,BJ$4-$B200+1)</f>
        <v/>
      </c>
      <c r="BK200" s="121">
        <f>$C200*INDEX(Curves!$AI$8:$AI$68,BK$4-$B200+1)</f>
        <v/>
      </c>
      <c r="BL200" s="121">
        <f>$C200*INDEX(Curves!$AI$8:$AI$68,BL$4-$B200+1)</f>
        <v/>
      </c>
    </row>
    <row r="201">
      <c r="A201" s="116" t="inlineStr">
        <is>
          <t>Cohort month 3</t>
        </is>
      </c>
      <c r="B201" s="116" t="n">
        <v>3</v>
      </c>
      <c r="C201" s="33">
        <f>INDEX(Ops!$E$60:$BL$60,1,$B201)</f>
        <v/>
      </c>
      <c r="H201" s="121">
        <f>$C201*INDEX(Curves!$AI$8:$AI$68,H$4-$B201+1)</f>
        <v/>
      </c>
      <c r="I201" s="121">
        <f>$C201*INDEX(Curves!$AI$8:$AI$68,I$4-$B201+1)</f>
        <v/>
      </c>
      <c r="J201" s="121">
        <f>$C201*INDEX(Curves!$AI$8:$AI$68,J$4-$B201+1)</f>
        <v/>
      </c>
      <c r="K201" s="121">
        <f>$C201*INDEX(Curves!$AI$8:$AI$68,K$4-$B201+1)</f>
        <v/>
      </c>
      <c r="L201" s="121">
        <f>$C201*INDEX(Curves!$AI$8:$AI$68,L$4-$B201+1)</f>
        <v/>
      </c>
      <c r="M201" s="121">
        <f>$C201*INDEX(Curves!$AI$8:$AI$68,M$4-$B201+1)</f>
        <v/>
      </c>
      <c r="N201" s="121">
        <f>$C201*INDEX(Curves!$AI$8:$AI$68,N$4-$B201+1)</f>
        <v/>
      </c>
      <c r="O201" s="121">
        <f>$C201*INDEX(Curves!$AI$8:$AI$68,O$4-$B201+1)</f>
        <v/>
      </c>
      <c r="P201" s="121">
        <f>$C201*INDEX(Curves!$AI$8:$AI$68,P$4-$B201+1)</f>
        <v/>
      </c>
      <c r="Q201" s="121">
        <f>$C201*INDEX(Curves!$AI$8:$AI$68,Q$4-$B201+1)</f>
        <v/>
      </c>
      <c r="R201" s="121">
        <f>$C201*INDEX(Curves!$AI$8:$AI$68,R$4-$B201+1)</f>
        <v/>
      </c>
      <c r="S201" s="121">
        <f>$C201*INDEX(Curves!$AI$8:$AI$68,S$4-$B201+1)</f>
        <v/>
      </c>
      <c r="T201" s="121">
        <f>$C201*INDEX(Curves!$AI$8:$AI$68,T$4-$B201+1)</f>
        <v/>
      </c>
      <c r="U201" s="121">
        <f>$C201*INDEX(Curves!$AI$8:$AI$68,U$4-$B201+1)</f>
        <v/>
      </c>
      <c r="V201" s="121">
        <f>$C201*INDEX(Curves!$AI$8:$AI$68,V$4-$B201+1)</f>
        <v/>
      </c>
      <c r="W201" s="121">
        <f>$C201*INDEX(Curves!$AI$8:$AI$68,W$4-$B201+1)</f>
        <v/>
      </c>
      <c r="X201" s="121">
        <f>$C201*INDEX(Curves!$AI$8:$AI$68,X$4-$B201+1)</f>
        <v/>
      </c>
      <c r="Y201" s="121">
        <f>$C201*INDEX(Curves!$AI$8:$AI$68,Y$4-$B201+1)</f>
        <v/>
      </c>
      <c r="Z201" s="121">
        <f>$C201*INDEX(Curves!$AI$8:$AI$68,Z$4-$B201+1)</f>
        <v/>
      </c>
      <c r="AA201" s="121">
        <f>$C201*INDEX(Curves!$AI$8:$AI$68,AA$4-$B201+1)</f>
        <v/>
      </c>
      <c r="AB201" s="121">
        <f>$C201*INDEX(Curves!$AI$8:$AI$68,AB$4-$B201+1)</f>
        <v/>
      </c>
      <c r="AC201" s="121">
        <f>$C201*INDEX(Curves!$AI$8:$AI$68,AC$4-$B201+1)</f>
        <v/>
      </c>
      <c r="AD201" s="121">
        <f>$C201*INDEX(Curves!$AI$8:$AI$68,AD$4-$B201+1)</f>
        <v/>
      </c>
      <c r="AE201" s="121">
        <f>$C201*INDEX(Curves!$AI$8:$AI$68,AE$4-$B201+1)</f>
        <v/>
      </c>
      <c r="AF201" s="121">
        <f>$C201*INDEX(Curves!$AI$8:$AI$68,AF$4-$B201+1)</f>
        <v/>
      </c>
      <c r="AG201" s="121">
        <f>$C201*INDEX(Curves!$AI$8:$AI$68,AG$4-$B201+1)</f>
        <v/>
      </c>
      <c r="AH201" s="121">
        <f>$C201*INDEX(Curves!$AI$8:$AI$68,AH$4-$B201+1)</f>
        <v/>
      </c>
      <c r="AI201" s="121">
        <f>$C201*INDEX(Curves!$AI$8:$AI$68,AI$4-$B201+1)</f>
        <v/>
      </c>
      <c r="AJ201" s="121">
        <f>$C201*INDEX(Curves!$AI$8:$AI$68,AJ$4-$B201+1)</f>
        <v/>
      </c>
      <c r="AK201" s="121">
        <f>$C201*INDEX(Curves!$AI$8:$AI$68,AK$4-$B201+1)</f>
        <v/>
      </c>
      <c r="AL201" s="121">
        <f>$C201*INDEX(Curves!$AI$8:$AI$68,AL$4-$B201+1)</f>
        <v/>
      </c>
      <c r="AM201" s="121">
        <f>$C201*INDEX(Curves!$AI$8:$AI$68,AM$4-$B201+1)</f>
        <v/>
      </c>
      <c r="AN201" s="121">
        <f>$C201*INDEX(Curves!$AI$8:$AI$68,AN$4-$B201+1)</f>
        <v/>
      </c>
      <c r="AO201" s="121">
        <f>$C201*INDEX(Curves!$AI$8:$AI$68,AO$4-$B201+1)</f>
        <v/>
      </c>
      <c r="AP201" s="121">
        <f>$C201*INDEX(Curves!$AI$8:$AI$68,AP$4-$B201+1)</f>
        <v/>
      </c>
      <c r="AQ201" s="121">
        <f>$C201*INDEX(Curves!$AI$8:$AI$68,AQ$4-$B201+1)</f>
        <v/>
      </c>
      <c r="AR201" s="121">
        <f>$C201*INDEX(Curves!$AI$8:$AI$68,AR$4-$B201+1)</f>
        <v/>
      </c>
      <c r="AS201" s="121">
        <f>$C201*INDEX(Curves!$AI$8:$AI$68,AS$4-$B201+1)</f>
        <v/>
      </c>
      <c r="AT201" s="121">
        <f>$C201*INDEX(Curves!$AI$8:$AI$68,AT$4-$B201+1)</f>
        <v/>
      </c>
      <c r="AU201" s="121">
        <f>$C201*INDEX(Curves!$AI$8:$AI$68,AU$4-$B201+1)</f>
        <v/>
      </c>
      <c r="AV201" s="121">
        <f>$C201*INDEX(Curves!$AI$8:$AI$68,AV$4-$B201+1)</f>
        <v/>
      </c>
      <c r="AW201" s="121">
        <f>$C201*INDEX(Curves!$AI$8:$AI$68,AW$4-$B201+1)</f>
        <v/>
      </c>
      <c r="AX201" s="121">
        <f>$C201*INDEX(Curves!$AI$8:$AI$68,AX$4-$B201+1)</f>
        <v/>
      </c>
      <c r="AY201" s="121">
        <f>$C201*INDEX(Curves!$AI$8:$AI$68,AY$4-$B201+1)</f>
        <v/>
      </c>
      <c r="AZ201" s="121">
        <f>$C201*INDEX(Curves!$AI$8:$AI$68,AZ$4-$B201+1)</f>
        <v/>
      </c>
      <c r="BA201" s="121">
        <f>$C201*INDEX(Curves!$AI$8:$AI$68,BA$4-$B201+1)</f>
        <v/>
      </c>
      <c r="BB201" s="121">
        <f>$C201*INDEX(Curves!$AI$8:$AI$68,BB$4-$B201+1)</f>
        <v/>
      </c>
      <c r="BC201" s="121">
        <f>$C201*INDEX(Curves!$AI$8:$AI$68,BC$4-$B201+1)</f>
        <v/>
      </c>
      <c r="BD201" s="121">
        <f>$C201*INDEX(Curves!$AI$8:$AI$68,BD$4-$B201+1)</f>
        <v/>
      </c>
      <c r="BE201" s="121">
        <f>$C201*INDEX(Curves!$AI$8:$AI$68,BE$4-$B201+1)</f>
        <v/>
      </c>
      <c r="BF201" s="121">
        <f>$C201*INDEX(Curves!$AI$8:$AI$68,BF$4-$B201+1)</f>
        <v/>
      </c>
      <c r="BG201" s="121">
        <f>$C201*INDEX(Curves!$AI$8:$AI$68,BG$4-$B201+1)</f>
        <v/>
      </c>
      <c r="BH201" s="121">
        <f>$C201*INDEX(Curves!$AI$8:$AI$68,BH$4-$B201+1)</f>
        <v/>
      </c>
      <c r="BI201" s="121">
        <f>$C201*INDEX(Curves!$AI$8:$AI$68,BI$4-$B201+1)</f>
        <v/>
      </c>
      <c r="BJ201" s="121">
        <f>$C201*INDEX(Curves!$AI$8:$AI$68,BJ$4-$B201+1)</f>
        <v/>
      </c>
      <c r="BK201" s="121">
        <f>$C201*INDEX(Curves!$AI$8:$AI$68,BK$4-$B201+1)</f>
        <v/>
      </c>
      <c r="BL201" s="121">
        <f>$C201*INDEX(Curves!$AI$8:$AI$68,BL$4-$B201+1)</f>
        <v/>
      </c>
    </row>
    <row r="202">
      <c r="A202" s="116" t="inlineStr">
        <is>
          <t>Cohort month 4</t>
        </is>
      </c>
      <c r="B202" s="116" t="n">
        <v>4</v>
      </c>
      <c r="C202" s="33">
        <f>INDEX(Ops!$E$60:$BL$60,1,$B202)</f>
        <v/>
      </c>
      <c r="I202" s="121">
        <f>$C202*INDEX(Curves!$AI$8:$AI$68,I$4-$B202+1)</f>
        <v/>
      </c>
      <c r="J202" s="121">
        <f>$C202*INDEX(Curves!$AI$8:$AI$68,J$4-$B202+1)</f>
        <v/>
      </c>
      <c r="K202" s="121">
        <f>$C202*INDEX(Curves!$AI$8:$AI$68,K$4-$B202+1)</f>
        <v/>
      </c>
      <c r="L202" s="121">
        <f>$C202*INDEX(Curves!$AI$8:$AI$68,L$4-$B202+1)</f>
        <v/>
      </c>
      <c r="M202" s="121">
        <f>$C202*INDEX(Curves!$AI$8:$AI$68,M$4-$B202+1)</f>
        <v/>
      </c>
      <c r="N202" s="121">
        <f>$C202*INDEX(Curves!$AI$8:$AI$68,N$4-$B202+1)</f>
        <v/>
      </c>
      <c r="O202" s="121">
        <f>$C202*INDEX(Curves!$AI$8:$AI$68,O$4-$B202+1)</f>
        <v/>
      </c>
      <c r="P202" s="121">
        <f>$C202*INDEX(Curves!$AI$8:$AI$68,P$4-$B202+1)</f>
        <v/>
      </c>
      <c r="Q202" s="121">
        <f>$C202*INDEX(Curves!$AI$8:$AI$68,Q$4-$B202+1)</f>
        <v/>
      </c>
      <c r="R202" s="121">
        <f>$C202*INDEX(Curves!$AI$8:$AI$68,R$4-$B202+1)</f>
        <v/>
      </c>
      <c r="S202" s="121">
        <f>$C202*INDEX(Curves!$AI$8:$AI$68,S$4-$B202+1)</f>
        <v/>
      </c>
      <c r="T202" s="121">
        <f>$C202*INDEX(Curves!$AI$8:$AI$68,T$4-$B202+1)</f>
        <v/>
      </c>
      <c r="U202" s="121">
        <f>$C202*INDEX(Curves!$AI$8:$AI$68,U$4-$B202+1)</f>
        <v/>
      </c>
      <c r="V202" s="121">
        <f>$C202*INDEX(Curves!$AI$8:$AI$68,V$4-$B202+1)</f>
        <v/>
      </c>
      <c r="W202" s="121">
        <f>$C202*INDEX(Curves!$AI$8:$AI$68,W$4-$B202+1)</f>
        <v/>
      </c>
      <c r="X202" s="121">
        <f>$C202*INDEX(Curves!$AI$8:$AI$68,X$4-$B202+1)</f>
        <v/>
      </c>
      <c r="Y202" s="121">
        <f>$C202*INDEX(Curves!$AI$8:$AI$68,Y$4-$B202+1)</f>
        <v/>
      </c>
      <c r="Z202" s="121">
        <f>$C202*INDEX(Curves!$AI$8:$AI$68,Z$4-$B202+1)</f>
        <v/>
      </c>
      <c r="AA202" s="121">
        <f>$C202*INDEX(Curves!$AI$8:$AI$68,AA$4-$B202+1)</f>
        <v/>
      </c>
      <c r="AB202" s="121">
        <f>$C202*INDEX(Curves!$AI$8:$AI$68,AB$4-$B202+1)</f>
        <v/>
      </c>
      <c r="AC202" s="121">
        <f>$C202*INDEX(Curves!$AI$8:$AI$68,AC$4-$B202+1)</f>
        <v/>
      </c>
      <c r="AD202" s="121">
        <f>$C202*INDEX(Curves!$AI$8:$AI$68,AD$4-$B202+1)</f>
        <v/>
      </c>
      <c r="AE202" s="121">
        <f>$C202*INDEX(Curves!$AI$8:$AI$68,AE$4-$B202+1)</f>
        <v/>
      </c>
      <c r="AF202" s="121">
        <f>$C202*INDEX(Curves!$AI$8:$AI$68,AF$4-$B202+1)</f>
        <v/>
      </c>
      <c r="AG202" s="121">
        <f>$C202*INDEX(Curves!$AI$8:$AI$68,AG$4-$B202+1)</f>
        <v/>
      </c>
      <c r="AH202" s="121">
        <f>$C202*INDEX(Curves!$AI$8:$AI$68,AH$4-$B202+1)</f>
        <v/>
      </c>
      <c r="AI202" s="121">
        <f>$C202*INDEX(Curves!$AI$8:$AI$68,AI$4-$B202+1)</f>
        <v/>
      </c>
      <c r="AJ202" s="121">
        <f>$C202*INDEX(Curves!$AI$8:$AI$68,AJ$4-$B202+1)</f>
        <v/>
      </c>
      <c r="AK202" s="121">
        <f>$C202*INDEX(Curves!$AI$8:$AI$68,AK$4-$B202+1)</f>
        <v/>
      </c>
      <c r="AL202" s="121">
        <f>$C202*INDEX(Curves!$AI$8:$AI$68,AL$4-$B202+1)</f>
        <v/>
      </c>
      <c r="AM202" s="121">
        <f>$C202*INDEX(Curves!$AI$8:$AI$68,AM$4-$B202+1)</f>
        <v/>
      </c>
      <c r="AN202" s="121">
        <f>$C202*INDEX(Curves!$AI$8:$AI$68,AN$4-$B202+1)</f>
        <v/>
      </c>
      <c r="AO202" s="121">
        <f>$C202*INDEX(Curves!$AI$8:$AI$68,AO$4-$B202+1)</f>
        <v/>
      </c>
      <c r="AP202" s="121">
        <f>$C202*INDEX(Curves!$AI$8:$AI$68,AP$4-$B202+1)</f>
        <v/>
      </c>
      <c r="AQ202" s="121">
        <f>$C202*INDEX(Curves!$AI$8:$AI$68,AQ$4-$B202+1)</f>
        <v/>
      </c>
      <c r="AR202" s="121">
        <f>$C202*INDEX(Curves!$AI$8:$AI$68,AR$4-$B202+1)</f>
        <v/>
      </c>
      <c r="AS202" s="121">
        <f>$C202*INDEX(Curves!$AI$8:$AI$68,AS$4-$B202+1)</f>
        <v/>
      </c>
      <c r="AT202" s="121">
        <f>$C202*INDEX(Curves!$AI$8:$AI$68,AT$4-$B202+1)</f>
        <v/>
      </c>
      <c r="AU202" s="121">
        <f>$C202*INDEX(Curves!$AI$8:$AI$68,AU$4-$B202+1)</f>
        <v/>
      </c>
      <c r="AV202" s="121">
        <f>$C202*INDEX(Curves!$AI$8:$AI$68,AV$4-$B202+1)</f>
        <v/>
      </c>
      <c r="AW202" s="121">
        <f>$C202*INDEX(Curves!$AI$8:$AI$68,AW$4-$B202+1)</f>
        <v/>
      </c>
      <c r="AX202" s="121">
        <f>$C202*INDEX(Curves!$AI$8:$AI$68,AX$4-$B202+1)</f>
        <v/>
      </c>
      <c r="AY202" s="121">
        <f>$C202*INDEX(Curves!$AI$8:$AI$68,AY$4-$B202+1)</f>
        <v/>
      </c>
      <c r="AZ202" s="121">
        <f>$C202*INDEX(Curves!$AI$8:$AI$68,AZ$4-$B202+1)</f>
        <v/>
      </c>
      <c r="BA202" s="121">
        <f>$C202*INDEX(Curves!$AI$8:$AI$68,BA$4-$B202+1)</f>
        <v/>
      </c>
      <c r="BB202" s="121">
        <f>$C202*INDEX(Curves!$AI$8:$AI$68,BB$4-$B202+1)</f>
        <v/>
      </c>
      <c r="BC202" s="121">
        <f>$C202*INDEX(Curves!$AI$8:$AI$68,BC$4-$B202+1)</f>
        <v/>
      </c>
      <c r="BD202" s="121">
        <f>$C202*INDEX(Curves!$AI$8:$AI$68,BD$4-$B202+1)</f>
        <v/>
      </c>
      <c r="BE202" s="121">
        <f>$C202*INDEX(Curves!$AI$8:$AI$68,BE$4-$B202+1)</f>
        <v/>
      </c>
      <c r="BF202" s="121">
        <f>$C202*INDEX(Curves!$AI$8:$AI$68,BF$4-$B202+1)</f>
        <v/>
      </c>
      <c r="BG202" s="121">
        <f>$C202*INDEX(Curves!$AI$8:$AI$68,BG$4-$B202+1)</f>
        <v/>
      </c>
      <c r="BH202" s="121">
        <f>$C202*INDEX(Curves!$AI$8:$AI$68,BH$4-$B202+1)</f>
        <v/>
      </c>
      <c r="BI202" s="121">
        <f>$C202*INDEX(Curves!$AI$8:$AI$68,BI$4-$B202+1)</f>
        <v/>
      </c>
      <c r="BJ202" s="121">
        <f>$C202*INDEX(Curves!$AI$8:$AI$68,BJ$4-$B202+1)</f>
        <v/>
      </c>
      <c r="BK202" s="121">
        <f>$C202*INDEX(Curves!$AI$8:$AI$68,BK$4-$B202+1)</f>
        <v/>
      </c>
      <c r="BL202" s="121">
        <f>$C202*INDEX(Curves!$AI$8:$AI$68,BL$4-$B202+1)</f>
        <v/>
      </c>
    </row>
    <row r="203">
      <c r="A203" s="116" t="inlineStr">
        <is>
          <t>Cohort month 5</t>
        </is>
      </c>
      <c r="B203" s="116" t="n">
        <v>5</v>
      </c>
      <c r="C203" s="33">
        <f>INDEX(Ops!$E$60:$BL$60,1,$B203)</f>
        <v/>
      </c>
      <c r="J203" s="121">
        <f>$C203*INDEX(Curves!$AI$8:$AI$68,J$4-$B203+1)</f>
        <v/>
      </c>
      <c r="K203" s="121">
        <f>$C203*INDEX(Curves!$AI$8:$AI$68,K$4-$B203+1)</f>
        <v/>
      </c>
      <c r="L203" s="121">
        <f>$C203*INDEX(Curves!$AI$8:$AI$68,L$4-$B203+1)</f>
        <v/>
      </c>
      <c r="M203" s="121">
        <f>$C203*INDEX(Curves!$AI$8:$AI$68,M$4-$B203+1)</f>
        <v/>
      </c>
      <c r="N203" s="121">
        <f>$C203*INDEX(Curves!$AI$8:$AI$68,N$4-$B203+1)</f>
        <v/>
      </c>
      <c r="O203" s="121">
        <f>$C203*INDEX(Curves!$AI$8:$AI$68,O$4-$B203+1)</f>
        <v/>
      </c>
      <c r="P203" s="121">
        <f>$C203*INDEX(Curves!$AI$8:$AI$68,P$4-$B203+1)</f>
        <v/>
      </c>
      <c r="Q203" s="121">
        <f>$C203*INDEX(Curves!$AI$8:$AI$68,Q$4-$B203+1)</f>
        <v/>
      </c>
      <c r="R203" s="121">
        <f>$C203*INDEX(Curves!$AI$8:$AI$68,R$4-$B203+1)</f>
        <v/>
      </c>
      <c r="S203" s="121">
        <f>$C203*INDEX(Curves!$AI$8:$AI$68,S$4-$B203+1)</f>
        <v/>
      </c>
      <c r="T203" s="121">
        <f>$C203*INDEX(Curves!$AI$8:$AI$68,T$4-$B203+1)</f>
        <v/>
      </c>
      <c r="U203" s="121">
        <f>$C203*INDEX(Curves!$AI$8:$AI$68,U$4-$B203+1)</f>
        <v/>
      </c>
      <c r="V203" s="121">
        <f>$C203*INDEX(Curves!$AI$8:$AI$68,V$4-$B203+1)</f>
        <v/>
      </c>
      <c r="W203" s="121">
        <f>$C203*INDEX(Curves!$AI$8:$AI$68,W$4-$B203+1)</f>
        <v/>
      </c>
      <c r="X203" s="121">
        <f>$C203*INDEX(Curves!$AI$8:$AI$68,X$4-$B203+1)</f>
        <v/>
      </c>
      <c r="Y203" s="121">
        <f>$C203*INDEX(Curves!$AI$8:$AI$68,Y$4-$B203+1)</f>
        <v/>
      </c>
      <c r="Z203" s="121">
        <f>$C203*INDEX(Curves!$AI$8:$AI$68,Z$4-$B203+1)</f>
        <v/>
      </c>
      <c r="AA203" s="121">
        <f>$C203*INDEX(Curves!$AI$8:$AI$68,AA$4-$B203+1)</f>
        <v/>
      </c>
      <c r="AB203" s="121">
        <f>$C203*INDEX(Curves!$AI$8:$AI$68,AB$4-$B203+1)</f>
        <v/>
      </c>
      <c r="AC203" s="121">
        <f>$C203*INDEX(Curves!$AI$8:$AI$68,AC$4-$B203+1)</f>
        <v/>
      </c>
      <c r="AD203" s="121">
        <f>$C203*INDEX(Curves!$AI$8:$AI$68,AD$4-$B203+1)</f>
        <v/>
      </c>
      <c r="AE203" s="121">
        <f>$C203*INDEX(Curves!$AI$8:$AI$68,AE$4-$B203+1)</f>
        <v/>
      </c>
      <c r="AF203" s="121">
        <f>$C203*INDEX(Curves!$AI$8:$AI$68,AF$4-$B203+1)</f>
        <v/>
      </c>
      <c r="AG203" s="121">
        <f>$C203*INDEX(Curves!$AI$8:$AI$68,AG$4-$B203+1)</f>
        <v/>
      </c>
      <c r="AH203" s="121">
        <f>$C203*INDEX(Curves!$AI$8:$AI$68,AH$4-$B203+1)</f>
        <v/>
      </c>
      <c r="AI203" s="121">
        <f>$C203*INDEX(Curves!$AI$8:$AI$68,AI$4-$B203+1)</f>
        <v/>
      </c>
      <c r="AJ203" s="121">
        <f>$C203*INDEX(Curves!$AI$8:$AI$68,AJ$4-$B203+1)</f>
        <v/>
      </c>
      <c r="AK203" s="121">
        <f>$C203*INDEX(Curves!$AI$8:$AI$68,AK$4-$B203+1)</f>
        <v/>
      </c>
      <c r="AL203" s="121">
        <f>$C203*INDEX(Curves!$AI$8:$AI$68,AL$4-$B203+1)</f>
        <v/>
      </c>
      <c r="AM203" s="121">
        <f>$C203*INDEX(Curves!$AI$8:$AI$68,AM$4-$B203+1)</f>
        <v/>
      </c>
      <c r="AN203" s="121">
        <f>$C203*INDEX(Curves!$AI$8:$AI$68,AN$4-$B203+1)</f>
        <v/>
      </c>
      <c r="AO203" s="121">
        <f>$C203*INDEX(Curves!$AI$8:$AI$68,AO$4-$B203+1)</f>
        <v/>
      </c>
      <c r="AP203" s="121">
        <f>$C203*INDEX(Curves!$AI$8:$AI$68,AP$4-$B203+1)</f>
        <v/>
      </c>
      <c r="AQ203" s="121">
        <f>$C203*INDEX(Curves!$AI$8:$AI$68,AQ$4-$B203+1)</f>
        <v/>
      </c>
      <c r="AR203" s="121">
        <f>$C203*INDEX(Curves!$AI$8:$AI$68,AR$4-$B203+1)</f>
        <v/>
      </c>
      <c r="AS203" s="121">
        <f>$C203*INDEX(Curves!$AI$8:$AI$68,AS$4-$B203+1)</f>
        <v/>
      </c>
      <c r="AT203" s="121">
        <f>$C203*INDEX(Curves!$AI$8:$AI$68,AT$4-$B203+1)</f>
        <v/>
      </c>
      <c r="AU203" s="121">
        <f>$C203*INDEX(Curves!$AI$8:$AI$68,AU$4-$B203+1)</f>
        <v/>
      </c>
      <c r="AV203" s="121">
        <f>$C203*INDEX(Curves!$AI$8:$AI$68,AV$4-$B203+1)</f>
        <v/>
      </c>
      <c r="AW203" s="121">
        <f>$C203*INDEX(Curves!$AI$8:$AI$68,AW$4-$B203+1)</f>
        <v/>
      </c>
      <c r="AX203" s="121">
        <f>$C203*INDEX(Curves!$AI$8:$AI$68,AX$4-$B203+1)</f>
        <v/>
      </c>
      <c r="AY203" s="121">
        <f>$C203*INDEX(Curves!$AI$8:$AI$68,AY$4-$B203+1)</f>
        <v/>
      </c>
      <c r="AZ203" s="121">
        <f>$C203*INDEX(Curves!$AI$8:$AI$68,AZ$4-$B203+1)</f>
        <v/>
      </c>
      <c r="BA203" s="121">
        <f>$C203*INDEX(Curves!$AI$8:$AI$68,BA$4-$B203+1)</f>
        <v/>
      </c>
      <c r="BB203" s="121">
        <f>$C203*INDEX(Curves!$AI$8:$AI$68,BB$4-$B203+1)</f>
        <v/>
      </c>
      <c r="BC203" s="121">
        <f>$C203*INDEX(Curves!$AI$8:$AI$68,BC$4-$B203+1)</f>
        <v/>
      </c>
      <c r="BD203" s="121">
        <f>$C203*INDEX(Curves!$AI$8:$AI$68,BD$4-$B203+1)</f>
        <v/>
      </c>
      <c r="BE203" s="121">
        <f>$C203*INDEX(Curves!$AI$8:$AI$68,BE$4-$B203+1)</f>
        <v/>
      </c>
      <c r="BF203" s="121">
        <f>$C203*INDEX(Curves!$AI$8:$AI$68,BF$4-$B203+1)</f>
        <v/>
      </c>
      <c r="BG203" s="121">
        <f>$C203*INDEX(Curves!$AI$8:$AI$68,BG$4-$B203+1)</f>
        <v/>
      </c>
      <c r="BH203" s="121">
        <f>$C203*INDEX(Curves!$AI$8:$AI$68,BH$4-$B203+1)</f>
        <v/>
      </c>
      <c r="BI203" s="121">
        <f>$C203*INDEX(Curves!$AI$8:$AI$68,BI$4-$B203+1)</f>
        <v/>
      </c>
      <c r="BJ203" s="121">
        <f>$C203*INDEX(Curves!$AI$8:$AI$68,BJ$4-$B203+1)</f>
        <v/>
      </c>
      <c r="BK203" s="121">
        <f>$C203*INDEX(Curves!$AI$8:$AI$68,BK$4-$B203+1)</f>
        <v/>
      </c>
      <c r="BL203" s="121">
        <f>$C203*INDEX(Curves!$AI$8:$AI$68,BL$4-$B203+1)</f>
        <v/>
      </c>
    </row>
    <row r="204">
      <c r="A204" s="116" t="inlineStr">
        <is>
          <t>Cohort month 6</t>
        </is>
      </c>
      <c r="B204" s="116" t="n">
        <v>6</v>
      </c>
      <c r="C204" s="33">
        <f>INDEX(Ops!$E$60:$BL$60,1,$B204)</f>
        <v/>
      </c>
      <c r="K204" s="121">
        <f>$C204*INDEX(Curves!$AI$8:$AI$68,K$4-$B204+1)</f>
        <v/>
      </c>
      <c r="L204" s="121">
        <f>$C204*INDEX(Curves!$AI$8:$AI$68,L$4-$B204+1)</f>
        <v/>
      </c>
      <c r="M204" s="121">
        <f>$C204*INDEX(Curves!$AI$8:$AI$68,M$4-$B204+1)</f>
        <v/>
      </c>
      <c r="N204" s="121">
        <f>$C204*INDEX(Curves!$AI$8:$AI$68,N$4-$B204+1)</f>
        <v/>
      </c>
      <c r="O204" s="121">
        <f>$C204*INDEX(Curves!$AI$8:$AI$68,O$4-$B204+1)</f>
        <v/>
      </c>
      <c r="P204" s="121">
        <f>$C204*INDEX(Curves!$AI$8:$AI$68,P$4-$B204+1)</f>
        <v/>
      </c>
      <c r="Q204" s="121">
        <f>$C204*INDEX(Curves!$AI$8:$AI$68,Q$4-$B204+1)</f>
        <v/>
      </c>
      <c r="R204" s="121">
        <f>$C204*INDEX(Curves!$AI$8:$AI$68,R$4-$B204+1)</f>
        <v/>
      </c>
      <c r="S204" s="121">
        <f>$C204*INDEX(Curves!$AI$8:$AI$68,S$4-$B204+1)</f>
        <v/>
      </c>
      <c r="T204" s="121">
        <f>$C204*INDEX(Curves!$AI$8:$AI$68,T$4-$B204+1)</f>
        <v/>
      </c>
      <c r="U204" s="121">
        <f>$C204*INDEX(Curves!$AI$8:$AI$68,U$4-$B204+1)</f>
        <v/>
      </c>
      <c r="V204" s="121">
        <f>$C204*INDEX(Curves!$AI$8:$AI$68,V$4-$B204+1)</f>
        <v/>
      </c>
      <c r="W204" s="121">
        <f>$C204*INDEX(Curves!$AI$8:$AI$68,W$4-$B204+1)</f>
        <v/>
      </c>
      <c r="X204" s="121">
        <f>$C204*INDEX(Curves!$AI$8:$AI$68,X$4-$B204+1)</f>
        <v/>
      </c>
      <c r="Y204" s="121">
        <f>$C204*INDEX(Curves!$AI$8:$AI$68,Y$4-$B204+1)</f>
        <v/>
      </c>
      <c r="Z204" s="121">
        <f>$C204*INDEX(Curves!$AI$8:$AI$68,Z$4-$B204+1)</f>
        <v/>
      </c>
      <c r="AA204" s="121">
        <f>$C204*INDEX(Curves!$AI$8:$AI$68,AA$4-$B204+1)</f>
        <v/>
      </c>
      <c r="AB204" s="121">
        <f>$C204*INDEX(Curves!$AI$8:$AI$68,AB$4-$B204+1)</f>
        <v/>
      </c>
      <c r="AC204" s="121">
        <f>$C204*INDEX(Curves!$AI$8:$AI$68,AC$4-$B204+1)</f>
        <v/>
      </c>
      <c r="AD204" s="121">
        <f>$C204*INDEX(Curves!$AI$8:$AI$68,AD$4-$B204+1)</f>
        <v/>
      </c>
      <c r="AE204" s="121">
        <f>$C204*INDEX(Curves!$AI$8:$AI$68,AE$4-$B204+1)</f>
        <v/>
      </c>
      <c r="AF204" s="121">
        <f>$C204*INDEX(Curves!$AI$8:$AI$68,AF$4-$B204+1)</f>
        <v/>
      </c>
      <c r="AG204" s="121">
        <f>$C204*INDEX(Curves!$AI$8:$AI$68,AG$4-$B204+1)</f>
        <v/>
      </c>
      <c r="AH204" s="121">
        <f>$C204*INDEX(Curves!$AI$8:$AI$68,AH$4-$B204+1)</f>
        <v/>
      </c>
      <c r="AI204" s="121">
        <f>$C204*INDEX(Curves!$AI$8:$AI$68,AI$4-$B204+1)</f>
        <v/>
      </c>
      <c r="AJ204" s="121">
        <f>$C204*INDEX(Curves!$AI$8:$AI$68,AJ$4-$B204+1)</f>
        <v/>
      </c>
      <c r="AK204" s="121">
        <f>$C204*INDEX(Curves!$AI$8:$AI$68,AK$4-$B204+1)</f>
        <v/>
      </c>
      <c r="AL204" s="121">
        <f>$C204*INDEX(Curves!$AI$8:$AI$68,AL$4-$B204+1)</f>
        <v/>
      </c>
      <c r="AM204" s="121">
        <f>$C204*INDEX(Curves!$AI$8:$AI$68,AM$4-$B204+1)</f>
        <v/>
      </c>
      <c r="AN204" s="121">
        <f>$C204*INDEX(Curves!$AI$8:$AI$68,AN$4-$B204+1)</f>
        <v/>
      </c>
      <c r="AO204" s="121">
        <f>$C204*INDEX(Curves!$AI$8:$AI$68,AO$4-$B204+1)</f>
        <v/>
      </c>
      <c r="AP204" s="121">
        <f>$C204*INDEX(Curves!$AI$8:$AI$68,AP$4-$B204+1)</f>
        <v/>
      </c>
      <c r="AQ204" s="121">
        <f>$C204*INDEX(Curves!$AI$8:$AI$68,AQ$4-$B204+1)</f>
        <v/>
      </c>
      <c r="AR204" s="121">
        <f>$C204*INDEX(Curves!$AI$8:$AI$68,AR$4-$B204+1)</f>
        <v/>
      </c>
      <c r="AS204" s="121">
        <f>$C204*INDEX(Curves!$AI$8:$AI$68,AS$4-$B204+1)</f>
        <v/>
      </c>
      <c r="AT204" s="121">
        <f>$C204*INDEX(Curves!$AI$8:$AI$68,AT$4-$B204+1)</f>
        <v/>
      </c>
      <c r="AU204" s="121">
        <f>$C204*INDEX(Curves!$AI$8:$AI$68,AU$4-$B204+1)</f>
        <v/>
      </c>
      <c r="AV204" s="121">
        <f>$C204*INDEX(Curves!$AI$8:$AI$68,AV$4-$B204+1)</f>
        <v/>
      </c>
      <c r="AW204" s="121">
        <f>$C204*INDEX(Curves!$AI$8:$AI$68,AW$4-$B204+1)</f>
        <v/>
      </c>
      <c r="AX204" s="121">
        <f>$C204*INDEX(Curves!$AI$8:$AI$68,AX$4-$B204+1)</f>
        <v/>
      </c>
      <c r="AY204" s="121">
        <f>$C204*INDEX(Curves!$AI$8:$AI$68,AY$4-$B204+1)</f>
        <v/>
      </c>
      <c r="AZ204" s="121">
        <f>$C204*INDEX(Curves!$AI$8:$AI$68,AZ$4-$B204+1)</f>
        <v/>
      </c>
      <c r="BA204" s="121">
        <f>$C204*INDEX(Curves!$AI$8:$AI$68,BA$4-$B204+1)</f>
        <v/>
      </c>
      <c r="BB204" s="121">
        <f>$C204*INDEX(Curves!$AI$8:$AI$68,BB$4-$B204+1)</f>
        <v/>
      </c>
      <c r="BC204" s="121">
        <f>$C204*INDEX(Curves!$AI$8:$AI$68,BC$4-$B204+1)</f>
        <v/>
      </c>
      <c r="BD204" s="121">
        <f>$C204*INDEX(Curves!$AI$8:$AI$68,BD$4-$B204+1)</f>
        <v/>
      </c>
      <c r="BE204" s="121">
        <f>$C204*INDEX(Curves!$AI$8:$AI$68,BE$4-$B204+1)</f>
        <v/>
      </c>
      <c r="BF204" s="121">
        <f>$C204*INDEX(Curves!$AI$8:$AI$68,BF$4-$B204+1)</f>
        <v/>
      </c>
      <c r="BG204" s="121">
        <f>$C204*INDEX(Curves!$AI$8:$AI$68,BG$4-$B204+1)</f>
        <v/>
      </c>
      <c r="BH204" s="121">
        <f>$C204*INDEX(Curves!$AI$8:$AI$68,BH$4-$B204+1)</f>
        <v/>
      </c>
      <c r="BI204" s="121">
        <f>$C204*INDEX(Curves!$AI$8:$AI$68,BI$4-$B204+1)</f>
        <v/>
      </c>
      <c r="BJ204" s="121">
        <f>$C204*INDEX(Curves!$AI$8:$AI$68,BJ$4-$B204+1)</f>
        <v/>
      </c>
      <c r="BK204" s="121">
        <f>$C204*INDEX(Curves!$AI$8:$AI$68,BK$4-$B204+1)</f>
        <v/>
      </c>
      <c r="BL204" s="121">
        <f>$C204*INDEX(Curves!$AI$8:$AI$68,BL$4-$B204+1)</f>
        <v/>
      </c>
    </row>
    <row r="205">
      <c r="A205" s="116" t="inlineStr">
        <is>
          <t>Cohort month 7</t>
        </is>
      </c>
      <c r="B205" s="116" t="n">
        <v>7</v>
      </c>
      <c r="C205" s="33">
        <f>INDEX(Ops!$E$60:$BL$60,1,$B205)</f>
        <v/>
      </c>
      <c r="L205" s="121">
        <f>$C205*INDEX(Curves!$AI$8:$AI$68,L$4-$B205+1)</f>
        <v/>
      </c>
      <c r="M205" s="121">
        <f>$C205*INDEX(Curves!$AI$8:$AI$68,M$4-$B205+1)</f>
        <v/>
      </c>
      <c r="N205" s="121">
        <f>$C205*INDEX(Curves!$AI$8:$AI$68,N$4-$B205+1)</f>
        <v/>
      </c>
      <c r="O205" s="121">
        <f>$C205*INDEX(Curves!$AI$8:$AI$68,O$4-$B205+1)</f>
        <v/>
      </c>
      <c r="P205" s="121">
        <f>$C205*INDEX(Curves!$AI$8:$AI$68,P$4-$B205+1)</f>
        <v/>
      </c>
      <c r="Q205" s="121">
        <f>$C205*INDEX(Curves!$AI$8:$AI$68,Q$4-$B205+1)</f>
        <v/>
      </c>
      <c r="R205" s="121">
        <f>$C205*INDEX(Curves!$AI$8:$AI$68,R$4-$B205+1)</f>
        <v/>
      </c>
      <c r="S205" s="121">
        <f>$C205*INDEX(Curves!$AI$8:$AI$68,S$4-$B205+1)</f>
        <v/>
      </c>
      <c r="T205" s="121">
        <f>$C205*INDEX(Curves!$AI$8:$AI$68,T$4-$B205+1)</f>
        <v/>
      </c>
      <c r="U205" s="121">
        <f>$C205*INDEX(Curves!$AI$8:$AI$68,U$4-$B205+1)</f>
        <v/>
      </c>
      <c r="V205" s="121">
        <f>$C205*INDEX(Curves!$AI$8:$AI$68,V$4-$B205+1)</f>
        <v/>
      </c>
      <c r="W205" s="121">
        <f>$C205*INDEX(Curves!$AI$8:$AI$68,W$4-$B205+1)</f>
        <v/>
      </c>
      <c r="X205" s="121">
        <f>$C205*INDEX(Curves!$AI$8:$AI$68,X$4-$B205+1)</f>
        <v/>
      </c>
      <c r="Y205" s="121">
        <f>$C205*INDEX(Curves!$AI$8:$AI$68,Y$4-$B205+1)</f>
        <v/>
      </c>
      <c r="Z205" s="121">
        <f>$C205*INDEX(Curves!$AI$8:$AI$68,Z$4-$B205+1)</f>
        <v/>
      </c>
      <c r="AA205" s="121">
        <f>$C205*INDEX(Curves!$AI$8:$AI$68,AA$4-$B205+1)</f>
        <v/>
      </c>
      <c r="AB205" s="121">
        <f>$C205*INDEX(Curves!$AI$8:$AI$68,AB$4-$B205+1)</f>
        <v/>
      </c>
      <c r="AC205" s="121">
        <f>$C205*INDEX(Curves!$AI$8:$AI$68,AC$4-$B205+1)</f>
        <v/>
      </c>
      <c r="AD205" s="121">
        <f>$C205*INDEX(Curves!$AI$8:$AI$68,AD$4-$B205+1)</f>
        <v/>
      </c>
      <c r="AE205" s="121">
        <f>$C205*INDEX(Curves!$AI$8:$AI$68,AE$4-$B205+1)</f>
        <v/>
      </c>
      <c r="AF205" s="121">
        <f>$C205*INDEX(Curves!$AI$8:$AI$68,AF$4-$B205+1)</f>
        <v/>
      </c>
      <c r="AG205" s="121">
        <f>$C205*INDEX(Curves!$AI$8:$AI$68,AG$4-$B205+1)</f>
        <v/>
      </c>
      <c r="AH205" s="121">
        <f>$C205*INDEX(Curves!$AI$8:$AI$68,AH$4-$B205+1)</f>
        <v/>
      </c>
      <c r="AI205" s="121">
        <f>$C205*INDEX(Curves!$AI$8:$AI$68,AI$4-$B205+1)</f>
        <v/>
      </c>
      <c r="AJ205" s="121">
        <f>$C205*INDEX(Curves!$AI$8:$AI$68,AJ$4-$B205+1)</f>
        <v/>
      </c>
      <c r="AK205" s="121">
        <f>$C205*INDEX(Curves!$AI$8:$AI$68,AK$4-$B205+1)</f>
        <v/>
      </c>
      <c r="AL205" s="121">
        <f>$C205*INDEX(Curves!$AI$8:$AI$68,AL$4-$B205+1)</f>
        <v/>
      </c>
      <c r="AM205" s="121">
        <f>$C205*INDEX(Curves!$AI$8:$AI$68,AM$4-$B205+1)</f>
        <v/>
      </c>
      <c r="AN205" s="121">
        <f>$C205*INDEX(Curves!$AI$8:$AI$68,AN$4-$B205+1)</f>
        <v/>
      </c>
      <c r="AO205" s="121">
        <f>$C205*INDEX(Curves!$AI$8:$AI$68,AO$4-$B205+1)</f>
        <v/>
      </c>
      <c r="AP205" s="121">
        <f>$C205*INDEX(Curves!$AI$8:$AI$68,AP$4-$B205+1)</f>
        <v/>
      </c>
      <c r="AQ205" s="121">
        <f>$C205*INDEX(Curves!$AI$8:$AI$68,AQ$4-$B205+1)</f>
        <v/>
      </c>
      <c r="AR205" s="121">
        <f>$C205*INDEX(Curves!$AI$8:$AI$68,AR$4-$B205+1)</f>
        <v/>
      </c>
      <c r="AS205" s="121">
        <f>$C205*INDEX(Curves!$AI$8:$AI$68,AS$4-$B205+1)</f>
        <v/>
      </c>
      <c r="AT205" s="121">
        <f>$C205*INDEX(Curves!$AI$8:$AI$68,AT$4-$B205+1)</f>
        <v/>
      </c>
      <c r="AU205" s="121">
        <f>$C205*INDEX(Curves!$AI$8:$AI$68,AU$4-$B205+1)</f>
        <v/>
      </c>
      <c r="AV205" s="121">
        <f>$C205*INDEX(Curves!$AI$8:$AI$68,AV$4-$B205+1)</f>
        <v/>
      </c>
      <c r="AW205" s="121">
        <f>$C205*INDEX(Curves!$AI$8:$AI$68,AW$4-$B205+1)</f>
        <v/>
      </c>
      <c r="AX205" s="121">
        <f>$C205*INDEX(Curves!$AI$8:$AI$68,AX$4-$B205+1)</f>
        <v/>
      </c>
      <c r="AY205" s="121">
        <f>$C205*INDEX(Curves!$AI$8:$AI$68,AY$4-$B205+1)</f>
        <v/>
      </c>
      <c r="AZ205" s="121">
        <f>$C205*INDEX(Curves!$AI$8:$AI$68,AZ$4-$B205+1)</f>
        <v/>
      </c>
      <c r="BA205" s="121">
        <f>$C205*INDEX(Curves!$AI$8:$AI$68,BA$4-$B205+1)</f>
        <v/>
      </c>
      <c r="BB205" s="121">
        <f>$C205*INDEX(Curves!$AI$8:$AI$68,BB$4-$B205+1)</f>
        <v/>
      </c>
      <c r="BC205" s="121">
        <f>$C205*INDEX(Curves!$AI$8:$AI$68,BC$4-$B205+1)</f>
        <v/>
      </c>
      <c r="BD205" s="121">
        <f>$C205*INDEX(Curves!$AI$8:$AI$68,BD$4-$B205+1)</f>
        <v/>
      </c>
      <c r="BE205" s="121">
        <f>$C205*INDEX(Curves!$AI$8:$AI$68,BE$4-$B205+1)</f>
        <v/>
      </c>
      <c r="BF205" s="121">
        <f>$C205*INDEX(Curves!$AI$8:$AI$68,BF$4-$B205+1)</f>
        <v/>
      </c>
      <c r="BG205" s="121">
        <f>$C205*INDEX(Curves!$AI$8:$AI$68,BG$4-$B205+1)</f>
        <v/>
      </c>
      <c r="BH205" s="121">
        <f>$C205*INDEX(Curves!$AI$8:$AI$68,BH$4-$B205+1)</f>
        <v/>
      </c>
      <c r="BI205" s="121">
        <f>$C205*INDEX(Curves!$AI$8:$AI$68,BI$4-$B205+1)</f>
        <v/>
      </c>
      <c r="BJ205" s="121">
        <f>$C205*INDEX(Curves!$AI$8:$AI$68,BJ$4-$B205+1)</f>
        <v/>
      </c>
      <c r="BK205" s="121">
        <f>$C205*INDEX(Curves!$AI$8:$AI$68,BK$4-$B205+1)</f>
        <v/>
      </c>
      <c r="BL205" s="121">
        <f>$C205*INDEX(Curves!$AI$8:$AI$68,BL$4-$B205+1)</f>
        <v/>
      </c>
    </row>
    <row r="206">
      <c r="A206" s="116" t="inlineStr">
        <is>
          <t>Cohort month 8</t>
        </is>
      </c>
      <c r="B206" s="116" t="n">
        <v>8</v>
      </c>
      <c r="C206" s="33">
        <f>INDEX(Ops!$E$60:$BL$60,1,$B206)</f>
        <v/>
      </c>
      <c r="M206" s="121">
        <f>$C206*INDEX(Curves!$AI$8:$AI$68,M$4-$B206+1)</f>
        <v/>
      </c>
      <c r="N206" s="121">
        <f>$C206*INDEX(Curves!$AI$8:$AI$68,N$4-$B206+1)</f>
        <v/>
      </c>
      <c r="O206" s="121">
        <f>$C206*INDEX(Curves!$AI$8:$AI$68,O$4-$B206+1)</f>
        <v/>
      </c>
      <c r="P206" s="121">
        <f>$C206*INDEX(Curves!$AI$8:$AI$68,P$4-$B206+1)</f>
        <v/>
      </c>
      <c r="Q206" s="121">
        <f>$C206*INDEX(Curves!$AI$8:$AI$68,Q$4-$B206+1)</f>
        <v/>
      </c>
      <c r="R206" s="121">
        <f>$C206*INDEX(Curves!$AI$8:$AI$68,R$4-$B206+1)</f>
        <v/>
      </c>
      <c r="S206" s="121">
        <f>$C206*INDEX(Curves!$AI$8:$AI$68,S$4-$B206+1)</f>
        <v/>
      </c>
      <c r="T206" s="121">
        <f>$C206*INDEX(Curves!$AI$8:$AI$68,T$4-$B206+1)</f>
        <v/>
      </c>
      <c r="U206" s="121">
        <f>$C206*INDEX(Curves!$AI$8:$AI$68,U$4-$B206+1)</f>
        <v/>
      </c>
      <c r="V206" s="121">
        <f>$C206*INDEX(Curves!$AI$8:$AI$68,V$4-$B206+1)</f>
        <v/>
      </c>
      <c r="W206" s="121">
        <f>$C206*INDEX(Curves!$AI$8:$AI$68,W$4-$B206+1)</f>
        <v/>
      </c>
      <c r="X206" s="121">
        <f>$C206*INDEX(Curves!$AI$8:$AI$68,X$4-$B206+1)</f>
        <v/>
      </c>
      <c r="Y206" s="121">
        <f>$C206*INDEX(Curves!$AI$8:$AI$68,Y$4-$B206+1)</f>
        <v/>
      </c>
      <c r="Z206" s="121">
        <f>$C206*INDEX(Curves!$AI$8:$AI$68,Z$4-$B206+1)</f>
        <v/>
      </c>
      <c r="AA206" s="121">
        <f>$C206*INDEX(Curves!$AI$8:$AI$68,AA$4-$B206+1)</f>
        <v/>
      </c>
      <c r="AB206" s="121">
        <f>$C206*INDEX(Curves!$AI$8:$AI$68,AB$4-$B206+1)</f>
        <v/>
      </c>
      <c r="AC206" s="121">
        <f>$C206*INDEX(Curves!$AI$8:$AI$68,AC$4-$B206+1)</f>
        <v/>
      </c>
      <c r="AD206" s="121">
        <f>$C206*INDEX(Curves!$AI$8:$AI$68,AD$4-$B206+1)</f>
        <v/>
      </c>
      <c r="AE206" s="121">
        <f>$C206*INDEX(Curves!$AI$8:$AI$68,AE$4-$B206+1)</f>
        <v/>
      </c>
      <c r="AF206" s="121">
        <f>$C206*INDEX(Curves!$AI$8:$AI$68,AF$4-$B206+1)</f>
        <v/>
      </c>
      <c r="AG206" s="121">
        <f>$C206*INDEX(Curves!$AI$8:$AI$68,AG$4-$B206+1)</f>
        <v/>
      </c>
      <c r="AH206" s="121">
        <f>$C206*INDEX(Curves!$AI$8:$AI$68,AH$4-$B206+1)</f>
        <v/>
      </c>
      <c r="AI206" s="121">
        <f>$C206*INDEX(Curves!$AI$8:$AI$68,AI$4-$B206+1)</f>
        <v/>
      </c>
      <c r="AJ206" s="121">
        <f>$C206*INDEX(Curves!$AI$8:$AI$68,AJ$4-$B206+1)</f>
        <v/>
      </c>
      <c r="AK206" s="121">
        <f>$C206*INDEX(Curves!$AI$8:$AI$68,AK$4-$B206+1)</f>
        <v/>
      </c>
      <c r="AL206" s="121">
        <f>$C206*INDEX(Curves!$AI$8:$AI$68,AL$4-$B206+1)</f>
        <v/>
      </c>
      <c r="AM206" s="121">
        <f>$C206*INDEX(Curves!$AI$8:$AI$68,AM$4-$B206+1)</f>
        <v/>
      </c>
      <c r="AN206" s="121">
        <f>$C206*INDEX(Curves!$AI$8:$AI$68,AN$4-$B206+1)</f>
        <v/>
      </c>
      <c r="AO206" s="121">
        <f>$C206*INDEX(Curves!$AI$8:$AI$68,AO$4-$B206+1)</f>
        <v/>
      </c>
      <c r="AP206" s="121">
        <f>$C206*INDEX(Curves!$AI$8:$AI$68,AP$4-$B206+1)</f>
        <v/>
      </c>
      <c r="AQ206" s="121">
        <f>$C206*INDEX(Curves!$AI$8:$AI$68,AQ$4-$B206+1)</f>
        <v/>
      </c>
      <c r="AR206" s="121">
        <f>$C206*INDEX(Curves!$AI$8:$AI$68,AR$4-$B206+1)</f>
        <v/>
      </c>
      <c r="AS206" s="121">
        <f>$C206*INDEX(Curves!$AI$8:$AI$68,AS$4-$B206+1)</f>
        <v/>
      </c>
      <c r="AT206" s="121">
        <f>$C206*INDEX(Curves!$AI$8:$AI$68,AT$4-$B206+1)</f>
        <v/>
      </c>
      <c r="AU206" s="121">
        <f>$C206*INDEX(Curves!$AI$8:$AI$68,AU$4-$B206+1)</f>
        <v/>
      </c>
      <c r="AV206" s="121">
        <f>$C206*INDEX(Curves!$AI$8:$AI$68,AV$4-$B206+1)</f>
        <v/>
      </c>
      <c r="AW206" s="121">
        <f>$C206*INDEX(Curves!$AI$8:$AI$68,AW$4-$B206+1)</f>
        <v/>
      </c>
      <c r="AX206" s="121">
        <f>$C206*INDEX(Curves!$AI$8:$AI$68,AX$4-$B206+1)</f>
        <v/>
      </c>
      <c r="AY206" s="121">
        <f>$C206*INDEX(Curves!$AI$8:$AI$68,AY$4-$B206+1)</f>
        <v/>
      </c>
      <c r="AZ206" s="121">
        <f>$C206*INDEX(Curves!$AI$8:$AI$68,AZ$4-$B206+1)</f>
        <v/>
      </c>
      <c r="BA206" s="121">
        <f>$C206*INDEX(Curves!$AI$8:$AI$68,BA$4-$B206+1)</f>
        <v/>
      </c>
      <c r="BB206" s="121">
        <f>$C206*INDEX(Curves!$AI$8:$AI$68,BB$4-$B206+1)</f>
        <v/>
      </c>
      <c r="BC206" s="121">
        <f>$C206*INDEX(Curves!$AI$8:$AI$68,BC$4-$B206+1)</f>
        <v/>
      </c>
      <c r="BD206" s="121">
        <f>$C206*INDEX(Curves!$AI$8:$AI$68,BD$4-$B206+1)</f>
        <v/>
      </c>
      <c r="BE206" s="121">
        <f>$C206*INDEX(Curves!$AI$8:$AI$68,BE$4-$B206+1)</f>
        <v/>
      </c>
      <c r="BF206" s="121">
        <f>$C206*INDEX(Curves!$AI$8:$AI$68,BF$4-$B206+1)</f>
        <v/>
      </c>
      <c r="BG206" s="121">
        <f>$C206*INDEX(Curves!$AI$8:$AI$68,BG$4-$B206+1)</f>
        <v/>
      </c>
      <c r="BH206" s="121">
        <f>$C206*INDEX(Curves!$AI$8:$AI$68,BH$4-$B206+1)</f>
        <v/>
      </c>
      <c r="BI206" s="121">
        <f>$C206*INDEX(Curves!$AI$8:$AI$68,BI$4-$B206+1)</f>
        <v/>
      </c>
      <c r="BJ206" s="121">
        <f>$C206*INDEX(Curves!$AI$8:$AI$68,BJ$4-$B206+1)</f>
        <v/>
      </c>
      <c r="BK206" s="121">
        <f>$C206*INDEX(Curves!$AI$8:$AI$68,BK$4-$B206+1)</f>
        <v/>
      </c>
      <c r="BL206" s="121">
        <f>$C206*INDEX(Curves!$AI$8:$AI$68,BL$4-$B206+1)</f>
        <v/>
      </c>
    </row>
    <row r="207">
      <c r="A207" s="116" t="inlineStr">
        <is>
          <t>Cohort month 9</t>
        </is>
      </c>
      <c r="B207" s="116" t="n">
        <v>9</v>
      </c>
      <c r="C207" s="33">
        <f>INDEX(Ops!$E$60:$BL$60,1,$B207)</f>
        <v/>
      </c>
      <c r="N207" s="121">
        <f>$C207*INDEX(Curves!$AI$8:$AI$68,N$4-$B207+1)</f>
        <v/>
      </c>
      <c r="O207" s="121">
        <f>$C207*INDEX(Curves!$AI$8:$AI$68,O$4-$B207+1)</f>
        <v/>
      </c>
      <c r="P207" s="121">
        <f>$C207*INDEX(Curves!$AI$8:$AI$68,P$4-$B207+1)</f>
        <v/>
      </c>
      <c r="Q207" s="121">
        <f>$C207*INDEX(Curves!$AI$8:$AI$68,Q$4-$B207+1)</f>
        <v/>
      </c>
      <c r="R207" s="121">
        <f>$C207*INDEX(Curves!$AI$8:$AI$68,R$4-$B207+1)</f>
        <v/>
      </c>
      <c r="S207" s="121">
        <f>$C207*INDEX(Curves!$AI$8:$AI$68,S$4-$B207+1)</f>
        <v/>
      </c>
      <c r="T207" s="121">
        <f>$C207*INDEX(Curves!$AI$8:$AI$68,T$4-$B207+1)</f>
        <v/>
      </c>
      <c r="U207" s="121">
        <f>$C207*INDEX(Curves!$AI$8:$AI$68,U$4-$B207+1)</f>
        <v/>
      </c>
      <c r="V207" s="121">
        <f>$C207*INDEX(Curves!$AI$8:$AI$68,V$4-$B207+1)</f>
        <v/>
      </c>
      <c r="W207" s="121">
        <f>$C207*INDEX(Curves!$AI$8:$AI$68,W$4-$B207+1)</f>
        <v/>
      </c>
      <c r="X207" s="121">
        <f>$C207*INDEX(Curves!$AI$8:$AI$68,X$4-$B207+1)</f>
        <v/>
      </c>
      <c r="Y207" s="121">
        <f>$C207*INDEX(Curves!$AI$8:$AI$68,Y$4-$B207+1)</f>
        <v/>
      </c>
      <c r="Z207" s="121">
        <f>$C207*INDEX(Curves!$AI$8:$AI$68,Z$4-$B207+1)</f>
        <v/>
      </c>
      <c r="AA207" s="121">
        <f>$C207*INDEX(Curves!$AI$8:$AI$68,AA$4-$B207+1)</f>
        <v/>
      </c>
      <c r="AB207" s="121">
        <f>$C207*INDEX(Curves!$AI$8:$AI$68,AB$4-$B207+1)</f>
        <v/>
      </c>
      <c r="AC207" s="121">
        <f>$C207*INDEX(Curves!$AI$8:$AI$68,AC$4-$B207+1)</f>
        <v/>
      </c>
      <c r="AD207" s="121">
        <f>$C207*INDEX(Curves!$AI$8:$AI$68,AD$4-$B207+1)</f>
        <v/>
      </c>
      <c r="AE207" s="121">
        <f>$C207*INDEX(Curves!$AI$8:$AI$68,AE$4-$B207+1)</f>
        <v/>
      </c>
      <c r="AF207" s="121">
        <f>$C207*INDEX(Curves!$AI$8:$AI$68,AF$4-$B207+1)</f>
        <v/>
      </c>
      <c r="AG207" s="121">
        <f>$C207*INDEX(Curves!$AI$8:$AI$68,AG$4-$B207+1)</f>
        <v/>
      </c>
      <c r="AH207" s="121">
        <f>$C207*INDEX(Curves!$AI$8:$AI$68,AH$4-$B207+1)</f>
        <v/>
      </c>
      <c r="AI207" s="121">
        <f>$C207*INDEX(Curves!$AI$8:$AI$68,AI$4-$B207+1)</f>
        <v/>
      </c>
      <c r="AJ207" s="121">
        <f>$C207*INDEX(Curves!$AI$8:$AI$68,AJ$4-$B207+1)</f>
        <v/>
      </c>
      <c r="AK207" s="121">
        <f>$C207*INDEX(Curves!$AI$8:$AI$68,AK$4-$B207+1)</f>
        <v/>
      </c>
      <c r="AL207" s="121">
        <f>$C207*INDEX(Curves!$AI$8:$AI$68,AL$4-$B207+1)</f>
        <v/>
      </c>
      <c r="AM207" s="121">
        <f>$C207*INDEX(Curves!$AI$8:$AI$68,AM$4-$B207+1)</f>
        <v/>
      </c>
      <c r="AN207" s="121">
        <f>$C207*INDEX(Curves!$AI$8:$AI$68,AN$4-$B207+1)</f>
        <v/>
      </c>
      <c r="AO207" s="121">
        <f>$C207*INDEX(Curves!$AI$8:$AI$68,AO$4-$B207+1)</f>
        <v/>
      </c>
      <c r="AP207" s="121">
        <f>$C207*INDEX(Curves!$AI$8:$AI$68,AP$4-$B207+1)</f>
        <v/>
      </c>
      <c r="AQ207" s="121">
        <f>$C207*INDEX(Curves!$AI$8:$AI$68,AQ$4-$B207+1)</f>
        <v/>
      </c>
      <c r="AR207" s="121">
        <f>$C207*INDEX(Curves!$AI$8:$AI$68,AR$4-$B207+1)</f>
        <v/>
      </c>
      <c r="AS207" s="121">
        <f>$C207*INDEX(Curves!$AI$8:$AI$68,AS$4-$B207+1)</f>
        <v/>
      </c>
      <c r="AT207" s="121">
        <f>$C207*INDEX(Curves!$AI$8:$AI$68,AT$4-$B207+1)</f>
        <v/>
      </c>
      <c r="AU207" s="121">
        <f>$C207*INDEX(Curves!$AI$8:$AI$68,AU$4-$B207+1)</f>
        <v/>
      </c>
      <c r="AV207" s="121">
        <f>$C207*INDEX(Curves!$AI$8:$AI$68,AV$4-$B207+1)</f>
        <v/>
      </c>
      <c r="AW207" s="121">
        <f>$C207*INDEX(Curves!$AI$8:$AI$68,AW$4-$B207+1)</f>
        <v/>
      </c>
      <c r="AX207" s="121">
        <f>$C207*INDEX(Curves!$AI$8:$AI$68,AX$4-$B207+1)</f>
        <v/>
      </c>
      <c r="AY207" s="121">
        <f>$C207*INDEX(Curves!$AI$8:$AI$68,AY$4-$B207+1)</f>
        <v/>
      </c>
      <c r="AZ207" s="121">
        <f>$C207*INDEX(Curves!$AI$8:$AI$68,AZ$4-$B207+1)</f>
        <v/>
      </c>
      <c r="BA207" s="121">
        <f>$C207*INDEX(Curves!$AI$8:$AI$68,BA$4-$B207+1)</f>
        <v/>
      </c>
      <c r="BB207" s="121">
        <f>$C207*INDEX(Curves!$AI$8:$AI$68,BB$4-$B207+1)</f>
        <v/>
      </c>
      <c r="BC207" s="121">
        <f>$C207*INDEX(Curves!$AI$8:$AI$68,BC$4-$B207+1)</f>
        <v/>
      </c>
      <c r="BD207" s="121">
        <f>$C207*INDEX(Curves!$AI$8:$AI$68,BD$4-$B207+1)</f>
        <v/>
      </c>
      <c r="BE207" s="121">
        <f>$C207*INDEX(Curves!$AI$8:$AI$68,BE$4-$B207+1)</f>
        <v/>
      </c>
      <c r="BF207" s="121">
        <f>$C207*INDEX(Curves!$AI$8:$AI$68,BF$4-$B207+1)</f>
        <v/>
      </c>
      <c r="BG207" s="121">
        <f>$C207*INDEX(Curves!$AI$8:$AI$68,BG$4-$B207+1)</f>
        <v/>
      </c>
      <c r="BH207" s="121">
        <f>$C207*INDEX(Curves!$AI$8:$AI$68,BH$4-$B207+1)</f>
        <v/>
      </c>
      <c r="BI207" s="121">
        <f>$C207*INDEX(Curves!$AI$8:$AI$68,BI$4-$B207+1)</f>
        <v/>
      </c>
      <c r="BJ207" s="121">
        <f>$C207*INDEX(Curves!$AI$8:$AI$68,BJ$4-$B207+1)</f>
        <v/>
      </c>
      <c r="BK207" s="121">
        <f>$C207*INDEX(Curves!$AI$8:$AI$68,BK$4-$B207+1)</f>
        <v/>
      </c>
      <c r="BL207" s="121">
        <f>$C207*INDEX(Curves!$AI$8:$AI$68,BL$4-$B207+1)</f>
        <v/>
      </c>
    </row>
    <row r="208">
      <c r="A208" s="116" t="inlineStr">
        <is>
          <t>Cohort month 10</t>
        </is>
      </c>
      <c r="B208" s="116" t="n">
        <v>10</v>
      </c>
      <c r="C208" s="33">
        <f>INDEX(Ops!$E$60:$BL$60,1,$B208)</f>
        <v/>
      </c>
      <c r="O208" s="121">
        <f>$C208*INDEX(Curves!$AI$8:$AI$68,O$4-$B208+1)</f>
        <v/>
      </c>
      <c r="P208" s="121">
        <f>$C208*INDEX(Curves!$AI$8:$AI$68,P$4-$B208+1)</f>
        <v/>
      </c>
      <c r="Q208" s="121">
        <f>$C208*INDEX(Curves!$AI$8:$AI$68,Q$4-$B208+1)</f>
        <v/>
      </c>
      <c r="R208" s="121">
        <f>$C208*INDEX(Curves!$AI$8:$AI$68,R$4-$B208+1)</f>
        <v/>
      </c>
      <c r="S208" s="121">
        <f>$C208*INDEX(Curves!$AI$8:$AI$68,S$4-$B208+1)</f>
        <v/>
      </c>
      <c r="T208" s="121">
        <f>$C208*INDEX(Curves!$AI$8:$AI$68,T$4-$B208+1)</f>
        <v/>
      </c>
      <c r="U208" s="121">
        <f>$C208*INDEX(Curves!$AI$8:$AI$68,U$4-$B208+1)</f>
        <v/>
      </c>
      <c r="V208" s="121">
        <f>$C208*INDEX(Curves!$AI$8:$AI$68,V$4-$B208+1)</f>
        <v/>
      </c>
      <c r="W208" s="121">
        <f>$C208*INDEX(Curves!$AI$8:$AI$68,W$4-$B208+1)</f>
        <v/>
      </c>
      <c r="X208" s="121">
        <f>$C208*INDEX(Curves!$AI$8:$AI$68,X$4-$B208+1)</f>
        <v/>
      </c>
      <c r="Y208" s="121">
        <f>$C208*INDEX(Curves!$AI$8:$AI$68,Y$4-$B208+1)</f>
        <v/>
      </c>
      <c r="Z208" s="121">
        <f>$C208*INDEX(Curves!$AI$8:$AI$68,Z$4-$B208+1)</f>
        <v/>
      </c>
      <c r="AA208" s="121">
        <f>$C208*INDEX(Curves!$AI$8:$AI$68,AA$4-$B208+1)</f>
        <v/>
      </c>
      <c r="AB208" s="121">
        <f>$C208*INDEX(Curves!$AI$8:$AI$68,AB$4-$B208+1)</f>
        <v/>
      </c>
      <c r="AC208" s="121">
        <f>$C208*INDEX(Curves!$AI$8:$AI$68,AC$4-$B208+1)</f>
        <v/>
      </c>
      <c r="AD208" s="121">
        <f>$C208*INDEX(Curves!$AI$8:$AI$68,AD$4-$B208+1)</f>
        <v/>
      </c>
      <c r="AE208" s="121">
        <f>$C208*INDEX(Curves!$AI$8:$AI$68,AE$4-$B208+1)</f>
        <v/>
      </c>
      <c r="AF208" s="121">
        <f>$C208*INDEX(Curves!$AI$8:$AI$68,AF$4-$B208+1)</f>
        <v/>
      </c>
      <c r="AG208" s="121">
        <f>$C208*INDEX(Curves!$AI$8:$AI$68,AG$4-$B208+1)</f>
        <v/>
      </c>
      <c r="AH208" s="121">
        <f>$C208*INDEX(Curves!$AI$8:$AI$68,AH$4-$B208+1)</f>
        <v/>
      </c>
      <c r="AI208" s="121">
        <f>$C208*INDEX(Curves!$AI$8:$AI$68,AI$4-$B208+1)</f>
        <v/>
      </c>
      <c r="AJ208" s="121">
        <f>$C208*INDEX(Curves!$AI$8:$AI$68,AJ$4-$B208+1)</f>
        <v/>
      </c>
      <c r="AK208" s="121">
        <f>$C208*INDEX(Curves!$AI$8:$AI$68,AK$4-$B208+1)</f>
        <v/>
      </c>
      <c r="AL208" s="121">
        <f>$C208*INDEX(Curves!$AI$8:$AI$68,AL$4-$B208+1)</f>
        <v/>
      </c>
      <c r="AM208" s="121">
        <f>$C208*INDEX(Curves!$AI$8:$AI$68,AM$4-$B208+1)</f>
        <v/>
      </c>
      <c r="AN208" s="121">
        <f>$C208*INDEX(Curves!$AI$8:$AI$68,AN$4-$B208+1)</f>
        <v/>
      </c>
      <c r="AO208" s="121">
        <f>$C208*INDEX(Curves!$AI$8:$AI$68,AO$4-$B208+1)</f>
        <v/>
      </c>
      <c r="AP208" s="121">
        <f>$C208*INDEX(Curves!$AI$8:$AI$68,AP$4-$B208+1)</f>
        <v/>
      </c>
      <c r="AQ208" s="121">
        <f>$C208*INDEX(Curves!$AI$8:$AI$68,AQ$4-$B208+1)</f>
        <v/>
      </c>
      <c r="AR208" s="121">
        <f>$C208*INDEX(Curves!$AI$8:$AI$68,AR$4-$B208+1)</f>
        <v/>
      </c>
      <c r="AS208" s="121">
        <f>$C208*INDEX(Curves!$AI$8:$AI$68,AS$4-$B208+1)</f>
        <v/>
      </c>
      <c r="AT208" s="121">
        <f>$C208*INDEX(Curves!$AI$8:$AI$68,AT$4-$B208+1)</f>
        <v/>
      </c>
      <c r="AU208" s="121">
        <f>$C208*INDEX(Curves!$AI$8:$AI$68,AU$4-$B208+1)</f>
        <v/>
      </c>
      <c r="AV208" s="121">
        <f>$C208*INDEX(Curves!$AI$8:$AI$68,AV$4-$B208+1)</f>
        <v/>
      </c>
      <c r="AW208" s="121">
        <f>$C208*INDEX(Curves!$AI$8:$AI$68,AW$4-$B208+1)</f>
        <v/>
      </c>
      <c r="AX208" s="121">
        <f>$C208*INDEX(Curves!$AI$8:$AI$68,AX$4-$B208+1)</f>
        <v/>
      </c>
      <c r="AY208" s="121">
        <f>$C208*INDEX(Curves!$AI$8:$AI$68,AY$4-$B208+1)</f>
        <v/>
      </c>
      <c r="AZ208" s="121">
        <f>$C208*INDEX(Curves!$AI$8:$AI$68,AZ$4-$B208+1)</f>
        <v/>
      </c>
      <c r="BA208" s="121">
        <f>$C208*INDEX(Curves!$AI$8:$AI$68,BA$4-$B208+1)</f>
        <v/>
      </c>
      <c r="BB208" s="121">
        <f>$C208*INDEX(Curves!$AI$8:$AI$68,BB$4-$B208+1)</f>
        <v/>
      </c>
      <c r="BC208" s="121">
        <f>$C208*INDEX(Curves!$AI$8:$AI$68,BC$4-$B208+1)</f>
        <v/>
      </c>
      <c r="BD208" s="121">
        <f>$C208*INDEX(Curves!$AI$8:$AI$68,BD$4-$B208+1)</f>
        <v/>
      </c>
      <c r="BE208" s="121">
        <f>$C208*INDEX(Curves!$AI$8:$AI$68,BE$4-$B208+1)</f>
        <v/>
      </c>
      <c r="BF208" s="121">
        <f>$C208*INDEX(Curves!$AI$8:$AI$68,BF$4-$B208+1)</f>
        <v/>
      </c>
      <c r="BG208" s="121">
        <f>$C208*INDEX(Curves!$AI$8:$AI$68,BG$4-$B208+1)</f>
        <v/>
      </c>
      <c r="BH208" s="121">
        <f>$C208*INDEX(Curves!$AI$8:$AI$68,BH$4-$B208+1)</f>
        <v/>
      </c>
      <c r="BI208" s="121">
        <f>$C208*INDEX(Curves!$AI$8:$AI$68,BI$4-$B208+1)</f>
        <v/>
      </c>
      <c r="BJ208" s="121">
        <f>$C208*INDEX(Curves!$AI$8:$AI$68,BJ$4-$B208+1)</f>
        <v/>
      </c>
      <c r="BK208" s="121">
        <f>$C208*INDEX(Curves!$AI$8:$AI$68,BK$4-$B208+1)</f>
        <v/>
      </c>
      <c r="BL208" s="121">
        <f>$C208*INDEX(Curves!$AI$8:$AI$68,BL$4-$B208+1)</f>
        <v/>
      </c>
    </row>
    <row r="209">
      <c r="A209" s="116" t="inlineStr">
        <is>
          <t>Cohort month 11</t>
        </is>
      </c>
      <c r="B209" s="116" t="n">
        <v>11</v>
      </c>
      <c r="C209" s="33">
        <f>INDEX(Ops!$E$60:$BL$60,1,$B209)</f>
        <v/>
      </c>
      <c r="P209" s="121">
        <f>$C209*INDEX(Curves!$AI$8:$AI$68,P$4-$B209+1)</f>
        <v/>
      </c>
      <c r="Q209" s="121">
        <f>$C209*INDEX(Curves!$AI$8:$AI$68,Q$4-$B209+1)</f>
        <v/>
      </c>
      <c r="R209" s="121">
        <f>$C209*INDEX(Curves!$AI$8:$AI$68,R$4-$B209+1)</f>
        <v/>
      </c>
      <c r="S209" s="121">
        <f>$C209*INDEX(Curves!$AI$8:$AI$68,S$4-$B209+1)</f>
        <v/>
      </c>
      <c r="T209" s="121">
        <f>$C209*INDEX(Curves!$AI$8:$AI$68,T$4-$B209+1)</f>
        <v/>
      </c>
      <c r="U209" s="121">
        <f>$C209*INDEX(Curves!$AI$8:$AI$68,U$4-$B209+1)</f>
        <v/>
      </c>
      <c r="V209" s="121">
        <f>$C209*INDEX(Curves!$AI$8:$AI$68,V$4-$B209+1)</f>
        <v/>
      </c>
      <c r="W209" s="121">
        <f>$C209*INDEX(Curves!$AI$8:$AI$68,W$4-$B209+1)</f>
        <v/>
      </c>
      <c r="X209" s="121">
        <f>$C209*INDEX(Curves!$AI$8:$AI$68,X$4-$B209+1)</f>
        <v/>
      </c>
      <c r="Y209" s="121">
        <f>$C209*INDEX(Curves!$AI$8:$AI$68,Y$4-$B209+1)</f>
        <v/>
      </c>
      <c r="Z209" s="121">
        <f>$C209*INDEX(Curves!$AI$8:$AI$68,Z$4-$B209+1)</f>
        <v/>
      </c>
      <c r="AA209" s="121">
        <f>$C209*INDEX(Curves!$AI$8:$AI$68,AA$4-$B209+1)</f>
        <v/>
      </c>
      <c r="AB209" s="121">
        <f>$C209*INDEX(Curves!$AI$8:$AI$68,AB$4-$B209+1)</f>
        <v/>
      </c>
      <c r="AC209" s="121">
        <f>$C209*INDEX(Curves!$AI$8:$AI$68,AC$4-$B209+1)</f>
        <v/>
      </c>
      <c r="AD209" s="121">
        <f>$C209*INDEX(Curves!$AI$8:$AI$68,AD$4-$B209+1)</f>
        <v/>
      </c>
      <c r="AE209" s="121">
        <f>$C209*INDEX(Curves!$AI$8:$AI$68,AE$4-$B209+1)</f>
        <v/>
      </c>
      <c r="AF209" s="121">
        <f>$C209*INDEX(Curves!$AI$8:$AI$68,AF$4-$B209+1)</f>
        <v/>
      </c>
      <c r="AG209" s="121">
        <f>$C209*INDEX(Curves!$AI$8:$AI$68,AG$4-$B209+1)</f>
        <v/>
      </c>
      <c r="AH209" s="121">
        <f>$C209*INDEX(Curves!$AI$8:$AI$68,AH$4-$B209+1)</f>
        <v/>
      </c>
      <c r="AI209" s="121">
        <f>$C209*INDEX(Curves!$AI$8:$AI$68,AI$4-$B209+1)</f>
        <v/>
      </c>
      <c r="AJ209" s="121">
        <f>$C209*INDEX(Curves!$AI$8:$AI$68,AJ$4-$B209+1)</f>
        <v/>
      </c>
      <c r="AK209" s="121">
        <f>$C209*INDEX(Curves!$AI$8:$AI$68,AK$4-$B209+1)</f>
        <v/>
      </c>
      <c r="AL209" s="121">
        <f>$C209*INDEX(Curves!$AI$8:$AI$68,AL$4-$B209+1)</f>
        <v/>
      </c>
      <c r="AM209" s="121">
        <f>$C209*INDEX(Curves!$AI$8:$AI$68,AM$4-$B209+1)</f>
        <v/>
      </c>
      <c r="AN209" s="121">
        <f>$C209*INDEX(Curves!$AI$8:$AI$68,AN$4-$B209+1)</f>
        <v/>
      </c>
      <c r="AO209" s="121">
        <f>$C209*INDEX(Curves!$AI$8:$AI$68,AO$4-$B209+1)</f>
        <v/>
      </c>
      <c r="AP209" s="121">
        <f>$C209*INDEX(Curves!$AI$8:$AI$68,AP$4-$B209+1)</f>
        <v/>
      </c>
      <c r="AQ209" s="121">
        <f>$C209*INDEX(Curves!$AI$8:$AI$68,AQ$4-$B209+1)</f>
        <v/>
      </c>
      <c r="AR209" s="121">
        <f>$C209*INDEX(Curves!$AI$8:$AI$68,AR$4-$B209+1)</f>
        <v/>
      </c>
      <c r="AS209" s="121">
        <f>$C209*INDEX(Curves!$AI$8:$AI$68,AS$4-$B209+1)</f>
        <v/>
      </c>
      <c r="AT209" s="121">
        <f>$C209*INDEX(Curves!$AI$8:$AI$68,AT$4-$B209+1)</f>
        <v/>
      </c>
      <c r="AU209" s="121">
        <f>$C209*INDEX(Curves!$AI$8:$AI$68,AU$4-$B209+1)</f>
        <v/>
      </c>
      <c r="AV209" s="121">
        <f>$C209*INDEX(Curves!$AI$8:$AI$68,AV$4-$B209+1)</f>
        <v/>
      </c>
      <c r="AW209" s="121">
        <f>$C209*INDEX(Curves!$AI$8:$AI$68,AW$4-$B209+1)</f>
        <v/>
      </c>
      <c r="AX209" s="121">
        <f>$C209*INDEX(Curves!$AI$8:$AI$68,AX$4-$B209+1)</f>
        <v/>
      </c>
      <c r="AY209" s="121">
        <f>$C209*INDEX(Curves!$AI$8:$AI$68,AY$4-$B209+1)</f>
        <v/>
      </c>
      <c r="AZ209" s="121">
        <f>$C209*INDEX(Curves!$AI$8:$AI$68,AZ$4-$B209+1)</f>
        <v/>
      </c>
      <c r="BA209" s="121">
        <f>$C209*INDEX(Curves!$AI$8:$AI$68,BA$4-$B209+1)</f>
        <v/>
      </c>
      <c r="BB209" s="121">
        <f>$C209*INDEX(Curves!$AI$8:$AI$68,BB$4-$B209+1)</f>
        <v/>
      </c>
      <c r="BC209" s="121">
        <f>$C209*INDEX(Curves!$AI$8:$AI$68,BC$4-$B209+1)</f>
        <v/>
      </c>
      <c r="BD209" s="121">
        <f>$C209*INDEX(Curves!$AI$8:$AI$68,BD$4-$B209+1)</f>
        <v/>
      </c>
      <c r="BE209" s="121">
        <f>$C209*INDEX(Curves!$AI$8:$AI$68,BE$4-$B209+1)</f>
        <v/>
      </c>
      <c r="BF209" s="121">
        <f>$C209*INDEX(Curves!$AI$8:$AI$68,BF$4-$B209+1)</f>
        <v/>
      </c>
      <c r="BG209" s="121">
        <f>$C209*INDEX(Curves!$AI$8:$AI$68,BG$4-$B209+1)</f>
        <v/>
      </c>
      <c r="BH209" s="121">
        <f>$C209*INDEX(Curves!$AI$8:$AI$68,BH$4-$B209+1)</f>
        <v/>
      </c>
      <c r="BI209" s="121">
        <f>$C209*INDEX(Curves!$AI$8:$AI$68,BI$4-$B209+1)</f>
        <v/>
      </c>
      <c r="BJ209" s="121">
        <f>$C209*INDEX(Curves!$AI$8:$AI$68,BJ$4-$B209+1)</f>
        <v/>
      </c>
      <c r="BK209" s="121">
        <f>$C209*INDEX(Curves!$AI$8:$AI$68,BK$4-$B209+1)</f>
        <v/>
      </c>
      <c r="BL209" s="121">
        <f>$C209*INDEX(Curves!$AI$8:$AI$68,BL$4-$B209+1)</f>
        <v/>
      </c>
    </row>
    <row r="210">
      <c r="A210" s="116" t="inlineStr">
        <is>
          <t>Cohort month 12</t>
        </is>
      </c>
      <c r="B210" s="116" t="n">
        <v>12</v>
      </c>
      <c r="C210" s="33">
        <f>INDEX(Ops!$E$60:$BL$60,1,$B210)</f>
        <v/>
      </c>
      <c r="Q210" s="121">
        <f>$C210*INDEX(Curves!$AI$8:$AI$68,Q$4-$B210+1)</f>
        <v/>
      </c>
      <c r="R210" s="121">
        <f>$C210*INDEX(Curves!$AI$8:$AI$68,R$4-$B210+1)</f>
        <v/>
      </c>
      <c r="S210" s="121">
        <f>$C210*INDEX(Curves!$AI$8:$AI$68,S$4-$B210+1)</f>
        <v/>
      </c>
      <c r="T210" s="121">
        <f>$C210*INDEX(Curves!$AI$8:$AI$68,T$4-$B210+1)</f>
        <v/>
      </c>
      <c r="U210" s="121">
        <f>$C210*INDEX(Curves!$AI$8:$AI$68,U$4-$B210+1)</f>
        <v/>
      </c>
      <c r="V210" s="121">
        <f>$C210*INDEX(Curves!$AI$8:$AI$68,V$4-$B210+1)</f>
        <v/>
      </c>
      <c r="W210" s="121">
        <f>$C210*INDEX(Curves!$AI$8:$AI$68,W$4-$B210+1)</f>
        <v/>
      </c>
      <c r="X210" s="121">
        <f>$C210*INDEX(Curves!$AI$8:$AI$68,X$4-$B210+1)</f>
        <v/>
      </c>
      <c r="Y210" s="121">
        <f>$C210*INDEX(Curves!$AI$8:$AI$68,Y$4-$B210+1)</f>
        <v/>
      </c>
      <c r="Z210" s="121">
        <f>$C210*INDEX(Curves!$AI$8:$AI$68,Z$4-$B210+1)</f>
        <v/>
      </c>
      <c r="AA210" s="121">
        <f>$C210*INDEX(Curves!$AI$8:$AI$68,AA$4-$B210+1)</f>
        <v/>
      </c>
      <c r="AB210" s="121">
        <f>$C210*INDEX(Curves!$AI$8:$AI$68,AB$4-$B210+1)</f>
        <v/>
      </c>
      <c r="AC210" s="121">
        <f>$C210*INDEX(Curves!$AI$8:$AI$68,AC$4-$B210+1)</f>
        <v/>
      </c>
      <c r="AD210" s="121">
        <f>$C210*INDEX(Curves!$AI$8:$AI$68,AD$4-$B210+1)</f>
        <v/>
      </c>
      <c r="AE210" s="121">
        <f>$C210*INDEX(Curves!$AI$8:$AI$68,AE$4-$B210+1)</f>
        <v/>
      </c>
      <c r="AF210" s="121">
        <f>$C210*INDEX(Curves!$AI$8:$AI$68,AF$4-$B210+1)</f>
        <v/>
      </c>
      <c r="AG210" s="121">
        <f>$C210*INDEX(Curves!$AI$8:$AI$68,AG$4-$B210+1)</f>
        <v/>
      </c>
      <c r="AH210" s="121">
        <f>$C210*INDEX(Curves!$AI$8:$AI$68,AH$4-$B210+1)</f>
        <v/>
      </c>
      <c r="AI210" s="121">
        <f>$C210*INDEX(Curves!$AI$8:$AI$68,AI$4-$B210+1)</f>
        <v/>
      </c>
      <c r="AJ210" s="121">
        <f>$C210*INDEX(Curves!$AI$8:$AI$68,AJ$4-$B210+1)</f>
        <v/>
      </c>
      <c r="AK210" s="121">
        <f>$C210*INDEX(Curves!$AI$8:$AI$68,AK$4-$B210+1)</f>
        <v/>
      </c>
      <c r="AL210" s="121">
        <f>$C210*INDEX(Curves!$AI$8:$AI$68,AL$4-$B210+1)</f>
        <v/>
      </c>
      <c r="AM210" s="121">
        <f>$C210*INDEX(Curves!$AI$8:$AI$68,AM$4-$B210+1)</f>
        <v/>
      </c>
      <c r="AN210" s="121">
        <f>$C210*INDEX(Curves!$AI$8:$AI$68,AN$4-$B210+1)</f>
        <v/>
      </c>
      <c r="AO210" s="121">
        <f>$C210*INDEX(Curves!$AI$8:$AI$68,AO$4-$B210+1)</f>
        <v/>
      </c>
      <c r="AP210" s="121">
        <f>$C210*INDEX(Curves!$AI$8:$AI$68,AP$4-$B210+1)</f>
        <v/>
      </c>
      <c r="AQ210" s="121">
        <f>$C210*INDEX(Curves!$AI$8:$AI$68,AQ$4-$B210+1)</f>
        <v/>
      </c>
      <c r="AR210" s="121">
        <f>$C210*INDEX(Curves!$AI$8:$AI$68,AR$4-$B210+1)</f>
        <v/>
      </c>
      <c r="AS210" s="121">
        <f>$C210*INDEX(Curves!$AI$8:$AI$68,AS$4-$B210+1)</f>
        <v/>
      </c>
      <c r="AT210" s="121">
        <f>$C210*INDEX(Curves!$AI$8:$AI$68,AT$4-$B210+1)</f>
        <v/>
      </c>
      <c r="AU210" s="121">
        <f>$C210*INDEX(Curves!$AI$8:$AI$68,AU$4-$B210+1)</f>
        <v/>
      </c>
      <c r="AV210" s="121">
        <f>$C210*INDEX(Curves!$AI$8:$AI$68,AV$4-$B210+1)</f>
        <v/>
      </c>
      <c r="AW210" s="121">
        <f>$C210*INDEX(Curves!$AI$8:$AI$68,AW$4-$B210+1)</f>
        <v/>
      </c>
      <c r="AX210" s="121">
        <f>$C210*INDEX(Curves!$AI$8:$AI$68,AX$4-$B210+1)</f>
        <v/>
      </c>
      <c r="AY210" s="121">
        <f>$C210*INDEX(Curves!$AI$8:$AI$68,AY$4-$B210+1)</f>
        <v/>
      </c>
      <c r="AZ210" s="121">
        <f>$C210*INDEX(Curves!$AI$8:$AI$68,AZ$4-$B210+1)</f>
        <v/>
      </c>
      <c r="BA210" s="121">
        <f>$C210*INDEX(Curves!$AI$8:$AI$68,BA$4-$B210+1)</f>
        <v/>
      </c>
      <c r="BB210" s="121">
        <f>$C210*INDEX(Curves!$AI$8:$AI$68,BB$4-$B210+1)</f>
        <v/>
      </c>
      <c r="BC210" s="121">
        <f>$C210*INDEX(Curves!$AI$8:$AI$68,BC$4-$B210+1)</f>
        <v/>
      </c>
      <c r="BD210" s="121">
        <f>$C210*INDEX(Curves!$AI$8:$AI$68,BD$4-$B210+1)</f>
        <v/>
      </c>
      <c r="BE210" s="121">
        <f>$C210*INDEX(Curves!$AI$8:$AI$68,BE$4-$B210+1)</f>
        <v/>
      </c>
      <c r="BF210" s="121">
        <f>$C210*INDEX(Curves!$AI$8:$AI$68,BF$4-$B210+1)</f>
        <v/>
      </c>
      <c r="BG210" s="121">
        <f>$C210*INDEX(Curves!$AI$8:$AI$68,BG$4-$B210+1)</f>
        <v/>
      </c>
      <c r="BH210" s="121">
        <f>$C210*INDEX(Curves!$AI$8:$AI$68,BH$4-$B210+1)</f>
        <v/>
      </c>
      <c r="BI210" s="121">
        <f>$C210*INDEX(Curves!$AI$8:$AI$68,BI$4-$B210+1)</f>
        <v/>
      </c>
      <c r="BJ210" s="121">
        <f>$C210*INDEX(Curves!$AI$8:$AI$68,BJ$4-$B210+1)</f>
        <v/>
      </c>
      <c r="BK210" s="121">
        <f>$C210*INDEX(Curves!$AI$8:$AI$68,BK$4-$B210+1)</f>
        <v/>
      </c>
      <c r="BL210" s="121">
        <f>$C210*INDEX(Curves!$AI$8:$AI$68,BL$4-$B210+1)</f>
        <v/>
      </c>
    </row>
    <row r="211">
      <c r="A211" s="116" t="inlineStr">
        <is>
          <t>Cohort month 13</t>
        </is>
      </c>
      <c r="B211" s="116" t="n">
        <v>13</v>
      </c>
      <c r="C211" s="33">
        <f>INDEX(Ops!$E$60:$BL$60,1,$B211)</f>
        <v/>
      </c>
      <c r="R211" s="121">
        <f>$C211*INDEX(Curves!$AI$8:$AI$68,R$4-$B211+1)</f>
        <v/>
      </c>
      <c r="S211" s="121">
        <f>$C211*INDEX(Curves!$AI$8:$AI$68,S$4-$B211+1)</f>
        <v/>
      </c>
      <c r="T211" s="121">
        <f>$C211*INDEX(Curves!$AI$8:$AI$68,T$4-$B211+1)</f>
        <v/>
      </c>
      <c r="U211" s="121">
        <f>$C211*INDEX(Curves!$AI$8:$AI$68,U$4-$B211+1)</f>
        <v/>
      </c>
      <c r="V211" s="121">
        <f>$C211*INDEX(Curves!$AI$8:$AI$68,V$4-$B211+1)</f>
        <v/>
      </c>
      <c r="W211" s="121">
        <f>$C211*INDEX(Curves!$AI$8:$AI$68,W$4-$B211+1)</f>
        <v/>
      </c>
      <c r="X211" s="121">
        <f>$C211*INDEX(Curves!$AI$8:$AI$68,X$4-$B211+1)</f>
        <v/>
      </c>
      <c r="Y211" s="121">
        <f>$C211*INDEX(Curves!$AI$8:$AI$68,Y$4-$B211+1)</f>
        <v/>
      </c>
      <c r="Z211" s="121">
        <f>$C211*INDEX(Curves!$AI$8:$AI$68,Z$4-$B211+1)</f>
        <v/>
      </c>
      <c r="AA211" s="121">
        <f>$C211*INDEX(Curves!$AI$8:$AI$68,AA$4-$B211+1)</f>
        <v/>
      </c>
      <c r="AB211" s="121">
        <f>$C211*INDEX(Curves!$AI$8:$AI$68,AB$4-$B211+1)</f>
        <v/>
      </c>
      <c r="AC211" s="121">
        <f>$C211*INDEX(Curves!$AI$8:$AI$68,AC$4-$B211+1)</f>
        <v/>
      </c>
      <c r="AD211" s="121">
        <f>$C211*INDEX(Curves!$AI$8:$AI$68,AD$4-$B211+1)</f>
        <v/>
      </c>
      <c r="AE211" s="121">
        <f>$C211*INDEX(Curves!$AI$8:$AI$68,AE$4-$B211+1)</f>
        <v/>
      </c>
      <c r="AF211" s="121">
        <f>$C211*INDEX(Curves!$AI$8:$AI$68,AF$4-$B211+1)</f>
        <v/>
      </c>
      <c r="AG211" s="121">
        <f>$C211*INDEX(Curves!$AI$8:$AI$68,AG$4-$B211+1)</f>
        <v/>
      </c>
      <c r="AH211" s="121">
        <f>$C211*INDEX(Curves!$AI$8:$AI$68,AH$4-$B211+1)</f>
        <v/>
      </c>
      <c r="AI211" s="121">
        <f>$C211*INDEX(Curves!$AI$8:$AI$68,AI$4-$B211+1)</f>
        <v/>
      </c>
      <c r="AJ211" s="121">
        <f>$C211*INDEX(Curves!$AI$8:$AI$68,AJ$4-$B211+1)</f>
        <v/>
      </c>
      <c r="AK211" s="121">
        <f>$C211*INDEX(Curves!$AI$8:$AI$68,AK$4-$B211+1)</f>
        <v/>
      </c>
      <c r="AL211" s="121">
        <f>$C211*INDEX(Curves!$AI$8:$AI$68,AL$4-$B211+1)</f>
        <v/>
      </c>
      <c r="AM211" s="121">
        <f>$C211*INDEX(Curves!$AI$8:$AI$68,AM$4-$B211+1)</f>
        <v/>
      </c>
      <c r="AN211" s="121">
        <f>$C211*INDEX(Curves!$AI$8:$AI$68,AN$4-$B211+1)</f>
        <v/>
      </c>
      <c r="AO211" s="121">
        <f>$C211*INDEX(Curves!$AI$8:$AI$68,AO$4-$B211+1)</f>
        <v/>
      </c>
      <c r="AP211" s="121">
        <f>$C211*INDEX(Curves!$AI$8:$AI$68,AP$4-$B211+1)</f>
        <v/>
      </c>
      <c r="AQ211" s="121">
        <f>$C211*INDEX(Curves!$AI$8:$AI$68,AQ$4-$B211+1)</f>
        <v/>
      </c>
      <c r="AR211" s="121">
        <f>$C211*INDEX(Curves!$AI$8:$AI$68,AR$4-$B211+1)</f>
        <v/>
      </c>
      <c r="AS211" s="121">
        <f>$C211*INDEX(Curves!$AI$8:$AI$68,AS$4-$B211+1)</f>
        <v/>
      </c>
      <c r="AT211" s="121">
        <f>$C211*INDEX(Curves!$AI$8:$AI$68,AT$4-$B211+1)</f>
        <v/>
      </c>
      <c r="AU211" s="121">
        <f>$C211*INDEX(Curves!$AI$8:$AI$68,AU$4-$B211+1)</f>
        <v/>
      </c>
      <c r="AV211" s="121">
        <f>$C211*INDEX(Curves!$AI$8:$AI$68,AV$4-$B211+1)</f>
        <v/>
      </c>
      <c r="AW211" s="121">
        <f>$C211*INDEX(Curves!$AI$8:$AI$68,AW$4-$B211+1)</f>
        <v/>
      </c>
      <c r="AX211" s="121">
        <f>$C211*INDEX(Curves!$AI$8:$AI$68,AX$4-$B211+1)</f>
        <v/>
      </c>
      <c r="AY211" s="121">
        <f>$C211*INDEX(Curves!$AI$8:$AI$68,AY$4-$B211+1)</f>
        <v/>
      </c>
      <c r="AZ211" s="121">
        <f>$C211*INDEX(Curves!$AI$8:$AI$68,AZ$4-$B211+1)</f>
        <v/>
      </c>
      <c r="BA211" s="121">
        <f>$C211*INDEX(Curves!$AI$8:$AI$68,BA$4-$B211+1)</f>
        <v/>
      </c>
      <c r="BB211" s="121">
        <f>$C211*INDEX(Curves!$AI$8:$AI$68,BB$4-$B211+1)</f>
        <v/>
      </c>
      <c r="BC211" s="121">
        <f>$C211*INDEX(Curves!$AI$8:$AI$68,BC$4-$B211+1)</f>
        <v/>
      </c>
      <c r="BD211" s="121">
        <f>$C211*INDEX(Curves!$AI$8:$AI$68,BD$4-$B211+1)</f>
        <v/>
      </c>
      <c r="BE211" s="121">
        <f>$C211*INDEX(Curves!$AI$8:$AI$68,BE$4-$B211+1)</f>
        <v/>
      </c>
      <c r="BF211" s="121">
        <f>$C211*INDEX(Curves!$AI$8:$AI$68,BF$4-$B211+1)</f>
        <v/>
      </c>
      <c r="BG211" s="121">
        <f>$C211*INDEX(Curves!$AI$8:$AI$68,BG$4-$B211+1)</f>
        <v/>
      </c>
      <c r="BH211" s="121">
        <f>$C211*INDEX(Curves!$AI$8:$AI$68,BH$4-$B211+1)</f>
        <v/>
      </c>
      <c r="BI211" s="121">
        <f>$C211*INDEX(Curves!$AI$8:$AI$68,BI$4-$B211+1)</f>
        <v/>
      </c>
      <c r="BJ211" s="121">
        <f>$C211*INDEX(Curves!$AI$8:$AI$68,BJ$4-$B211+1)</f>
        <v/>
      </c>
      <c r="BK211" s="121">
        <f>$C211*INDEX(Curves!$AI$8:$AI$68,BK$4-$B211+1)</f>
        <v/>
      </c>
      <c r="BL211" s="121">
        <f>$C211*INDEX(Curves!$AI$8:$AI$68,BL$4-$B211+1)</f>
        <v/>
      </c>
    </row>
    <row r="212">
      <c r="A212" s="116" t="inlineStr">
        <is>
          <t>Cohort month 14</t>
        </is>
      </c>
      <c r="B212" s="116" t="n">
        <v>14</v>
      </c>
      <c r="C212" s="33">
        <f>INDEX(Ops!$E$60:$BL$60,1,$B212)</f>
        <v/>
      </c>
      <c r="S212" s="121">
        <f>$C212*INDEX(Curves!$AI$8:$AI$68,S$4-$B212+1)</f>
        <v/>
      </c>
      <c r="T212" s="121">
        <f>$C212*INDEX(Curves!$AI$8:$AI$68,T$4-$B212+1)</f>
        <v/>
      </c>
      <c r="U212" s="121">
        <f>$C212*INDEX(Curves!$AI$8:$AI$68,U$4-$B212+1)</f>
        <v/>
      </c>
      <c r="V212" s="121">
        <f>$C212*INDEX(Curves!$AI$8:$AI$68,V$4-$B212+1)</f>
        <v/>
      </c>
      <c r="W212" s="121">
        <f>$C212*INDEX(Curves!$AI$8:$AI$68,W$4-$B212+1)</f>
        <v/>
      </c>
      <c r="X212" s="121">
        <f>$C212*INDEX(Curves!$AI$8:$AI$68,X$4-$B212+1)</f>
        <v/>
      </c>
      <c r="Y212" s="121">
        <f>$C212*INDEX(Curves!$AI$8:$AI$68,Y$4-$B212+1)</f>
        <v/>
      </c>
      <c r="Z212" s="121">
        <f>$C212*INDEX(Curves!$AI$8:$AI$68,Z$4-$B212+1)</f>
        <v/>
      </c>
      <c r="AA212" s="121">
        <f>$C212*INDEX(Curves!$AI$8:$AI$68,AA$4-$B212+1)</f>
        <v/>
      </c>
      <c r="AB212" s="121">
        <f>$C212*INDEX(Curves!$AI$8:$AI$68,AB$4-$B212+1)</f>
        <v/>
      </c>
      <c r="AC212" s="121">
        <f>$C212*INDEX(Curves!$AI$8:$AI$68,AC$4-$B212+1)</f>
        <v/>
      </c>
      <c r="AD212" s="121">
        <f>$C212*INDEX(Curves!$AI$8:$AI$68,AD$4-$B212+1)</f>
        <v/>
      </c>
      <c r="AE212" s="121">
        <f>$C212*INDEX(Curves!$AI$8:$AI$68,AE$4-$B212+1)</f>
        <v/>
      </c>
      <c r="AF212" s="121">
        <f>$C212*INDEX(Curves!$AI$8:$AI$68,AF$4-$B212+1)</f>
        <v/>
      </c>
      <c r="AG212" s="121">
        <f>$C212*INDEX(Curves!$AI$8:$AI$68,AG$4-$B212+1)</f>
        <v/>
      </c>
      <c r="AH212" s="121">
        <f>$C212*INDEX(Curves!$AI$8:$AI$68,AH$4-$B212+1)</f>
        <v/>
      </c>
      <c r="AI212" s="121">
        <f>$C212*INDEX(Curves!$AI$8:$AI$68,AI$4-$B212+1)</f>
        <v/>
      </c>
      <c r="AJ212" s="121">
        <f>$C212*INDEX(Curves!$AI$8:$AI$68,AJ$4-$B212+1)</f>
        <v/>
      </c>
      <c r="AK212" s="121">
        <f>$C212*INDEX(Curves!$AI$8:$AI$68,AK$4-$B212+1)</f>
        <v/>
      </c>
      <c r="AL212" s="121">
        <f>$C212*INDEX(Curves!$AI$8:$AI$68,AL$4-$B212+1)</f>
        <v/>
      </c>
      <c r="AM212" s="121">
        <f>$C212*INDEX(Curves!$AI$8:$AI$68,AM$4-$B212+1)</f>
        <v/>
      </c>
      <c r="AN212" s="121">
        <f>$C212*INDEX(Curves!$AI$8:$AI$68,AN$4-$B212+1)</f>
        <v/>
      </c>
      <c r="AO212" s="121">
        <f>$C212*INDEX(Curves!$AI$8:$AI$68,AO$4-$B212+1)</f>
        <v/>
      </c>
      <c r="AP212" s="121">
        <f>$C212*INDEX(Curves!$AI$8:$AI$68,AP$4-$B212+1)</f>
        <v/>
      </c>
      <c r="AQ212" s="121">
        <f>$C212*INDEX(Curves!$AI$8:$AI$68,AQ$4-$B212+1)</f>
        <v/>
      </c>
      <c r="AR212" s="121">
        <f>$C212*INDEX(Curves!$AI$8:$AI$68,AR$4-$B212+1)</f>
        <v/>
      </c>
      <c r="AS212" s="121">
        <f>$C212*INDEX(Curves!$AI$8:$AI$68,AS$4-$B212+1)</f>
        <v/>
      </c>
      <c r="AT212" s="121">
        <f>$C212*INDEX(Curves!$AI$8:$AI$68,AT$4-$B212+1)</f>
        <v/>
      </c>
      <c r="AU212" s="121">
        <f>$C212*INDEX(Curves!$AI$8:$AI$68,AU$4-$B212+1)</f>
        <v/>
      </c>
      <c r="AV212" s="121">
        <f>$C212*INDEX(Curves!$AI$8:$AI$68,AV$4-$B212+1)</f>
        <v/>
      </c>
      <c r="AW212" s="121">
        <f>$C212*INDEX(Curves!$AI$8:$AI$68,AW$4-$B212+1)</f>
        <v/>
      </c>
      <c r="AX212" s="121">
        <f>$C212*INDEX(Curves!$AI$8:$AI$68,AX$4-$B212+1)</f>
        <v/>
      </c>
      <c r="AY212" s="121">
        <f>$C212*INDEX(Curves!$AI$8:$AI$68,AY$4-$B212+1)</f>
        <v/>
      </c>
      <c r="AZ212" s="121">
        <f>$C212*INDEX(Curves!$AI$8:$AI$68,AZ$4-$B212+1)</f>
        <v/>
      </c>
      <c r="BA212" s="121">
        <f>$C212*INDEX(Curves!$AI$8:$AI$68,BA$4-$B212+1)</f>
        <v/>
      </c>
      <c r="BB212" s="121">
        <f>$C212*INDEX(Curves!$AI$8:$AI$68,BB$4-$B212+1)</f>
        <v/>
      </c>
      <c r="BC212" s="121">
        <f>$C212*INDEX(Curves!$AI$8:$AI$68,BC$4-$B212+1)</f>
        <v/>
      </c>
      <c r="BD212" s="121">
        <f>$C212*INDEX(Curves!$AI$8:$AI$68,BD$4-$B212+1)</f>
        <v/>
      </c>
      <c r="BE212" s="121">
        <f>$C212*INDEX(Curves!$AI$8:$AI$68,BE$4-$B212+1)</f>
        <v/>
      </c>
      <c r="BF212" s="121">
        <f>$C212*INDEX(Curves!$AI$8:$AI$68,BF$4-$B212+1)</f>
        <v/>
      </c>
      <c r="BG212" s="121">
        <f>$C212*INDEX(Curves!$AI$8:$AI$68,BG$4-$B212+1)</f>
        <v/>
      </c>
      <c r="BH212" s="121">
        <f>$C212*INDEX(Curves!$AI$8:$AI$68,BH$4-$B212+1)</f>
        <v/>
      </c>
      <c r="BI212" s="121">
        <f>$C212*INDEX(Curves!$AI$8:$AI$68,BI$4-$B212+1)</f>
        <v/>
      </c>
      <c r="BJ212" s="121">
        <f>$C212*INDEX(Curves!$AI$8:$AI$68,BJ$4-$B212+1)</f>
        <v/>
      </c>
      <c r="BK212" s="121">
        <f>$C212*INDEX(Curves!$AI$8:$AI$68,BK$4-$B212+1)</f>
        <v/>
      </c>
      <c r="BL212" s="121">
        <f>$C212*INDEX(Curves!$AI$8:$AI$68,BL$4-$B212+1)</f>
        <v/>
      </c>
    </row>
    <row r="213">
      <c r="A213" s="116" t="inlineStr">
        <is>
          <t>Cohort month 15</t>
        </is>
      </c>
      <c r="B213" s="116" t="n">
        <v>15</v>
      </c>
      <c r="C213" s="33">
        <f>INDEX(Ops!$E$60:$BL$60,1,$B213)</f>
        <v/>
      </c>
      <c r="T213" s="121">
        <f>$C213*INDEX(Curves!$AI$8:$AI$68,T$4-$B213+1)</f>
        <v/>
      </c>
      <c r="U213" s="121">
        <f>$C213*INDEX(Curves!$AI$8:$AI$68,U$4-$B213+1)</f>
        <v/>
      </c>
      <c r="V213" s="121">
        <f>$C213*INDEX(Curves!$AI$8:$AI$68,V$4-$B213+1)</f>
        <v/>
      </c>
      <c r="W213" s="121">
        <f>$C213*INDEX(Curves!$AI$8:$AI$68,W$4-$B213+1)</f>
        <v/>
      </c>
      <c r="X213" s="121">
        <f>$C213*INDEX(Curves!$AI$8:$AI$68,X$4-$B213+1)</f>
        <v/>
      </c>
      <c r="Y213" s="121">
        <f>$C213*INDEX(Curves!$AI$8:$AI$68,Y$4-$B213+1)</f>
        <v/>
      </c>
      <c r="Z213" s="121">
        <f>$C213*INDEX(Curves!$AI$8:$AI$68,Z$4-$B213+1)</f>
        <v/>
      </c>
      <c r="AA213" s="121">
        <f>$C213*INDEX(Curves!$AI$8:$AI$68,AA$4-$B213+1)</f>
        <v/>
      </c>
      <c r="AB213" s="121">
        <f>$C213*INDEX(Curves!$AI$8:$AI$68,AB$4-$B213+1)</f>
        <v/>
      </c>
      <c r="AC213" s="121">
        <f>$C213*INDEX(Curves!$AI$8:$AI$68,AC$4-$B213+1)</f>
        <v/>
      </c>
      <c r="AD213" s="121">
        <f>$C213*INDEX(Curves!$AI$8:$AI$68,AD$4-$B213+1)</f>
        <v/>
      </c>
      <c r="AE213" s="121">
        <f>$C213*INDEX(Curves!$AI$8:$AI$68,AE$4-$B213+1)</f>
        <v/>
      </c>
      <c r="AF213" s="121">
        <f>$C213*INDEX(Curves!$AI$8:$AI$68,AF$4-$B213+1)</f>
        <v/>
      </c>
      <c r="AG213" s="121">
        <f>$C213*INDEX(Curves!$AI$8:$AI$68,AG$4-$B213+1)</f>
        <v/>
      </c>
      <c r="AH213" s="121">
        <f>$C213*INDEX(Curves!$AI$8:$AI$68,AH$4-$B213+1)</f>
        <v/>
      </c>
      <c r="AI213" s="121">
        <f>$C213*INDEX(Curves!$AI$8:$AI$68,AI$4-$B213+1)</f>
        <v/>
      </c>
      <c r="AJ213" s="121">
        <f>$C213*INDEX(Curves!$AI$8:$AI$68,AJ$4-$B213+1)</f>
        <v/>
      </c>
      <c r="AK213" s="121">
        <f>$C213*INDEX(Curves!$AI$8:$AI$68,AK$4-$B213+1)</f>
        <v/>
      </c>
      <c r="AL213" s="121">
        <f>$C213*INDEX(Curves!$AI$8:$AI$68,AL$4-$B213+1)</f>
        <v/>
      </c>
      <c r="AM213" s="121">
        <f>$C213*INDEX(Curves!$AI$8:$AI$68,AM$4-$B213+1)</f>
        <v/>
      </c>
      <c r="AN213" s="121">
        <f>$C213*INDEX(Curves!$AI$8:$AI$68,AN$4-$B213+1)</f>
        <v/>
      </c>
      <c r="AO213" s="121">
        <f>$C213*INDEX(Curves!$AI$8:$AI$68,AO$4-$B213+1)</f>
        <v/>
      </c>
      <c r="AP213" s="121">
        <f>$C213*INDEX(Curves!$AI$8:$AI$68,AP$4-$B213+1)</f>
        <v/>
      </c>
      <c r="AQ213" s="121">
        <f>$C213*INDEX(Curves!$AI$8:$AI$68,AQ$4-$B213+1)</f>
        <v/>
      </c>
      <c r="AR213" s="121">
        <f>$C213*INDEX(Curves!$AI$8:$AI$68,AR$4-$B213+1)</f>
        <v/>
      </c>
      <c r="AS213" s="121">
        <f>$C213*INDEX(Curves!$AI$8:$AI$68,AS$4-$B213+1)</f>
        <v/>
      </c>
      <c r="AT213" s="121">
        <f>$C213*INDEX(Curves!$AI$8:$AI$68,AT$4-$B213+1)</f>
        <v/>
      </c>
      <c r="AU213" s="121">
        <f>$C213*INDEX(Curves!$AI$8:$AI$68,AU$4-$B213+1)</f>
        <v/>
      </c>
      <c r="AV213" s="121">
        <f>$C213*INDEX(Curves!$AI$8:$AI$68,AV$4-$B213+1)</f>
        <v/>
      </c>
      <c r="AW213" s="121">
        <f>$C213*INDEX(Curves!$AI$8:$AI$68,AW$4-$B213+1)</f>
        <v/>
      </c>
      <c r="AX213" s="121">
        <f>$C213*INDEX(Curves!$AI$8:$AI$68,AX$4-$B213+1)</f>
        <v/>
      </c>
      <c r="AY213" s="121">
        <f>$C213*INDEX(Curves!$AI$8:$AI$68,AY$4-$B213+1)</f>
        <v/>
      </c>
      <c r="AZ213" s="121">
        <f>$C213*INDEX(Curves!$AI$8:$AI$68,AZ$4-$B213+1)</f>
        <v/>
      </c>
      <c r="BA213" s="121">
        <f>$C213*INDEX(Curves!$AI$8:$AI$68,BA$4-$B213+1)</f>
        <v/>
      </c>
      <c r="BB213" s="121">
        <f>$C213*INDEX(Curves!$AI$8:$AI$68,BB$4-$B213+1)</f>
        <v/>
      </c>
      <c r="BC213" s="121">
        <f>$C213*INDEX(Curves!$AI$8:$AI$68,BC$4-$B213+1)</f>
        <v/>
      </c>
      <c r="BD213" s="121">
        <f>$C213*INDEX(Curves!$AI$8:$AI$68,BD$4-$B213+1)</f>
        <v/>
      </c>
      <c r="BE213" s="121">
        <f>$C213*INDEX(Curves!$AI$8:$AI$68,BE$4-$B213+1)</f>
        <v/>
      </c>
      <c r="BF213" s="121">
        <f>$C213*INDEX(Curves!$AI$8:$AI$68,BF$4-$B213+1)</f>
        <v/>
      </c>
      <c r="BG213" s="121">
        <f>$C213*INDEX(Curves!$AI$8:$AI$68,BG$4-$B213+1)</f>
        <v/>
      </c>
      <c r="BH213" s="121">
        <f>$C213*INDEX(Curves!$AI$8:$AI$68,BH$4-$B213+1)</f>
        <v/>
      </c>
      <c r="BI213" s="121">
        <f>$C213*INDEX(Curves!$AI$8:$AI$68,BI$4-$B213+1)</f>
        <v/>
      </c>
      <c r="BJ213" s="121">
        <f>$C213*INDEX(Curves!$AI$8:$AI$68,BJ$4-$B213+1)</f>
        <v/>
      </c>
      <c r="BK213" s="121">
        <f>$C213*INDEX(Curves!$AI$8:$AI$68,BK$4-$B213+1)</f>
        <v/>
      </c>
      <c r="BL213" s="121">
        <f>$C213*INDEX(Curves!$AI$8:$AI$68,BL$4-$B213+1)</f>
        <v/>
      </c>
    </row>
    <row r="214">
      <c r="A214" s="116" t="inlineStr">
        <is>
          <t>Cohort month 16</t>
        </is>
      </c>
      <c r="B214" s="116" t="n">
        <v>16</v>
      </c>
      <c r="C214" s="33">
        <f>INDEX(Ops!$E$60:$BL$60,1,$B214)</f>
        <v/>
      </c>
      <c r="U214" s="121">
        <f>$C214*INDEX(Curves!$AI$8:$AI$68,U$4-$B214+1)</f>
        <v/>
      </c>
      <c r="V214" s="121">
        <f>$C214*INDEX(Curves!$AI$8:$AI$68,V$4-$B214+1)</f>
        <v/>
      </c>
      <c r="W214" s="121">
        <f>$C214*INDEX(Curves!$AI$8:$AI$68,W$4-$B214+1)</f>
        <v/>
      </c>
      <c r="X214" s="121">
        <f>$C214*INDEX(Curves!$AI$8:$AI$68,X$4-$B214+1)</f>
        <v/>
      </c>
      <c r="Y214" s="121">
        <f>$C214*INDEX(Curves!$AI$8:$AI$68,Y$4-$B214+1)</f>
        <v/>
      </c>
      <c r="Z214" s="121">
        <f>$C214*INDEX(Curves!$AI$8:$AI$68,Z$4-$B214+1)</f>
        <v/>
      </c>
      <c r="AA214" s="121">
        <f>$C214*INDEX(Curves!$AI$8:$AI$68,AA$4-$B214+1)</f>
        <v/>
      </c>
      <c r="AB214" s="121">
        <f>$C214*INDEX(Curves!$AI$8:$AI$68,AB$4-$B214+1)</f>
        <v/>
      </c>
      <c r="AC214" s="121">
        <f>$C214*INDEX(Curves!$AI$8:$AI$68,AC$4-$B214+1)</f>
        <v/>
      </c>
      <c r="AD214" s="121">
        <f>$C214*INDEX(Curves!$AI$8:$AI$68,AD$4-$B214+1)</f>
        <v/>
      </c>
      <c r="AE214" s="121">
        <f>$C214*INDEX(Curves!$AI$8:$AI$68,AE$4-$B214+1)</f>
        <v/>
      </c>
      <c r="AF214" s="121">
        <f>$C214*INDEX(Curves!$AI$8:$AI$68,AF$4-$B214+1)</f>
        <v/>
      </c>
      <c r="AG214" s="121">
        <f>$C214*INDEX(Curves!$AI$8:$AI$68,AG$4-$B214+1)</f>
        <v/>
      </c>
      <c r="AH214" s="121">
        <f>$C214*INDEX(Curves!$AI$8:$AI$68,AH$4-$B214+1)</f>
        <v/>
      </c>
      <c r="AI214" s="121">
        <f>$C214*INDEX(Curves!$AI$8:$AI$68,AI$4-$B214+1)</f>
        <v/>
      </c>
      <c r="AJ214" s="121">
        <f>$C214*INDEX(Curves!$AI$8:$AI$68,AJ$4-$B214+1)</f>
        <v/>
      </c>
      <c r="AK214" s="121">
        <f>$C214*INDEX(Curves!$AI$8:$AI$68,AK$4-$B214+1)</f>
        <v/>
      </c>
      <c r="AL214" s="121">
        <f>$C214*INDEX(Curves!$AI$8:$AI$68,AL$4-$B214+1)</f>
        <v/>
      </c>
      <c r="AM214" s="121">
        <f>$C214*INDEX(Curves!$AI$8:$AI$68,AM$4-$B214+1)</f>
        <v/>
      </c>
      <c r="AN214" s="121">
        <f>$C214*INDEX(Curves!$AI$8:$AI$68,AN$4-$B214+1)</f>
        <v/>
      </c>
      <c r="AO214" s="121">
        <f>$C214*INDEX(Curves!$AI$8:$AI$68,AO$4-$B214+1)</f>
        <v/>
      </c>
      <c r="AP214" s="121">
        <f>$C214*INDEX(Curves!$AI$8:$AI$68,AP$4-$B214+1)</f>
        <v/>
      </c>
      <c r="AQ214" s="121">
        <f>$C214*INDEX(Curves!$AI$8:$AI$68,AQ$4-$B214+1)</f>
        <v/>
      </c>
      <c r="AR214" s="121">
        <f>$C214*INDEX(Curves!$AI$8:$AI$68,AR$4-$B214+1)</f>
        <v/>
      </c>
      <c r="AS214" s="121">
        <f>$C214*INDEX(Curves!$AI$8:$AI$68,AS$4-$B214+1)</f>
        <v/>
      </c>
      <c r="AT214" s="121">
        <f>$C214*INDEX(Curves!$AI$8:$AI$68,AT$4-$B214+1)</f>
        <v/>
      </c>
      <c r="AU214" s="121">
        <f>$C214*INDEX(Curves!$AI$8:$AI$68,AU$4-$B214+1)</f>
        <v/>
      </c>
      <c r="AV214" s="121">
        <f>$C214*INDEX(Curves!$AI$8:$AI$68,AV$4-$B214+1)</f>
        <v/>
      </c>
      <c r="AW214" s="121">
        <f>$C214*INDEX(Curves!$AI$8:$AI$68,AW$4-$B214+1)</f>
        <v/>
      </c>
      <c r="AX214" s="121">
        <f>$C214*INDEX(Curves!$AI$8:$AI$68,AX$4-$B214+1)</f>
        <v/>
      </c>
      <c r="AY214" s="121">
        <f>$C214*INDEX(Curves!$AI$8:$AI$68,AY$4-$B214+1)</f>
        <v/>
      </c>
      <c r="AZ214" s="121">
        <f>$C214*INDEX(Curves!$AI$8:$AI$68,AZ$4-$B214+1)</f>
        <v/>
      </c>
      <c r="BA214" s="121">
        <f>$C214*INDEX(Curves!$AI$8:$AI$68,BA$4-$B214+1)</f>
        <v/>
      </c>
      <c r="BB214" s="121">
        <f>$C214*INDEX(Curves!$AI$8:$AI$68,BB$4-$B214+1)</f>
        <v/>
      </c>
      <c r="BC214" s="121">
        <f>$C214*INDEX(Curves!$AI$8:$AI$68,BC$4-$B214+1)</f>
        <v/>
      </c>
      <c r="BD214" s="121">
        <f>$C214*INDEX(Curves!$AI$8:$AI$68,BD$4-$B214+1)</f>
        <v/>
      </c>
      <c r="BE214" s="121">
        <f>$C214*INDEX(Curves!$AI$8:$AI$68,BE$4-$B214+1)</f>
        <v/>
      </c>
      <c r="BF214" s="121">
        <f>$C214*INDEX(Curves!$AI$8:$AI$68,BF$4-$B214+1)</f>
        <v/>
      </c>
      <c r="BG214" s="121">
        <f>$C214*INDEX(Curves!$AI$8:$AI$68,BG$4-$B214+1)</f>
        <v/>
      </c>
      <c r="BH214" s="121">
        <f>$C214*INDEX(Curves!$AI$8:$AI$68,BH$4-$B214+1)</f>
        <v/>
      </c>
      <c r="BI214" s="121">
        <f>$C214*INDEX(Curves!$AI$8:$AI$68,BI$4-$B214+1)</f>
        <v/>
      </c>
      <c r="BJ214" s="121">
        <f>$C214*INDEX(Curves!$AI$8:$AI$68,BJ$4-$B214+1)</f>
        <v/>
      </c>
      <c r="BK214" s="121">
        <f>$C214*INDEX(Curves!$AI$8:$AI$68,BK$4-$B214+1)</f>
        <v/>
      </c>
      <c r="BL214" s="121">
        <f>$C214*INDEX(Curves!$AI$8:$AI$68,BL$4-$B214+1)</f>
        <v/>
      </c>
    </row>
    <row r="215">
      <c r="A215" s="116" t="inlineStr">
        <is>
          <t>Cohort month 17</t>
        </is>
      </c>
      <c r="B215" s="116" t="n">
        <v>17</v>
      </c>
      <c r="C215" s="33">
        <f>INDEX(Ops!$E$60:$BL$60,1,$B215)</f>
        <v/>
      </c>
      <c r="V215" s="121">
        <f>$C215*INDEX(Curves!$AI$8:$AI$68,V$4-$B215+1)</f>
        <v/>
      </c>
      <c r="W215" s="121">
        <f>$C215*INDEX(Curves!$AI$8:$AI$68,W$4-$B215+1)</f>
        <v/>
      </c>
      <c r="X215" s="121">
        <f>$C215*INDEX(Curves!$AI$8:$AI$68,X$4-$B215+1)</f>
        <v/>
      </c>
      <c r="Y215" s="121">
        <f>$C215*INDEX(Curves!$AI$8:$AI$68,Y$4-$B215+1)</f>
        <v/>
      </c>
      <c r="Z215" s="121">
        <f>$C215*INDEX(Curves!$AI$8:$AI$68,Z$4-$B215+1)</f>
        <v/>
      </c>
      <c r="AA215" s="121">
        <f>$C215*INDEX(Curves!$AI$8:$AI$68,AA$4-$B215+1)</f>
        <v/>
      </c>
      <c r="AB215" s="121">
        <f>$C215*INDEX(Curves!$AI$8:$AI$68,AB$4-$B215+1)</f>
        <v/>
      </c>
      <c r="AC215" s="121">
        <f>$C215*INDEX(Curves!$AI$8:$AI$68,AC$4-$B215+1)</f>
        <v/>
      </c>
      <c r="AD215" s="121">
        <f>$C215*INDEX(Curves!$AI$8:$AI$68,AD$4-$B215+1)</f>
        <v/>
      </c>
      <c r="AE215" s="121">
        <f>$C215*INDEX(Curves!$AI$8:$AI$68,AE$4-$B215+1)</f>
        <v/>
      </c>
      <c r="AF215" s="121">
        <f>$C215*INDEX(Curves!$AI$8:$AI$68,AF$4-$B215+1)</f>
        <v/>
      </c>
      <c r="AG215" s="121">
        <f>$C215*INDEX(Curves!$AI$8:$AI$68,AG$4-$B215+1)</f>
        <v/>
      </c>
      <c r="AH215" s="121">
        <f>$C215*INDEX(Curves!$AI$8:$AI$68,AH$4-$B215+1)</f>
        <v/>
      </c>
      <c r="AI215" s="121">
        <f>$C215*INDEX(Curves!$AI$8:$AI$68,AI$4-$B215+1)</f>
        <v/>
      </c>
      <c r="AJ215" s="121">
        <f>$C215*INDEX(Curves!$AI$8:$AI$68,AJ$4-$B215+1)</f>
        <v/>
      </c>
      <c r="AK215" s="121">
        <f>$C215*INDEX(Curves!$AI$8:$AI$68,AK$4-$B215+1)</f>
        <v/>
      </c>
      <c r="AL215" s="121">
        <f>$C215*INDEX(Curves!$AI$8:$AI$68,AL$4-$B215+1)</f>
        <v/>
      </c>
      <c r="AM215" s="121">
        <f>$C215*INDEX(Curves!$AI$8:$AI$68,AM$4-$B215+1)</f>
        <v/>
      </c>
      <c r="AN215" s="121">
        <f>$C215*INDEX(Curves!$AI$8:$AI$68,AN$4-$B215+1)</f>
        <v/>
      </c>
      <c r="AO215" s="121">
        <f>$C215*INDEX(Curves!$AI$8:$AI$68,AO$4-$B215+1)</f>
        <v/>
      </c>
      <c r="AP215" s="121">
        <f>$C215*INDEX(Curves!$AI$8:$AI$68,AP$4-$B215+1)</f>
        <v/>
      </c>
      <c r="AQ215" s="121">
        <f>$C215*INDEX(Curves!$AI$8:$AI$68,AQ$4-$B215+1)</f>
        <v/>
      </c>
      <c r="AR215" s="121">
        <f>$C215*INDEX(Curves!$AI$8:$AI$68,AR$4-$B215+1)</f>
        <v/>
      </c>
      <c r="AS215" s="121">
        <f>$C215*INDEX(Curves!$AI$8:$AI$68,AS$4-$B215+1)</f>
        <v/>
      </c>
      <c r="AT215" s="121">
        <f>$C215*INDEX(Curves!$AI$8:$AI$68,AT$4-$B215+1)</f>
        <v/>
      </c>
      <c r="AU215" s="121">
        <f>$C215*INDEX(Curves!$AI$8:$AI$68,AU$4-$B215+1)</f>
        <v/>
      </c>
      <c r="AV215" s="121">
        <f>$C215*INDEX(Curves!$AI$8:$AI$68,AV$4-$B215+1)</f>
        <v/>
      </c>
      <c r="AW215" s="121">
        <f>$C215*INDEX(Curves!$AI$8:$AI$68,AW$4-$B215+1)</f>
        <v/>
      </c>
      <c r="AX215" s="121">
        <f>$C215*INDEX(Curves!$AI$8:$AI$68,AX$4-$B215+1)</f>
        <v/>
      </c>
      <c r="AY215" s="121">
        <f>$C215*INDEX(Curves!$AI$8:$AI$68,AY$4-$B215+1)</f>
        <v/>
      </c>
      <c r="AZ215" s="121">
        <f>$C215*INDEX(Curves!$AI$8:$AI$68,AZ$4-$B215+1)</f>
        <v/>
      </c>
      <c r="BA215" s="121">
        <f>$C215*INDEX(Curves!$AI$8:$AI$68,BA$4-$B215+1)</f>
        <v/>
      </c>
      <c r="BB215" s="121">
        <f>$C215*INDEX(Curves!$AI$8:$AI$68,BB$4-$B215+1)</f>
        <v/>
      </c>
      <c r="BC215" s="121">
        <f>$C215*INDEX(Curves!$AI$8:$AI$68,BC$4-$B215+1)</f>
        <v/>
      </c>
      <c r="BD215" s="121">
        <f>$C215*INDEX(Curves!$AI$8:$AI$68,BD$4-$B215+1)</f>
        <v/>
      </c>
      <c r="BE215" s="121">
        <f>$C215*INDEX(Curves!$AI$8:$AI$68,BE$4-$B215+1)</f>
        <v/>
      </c>
      <c r="BF215" s="121">
        <f>$C215*INDEX(Curves!$AI$8:$AI$68,BF$4-$B215+1)</f>
        <v/>
      </c>
      <c r="BG215" s="121">
        <f>$C215*INDEX(Curves!$AI$8:$AI$68,BG$4-$B215+1)</f>
        <v/>
      </c>
      <c r="BH215" s="121">
        <f>$C215*INDEX(Curves!$AI$8:$AI$68,BH$4-$B215+1)</f>
        <v/>
      </c>
      <c r="BI215" s="121">
        <f>$C215*INDEX(Curves!$AI$8:$AI$68,BI$4-$B215+1)</f>
        <v/>
      </c>
      <c r="BJ215" s="121">
        <f>$C215*INDEX(Curves!$AI$8:$AI$68,BJ$4-$B215+1)</f>
        <v/>
      </c>
      <c r="BK215" s="121">
        <f>$C215*INDEX(Curves!$AI$8:$AI$68,BK$4-$B215+1)</f>
        <v/>
      </c>
      <c r="BL215" s="121">
        <f>$C215*INDEX(Curves!$AI$8:$AI$68,BL$4-$B215+1)</f>
        <v/>
      </c>
    </row>
    <row r="216">
      <c r="A216" s="116" t="inlineStr">
        <is>
          <t>Cohort month 18</t>
        </is>
      </c>
      <c r="B216" s="116" t="n">
        <v>18</v>
      </c>
      <c r="C216" s="33">
        <f>INDEX(Ops!$E$60:$BL$60,1,$B216)</f>
        <v/>
      </c>
      <c r="W216" s="121">
        <f>$C216*INDEX(Curves!$AI$8:$AI$68,W$4-$B216+1)</f>
        <v/>
      </c>
      <c r="X216" s="121">
        <f>$C216*INDEX(Curves!$AI$8:$AI$68,X$4-$B216+1)</f>
        <v/>
      </c>
      <c r="Y216" s="121">
        <f>$C216*INDEX(Curves!$AI$8:$AI$68,Y$4-$B216+1)</f>
        <v/>
      </c>
      <c r="Z216" s="121">
        <f>$C216*INDEX(Curves!$AI$8:$AI$68,Z$4-$B216+1)</f>
        <v/>
      </c>
      <c r="AA216" s="121">
        <f>$C216*INDEX(Curves!$AI$8:$AI$68,AA$4-$B216+1)</f>
        <v/>
      </c>
      <c r="AB216" s="121">
        <f>$C216*INDEX(Curves!$AI$8:$AI$68,AB$4-$B216+1)</f>
        <v/>
      </c>
      <c r="AC216" s="121">
        <f>$C216*INDEX(Curves!$AI$8:$AI$68,AC$4-$B216+1)</f>
        <v/>
      </c>
      <c r="AD216" s="121">
        <f>$C216*INDEX(Curves!$AI$8:$AI$68,AD$4-$B216+1)</f>
        <v/>
      </c>
      <c r="AE216" s="121">
        <f>$C216*INDEX(Curves!$AI$8:$AI$68,AE$4-$B216+1)</f>
        <v/>
      </c>
      <c r="AF216" s="121">
        <f>$C216*INDEX(Curves!$AI$8:$AI$68,AF$4-$B216+1)</f>
        <v/>
      </c>
      <c r="AG216" s="121">
        <f>$C216*INDEX(Curves!$AI$8:$AI$68,AG$4-$B216+1)</f>
        <v/>
      </c>
      <c r="AH216" s="121">
        <f>$C216*INDEX(Curves!$AI$8:$AI$68,AH$4-$B216+1)</f>
        <v/>
      </c>
      <c r="AI216" s="121">
        <f>$C216*INDEX(Curves!$AI$8:$AI$68,AI$4-$B216+1)</f>
        <v/>
      </c>
      <c r="AJ216" s="121">
        <f>$C216*INDEX(Curves!$AI$8:$AI$68,AJ$4-$B216+1)</f>
        <v/>
      </c>
      <c r="AK216" s="121">
        <f>$C216*INDEX(Curves!$AI$8:$AI$68,AK$4-$B216+1)</f>
        <v/>
      </c>
      <c r="AL216" s="121">
        <f>$C216*INDEX(Curves!$AI$8:$AI$68,AL$4-$B216+1)</f>
        <v/>
      </c>
      <c r="AM216" s="121">
        <f>$C216*INDEX(Curves!$AI$8:$AI$68,AM$4-$B216+1)</f>
        <v/>
      </c>
      <c r="AN216" s="121">
        <f>$C216*INDEX(Curves!$AI$8:$AI$68,AN$4-$B216+1)</f>
        <v/>
      </c>
      <c r="AO216" s="121">
        <f>$C216*INDEX(Curves!$AI$8:$AI$68,AO$4-$B216+1)</f>
        <v/>
      </c>
      <c r="AP216" s="121">
        <f>$C216*INDEX(Curves!$AI$8:$AI$68,AP$4-$B216+1)</f>
        <v/>
      </c>
      <c r="AQ216" s="121">
        <f>$C216*INDEX(Curves!$AI$8:$AI$68,AQ$4-$B216+1)</f>
        <v/>
      </c>
      <c r="AR216" s="121">
        <f>$C216*INDEX(Curves!$AI$8:$AI$68,AR$4-$B216+1)</f>
        <v/>
      </c>
      <c r="AS216" s="121">
        <f>$C216*INDEX(Curves!$AI$8:$AI$68,AS$4-$B216+1)</f>
        <v/>
      </c>
      <c r="AT216" s="121">
        <f>$C216*INDEX(Curves!$AI$8:$AI$68,AT$4-$B216+1)</f>
        <v/>
      </c>
      <c r="AU216" s="121">
        <f>$C216*INDEX(Curves!$AI$8:$AI$68,AU$4-$B216+1)</f>
        <v/>
      </c>
      <c r="AV216" s="121">
        <f>$C216*INDEX(Curves!$AI$8:$AI$68,AV$4-$B216+1)</f>
        <v/>
      </c>
      <c r="AW216" s="121">
        <f>$C216*INDEX(Curves!$AI$8:$AI$68,AW$4-$B216+1)</f>
        <v/>
      </c>
      <c r="AX216" s="121">
        <f>$C216*INDEX(Curves!$AI$8:$AI$68,AX$4-$B216+1)</f>
        <v/>
      </c>
      <c r="AY216" s="121">
        <f>$C216*INDEX(Curves!$AI$8:$AI$68,AY$4-$B216+1)</f>
        <v/>
      </c>
      <c r="AZ216" s="121">
        <f>$C216*INDEX(Curves!$AI$8:$AI$68,AZ$4-$B216+1)</f>
        <v/>
      </c>
      <c r="BA216" s="121">
        <f>$C216*INDEX(Curves!$AI$8:$AI$68,BA$4-$B216+1)</f>
        <v/>
      </c>
      <c r="BB216" s="121">
        <f>$C216*INDEX(Curves!$AI$8:$AI$68,BB$4-$B216+1)</f>
        <v/>
      </c>
      <c r="BC216" s="121">
        <f>$C216*INDEX(Curves!$AI$8:$AI$68,BC$4-$B216+1)</f>
        <v/>
      </c>
      <c r="BD216" s="121">
        <f>$C216*INDEX(Curves!$AI$8:$AI$68,BD$4-$B216+1)</f>
        <v/>
      </c>
      <c r="BE216" s="121">
        <f>$C216*INDEX(Curves!$AI$8:$AI$68,BE$4-$B216+1)</f>
        <v/>
      </c>
      <c r="BF216" s="121">
        <f>$C216*INDEX(Curves!$AI$8:$AI$68,BF$4-$B216+1)</f>
        <v/>
      </c>
      <c r="BG216" s="121">
        <f>$C216*INDEX(Curves!$AI$8:$AI$68,BG$4-$B216+1)</f>
        <v/>
      </c>
      <c r="BH216" s="121">
        <f>$C216*INDEX(Curves!$AI$8:$AI$68,BH$4-$B216+1)</f>
        <v/>
      </c>
      <c r="BI216" s="121">
        <f>$C216*INDEX(Curves!$AI$8:$AI$68,BI$4-$B216+1)</f>
        <v/>
      </c>
      <c r="BJ216" s="121">
        <f>$C216*INDEX(Curves!$AI$8:$AI$68,BJ$4-$B216+1)</f>
        <v/>
      </c>
      <c r="BK216" s="121">
        <f>$C216*INDEX(Curves!$AI$8:$AI$68,BK$4-$B216+1)</f>
        <v/>
      </c>
      <c r="BL216" s="121">
        <f>$C216*INDEX(Curves!$AI$8:$AI$68,BL$4-$B216+1)</f>
        <v/>
      </c>
    </row>
    <row r="217">
      <c r="A217" s="116" t="inlineStr">
        <is>
          <t>Cohort month 19</t>
        </is>
      </c>
      <c r="B217" s="116" t="n">
        <v>19</v>
      </c>
      <c r="C217" s="33">
        <f>INDEX(Ops!$E$60:$BL$60,1,$B217)</f>
        <v/>
      </c>
      <c r="X217" s="121">
        <f>$C217*INDEX(Curves!$AI$8:$AI$68,X$4-$B217+1)</f>
        <v/>
      </c>
      <c r="Y217" s="121">
        <f>$C217*INDEX(Curves!$AI$8:$AI$68,Y$4-$B217+1)</f>
        <v/>
      </c>
      <c r="Z217" s="121">
        <f>$C217*INDEX(Curves!$AI$8:$AI$68,Z$4-$B217+1)</f>
        <v/>
      </c>
      <c r="AA217" s="121">
        <f>$C217*INDEX(Curves!$AI$8:$AI$68,AA$4-$B217+1)</f>
        <v/>
      </c>
      <c r="AB217" s="121">
        <f>$C217*INDEX(Curves!$AI$8:$AI$68,AB$4-$B217+1)</f>
        <v/>
      </c>
      <c r="AC217" s="121">
        <f>$C217*INDEX(Curves!$AI$8:$AI$68,AC$4-$B217+1)</f>
        <v/>
      </c>
      <c r="AD217" s="121">
        <f>$C217*INDEX(Curves!$AI$8:$AI$68,AD$4-$B217+1)</f>
        <v/>
      </c>
      <c r="AE217" s="121">
        <f>$C217*INDEX(Curves!$AI$8:$AI$68,AE$4-$B217+1)</f>
        <v/>
      </c>
      <c r="AF217" s="121">
        <f>$C217*INDEX(Curves!$AI$8:$AI$68,AF$4-$B217+1)</f>
        <v/>
      </c>
      <c r="AG217" s="121">
        <f>$C217*INDEX(Curves!$AI$8:$AI$68,AG$4-$B217+1)</f>
        <v/>
      </c>
      <c r="AH217" s="121">
        <f>$C217*INDEX(Curves!$AI$8:$AI$68,AH$4-$B217+1)</f>
        <v/>
      </c>
      <c r="AI217" s="121">
        <f>$C217*INDEX(Curves!$AI$8:$AI$68,AI$4-$B217+1)</f>
        <v/>
      </c>
      <c r="AJ217" s="121">
        <f>$C217*INDEX(Curves!$AI$8:$AI$68,AJ$4-$B217+1)</f>
        <v/>
      </c>
      <c r="AK217" s="121">
        <f>$C217*INDEX(Curves!$AI$8:$AI$68,AK$4-$B217+1)</f>
        <v/>
      </c>
      <c r="AL217" s="121">
        <f>$C217*INDEX(Curves!$AI$8:$AI$68,AL$4-$B217+1)</f>
        <v/>
      </c>
      <c r="AM217" s="121">
        <f>$C217*INDEX(Curves!$AI$8:$AI$68,AM$4-$B217+1)</f>
        <v/>
      </c>
      <c r="AN217" s="121">
        <f>$C217*INDEX(Curves!$AI$8:$AI$68,AN$4-$B217+1)</f>
        <v/>
      </c>
      <c r="AO217" s="121">
        <f>$C217*INDEX(Curves!$AI$8:$AI$68,AO$4-$B217+1)</f>
        <v/>
      </c>
      <c r="AP217" s="121">
        <f>$C217*INDEX(Curves!$AI$8:$AI$68,AP$4-$B217+1)</f>
        <v/>
      </c>
      <c r="AQ217" s="121">
        <f>$C217*INDEX(Curves!$AI$8:$AI$68,AQ$4-$B217+1)</f>
        <v/>
      </c>
      <c r="AR217" s="121">
        <f>$C217*INDEX(Curves!$AI$8:$AI$68,AR$4-$B217+1)</f>
        <v/>
      </c>
      <c r="AS217" s="121">
        <f>$C217*INDEX(Curves!$AI$8:$AI$68,AS$4-$B217+1)</f>
        <v/>
      </c>
      <c r="AT217" s="121">
        <f>$C217*INDEX(Curves!$AI$8:$AI$68,AT$4-$B217+1)</f>
        <v/>
      </c>
      <c r="AU217" s="121">
        <f>$C217*INDEX(Curves!$AI$8:$AI$68,AU$4-$B217+1)</f>
        <v/>
      </c>
      <c r="AV217" s="121">
        <f>$C217*INDEX(Curves!$AI$8:$AI$68,AV$4-$B217+1)</f>
        <v/>
      </c>
      <c r="AW217" s="121">
        <f>$C217*INDEX(Curves!$AI$8:$AI$68,AW$4-$B217+1)</f>
        <v/>
      </c>
      <c r="AX217" s="121">
        <f>$C217*INDEX(Curves!$AI$8:$AI$68,AX$4-$B217+1)</f>
        <v/>
      </c>
      <c r="AY217" s="121">
        <f>$C217*INDEX(Curves!$AI$8:$AI$68,AY$4-$B217+1)</f>
        <v/>
      </c>
      <c r="AZ217" s="121">
        <f>$C217*INDEX(Curves!$AI$8:$AI$68,AZ$4-$B217+1)</f>
        <v/>
      </c>
      <c r="BA217" s="121">
        <f>$C217*INDEX(Curves!$AI$8:$AI$68,BA$4-$B217+1)</f>
        <v/>
      </c>
      <c r="BB217" s="121">
        <f>$C217*INDEX(Curves!$AI$8:$AI$68,BB$4-$B217+1)</f>
        <v/>
      </c>
      <c r="BC217" s="121">
        <f>$C217*INDEX(Curves!$AI$8:$AI$68,BC$4-$B217+1)</f>
        <v/>
      </c>
      <c r="BD217" s="121">
        <f>$C217*INDEX(Curves!$AI$8:$AI$68,BD$4-$B217+1)</f>
        <v/>
      </c>
      <c r="BE217" s="121">
        <f>$C217*INDEX(Curves!$AI$8:$AI$68,BE$4-$B217+1)</f>
        <v/>
      </c>
      <c r="BF217" s="121">
        <f>$C217*INDEX(Curves!$AI$8:$AI$68,BF$4-$B217+1)</f>
        <v/>
      </c>
      <c r="BG217" s="121">
        <f>$C217*INDEX(Curves!$AI$8:$AI$68,BG$4-$B217+1)</f>
        <v/>
      </c>
      <c r="BH217" s="121">
        <f>$C217*INDEX(Curves!$AI$8:$AI$68,BH$4-$B217+1)</f>
        <v/>
      </c>
      <c r="BI217" s="121">
        <f>$C217*INDEX(Curves!$AI$8:$AI$68,BI$4-$B217+1)</f>
        <v/>
      </c>
      <c r="BJ217" s="121">
        <f>$C217*INDEX(Curves!$AI$8:$AI$68,BJ$4-$B217+1)</f>
        <v/>
      </c>
      <c r="BK217" s="121">
        <f>$C217*INDEX(Curves!$AI$8:$AI$68,BK$4-$B217+1)</f>
        <v/>
      </c>
      <c r="BL217" s="121">
        <f>$C217*INDEX(Curves!$AI$8:$AI$68,BL$4-$B217+1)</f>
        <v/>
      </c>
    </row>
    <row r="218">
      <c r="A218" s="116" t="inlineStr">
        <is>
          <t>Cohort month 20</t>
        </is>
      </c>
      <c r="B218" s="116" t="n">
        <v>20</v>
      </c>
      <c r="C218" s="33">
        <f>INDEX(Ops!$E$60:$BL$60,1,$B218)</f>
        <v/>
      </c>
      <c r="Y218" s="121">
        <f>$C218*INDEX(Curves!$AI$8:$AI$68,Y$4-$B218+1)</f>
        <v/>
      </c>
      <c r="Z218" s="121">
        <f>$C218*INDEX(Curves!$AI$8:$AI$68,Z$4-$B218+1)</f>
        <v/>
      </c>
      <c r="AA218" s="121">
        <f>$C218*INDEX(Curves!$AI$8:$AI$68,AA$4-$B218+1)</f>
        <v/>
      </c>
      <c r="AB218" s="121">
        <f>$C218*INDEX(Curves!$AI$8:$AI$68,AB$4-$B218+1)</f>
        <v/>
      </c>
      <c r="AC218" s="121">
        <f>$C218*INDEX(Curves!$AI$8:$AI$68,AC$4-$B218+1)</f>
        <v/>
      </c>
      <c r="AD218" s="121">
        <f>$C218*INDEX(Curves!$AI$8:$AI$68,AD$4-$B218+1)</f>
        <v/>
      </c>
      <c r="AE218" s="121">
        <f>$C218*INDEX(Curves!$AI$8:$AI$68,AE$4-$B218+1)</f>
        <v/>
      </c>
      <c r="AF218" s="121">
        <f>$C218*INDEX(Curves!$AI$8:$AI$68,AF$4-$B218+1)</f>
        <v/>
      </c>
      <c r="AG218" s="121">
        <f>$C218*INDEX(Curves!$AI$8:$AI$68,AG$4-$B218+1)</f>
        <v/>
      </c>
      <c r="AH218" s="121">
        <f>$C218*INDEX(Curves!$AI$8:$AI$68,AH$4-$B218+1)</f>
        <v/>
      </c>
      <c r="AI218" s="121">
        <f>$C218*INDEX(Curves!$AI$8:$AI$68,AI$4-$B218+1)</f>
        <v/>
      </c>
      <c r="AJ218" s="121">
        <f>$C218*INDEX(Curves!$AI$8:$AI$68,AJ$4-$B218+1)</f>
        <v/>
      </c>
      <c r="AK218" s="121">
        <f>$C218*INDEX(Curves!$AI$8:$AI$68,AK$4-$B218+1)</f>
        <v/>
      </c>
      <c r="AL218" s="121">
        <f>$C218*INDEX(Curves!$AI$8:$AI$68,AL$4-$B218+1)</f>
        <v/>
      </c>
      <c r="AM218" s="121">
        <f>$C218*INDEX(Curves!$AI$8:$AI$68,AM$4-$B218+1)</f>
        <v/>
      </c>
      <c r="AN218" s="121">
        <f>$C218*INDEX(Curves!$AI$8:$AI$68,AN$4-$B218+1)</f>
        <v/>
      </c>
      <c r="AO218" s="121">
        <f>$C218*INDEX(Curves!$AI$8:$AI$68,AO$4-$B218+1)</f>
        <v/>
      </c>
      <c r="AP218" s="121">
        <f>$C218*INDEX(Curves!$AI$8:$AI$68,AP$4-$B218+1)</f>
        <v/>
      </c>
      <c r="AQ218" s="121">
        <f>$C218*INDEX(Curves!$AI$8:$AI$68,AQ$4-$B218+1)</f>
        <v/>
      </c>
      <c r="AR218" s="121">
        <f>$C218*INDEX(Curves!$AI$8:$AI$68,AR$4-$B218+1)</f>
        <v/>
      </c>
      <c r="AS218" s="121">
        <f>$C218*INDEX(Curves!$AI$8:$AI$68,AS$4-$B218+1)</f>
        <v/>
      </c>
      <c r="AT218" s="121">
        <f>$C218*INDEX(Curves!$AI$8:$AI$68,AT$4-$B218+1)</f>
        <v/>
      </c>
      <c r="AU218" s="121">
        <f>$C218*INDEX(Curves!$AI$8:$AI$68,AU$4-$B218+1)</f>
        <v/>
      </c>
      <c r="AV218" s="121">
        <f>$C218*INDEX(Curves!$AI$8:$AI$68,AV$4-$B218+1)</f>
        <v/>
      </c>
      <c r="AW218" s="121">
        <f>$C218*INDEX(Curves!$AI$8:$AI$68,AW$4-$B218+1)</f>
        <v/>
      </c>
      <c r="AX218" s="121">
        <f>$C218*INDEX(Curves!$AI$8:$AI$68,AX$4-$B218+1)</f>
        <v/>
      </c>
      <c r="AY218" s="121">
        <f>$C218*INDEX(Curves!$AI$8:$AI$68,AY$4-$B218+1)</f>
        <v/>
      </c>
      <c r="AZ218" s="121">
        <f>$C218*INDEX(Curves!$AI$8:$AI$68,AZ$4-$B218+1)</f>
        <v/>
      </c>
      <c r="BA218" s="121">
        <f>$C218*INDEX(Curves!$AI$8:$AI$68,BA$4-$B218+1)</f>
        <v/>
      </c>
      <c r="BB218" s="121">
        <f>$C218*INDEX(Curves!$AI$8:$AI$68,BB$4-$B218+1)</f>
        <v/>
      </c>
      <c r="BC218" s="121">
        <f>$C218*INDEX(Curves!$AI$8:$AI$68,BC$4-$B218+1)</f>
        <v/>
      </c>
      <c r="BD218" s="121">
        <f>$C218*INDEX(Curves!$AI$8:$AI$68,BD$4-$B218+1)</f>
        <v/>
      </c>
      <c r="BE218" s="121">
        <f>$C218*INDEX(Curves!$AI$8:$AI$68,BE$4-$B218+1)</f>
        <v/>
      </c>
      <c r="BF218" s="121">
        <f>$C218*INDEX(Curves!$AI$8:$AI$68,BF$4-$B218+1)</f>
        <v/>
      </c>
      <c r="BG218" s="121">
        <f>$C218*INDEX(Curves!$AI$8:$AI$68,BG$4-$B218+1)</f>
        <v/>
      </c>
      <c r="BH218" s="121">
        <f>$C218*INDEX(Curves!$AI$8:$AI$68,BH$4-$B218+1)</f>
        <v/>
      </c>
      <c r="BI218" s="121">
        <f>$C218*INDEX(Curves!$AI$8:$AI$68,BI$4-$B218+1)</f>
        <v/>
      </c>
      <c r="BJ218" s="121">
        <f>$C218*INDEX(Curves!$AI$8:$AI$68,BJ$4-$B218+1)</f>
        <v/>
      </c>
      <c r="BK218" s="121">
        <f>$C218*INDEX(Curves!$AI$8:$AI$68,BK$4-$B218+1)</f>
        <v/>
      </c>
      <c r="BL218" s="121">
        <f>$C218*INDEX(Curves!$AI$8:$AI$68,BL$4-$B218+1)</f>
        <v/>
      </c>
    </row>
    <row r="219">
      <c r="A219" s="116" t="inlineStr">
        <is>
          <t>Cohort month 21</t>
        </is>
      </c>
      <c r="B219" s="116" t="n">
        <v>21</v>
      </c>
      <c r="C219" s="33">
        <f>INDEX(Ops!$E$60:$BL$60,1,$B219)</f>
        <v/>
      </c>
      <c r="Z219" s="121">
        <f>$C219*INDEX(Curves!$AI$8:$AI$68,Z$4-$B219+1)</f>
        <v/>
      </c>
      <c r="AA219" s="121">
        <f>$C219*INDEX(Curves!$AI$8:$AI$68,AA$4-$B219+1)</f>
        <v/>
      </c>
      <c r="AB219" s="121">
        <f>$C219*INDEX(Curves!$AI$8:$AI$68,AB$4-$B219+1)</f>
        <v/>
      </c>
      <c r="AC219" s="121">
        <f>$C219*INDEX(Curves!$AI$8:$AI$68,AC$4-$B219+1)</f>
        <v/>
      </c>
      <c r="AD219" s="121">
        <f>$C219*INDEX(Curves!$AI$8:$AI$68,AD$4-$B219+1)</f>
        <v/>
      </c>
      <c r="AE219" s="121">
        <f>$C219*INDEX(Curves!$AI$8:$AI$68,AE$4-$B219+1)</f>
        <v/>
      </c>
      <c r="AF219" s="121">
        <f>$C219*INDEX(Curves!$AI$8:$AI$68,AF$4-$B219+1)</f>
        <v/>
      </c>
      <c r="AG219" s="121">
        <f>$C219*INDEX(Curves!$AI$8:$AI$68,AG$4-$B219+1)</f>
        <v/>
      </c>
      <c r="AH219" s="121">
        <f>$C219*INDEX(Curves!$AI$8:$AI$68,AH$4-$B219+1)</f>
        <v/>
      </c>
      <c r="AI219" s="121">
        <f>$C219*INDEX(Curves!$AI$8:$AI$68,AI$4-$B219+1)</f>
        <v/>
      </c>
      <c r="AJ219" s="121">
        <f>$C219*INDEX(Curves!$AI$8:$AI$68,AJ$4-$B219+1)</f>
        <v/>
      </c>
      <c r="AK219" s="121">
        <f>$C219*INDEX(Curves!$AI$8:$AI$68,AK$4-$B219+1)</f>
        <v/>
      </c>
      <c r="AL219" s="121">
        <f>$C219*INDEX(Curves!$AI$8:$AI$68,AL$4-$B219+1)</f>
        <v/>
      </c>
      <c r="AM219" s="121">
        <f>$C219*INDEX(Curves!$AI$8:$AI$68,AM$4-$B219+1)</f>
        <v/>
      </c>
      <c r="AN219" s="121">
        <f>$C219*INDEX(Curves!$AI$8:$AI$68,AN$4-$B219+1)</f>
        <v/>
      </c>
      <c r="AO219" s="121">
        <f>$C219*INDEX(Curves!$AI$8:$AI$68,AO$4-$B219+1)</f>
        <v/>
      </c>
      <c r="AP219" s="121">
        <f>$C219*INDEX(Curves!$AI$8:$AI$68,AP$4-$B219+1)</f>
        <v/>
      </c>
      <c r="AQ219" s="121">
        <f>$C219*INDEX(Curves!$AI$8:$AI$68,AQ$4-$B219+1)</f>
        <v/>
      </c>
      <c r="AR219" s="121">
        <f>$C219*INDEX(Curves!$AI$8:$AI$68,AR$4-$B219+1)</f>
        <v/>
      </c>
      <c r="AS219" s="121">
        <f>$C219*INDEX(Curves!$AI$8:$AI$68,AS$4-$B219+1)</f>
        <v/>
      </c>
      <c r="AT219" s="121">
        <f>$C219*INDEX(Curves!$AI$8:$AI$68,AT$4-$B219+1)</f>
        <v/>
      </c>
      <c r="AU219" s="121">
        <f>$C219*INDEX(Curves!$AI$8:$AI$68,AU$4-$B219+1)</f>
        <v/>
      </c>
      <c r="AV219" s="121">
        <f>$C219*INDEX(Curves!$AI$8:$AI$68,AV$4-$B219+1)</f>
        <v/>
      </c>
      <c r="AW219" s="121">
        <f>$C219*INDEX(Curves!$AI$8:$AI$68,AW$4-$B219+1)</f>
        <v/>
      </c>
      <c r="AX219" s="121">
        <f>$C219*INDEX(Curves!$AI$8:$AI$68,AX$4-$B219+1)</f>
        <v/>
      </c>
      <c r="AY219" s="121">
        <f>$C219*INDEX(Curves!$AI$8:$AI$68,AY$4-$B219+1)</f>
        <v/>
      </c>
      <c r="AZ219" s="121">
        <f>$C219*INDEX(Curves!$AI$8:$AI$68,AZ$4-$B219+1)</f>
        <v/>
      </c>
      <c r="BA219" s="121">
        <f>$C219*INDEX(Curves!$AI$8:$AI$68,BA$4-$B219+1)</f>
        <v/>
      </c>
      <c r="BB219" s="121">
        <f>$C219*INDEX(Curves!$AI$8:$AI$68,BB$4-$B219+1)</f>
        <v/>
      </c>
      <c r="BC219" s="121">
        <f>$C219*INDEX(Curves!$AI$8:$AI$68,BC$4-$B219+1)</f>
        <v/>
      </c>
      <c r="BD219" s="121">
        <f>$C219*INDEX(Curves!$AI$8:$AI$68,BD$4-$B219+1)</f>
        <v/>
      </c>
      <c r="BE219" s="121">
        <f>$C219*INDEX(Curves!$AI$8:$AI$68,BE$4-$B219+1)</f>
        <v/>
      </c>
      <c r="BF219" s="121">
        <f>$C219*INDEX(Curves!$AI$8:$AI$68,BF$4-$B219+1)</f>
        <v/>
      </c>
      <c r="BG219" s="121">
        <f>$C219*INDEX(Curves!$AI$8:$AI$68,BG$4-$B219+1)</f>
        <v/>
      </c>
      <c r="BH219" s="121">
        <f>$C219*INDEX(Curves!$AI$8:$AI$68,BH$4-$B219+1)</f>
        <v/>
      </c>
      <c r="BI219" s="121">
        <f>$C219*INDEX(Curves!$AI$8:$AI$68,BI$4-$B219+1)</f>
        <v/>
      </c>
      <c r="BJ219" s="121">
        <f>$C219*INDEX(Curves!$AI$8:$AI$68,BJ$4-$B219+1)</f>
        <v/>
      </c>
      <c r="BK219" s="121">
        <f>$C219*INDEX(Curves!$AI$8:$AI$68,BK$4-$B219+1)</f>
        <v/>
      </c>
      <c r="BL219" s="121">
        <f>$C219*INDEX(Curves!$AI$8:$AI$68,BL$4-$B219+1)</f>
        <v/>
      </c>
    </row>
    <row r="220">
      <c r="A220" s="116" t="inlineStr">
        <is>
          <t>Cohort month 22</t>
        </is>
      </c>
      <c r="B220" s="116" t="n">
        <v>22</v>
      </c>
      <c r="C220" s="33">
        <f>INDEX(Ops!$E$60:$BL$60,1,$B220)</f>
        <v/>
      </c>
      <c r="AA220" s="121">
        <f>$C220*INDEX(Curves!$AI$8:$AI$68,AA$4-$B220+1)</f>
        <v/>
      </c>
      <c r="AB220" s="121">
        <f>$C220*INDEX(Curves!$AI$8:$AI$68,AB$4-$B220+1)</f>
        <v/>
      </c>
      <c r="AC220" s="121">
        <f>$C220*INDEX(Curves!$AI$8:$AI$68,AC$4-$B220+1)</f>
        <v/>
      </c>
      <c r="AD220" s="121">
        <f>$C220*INDEX(Curves!$AI$8:$AI$68,AD$4-$B220+1)</f>
        <v/>
      </c>
      <c r="AE220" s="121">
        <f>$C220*INDEX(Curves!$AI$8:$AI$68,AE$4-$B220+1)</f>
        <v/>
      </c>
      <c r="AF220" s="121">
        <f>$C220*INDEX(Curves!$AI$8:$AI$68,AF$4-$B220+1)</f>
        <v/>
      </c>
      <c r="AG220" s="121">
        <f>$C220*INDEX(Curves!$AI$8:$AI$68,AG$4-$B220+1)</f>
        <v/>
      </c>
      <c r="AH220" s="121">
        <f>$C220*INDEX(Curves!$AI$8:$AI$68,AH$4-$B220+1)</f>
        <v/>
      </c>
      <c r="AI220" s="121">
        <f>$C220*INDEX(Curves!$AI$8:$AI$68,AI$4-$B220+1)</f>
        <v/>
      </c>
      <c r="AJ220" s="121">
        <f>$C220*INDEX(Curves!$AI$8:$AI$68,AJ$4-$B220+1)</f>
        <v/>
      </c>
      <c r="AK220" s="121">
        <f>$C220*INDEX(Curves!$AI$8:$AI$68,AK$4-$B220+1)</f>
        <v/>
      </c>
      <c r="AL220" s="121">
        <f>$C220*INDEX(Curves!$AI$8:$AI$68,AL$4-$B220+1)</f>
        <v/>
      </c>
      <c r="AM220" s="121">
        <f>$C220*INDEX(Curves!$AI$8:$AI$68,AM$4-$B220+1)</f>
        <v/>
      </c>
      <c r="AN220" s="121">
        <f>$C220*INDEX(Curves!$AI$8:$AI$68,AN$4-$B220+1)</f>
        <v/>
      </c>
      <c r="AO220" s="121">
        <f>$C220*INDEX(Curves!$AI$8:$AI$68,AO$4-$B220+1)</f>
        <v/>
      </c>
      <c r="AP220" s="121">
        <f>$C220*INDEX(Curves!$AI$8:$AI$68,AP$4-$B220+1)</f>
        <v/>
      </c>
      <c r="AQ220" s="121">
        <f>$C220*INDEX(Curves!$AI$8:$AI$68,AQ$4-$B220+1)</f>
        <v/>
      </c>
      <c r="AR220" s="121">
        <f>$C220*INDEX(Curves!$AI$8:$AI$68,AR$4-$B220+1)</f>
        <v/>
      </c>
      <c r="AS220" s="121">
        <f>$C220*INDEX(Curves!$AI$8:$AI$68,AS$4-$B220+1)</f>
        <v/>
      </c>
      <c r="AT220" s="121">
        <f>$C220*INDEX(Curves!$AI$8:$AI$68,AT$4-$B220+1)</f>
        <v/>
      </c>
      <c r="AU220" s="121">
        <f>$C220*INDEX(Curves!$AI$8:$AI$68,AU$4-$B220+1)</f>
        <v/>
      </c>
      <c r="AV220" s="121">
        <f>$C220*INDEX(Curves!$AI$8:$AI$68,AV$4-$B220+1)</f>
        <v/>
      </c>
      <c r="AW220" s="121">
        <f>$C220*INDEX(Curves!$AI$8:$AI$68,AW$4-$B220+1)</f>
        <v/>
      </c>
      <c r="AX220" s="121">
        <f>$C220*INDEX(Curves!$AI$8:$AI$68,AX$4-$B220+1)</f>
        <v/>
      </c>
      <c r="AY220" s="121">
        <f>$C220*INDEX(Curves!$AI$8:$AI$68,AY$4-$B220+1)</f>
        <v/>
      </c>
      <c r="AZ220" s="121">
        <f>$C220*INDEX(Curves!$AI$8:$AI$68,AZ$4-$B220+1)</f>
        <v/>
      </c>
      <c r="BA220" s="121">
        <f>$C220*INDEX(Curves!$AI$8:$AI$68,BA$4-$B220+1)</f>
        <v/>
      </c>
      <c r="BB220" s="121">
        <f>$C220*INDEX(Curves!$AI$8:$AI$68,BB$4-$B220+1)</f>
        <v/>
      </c>
      <c r="BC220" s="121">
        <f>$C220*INDEX(Curves!$AI$8:$AI$68,BC$4-$B220+1)</f>
        <v/>
      </c>
      <c r="BD220" s="121">
        <f>$C220*INDEX(Curves!$AI$8:$AI$68,BD$4-$B220+1)</f>
        <v/>
      </c>
      <c r="BE220" s="121">
        <f>$C220*INDEX(Curves!$AI$8:$AI$68,BE$4-$B220+1)</f>
        <v/>
      </c>
      <c r="BF220" s="121">
        <f>$C220*INDEX(Curves!$AI$8:$AI$68,BF$4-$B220+1)</f>
        <v/>
      </c>
      <c r="BG220" s="121">
        <f>$C220*INDEX(Curves!$AI$8:$AI$68,BG$4-$B220+1)</f>
        <v/>
      </c>
      <c r="BH220" s="121">
        <f>$C220*INDEX(Curves!$AI$8:$AI$68,BH$4-$B220+1)</f>
        <v/>
      </c>
      <c r="BI220" s="121">
        <f>$C220*INDEX(Curves!$AI$8:$AI$68,BI$4-$B220+1)</f>
        <v/>
      </c>
      <c r="BJ220" s="121">
        <f>$C220*INDEX(Curves!$AI$8:$AI$68,BJ$4-$B220+1)</f>
        <v/>
      </c>
      <c r="BK220" s="121">
        <f>$C220*INDEX(Curves!$AI$8:$AI$68,BK$4-$B220+1)</f>
        <v/>
      </c>
      <c r="BL220" s="121">
        <f>$C220*INDEX(Curves!$AI$8:$AI$68,BL$4-$B220+1)</f>
        <v/>
      </c>
    </row>
    <row r="221">
      <c r="A221" s="116" t="inlineStr">
        <is>
          <t>Cohort month 23</t>
        </is>
      </c>
      <c r="B221" s="116" t="n">
        <v>23</v>
      </c>
      <c r="C221" s="33">
        <f>INDEX(Ops!$E$60:$BL$60,1,$B221)</f>
        <v/>
      </c>
      <c r="AB221" s="121">
        <f>$C221*INDEX(Curves!$AI$8:$AI$68,AB$4-$B221+1)</f>
        <v/>
      </c>
      <c r="AC221" s="121">
        <f>$C221*INDEX(Curves!$AI$8:$AI$68,AC$4-$B221+1)</f>
        <v/>
      </c>
      <c r="AD221" s="121">
        <f>$C221*INDEX(Curves!$AI$8:$AI$68,AD$4-$B221+1)</f>
        <v/>
      </c>
      <c r="AE221" s="121">
        <f>$C221*INDEX(Curves!$AI$8:$AI$68,AE$4-$B221+1)</f>
        <v/>
      </c>
      <c r="AF221" s="121">
        <f>$C221*INDEX(Curves!$AI$8:$AI$68,AF$4-$B221+1)</f>
        <v/>
      </c>
      <c r="AG221" s="121">
        <f>$C221*INDEX(Curves!$AI$8:$AI$68,AG$4-$B221+1)</f>
        <v/>
      </c>
      <c r="AH221" s="121">
        <f>$C221*INDEX(Curves!$AI$8:$AI$68,AH$4-$B221+1)</f>
        <v/>
      </c>
      <c r="AI221" s="121">
        <f>$C221*INDEX(Curves!$AI$8:$AI$68,AI$4-$B221+1)</f>
        <v/>
      </c>
      <c r="AJ221" s="121">
        <f>$C221*INDEX(Curves!$AI$8:$AI$68,AJ$4-$B221+1)</f>
        <v/>
      </c>
      <c r="AK221" s="121">
        <f>$C221*INDEX(Curves!$AI$8:$AI$68,AK$4-$B221+1)</f>
        <v/>
      </c>
      <c r="AL221" s="121">
        <f>$C221*INDEX(Curves!$AI$8:$AI$68,AL$4-$B221+1)</f>
        <v/>
      </c>
      <c r="AM221" s="121">
        <f>$C221*INDEX(Curves!$AI$8:$AI$68,AM$4-$B221+1)</f>
        <v/>
      </c>
      <c r="AN221" s="121">
        <f>$C221*INDEX(Curves!$AI$8:$AI$68,AN$4-$B221+1)</f>
        <v/>
      </c>
      <c r="AO221" s="121">
        <f>$C221*INDEX(Curves!$AI$8:$AI$68,AO$4-$B221+1)</f>
        <v/>
      </c>
      <c r="AP221" s="121">
        <f>$C221*INDEX(Curves!$AI$8:$AI$68,AP$4-$B221+1)</f>
        <v/>
      </c>
      <c r="AQ221" s="121">
        <f>$C221*INDEX(Curves!$AI$8:$AI$68,AQ$4-$B221+1)</f>
        <v/>
      </c>
      <c r="AR221" s="121">
        <f>$C221*INDEX(Curves!$AI$8:$AI$68,AR$4-$B221+1)</f>
        <v/>
      </c>
      <c r="AS221" s="121">
        <f>$C221*INDEX(Curves!$AI$8:$AI$68,AS$4-$B221+1)</f>
        <v/>
      </c>
      <c r="AT221" s="121">
        <f>$C221*INDEX(Curves!$AI$8:$AI$68,AT$4-$B221+1)</f>
        <v/>
      </c>
      <c r="AU221" s="121">
        <f>$C221*INDEX(Curves!$AI$8:$AI$68,AU$4-$B221+1)</f>
        <v/>
      </c>
      <c r="AV221" s="121">
        <f>$C221*INDEX(Curves!$AI$8:$AI$68,AV$4-$B221+1)</f>
        <v/>
      </c>
      <c r="AW221" s="121">
        <f>$C221*INDEX(Curves!$AI$8:$AI$68,AW$4-$B221+1)</f>
        <v/>
      </c>
      <c r="AX221" s="121">
        <f>$C221*INDEX(Curves!$AI$8:$AI$68,AX$4-$B221+1)</f>
        <v/>
      </c>
      <c r="AY221" s="121">
        <f>$C221*INDEX(Curves!$AI$8:$AI$68,AY$4-$B221+1)</f>
        <v/>
      </c>
      <c r="AZ221" s="121">
        <f>$C221*INDEX(Curves!$AI$8:$AI$68,AZ$4-$B221+1)</f>
        <v/>
      </c>
      <c r="BA221" s="121">
        <f>$C221*INDEX(Curves!$AI$8:$AI$68,BA$4-$B221+1)</f>
        <v/>
      </c>
      <c r="BB221" s="121">
        <f>$C221*INDEX(Curves!$AI$8:$AI$68,BB$4-$B221+1)</f>
        <v/>
      </c>
      <c r="BC221" s="121">
        <f>$C221*INDEX(Curves!$AI$8:$AI$68,BC$4-$B221+1)</f>
        <v/>
      </c>
      <c r="BD221" s="121">
        <f>$C221*INDEX(Curves!$AI$8:$AI$68,BD$4-$B221+1)</f>
        <v/>
      </c>
      <c r="BE221" s="121">
        <f>$C221*INDEX(Curves!$AI$8:$AI$68,BE$4-$B221+1)</f>
        <v/>
      </c>
      <c r="BF221" s="121">
        <f>$C221*INDEX(Curves!$AI$8:$AI$68,BF$4-$B221+1)</f>
        <v/>
      </c>
      <c r="BG221" s="121">
        <f>$C221*INDEX(Curves!$AI$8:$AI$68,BG$4-$B221+1)</f>
        <v/>
      </c>
      <c r="BH221" s="121">
        <f>$C221*INDEX(Curves!$AI$8:$AI$68,BH$4-$B221+1)</f>
        <v/>
      </c>
      <c r="BI221" s="121">
        <f>$C221*INDEX(Curves!$AI$8:$AI$68,BI$4-$B221+1)</f>
        <v/>
      </c>
      <c r="BJ221" s="121">
        <f>$C221*INDEX(Curves!$AI$8:$AI$68,BJ$4-$B221+1)</f>
        <v/>
      </c>
      <c r="BK221" s="121">
        <f>$C221*INDEX(Curves!$AI$8:$AI$68,BK$4-$B221+1)</f>
        <v/>
      </c>
      <c r="BL221" s="121">
        <f>$C221*INDEX(Curves!$AI$8:$AI$68,BL$4-$B221+1)</f>
        <v/>
      </c>
    </row>
    <row r="222">
      <c r="A222" s="116" t="inlineStr">
        <is>
          <t>Cohort month 24</t>
        </is>
      </c>
      <c r="B222" s="116" t="n">
        <v>24</v>
      </c>
      <c r="C222" s="33">
        <f>INDEX(Ops!$E$60:$BL$60,1,$B222)</f>
        <v/>
      </c>
      <c r="AC222" s="121">
        <f>$C222*INDEX(Curves!$AI$8:$AI$68,AC$4-$B222+1)</f>
        <v/>
      </c>
      <c r="AD222" s="121">
        <f>$C222*INDEX(Curves!$AI$8:$AI$68,AD$4-$B222+1)</f>
        <v/>
      </c>
      <c r="AE222" s="121">
        <f>$C222*INDEX(Curves!$AI$8:$AI$68,AE$4-$B222+1)</f>
        <v/>
      </c>
      <c r="AF222" s="121">
        <f>$C222*INDEX(Curves!$AI$8:$AI$68,AF$4-$B222+1)</f>
        <v/>
      </c>
      <c r="AG222" s="121">
        <f>$C222*INDEX(Curves!$AI$8:$AI$68,AG$4-$B222+1)</f>
        <v/>
      </c>
      <c r="AH222" s="121">
        <f>$C222*INDEX(Curves!$AI$8:$AI$68,AH$4-$B222+1)</f>
        <v/>
      </c>
      <c r="AI222" s="121">
        <f>$C222*INDEX(Curves!$AI$8:$AI$68,AI$4-$B222+1)</f>
        <v/>
      </c>
      <c r="AJ222" s="121">
        <f>$C222*INDEX(Curves!$AI$8:$AI$68,AJ$4-$B222+1)</f>
        <v/>
      </c>
      <c r="AK222" s="121">
        <f>$C222*INDEX(Curves!$AI$8:$AI$68,AK$4-$B222+1)</f>
        <v/>
      </c>
      <c r="AL222" s="121">
        <f>$C222*INDEX(Curves!$AI$8:$AI$68,AL$4-$B222+1)</f>
        <v/>
      </c>
      <c r="AM222" s="121">
        <f>$C222*INDEX(Curves!$AI$8:$AI$68,AM$4-$B222+1)</f>
        <v/>
      </c>
      <c r="AN222" s="121">
        <f>$C222*INDEX(Curves!$AI$8:$AI$68,AN$4-$B222+1)</f>
        <v/>
      </c>
      <c r="AO222" s="121">
        <f>$C222*INDEX(Curves!$AI$8:$AI$68,AO$4-$B222+1)</f>
        <v/>
      </c>
      <c r="AP222" s="121">
        <f>$C222*INDEX(Curves!$AI$8:$AI$68,AP$4-$B222+1)</f>
        <v/>
      </c>
      <c r="AQ222" s="121">
        <f>$C222*INDEX(Curves!$AI$8:$AI$68,AQ$4-$B222+1)</f>
        <v/>
      </c>
      <c r="AR222" s="121">
        <f>$C222*INDEX(Curves!$AI$8:$AI$68,AR$4-$B222+1)</f>
        <v/>
      </c>
      <c r="AS222" s="121">
        <f>$C222*INDEX(Curves!$AI$8:$AI$68,AS$4-$B222+1)</f>
        <v/>
      </c>
      <c r="AT222" s="121">
        <f>$C222*INDEX(Curves!$AI$8:$AI$68,AT$4-$B222+1)</f>
        <v/>
      </c>
      <c r="AU222" s="121">
        <f>$C222*INDEX(Curves!$AI$8:$AI$68,AU$4-$B222+1)</f>
        <v/>
      </c>
      <c r="AV222" s="121">
        <f>$C222*INDEX(Curves!$AI$8:$AI$68,AV$4-$B222+1)</f>
        <v/>
      </c>
      <c r="AW222" s="121">
        <f>$C222*INDEX(Curves!$AI$8:$AI$68,AW$4-$B222+1)</f>
        <v/>
      </c>
      <c r="AX222" s="121">
        <f>$C222*INDEX(Curves!$AI$8:$AI$68,AX$4-$B222+1)</f>
        <v/>
      </c>
      <c r="AY222" s="121">
        <f>$C222*INDEX(Curves!$AI$8:$AI$68,AY$4-$B222+1)</f>
        <v/>
      </c>
      <c r="AZ222" s="121">
        <f>$C222*INDEX(Curves!$AI$8:$AI$68,AZ$4-$B222+1)</f>
        <v/>
      </c>
      <c r="BA222" s="121">
        <f>$C222*INDEX(Curves!$AI$8:$AI$68,BA$4-$B222+1)</f>
        <v/>
      </c>
      <c r="BB222" s="121">
        <f>$C222*INDEX(Curves!$AI$8:$AI$68,BB$4-$B222+1)</f>
        <v/>
      </c>
      <c r="BC222" s="121">
        <f>$C222*INDEX(Curves!$AI$8:$AI$68,BC$4-$B222+1)</f>
        <v/>
      </c>
      <c r="BD222" s="121">
        <f>$C222*INDEX(Curves!$AI$8:$AI$68,BD$4-$B222+1)</f>
        <v/>
      </c>
      <c r="BE222" s="121">
        <f>$C222*INDEX(Curves!$AI$8:$AI$68,BE$4-$B222+1)</f>
        <v/>
      </c>
      <c r="BF222" s="121">
        <f>$C222*INDEX(Curves!$AI$8:$AI$68,BF$4-$B222+1)</f>
        <v/>
      </c>
      <c r="BG222" s="121">
        <f>$C222*INDEX(Curves!$AI$8:$AI$68,BG$4-$B222+1)</f>
        <v/>
      </c>
      <c r="BH222" s="121">
        <f>$C222*INDEX(Curves!$AI$8:$AI$68,BH$4-$B222+1)</f>
        <v/>
      </c>
      <c r="BI222" s="121">
        <f>$C222*INDEX(Curves!$AI$8:$AI$68,BI$4-$B222+1)</f>
        <v/>
      </c>
      <c r="BJ222" s="121">
        <f>$C222*INDEX(Curves!$AI$8:$AI$68,BJ$4-$B222+1)</f>
        <v/>
      </c>
      <c r="BK222" s="121">
        <f>$C222*INDEX(Curves!$AI$8:$AI$68,BK$4-$B222+1)</f>
        <v/>
      </c>
      <c r="BL222" s="121">
        <f>$C222*INDEX(Curves!$AI$8:$AI$68,BL$4-$B222+1)</f>
        <v/>
      </c>
    </row>
    <row r="223">
      <c r="A223" s="116" t="inlineStr">
        <is>
          <t>Cohort month 25</t>
        </is>
      </c>
      <c r="B223" s="116" t="n">
        <v>25</v>
      </c>
      <c r="C223" s="33">
        <f>INDEX(Ops!$E$60:$BL$60,1,$B223)</f>
        <v/>
      </c>
      <c r="AD223" s="121">
        <f>$C223*INDEX(Curves!$AI$8:$AI$68,AD$4-$B223+1)</f>
        <v/>
      </c>
      <c r="AE223" s="121">
        <f>$C223*INDEX(Curves!$AI$8:$AI$68,AE$4-$B223+1)</f>
        <v/>
      </c>
      <c r="AF223" s="121">
        <f>$C223*INDEX(Curves!$AI$8:$AI$68,AF$4-$B223+1)</f>
        <v/>
      </c>
      <c r="AG223" s="121">
        <f>$C223*INDEX(Curves!$AI$8:$AI$68,AG$4-$B223+1)</f>
        <v/>
      </c>
      <c r="AH223" s="121">
        <f>$C223*INDEX(Curves!$AI$8:$AI$68,AH$4-$B223+1)</f>
        <v/>
      </c>
      <c r="AI223" s="121">
        <f>$C223*INDEX(Curves!$AI$8:$AI$68,AI$4-$B223+1)</f>
        <v/>
      </c>
      <c r="AJ223" s="121">
        <f>$C223*INDEX(Curves!$AI$8:$AI$68,AJ$4-$B223+1)</f>
        <v/>
      </c>
      <c r="AK223" s="121">
        <f>$C223*INDEX(Curves!$AI$8:$AI$68,AK$4-$B223+1)</f>
        <v/>
      </c>
      <c r="AL223" s="121">
        <f>$C223*INDEX(Curves!$AI$8:$AI$68,AL$4-$B223+1)</f>
        <v/>
      </c>
      <c r="AM223" s="121">
        <f>$C223*INDEX(Curves!$AI$8:$AI$68,AM$4-$B223+1)</f>
        <v/>
      </c>
      <c r="AN223" s="121">
        <f>$C223*INDEX(Curves!$AI$8:$AI$68,AN$4-$B223+1)</f>
        <v/>
      </c>
      <c r="AO223" s="121">
        <f>$C223*INDEX(Curves!$AI$8:$AI$68,AO$4-$B223+1)</f>
        <v/>
      </c>
      <c r="AP223" s="121">
        <f>$C223*INDEX(Curves!$AI$8:$AI$68,AP$4-$B223+1)</f>
        <v/>
      </c>
      <c r="AQ223" s="121">
        <f>$C223*INDEX(Curves!$AI$8:$AI$68,AQ$4-$B223+1)</f>
        <v/>
      </c>
      <c r="AR223" s="121">
        <f>$C223*INDEX(Curves!$AI$8:$AI$68,AR$4-$B223+1)</f>
        <v/>
      </c>
      <c r="AS223" s="121">
        <f>$C223*INDEX(Curves!$AI$8:$AI$68,AS$4-$B223+1)</f>
        <v/>
      </c>
      <c r="AT223" s="121">
        <f>$C223*INDEX(Curves!$AI$8:$AI$68,AT$4-$B223+1)</f>
        <v/>
      </c>
      <c r="AU223" s="121">
        <f>$C223*INDEX(Curves!$AI$8:$AI$68,AU$4-$B223+1)</f>
        <v/>
      </c>
      <c r="AV223" s="121">
        <f>$C223*INDEX(Curves!$AI$8:$AI$68,AV$4-$B223+1)</f>
        <v/>
      </c>
      <c r="AW223" s="121">
        <f>$C223*INDEX(Curves!$AI$8:$AI$68,AW$4-$B223+1)</f>
        <v/>
      </c>
      <c r="AX223" s="121">
        <f>$C223*INDEX(Curves!$AI$8:$AI$68,AX$4-$B223+1)</f>
        <v/>
      </c>
      <c r="AY223" s="121">
        <f>$C223*INDEX(Curves!$AI$8:$AI$68,AY$4-$B223+1)</f>
        <v/>
      </c>
      <c r="AZ223" s="121">
        <f>$C223*INDEX(Curves!$AI$8:$AI$68,AZ$4-$B223+1)</f>
        <v/>
      </c>
      <c r="BA223" s="121">
        <f>$C223*INDEX(Curves!$AI$8:$AI$68,BA$4-$B223+1)</f>
        <v/>
      </c>
      <c r="BB223" s="121">
        <f>$C223*INDEX(Curves!$AI$8:$AI$68,BB$4-$B223+1)</f>
        <v/>
      </c>
      <c r="BC223" s="121">
        <f>$C223*INDEX(Curves!$AI$8:$AI$68,BC$4-$B223+1)</f>
        <v/>
      </c>
      <c r="BD223" s="121">
        <f>$C223*INDEX(Curves!$AI$8:$AI$68,BD$4-$B223+1)</f>
        <v/>
      </c>
      <c r="BE223" s="121">
        <f>$C223*INDEX(Curves!$AI$8:$AI$68,BE$4-$B223+1)</f>
        <v/>
      </c>
      <c r="BF223" s="121">
        <f>$C223*INDEX(Curves!$AI$8:$AI$68,BF$4-$B223+1)</f>
        <v/>
      </c>
      <c r="BG223" s="121">
        <f>$C223*INDEX(Curves!$AI$8:$AI$68,BG$4-$B223+1)</f>
        <v/>
      </c>
      <c r="BH223" s="121">
        <f>$C223*INDEX(Curves!$AI$8:$AI$68,BH$4-$B223+1)</f>
        <v/>
      </c>
      <c r="BI223" s="121">
        <f>$C223*INDEX(Curves!$AI$8:$AI$68,BI$4-$B223+1)</f>
        <v/>
      </c>
      <c r="BJ223" s="121">
        <f>$C223*INDEX(Curves!$AI$8:$AI$68,BJ$4-$B223+1)</f>
        <v/>
      </c>
      <c r="BK223" s="121">
        <f>$C223*INDEX(Curves!$AI$8:$AI$68,BK$4-$B223+1)</f>
        <v/>
      </c>
      <c r="BL223" s="121">
        <f>$C223*INDEX(Curves!$AI$8:$AI$68,BL$4-$B223+1)</f>
        <v/>
      </c>
    </row>
    <row r="224">
      <c r="A224" s="116" t="inlineStr">
        <is>
          <t>Cohort month 26</t>
        </is>
      </c>
      <c r="B224" s="116" t="n">
        <v>26</v>
      </c>
      <c r="C224" s="33">
        <f>INDEX(Ops!$E$60:$BL$60,1,$B224)</f>
        <v/>
      </c>
      <c r="AE224" s="121">
        <f>$C224*INDEX(Curves!$AI$8:$AI$68,AE$4-$B224+1)</f>
        <v/>
      </c>
      <c r="AF224" s="121">
        <f>$C224*INDEX(Curves!$AI$8:$AI$68,AF$4-$B224+1)</f>
        <v/>
      </c>
      <c r="AG224" s="121">
        <f>$C224*INDEX(Curves!$AI$8:$AI$68,AG$4-$B224+1)</f>
        <v/>
      </c>
      <c r="AH224" s="121">
        <f>$C224*INDEX(Curves!$AI$8:$AI$68,AH$4-$B224+1)</f>
        <v/>
      </c>
      <c r="AI224" s="121">
        <f>$C224*INDEX(Curves!$AI$8:$AI$68,AI$4-$B224+1)</f>
        <v/>
      </c>
      <c r="AJ224" s="121">
        <f>$C224*INDEX(Curves!$AI$8:$AI$68,AJ$4-$B224+1)</f>
        <v/>
      </c>
      <c r="AK224" s="121">
        <f>$C224*INDEX(Curves!$AI$8:$AI$68,AK$4-$B224+1)</f>
        <v/>
      </c>
      <c r="AL224" s="121">
        <f>$C224*INDEX(Curves!$AI$8:$AI$68,AL$4-$B224+1)</f>
        <v/>
      </c>
      <c r="AM224" s="121">
        <f>$C224*INDEX(Curves!$AI$8:$AI$68,AM$4-$B224+1)</f>
        <v/>
      </c>
      <c r="AN224" s="121">
        <f>$C224*INDEX(Curves!$AI$8:$AI$68,AN$4-$B224+1)</f>
        <v/>
      </c>
      <c r="AO224" s="121">
        <f>$C224*INDEX(Curves!$AI$8:$AI$68,AO$4-$B224+1)</f>
        <v/>
      </c>
      <c r="AP224" s="121">
        <f>$C224*INDEX(Curves!$AI$8:$AI$68,AP$4-$B224+1)</f>
        <v/>
      </c>
      <c r="AQ224" s="121">
        <f>$C224*INDEX(Curves!$AI$8:$AI$68,AQ$4-$B224+1)</f>
        <v/>
      </c>
      <c r="AR224" s="121">
        <f>$C224*INDEX(Curves!$AI$8:$AI$68,AR$4-$B224+1)</f>
        <v/>
      </c>
      <c r="AS224" s="121">
        <f>$C224*INDEX(Curves!$AI$8:$AI$68,AS$4-$B224+1)</f>
        <v/>
      </c>
      <c r="AT224" s="121">
        <f>$C224*INDEX(Curves!$AI$8:$AI$68,AT$4-$B224+1)</f>
        <v/>
      </c>
      <c r="AU224" s="121">
        <f>$C224*INDEX(Curves!$AI$8:$AI$68,AU$4-$B224+1)</f>
        <v/>
      </c>
      <c r="AV224" s="121">
        <f>$C224*INDEX(Curves!$AI$8:$AI$68,AV$4-$B224+1)</f>
        <v/>
      </c>
      <c r="AW224" s="121">
        <f>$C224*INDEX(Curves!$AI$8:$AI$68,AW$4-$B224+1)</f>
        <v/>
      </c>
      <c r="AX224" s="121">
        <f>$C224*INDEX(Curves!$AI$8:$AI$68,AX$4-$B224+1)</f>
        <v/>
      </c>
      <c r="AY224" s="121">
        <f>$C224*INDEX(Curves!$AI$8:$AI$68,AY$4-$B224+1)</f>
        <v/>
      </c>
      <c r="AZ224" s="121">
        <f>$C224*INDEX(Curves!$AI$8:$AI$68,AZ$4-$B224+1)</f>
        <v/>
      </c>
      <c r="BA224" s="121">
        <f>$C224*INDEX(Curves!$AI$8:$AI$68,BA$4-$B224+1)</f>
        <v/>
      </c>
      <c r="BB224" s="121">
        <f>$C224*INDEX(Curves!$AI$8:$AI$68,BB$4-$B224+1)</f>
        <v/>
      </c>
      <c r="BC224" s="121">
        <f>$C224*INDEX(Curves!$AI$8:$AI$68,BC$4-$B224+1)</f>
        <v/>
      </c>
      <c r="BD224" s="121">
        <f>$C224*INDEX(Curves!$AI$8:$AI$68,BD$4-$B224+1)</f>
        <v/>
      </c>
      <c r="BE224" s="121">
        <f>$C224*INDEX(Curves!$AI$8:$AI$68,BE$4-$B224+1)</f>
        <v/>
      </c>
      <c r="BF224" s="121">
        <f>$C224*INDEX(Curves!$AI$8:$AI$68,BF$4-$B224+1)</f>
        <v/>
      </c>
      <c r="BG224" s="121">
        <f>$C224*INDEX(Curves!$AI$8:$AI$68,BG$4-$B224+1)</f>
        <v/>
      </c>
      <c r="BH224" s="121">
        <f>$C224*INDEX(Curves!$AI$8:$AI$68,BH$4-$B224+1)</f>
        <v/>
      </c>
      <c r="BI224" s="121">
        <f>$C224*INDEX(Curves!$AI$8:$AI$68,BI$4-$B224+1)</f>
        <v/>
      </c>
      <c r="BJ224" s="121">
        <f>$C224*INDEX(Curves!$AI$8:$AI$68,BJ$4-$B224+1)</f>
        <v/>
      </c>
      <c r="BK224" s="121">
        <f>$C224*INDEX(Curves!$AI$8:$AI$68,BK$4-$B224+1)</f>
        <v/>
      </c>
      <c r="BL224" s="121">
        <f>$C224*INDEX(Curves!$AI$8:$AI$68,BL$4-$B224+1)</f>
        <v/>
      </c>
    </row>
    <row r="225">
      <c r="A225" s="116" t="inlineStr">
        <is>
          <t>Cohort month 27</t>
        </is>
      </c>
      <c r="B225" s="116" t="n">
        <v>27</v>
      </c>
      <c r="C225" s="33">
        <f>INDEX(Ops!$E$60:$BL$60,1,$B225)</f>
        <v/>
      </c>
      <c r="AF225" s="121">
        <f>$C225*INDEX(Curves!$AI$8:$AI$68,AF$4-$B225+1)</f>
        <v/>
      </c>
      <c r="AG225" s="121">
        <f>$C225*INDEX(Curves!$AI$8:$AI$68,AG$4-$B225+1)</f>
        <v/>
      </c>
      <c r="AH225" s="121">
        <f>$C225*INDEX(Curves!$AI$8:$AI$68,AH$4-$B225+1)</f>
        <v/>
      </c>
      <c r="AI225" s="121">
        <f>$C225*INDEX(Curves!$AI$8:$AI$68,AI$4-$B225+1)</f>
        <v/>
      </c>
      <c r="AJ225" s="121">
        <f>$C225*INDEX(Curves!$AI$8:$AI$68,AJ$4-$B225+1)</f>
        <v/>
      </c>
      <c r="AK225" s="121">
        <f>$C225*INDEX(Curves!$AI$8:$AI$68,AK$4-$B225+1)</f>
        <v/>
      </c>
      <c r="AL225" s="121">
        <f>$C225*INDEX(Curves!$AI$8:$AI$68,AL$4-$B225+1)</f>
        <v/>
      </c>
      <c r="AM225" s="121">
        <f>$C225*INDEX(Curves!$AI$8:$AI$68,AM$4-$B225+1)</f>
        <v/>
      </c>
      <c r="AN225" s="121">
        <f>$C225*INDEX(Curves!$AI$8:$AI$68,AN$4-$B225+1)</f>
        <v/>
      </c>
      <c r="AO225" s="121">
        <f>$C225*INDEX(Curves!$AI$8:$AI$68,AO$4-$B225+1)</f>
        <v/>
      </c>
      <c r="AP225" s="121">
        <f>$C225*INDEX(Curves!$AI$8:$AI$68,AP$4-$B225+1)</f>
        <v/>
      </c>
      <c r="AQ225" s="121">
        <f>$C225*INDEX(Curves!$AI$8:$AI$68,AQ$4-$B225+1)</f>
        <v/>
      </c>
      <c r="AR225" s="121">
        <f>$C225*INDEX(Curves!$AI$8:$AI$68,AR$4-$B225+1)</f>
        <v/>
      </c>
      <c r="AS225" s="121">
        <f>$C225*INDEX(Curves!$AI$8:$AI$68,AS$4-$B225+1)</f>
        <v/>
      </c>
      <c r="AT225" s="121">
        <f>$C225*INDEX(Curves!$AI$8:$AI$68,AT$4-$B225+1)</f>
        <v/>
      </c>
      <c r="AU225" s="121">
        <f>$C225*INDEX(Curves!$AI$8:$AI$68,AU$4-$B225+1)</f>
        <v/>
      </c>
      <c r="AV225" s="121">
        <f>$C225*INDEX(Curves!$AI$8:$AI$68,AV$4-$B225+1)</f>
        <v/>
      </c>
      <c r="AW225" s="121">
        <f>$C225*INDEX(Curves!$AI$8:$AI$68,AW$4-$B225+1)</f>
        <v/>
      </c>
      <c r="AX225" s="121">
        <f>$C225*INDEX(Curves!$AI$8:$AI$68,AX$4-$B225+1)</f>
        <v/>
      </c>
      <c r="AY225" s="121">
        <f>$C225*INDEX(Curves!$AI$8:$AI$68,AY$4-$B225+1)</f>
        <v/>
      </c>
      <c r="AZ225" s="121">
        <f>$C225*INDEX(Curves!$AI$8:$AI$68,AZ$4-$B225+1)</f>
        <v/>
      </c>
      <c r="BA225" s="121">
        <f>$C225*INDEX(Curves!$AI$8:$AI$68,BA$4-$B225+1)</f>
        <v/>
      </c>
      <c r="BB225" s="121">
        <f>$C225*INDEX(Curves!$AI$8:$AI$68,BB$4-$B225+1)</f>
        <v/>
      </c>
      <c r="BC225" s="121">
        <f>$C225*INDEX(Curves!$AI$8:$AI$68,BC$4-$B225+1)</f>
        <v/>
      </c>
      <c r="BD225" s="121">
        <f>$C225*INDEX(Curves!$AI$8:$AI$68,BD$4-$B225+1)</f>
        <v/>
      </c>
      <c r="BE225" s="121">
        <f>$C225*INDEX(Curves!$AI$8:$AI$68,BE$4-$B225+1)</f>
        <v/>
      </c>
      <c r="BF225" s="121">
        <f>$C225*INDEX(Curves!$AI$8:$AI$68,BF$4-$B225+1)</f>
        <v/>
      </c>
      <c r="BG225" s="121">
        <f>$C225*INDEX(Curves!$AI$8:$AI$68,BG$4-$B225+1)</f>
        <v/>
      </c>
      <c r="BH225" s="121">
        <f>$C225*INDEX(Curves!$AI$8:$AI$68,BH$4-$B225+1)</f>
        <v/>
      </c>
      <c r="BI225" s="121">
        <f>$C225*INDEX(Curves!$AI$8:$AI$68,BI$4-$B225+1)</f>
        <v/>
      </c>
      <c r="BJ225" s="121">
        <f>$C225*INDEX(Curves!$AI$8:$AI$68,BJ$4-$B225+1)</f>
        <v/>
      </c>
      <c r="BK225" s="121">
        <f>$C225*INDEX(Curves!$AI$8:$AI$68,BK$4-$B225+1)</f>
        <v/>
      </c>
      <c r="BL225" s="121">
        <f>$C225*INDEX(Curves!$AI$8:$AI$68,BL$4-$B225+1)</f>
        <v/>
      </c>
    </row>
    <row r="226">
      <c r="A226" s="116" t="inlineStr">
        <is>
          <t>Cohort month 28</t>
        </is>
      </c>
      <c r="B226" s="116" t="n">
        <v>28</v>
      </c>
      <c r="C226" s="33">
        <f>INDEX(Ops!$E$60:$BL$60,1,$B226)</f>
        <v/>
      </c>
      <c r="AG226" s="121">
        <f>$C226*INDEX(Curves!$AI$8:$AI$68,AG$4-$B226+1)</f>
        <v/>
      </c>
      <c r="AH226" s="121">
        <f>$C226*INDEX(Curves!$AI$8:$AI$68,AH$4-$B226+1)</f>
        <v/>
      </c>
      <c r="AI226" s="121">
        <f>$C226*INDEX(Curves!$AI$8:$AI$68,AI$4-$B226+1)</f>
        <v/>
      </c>
      <c r="AJ226" s="121">
        <f>$C226*INDEX(Curves!$AI$8:$AI$68,AJ$4-$B226+1)</f>
        <v/>
      </c>
      <c r="AK226" s="121">
        <f>$C226*INDEX(Curves!$AI$8:$AI$68,AK$4-$B226+1)</f>
        <v/>
      </c>
      <c r="AL226" s="121">
        <f>$C226*INDEX(Curves!$AI$8:$AI$68,AL$4-$B226+1)</f>
        <v/>
      </c>
      <c r="AM226" s="121">
        <f>$C226*INDEX(Curves!$AI$8:$AI$68,AM$4-$B226+1)</f>
        <v/>
      </c>
      <c r="AN226" s="121">
        <f>$C226*INDEX(Curves!$AI$8:$AI$68,AN$4-$B226+1)</f>
        <v/>
      </c>
      <c r="AO226" s="121">
        <f>$C226*INDEX(Curves!$AI$8:$AI$68,AO$4-$B226+1)</f>
        <v/>
      </c>
      <c r="AP226" s="121">
        <f>$C226*INDEX(Curves!$AI$8:$AI$68,AP$4-$B226+1)</f>
        <v/>
      </c>
      <c r="AQ226" s="121">
        <f>$C226*INDEX(Curves!$AI$8:$AI$68,AQ$4-$B226+1)</f>
        <v/>
      </c>
      <c r="AR226" s="121">
        <f>$C226*INDEX(Curves!$AI$8:$AI$68,AR$4-$B226+1)</f>
        <v/>
      </c>
      <c r="AS226" s="121">
        <f>$C226*INDEX(Curves!$AI$8:$AI$68,AS$4-$B226+1)</f>
        <v/>
      </c>
      <c r="AT226" s="121">
        <f>$C226*INDEX(Curves!$AI$8:$AI$68,AT$4-$B226+1)</f>
        <v/>
      </c>
      <c r="AU226" s="121">
        <f>$C226*INDEX(Curves!$AI$8:$AI$68,AU$4-$B226+1)</f>
        <v/>
      </c>
      <c r="AV226" s="121">
        <f>$C226*INDEX(Curves!$AI$8:$AI$68,AV$4-$B226+1)</f>
        <v/>
      </c>
      <c r="AW226" s="121">
        <f>$C226*INDEX(Curves!$AI$8:$AI$68,AW$4-$B226+1)</f>
        <v/>
      </c>
      <c r="AX226" s="121">
        <f>$C226*INDEX(Curves!$AI$8:$AI$68,AX$4-$B226+1)</f>
        <v/>
      </c>
      <c r="AY226" s="121">
        <f>$C226*INDEX(Curves!$AI$8:$AI$68,AY$4-$B226+1)</f>
        <v/>
      </c>
      <c r="AZ226" s="121">
        <f>$C226*INDEX(Curves!$AI$8:$AI$68,AZ$4-$B226+1)</f>
        <v/>
      </c>
      <c r="BA226" s="121">
        <f>$C226*INDEX(Curves!$AI$8:$AI$68,BA$4-$B226+1)</f>
        <v/>
      </c>
      <c r="BB226" s="121">
        <f>$C226*INDEX(Curves!$AI$8:$AI$68,BB$4-$B226+1)</f>
        <v/>
      </c>
      <c r="BC226" s="121">
        <f>$C226*INDEX(Curves!$AI$8:$AI$68,BC$4-$B226+1)</f>
        <v/>
      </c>
      <c r="BD226" s="121">
        <f>$C226*INDEX(Curves!$AI$8:$AI$68,BD$4-$B226+1)</f>
        <v/>
      </c>
      <c r="BE226" s="121">
        <f>$C226*INDEX(Curves!$AI$8:$AI$68,BE$4-$B226+1)</f>
        <v/>
      </c>
      <c r="BF226" s="121">
        <f>$C226*INDEX(Curves!$AI$8:$AI$68,BF$4-$B226+1)</f>
        <v/>
      </c>
      <c r="BG226" s="121">
        <f>$C226*INDEX(Curves!$AI$8:$AI$68,BG$4-$B226+1)</f>
        <v/>
      </c>
      <c r="BH226" s="121">
        <f>$C226*INDEX(Curves!$AI$8:$AI$68,BH$4-$B226+1)</f>
        <v/>
      </c>
      <c r="BI226" s="121">
        <f>$C226*INDEX(Curves!$AI$8:$AI$68,BI$4-$B226+1)</f>
        <v/>
      </c>
      <c r="BJ226" s="121">
        <f>$C226*INDEX(Curves!$AI$8:$AI$68,BJ$4-$B226+1)</f>
        <v/>
      </c>
      <c r="BK226" s="121">
        <f>$C226*INDEX(Curves!$AI$8:$AI$68,BK$4-$B226+1)</f>
        <v/>
      </c>
      <c r="BL226" s="121">
        <f>$C226*INDEX(Curves!$AI$8:$AI$68,BL$4-$B226+1)</f>
        <v/>
      </c>
    </row>
    <row r="227">
      <c r="A227" s="116" t="inlineStr">
        <is>
          <t>Cohort month 29</t>
        </is>
      </c>
      <c r="B227" s="116" t="n">
        <v>29</v>
      </c>
      <c r="C227" s="33">
        <f>INDEX(Ops!$E$60:$BL$60,1,$B227)</f>
        <v/>
      </c>
      <c r="AH227" s="121">
        <f>$C227*INDEX(Curves!$AI$8:$AI$68,AH$4-$B227+1)</f>
        <v/>
      </c>
      <c r="AI227" s="121">
        <f>$C227*INDEX(Curves!$AI$8:$AI$68,AI$4-$B227+1)</f>
        <v/>
      </c>
      <c r="AJ227" s="121">
        <f>$C227*INDEX(Curves!$AI$8:$AI$68,AJ$4-$B227+1)</f>
        <v/>
      </c>
      <c r="AK227" s="121">
        <f>$C227*INDEX(Curves!$AI$8:$AI$68,AK$4-$B227+1)</f>
        <v/>
      </c>
      <c r="AL227" s="121">
        <f>$C227*INDEX(Curves!$AI$8:$AI$68,AL$4-$B227+1)</f>
        <v/>
      </c>
      <c r="AM227" s="121">
        <f>$C227*INDEX(Curves!$AI$8:$AI$68,AM$4-$B227+1)</f>
        <v/>
      </c>
      <c r="AN227" s="121">
        <f>$C227*INDEX(Curves!$AI$8:$AI$68,AN$4-$B227+1)</f>
        <v/>
      </c>
      <c r="AO227" s="121">
        <f>$C227*INDEX(Curves!$AI$8:$AI$68,AO$4-$B227+1)</f>
        <v/>
      </c>
      <c r="AP227" s="121">
        <f>$C227*INDEX(Curves!$AI$8:$AI$68,AP$4-$B227+1)</f>
        <v/>
      </c>
      <c r="AQ227" s="121">
        <f>$C227*INDEX(Curves!$AI$8:$AI$68,AQ$4-$B227+1)</f>
        <v/>
      </c>
      <c r="AR227" s="121">
        <f>$C227*INDEX(Curves!$AI$8:$AI$68,AR$4-$B227+1)</f>
        <v/>
      </c>
      <c r="AS227" s="121">
        <f>$C227*INDEX(Curves!$AI$8:$AI$68,AS$4-$B227+1)</f>
        <v/>
      </c>
      <c r="AT227" s="121">
        <f>$C227*INDEX(Curves!$AI$8:$AI$68,AT$4-$B227+1)</f>
        <v/>
      </c>
      <c r="AU227" s="121">
        <f>$C227*INDEX(Curves!$AI$8:$AI$68,AU$4-$B227+1)</f>
        <v/>
      </c>
      <c r="AV227" s="121">
        <f>$C227*INDEX(Curves!$AI$8:$AI$68,AV$4-$B227+1)</f>
        <v/>
      </c>
      <c r="AW227" s="121">
        <f>$C227*INDEX(Curves!$AI$8:$AI$68,AW$4-$B227+1)</f>
        <v/>
      </c>
      <c r="AX227" s="121">
        <f>$C227*INDEX(Curves!$AI$8:$AI$68,AX$4-$B227+1)</f>
        <v/>
      </c>
      <c r="AY227" s="121">
        <f>$C227*INDEX(Curves!$AI$8:$AI$68,AY$4-$B227+1)</f>
        <v/>
      </c>
      <c r="AZ227" s="121">
        <f>$C227*INDEX(Curves!$AI$8:$AI$68,AZ$4-$B227+1)</f>
        <v/>
      </c>
      <c r="BA227" s="121">
        <f>$C227*INDEX(Curves!$AI$8:$AI$68,BA$4-$B227+1)</f>
        <v/>
      </c>
      <c r="BB227" s="121">
        <f>$C227*INDEX(Curves!$AI$8:$AI$68,BB$4-$B227+1)</f>
        <v/>
      </c>
      <c r="BC227" s="121">
        <f>$C227*INDEX(Curves!$AI$8:$AI$68,BC$4-$B227+1)</f>
        <v/>
      </c>
      <c r="BD227" s="121">
        <f>$C227*INDEX(Curves!$AI$8:$AI$68,BD$4-$B227+1)</f>
        <v/>
      </c>
      <c r="BE227" s="121">
        <f>$C227*INDEX(Curves!$AI$8:$AI$68,BE$4-$B227+1)</f>
        <v/>
      </c>
      <c r="BF227" s="121">
        <f>$C227*INDEX(Curves!$AI$8:$AI$68,BF$4-$B227+1)</f>
        <v/>
      </c>
      <c r="BG227" s="121">
        <f>$C227*INDEX(Curves!$AI$8:$AI$68,BG$4-$B227+1)</f>
        <v/>
      </c>
      <c r="BH227" s="121">
        <f>$C227*INDEX(Curves!$AI$8:$AI$68,BH$4-$B227+1)</f>
        <v/>
      </c>
      <c r="BI227" s="121">
        <f>$C227*INDEX(Curves!$AI$8:$AI$68,BI$4-$B227+1)</f>
        <v/>
      </c>
      <c r="BJ227" s="121">
        <f>$C227*INDEX(Curves!$AI$8:$AI$68,BJ$4-$B227+1)</f>
        <v/>
      </c>
      <c r="BK227" s="121">
        <f>$C227*INDEX(Curves!$AI$8:$AI$68,BK$4-$B227+1)</f>
        <v/>
      </c>
      <c r="BL227" s="121">
        <f>$C227*INDEX(Curves!$AI$8:$AI$68,BL$4-$B227+1)</f>
        <v/>
      </c>
    </row>
    <row r="228">
      <c r="A228" s="116" t="inlineStr">
        <is>
          <t>Cohort month 30</t>
        </is>
      </c>
      <c r="B228" s="116" t="n">
        <v>30</v>
      </c>
      <c r="C228" s="33">
        <f>INDEX(Ops!$E$60:$BL$60,1,$B228)</f>
        <v/>
      </c>
      <c r="AI228" s="121">
        <f>$C228*INDEX(Curves!$AI$8:$AI$68,AI$4-$B228+1)</f>
        <v/>
      </c>
      <c r="AJ228" s="121">
        <f>$C228*INDEX(Curves!$AI$8:$AI$68,AJ$4-$B228+1)</f>
        <v/>
      </c>
      <c r="AK228" s="121">
        <f>$C228*INDEX(Curves!$AI$8:$AI$68,AK$4-$B228+1)</f>
        <v/>
      </c>
      <c r="AL228" s="121">
        <f>$C228*INDEX(Curves!$AI$8:$AI$68,AL$4-$B228+1)</f>
        <v/>
      </c>
      <c r="AM228" s="121">
        <f>$C228*INDEX(Curves!$AI$8:$AI$68,AM$4-$B228+1)</f>
        <v/>
      </c>
      <c r="AN228" s="121">
        <f>$C228*INDEX(Curves!$AI$8:$AI$68,AN$4-$B228+1)</f>
        <v/>
      </c>
      <c r="AO228" s="121">
        <f>$C228*INDEX(Curves!$AI$8:$AI$68,AO$4-$B228+1)</f>
        <v/>
      </c>
      <c r="AP228" s="121">
        <f>$C228*INDEX(Curves!$AI$8:$AI$68,AP$4-$B228+1)</f>
        <v/>
      </c>
      <c r="AQ228" s="121">
        <f>$C228*INDEX(Curves!$AI$8:$AI$68,AQ$4-$B228+1)</f>
        <v/>
      </c>
      <c r="AR228" s="121">
        <f>$C228*INDEX(Curves!$AI$8:$AI$68,AR$4-$B228+1)</f>
        <v/>
      </c>
      <c r="AS228" s="121">
        <f>$C228*INDEX(Curves!$AI$8:$AI$68,AS$4-$B228+1)</f>
        <v/>
      </c>
      <c r="AT228" s="121">
        <f>$C228*INDEX(Curves!$AI$8:$AI$68,AT$4-$B228+1)</f>
        <v/>
      </c>
      <c r="AU228" s="121">
        <f>$C228*INDEX(Curves!$AI$8:$AI$68,AU$4-$B228+1)</f>
        <v/>
      </c>
      <c r="AV228" s="121">
        <f>$C228*INDEX(Curves!$AI$8:$AI$68,AV$4-$B228+1)</f>
        <v/>
      </c>
      <c r="AW228" s="121">
        <f>$C228*INDEX(Curves!$AI$8:$AI$68,AW$4-$B228+1)</f>
        <v/>
      </c>
      <c r="AX228" s="121">
        <f>$C228*INDEX(Curves!$AI$8:$AI$68,AX$4-$B228+1)</f>
        <v/>
      </c>
      <c r="AY228" s="121">
        <f>$C228*INDEX(Curves!$AI$8:$AI$68,AY$4-$B228+1)</f>
        <v/>
      </c>
      <c r="AZ228" s="121">
        <f>$C228*INDEX(Curves!$AI$8:$AI$68,AZ$4-$B228+1)</f>
        <v/>
      </c>
      <c r="BA228" s="121">
        <f>$C228*INDEX(Curves!$AI$8:$AI$68,BA$4-$B228+1)</f>
        <v/>
      </c>
      <c r="BB228" s="121">
        <f>$C228*INDEX(Curves!$AI$8:$AI$68,BB$4-$B228+1)</f>
        <v/>
      </c>
      <c r="BC228" s="121">
        <f>$C228*INDEX(Curves!$AI$8:$AI$68,BC$4-$B228+1)</f>
        <v/>
      </c>
      <c r="BD228" s="121">
        <f>$C228*INDEX(Curves!$AI$8:$AI$68,BD$4-$B228+1)</f>
        <v/>
      </c>
      <c r="BE228" s="121">
        <f>$C228*INDEX(Curves!$AI$8:$AI$68,BE$4-$B228+1)</f>
        <v/>
      </c>
      <c r="BF228" s="121">
        <f>$C228*INDEX(Curves!$AI$8:$AI$68,BF$4-$B228+1)</f>
        <v/>
      </c>
      <c r="BG228" s="121">
        <f>$C228*INDEX(Curves!$AI$8:$AI$68,BG$4-$B228+1)</f>
        <v/>
      </c>
      <c r="BH228" s="121">
        <f>$C228*INDEX(Curves!$AI$8:$AI$68,BH$4-$B228+1)</f>
        <v/>
      </c>
      <c r="BI228" s="121">
        <f>$C228*INDEX(Curves!$AI$8:$AI$68,BI$4-$B228+1)</f>
        <v/>
      </c>
      <c r="BJ228" s="121">
        <f>$C228*INDEX(Curves!$AI$8:$AI$68,BJ$4-$B228+1)</f>
        <v/>
      </c>
      <c r="BK228" s="121">
        <f>$C228*INDEX(Curves!$AI$8:$AI$68,BK$4-$B228+1)</f>
        <v/>
      </c>
      <c r="BL228" s="121">
        <f>$C228*INDEX(Curves!$AI$8:$AI$68,BL$4-$B228+1)</f>
        <v/>
      </c>
    </row>
    <row r="229">
      <c r="A229" s="116" t="inlineStr">
        <is>
          <t>Cohort month 31</t>
        </is>
      </c>
      <c r="B229" s="116" t="n">
        <v>31</v>
      </c>
      <c r="C229" s="33">
        <f>INDEX(Ops!$E$60:$BL$60,1,$B229)</f>
        <v/>
      </c>
      <c r="AJ229" s="121">
        <f>$C229*INDEX(Curves!$AI$8:$AI$68,AJ$4-$B229+1)</f>
        <v/>
      </c>
      <c r="AK229" s="121">
        <f>$C229*INDEX(Curves!$AI$8:$AI$68,AK$4-$B229+1)</f>
        <v/>
      </c>
      <c r="AL229" s="121">
        <f>$C229*INDEX(Curves!$AI$8:$AI$68,AL$4-$B229+1)</f>
        <v/>
      </c>
      <c r="AM229" s="121">
        <f>$C229*INDEX(Curves!$AI$8:$AI$68,AM$4-$B229+1)</f>
        <v/>
      </c>
      <c r="AN229" s="121">
        <f>$C229*INDEX(Curves!$AI$8:$AI$68,AN$4-$B229+1)</f>
        <v/>
      </c>
      <c r="AO229" s="121">
        <f>$C229*INDEX(Curves!$AI$8:$AI$68,AO$4-$B229+1)</f>
        <v/>
      </c>
      <c r="AP229" s="121">
        <f>$C229*INDEX(Curves!$AI$8:$AI$68,AP$4-$B229+1)</f>
        <v/>
      </c>
      <c r="AQ229" s="121">
        <f>$C229*INDEX(Curves!$AI$8:$AI$68,AQ$4-$B229+1)</f>
        <v/>
      </c>
      <c r="AR229" s="121">
        <f>$C229*INDEX(Curves!$AI$8:$AI$68,AR$4-$B229+1)</f>
        <v/>
      </c>
      <c r="AS229" s="121">
        <f>$C229*INDEX(Curves!$AI$8:$AI$68,AS$4-$B229+1)</f>
        <v/>
      </c>
      <c r="AT229" s="121">
        <f>$C229*INDEX(Curves!$AI$8:$AI$68,AT$4-$B229+1)</f>
        <v/>
      </c>
      <c r="AU229" s="121">
        <f>$C229*INDEX(Curves!$AI$8:$AI$68,AU$4-$B229+1)</f>
        <v/>
      </c>
      <c r="AV229" s="121">
        <f>$C229*INDEX(Curves!$AI$8:$AI$68,AV$4-$B229+1)</f>
        <v/>
      </c>
      <c r="AW229" s="121">
        <f>$C229*INDEX(Curves!$AI$8:$AI$68,AW$4-$B229+1)</f>
        <v/>
      </c>
      <c r="AX229" s="121">
        <f>$C229*INDEX(Curves!$AI$8:$AI$68,AX$4-$B229+1)</f>
        <v/>
      </c>
      <c r="AY229" s="121">
        <f>$C229*INDEX(Curves!$AI$8:$AI$68,AY$4-$B229+1)</f>
        <v/>
      </c>
      <c r="AZ229" s="121">
        <f>$C229*INDEX(Curves!$AI$8:$AI$68,AZ$4-$B229+1)</f>
        <v/>
      </c>
      <c r="BA229" s="121">
        <f>$C229*INDEX(Curves!$AI$8:$AI$68,BA$4-$B229+1)</f>
        <v/>
      </c>
      <c r="BB229" s="121">
        <f>$C229*INDEX(Curves!$AI$8:$AI$68,BB$4-$B229+1)</f>
        <v/>
      </c>
      <c r="BC229" s="121">
        <f>$C229*INDEX(Curves!$AI$8:$AI$68,BC$4-$B229+1)</f>
        <v/>
      </c>
      <c r="BD229" s="121">
        <f>$C229*INDEX(Curves!$AI$8:$AI$68,BD$4-$B229+1)</f>
        <v/>
      </c>
      <c r="BE229" s="121">
        <f>$C229*INDEX(Curves!$AI$8:$AI$68,BE$4-$B229+1)</f>
        <v/>
      </c>
      <c r="BF229" s="121">
        <f>$C229*INDEX(Curves!$AI$8:$AI$68,BF$4-$B229+1)</f>
        <v/>
      </c>
      <c r="BG229" s="121">
        <f>$C229*INDEX(Curves!$AI$8:$AI$68,BG$4-$B229+1)</f>
        <v/>
      </c>
      <c r="BH229" s="121">
        <f>$C229*INDEX(Curves!$AI$8:$AI$68,BH$4-$B229+1)</f>
        <v/>
      </c>
      <c r="BI229" s="121">
        <f>$C229*INDEX(Curves!$AI$8:$AI$68,BI$4-$B229+1)</f>
        <v/>
      </c>
      <c r="BJ229" s="121">
        <f>$C229*INDEX(Curves!$AI$8:$AI$68,BJ$4-$B229+1)</f>
        <v/>
      </c>
      <c r="BK229" s="121">
        <f>$C229*INDEX(Curves!$AI$8:$AI$68,BK$4-$B229+1)</f>
        <v/>
      </c>
      <c r="BL229" s="121">
        <f>$C229*INDEX(Curves!$AI$8:$AI$68,BL$4-$B229+1)</f>
        <v/>
      </c>
    </row>
    <row r="230">
      <c r="A230" s="116" t="inlineStr">
        <is>
          <t>Cohort month 32</t>
        </is>
      </c>
      <c r="B230" s="116" t="n">
        <v>32</v>
      </c>
      <c r="C230" s="33">
        <f>INDEX(Ops!$E$60:$BL$60,1,$B230)</f>
        <v/>
      </c>
      <c r="AK230" s="121">
        <f>$C230*INDEX(Curves!$AI$8:$AI$68,AK$4-$B230+1)</f>
        <v/>
      </c>
      <c r="AL230" s="121">
        <f>$C230*INDEX(Curves!$AI$8:$AI$68,AL$4-$B230+1)</f>
        <v/>
      </c>
      <c r="AM230" s="121">
        <f>$C230*INDEX(Curves!$AI$8:$AI$68,AM$4-$B230+1)</f>
        <v/>
      </c>
      <c r="AN230" s="121">
        <f>$C230*INDEX(Curves!$AI$8:$AI$68,AN$4-$B230+1)</f>
        <v/>
      </c>
      <c r="AO230" s="121">
        <f>$C230*INDEX(Curves!$AI$8:$AI$68,AO$4-$B230+1)</f>
        <v/>
      </c>
      <c r="AP230" s="121">
        <f>$C230*INDEX(Curves!$AI$8:$AI$68,AP$4-$B230+1)</f>
        <v/>
      </c>
      <c r="AQ230" s="121">
        <f>$C230*INDEX(Curves!$AI$8:$AI$68,AQ$4-$B230+1)</f>
        <v/>
      </c>
      <c r="AR230" s="121">
        <f>$C230*INDEX(Curves!$AI$8:$AI$68,AR$4-$B230+1)</f>
        <v/>
      </c>
      <c r="AS230" s="121">
        <f>$C230*INDEX(Curves!$AI$8:$AI$68,AS$4-$B230+1)</f>
        <v/>
      </c>
      <c r="AT230" s="121">
        <f>$C230*INDEX(Curves!$AI$8:$AI$68,AT$4-$B230+1)</f>
        <v/>
      </c>
      <c r="AU230" s="121">
        <f>$C230*INDEX(Curves!$AI$8:$AI$68,AU$4-$B230+1)</f>
        <v/>
      </c>
      <c r="AV230" s="121">
        <f>$C230*INDEX(Curves!$AI$8:$AI$68,AV$4-$B230+1)</f>
        <v/>
      </c>
      <c r="AW230" s="121">
        <f>$C230*INDEX(Curves!$AI$8:$AI$68,AW$4-$B230+1)</f>
        <v/>
      </c>
      <c r="AX230" s="121">
        <f>$C230*INDEX(Curves!$AI$8:$AI$68,AX$4-$B230+1)</f>
        <v/>
      </c>
      <c r="AY230" s="121">
        <f>$C230*INDEX(Curves!$AI$8:$AI$68,AY$4-$B230+1)</f>
        <v/>
      </c>
      <c r="AZ230" s="121">
        <f>$C230*INDEX(Curves!$AI$8:$AI$68,AZ$4-$B230+1)</f>
        <v/>
      </c>
      <c r="BA230" s="121">
        <f>$C230*INDEX(Curves!$AI$8:$AI$68,BA$4-$B230+1)</f>
        <v/>
      </c>
      <c r="BB230" s="121">
        <f>$C230*INDEX(Curves!$AI$8:$AI$68,BB$4-$B230+1)</f>
        <v/>
      </c>
      <c r="BC230" s="121">
        <f>$C230*INDEX(Curves!$AI$8:$AI$68,BC$4-$B230+1)</f>
        <v/>
      </c>
      <c r="BD230" s="121">
        <f>$C230*INDEX(Curves!$AI$8:$AI$68,BD$4-$B230+1)</f>
        <v/>
      </c>
      <c r="BE230" s="121">
        <f>$C230*INDEX(Curves!$AI$8:$AI$68,BE$4-$B230+1)</f>
        <v/>
      </c>
      <c r="BF230" s="121">
        <f>$C230*INDEX(Curves!$AI$8:$AI$68,BF$4-$B230+1)</f>
        <v/>
      </c>
      <c r="BG230" s="121">
        <f>$C230*INDEX(Curves!$AI$8:$AI$68,BG$4-$B230+1)</f>
        <v/>
      </c>
      <c r="BH230" s="121">
        <f>$C230*INDEX(Curves!$AI$8:$AI$68,BH$4-$B230+1)</f>
        <v/>
      </c>
      <c r="BI230" s="121">
        <f>$C230*INDEX(Curves!$AI$8:$AI$68,BI$4-$B230+1)</f>
        <v/>
      </c>
      <c r="BJ230" s="121">
        <f>$C230*INDEX(Curves!$AI$8:$AI$68,BJ$4-$B230+1)</f>
        <v/>
      </c>
      <c r="BK230" s="121">
        <f>$C230*INDEX(Curves!$AI$8:$AI$68,BK$4-$B230+1)</f>
        <v/>
      </c>
      <c r="BL230" s="121">
        <f>$C230*INDEX(Curves!$AI$8:$AI$68,BL$4-$B230+1)</f>
        <v/>
      </c>
    </row>
    <row r="231">
      <c r="A231" s="116" t="inlineStr">
        <is>
          <t>Cohort month 33</t>
        </is>
      </c>
      <c r="B231" s="116" t="n">
        <v>33</v>
      </c>
      <c r="C231" s="33">
        <f>INDEX(Ops!$E$60:$BL$60,1,$B231)</f>
        <v/>
      </c>
      <c r="AL231" s="121">
        <f>$C231*INDEX(Curves!$AI$8:$AI$68,AL$4-$B231+1)</f>
        <v/>
      </c>
      <c r="AM231" s="121">
        <f>$C231*INDEX(Curves!$AI$8:$AI$68,AM$4-$B231+1)</f>
        <v/>
      </c>
      <c r="AN231" s="121">
        <f>$C231*INDEX(Curves!$AI$8:$AI$68,AN$4-$B231+1)</f>
        <v/>
      </c>
      <c r="AO231" s="121">
        <f>$C231*INDEX(Curves!$AI$8:$AI$68,AO$4-$B231+1)</f>
        <v/>
      </c>
      <c r="AP231" s="121">
        <f>$C231*INDEX(Curves!$AI$8:$AI$68,AP$4-$B231+1)</f>
        <v/>
      </c>
      <c r="AQ231" s="121">
        <f>$C231*INDEX(Curves!$AI$8:$AI$68,AQ$4-$B231+1)</f>
        <v/>
      </c>
      <c r="AR231" s="121">
        <f>$C231*INDEX(Curves!$AI$8:$AI$68,AR$4-$B231+1)</f>
        <v/>
      </c>
      <c r="AS231" s="121">
        <f>$C231*INDEX(Curves!$AI$8:$AI$68,AS$4-$B231+1)</f>
        <v/>
      </c>
      <c r="AT231" s="121">
        <f>$C231*INDEX(Curves!$AI$8:$AI$68,AT$4-$B231+1)</f>
        <v/>
      </c>
      <c r="AU231" s="121">
        <f>$C231*INDEX(Curves!$AI$8:$AI$68,AU$4-$B231+1)</f>
        <v/>
      </c>
      <c r="AV231" s="121">
        <f>$C231*INDEX(Curves!$AI$8:$AI$68,AV$4-$B231+1)</f>
        <v/>
      </c>
      <c r="AW231" s="121">
        <f>$C231*INDEX(Curves!$AI$8:$AI$68,AW$4-$B231+1)</f>
        <v/>
      </c>
      <c r="AX231" s="121">
        <f>$C231*INDEX(Curves!$AI$8:$AI$68,AX$4-$B231+1)</f>
        <v/>
      </c>
      <c r="AY231" s="121">
        <f>$C231*INDEX(Curves!$AI$8:$AI$68,AY$4-$B231+1)</f>
        <v/>
      </c>
      <c r="AZ231" s="121">
        <f>$C231*INDEX(Curves!$AI$8:$AI$68,AZ$4-$B231+1)</f>
        <v/>
      </c>
      <c r="BA231" s="121">
        <f>$C231*INDEX(Curves!$AI$8:$AI$68,BA$4-$B231+1)</f>
        <v/>
      </c>
      <c r="BB231" s="121">
        <f>$C231*INDEX(Curves!$AI$8:$AI$68,BB$4-$B231+1)</f>
        <v/>
      </c>
      <c r="BC231" s="121">
        <f>$C231*INDEX(Curves!$AI$8:$AI$68,BC$4-$B231+1)</f>
        <v/>
      </c>
      <c r="BD231" s="121">
        <f>$C231*INDEX(Curves!$AI$8:$AI$68,BD$4-$B231+1)</f>
        <v/>
      </c>
      <c r="BE231" s="121">
        <f>$C231*INDEX(Curves!$AI$8:$AI$68,BE$4-$B231+1)</f>
        <v/>
      </c>
      <c r="BF231" s="121">
        <f>$C231*INDEX(Curves!$AI$8:$AI$68,BF$4-$B231+1)</f>
        <v/>
      </c>
      <c r="BG231" s="121">
        <f>$C231*INDEX(Curves!$AI$8:$AI$68,BG$4-$B231+1)</f>
        <v/>
      </c>
      <c r="BH231" s="121">
        <f>$C231*INDEX(Curves!$AI$8:$AI$68,BH$4-$B231+1)</f>
        <v/>
      </c>
      <c r="BI231" s="121">
        <f>$C231*INDEX(Curves!$AI$8:$AI$68,BI$4-$B231+1)</f>
        <v/>
      </c>
      <c r="BJ231" s="121">
        <f>$C231*INDEX(Curves!$AI$8:$AI$68,BJ$4-$B231+1)</f>
        <v/>
      </c>
      <c r="BK231" s="121">
        <f>$C231*INDEX(Curves!$AI$8:$AI$68,BK$4-$B231+1)</f>
        <v/>
      </c>
      <c r="BL231" s="121">
        <f>$C231*INDEX(Curves!$AI$8:$AI$68,BL$4-$B231+1)</f>
        <v/>
      </c>
    </row>
    <row r="232">
      <c r="A232" s="116" t="inlineStr">
        <is>
          <t>Cohort month 34</t>
        </is>
      </c>
      <c r="B232" s="116" t="n">
        <v>34</v>
      </c>
      <c r="C232" s="33">
        <f>INDEX(Ops!$E$60:$BL$60,1,$B232)</f>
        <v/>
      </c>
      <c r="AM232" s="121">
        <f>$C232*INDEX(Curves!$AI$8:$AI$68,AM$4-$B232+1)</f>
        <v/>
      </c>
      <c r="AN232" s="121">
        <f>$C232*INDEX(Curves!$AI$8:$AI$68,AN$4-$B232+1)</f>
        <v/>
      </c>
      <c r="AO232" s="121">
        <f>$C232*INDEX(Curves!$AI$8:$AI$68,AO$4-$B232+1)</f>
        <v/>
      </c>
      <c r="AP232" s="121">
        <f>$C232*INDEX(Curves!$AI$8:$AI$68,AP$4-$B232+1)</f>
        <v/>
      </c>
      <c r="AQ232" s="121">
        <f>$C232*INDEX(Curves!$AI$8:$AI$68,AQ$4-$B232+1)</f>
        <v/>
      </c>
      <c r="AR232" s="121">
        <f>$C232*INDEX(Curves!$AI$8:$AI$68,AR$4-$B232+1)</f>
        <v/>
      </c>
      <c r="AS232" s="121">
        <f>$C232*INDEX(Curves!$AI$8:$AI$68,AS$4-$B232+1)</f>
        <v/>
      </c>
      <c r="AT232" s="121">
        <f>$C232*INDEX(Curves!$AI$8:$AI$68,AT$4-$B232+1)</f>
        <v/>
      </c>
      <c r="AU232" s="121">
        <f>$C232*INDEX(Curves!$AI$8:$AI$68,AU$4-$B232+1)</f>
        <v/>
      </c>
      <c r="AV232" s="121">
        <f>$C232*INDEX(Curves!$AI$8:$AI$68,AV$4-$B232+1)</f>
        <v/>
      </c>
      <c r="AW232" s="121">
        <f>$C232*INDEX(Curves!$AI$8:$AI$68,AW$4-$B232+1)</f>
        <v/>
      </c>
      <c r="AX232" s="121">
        <f>$C232*INDEX(Curves!$AI$8:$AI$68,AX$4-$B232+1)</f>
        <v/>
      </c>
      <c r="AY232" s="121">
        <f>$C232*INDEX(Curves!$AI$8:$AI$68,AY$4-$B232+1)</f>
        <v/>
      </c>
      <c r="AZ232" s="121">
        <f>$C232*INDEX(Curves!$AI$8:$AI$68,AZ$4-$B232+1)</f>
        <v/>
      </c>
      <c r="BA232" s="121">
        <f>$C232*INDEX(Curves!$AI$8:$AI$68,BA$4-$B232+1)</f>
        <v/>
      </c>
      <c r="BB232" s="121">
        <f>$C232*INDEX(Curves!$AI$8:$AI$68,BB$4-$B232+1)</f>
        <v/>
      </c>
      <c r="BC232" s="121">
        <f>$C232*INDEX(Curves!$AI$8:$AI$68,BC$4-$B232+1)</f>
        <v/>
      </c>
      <c r="BD232" s="121">
        <f>$C232*INDEX(Curves!$AI$8:$AI$68,BD$4-$B232+1)</f>
        <v/>
      </c>
      <c r="BE232" s="121">
        <f>$C232*INDEX(Curves!$AI$8:$AI$68,BE$4-$B232+1)</f>
        <v/>
      </c>
      <c r="BF232" s="121">
        <f>$C232*INDEX(Curves!$AI$8:$AI$68,BF$4-$B232+1)</f>
        <v/>
      </c>
      <c r="BG232" s="121">
        <f>$C232*INDEX(Curves!$AI$8:$AI$68,BG$4-$B232+1)</f>
        <v/>
      </c>
      <c r="BH232" s="121">
        <f>$C232*INDEX(Curves!$AI$8:$AI$68,BH$4-$B232+1)</f>
        <v/>
      </c>
      <c r="BI232" s="121">
        <f>$C232*INDEX(Curves!$AI$8:$AI$68,BI$4-$B232+1)</f>
        <v/>
      </c>
      <c r="BJ232" s="121">
        <f>$C232*INDEX(Curves!$AI$8:$AI$68,BJ$4-$B232+1)</f>
        <v/>
      </c>
      <c r="BK232" s="121">
        <f>$C232*INDEX(Curves!$AI$8:$AI$68,BK$4-$B232+1)</f>
        <v/>
      </c>
      <c r="BL232" s="121">
        <f>$C232*INDEX(Curves!$AI$8:$AI$68,BL$4-$B232+1)</f>
        <v/>
      </c>
    </row>
    <row r="233">
      <c r="A233" s="116" t="inlineStr">
        <is>
          <t>Cohort month 35</t>
        </is>
      </c>
      <c r="B233" s="116" t="n">
        <v>35</v>
      </c>
      <c r="C233" s="33">
        <f>INDEX(Ops!$E$60:$BL$60,1,$B233)</f>
        <v/>
      </c>
      <c r="AN233" s="121">
        <f>$C233*INDEX(Curves!$AI$8:$AI$68,AN$4-$B233+1)</f>
        <v/>
      </c>
      <c r="AO233" s="121">
        <f>$C233*INDEX(Curves!$AI$8:$AI$68,AO$4-$B233+1)</f>
        <v/>
      </c>
      <c r="AP233" s="121">
        <f>$C233*INDEX(Curves!$AI$8:$AI$68,AP$4-$B233+1)</f>
        <v/>
      </c>
      <c r="AQ233" s="121">
        <f>$C233*INDEX(Curves!$AI$8:$AI$68,AQ$4-$B233+1)</f>
        <v/>
      </c>
      <c r="AR233" s="121">
        <f>$C233*INDEX(Curves!$AI$8:$AI$68,AR$4-$B233+1)</f>
        <v/>
      </c>
      <c r="AS233" s="121">
        <f>$C233*INDEX(Curves!$AI$8:$AI$68,AS$4-$B233+1)</f>
        <v/>
      </c>
      <c r="AT233" s="121">
        <f>$C233*INDEX(Curves!$AI$8:$AI$68,AT$4-$B233+1)</f>
        <v/>
      </c>
      <c r="AU233" s="121">
        <f>$C233*INDEX(Curves!$AI$8:$AI$68,AU$4-$B233+1)</f>
        <v/>
      </c>
      <c r="AV233" s="121">
        <f>$C233*INDEX(Curves!$AI$8:$AI$68,AV$4-$B233+1)</f>
        <v/>
      </c>
      <c r="AW233" s="121">
        <f>$C233*INDEX(Curves!$AI$8:$AI$68,AW$4-$B233+1)</f>
        <v/>
      </c>
      <c r="AX233" s="121">
        <f>$C233*INDEX(Curves!$AI$8:$AI$68,AX$4-$B233+1)</f>
        <v/>
      </c>
      <c r="AY233" s="121">
        <f>$C233*INDEX(Curves!$AI$8:$AI$68,AY$4-$B233+1)</f>
        <v/>
      </c>
      <c r="AZ233" s="121">
        <f>$C233*INDEX(Curves!$AI$8:$AI$68,AZ$4-$B233+1)</f>
        <v/>
      </c>
      <c r="BA233" s="121">
        <f>$C233*INDEX(Curves!$AI$8:$AI$68,BA$4-$B233+1)</f>
        <v/>
      </c>
      <c r="BB233" s="121">
        <f>$C233*INDEX(Curves!$AI$8:$AI$68,BB$4-$B233+1)</f>
        <v/>
      </c>
      <c r="BC233" s="121">
        <f>$C233*INDEX(Curves!$AI$8:$AI$68,BC$4-$B233+1)</f>
        <v/>
      </c>
      <c r="BD233" s="121">
        <f>$C233*INDEX(Curves!$AI$8:$AI$68,BD$4-$B233+1)</f>
        <v/>
      </c>
      <c r="BE233" s="121">
        <f>$C233*INDEX(Curves!$AI$8:$AI$68,BE$4-$B233+1)</f>
        <v/>
      </c>
      <c r="BF233" s="121">
        <f>$C233*INDEX(Curves!$AI$8:$AI$68,BF$4-$B233+1)</f>
        <v/>
      </c>
      <c r="BG233" s="121">
        <f>$C233*INDEX(Curves!$AI$8:$AI$68,BG$4-$B233+1)</f>
        <v/>
      </c>
      <c r="BH233" s="121">
        <f>$C233*INDEX(Curves!$AI$8:$AI$68,BH$4-$B233+1)</f>
        <v/>
      </c>
      <c r="BI233" s="121">
        <f>$C233*INDEX(Curves!$AI$8:$AI$68,BI$4-$B233+1)</f>
        <v/>
      </c>
      <c r="BJ233" s="121">
        <f>$C233*INDEX(Curves!$AI$8:$AI$68,BJ$4-$B233+1)</f>
        <v/>
      </c>
      <c r="BK233" s="121">
        <f>$C233*INDEX(Curves!$AI$8:$AI$68,BK$4-$B233+1)</f>
        <v/>
      </c>
      <c r="BL233" s="121">
        <f>$C233*INDEX(Curves!$AI$8:$AI$68,BL$4-$B233+1)</f>
        <v/>
      </c>
    </row>
    <row r="234">
      <c r="A234" s="116" t="inlineStr">
        <is>
          <t>Cohort month 36</t>
        </is>
      </c>
      <c r="B234" s="116" t="n">
        <v>36</v>
      </c>
      <c r="C234" s="33">
        <f>INDEX(Ops!$E$60:$BL$60,1,$B234)</f>
        <v/>
      </c>
      <c r="AO234" s="121">
        <f>$C234*INDEX(Curves!$AI$8:$AI$68,AO$4-$B234+1)</f>
        <v/>
      </c>
      <c r="AP234" s="121">
        <f>$C234*INDEX(Curves!$AI$8:$AI$68,AP$4-$B234+1)</f>
        <v/>
      </c>
      <c r="AQ234" s="121">
        <f>$C234*INDEX(Curves!$AI$8:$AI$68,AQ$4-$B234+1)</f>
        <v/>
      </c>
      <c r="AR234" s="121">
        <f>$C234*INDEX(Curves!$AI$8:$AI$68,AR$4-$B234+1)</f>
        <v/>
      </c>
      <c r="AS234" s="121">
        <f>$C234*INDEX(Curves!$AI$8:$AI$68,AS$4-$B234+1)</f>
        <v/>
      </c>
      <c r="AT234" s="121">
        <f>$C234*INDEX(Curves!$AI$8:$AI$68,AT$4-$B234+1)</f>
        <v/>
      </c>
      <c r="AU234" s="121">
        <f>$C234*INDEX(Curves!$AI$8:$AI$68,AU$4-$B234+1)</f>
        <v/>
      </c>
      <c r="AV234" s="121">
        <f>$C234*INDEX(Curves!$AI$8:$AI$68,AV$4-$B234+1)</f>
        <v/>
      </c>
      <c r="AW234" s="121">
        <f>$C234*INDEX(Curves!$AI$8:$AI$68,AW$4-$B234+1)</f>
        <v/>
      </c>
      <c r="AX234" s="121">
        <f>$C234*INDEX(Curves!$AI$8:$AI$68,AX$4-$B234+1)</f>
        <v/>
      </c>
      <c r="AY234" s="121">
        <f>$C234*INDEX(Curves!$AI$8:$AI$68,AY$4-$B234+1)</f>
        <v/>
      </c>
      <c r="AZ234" s="121">
        <f>$C234*INDEX(Curves!$AI$8:$AI$68,AZ$4-$B234+1)</f>
        <v/>
      </c>
      <c r="BA234" s="121">
        <f>$C234*INDEX(Curves!$AI$8:$AI$68,BA$4-$B234+1)</f>
        <v/>
      </c>
      <c r="BB234" s="121">
        <f>$C234*INDEX(Curves!$AI$8:$AI$68,BB$4-$B234+1)</f>
        <v/>
      </c>
      <c r="BC234" s="121">
        <f>$C234*INDEX(Curves!$AI$8:$AI$68,BC$4-$B234+1)</f>
        <v/>
      </c>
      <c r="BD234" s="121">
        <f>$C234*INDEX(Curves!$AI$8:$AI$68,BD$4-$B234+1)</f>
        <v/>
      </c>
      <c r="BE234" s="121">
        <f>$C234*INDEX(Curves!$AI$8:$AI$68,BE$4-$B234+1)</f>
        <v/>
      </c>
      <c r="BF234" s="121">
        <f>$C234*INDEX(Curves!$AI$8:$AI$68,BF$4-$B234+1)</f>
        <v/>
      </c>
      <c r="BG234" s="121">
        <f>$C234*INDEX(Curves!$AI$8:$AI$68,BG$4-$B234+1)</f>
        <v/>
      </c>
      <c r="BH234" s="121">
        <f>$C234*INDEX(Curves!$AI$8:$AI$68,BH$4-$B234+1)</f>
        <v/>
      </c>
      <c r="BI234" s="121">
        <f>$C234*INDEX(Curves!$AI$8:$AI$68,BI$4-$B234+1)</f>
        <v/>
      </c>
      <c r="BJ234" s="121">
        <f>$C234*INDEX(Curves!$AI$8:$AI$68,BJ$4-$B234+1)</f>
        <v/>
      </c>
      <c r="BK234" s="121">
        <f>$C234*INDEX(Curves!$AI$8:$AI$68,BK$4-$B234+1)</f>
        <v/>
      </c>
      <c r="BL234" s="121">
        <f>$C234*INDEX(Curves!$AI$8:$AI$68,BL$4-$B234+1)</f>
        <v/>
      </c>
    </row>
    <row r="235">
      <c r="A235" s="116" t="inlineStr">
        <is>
          <t>Cohort month 37</t>
        </is>
      </c>
      <c r="B235" s="116" t="n">
        <v>37</v>
      </c>
      <c r="C235" s="33">
        <f>INDEX(Ops!$E$60:$BL$60,1,$B235)</f>
        <v/>
      </c>
      <c r="AP235" s="121">
        <f>$C235*INDEX(Curves!$AI$8:$AI$68,AP$4-$B235+1)</f>
        <v/>
      </c>
      <c r="AQ235" s="121">
        <f>$C235*INDEX(Curves!$AI$8:$AI$68,AQ$4-$B235+1)</f>
        <v/>
      </c>
      <c r="AR235" s="121">
        <f>$C235*INDEX(Curves!$AI$8:$AI$68,AR$4-$B235+1)</f>
        <v/>
      </c>
      <c r="AS235" s="121">
        <f>$C235*INDEX(Curves!$AI$8:$AI$68,AS$4-$B235+1)</f>
        <v/>
      </c>
      <c r="AT235" s="121">
        <f>$C235*INDEX(Curves!$AI$8:$AI$68,AT$4-$B235+1)</f>
        <v/>
      </c>
      <c r="AU235" s="121">
        <f>$C235*INDEX(Curves!$AI$8:$AI$68,AU$4-$B235+1)</f>
        <v/>
      </c>
      <c r="AV235" s="121">
        <f>$C235*INDEX(Curves!$AI$8:$AI$68,AV$4-$B235+1)</f>
        <v/>
      </c>
      <c r="AW235" s="121">
        <f>$C235*INDEX(Curves!$AI$8:$AI$68,AW$4-$B235+1)</f>
        <v/>
      </c>
      <c r="AX235" s="121">
        <f>$C235*INDEX(Curves!$AI$8:$AI$68,AX$4-$B235+1)</f>
        <v/>
      </c>
      <c r="AY235" s="121">
        <f>$C235*INDEX(Curves!$AI$8:$AI$68,AY$4-$B235+1)</f>
        <v/>
      </c>
      <c r="AZ235" s="121">
        <f>$C235*INDEX(Curves!$AI$8:$AI$68,AZ$4-$B235+1)</f>
        <v/>
      </c>
      <c r="BA235" s="121">
        <f>$C235*INDEX(Curves!$AI$8:$AI$68,BA$4-$B235+1)</f>
        <v/>
      </c>
      <c r="BB235" s="121">
        <f>$C235*INDEX(Curves!$AI$8:$AI$68,BB$4-$B235+1)</f>
        <v/>
      </c>
      <c r="BC235" s="121">
        <f>$C235*INDEX(Curves!$AI$8:$AI$68,BC$4-$B235+1)</f>
        <v/>
      </c>
      <c r="BD235" s="121">
        <f>$C235*INDEX(Curves!$AI$8:$AI$68,BD$4-$B235+1)</f>
        <v/>
      </c>
      <c r="BE235" s="121">
        <f>$C235*INDEX(Curves!$AI$8:$AI$68,BE$4-$B235+1)</f>
        <v/>
      </c>
      <c r="BF235" s="121">
        <f>$C235*INDEX(Curves!$AI$8:$AI$68,BF$4-$B235+1)</f>
        <v/>
      </c>
      <c r="BG235" s="121">
        <f>$C235*INDEX(Curves!$AI$8:$AI$68,BG$4-$B235+1)</f>
        <v/>
      </c>
      <c r="BH235" s="121">
        <f>$C235*INDEX(Curves!$AI$8:$AI$68,BH$4-$B235+1)</f>
        <v/>
      </c>
      <c r="BI235" s="121">
        <f>$C235*INDEX(Curves!$AI$8:$AI$68,BI$4-$B235+1)</f>
        <v/>
      </c>
      <c r="BJ235" s="121">
        <f>$C235*INDEX(Curves!$AI$8:$AI$68,BJ$4-$B235+1)</f>
        <v/>
      </c>
      <c r="BK235" s="121">
        <f>$C235*INDEX(Curves!$AI$8:$AI$68,BK$4-$B235+1)</f>
        <v/>
      </c>
      <c r="BL235" s="121">
        <f>$C235*INDEX(Curves!$AI$8:$AI$68,BL$4-$B235+1)</f>
        <v/>
      </c>
    </row>
    <row r="236">
      <c r="A236" s="116" t="inlineStr">
        <is>
          <t>Cohort month 38</t>
        </is>
      </c>
      <c r="B236" s="116" t="n">
        <v>38</v>
      </c>
      <c r="C236" s="33">
        <f>INDEX(Ops!$E$60:$BL$60,1,$B236)</f>
        <v/>
      </c>
      <c r="AQ236" s="121">
        <f>$C236*INDEX(Curves!$AI$8:$AI$68,AQ$4-$B236+1)</f>
        <v/>
      </c>
      <c r="AR236" s="121">
        <f>$C236*INDEX(Curves!$AI$8:$AI$68,AR$4-$B236+1)</f>
        <v/>
      </c>
      <c r="AS236" s="121">
        <f>$C236*INDEX(Curves!$AI$8:$AI$68,AS$4-$B236+1)</f>
        <v/>
      </c>
      <c r="AT236" s="121">
        <f>$C236*INDEX(Curves!$AI$8:$AI$68,AT$4-$B236+1)</f>
        <v/>
      </c>
      <c r="AU236" s="121">
        <f>$C236*INDEX(Curves!$AI$8:$AI$68,AU$4-$B236+1)</f>
        <v/>
      </c>
      <c r="AV236" s="121">
        <f>$C236*INDEX(Curves!$AI$8:$AI$68,AV$4-$B236+1)</f>
        <v/>
      </c>
      <c r="AW236" s="121">
        <f>$C236*INDEX(Curves!$AI$8:$AI$68,AW$4-$B236+1)</f>
        <v/>
      </c>
      <c r="AX236" s="121">
        <f>$C236*INDEX(Curves!$AI$8:$AI$68,AX$4-$B236+1)</f>
        <v/>
      </c>
      <c r="AY236" s="121">
        <f>$C236*INDEX(Curves!$AI$8:$AI$68,AY$4-$B236+1)</f>
        <v/>
      </c>
      <c r="AZ236" s="121">
        <f>$C236*INDEX(Curves!$AI$8:$AI$68,AZ$4-$B236+1)</f>
        <v/>
      </c>
      <c r="BA236" s="121">
        <f>$C236*INDEX(Curves!$AI$8:$AI$68,BA$4-$B236+1)</f>
        <v/>
      </c>
      <c r="BB236" s="121">
        <f>$C236*INDEX(Curves!$AI$8:$AI$68,BB$4-$B236+1)</f>
        <v/>
      </c>
      <c r="BC236" s="121">
        <f>$C236*INDEX(Curves!$AI$8:$AI$68,BC$4-$B236+1)</f>
        <v/>
      </c>
      <c r="BD236" s="121">
        <f>$C236*INDEX(Curves!$AI$8:$AI$68,BD$4-$B236+1)</f>
        <v/>
      </c>
      <c r="BE236" s="121">
        <f>$C236*INDEX(Curves!$AI$8:$AI$68,BE$4-$B236+1)</f>
        <v/>
      </c>
      <c r="BF236" s="121">
        <f>$C236*INDEX(Curves!$AI$8:$AI$68,BF$4-$B236+1)</f>
        <v/>
      </c>
      <c r="BG236" s="121">
        <f>$C236*INDEX(Curves!$AI$8:$AI$68,BG$4-$B236+1)</f>
        <v/>
      </c>
      <c r="BH236" s="121">
        <f>$C236*INDEX(Curves!$AI$8:$AI$68,BH$4-$B236+1)</f>
        <v/>
      </c>
      <c r="BI236" s="121">
        <f>$C236*INDEX(Curves!$AI$8:$AI$68,BI$4-$B236+1)</f>
        <v/>
      </c>
      <c r="BJ236" s="121">
        <f>$C236*INDEX(Curves!$AI$8:$AI$68,BJ$4-$B236+1)</f>
        <v/>
      </c>
      <c r="BK236" s="121">
        <f>$C236*INDEX(Curves!$AI$8:$AI$68,BK$4-$B236+1)</f>
        <v/>
      </c>
      <c r="BL236" s="121">
        <f>$C236*INDEX(Curves!$AI$8:$AI$68,BL$4-$B236+1)</f>
        <v/>
      </c>
    </row>
    <row r="237">
      <c r="A237" s="116" t="inlineStr">
        <is>
          <t>Cohort month 39</t>
        </is>
      </c>
      <c r="B237" s="116" t="n">
        <v>39</v>
      </c>
      <c r="C237" s="33">
        <f>INDEX(Ops!$E$60:$BL$60,1,$B237)</f>
        <v/>
      </c>
      <c r="AR237" s="121">
        <f>$C237*INDEX(Curves!$AI$8:$AI$68,AR$4-$B237+1)</f>
        <v/>
      </c>
      <c r="AS237" s="121">
        <f>$C237*INDEX(Curves!$AI$8:$AI$68,AS$4-$B237+1)</f>
        <v/>
      </c>
      <c r="AT237" s="121">
        <f>$C237*INDEX(Curves!$AI$8:$AI$68,AT$4-$B237+1)</f>
        <v/>
      </c>
      <c r="AU237" s="121">
        <f>$C237*INDEX(Curves!$AI$8:$AI$68,AU$4-$B237+1)</f>
        <v/>
      </c>
      <c r="AV237" s="121">
        <f>$C237*INDEX(Curves!$AI$8:$AI$68,AV$4-$B237+1)</f>
        <v/>
      </c>
      <c r="AW237" s="121">
        <f>$C237*INDEX(Curves!$AI$8:$AI$68,AW$4-$B237+1)</f>
        <v/>
      </c>
      <c r="AX237" s="121">
        <f>$C237*INDEX(Curves!$AI$8:$AI$68,AX$4-$B237+1)</f>
        <v/>
      </c>
      <c r="AY237" s="121">
        <f>$C237*INDEX(Curves!$AI$8:$AI$68,AY$4-$B237+1)</f>
        <v/>
      </c>
      <c r="AZ237" s="121">
        <f>$C237*INDEX(Curves!$AI$8:$AI$68,AZ$4-$B237+1)</f>
        <v/>
      </c>
      <c r="BA237" s="121">
        <f>$C237*INDEX(Curves!$AI$8:$AI$68,BA$4-$B237+1)</f>
        <v/>
      </c>
      <c r="BB237" s="121">
        <f>$C237*INDEX(Curves!$AI$8:$AI$68,BB$4-$B237+1)</f>
        <v/>
      </c>
      <c r="BC237" s="121">
        <f>$C237*INDEX(Curves!$AI$8:$AI$68,BC$4-$B237+1)</f>
        <v/>
      </c>
      <c r="BD237" s="121">
        <f>$C237*INDEX(Curves!$AI$8:$AI$68,BD$4-$B237+1)</f>
        <v/>
      </c>
      <c r="BE237" s="121">
        <f>$C237*INDEX(Curves!$AI$8:$AI$68,BE$4-$B237+1)</f>
        <v/>
      </c>
      <c r="BF237" s="121">
        <f>$C237*INDEX(Curves!$AI$8:$AI$68,BF$4-$B237+1)</f>
        <v/>
      </c>
      <c r="BG237" s="121">
        <f>$C237*INDEX(Curves!$AI$8:$AI$68,BG$4-$B237+1)</f>
        <v/>
      </c>
      <c r="BH237" s="121">
        <f>$C237*INDEX(Curves!$AI$8:$AI$68,BH$4-$B237+1)</f>
        <v/>
      </c>
      <c r="BI237" s="121">
        <f>$C237*INDEX(Curves!$AI$8:$AI$68,BI$4-$B237+1)</f>
        <v/>
      </c>
      <c r="BJ237" s="121">
        <f>$C237*INDEX(Curves!$AI$8:$AI$68,BJ$4-$B237+1)</f>
        <v/>
      </c>
      <c r="BK237" s="121">
        <f>$C237*INDEX(Curves!$AI$8:$AI$68,BK$4-$B237+1)</f>
        <v/>
      </c>
      <c r="BL237" s="121">
        <f>$C237*INDEX(Curves!$AI$8:$AI$68,BL$4-$B237+1)</f>
        <v/>
      </c>
    </row>
    <row r="238">
      <c r="A238" s="116" t="inlineStr">
        <is>
          <t>Cohort month 40</t>
        </is>
      </c>
      <c r="B238" s="116" t="n">
        <v>40</v>
      </c>
      <c r="C238" s="33">
        <f>INDEX(Ops!$E$60:$BL$60,1,$B238)</f>
        <v/>
      </c>
      <c r="AS238" s="121">
        <f>$C238*INDEX(Curves!$AI$8:$AI$68,AS$4-$B238+1)</f>
        <v/>
      </c>
      <c r="AT238" s="121">
        <f>$C238*INDEX(Curves!$AI$8:$AI$68,AT$4-$B238+1)</f>
        <v/>
      </c>
      <c r="AU238" s="121">
        <f>$C238*INDEX(Curves!$AI$8:$AI$68,AU$4-$B238+1)</f>
        <v/>
      </c>
      <c r="AV238" s="121">
        <f>$C238*INDEX(Curves!$AI$8:$AI$68,AV$4-$B238+1)</f>
        <v/>
      </c>
      <c r="AW238" s="121">
        <f>$C238*INDEX(Curves!$AI$8:$AI$68,AW$4-$B238+1)</f>
        <v/>
      </c>
      <c r="AX238" s="121">
        <f>$C238*INDEX(Curves!$AI$8:$AI$68,AX$4-$B238+1)</f>
        <v/>
      </c>
      <c r="AY238" s="121">
        <f>$C238*INDEX(Curves!$AI$8:$AI$68,AY$4-$B238+1)</f>
        <v/>
      </c>
      <c r="AZ238" s="121">
        <f>$C238*INDEX(Curves!$AI$8:$AI$68,AZ$4-$B238+1)</f>
        <v/>
      </c>
      <c r="BA238" s="121">
        <f>$C238*INDEX(Curves!$AI$8:$AI$68,BA$4-$B238+1)</f>
        <v/>
      </c>
      <c r="BB238" s="121">
        <f>$C238*INDEX(Curves!$AI$8:$AI$68,BB$4-$B238+1)</f>
        <v/>
      </c>
      <c r="BC238" s="121">
        <f>$C238*INDEX(Curves!$AI$8:$AI$68,BC$4-$B238+1)</f>
        <v/>
      </c>
      <c r="BD238" s="121">
        <f>$C238*INDEX(Curves!$AI$8:$AI$68,BD$4-$B238+1)</f>
        <v/>
      </c>
      <c r="BE238" s="121">
        <f>$C238*INDEX(Curves!$AI$8:$AI$68,BE$4-$B238+1)</f>
        <v/>
      </c>
      <c r="BF238" s="121">
        <f>$C238*INDEX(Curves!$AI$8:$AI$68,BF$4-$B238+1)</f>
        <v/>
      </c>
      <c r="BG238" s="121">
        <f>$C238*INDEX(Curves!$AI$8:$AI$68,BG$4-$B238+1)</f>
        <v/>
      </c>
      <c r="BH238" s="121">
        <f>$C238*INDEX(Curves!$AI$8:$AI$68,BH$4-$B238+1)</f>
        <v/>
      </c>
      <c r="BI238" s="121">
        <f>$C238*INDEX(Curves!$AI$8:$AI$68,BI$4-$B238+1)</f>
        <v/>
      </c>
      <c r="BJ238" s="121">
        <f>$C238*INDEX(Curves!$AI$8:$AI$68,BJ$4-$B238+1)</f>
        <v/>
      </c>
      <c r="BK238" s="121">
        <f>$C238*INDEX(Curves!$AI$8:$AI$68,BK$4-$B238+1)</f>
        <v/>
      </c>
      <c r="BL238" s="121">
        <f>$C238*INDEX(Curves!$AI$8:$AI$68,BL$4-$B238+1)</f>
        <v/>
      </c>
    </row>
    <row r="239">
      <c r="A239" s="116" t="inlineStr">
        <is>
          <t>Cohort month 41</t>
        </is>
      </c>
      <c r="B239" s="116" t="n">
        <v>41</v>
      </c>
      <c r="C239" s="33">
        <f>INDEX(Ops!$E$60:$BL$60,1,$B239)</f>
        <v/>
      </c>
      <c r="AT239" s="121">
        <f>$C239*INDEX(Curves!$AI$8:$AI$68,AT$4-$B239+1)</f>
        <v/>
      </c>
      <c r="AU239" s="121">
        <f>$C239*INDEX(Curves!$AI$8:$AI$68,AU$4-$B239+1)</f>
        <v/>
      </c>
      <c r="AV239" s="121">
        <f>$C239*INDEX(Curves!$AI$8:$AI$68,AV$4-$B239+1)</f>
        <v/>
      </c>
      <c r="AW239" s="121">
        <f>$C239*INDEX(Curves!$AI$8:$AI$68,AW$4-$B239+1)</f>
        <v/>
      </c>
      <c r="AX239" s="121">
        <f>$C239*INDEX(Curves!$AI$8:$AI$68,AX$4-$B239+1)</f>
        <v/>
      </c>
      <c r="AY239" s="121">
        <f>$C239*INDEX(Curves!$AI$8:$AI$68,AY$4-$B239+1)</f>
        <v/>
      </c>
      <c r="AZ239" s="121">
        <f>$C239*INDEX(Curves!$AI$8:$AI$68,AZ$4-$B239+1)</f>
        <v/>
      </c>
      <c r="BA239" s="121">
        <f>$C239*INDEX(Curves!$AI$8:$AI$68,BA$4-$B239+1)</f>
        <v/>
      </c>
      <c r="BB239" s="121">
        <f>$C239*INDEX(Curves!$AI$8:$AI$68,BB$4-$B239+1)</f>
        <v/>
      </c>
      <c r="BC239" s="121">
        <f>$C239*INDEX(Curves!$AI$8:$AI$68,BC$4-$B239+1)</f>
        <v/>
      </c>
      <c r="BD239" s="121">
        <f>$C239*INDEX(Curves!$AI$8:$AI$68,BD$4-$B239+1)</f>
        <v/>
      </c>
      <c r="BE239" s="121">
        <f>$C239*INDEX(Curves!$AI$8:$AI$68,BE$4-$B239+1)</f>
        <v/>
      </c>
      <c r="BF239" s="121">
        <f>$C239*INDEX(Curves!$AI$8:$AI$68,BF$4-$B239+1)</f>
        <v/>
      </c>
      <c r="BG239" s="121">
        <f>$C239*INDEX(Curves!$AI$8:$AI$68,BG$4-$B239+1)</f>
        <v/>
      </c>
      <c r="BH239" s="121">
        <f>$C239*INDEX(Curves!$AI$8:$AI$68,BH$4-$B239+1)</f>
        <v/>
      </c>
      <c r="BI239" s="121">
        <f>$C239*INDEX(Curves!$AI$8:$AI$68,BI$4-$B239+1)</f>
        <v/>
      </c>
      <c r="BJ239" s="121">
        <f>$C239*INDEX(Curves!$AI$8:$AI$68,BJ$4-$B239+1)</f>
        <v/>
      </c>
      <c r="BK239" s="121">
        <f>$C239*INDEX(Curves!$AI$8:$AI$68,BK$4-$B239+1)</f>
        <v/>
      </c>
      <c r="BL239" s="121">
        <f>$C239*INDEX(Curves!$AI$8:$AI$68,BL$4-$B239+1)</f>
        <v/>
      </c>
    </row>
    <row r="240">
      <c r="A240" s="116" t="inlineStr">
        <is>
          <t>Cohort month 42</t>
        </is>
      </c>
      <c r="B240" s="116" t="n">
        <v>42</v>
      </c>
      <c r="C240" s="33">
        <f>INDEX(Ops!$E$60:$BL$60,1,$B240)</f>
        <v/>
      </c>
      <c r="AU240" s="121">
        <f>$C240*INDEX(Curves!$AI$8:$AI$68,AU$4-$B240+1)</f>
        <v/>
      </c>
      <c r="AV240" s="121">
        <f>$C240*INDEX(Curves!$AI$8:$AI$68,AV$4-$B240+1)</f>
        <v/>
      </c>
      <c r="AW240" s="121">
        <f>$C240*INDEX(Curves!$AI$8:$AI$68,AW$4-$B240+1)</f>
        <v/>
      </c>
      <c r="AX240" s="121">
        <f>$C240*INDEX(Curves!$AI$8:$AI$68,AX$4-$B240+1)</f>
        <v/>
      </c>
      <c r="AY240" s="121">
        <f>$C240*INDEX(Curves!$AI$8:$AI$68,AY$4-$B240+1)</f>
        <v/>
      </c>
      <c r="AZ240" s="121">
        <f>$C240*INDEX(Curves!$AI$8:$AI$68,AZ$4-$B240+1)</f>
        <v/>
      </c>
      <c r="BA240" s="121">
        <f>$C240*INDEX(Curves!$AI$8:$AI$68,BA$4-$B240+1)</f>
        <v/>
      </c>
      <c r="BB240" s="121">
        <f>$C240*INDEX(Curves!$AI$8:$AI$68,BB$4-$B240+1)</f>
        <v/>
      </c>
      <c r="BC240" s="121">
        <f>$C240*INDEX(Curves!$AI$8:$AI$68,BC$4-$B240+1)</f>
        <v/>
      </c>
      <c r="BD240" s="121">
        <f>$C240*INDEX(Curves!$AI$8:$AI$68,BD$4-$B240+1)</f>
        <v/>
      </c>
      <c r="BE240" s="121">
        <f>$C240*INDEX(Curves!$AI$8:$AI$68,BE$4-$B240+1)</f>
        <v/>
      </c>
      <c r="BF240" s="121">
        <f>$C240*INDEX(Curves!$AI$8:$AI$68,BF$4-$B240+1)</f>
        <v/>
      </c>
      <c r="BG240" s="121">
        <f>$C240*INDEX(Curves!$AI$8:$AI$68,BG$4-$B240+1)</f>
        <v/>
      </c>
      <c r="BH240" s="121">
        <f>$C240*INDEX(Curves!$AI$8:$AI$68,BH$4-$B240+1)</f>
        <v/>
      </c>
      <c r="BI240" s="121">
        <f>$C240*INDEX(Curves!$AI$8:$AI$68,BI$4-$B240+1)</f>
        <v/>
      </c>
      <c r="BJ240" s="121">
        <f>$C240*INDEX(Curves!$AI$8:$AI$68,BJ$4-$B240+1)</f>
        <v/>
      </c>
      <c r="BK240" s="121">
        <f>$C240*INDEX(Curves!$AI$8:$AI$68,BK$4-$B240+1)</f>
        <v/>
      </c>
      <c r="BL240" s="121">
        <f>$C240*INDEX(Curves!$AI$8:$AI$68,BL$4-$B240+1)</f>
        <v/>
      </c>
    </row>
    <row r="241">
      <c r="A241" s="116" t="inlineStr">
        <is>
          <t>Cohort month 43</t>
        </is>
      </c>
      <c r="B241" s="116" t="n">
        <v>43</v>
      </c>
      <c r="C241" s="33">
        <f>INDEX(Ops!$E$60:$BL$60,1,$B241)</f>
        <v/>
      </c>
      <c r="AV241" s="121">
        <f>$C241*INDEX(Curves!$AI$8:$AI$68,AV$4-$B241+1)</f>
        <v/>
      </c>
      <c r="AW241" s="121">
        <f>$C241*INDEX(Curves!$AI$8:$AI$68,AW$4-$B241+1)</f>
        <v/>
      </c>
      <c r="AX241" s="121">
        <f>$C241*INDEX(Curves!$AI$8:$AI$68,AX$4-$B241+1)</f>
        <v/>
      </c>
      <c r="AY241" s="121">
        <f>$C241*INDEX(Curves!$AI$8:$AI$68,AY$4-$B241+1)</f>
        <v/>
      </c>
      <c r="AZ241" s="121">
        <f>$C241*INDEX(Curves!$AI$8:$AI$68,AZ$4-$B241+1)</f>
        <v/>
      </c>
      <c r="BA241" s="121">
        <f>$C241*INDEX(Curves!$AI$8:$AI$68,BA$4-$B241+1)</f>
        <v/>
      </c>
      <c r="BB241" s="121">
        <f>$C241*INDEX(Curves!$AI$8:$AI$68,BB$4-$B241+1)</f>
        <v/>
      </c>
      <c r="BC241" s="121">
        <f>$C241*INDEX(Curves!$AI$8:$AI$68,BC$4-$B241+1)</f>
        <v/>
      </c>
      <c r="BD241" s="121">
        <f>$C241*INDEX(Curves!$AI$8:$AI$68,BD$4-$B241+1)</f>
        <v/>
      </c>
      <c r="BE241" s="121">
        <f>$C241*INDEX(Curves!$AI$8:$AI$68,BE$4-$B241+1)</f>
        <v/>
      </c>
      <c r="BF241" s="121">
        <f>$C241*INDEX(Curves!$AI$8:$AI$68,BF$4-$B241+1)</f>
        <v/>
      </c>
      <c r="BG241" s="121">
        <f>$C241*INDEX(Curves!$AI$8:$AI$68,BG$4-$B241+1)</f>
        <v/>
      </c>
      <c r="BH241" s="121">
        <f>$C241*INDEX(Curves!$AI$8:$AI$68,BH$4-$B241+1)</f>
        <v/>
      </c>
      <c r="BI241" s="121">
        <f>$C241*INDEX(Curves!$AI$8:$AI$68,BI$4-$B241+1)</f>
        <v/>
      </c>
      <c r="BJ241" s="121">
        <f>$C241*INDEX(Curves!$AI$8:$AI$68,BJ$4-$B241+1)</f>
        <v/>
      </c>
      <c r="BK241" s="121">
        <f>$C241*INDEX(Curves!$AI$8:$AI$68,BK$4-$B241+1)</f>
        <v/>
      </c>
      <c r="BL241" s="121">
        <f>$C241*INDEX(Curves!$AI$8:$AI$68,BL$4-$B241+1)</f>
        <v/>
      </c>
    </row>
    <row r="242">
      <c r="A242" s="116" t="inlineStr">
        <is>
          <t>Cohort month 44</t>
        </is>
      </c>
      <c r="B242" s="116" t="n">
        <v>44</v>
      </c>
      <c r="C242" s="33">
        <f>INDEX(Ops!$E$60:$BL$60,1,$B242)</f>
        <v/>
      </c>
      <c r="AW242" s="121">
        <f>$C242*INDEX(Curves!$AI$8:$AI$68,AW$4-$B242+1)</f>
        <v/>
      </c>
      <c r="AX242" s="121">
        <f>$C242*INDEX(Curves!$AI$8:$AI$68,AX$4-$B242+1)</f>
        <v/>
      </c>
      <c r="AY242" s="121">
        <f>$C242*INDEX(Curves!$AI$8:$AI$68,AY$4-$B242+1)</f>
        <v/>
      </c>
      <c r="AZ242" s="121">
        <f>$C242*INDEX(Curves!$AI$8:$AI$68,AZ$4-$B242+1)</f>
        <v/>
      </c>
      <c r="BA242" s="121">
        <f>$C242*INDEX(Curves!$AI$8:$AI$68,BA$4-$B242+1)</f>
        <v/>
      </c>
      <c r="BB242" s="121">
        <f>$C242*INDEX(Curves!$AI$8:$AI$68,BB$4-$B242+1)</f>
        <v/>
      </c>
      <c r="BC242" s="121">
        <f>$C242*INDEX(Curves!$AI$8:$AI$68,BC$4-$B242+1)</f>
        <v/>
      </c>
      <c r="BD242" s="121">
        <f>$C242*INDEX(Curves!$AI$8:$AI$68,BD$4-$B242+1)</f>
        <v/>
      </c>
      <c r="BE242" s="121">
        <f>$C242*INDEX(Curves!$AI$8:$AI$68,BE$4-$B242+1)</f>
        <v/>
      </c>
      <c r="BF242" s="121">
        <f>$C242*INDEX(Curves!$AI$8:$AI$68,BF$4-$B242+1)</f>
        <v/>
      </c>
      <c r="BG242" s="121">
        <f>$C242*INDEX(Curves!$AI$8:$AI$68,BG$4-$B242+1)</f>
        <v/>
      </c>
      <c r="BH242" s="121">
        <f>$C242*INDEX(Curves!$AI$8:$AI$68,BH$4-$B242+1)</f>
        <v/>
      </c>
      <c r="BI242" s="121">
        <f>$C242*INDEX(Curves!$AI$8:$AI$68,BI$4-$B242+1)</f>
        <v/>
      </c>
      <c r="BJ242" s="121">
        <f>$C242*INDEX(Curves!$AI$8:$AI$68,BJ$4-$B242+1)</f>
        <v/>
      </c>
      <c r="BK242" s="121">
        <f>$C242*INDEX(Curves!$AI$8:$AI$68,BK$4-$B242+1)</f>
        <v/>
      </c>
      <c r="BL242" s="121">
        <f>$C242*INDEX(Curves!$AI$8:$AI$68,BL$4-$B242+1)</f>
        <v/>
      </c>
    </row>
    <row r="243">
      <c r="A243" s="116" t="inlineStr">
        <is>
          <t>Cohort month 45</t>
        </is>
      </c>
      <c r="B243" s="116" t="n">
        <v>45</v>
      </c>
      <c r="C243" s="33">
        <f>INDEX(Ops!$E$60:$BL$60,1,$B243)</f>
        <v/>
      </c>
      <c r="AX243" s="121">
        <f>$C243*INDEX(Curves!$AI$8:$AI$68,AX$4-$B243+1)</f>
        <v/>
      </c>
      <c r="AY243" s="121">
        <f>$C243*INDEX(Curves!$AI$8:$AI$68,AY$4-$B243+1)</f>
        <v/>
      </c>
      <c r="AZ243" s="121">
        <f>$C243*INDEX(Curves!$AI$8:$AI$68,AZ$4-$B243+1)</f>
        <v/>
      </c>
      <c r="BA243" s="121">
        <f>$C243*INDEX(Curves!$AI$8:$AI$68,BA$4-$B243+1)</f>
        <v/>
      </c>
      <c r="BB243" s="121">
        <f>$C243*INDEX(Curves!$AI$8:$AI$68,BB$4-$B243+1)</f>
        <v/>
      </c>
      <c r="BC243" s="121">
        <f>$C243*INDEX(Curves!$AI$8:$AI$68,BC$4-$B243+1)</f>
        <v/>
      </c>
      <c r="BD243" s="121">
        <f>$C243*INDEX(Curves!$AI$8:$AI$68,BD$4-$B243+1)</f>
        <v/>
      </c>
      <c r="BE243" s="121">
        <f>$C243*INDEX(Curves!$AI$8:$AI$68,BE$4-$B243+1)</f>
        <v/>
      </c>
      <c r="BF243" s="121">
        <f>$C243*INDEX(Curves!$AI$8:$AI$68,BF$4-$B243+1)</f>
        <v/>
      </c>
      <c r="BG243" s="121">
        <f>$C243*INDEX(Curves!$AI$8:$AI$68,BG$4-$B243+1)</f>
        <v/>
      </c>
      <c r="BH243" s="121">
        <f>$C243*INDEX(Curves!$AI$8:$AI$68,BH$4-$B243+1)</f>
        <v/>
      </c>
      <c r="BI243" s="121">
        <f>$C243*INDEX(Curves!$AI$8:$AI$68,BI$4-$B243+1)</f>
        <v/>
      </c>
      <c r="BJ243" s="121">
        <f>$C243*INDEX(Curves!$AI$8:$AI$68,BJ$4-$B243+1)</f>
        <v/>
      </c>
      <c r="BK243" s="121">
        <f>$C243*INDEX(Curves!$AI$8:$AI$68,BK$4-$B243+1)</f>
        <v/>
      </c>
      <c r="BL243" s="121">
        <f>$C243*INDEX(Curves!$AI$8:$AI$68,BL$4-$B243+1)</f>
        <v/>
      </c>
    </row>
    <row r="244">
      <c r="A244" s="116" t="inlineStr">
        <is>
          <t>Cohort month 46</t>
        </is>
      </c>
      <c r="B244" s="116" t="n">
        <v>46</v>
      </c>
      <c r="C244" s="33">
        <f>INDEX(Ops!$E$60:$BL$60,1,$B244)</f>
        <v/>
      </c>
      <c r="AY244" s="121">
        <f>$C244*INDEX(Curves!$AI$8:$AI$68,AY$4-$B244+1)</f>
        <v/>
      </c>
      <c r="AZ244" s="121">
        <f>$C244*INDEX(Curves!$AI$8:$AI$68,AZ$4-$B244+1)</f>
        <v/>
      </c>
      <c r="BA244" s="121">
        <f>$C244*INDEX(Curves!$AI$8:$AI$68,BA$4-$B244+1)</f>
        <v/>
      </c>
      <c r="BB244" s="121">
        <f>$C244*INDEX(Curves!$AI$8:$AI$68,BB$4-$B244+1)</f>
        <v/>
      </c>
      <c r="BC244" s="121">
        <f>$C244*INDEX(Curves!$AI$8:$AI$68,BC$4-$B244+1)</f>
        <v/>
      </c>
      <c r="BD244" s="121">
        <f>$C244*INDEX(Curves!$AI$8:$AI$68,BD$4-$B244+1)</f>
        <v/>
      </c>
      <c r="BE244" s="121">
        <f>$C244*INDEX(Curves!$AI$8:$AI$68,BE$4-$B244+1)</f>
        <v/>
      </c>
      <c r="BF244" s="121">
        <f>$C244*INDEX(Curves!$AI$8:$AI$68,BF$4-$B244+1)</f>
        <v/>
      </c>
      <c r="BG244" s="121">
        <f>$C244*INDEX(Curves!$AI$8:$AI$68,BG$4-$B244+1)</f>
        <v/>
      </c>
      <c r="BH244" s="121">
        <f>$C244*INDEX(Curves!$AI$8:$AI$68,BH$4-$B244+1)</f>
        <v/>
      </c>
      <c r="BI244" s="121">
        <f>$C244*INDEX(Curves!$AI$8:$AI$68,BI$4-$B244+1)</f>
        <v/>
      </c>
      <c r="BJ244" s="121">
        <f>$C244*INDEX(Curves!$AI$8:$AI$68,BJ$4-$B244+1)</f>
        <v/>
      </c>
      <c r="BK244" s="121">
        <f>$C244*INDEX(Curves!$AI$8:$AI$68,BK$4-$B244+1)</f>
        <v/>
      </c>
      <c r="BL244" s="121">
        <f>$C244*INDEX(Curves!$AI$8:$AI$68,BL$4-$B244+1)</f>
        <v/>
      </c>
    </row>
    <row r="245">
      <c r="A245" s="116" t="inlineStr">
        <is>
          <t>Cohort month 47</t>
        </is>
      </c>
      <c r="B245" s="116" t="n">
        <v>47</v>
      </c>
      <c r="C245" s="33">
        <f>INDEX(Ops!$E$60:$BL$60,1,$B245)</f>
        <v/>
      </c>
      <c r="AZ245" s="121">
        <f>$C245*INDEX(Curves!$AI$8:$AI$68,AZ$4-$B245+1)</f>
        <v/>
      </c>
      <c r="BA245" s="121">
        <f>$C245*INDEX(Curves!$AI$8:$AI$68,BA$4-$B245+1)</f>
        <v/>
      </c>
      <c r="BB245" s="121">
        <f>$C245*INDEX(Curves!$AI$8:$AI$68,BB$4-$B245+1)</f>
        <v/>
      </c>
      <c r="BC245" s="121">
        <f>$C245*INDEX(Curves!$AI$8:$AI$68,BC$4-$B245+1)</f>
        <v/>
      </c>
      <c r="BD245" s="121">
        <f>$C245*INDEX(Curves!$AI$8:$AI$68,BD$4-$B245+1)</f>
        <v/>
      </c>
      <c r="BE245" s="121">
        <f>$C245*INDEX(Curves!$AI$8:$AI$68,BE$4-$B245+1)</f>
        <v/>
      </c>
      <c r="BF245" s="121">
        <f>$C245*INDEX(Curves!$AI$8:$AI$68,BF$4-$B245+1)</f>
        <v/>
      </c>
      <c r="BG245" s="121">
        <f>$C245*INDEX(Curves!$AI$8:$AI$68,BG$4-$B245+1)</f>
        <v/>
      </c>
      <c r="BH245" s="121">
        <f>$C245*INDEX(Curves!$AI$8:$AI$68,BH$4-$B245+1)</f>
        <v/>
      </c>
      <c r="BI245" s="121">
        <f>$C245*INDEX(Curves!$AI$8:$AI$68,BI$4-$B245+1)</f>
        <v/>
      </c>
      <c r="BJ245" s="121">
        <f>$C245*INDEX(Curves!$AI$8:$AI$68,BJ$4-$B245+1)</f>
        <v/>
      </c>
      <c r="BK245" s="121">
        <f>$C245*INDEX(Curves!$AI$8:$AI$68,BK$4-$B245+1)</f>
        <v/>
      </c>
      <c r="BL245" s="121">
        <f>$C245*INDEX(Curves!$AI$8:$AI$68,BL$4-$B245+1)</f>
        <v/>
      </c>
    </row>
    <row r="246">
      <c r="A246" s="116" t="inlineStr">
        <is>
          <t>Cohort month 48</t>
        </is>
      </c>
      <c r="B246" s="116" t="n">
        <v>48</v>
      </c>
      <c r="C246" s="33">
        <f>INDEX(Ops!$E$60:$BL$60,1,$B246)</f>
        <v/>
      </c>
      <c r="BA246" s="121">
        <f>$C246*INDEX(Curves!$AI$8:$AI$68,BA$4-$B246+1)</f>
        <v/>
      </c>
      <c r="BB246" s="121">
        <f>$C246*INDEX(Curves!$AI$8:$AI$68,BB$4-$B246+1)</f>
        <v/>
      </c>
      <c r="BC246" s="121">
        <f>$C246*INDEX(Curves!$AI$8:$AI$68,BC$4-$B246+1)</f>
        <v/>
      </c>
      <c r="BD246" s="121">
        <f>$C246*INDEX(Curves!$AI$8:$AI$68,BD$4-$B246+1)</f>
        <v/>
      </c>
      <c r="BE246" s="121">
        <f>$C246*INDEX(Curves!$AI$8:$AI$68,BE$4-$B246+1)</f>
        <v/>
      </c>
      <c r="BF246" s="121">
        <f>$C246*INDEX(Curves!$AI$8:$AI$68,BF$4-$B246+1)</f>
        <v/>
      </c>
      <c r="BG246" s="121">
        <f>$C246*INDEX(Curves!$AI$8:$AI$68,BG$4-$B246+1)</f>
        <v/>
      </c>
      <c r="BH246" s="121">
        <f>$C246*INDEX(Curves!$AI$8:$AI$68,BH$4-$B246+1)</f>
        <v/>
      </c>
      <c r="BI246" s="121">
        <f>$C246*INDEX(Curves!$AI$8:$AI$68,BI$4-$B246+1)</f>
        <v/>
      </c>
      <c r="BJ246" s="121">
        <f>$C246*INDEX(Curves!$AI$8:$AI$68,BJ$4-$B246+1)</f>
        <v/>
      </c>
      <c r="BK246" s="121">
        <f>$C246*INDEX(Curves!$AI$8:$AI$68,BK$4-$B246+1)</f>
        <v/>
      </c>
      <c r="BL246" s="121">
        <f>$C246*INDEX(Curves!$AI$8:$AI$68,BL$4-$B246+1)</f>
        <v/>
      </c>
    </row>
    <row r="247">
      <c r="A247" s="116" t="inlineStr">
        <is>
          <t>Cohort month 49</t>
        </is>
      </c>
      <c r="B247" s="116" t="n">
        <v>49</v>
      </c>
      <c r="C247" s="33">
        <f>INDEX(Ops!$E$60:$BL$60,1,$B247)</f>
        <v/>
      </c>
      <c r="BB247" s="121">
        <f>$C247*INDEX(Curves!$AI$8:$AI$68,BB$4-$B247+1)</f>
        <v/>
      </c>
      <c r="BC247" s="121">
        <f>$C247*INDEX(Curves!$AI$8:$AI$68,BC$4-$B247+1)</f>
        <v/>
      </c>
      <c r="BD247" s="121">
        <f>$C247*INDEX(Curves!$AI$8:$AI$68,BD$4-$B247+1)</f>
        <v/>
      </c>
      <c r="BE247" s="121">
        <f>$C247*INDEX(Curves!$AI$8:$AI$68,BE$4-$B247+1)</f>
        <v/>
      </c>
      <c r="BF247" s="121">
        <f>$C247*INDEX(Curves!$AI$8:$AI$68,BF$4-$B247+1)</f>
        <v/>
      </c>
      <c r="BG247" s="121">
        <f>$C247*INDEX(Curves!$AI$8:$AI$68,BG$4-$B247+1)</f>
        <v/>
      </c>
      <c r="BH247" s="121">
        <f>$C247*INDEX(Curves!$AI$8:$AI$68,BH$4-$B247+1)</f>
        <v/>
      </c>
      <c r="BI247" s="121">
        <f>$C247*INDEX(Curves!$AI$8:$AI$68,BI$4-$B247+1)</f>
        <v/>
      </c>
      <c r="BJ247" s="121">
        <f>$C247*INDEX(Curves!$AI$8:$AI$68,BJ$4-$B247+1)</f>
        <v/>
      </c>
      <c r="BK247" s="121">
        <f>$C247*INDEX(Curves!$AI$8:$AI$68,BK$4-$B247+1)</f>
        <v/>
      </c>
      <c r="BL247" s="121">
        <f>$C247*INDEX(Curves!$AI$8:$AI$68,BL$4-$B247+1)</f>
        <v/>
      </c>
    </row>
    <row r="248">
      <c r="A248" s="116" t="inlineStr">
        <is>
          <t>Cohort month 50</t>
        </is>
      </c>
      <c r="B248" s="116" t="n">
        <v>50</v>
      </c>
      <c r="C248" s="33">
        <f>INDEX(Ops!$E$60:$BL$60,1,$B248)</f>
        <v/>
      </c>
      <c r="BC248" s="121">
        <f>$C248*INDEX(Curves!$AI$8:$AI$68,BC$4-$B248+1)</f>
        <v/>
      </c>
      <c r="BD248" s="121">
        <f>$C248*INDEX(Curves!$AI$8:$AI$68,BD$4-$B248+1)</f>
        <v/>
      </c>
      <c r="BE248" s="121">
        <f>$C248*INDEX(Curves!$AI$8:$AI$68,BE$4-$B248+1)</f>
        <v/>
      </c>
      <c r="BF248" s="121">
        <f>$C248*INDEX(Curves!$AI$8:$AI$68,BF$4-$B248+1)</f>
        <v/>
      </c>
      <c r="BG248" s="121">
        <f>$C248*INDEX(Curves!$AI$8:$AI$68,BG$4-$B248+1)</f>
        <v/>
      </c>
      <c r="BH248" s="121">
        <f>$C248*INDEX(Curves!$AI$8:$AI$68,BH$4-$B248+1)</f>
        <v/>
      </c>
      <c r="BI248" s="121">
        <f>$C248*INDEX(Curves!$AI$8:$AI$68,BI$4-$B248+1)</f>
        <v/>
      </c>
      <c r="BJ248" s="121">
        <f>$C248*INDEX(Curves!$AI$8:$AI$68,BJ$4-$B248+1)</f>
        <v/>
      </c>
      <c r="BK248" s="121">
        <f>$C248*INDEX(Curves!$AI$8:$AI$68,BK$4-$B248+1)</f>
        <v/>
      </c>
      <c r="BL248" s="121">
        <f>$C248*INDEX(Curves!$AI$8:$AI$68,BL$4-$B248+1)</f>
        <v/>
      </c>
    </row>
    <row r="249">
      <c r="A249" s="116" t="inlineStr">
        <is>
          <t>Cohort month 51</t>
        </is>
      </c>
      <c r="B249" s="116" t="n">
        <v>51</v>
      </c>
      <c r="C249" s="33">
        <f>INDEX(Ops!$E$60:$BL$60,1,$B249)</f>
        <v/>
      </c>
      <c r="BD249" s="121">
        <f>$C249*INDEX(Curves!$AI$8:$AI$68,BD$4-$B249+1)</f>
        <v/>
      </c>
      <c r="BE249" s="121">
        <f>$C249*INDEX(Curves!$AI$8:$AI$68,BE$4-$B249+1)</f>
        <v/>
      </c>
      <c r="BF249" s="121">
        <f>$C249*INDEX(Curves!$AI$8:$AI$68,BF$4-$B249+1)</f>
        <v/>
      </c>
      <c r="BG249" s="121">
        <f>$C249*INDEX(Curves!$AI$8:$AI$68,BG$4-$B249+1)</f>
        <v/>
      </c>
      <c r="BH249" s="121">
        <f>$C249*INDEX(Curves!$AI$8:$AI$68,BH$4-$B249+1)</f>
        <v/>
      </c>
      <c r="BI249" s="121">
        <f>$C249*INDEX(Curves!$AI$8:$AI$68,BI$4-$B249+1)</f>
        <v/>
      </c>
      <c r="BJ249" s="121">
        <f>$C249*INDEX(Curves!$AI$8:$AI$68,BJ$4-$B249+1)</f>
        <v/>
      </c>
      <c r="BK249" s="121">
        <f>$C249*INDEX(Curves!$AI$8:$AI$68,BK$4-$B249+1)</f>
        <v/>
      </c>
      <c r="BL249" s="121">
        <f>$C249*INDEX(Curves!$AI$8:$AI$68,BL$4-$B249+1)</f>
        <v/>
      </c>
    </row>
    <row r="250">
      <c r="A250" s="116" t="inlineStr">
        <is>
          <t>Cohort month 52</t>
        </is>
      </c>
      <c r="B250" s="116" t="n">
        <v>52</v>
      </c>
      <c r="C250" s="33">
        <f>INDEX(Ops!$E$60:$BL$60,1,$B250)</f>
        <v/>
      </c>
      <c r="BE250" s="121">
        <f>$C250*INDEX(Curves!$AI$8:$AI$68,BE$4-$B250+1)</f>
        <v/>
      </c>
      <c r="BF250" s="121">
        <f>$C250*INDEX(Curves!$AI$8:$AI$68,BF$4-$B250+1)</f>
        <v/>
      </c>
      <c r="BG250" s="121">
        <f>$C250*INDEX(Curves!$AI$8:$AI$68,BG$4-$B250+1)</f>
        <v/>
      </c>
      <c r="BH250" s="121">
        <f>$C250*INDEX(Curves!$AI$8:$AI$68,BH$4-$B250+1)</f>
        <v/>
      </c>
      <c r="BI250" s="121">
        <f>$C250*INDEX(Curves!$AI$8:$AI$68,BI$4-$B250+1)</f>
        <v/>
      </c>
      <c r="BJ250" s="121">
        <f>$C250*INDEX(Curves!$AI$8:$AI$68,BJ$4-$B250+1)</f>
        <v/>
      </c>
      <c r="BK250" s="121">
        <f>$C250*INDEX(Curves!$AI$8:$AI$68,BK$4-$B250+1)</f>
        <v/>
      </c>
      <c r="BL250" s="121">
        <f>$C250*INDEX(Curves!$AI$8:$AI$68,BL$4-$B250+1)</f>
        <v/>
      </c>
    </row>
    <row r="251">
      <c r="A251" s="116" t="inlineStr">
        <is>
          <t>Cohort month 53</t>
        </is>
      </c>
      <c r="B251" s="116" t="n">
        <v>53</v>
      </c>
      <c r="C251" s="33">
        <f>INDEX(Ops!$E$60:$BL$60,1,$B251)</f>
        <v/>
      </c>
      <c r="BF251" s="121">
        <f>$C251*INDEX(Curves!$AI$8:$AI$68,BF$4-$B251+1)</f>
        <v/>
      </c>
      <c r="BG251" s="121">
        <f>$C251*INDEX(Curves!$AI$8:$AI$68,BG$4-$B251+1)</f>
        <v/>
      </c>
      <c r="BH251" s="121">
        <f>$C251*INDEX(Curves!$AI$8:$AI$68,BH$4-$B251+1)</f>
        <v/>
      </c>
      <c r="BI251" s="121">
        <f>$C251*INDEX(Curves!$AI$8:$AI$68,BI$4-$B251+1)</f>
        <v/>
      </c>
      <c r="BJ251" s="121">
        <f>$C251*INDEX(Curves!$AI$8:$AI$68,BJ$4-$B251+1)</f>
        <v/>
      </c>
      <c r="BK251" s="121">
        <f>$C251*INDEX(Curves!$AI$8:$AI$68,BK$4-$B251+1)</f>
        <v/>
      </c>
      <c r="BL251" s="121">
        <f>$C251*INDEX(Curves!$AI$8:$AI$68,BL$4-$B251+1)</f>
        <v/>
      </c>
    </row>
    <row r="252">
      <c r="A252" s="116" t="inlineStr">
        <is>
          <t>Cohort month 54</t>
        </is>
      </c>
      <c r="B252" s="116" t="n">
        <v>54</v>
      </c>
      <c r="C252" s="33">
        <f>INDEX(Ops!$E$60:$BL$60,1,$B252)</f>
        <v/>
      </c>
      <c r="BG252" s="121">
        <f>$C252*INDEX(Curves!$AI$8:$AI$68,BG$4-$B252+1)</f>
        <v/>
      </c>
      <c r="BH252" s="121">
        <f>$C252*INDEX(Curves!$AI$8:$AI$68,BH$4-$B252+1)</f>
        <v/>
      </c>
      <c r="BI252" s="121">
        <f>$C252*INDEX(Curves!$AI$8:$AI$68,BI$4-$B252+1)</f>
        <v/>
      </c>
      <c r="BJ252" s="121">
        <f>$C252*INDEX(Curves!$AI$8:$AI$68,BJ$4-$B252+1)</f>
        <v/>
      </c>
      <c r="BK252" s="121">
        <f>$C252*INDEX(Curves!$AI$8:$AI$68,BK$4-$B252+1)</f>
        <v/>
      </c>
      <c r="BL252" s="121">
        <f>$C252*INDEX(Curves!$AI$8:$AI$68,BL$4-$B252+1)</f>
        <v/>
      </c>
    </row>
    <row r="253">
      <c r="A253" s="116" t="inlineStr">
        <is>
          <t>Cohort month 55</t>
        </is>
      </c>
      <c r="B253" s="116" t="n">
        <v>55</v>
      </c>
      <c r="C253" s="33">
        <f>INDEX(Ops!$E$60:$BL$60,1,$B253)</f>
        <v/>
      </c>
      <c r="BH253" s="121">
        <f>$C253*INDEX(Curves!$AI$8:$AI$68,BH$4-$B253+1)</f>
        <v/>
      </c>
      <c r="BI253" s="121">
        <f>$C253*INDEX(Curves!$AI$8:$AI$68,BI$4-$B253+1)</f>
        <v/>
      </c>
      <c r="BJ253" s="121">
        <f>$C253*INDEX(Curves!$AI$8:$AI$68,BJ$4-$B253+1)</f>
        <v/>
      </c>
      <c r="BK253" s="121">
        <f>$C253*INDEX(Curves!$AI$8:$AI$68,BK$4-$B253+1)</f>
        <v/>
      </c>
      <c r="BL253" s="121">
        <f>$C253*INDEX(Curves!$AI$8:$AI$68,BL$4-$B253+1)</f>
        <v/>
      </c>
    </row>
    <row r="254">
      <c r="A254" s="116" t="inlineStr">
        <is>
          <t>Cohort month 56</t>
        </is>
      </c>
      <c r="B254" s="116" t="n">
        <v>56</v>
      </c>
      <c r="C254" s="33">
        <f>INDEX(Ops!$E$60:$BL$60,1,$B254)</f>
        <v/>
      </c>
      <c r="BI254" s="121">
        <f>$C254*INDEX(Curves!$AI$8:$AI$68,BI$4-$B254+1)</f>
        <v/>
      </c>
      <c r="BJ254" s="121">
        <f>$C254*INDEX(Curves!$AI$8:$AI$68,BJ$4-$B254+1)</f>
        <v/>
      </c>
      <c r="BK254" s="121">
        <f>$C254*INDEX(Curves!$AI$8:$AI$68,BK$4-$B254+1)</f>
        <v/>
      </c>
      <c r="BL254" s="121">
        <f>$C254*INDEX(Curves!$AI$8:$AI$68,BL$4-$B254+1)</f>
        <v/>
      </c>
    </row>
    <row r="255">
      <c r="A255" s="116" t="inlineStr">
        <is>
          <t>Cohort month 57</t>
        </is>
      </c>
      <c r="B255" s="116" t="n">
        <v>57</v>
      </c>
      <c r="C255" s="33">
        <f>INDEX(Ops!$E$60:$BL$60,1,$B255)</f>
        <v/>
      </c>
      <c r="BJ255" s="121">
        <f>$C255*INDEX(Curves!$AI$8:$AI$68,BJ$4-$B255+1)</f>
        <v/>
      </c>
      <c r="BK255" s="121">
        <f>$C255*INDEX(Curves!$AI$8:$AI$68,BK$4-$B255+1)</f>
        <v/>
      </c>
      <c r="BL255" s="121">
        <f>$C255*INDEX(Curves!$AI$8:$AI$68,BL$4-$B255+1)</f>
        <v/>
      </c>
    </row>
    <row r="256">
      <c r="A256" s="116" t="inlineStr">
        <is>
          <t>Cohort month 58</t>
        </is>
      </c>
      <c r="B256" s="116" t="n">
        <v>58</v>
      </c>
      <c r="C256" s="33">
        <f>INDEX(Ops!$E$60:$BL$60,1,$B256)</f>
        <v/>
      </c>
      <c r="BK256" s="121">
        <f>$C256*INDEX(Curves!$AI$8:$AI$68,BK$4-$B256+1)</f>
        <v/>
      </c>
      <c r="BL256" s="121">
        <f>$C256*INDEX(Curves!$AI$8:$AI$68,BL$4-$B256+1)</f>
        <v/>
      </c>
    </row>
    <row r="257">
      <c r="A257" s="116" t="inlineStr">
        <is>
          <t>Cohort month 59</t>
        </is>
      </c>
      <c r="B257" s="116" t="n">
        <v>59</v>
      </c>
      <c r="C257" s="33">
        <f>INDEX(Ops!$E$60:$BL$60,1,$B257)</f>
        <v/>
      </c>
      <c r="BL257" s="121">
        <f>$C257*INDEX(Curves!$AI$8:$AI$68,BL$4-$B257+1)</f>
        <v/>
      </c>
    </row>
    <row r="258">
      <c r="A258" s="116" t="inlineStr">
        <is>
          <t>Cohort month 60</t>
        </is>
      </c>
      <c r="B258" s="116"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INDEX(Ops!$E$85:$BL$85,1,$B10)</f>
        <v/>
      </c>
      <c r="F10" s="121">
        <f>$C10*INDEX(Curves!$AQ$8:$AQ$68,F$4-$B10+1)</f>
        <v/>
      </c>
      <c r="G10" s="121">
        <f>$C10*INDEX(Curves!$AQ$8:$AQ$68,G$4-$B10+1)</f>
        <v/>
      </c>
      <c r="H10" s="121">
        <f>$C10*INDEX(Curves!$AQ$8:$AQ$68,H$4-$B10+1)</f>
        <v/>
      </c>
      <c r="I10" s="121">
        <f>$C10*INDEX(Curves!$AQ$8:$AQ$68,I$4-$B10+1)</f>
        <v/>
      </c>
      <c r="J10" s="121">
        <f>$C10*INDEX(Curves!$AQ$8:$AQ$68,J$4-$B10+1)</f>
        <v/>
      </c>
      <c r="K10" s="121">
        <f>$C10*INDEX(Curves!$AQ$8:$AQ$68,K$4-$B10+1)</f>
        <v/>
      </c>
      <c r="L10" s="121">
        <f>$C10*INDEX(Curves!$AQ$8:$AQ$68,L$4-$B10+1)</f>
        <v/>
      </c>
      <c r="M10" s="121">
        <f>$C10*INDEX(Curves!$AQ$8:$AQ$68,M$4-$B10+1)</f>
        <v/>
      </c>
      <c r="N10" s="121">
        <f>$C10*INDEX(Curves!$AQ$8:$AQ$68,N$4-$B10+1)</f>
        <v/>
      </c>
      <c r="O10" s="121">
        <f>$C10*INDEX(Curves!$AQ$8:$AQ$68,O$4-$B10+1)</f>
        <v/>
      </c>
      <c r="P10" s="121">
        <f>$C10*INDEX(Curves!$AQ$8:$AQ$68,P$4-$B10+1)</f>
        <v/>
      </c>
      <c r="Q10" s="121">
        <f>$C10*INDEX(Curves!$AQ$8:$AQ$68,Q$4-$B10+1)</f>
        <v/>
      </c>
      <c r="R10" s="121">
        <f>$C10*INDEX(Curves!$AQ$8:$AQ$68,R$4-$B10+1)</f>
        <v/>
      </c>
      <c r="S10" s="121">
        <f>$C10*INDEX(Curves!$AQ$8:$AQ$68,S$4-$B10+1)</f>
        <v/>
      </c>
      <c r="T10" s="121">
        <f>$C10*INDEX(Curves!$AQ$8:$AQ$68,T$4-$B10+1)</f>
        <v/>
      </c>
      <c r="U10" s="121">
        <f>$C10*INDEX(Curves!$AQ$8:$AQ$68,U$4-$B10+1)</f>
        <v/>
      </c>
      <c r="V10" s="121">
        <f>$C10*INDEX(Curves!$AQ$8:$AQ$68,V$4-$B10+1)</f>
        <v/>
      </c>
      <c r="W10" s="121">
        <f>$C10*INDEX(Curves!$AQ$8:$AQ$68,W$4-$B10+1)</f>
        <v/>
      </c>
      <c r="X10" s="121">
        <f>$C10*INDEX(Curves!$AQ$8:$AQ$68,X$4-$B10+1)</f>
        <v/>
      </c>
      <c r="Y10" s="121">
        <f>$C10*INDEX(Curves!$AQ$8:$AQ$68,Y$4-$B10+1)</f>
        <v/>
      </c>
      <c r="Z10" s="121">
        <f>$C10*INDEX(Curves!$AQ$8:$AQ$68,Z$4-$B10+1)</f>
        <v/>
      </c>
      <c r="AA10" s="121">
        <f>$C10*INDEX(Curves!$AQ$8:$AQ$68,AA$4-$B10+1)</f>
        <v/>
      </c>
      <c r="AB10" s="121">
        <f>$C10*INDEX(Curves!$AQ$8:$AQ$68,AB$4-$B10+1)</f>
        <v/>
      </c>
      <c r="AC10" s="121">
        <f>$C10*INDEX(Curves!$AQ$8:$AQ$68,AC$4-$B10+1)</f>
        <v/>
      </c>
      <c r="AD10" s="121">
        <f>$C10*INDEX(Curves!$AQ$8:$AQ$68,AD$4-$B10+1)</f>
        <v/>
      </c>
      <c r="AE10" s="121">
        <f>$C10*INDEX(Curves!$AQ$8:$AQ$68,AE$4-$B10+1)</f>
        <v/>
      </c>
      <c r="AF10" s="121">
        <f>$C10*INDEX(Curves!$AQ$8:$AQ$68,AF$4-$B10+1)</f>
        <v/>
      </c>
      <c r="AG10" s="121">
        <f>$C10*INDEX(Curves!$AQ$8:$AQ$68,AG$4-$B10+1)</f>
        <v/>
      </c>
      <c r="AH10" s="121">
        <f>$C10*INDEX(Curves!$AQ$8:$AQ$68,AH$4-$B10+1)</f>
        <v/>
      </c>
      <c r="AI10" s="121">
        <f>$C10*INDEX(Curves!$AQ$8:$AQ$68,AI$4-$B10+1)</f>
        <v/>
      </c>
      <c r="AJ10" s="121">
        <f>$C10*INDEX(Curves!$AQ$8:$AQ$68,AJ$4-$B10+1)</f>
        <v/>
      </c>
      <c r="AK10" s="121">
        <f>$C10*INDEX(Curves!$AQ$8:$AQ$68,AK$4-$B10+1)</f>
        <v/>
      </c>
      <c r="AL10" s="121">
        <f>$C10*INDEX(Curves!$AQ$8:$AQ$68,AL$4-$B10+1)</f>
        <v/>
      </c>
      <c r="AM10" s="121">
        <f>$C10*INDEX(Curves!$AQ$8:$AQ$68,AM$4-$B10+1)</f>
        <v/>
      </c>
      <c r="AN10" s="121">
        <f>$C10*INDEX(Curves!$AQ$8:$AQ$68,AN$4-$B10+1)</f>
        <v/>
      </c>
      <c r="AO10" s="121">
        <f>$C10*INDEX(Curves!$AQ$8:$AQ$68,AO$4-$B10+1)</f>
        <v/>
      </c>
      <c r="AP10" s="121">
        <f>$C10*INDEX(Curves!$AQ$8:$AQ$68,AP$4-$B10+1)</f>
        <v/>
      </c>
      <c r="AQ10" s="121">
        <f>$C10*INDEX(Curves!$AQ$8:$AQ$68,AQ$4-$B10+1)</f>
        <v/>
      </c>
      <c r="AR10" s="121">
        <f>$C10*INDEX(Curves!$AQ$8:$AQ$68,AR$4-$B10+1)</f>
        <v/>
      </c>
      <c r="AS10" s="121">
        <f>$C10*INDEX(Curves!$AQ$8:$AQ$68,AS$4-$B10+1)</f>
        <v/>
      </c>
      <c r="AT10" s="121">
        <f>$C10*INDEX(Curves!$AQ$8:$AQ$68,AT$4-$B10+1)</f>
        <v/>
      </c>
      <c r="AU10" s="121">
        <f>$C10*INDEX(Curves!$AQ$8:$AQ$68,AU$4-$B10+1)</f>
        <v/>
      </c>
      <c r="AV10" s="121">
        <f>$C10*INDEX(Curves!$AQ$8:$AQ$68,AV$4-$B10+1)</f>
        <v/>
      </c>
      <c r="AW10" s="121">
        <f>$C10*INDEX(Curves!$AQ$8:$AQ$68,AW$4-$B10+1)</f>
        <v/>
      </c>
      <c r="AX10" s="121">
        <f>$C10*INDEX(Curves!$AQ$8:$AQ$68,AX$4-$B10+1)</f>
        <v/>
      </c>
      <c r="AY10" s="121">
        <f>$C10*INDEX(Curves!$AQ$8:$AQ$68,AY$4-$B10+1)</f>
        <v/>
      </c>
      <c r="AZ10" s="121">
        <f>$C10*INDEX(Curves!$AQ$8:$AQ$68,AZ$4-$B10+1)</f>
        <v/>
      </c>
      <c r="BA10" s="121">
        <f>$C10*INDEX(Curves!$AQ$8:$AQ$68,BA$4-$B10+1)</f>
        <v/>
      </c>
      <c r="BB10" s="121">
        <f>$C10*INDEX(Curves!$AQ$8:$AQ$68,BB$4-$B10+1)</f>
        <v/>
      </c>
      <c r="BC10" s="121">
        <f>$C10*INDEX(Curves!$AQ$8:$AQ$68,BC$4-$B10+1)</f>
        <v/>
      </c>
      <c r="BD10" s="121">
        <f>$C10*INDEX(Curves!$AQ$8:$AQ$68,BD$4-$B10+1)</f>
        <v/>
      </c>
      <c r="BE10" s="121">
        <f>$C10*INDEX(Curves!$AQ$8:$AQ$68,BE$4-$B10+1)</f>
        <v/>
      </c>
      <c r="BF10" s="121">
        <f>$C10*INDEX(Curves!$AQ$8:$AQ$68,BF$4-$B10+1)</f>
        <v/>
      </c>
      <c r="BG10" s="121">
        <f>$C10*INDEX(Curves!$AQ$8:$AQ$68,BG$4-$B10+1)</f>
        <v/>
      </c>
      <c r="BH10" s="121">
        <f>$C10*INDEX(Curves!$AQ$8:$AQ$68,BH$4-$B10+1)</f>
        <v/>
      </c>
      <c r="BI10" s="121">
        <f>$C10*INDEX(Curves!$AQ$8:$AQ$68,BI$4-$B10+1)</f>
        <v/>
      </c>
      <c r="BJ10" s="121">
        <f>$C10*INDEX(Curves!$AQ$8:$AQ$68,BJ$4-$B10+1)</f>
        <v/>
      </c>
      <c r="BK10" s="121">
        <f>$C10*INDEX(Curves!$AQ$8:$AQ$68,BK$4-$B10+1)</f>
        <v/>
      </c>
      <c r="BL10" s="121">
        <f>$C10*INDEX(Curves!$AQ$8:$AQ$68,BL$4-$B10+1)</f>
        <v/>
      </c>
    </row>
    <row r="11">
      <c r="A11" s="116" t="inlineStr">
        <is>
          <t>Cohort month 2</t>
        </is>
      </c>
      <c r="B11" s="116" t="n">
        <v>2</v>
      </c>
      <c r="C11" s="33">
        <f>INDEX(Ops!$E$85:$BL$85,1,$B11)</f>
        <v/>
      </c>
      <c r="G11" s="121">
        <f>$C11*INDEX(Curves!$AQ$8:$AQ$68,G$4-$B11+1)</f>
        <v/>
      </c>
      <c r="H11" s="121">
        <f>$C11*INDEX(Curves!$AQ$8:$AQ$68,H$4-$B11+1)</f>
        <v/>
      </c>
      <c r="I11" s="121">
        <f>$C11*INDEX(Curves!$AQ$8:$AQ$68,I$4-$B11+1)</f>
        <v/>
      </c>
      <c r="J11" s="121">
        <f>$C11*INDEX(Curves!$AQ$8:$AQ$68,J$4-$B11+1)</f>
        <v/>
      </c>
      <c r="K11" s="121">
        <f>$C11*INDEX(Curves!$AQ$8:$AQ$68,K$4-$B11+1)</f>
        <v/>
      </c>
      <c r="L11" s="121">
        <f>$C11*INDEX(Curves!$AQ$8:$AQ$68,L$4-$B11+1)</f>
        <v/>
      </c>
      <c r="M11" s="121">
        <f>$C11*INDEX(Curves!$AQ$8:$AQ$68,M$4-$B11+1)</f>
        <v/>
      </c>
      <c r="N11" s="121">
        <f>$C11*INDEX(Curves!$AQ$8:$AQ$68,N$4-$B11+1)</f>
        <v/>
      </c>
      <c r="O11" s="121">
        <f>$C11*INDEX(Curves!$AQ$8:$AQ$68,O$4-$B11+1)</f>
        <v/>
      </c>
      <c r="P11" s="121">
        <f>$C11*INDEX(Curves!$AQ$8:$AQ$68,P$4-$B11+1)</f>
        <v/>
      </c>
      <c r="Q11" s="121">
        <f>$C11*INDEX(Curves!$AQ$8:$AQ$68,Q$4-$B11+1)</f>
        <v/>
      </c>
      <c r="R11" s="121">
        <f>$C11*INDEX(Curves!$AQ$8:$AQ$68,R$4-$B11+1)</f>
        <v/>
      </c>
      <c r="S11" s="121">
        <f>$C11*INDEX(Curves!$AQ$8:$AQ$68,S$4-$B11+1)</f>
        <v/>
      </c>
      <c r="T11" s="121">
        <f>$C11*INDEX(Curves!$AQ$8:$AQ$68,T$4-$B11+1)</f>
        <v/>
      </c>
      <c r="U11" s="121">
        <f>$C11*INDEX(Curves!$AQ$8:$AQ$68,U$4-$B11+1)</f>
        <v/>
      </c>
      <c r="V11" s="121">
        <f>$C11*INDEX(Curves!$AQ$8:$AQ$68,V$4-$B11+1)</f>
        <v/>
      </c>
      <c r="W11" s="121">
        <f>$C11*INDEX(Curves!$AQ$8:$AQ$68,W$4-$B11+1)</f>
        <v/>
      </c>
      <c r="X11" s="121">
        <f>$C11*INDEX(Curves!$AQ$8:$AQ$68,X$4-$B11+1)</f>
        <v/>
      </c>
      <c r="Y11" s="121">
        <f>$C11*INDEX(Curves!$AQ$8:$AQ$68,Y$4-$B11+1)</f>
        <v/>
      </c>
      <c r="Z11" s="121">
        <f>$C11*INDEX(Curves!$AQ$8:$AQ$68,Z$4-$B11+1)</f>
        <v/>
      </c>
      <c r="AA11" s="121">
        <f>$C11*INDEX(Curves!$AQ$8:$AQ$68,AA$4-$B11+1)</f>
        <v/>
      </c>
      <c r="AB11" s="121">
        <f>$C11*INDEX(Curves!$AQ$8:$AQ$68,AB$4-$B11+1)</f>
        <v/>
      </c>
      <c r="AC11" s="121">
        <f>$C11*INDEX(Curves!$AQ$8:$AQ$68,AC$4-$B11+1)</f>
        <v/>
      </c>
      <c r="AD11" s="121">
        <f>$C11*INDEX(Curves!$AQ$8:$AQ$68,AD$4-$B11+1)</f>
        <v/>
      </c>
      <c r="AE11" s="121">
        <f>$C11*INDEX(Curves!$AQ$8:$AQ$68,AE$4-$B11+1)</f>
        <v/>
      </c>
      <c r="AF11" s="121">
        <f>$C11*INDEX(Curves!$AQ$8:$AQ$68,AF$4-$B11+1)</f>
        <v/>
      </c>
      <c r="AG11" s="121">
        <f>$C11*INDEX(Curves!$AQ$8:$AQ$68,AG$4-$B11+1)</f>
        <v/>
      </c>
      <c r="AH11" s="121">
        <f>$C11*INDEX(Curves!$AQ$8:$AQ$68,AH$4-$B11+1)</f>
        <v/>
      </c>
      <c r="AI11" s="121">
        <f>$C11*INDEX(Curves!$AQ$8:$AQ$68,AI$4-$B11+1)</f>
        <v/>
      </c>
      <c r="AJ11" s="121">
        <f>$C11*INDEX(Curves!$AQ$8:$AQ$68,AJ$4-$B11+1)</f>
        <v/>
      </c>
      <c r="AK11" s="121">
        <f>$C11*INDEX(Curves!$AQ$8:$AQ$68,AK$4-$B11+1)</f>
        <v/>
      </c>
      <c r="AL11" s="121">
        <f>$C11*INDEX(Curves!$AQ$8:$AQ$68,AL$4-$B11+1)</f>
        <v/>
      </c>
      <c r="AM11" s="121">
        <f>$C11*INDEX(Curves!$AQ$8:$AQ$68,AM$4-$B11+1)</f>
        <v/>
      </c>
      <c r="AN11" s="121">
        <f>$C11*INDEX(Curves!$AQ$8:$AQ$68,AN$4-$B11+1)</f>
        <v/>
      </c>
      <c r="AO11" s="121">
        <f>$C11*INDEX(Curves!$AQ$8:$AQ$68,AO$4-$B11+1)</f>
        <v/>
      </c>
      <c r="AP11" s="121">
        <f>$C11*INDEX(Curves!$AQ$8:$AQ$68,AP$4-$B11+1)</f>
        <v/>
      </c>
      <c r="AQ11" s="121">
        <f>$C11*INDEX(Curves!$AQ$8:$AQ$68,AQ$4-$B11+1)</f>
        <v/>
      </c>
      <c r="AR11" s="121">
        <f>$C11*INDEX(Curves!$AQ$8:$AQ$68,AR$4-$B11+1)</f>
        <v/>
      </c>
      <c r="AS11" s="121">
        <f>$C11*INDEX(Curves!$AQ$8:$AQ$68,AS$4-$B11+1)</f>
        <v/>
      </c>
      <c r="AT11" s="121">
        <f>$C11*INDEX(Curves!$AQ$8:$AQ$68,AT$4-$B11+1)</f>
        <v/>
      </c>
      <c r="AU11" s="121">
        <f>$C11*INDEX(Curves!$AQ$8:$AQ$68,AU$4-$B11+1)</f>
        <v/>
      </c>
      <c r="AV11" s="121">
        <f>$C11*INDEX(Curves!$AQ$8:$AQ$68,AV$4-$B11+1)</f>
        <v/>
      </c>
      <c r="AW11" s="121">
        <f>$C11*INDEX(Curves!$AQ$8:$AQ$68,AW$4-$B11+1)</f>
        <v/>
      </c>
      <c r="AX11" s="121">
        <f>$C11*INDEX(Curves!$AQ$8:$AQ$68,AX$4-$B11+1)</f>
        <v/>
      </c>
      <c r="AY11" s="121">
        <f>$C11*INDEX(Curves!$AQ$8:$AQ$68,AY$4-$B11+1)</f>
        <v/>
      </c>
      <c r="AZ11" s="121">
        <f>$C11*INDEX(Curves!$AQ$8:$AQ$68,AZ$4-$B11+1)</f>
        <v/>
      </c>
      <c r="BA11" s="121">
        <f>$C11*INDEX(Curves!$AQ$8:$AQ$68,BA$4-$B11+1)</f>
        <v/>
      </c>
      <c r="BB11" s="121">
        <f>$C11*INDEX(Curves!$AQ$8:$AQ$68,BB$4-$B11+1)</f>
        <v/>
      </c>
      <c r="BC11" s="121">
        <f>$C11*INDEX(Curves!$AQ$8:$AQ$68,BC$4-$B11+1)</f>
        <v/>
      </c>
      <c r="BD11" s="121">
        <f>$C11*INDEX(Curves!$AQ$8:$AQ$68,BD$4-$B11+1)</f>
        <v/>
      </c>
      <c r="BE11" s="121">
        <f>$C11*INDEX(Curves!$AQ$8:$AQ$68,BE$4-$B11+1)</f>
        <v/>
      </c>
      <c r="BF11" s="121">
        <f>$C11*INDEX(Curves!$AQ$8:$AQ$68,BF$4-$B11+1)</f>
        <v/>
      </c>
      <c r="BG11" s="121">
        <f>$C11*INDEX(Curves!$AQ$8:$AQ$68,BG$4-$B11+1)</f>
        <v/>
      </c>
      <c r="BH11" s="121">
        <f>$C11*INDEX(Curves!$AQ$8:$AQ$68,BH$4-$B11+1)</f>
        <v/>
      </c>
      <c r="BI11" s="121">
        <f>$C11*INDEX(Curves!$AQ$8:$AQ$68,BI$4-$B11+1)</f>
        <v/>
      </c>
      <c r="BJ11" s="121">
        <f>$C11*INDEX(Curves!$AQ$8:$AQ$68,BJ$4-$B11+1)</f>
        <v/>
      </c>
      <c r="BK11" s="121">
        <f>$C11*INDEX(Curves!$AQ$8:$AQ$68,BK$4-$B11+1)</f>
        <v/>
      </c>
      <c r="BL11" s="121">
        <f>$C11*INDEX(Curves!$AQ$8:$AQ$68,BL$4-$B11+1)</f>
        <v/>
      </c>
    </row>
    <row r="12">
      <c r="A12" s="116" t="inlineStr">
        <is>
          <t>Cohort month 3</t>
        </is>
      </c>
      <c r="B12" s="116" t="n">
        <v>3</v>
      </c>
      <c r="C12" s="33">
        <f>INDEX(Ops!$E$85:$BL$85,1,$B12)</f>
        <v/>
      </c>
      <c r="H12" s="121">
        <f>$C12*INDEX(Curves!$AQ$8:$AQ$68,H$4-$B12+1)</f>
        <v/>
      </c>
      <c r="I12" s="121">
        <f>$C12*INDEX(Curves!$AQ$8:$AQ$68,I$4-$B12+1)</f>
        <v/>
      </c>
      <c r="J12" s="121">
        <f>$C12*INDEX(Curves!$AQ$8:$AQ$68,J$4-$B12+1)</f>
        <v/>
      </c>
      <c r="K12" s="121">
        <f>$C12*INDEX(Curves!$AQ$8:$AQ$68,K$4-$B12+1)</f>
        <v/>
      </c>
      <c r="L12" s="121">
        <f>$C12*INDEX(Curves!$AQ$8:$AQ$68,L$4-$B12+1)</f>
        <v/>
      </c>
      <c r="M12" s="121">
        <f>$C12*INDEX(Curves!$AQ$8:$AQ$68,M$4-$B12+1)</f>
        <v/>
      </c>
      <c r="N12" s="121">
        <f>$C12*INDEX(Curves!$AQ$8:$AQ$68,N$4-$B12+1)</f>
        <v/>
      </c>
      <c r="O12" s="121">
        <f>$C12*INDEX(Curves!$AQ$8:$AQ$68,O$4-$B12+1)</f>
        <v/>
      </c>
      <c r="P12" s="121">
        <f>$C12*INDEX(Curves!$AQ$8:$AQ$68,P$4-$B12+1)</f>
        <v/>
      </c>
      <c r="Q12" s="121">
        <f>$C12*INDEX(Curves!$AQ$8:$AQ$68,Q$4-$B12+1)</f>
        <v/>
      </c>
      <c r="R12" s="121">
        <f>$C12*INDEX(Curves!$AQ$8:$AQ$68,R$4-$B12+1)</f>
        <v/>
      </c>
      <c r="S12" s="121">
        <f>$C12*INDEX(Curves!$AQ$8:$AQ$68,S$4-$B12+1)</f>
        <v/>
      </c>
      <c r="T12" s="121">
        <f>$C12*INDEX(Curves!$AQ$8:$AQ$68,T$4-$B12+1)</f>
        <v/>
      </c>
      <c r="U12" s="121">
        <f>$C12*INDEX(Curves!$AQ$8:$AQ$68,U$4-$B12+1)</f>
        <v/>
      </c>
      <c r="V12" s="121">
        <f>$C12*INDEX(Curves!$AQ$8:$AQ$68,V$4-$B12+1)</f>
        <v/>
      </c>
      <c r="W12" s="121">
        <f>$C12*INDEX(Curves!$AQ$8:$AQ$68,W$4-$B12+1)</f>
        <v/>
      </c>
      <c r="X12" s="121">
        <f>$C12*INDEX(Curves!$AQ$8:$AQ$68,X$4-$B12+1)</f>
        <v/>
      </c>
      <c r="Y12" s="121">
        <f>$C12*INDEX(Curves!$AQ$8:$AQ$68,Y$4-$B12+1)</f>
        <v/>
      </c>
      <c r="Z12" s="121">
        <f>$C12*INDEX(Curves!$AQ$8:$AQ$68,Z$4-$B12+1)</f>
        <v/>
      </c>
      <c r="AA12" s="121">
        <f>$C12*INDEX(Curves!$AQ$8:$AQ$68,AA$4-$B12+1)</f>
        <v/>
      </c>
      <c r="AB12" s="121">
        <f>$C12*INDEX(Curves!$AQ$8:$AQ$68,AB$4-$B12+1)</f>
        <v/>
      </c>
      <c r="AC12" s="121">
        <f>$C12*INDEX(Curves!$AQ$8:$AQ$68,AC$4-$B12+1)</f>
        <v/>
      </c>
      <c r="AD12" s="121">
        <f>$C12*INDEX(Curves!$AQ$8:$AQ$68,AD$4-$B12+1)</f>
        <v/>
      </c>
      <c r="AE12" s="121">
        <f>$C12*INDEX(Curves!$AQ$8:$AQ$68,AE$4-$B12+1)</f>
        <v/>
      </c>
      <c r="AF12" s="121">
        <f>$C12*INDEX(Curves!$AQ$8:$AQ$68,AF$4-$B12+1)</f>
        <v/>
      </c>
      <c r="AG12" s="121">
        <f>$C12*INDEX(Curves!$AQ$8:$AQ$68,AG$4-$B12+1)</f>
        <v/>
      </c>
      <c r="AH12" s="121">
        <f>$C12*INDEX(Curves!$AQ$8:$AQ$68,AH$4-$B12+1)</f>
        <v/>
      </c>
      <c r="AI12" s="121">
        <f>$C12*INDEX(Curves!$AQ$8:$AQ$68,AI$4-$B12+1)</f>
        <v/>
      </c>
      <c r="AJ12" s="121">
        <f>$C12*INDEX(Curves!$AQ$8:$AQ$68,AJ$4-$B12+1)</f>
        <v/>
      </c>
      <c r="AK12" s="121">
        <f>$C12*INDEX(Curves!$AQ$8:$AQ$68,AK$4-$B12+1)</f>
        <v/>
      </c>
      <c r="AL12" s="121">
        <f>$C12*INDEX(Curves!$AQ$8:$AQ$68,AL$4-$B12+1)</f>
        <v/>
      </c>
      <c r="AM12" s="121">
        <f>$C12*INDEX(Curves!$AQ$8:$AQ$68,AM$4-$B12+1)</f>
        <v/>
      </c>
      <c r="AN12" s="121">
        <f>$C12*INDEX(Curves!$AQ$8:$AQ$68,AN$4-$B12+1)</f>
        <v/>
      </c>
      <c r="AO12" s="121">
        <f>$C12*INDEX(Curves!$AQ$8:$AQ$68,AO$4-$B12+1)</f>
        <v/>
      </c>
      <c r="AP12" s="121">
        <f>$C12*INDEX(Curves!$AQ$8:$AQ$68,AP$4-$B12+1)</f>
        <v/>
      </c>
      <c r="AQ12" s="121">
        <f>$C12*INDEX(Curves!$AQ$8:$AQ$68,AQ$4-$B12+1)</f>
        <v/>
      </c>
      <c r="AR12" s="121">
        <f>$C12*INDEX(Curves!$AQ$8:$AQ$68,AR$4-$B12+1)</f>
        <v/>
      </c>
      <c r="AS12" s="121">
        <f>$C12*INDEX(Curves!$AQ$8:$AQ$68,AS$4-$B12+1)</f>
        <v/>
      </c>
      <c r="AT12" s="121">
        <f>$C12*INDEX(Curves!$AQ$8:$AQ$68,AT$4-$B12+1)</f>
        <v/>
      </c>
      <c r="AU12" s="121">
        <f>$C12*INDEX(Curves!$AQ$8:$AQ$68,AU$4-$B12+1)</f>
        <v/>
      </c>
      <c r="AV12" s="121">
        <f>$C12*INDEX(Curves!$AQ$8:$AQ$68,AV$4-$B12+1)</f>
        <v/>
      </c>
      <c r="AW12" s="121">
        <f>$C12*INDEX(Curves!$AQ$8:$AQ$68,AW$4-$B12+1)</f>
        <v/>
      </c>
      <c r="AX12" s="121">
        <f>$C12*INDEX(Curves!$AQ$8:$AQ$68,AX$4-$B12+1)</f>
        <v/>
      </c>
      <c r="AY12" s="121">
        <f>$C12*INDEX(Curves!$AQ$8:$AQ$68,AY$4-$B12+1)</f>
        <v/>
      </c>
      <c r="AZ12" s="121">
        <f>$C12*INDEX(Curves!$AQ$8:$AQ$68,AZ$4-$B12+1)</f>
        <v/>
      </c>
      <c r="BA12" s="121">
        <f>$C12*INDEX(Curves!$AQ$8:$AQ$68,BA$4-$B12+1)</f>
        <v/>
      </c>
      <c r="BB12" s="121">
        <f>$C12*INDEX(Curves!$AQ$8:$AQ$68,BB$4-$B12+1)</f>
        <v/>
      </c>
      <c r="BC12" s="121">
        <f>$C12*INDEX(Curves!$AQ$8:$AQ$68,BC$4-$B12+1)</f>
        <v/>
      </c>
      <c r="BD12" s="121">
        <f>$C12*INDEX(Curves!$AQ$8:$AQ$68,BD$4-$B12+1)</f>
        <v/>
      </c>
      <c r="BE12" s="121">
        <f>$C12*INDEX(Curves!$AQ$8:$AQ$68,BE$4-$B12+1)</f>
        <v/>
      </c>
      <c r="BF12" s="121">
        <f>$C12*INDEX(Curves!$AQ$8:$AQ$68,BF$4-$B12+1)</f>
        <v/>
      </c>
      <c r="BG12" s="121">
        <f>$C12*INDEX(Curves!$AQ$8:$AQ$68,BG$4-$B12+1)</f>
        <v/>
      </c>
      <c r="BH12" s="121">
        <f>$C12*INDEX(Curves!$AQ$8:$AQ$68,BH$4-$B12+1)</f>
        <v/>
      </c>
      <c r="BI12" s="121">
        <f>$C12*INDEX(Curves!$AQ$8:$AQ$68,BI$4-$B12+1)</f>
        <v/>
      </c>
      <c r="BJ12" s="121">
        <f>$C12*INDEX(Curves!$AQ$8:$AQ$68,BJ$4-$B12+1)</f>
        <v/>
      </c>
      <c r="BK12" s="121">
        <f>$C12*INDEX(Curves!$AQ$8:$AQ$68,BK$4-$B12+1)</f>
        <v/>
      </c>
      <c r="BL12" s="121">
        <f>$C12*INDEX(Curves!$AQ$8:$AQ$68,BL$4-$B12+1)</f>
        <v/>
      </c>
    </row>
    <row r="13">
      <c r="A13" s="116" t="inlineStr">
        <is>
          <t>Cohort month 4</t>
        </is>
      </c>
      <c r="B13" s="116" t="n">
        <v>4</v>
      </c>
      <c r="C13" s="33">
        <f>INDEX(Ops!$E$85:$BL$85,1,$B13)</f>
        <v/>
      </c>
      <c r="I13" s="121">
        <f>$C13*INDEX(Curves!$AQ$8:$AQ$68,I$4-$B13+1)</f>
        <v/>
      </c>
      <c r="J13" s="121">
        <f>$C13*INDEX(Curves!$AQ$8:$AQ$68,J$4-$B13+1)</f>
        <v/>
      </c>
      <c r="K13" s="121">
        <f>$C13*INDEX(Curves!$AQ$8:$AQ$68,K$4-$B13+1)</f>
        <v/>
      </c>
      <c r="L13" s="121">
        <f>$C13*INDEX(Curves!$AQ$8:$AQ$68,L$4-$B13+1)</f>
        <v/>
      </c>
      <c r="M13" s="121">
        <f>$C13*INDEX(Curves!$AQ$8:$AQ$68,M$4-$B13+1)</f>
        <v/>
      </c>
      <c r="N13" s="121">
        <f>$C13*INDEX(Curves!$AQ$8:$AQ$68,N$4-$B13+1)</f>
        <v/>
      </c>
      <c r="O13" s="121">
        <f>$C13*INDEX(Curves!$AQ$8:$AQ$68,O$4-$B13+1)</f>
        <v/>
      </c>
      <c r="P13" s="121">
        <f>$C13*INDEX(Curves!$AQ$8:$AQ$68,P$4-$B13+1)</f>
        <v/>
      </c>
      <c r="Q13" s="121">
        <f>$C13*INDEX(Curves!$AQ$8:$AQ$68,Q$4-$B13+1)</f>
        <v/>
      </c>
      <c r="R13" s="121">
        <f>$C13*INDEX(Curves!$AQ$8:$AQ$68,R$4-$B13+1)</f>
        <v/>
      </c>
      <c r="S13" s="121">
        <f>$C13*INDEX(Curves!$AQ$8:$AQ$68,S$4-$B13+1)</f>
        <v/>
      </c>
      <c r="T13" s="121">
        <f>$C13*INDEX(Curves!$AQ$8:$AQ$68,T$4-$B13+1)</f>
        <v/>
      </c>
      <c r="U13" s="121">
        <f>$C13*INDEX(Curves!$AQ$8:$AQ$68,U$4-$B13+1)</f>
        <v/>
      </c>
      <c r="V13" s="121">
        <f>$C13*INDEX(Curves!$AQ$8:$AQ$68,V$4-$B13+1)</f>
        <v/>
      </c>
      <c r="W13" s="121">
        <f>$C13*INDEX(Curves!$AQ$8:$AQ$68,W$4-$B13+1)</f>
        <v/>
      </c>
      <c r="X13" s="121">
        <f>$C13*INDEX(Curves!$AQ$8:$AQ$68,X$4-$B13+1)</f>
        <v/>
      </c>
      <c r="Y13" s="121">
        <f>$C13*INDEX(Curves!$AQ$8:$AQ$68,Y$4-$B13+1)</f>
        <v/>
      </c>
      <c r="Z13" s="121">
        <f>$C13*INDEX(Curves!$AQ$8:$AQ$68,Z$4-$B13+1)</f>
        <v/>
      </c>
      <c r="AA13" s="121">
        <f>$C13*INDEX(Curves!$AQ$8:$AQ$68,AA$4-$B13+1)</f>
        <v/>
      </c>
      <c r="AB13" s="121">
        <f>$C13*INDEX(Curves!$AQ$8:$AQ$68,AB$4-$B13+1)</f>
        <v/>
      </c>
      <c r="AC13" s="121">
        <f>$C13*INDEX(Curves!$AQ$8:$AQ$68,AC$4-$B13+1)</f>
        <v/>
      </c>
      <c r="AD13" s="121">
        <f>$C13*INDEX(Curves!$AQ$8:$AQ$68,AD$4-$B13+1)</f>
        <v/>
      </c>
      <c r="AE13" s="121">
        <f>$C13*INDEX(Curves!$AQ$8:$AQ$68,AE$4-$B13+1)</f>
        <v/>
      </c>
      <c r="AF13" s="121">
        <f>$C13*INDEX(Curves!$AQ$8:$AQ$68,AF$4-$B13+1)</f>
        <v/>
      </c>
      <c r="AG13" s="121">
        <f>$C13*INDEX(Curves!$AQ$8:$AQ$68,AG$4-$B13+1)</f>
        <v/>
      </c>
      <c r="AH13" s="121">
        <f>$C13*INDEX(Curves!$AQ$8:$AQ$68,AH$4-$B13+1)</f>
        <v/>
      </c>
      <c r="AI13" s="121">
        <f>$C13*INDEX(Curves!$AQ$8:$AQ$68,AI$4-$B13+1)</f>
        <v/>
      </c>
      <c r="AJ13" s="121">
        <f>$C13*INDEX(Curves!$AQ$8:$AQ$68,AJ$4-$B13+1)</f>
        <v/>
      </c>
      <c r="AK13" s="121">
        <f>$C13*INDEX(Curves!$AQ$8:$AQ$68,AK$4-$B13+1)</f>
        <v/>
      </c>
      <c r="AL13" s="121">
        <f>$C13*INDEX(Curves!$AQ$8:$AQ$68,AL$4-$B13+1)</f>
        <v/>
      </c>
      <c r="AM13" s="121">
        <f>$C13*INDEX(Curves!$AQ$8:$AQ$68,AM$4-$B13+1)</f>
        <v/>
      </c>
      <c r="AN13" s="121">
        <f>$C13*INDEX(Curves!$AQ$8:$AQ$68,AN$4-$B13+1)</f>
        <v/>
      </c>
      <c r="AO13" s="121">
        <f>$C13*INDEX(Curves!$AQ$8:$AQ$68,AO$4-$B13+1)</f>
        <v/>
      </c>
      <c r="AP13" s="121">
        <f>$C13*INDEX(Curves!$AQ$8:$AQ$68,AP$4-$B13+1)</f>
        <v/>
      </c>
      <c r="AQ13" s="121">
        <f>$C13*INDEX(Curves!$AQ$8:$AQ$68,AQ$4-$B13+1)</f>
        <v/>
      </c>
      <c r="AR13" s="121">
        <f>$C13*INDEX(Curves!$AQ$8:$AQ$68,AR$4-$B13+1)</f>
        <v/>
      </c>
      <c r="AS13" s="121">
        <f>$C13*INDEX(Curves!$AQ$8:$AQ$68,AS$4-$B13+1)</f>
        <v/>
      </c>
      <c r="AT13" s="121">
        <f>$C13*INDEX(Curves!$AQ$8:$AQ$68,AT$4-$B13+1)</f>
        <v/>
      </c>
      <c r="AU13" s="121">
        <f>$C13*INDEX(Curves!$AQ$8:$AQ$68,AU$4-$B13+1)</f>
        <v/>
      </c>
      <c r="AV13" s="121">
        <f>$C13*INDEX(Curves!$AQ$8:$AQ$68,AV$4-$B13+1)</f>
        <v/>
      </c>
      <c r="AW13" s="121">
        <f>$C13*INDEX(Curves!$AQ$8:$AQ$68,AW$4-$B13+1)</f>
        <v/>
      </c>
      <c r="AX13" s="121">
        <f>$C13*INDEX(Curves!$AQ$8:$AQ$68,AX$4-$B13+1)</f>
        <v/>
      </c>
      <c r="AY13" s="121">
        <f>$C13*INDEX(Curves!$AQ$8:$AQ$68,AY$4-$B13+1)</f>
        <v/>
      </c>
      <c r="AZ13" s="121">
        <f>$C13*INDEX(Curves!$AQ$8:$AQ$68,AZ$4-$B13+1)</f>
        <v/>
      </c>
      <c r="BA13" s="121">
        <f>$C13*INDEX(Curves!$AQ$8:$AQ$68,BA$4-$B13+1)</f>
        <v/>
      </c>
      <c r="BB13" s="121">
        <f>$C13*INDEX(Curves!$AQ$8:$AQ$68,BB$4-$B13+1)</f>
        <v/>
      </c>
      <c r="BC13" s="121">
        <f>$C13*INDEX(Curves!$AQ$8:$AQ$68,BC$4-$B13+1)</f>
        <v/>
      </c>
      <c r="BD13" s="121">
        <f>$C13*INDEX(Curves!$AQ$8:$AQ$68,BD$4-$B13+1)</f>
        <v/>
      </c>
      <c r="BE13" s="121">
        <f>$C13*INDEX(Curves!$AQ$8:$AQ$68,BE$4-$B13+1)</f>
        <v/>
      </c>
      <c r="BF13" s="121">
        <f>$C13*INDEX(Curves!$AQ$8:$AQ$68,BF$4-$B13+1)</f>
        <v/>
      </c>
      <c r="BG13" s="121">
        <f>$C13*INDEX(Curves!$AQ$8:$AQ$68,BG$4-$B13+1)</f>
        <v/>
      </c>
      <c r="BH13" s="121">
        <f>$C13*INDEX(Curves!$AQ$8:$AQ$68,BH$4-$B13+1)</f>
        <v/>
      </c>
      <c r="BI13" s="121">
        <f>$C13*INDEX(Curves!$AQ$8:$AQ$68,BI$4-$B13+1)</f>
        <v/>
      </c>
      <c r="BJ13" s="121">
        <f>$C13*INDEX(Curves!$AQ$8:$AQ$68,BJ$4-$B13+1)</f>
        <v/>
      </c>
      <c r="BK13" s="121">
        <f>$C13*INDEX(Curves!$AQ$8:$AQ$68,BK$4-$B13+1)</f>
        <v/>
      </c>
      <c r="BL13" s="121">
        <f>$C13*INDEX(Curves!$AQ$8:$AQ$68,BL$4-$B13+1)</f>
        <v/>
      </c>
    </row>
    <row r="14">
      <c r="A14" s="116" t="inlineStr">
        <is>
          <t>Cohort month 5</t>
        </is>
      </c>
      <c r="B14" s="116" t="n">
        <v>5</v>
      </c>
      <c r="C14" s="33">
        <f>INDEX(Ops!$E$85:$BL$85,1,$B14)</f>
        <v/>
      </c>
      <c r="J14" s="121">
        <f>$C14*INDEX(Curves!$AQ$8:$AQ$68,J$4-$B14+1)</f>
        <v/>
      </c>
      <c r="K14" s="121">
        <f>$C14*INDEX(Curves!$AQ$8:$AQ$68,K$4-$B14+1)</f>
        <v/>
      </c>
      <c r="L14" s="121">
        <f>$C14*INDEX(Curves!$AQ$8:$AQ$68,L$4-$B14+1)</f>
        <v/>
      </c>
      <c r="M14" s="121">
        <f>$C14*INDEX(Curves!$AQ$8:$AQ$68,M$4-$B14+1)</f>
        <v/>
      </c>
      <c r="N14" s="121">
        <f>$C14*INDEX(Curves!$AQ$8:$AQ$68,N$4-$B14+1)</f>
        <v/>
      </c>
      <c r="O14" s="121">
        <f>$C14*INDEX(Curves!$AQ$8:$AQ$68,O$4-$B14+1)</f>
        <v/>
      </c>
      <c r="P14" s="121">
        <f>$C14*INDEX(Curves!$AQ$8:$AQ$68,P$4-$B14+1)</f>
        <v/>
      </c>
      <c r="Q14" s="121">
        <f>$C14*INDEX(Curves!$AQ$8:$AQ$68,Q$4-$B14+1)</f>
        <v/>
      </c>
      <c r="R14" s="121">
        <f>$C14*INDEX(Curves!$AQ$8:$AQ$68,R$4-$B14+1)</f>
        <v/>
      </c>
      <c r="S14" s="121">
        <f>$C14*INDEX(Curves!$AQ$8:$AQ$68,S$4-$B14+1)</f>
        <v/>
      </c>
      <c r="T14" s="121">
        <f>$C14*INDEX(Curves!$AQ$8:$AQ$68,T$4-$B14+1)</f>
        <v/>
      </c>
      <c r="U14" s="121">
        <f>$C14*INDEX(Curves!$AQ$8:$AQ$68,U$4-$B14+1)</f>
        <v/>
      </c>
      <c r="V14" s="121">
        <f>$C14*INDEX(Curves!$AQ$8:$AQ$68,V$4-$B14+1)</f>
        <v/>
      </c>
      <c r="W14" s="121">
        <f>$C14*INDEX(Curves!$AQ$8:$AQ$68,W$4-$B14+1)</f>
        <v/>
      </c>
      <c r="X14" s="121">
        <f>$C14*INDEX(Curves!$AQ$8:$AQ$68,X$4-$B14+1)</f>
        <v/>
      </c>
      <c r="Y14" s="121">
        <f>$C14*INDEX(Curves!$AQ$8:$AQ$68,Y$4-$B14+1)</f>
        <v/>
      </c>
      <c r="Z14" s="121">
        <f>$C14*INDEX(Curves!$AQ$8:$AQ$68,Z$4-$B14+1)</f>
        <v/>
      </c>
      <c r="AA14" s="121">
        <f>$C14*INDEX(Curves!$AQ$8:$AQ$68,AA$4-$B14+1)</f>
        <v/>
      </c>
      <c r="AB14" s="121">
        <f>$C14*INDEX(Curves!$AQ$8:$AQ$68,AB$4-$B14+1)</f>
        <v/>
      </c>
      <c r="AC14" s="121">
        <f>$C14*INDEX(Curves!$AQ$8:$AQ$68,AC$4-$B14+1)</f>
        <v/>
      </c>
      <c r="AD14" s="121">
        <f>$C14*INDEX(Curves!$AQ$8:$AQ$68,AD$4-$B14+1)</f>
        <v/>
      </c>
      <c r="AE14" s="121">
        <f>$C14*INDEX(Curves!$AQ$8:$AQ$68,AE$4-$B14+1)</f>
        <v/>
      </c>
      <c r="AF14" s="121">
        <f>$C14*INDEX(Curves!$AQ$8:$AQ$68,AF$4-$B14+1)</f>
        <v/>
      </c>
      <c r="AG14" s="121">
        <f>$C14*INDEX(Curves!$AQ$8:$AQ$68,AG$4-$B14+1)</f>
        <v/>
      </c>
      <c r="AH14" s="121">
        <f>$C14*INDEX(Curves!$AQ$8:$AQ$68,AH$4-$B14+1)</f>
        <v/>
      </c>
      <c r="AI14" s="121">
        <f>$C14*INDEX(Curves!$AQ$8:$AQ$68,AI$4-$B14+1)</f>
        <v/>
      </c>
      <c r="AJ14" s="121">
        <f>$C14*INDEX(Curves!$AQ$8:$AQ$68,AJ$4-$B14+1)</f>
        <v/>
      </c>
      <c r="AK14" s="121">
        <f>$C14*INDEX(Curves!$AQ$8:$AQ$68,AK$4-$B14+1)</f>
        <v/>
      </c>
      <c r="AL14" s="121">
        <f>$C14*INDEX(Curves!$AQ$8:$AQ$68,AL$4-$B14+1)</f>
        <v/>
      </c>
      <c r="AM14" s="121">
        <f>$C14*INDEX(Curves!$AQ$8:$AQ$68,AM$4-$B14+1)</f>
        <v/>
      </c>
      <c r="AN14" s="121">
        <f>$C14*INDEX(Curves!$AQ$8:$AQ$68,AN$4-$B14+1)</f>
        <v/>
      </c>
      <c r="AO14" s="121">
        <f>$C14*INDEX(Curves!$AQ$8:$AQ$68,AO$4-$B14+1)</f>
        <v/>
      </c>
      <c r="AP14" s="121">
        <f>$C14*INDEX(Curves!$AQ$8:$AQ$68,AP$4-$B14+1)</f>
        <v/>
      </c>
      <c r="AQ14" s="121">
        <f>$C14*INDEX(Curves!$AQ$8:$AQ$68,AQ$4-$B14+1)</f>
        <v/>
      </c>
      <c r="AR14" s="121">
        <f>$C14*INDEX(Curves!$AQ$8:$AQ$68,AR$4-$B14+1)</f>
        <v/>
      </c>
      <c r="AS14" s="121">
        <f>$C14*INDEX(Curves!$AQ$8:$AQ$68,AS$4-$B14+1)</f>
        <v/>
      </c>
      <c r="AT14" s="121">
        <f>$C14*INDEX(Curves!$AQ$8:$AQ$68,AT$4-$B14+1)</f>
        <v/>
      </c>
      <c r="AU14" s="121">
        <f>$C14*INDEX(Curves!$AQ$8:$AQ$68,AU$4-$B14+1)</f>
        <v/>
      </c>
      <c r="AV14" s="121">
        <f>$C14*INDEX(Curves!$AQ$8:$AQ$68,AV$4-$B14+1)</f>
        <v/>
      </c>
      <c r="AW14" s="121">
        <f>$C14*INDEX(Curves!$AQ$8:$AQ$68,AW$4-$B14+1)</f>
        <v/>
      </c>
      <c r="AX14" s="121">
        <f>$C14*INDEX(Curves!$AQ$8:$AQ$68,AX$4-$B14+1)</f>
        <v/>
      </c>
      <c r="AY14" s="121">
        <f>$C14*INDEX(Curves!$AQ$8:$AQ$68,AY$4-$B14+1)</f>
        <v/>
      </c>
      <c r="AZ14" s="121">
        <f>$C14*INDEX(Curves!$AQ$8:$AQ$68,AZ$4-$B14+1)</f>
        <v/>
      </c>
      <c r="BA14" s="121">
        <f>$C14*INDEX(Curves!$AQ$8:$AQ$68,BA$4-$B14+1)</f>
        <v/>
      </c>
      <c r="BB14" s="121">
        <f>$C14*INDEX(Curves!$AQ$8:$AQ$68,BB$4-$B14+1)</f>
        <v/>
      </c>
      <c r="BC14" s="121">
        <f>$C14*INDEX(Curves!$AQ$8:$AQ$68,BC$4-$B14+1)</f>
        <v/>
      </c>
      <c r="BD14" s="121">
        <f>$C14*INDEX(Curves!$AQ$8:$AQ$68,BD$4-$B14+1)</f>
        <v/>
      </c>
      <c r="BE14" s="121">
        <f>$C14*INDEX(Curves!$AQ$8:$AQ$68,BE$4-$B14+1)</f>
        <v/>
      </c>
      <c r="BF14" s="121">
        <f>$C14*INDEX(Curves!$AQ$8:$AQ$68,BF$4-$B14+1)</f>
        <v/>
      </c>
      <c r="BG14" s="121">
        <f>$C14*INDEX(Curves!$AQ$8:$AQ$68,BG$4-$B14+1)</f>
        <v/>
      </c>
      <c r="BH14" s="121">
        <f>$C14*INDEX(Curves!$AQ$8:$AQ$68,BH$4-$B14+1)</f>
        <v/>
      </c>
      <c r="BI14" s="121">
        <f>$C14*INDEX(Curves!$AQ$8:$AQ$68,BI$4-$B14+1)</f>
        <v/>
      </c>
      <c r="BJ14" s="121">
        <f>$C14*INDEX(Curves!$AQ$8:$AQ$68,BJ$4-$B14+1)</f>
        <v/>
      </c>
      <c r="BK14" s="121">
        <f>$C14*INDEX(Curves!$AQ$8:$AQ$68,BK$4-$B14+1)</f>
        <v/>
      </c>
      <c r="BL14" s="121">
        <f>$C14*INDEX(Curves!$AQ$8:$AQ$68,BL$4-$B14+1)</f>
        <v/>
      </c>
    </row>
    <row r="15">
      <c r="A15" s="116" t="inlineStr">
        <is>
          <t>Cohort month 6</t>
        </is>
      </c>
      <c r="B15" s="116" t="n">
        <v>6</v>
      </c>
      <c r="C15" s="33">
        <f>INDEX(Ops!$E$85:$BL$85,1,$B15)</f>
        <v/>
      </c>
      <c r="K15" s="121">
        <f>$C15*INDEX(Curves!$AQ$8:$AQ$68,K$4-$B15+1)</f>
        <v/>
      </c>
      <c r="L15" s="121">
        <f>$C15*INDEX(Curves!$AQ$8:$AQ$68,L$4-$B15+1)</f>
        <v/>
      </c>
      <c r="M15" s="121">
        <f>$C15*INDEX(Curves!$AQ$8:$AQ$68,M$4-$B15+1)</f>
        <v/>
      </c>
      <c r="N15" s="121">
        <f>$C15*INDEX(Curves!$AQ$8:$AQ$68,N$4-$B15+1)</f>
        <v/>
      </c>
      <c r="O15" s="121">
        <f>$C15*INDEX(Curves!$AQ$8:$AQ$68,O$4-$B15+1)</f>
        <v/>
      </c>
      <c r="P15" s="121">
        <f>$C15*INDEX(Curves!$AQ$8:$AQ$68,P$4-$B15+1)</f>
        <v/>
      </c>
      <c r="Q15" s="121">
        <f>$C15*INDEX(Curves!$AQ$8:$AQ$68,Q$4-$B15+1)</f>
        <v/>
      </c>
      <c r="R15" s="121">
        <f>$C15*INDEX(Curves!$AQ$8:$AQ$68,R$4-$B15+1)</f>
        <v/>
      </c>
      <c r="S15" s="121">
        <f>$C15*INDEX(Curves!$AQ$8:$AQ$68,S$4-$B15+1)</f>
        <v/>
      </c>
      <c r="T15" s="121">
        <f>$C15*INDEX(Curves!$AQ$8:$AQ$68,T$4-$B15+1)</f>
        <v/>
      </c>
      <c r="U15" s="121">
        <f>$C15*INDEX(Curves!$AQ$8:$AQ$68,U$4-$B15+1)</f>
        <v/>
      </c>
      <c r="V15" s="121">
        <f>$C15*INDEX(Curves!$AQ$8:$AQ$68,V$4-$B15+1)</f>
        <v/>
      </c>
      <c r="W15" s="121">
        <f>$C15*INDEX(Curves!$AQ$8:$AQ$68,W$4-$B15+1)</f>
        <v/>
      </c>
      <c r="X15" s="121">
        <f>$C15*INDEX(Curves!$AQ$8:$AQ$68,X$4-$B15+1)</f>
        <v/>
      </c>
      <c r="Y15" s="121">
        <f>$C15*INDEX(Curves!$AQ$8:$AQ$68,Y$4-$B15+1)</f>
        <v/>
      </c>
      <c r="Z15" s="121">
        <f>$C15*INDEX(Curves!$AQ$8:$AQ$68,Z$4-$B15+1)</f>
        <v/>
      </c>
      <c r="AA15" s="121">
        <f>$C15*INDEX(Curves!$AQ$8:$AQ$68,AA$4-$B15+1)</f>
        <v/>
      </c>
      <c r="AB15" s="121">
        <f>$C15*INDEX(Curves!$AQ$8:$AQ$68,AB$4-$B15+1)</f>
        <v/>
      </c>
      <c r="AC15" s="121">
        <f>$C15*INDEX(Curves!$AQ$8:$AQ$68,AC$4-$B15+1)</f>
        <v/>
      </c>
      <c r="AD15" s="121">
        <f>$C15*INDEX(Curves!$AQ$8:$AQ$68,AD$4-$B15+1)</f>
        <v/>
      </c>
      <c r="AE15" s="121">
        <f>$C15*INDEX(Curves!$AQ$8:$AQ$68,AE$4-$B15+1)</f>
        <v/>
      </c>
      <c r="AF15" s="121">
        <f>$C15*INDEX(Curves!$AQ$8:$AQ$68,AF$4-$B15+1)</f>
        <v/>
      </c>
      <c r="AG15" s="121">
        <f>$C15*INDEX(Curves!$AQ$8:$AQ$68,AG$4-$B15+1)</f>
        <v/>
      </c>
      <c r="AH15" s="121">
        <f>$C15*INDEX(Curves!$AQ$8:$AQ$68,AH$4-$B15+1)</f>
        <v/>
      </c>
      <c r="AI15" s="121">
        <f>$C15*INDEX(Curves!$AQ$8:$AQ$68,AI$4-$B15+1)</f>
        <v/>
      </c>
      <c r="AJ15" s="121">
        <f>$C15*INDEX(Curves!$AQ$8:$AQ$68,AJ$4-$B15+1)</f>
        <v/>
      </c>
      <c r="AK15" s="121">
        <f>$C15*INDEX(Curves!$AQ$8:$AQ$68,AK$4-$B15+1)</f>
        <v/>
      </c>
      <c r="AL15" s="121">
        <f>$C15*INDEX(Curves!$AQ$8:$AQ$68,AL$4-$B15+1)</f>
        <v/>
      </c>
      <c r="AM15" s="121">
        <f>$C15*INDEX(Curves!$AQ$8:$AQ$68,AM$4-$B15+1)</f>
        <v/>
      </c>
      <c r="AN15" s="121">
        <f>$C15*INDEX(Curves!$AQ$8:$AQ$68,AN$4-$B15+1)</f>
        <v/>
      </c>
      <c r="AO15" s="121">
        <f>$C15*INDEX(Curves!$AQ$8:$AQ$68,AO$4-$B15+1)</f>
        <v/>
      </c>
      <c r="AP15" s="121">
        <f>$C15*INDEX(Curves!$AQ$8:$AQ$68,AP$4-$B15+1)</f>
        <v/>
      </c>
      <c r="AQ15" s="121">
        <f>$C15*INDEX(Curves!$AQ$8:$AQ$68,AQ$4-$B15+1)</f>
        <v/>
      </c>
      <c r="AR15" s="121">
        <f>$C15*INDEX(Curves!$AQ$8:$AQ$68,AR$4-$B15+1)</f>
        <v/>
      </c>
      <c r="AS15" s="121">
        <f>$C15*INDEX(Curves!$AQ$8:$AQ$68,AS$4-$B15+1)</f>
        <v/>
      </c>
      <c r="AT15" s="121">
        <f>$C15*INDEX(Curves!$AQ$8:$AQ$68,AT$4-$B15+1)</f>
        <v/>
      </c>
      <c r="AU15" s="121">
        <f>$C15*INDEX(Curves!$AQ$8:$AQ$68,AU$4-$B15+1)</f>
        <v/>
      </c>
      <c r="AV15" s="121">
        <f>$C15*INDEX(Curves!$AQ$8:$AQ$68,AV$4-$B15+1)</f>
        <v/>
      </c>
      <c r="AW15" s="121">
        <f>$C15*INDEX(Curves!$AQ$8:$AQ$68,AW$4-$B15+1)</f>
        <v/>
      </c>
      <c r="AX15" s="121">
        <f>$C15*INDEX(Curves!$AQ$8:$AQ$68,AX$4-$B15+1)</f>
        <v/>
      </c>
      <c r="AY15" s="121">
        <f>$C15*INDEX(Curves!$AQ$8:$AQ$68,AY$4-$B15+1)</f>
        <v/>
      </c>
      <c r="AZ15" s="121">
        <f>$C15*INDEX(Curves!$AQ$8:$AQ$68,AZ$4-$B15+1)</f>
        <v/>
      </c>
      <c r="BA15" s="121">
        <f>$C15*INDEX(Curves!$AQ$8:$AQ$68,BA$4-$B15+1)</f>
        <v/>
      </c>
      <c r="BB15" s="121">
        <f>$C15*INDEX(Curves!$AQ$8:$AQ$68,BB$4-$B15+1)</f>
        <v/>
      </c>
      <c r="BC15" s="121">
        <f>$C15*INDEX(Curves!$AQ$8:$AQ$68,BC$4-$B15+1)</f>
        <v/>
      </c>
      <c r="BD15" s="121">
        <f>$C15*INDEX(Curves!$AQ$8:$AQ$68,BD$4-$B15+1)</f>
        <v/>
      </c>
      <c r="BE15" s="121">
        <f>$C15*INDEX(Curves!$AQ$8:$AQ$68,BE$4-$B15+1)</f>
        <v/>
      </c>
      <c r="BF15" s="121">
        <f>$C15*INDEX(Curves!$AQ$8:$AQ$68,BF$4-$B15+1)</f>
        <v/>
      </c>
      <c r="BG15" s="121">
        <f>$C15*INDEX(Curves!$AQ$8:$AQ$68,BG$4-$B15+1)</f>
        <v/>
      </c>
      <c r="BH15" s="121">
        <f>$C15*INDEX(Curves!$AQ$8:$AQ$68,BH$4-$B15+1)</f>
        <v/>
      </c>
      <c r="BI15" s="121">
        <f>$C15*INDEX(Curves!$AQ$8:$AQ$68,BI$4-$B15+1)</f>
        <v/>
      </c>
      <c r="BJ15" s="121">
        <f>$C15*INDEX(Curves!$AQ$8:$AQ$68,BJ$4-$B15+1)</f>
        <v/>
      </c>
      <c r="BK15" s="121">
        <f>$C15*INDEX(Curves!$AQ$8:$AQ$68,BK$4-$B15+1)</f>
        <v/>
      </c>
      <c r="BL15" s="121">
        <f>$C15*INDEX(Curves!$AQ$8:$AQ$68,BL$4-$B15+1)</f>
        <v/>
      </c>
    </row>
    <row r="16">
      <c r="A16" s="116" t="inlineStr">
        <is>
          <t>Cohort month 7</t>
        </is>
      </c>
      <c r="B16" s="116" t="n">
        <v>7</v>
      </c>
      <c r="C16" s="33">
        <f>INDEX(Ops!$E$85:$BL$85,1,$B16)</f>
        <v/>
      </c>
      <c r="L16" s="121">
        <f>$C16*INDEX(Curves!$AQ$8:$AQ$68,L$4-$B16+1)</f>
        <v/>
      </c>
      <c r="M16" s="121">
        <f>$C16*INDEX(Curves!$AQ$8:$AQ$68,M$4-$B16+1)</f>
        <v/>
      </c>
      <c r="N16" s="121">
        <f>$C16*INDEX(Curves!$AQ$8:$AQ$68,N$4-$B16+1)</f>
        <v/>
      </c>
      <c r="O16" s="121">
        <f>$C16*INDEX(Curves!$AQ$8:$AQ$68,O$4-$B16+1)</f>
        <v/>
      </c>
      <c r="P16" s="121">
        <f>$C16*INDEX(Curves!$AQ$8:$AQ$68,P$4-$B16+1)</f>
        <v/>
      </c>
      <c r="Q16" s="121">
        <f>$C16*INDEX(Curves!$AQ$8:$AQ$68,Q$4-$B16+1)</f>
        <v/>
      </c>
      <c r="R16" s="121">
        <f>$C16*INDEX(Curves!$AQ$8:$AQ$68,R$4-$B16+1)</f>
        <v/>
      </c>
      <c r="S16" s="121">
        <f>$C16*INDEX(Curves!$AQ$8:$AQ$68,S$4-$B16+1)</f>
        <v/>
      </c>
      <c r="T16" s="121">
        <f>$C16*INDEX(Curves!$AQ$8:$AQ$68,T$4-$B16+1)</f>
        <v/>
      </c>
      <c r="U16" s="121">
        <f>$C16*INDEX(Curves!$AQ$8:$AQ$68,U$4-$B16+1)</f>
        <v/>
      </c>
      <c r="V16" s="121">
        <f>$C16*INDEX(Curves!$AQ$8:$AQ$68,V$4-$B16+1)</f>
        <v/>
      </c>
      <c r="W16" s="121">
        <f>$C16*INDEX(Curves!$AQ$8:$AQ$68,W$4-$B16+1)</f>
        <v/>
      </c>
      <c r="X16" s="121">
        <f>$C16*INDEX(Curves!$AQ$8:$AQ$68,X$4-$B16+1)</f>
        <v/>
      </c>
      <c r="Y16" s="121">
        <f>$C16*INDEX(Curves!$AQ$8:$AQ$68,Y$4-$B16+1)</f>
        <v/>
      </c>
      <c r="Z16" s="121">
        <f>$C16*INDEX(Curves!$AQ$8:$AQ$68,Z$4-$B16+1)</f>
        <v/>
      </c>
      <c r="AA16" s="121">
        <f>$C16*INDEX(Curves!$AQ$8:$AQ$68,AA$4-$B16+1)</f>
        <v/>
      </c>
      <c r="AB16" s="121">
        <f>$C16*INDEX(Curves!$AQ$8:$AQ$68,AB$4-$B16+1)</f>
        <v/>
      </c>
      <c r="AC16" s="121">
        <f>$C16*INDEX(Curves!$AQ$8:$AQ$68,AC$4-$B16+1)</f>
        <v/>
      </c>
      <c r="AD16" s="121">
        <f>$C16*INDEX(Curves!$AQ$8:$AQ$68,AD$4-$B16+1)</f>
        <v/>
      </c>
      <c r="AE16" s="121">
        <f>$C16*INDEX(Curves!$AQ$8:$AQ$68,AE$4-$B16+1)</f>
        <v/>
      </c>
      <c r="AF16" s="121">
        <f>$C16*INDEX(Curves!$AQ$8:$AQ$68,AF$4-$B16+1)</f>
        <v/>
      </c>
      <c r="AG16" s="121">
        <f>$C16*INDEX(Curves!$AQ$8:$AQ$68,AG$4-$B16+1)</f>
        <v/>
      </c>
      <c r="AH16" s="121">
        <f>$C16*INDEX(Curves!$AQ$8:$AQ$68,AH$4-$B16+1)</f>
        <v/>
      </c>
      <c r="AI16" s="121">
        <f>$C16*INDEX(Curves!$AQ$8:$AQ$68,AI$4-$B16+1)</f>
        <v/>
      </c>
      <c r="AJ16" s="121">
        <f>$C16*INDEX(Curves!$AQ$8:$AQ$68,AJ$4-$B16+1)</f>
        <v/>
      </c>
      <c r="AK16" s="121">
        <f>$C16*INDEX(Curves!$AQ$8:$AQ$68,AK$4-$B16+1)</f>
        <v/>
      </c>
      <c r="AL16" s="121">
        <f>$C16*INDEX(Curves!$AQ$8:$AQ$68,AL$4-$B16+1)</f>
        <v/>
      </c>
      <c r="AM16" s="121">
        <f>$C16*INDEX(Curves!$AQ$8:$AQ$68,AM$4-$B16+1)</f>
        <v/>
      </c>
      <c r="AN16" s="121">
        <f>$C16*INDEX(Curves!$AQ$8:$AQ$68,AN$4-$B16+1)</f>
        <v/>
      </c>
      <c r="AO16" s="121">
        <f>$C16*INDEX(Curves!$AQ$8:$AQ$68,AO$4-$B16+1)</f>
        <v/>
      </c>
      <c r="AP16" s="121">
        <f>$C16*INDEX(Curves!$AQ$8:$AQ$68,AP$4-$B16+1)</f>
        <v/>
      </c>
      <c r="AQ16" s="121">
        <f>$C16*INDEX(Curves!$AQ$8:$AQ$68,AQ$4-$B16+1)</f>
        <v/>
      </c>
      <c r="AR16" s="121">
        <f>$C16*INDEX(Curves!$AQ$8:$AQ$68,AR$4-$B16+1)</f>
        <v/>
      </c>
      <c r="AS16" s="121">
        <f>$C16*INDEX(Curves!$AQ$8:$AQ$68,AS$4-$B16+1)</f>
        <v/>
      </c>
      <c r="AT16" s="121">
        <f>$C16*INDEX(Curves!$AQ$8:$AQ$68,AT$4-$B16+1)</f>
        <v/>
      </c>
      <c r="AU16" s="121">
        <f>$C16*INDEX(Curves!$AQ$8:$AQ$68,AU$4-$B16+1)</f>
        <v/>
      </c>
      <c r="AV16" s="121">
        <f>$C16*INDEX(Curves!$AQ$8:$AQ$68,AV$4-$B16+1)</f>
        <v/>
      </c>
      <c r="AW16" s="121">
        <f>$C16*INDEX(Curves!$AQ$8:$AQ$68,AW$4-$B16+1)</f>
        <v/>
      </c>
      <c r="AX16" s="121">
        <f>$C16*INDEX(Curves!$AQ$8:$AQ$68,AX$4-$B16+1)</f>
        <v/>
      </c>
      <c r="AY16" s="121">
        <f>$C16*INDEX(Curves!$AQ$8:$AQ$68,AY$4-$B16+1)</f>
        <v/>
      </c>
      <c r="AZ16" s="121">
        <f>$C16*INDEX(Curves!$AQ$8:$AQ$68,AZ$4-$B16+1)</f>
        <v/>
      </c>
      <c r="BA16" s="121">
        <f>$C16*INDEX(Curves!$AQ$8:$AQ$68,BA$4-$B16+1)</f>
        <v/>
      </c>
      <c r="BB16" s="121">
        <f>$C16*INDEX(Curves!$AQ$8:$AQ$68,BB$4-$B16+1)</f>
        <v/>
      </c>
      <c r="BC16" s="121">
        <f>$C16*INDEX(Curves!$AQ$8:$AQ$68,BC$4-$B16+1)</f>
        <v/>
      </c>
      <c r="BD16" s="121">
        <f>$C16*INDEX(Curves!$AQ$8:$AQ$68,BD$4-$B16+1)</f>
        <v/>
      </c>
      <c r="BE16" s="121">
        <f>$C16*INDEX(Curves!$AQ$8:$AQ$68,BE$4-$B16+1)</f>
        <v/>
      </c>
      <c r="BF16" s="121">
        <f>$C16*INDEX(Curves!$AQ$8:$AQ$68,BF$4-$B16+1)</f>
        <v/>
      </c>
      <c r="BG16" s="121">
        <f>$C16*INDEX(Curves!$AQ$8:$AQ$68,BG$4-$B16+1)</f>
        <v/>
      </c>
      <c r="BH16" s="121">
        <f>$C16*INDEX(Curves!$AQ$8:$AQ$68,BH$4-$B16+1)</f>
        <v/>
      </c>
      <c r="BI16" s="121">
        <f>$C16*INDEX(Curves!$AQ$8:$AQ$68,BI$4-$B16+1)</f>
        <v/>
      </c>
      <c r="BJ16" s="121">
        <f>$C16*INDEX(Curves!$AQ$8:$AQ$68,BJ$4-$B16+1)</f>
        <v/>
      </c>
      <c r="BK16" s="121">
        <f>$C16*INDEX(Curves!$AQ$8:$AQ$68,BK$4-$B16+1)</f>
        <v/>
      </c>
      <c r="BL16" s="121">
        <f>$C16*INDEX(Curves!$AQ$8:$AQ$68,BL$4-$B16+1)</f>
        <v/>
      </c>
    </row>
    <row r="17">
      <c r="A17" s="116" t="inlineStr">
        <is>
          <t>Cohort month 8</t>
        </is>
      </c>
      <c r="B17" s="116" t="n">
        <v>8</v>
      </c>
      <c r="C17" s="33">
        <f>INDEX(Ops!$E$85:$BL$85,1,$B17)</f>
        <v/>
      </c>
      <c r="M17" s="121">
        <f>$C17*INDEX(Curves!$AQ$8:$AQ$68,M$4-$B17+1)</f>
        <v/>
      </c>
      <c r="N17" s="121">
        <f>$C17*INDEX(Curves!$AQ$8:$AQ$68,N$4-$B17+1)</f>
        <v/>
      </c>
      <c r="O17" s="121">
        <f>$C17*INDEX(Curves!$AQ$8:$AQ$68,O$4-$B17+1)</f>
        <v/>
      </c>
      <c r="P17" s="121">
        <f>$C17*INDEX(Curves!$AQ$8:$AQ$68,P$4-$B17+1)</f>
        <v/>
      </c>
      <c r="Q17" s="121">
        <f>$C17*INDEX(Curves!$AQ$8:$AQ$68,Q$4-$B17+1)</f>
        <v/>
      </c>
      <c r="R17" s="121">
        <f>$C17*INDEX(Curves!$AQ$8:$AQ$68,R$4-$B17+1)</f>
        <v/>
      </c>
      <c r="S17" s="121">
        <f>$C17*INDEX(Curves!$AQ$8:$AQ$68,S$4-$B17+1)</f>
        <v/>
      </c>
      <c r="T17" s="121">
        <f>$C17*INDEX(Curves!$AQ$8:$AQ$68,T$4-$B17+1)</f>
        <v/>
      </c>
      <c r="U17" s="121">
        <f>$C17*INDEX(Curves!$AQ$8:$AQ$68,U$4-$B17+1)</f>
        <v/>
      </c>
      <c r="V17" s="121">
        <f>$C17*INDEX(Curves!$AQ$8:$AQ$68,V$4-$B17+1)</f>
        <v/>
      </c>
      <c r="W17" s="121">
        <f>$C17*INDEX(Curves!$AQ$8:$AQ$68,W$4-$B17+1)</f>
        <v/>
      </c>
      <c r="X17" s="121">
        <f>$C17*INDEX(Curves!$AQ$8:$AQ$68,X$4-$B17+1)</f>
        <v/>
      </c>
      <c r="Y17" s="121">
        <f>$C17*INDEX(Curves!$AQ$8:$AQ$68,Y$4-$B17+1)</f>
        <v/>
      </c>
      <c r="Z17" s="121">
        <f>$C17*INDEX(Curves!$AQ$8:$AQ$68,Z$4-$B17+1)</f>
        <v/>
      </c>
      <c r="AA17" s="121">
        <f>$C17*INDEX(Curves!$AQ$8:$AQ$68,AA$4-$B17+1)</f>
        <v/>
      </c>
      <c r="AB17" s="121">
        <f>$C17*INDEX(Curves!$AQ$8:$AQ$68,AB$4-$B17+1)</f>
        <v/>
      </c>
      <c r="AC17" s="121">
        <f>$C17*INDEX(Curves!$AQ$8:$AQ$68,AC$4-$B17+1)</f>
        <v/>
      </c>
      <c r="AD17" s="121">
        <f>$C17*INDEX(Curves!$AQ$8:$AQ$68,AD$4-$B17+1)</f>
        <v/>
      </c>
      <c r="AE17" s="121">
        <f>$C17*INDEX(Curves!$AQ$8:$AQ$68,AE$4-$B17+1)</f>
        <v/>
      </c>
      <c r="AF17" s="121">
        <f>$C17*INDEX(Curves!$AQ$8:$AQ$68,AF$4-$B17+1)</f>
        <v/>
      </c>
      <c r="AG17" s="121">
        <f>$C17*INDEX(Curves!$AQ$8:$AQ$68,AG$4-$B17+1)</f>
        <v/>
      </c>
      <c r="AH17" s="121">
        <f>$C17*INDEX(Curves!$AQ$8:$AQ$68,AH$4-$B17+1)</f>
        <v/>
      </c>
      <c r="AI17" s="121">
        <f>$C17*INDEX(Curves!$AQ$8:$AQ$68,AI$4-$B17+1)</f>
        <v/>
      </c>
      <c r="AJ17" s="121">
        <f>$C17*INDEX(Curves!$AQ$8:$AQ$68,AJ$4-$B17+1)</f>
        <v/>
      </c>
      <c r="AK17" s="121">
        <f>$C17*INDEX(Curves!$AQ$8:$AQ$68,AK$4-$B17+1)</f>
        <v/>
      </c>
      <c r="AL17" s="121">
        <f>$C17*INDEX(Curves!$AQ$8:$AQ$68,AL$4-$B17+1)</f>
        <v/>
      </c>
      <c r="AM17" s="121">
        <f>$C17*INDEX(Curves!$AQ$8:$AQ$68,AM$4-$B17+1)</f>
        <v/>
      </c>
      <c r="AN17" s="121">
        <f>$C17*INDEX(Curves!$AQ$8:$AQ$68,AN$4-$B17+1)</f>
        <v/>
      </c>
      <c r="AO17" s="121">
        <f>$C17*INDEX(Curves!$AQ$8:$AQ$68,AO$4-$B17+1)</f>
        <v/>
      </c>
      <c r="AP17" s="121">
        <f>$C17*INDEX(Curves!$AQ$8:$AQ$68,AP$4-$B17+1)</f>
        <v/>
      </c>
      <c r="AQ17" s="121">
        <f>$C17*INDEX(Curves!$AQ$8:$AQ$68,AQ$4-$B17+1)</f>
        <v/>
      </c>
      <c r="AR17" s="121">
        <f>$C17*INDEX(Curves!$AQ$8:$AQ$68,AR$4-$B17+1)</f>
        <v/>
      </c>
      <c r="AS17" s="121">
        <f>$C17*INDEX(Curves!$AQ$8:$AQ$68,AS$4-$B17+1)</f>
        <v/>
      </c>
      <c r="AT17" s="121">
        <f>$C17*INDEX(Curves!$AQ$8:$AQ$68,AT$4-$B17+1)</f>
        <v/>
      </c>
      <c r="AU17" s="121">
        <f>$C17*INDEX(Curves!$AQ$8:$AQ$68,AU$4-$B17+1)</f>
        <v/>
      </c>
      <c r="AV17" s="121">
        <f>$C17*INDEX(Curves!$AQ$8:$AQ$68,AV$4-$B17+1)</f>
        <v/>
      </c>
      <c r="AW17" s="121">
        <f>$C17*INDEX(Curves!$AQ$8:$AQ$68,AW$4-$B17+1)</f>
        <v/>
      </c>
      <c r="AX17" s="121">
        <f>$C17*INDEX(Curves!$AQ$8:$AQ$68,AX$4-$B17+1)</f>
        <v/>
      </c>
      <c r="AY17" s="121">
        <f>$C17*INDEX(Curves!$AQ$8:$AQ$68,AY$4-$B17+1)</f>
        <v/>
      </c>
      <c r="AZ17" s="121">
        <f>$C17*INDEX(Curves!$AQ$8:$AQ$68,AZ$4-$B17+1)</f>
        <v/>
      </c>
      <c r="BA17" s="121">
        <f>$C17*INDEX(Curves!$AQ$8:$AQ$68,BA$4-$B17+1)</f>
        <v/>
      </c>
      <c r="BB17" s="121">
        <f>$C17*INDEX(Curves!$AQ$8:$AQ$68,BB$4-$B17+1)</f>
        <v/>
      </c>
      <c r="BC17" s="121">
        <f>$C17*INDEX(Curves!$AQ$8:$AQ$68,BC$4-$B17+1)</f>
        <v/>
      </c>
      <c r="BD17" s="121">
        <f>$C17*INDEX(Curves!$AQ$8:$AQ$68,BD$4-$B17+1)</f>
        <v/>
      </c>
      <c r="BE17" s="121">
        <f>$C17*INDEX(Curves!$AQ$8:$AQ$68,BE$4-$B17+1)</f>
        <v/>
      </c>
      <c r="BF17" s="121">
        <f>$C17*INDEX(Curves!$AQ$8:$AQ$68,BF$4-$B17+1)</f>
        <v/>
      </c>
      <c r="BG17" s="121">
        <f>$C17*INDEX(Curves!$AQ$8:$AQ$68,BG$4-$B17+1)</f>
        <v/>
      </c>
      <c r="BH17" s="121">
        <f>$C17*INDEX(Curves!$AQ$8:$AQ$68,BH$4-$B17+1)</f>
        <v/>
      </c>
      <c r="BI17" s="121">
        <f>$C17*INDEX(Curves!$AQ$8:$AQ$68,BI$4-$B17+1)</f>
        <v/>
      </c>
      <c r="BJ17" s="121">
        <f>$C17*INDEX(Curves!$AQ$8:$AQ$68,BJ$4-$B17+1)</f>
        <v/>
      </c>
      <c r="BK17" s="121">
        <f>$C17*INDEX(Curves!$AQ$8:$AQ$68,BK$4-$B17+1)</f>
        <v/>
      </c>
      <c r="BL17" s="121">
        <f>$C17*INDEX(Curves!$AQ$8:$AQ$68,BL$4-$B17+1)</f>
        <v/>
      </c>
    </row>
    <row r="18">
      <c r="A18" s="116" t="inlineStr">
        <is>
          <t>Cohort month 9</t>
        </is>
      </c>
      <c r="B18" s="116" t="n">
        <v>9</v>
      </c>
      <c r="C18" s="33">
        <f>INDEX(Ops!$E$85:$BL$85,1,$B18)</f>
        <v/>
      </c>
      <c r="N18" s="121">
        <f>$C18*INDEX(Curves!$AQ$8:$AQ$68,N$4-$B18+1)</f>
        <v/>
      </c>
      <c r="O18" s="121">
        <f>$C18*INDEX(Curves!$AQ$8:$AQ$68,O$4-$B18+1)</f>
        <v/>
      </c>
      <c r="P18" s="121">
        <f>$C18*INDEX(Curves!$AQ$8:$AQ$68,P$4-$B18+1)</f>
        <v/>
      </c>
      <c r="Q18" s="121">
        <f>$C18*INDEX(Curves!$AQ$8:$AQ$68,Q$4-$B18+1)</f>
        <v/>
      </c>
      <c r="R18" s="121">
        <f>$C18*INDEX(Curves!$AQ$8:$AQ$68,R$4-$B18+1)</f>
        <v/>
      </c>
      <c r="S18" s="121">
        <f>$C18*INDEX(Curves!$AQ$8:$AQ$68,S$4-$B18+1)</f>
        <v/>
      </c>
      <c r="T18" s="121">
        <f>$C18*INDEX(Curves!$AQ$8:$AQ$68,T$4-$B18+1)</f>
        <v/>
      </c>
      <c r="U18" s="121">
        <f>$C18*INDEX(Curves!$AQ$8:$AQ$68,U$4-$B18+1)</f>
        <v/>
      </c>
      <c r="V18" s="121">
        <f>$C18*INDEX(Curves!$AQ$8:$AQ$68,V$4-$B18+1)</f>
        <v/>
      </c>
      <c r="W18" s="121">
        <f>$C18*INDEX(Curves!$AQ$8:$AQ$68,W$4-$B18+1)</f>
        <v/>
      </c>
      <c r="X18" s="121">
        <f>$C18*INDEX(Curves!$AQ$8:$AQ$68,X$4-$B18+1)</f>
        <v/>
      </c>
      <c r="Y18" s="121">
        <f>$C18*INDEX(Curves!$AQ$8:$AQ$68,Y$4-$B18+1)</f>
        <v/>
      </c>
      <c r="Z18" s="121">
        <f>$C18*INDEX(Curves!$AQ$8:$AQ$68,Z$4-$B18+1)</f>
        <v/>
      </c>
      <c r="AA18" s="121">
        <f>$C18*INDEX(Curves!$AQ$8:$AQ$68,AA$4-$B18+1)</f>
        <v/>
      </c>
      <c r="AB18" s="121">
        <f>$C18*INDEX(Curves!$AQ$8:$AQ$68,AB$4-$B18+1)</f>
        <v/>
      </c>
      <c r="AC18" s="121">
        <f>$C18*INDEX(Curves!$AQ$8:$AQ$68,AC$4-$B18+1)</f>
        <v/>
      </c>
      <c r="AD18" s="121">
        <f>$C18*INDEX(Curves!$AQ$8:$AQ$68,AD$4-$B18+1)</f>
        <v/>
      </c>
      <c r="AE18" s="121">
        <f>$C18*INDEX(Curves!$AQ$8:$AQ$68,AE$4-$B18+1)</f>
        <v/>
      </c>
      <c r="AF18" s="121">
        <f>$C18*INDEX(Curves!$AQ$8:$AQ$68,AF$4-$B18+1)</f>
        <v/>
      </c>
      <c r="AG18" s="121">
        <f>$C18*INDEX(Curves!$AQ$8:$AQ$68,AG$4-$B18+1)</f>
        <v/>
      </c>
      <c r="AH18" s="121">
        <f>$C18*INDEX(Curves!$AQ$8:$AQ$68,AH$4-$B18+1)</f>
        <v/>
      </c>
      <c r="AI18" s="121">
        <f>$C18*INDEX(Curves!$AQ$8:$AQ$68,AI$4-$B18+1)</f>
        <v/>
      </c>
      <c r="AJ18" s="121">
        <f>$C18*INDEX(Curves!$AQ$8:$AQ$68,AJ$4-$B18+1)</f>
        <v/>
      </c>
      <c r="AK18" s="121">
        <f>$C18*INDEX(Curves!$AQ$8:$AQ$68,AK$4-$B18+1)</f>
        <v/>
      </c>
      <c r="AL18" s="121">
        <f>$C18*INDEX(Curves!$AQ$8:$AQ$68,AL$4-$B18+1)</f>
        <v/>
      </c>
      <c r="AM18" s="121">
        <f>$C18*INDEX(Curves!$AQ$8:$AQ$68,AM$4-$B18+1)</f>
        <v/>
      </c>
      <c r="AN18" s="121">
        <f>$C18*INDEX(Curves!$AQ$8:$AQ$68,AN$4-$B18+1)</f>
        <v/>
      </c>
      <c r="AO18" s="121">
        <f>$C18*INDEX(Curves!$AQ$8:$AQ$68,AO$4-$B18+1)</f>
        <v/>
      </c>
      <c r="AP18" s="121">
        <f>$C18*INDEX(Curves!$AQ$8:$AQ$68,AP$4-$B18+1)</f>
        <v/>
      </c>
      <c r="AQ18" s="121">
        <f>$C18*INDEX(Curves!$AQ$8:$AQ$68,AQ$4-$B18+1)</f>
        <v/>
      </c>
      <c r="AR18" s="121">
        <f>$C18*INDEX(Curves!$AQ$8:$AQ$68,AR$4-$B18+1)</f>
        <v/>
      </c>
      <c r="AS18" s="121">
        <f>$C18*INDEX(Curves!$AQ$8:$AQ$68,AS$4-$B18+1)</f>
        <v/>
      </c>
      <c r="AT18" s="121">
        <f>$C18*INDEX(Curves!$AQ$8:$AQ$68,AT$4-$B18+1)</f>
        <v/>
      </c>
      <c r="AU18" s="121">
        <f>$C18*INDEX(Curves!$AQ$8:$AQ$68,AU$4-$B18+1)</f>
        <v/>
      </c>
      <c r="AV18" s="121">
        <f>$C18*INDEX(Curves!$AQ$8:$AQ$68,AV$4-$B18+1)</f>
        <v/>
      </c>
      <c r="AW18" s="121">
        <f>$C18*INDEX(Curves!$AQ$8:$AQ$68,AW$4-$B18+1)</f>
        <v/>
      </c>
      <c r="AX18" s="121">
        <f>$C18*INDEX(Curves!$AQ$8:$AQ$68,AX$4-$B18+1)</f>
        <v/>
      </c>
      <c r="AY18" s="121">
        <f>$C18*INDEX(Curves!$AQ$8:$AQ$68,AY$4-$B18+1)</f>
        <v/>
      </c>
      <c r="AZ18" s="121">
        <f>$C18*INDEX(Curves!$AQ$8:$AQ$68,AZ$4-$B18+1)</f>
        <v/>
      </c>
      <c r="BA18" s="121">
        <f>$C18*INDEX(Curves!$AQ$8:$AQ$68,BA$4-$B18+1)</f>
        <v/>
      </c>
      <c r="BB18" s="121">
        <f>$C18*INDEX(Curves!$AQ$8:$AQ$68,BB$4-$B18+1)</f>
        <v/>
      </c>
      <c r="BC18" s="121">
        <f>$C18*INDEX(Curves!$AQ$8:$AQ$68,BC$4-$B18+1)</f>
        <v/>
      </c>
      <c r="BD18" s="121">
        <f>$C18*INDEX(Curves!$AQ$8:$AQ$68,BD$4-$B18+1)</f>
        <v/>
      </c>
      <c r="BE18" s="121">
        <f>$C18*INDEX(Curves!$AQ$8:$AQ$68,BE$4-$B18+1)</f>
        <v/>
      </c>
      <c r="BF18" s="121">
        <f>$C18*INDEX(Curves!$AQ$8:$AQ$68,BF$4-$B18+1)</f>
        <v/>
      </c>
      <c r="BG18" s="121">
        <f>$C18*INDEX(Curves!$AQ$8:$AQ$68,BG$4-$B18+1)</f>
        <v/>
      </c>
      <c r="BH18" s="121">
        <f>$C18*INDEX(Curves!$AQ$8:$AQ$68,BH$4-$B18+1)</f>
        <v/>
      </c>
      <c r="BI18" s="121">
        <f>$C18*INDEX(Curves!$AQ$8:$AQ$68,BI$4-$B18+1)</f>
        <v/>
      </c>
      <c r="BJ18" s="121">
        <f>$C18*INDEX(Curves!$AQ$8:$AQ$68,BJ$4-$B18+1)</f>
        <v/>
      </c>
      <c r="BK18" s="121">
        <f>$C18*INDEX(Curves!$AQ$8:$AQ$68,BK$4-$B18+1)</f>
        <v/>
      </c>
      <c r="BL18" s="121">
        <f>$C18*INDEX(Curves!$AQ$8:$AQ$68,BL$4-$B18+1)</f>
        <v/>
      </c>
    </row>
    <row r="19">
      <c r="A19" s="116" t="inlineStr">
        <is>
          <t>Cohort month 10</t>
        </is>
      </c>
      <c r="B19" s="116" t="n">
        <v>10</v>
      </c>
      <c r="C19" s="33">
        <f>INDEX(Ops!$E$85:$BL$85,1,$B19)</f>
        <v/>
      </c>
      <c r="O19" s="121">
        <f>$C19*INDEX(Curves!$AQ$8:$AQ$68,O$4-$B19+1)</f>
        <v/>
      </c>
      <c r="P19" s="121">
        <f>$C19*INDEX(Curves!$AQ$8:$AQ$68,P$4-$B19+1)</f>
        <v/>
      </c>
      <c r="Q19" s="121">
        <f>$C19*INDEX(Curves!$AQ$8:$AQ$68,Q$4-$B19+1)</f>
        <v/>
      </c>
      <c r="R19" s="121">
        <f>$C19*INDEX(Curves!$AQ$8:$AQ$68,R$4-$B19+1)</f>
        <v/>
      </c>
      <c r="S19" s="121">
        <f>$C19*INDEX(Curves!$AQ$8:$AQ$68,S$4-$B19+1)</f>
        <v/>
      </c>
      <c r="T19" s="121">
        <f>$C19*INDEX(Curves!$AQ$8:$AQ$68,T$4-$B19+1)</f>
        <v/>
      </c>
      <c r="U19" s="121">
        <f>$C19*INDEX(Curves!$AQ$8:$AQ$68,U$4-$B19+1)</f>
        <v/>
      </c>
      <c r="V19" s="121">
        <f>$C19*INDEX(Curves!$AQ$8:$AQ$68,V$4-$B19+1)</f>
        <v/>
      </c>
      <c r="W19" s="121">
        <f>$C19*INDEX(Curves!$AQ$8:$AQ$68,W$4-$B19+1)</f>
        <v/>
      </c>
      <c r="X19" s="121">
        <f>$C19*INDEX(Curves!$AQ$8:$AQ$68,X$4-$B19+1)</f>
        <v/>
      </c>
      <c r="Y19" s="121">
        <f>$C19*INDEX(Curves!$AQ$8:$AQ$68,Y$4-$B19+1)</f>
        <v/>
      </c>
      <c r="Z19" s="121">
        <f>$C19*INDEX(Curves!$AQ$8:$AQ$68,Z$4-$B19+1)</f>
        <v/>
      </c>
      <c r="AA19" s="121">
        <f>$C19*INDEX(Curves!$AQ$8:$AQ$68,AA$4-$B19+1)</f>
        <v/>
      </c>
      <c r="AB19" s="121">
        <f>$C19*INDEX(Curves!$AQ$8:$AQ$68,AB$4-$B19+1)</f>
        <v/>
      </c>
      <c r="AC19" s="121">
        <f>$C19*INDEX(Curves!$AQ$8:$AQ$68,AC$4-$B19+1)</f>
        <v/>
      </c>
      <c r="AD19" s="121">
        <f>$C19*INDEX(Curves!$AQ$8:$AQ$68,AD$4-$B19+1)</f>
        <v/>
      </c>
      <c r="AE19" s="121">
        <f>$C19*INDEX(Curves!$AQ$8:$AQ$68,AE$4-$B19+1)</f>
        <v/>
      </c>
      <c r="AF19" s="121">
        <f>$C19*INDEX(Curves!$AQ$8:$AQ$68,AF$4-$B19+1)</f>
        <v/>
      </c>
      <c r="AG19" s="121">
        <f>$C19*INDEX(Curves!$AQ$8:$AQ$68,AG$4-$B19+1)</f>
        <v/>
      </c>
      <c r="AH19" s="121">
        <f>$C19*INDEX(Curves!$AQ$8:$AQ$68,AH$4-$B19+1)</f>
        <v/>
      </c>
      <c r="AI19" s="121">
        <f>$C19*INDEX(Curves!$AQ$8:$AQ$68,AI$4-$B19+1)</f>
        <v/>
      </c>
      <c r="AJ19" s="121">
        <f>$C19*INDEX(Curves!$AQ$8:$AQ$68,AJ$4-$B19+1)</f>
        <v/>
      </c>
      <c r="AK19" s="121">
        <f>$C19*INDEX(Curves!$AQ$8:$AQ$68,AK$4-$B19+1)</f>
        <v/>
      </c>
      <c r="AL19" s="121">
        <f>$C19*INDEX(Curves!$AQ$8:$AQ$68,AL$4-$B19+1)</f>
        <v/>
      </c>
      <c r="AM19" s="121">
        <f>$C19*INDEX(Curves!$AQ$8:$AQ$68,AM$4-$B19+1)</f>
        <v/>
      </c>
      <c r="AN19" s="121">
        <f>$C19*INDEX(Curves!$AQ$8:$AQ$68,AN$4-$B19+1)</f>
        <v/>
      </c>
      <c r="AO19" s="121">
        <f>$C19*INDEX(Curves!$AQ$8:$AQ$68,AO$4-$B19+1)</f>
        <v/>
      </c>
      <c r="AP19" s="121">
        <f>$C19*INDEX(Curves!$AQ$8:$AQ$68,AP$4-$B19+1)</f>
        <v/>
      </c>
      <c r="AQ19" s="121">
        <f>$C19*INDEX(Curves!$AQ$8:$AQ$68,AQ$4-$B19+1)</f>
        <v/>
      </c>
      <c r="AR19" s="121">
        <f>$C19*INDEX(Curves!$AQ$8:$AQ$68,AR$4-$B19+1)</f>
        <v/>
      </c>
      <c r="AS19" s="121">
        <f>$C19*INDEX(Curves!$AQ$8:$AQ$68,AS$4-$B19+1)</f>
        <v/>
      </c>
      <c r="AT19" s="121">
        <f>$C19*INDEX(Curves!$AQ$8:$AQ$68,AT$4-$B19+1)</f>
        <v/>
      </c>
      <c r="AU19" s="121">
        <f>$C19*INDEX(Curves!$AQ$8:$AQ$68,AU$4-$B19+1)</f>
        <v/>
      </c>
      <c r="AV19" s="121">
        <f>$C19*INDEX(Curves!$AQ$8:$AQ$68,AV$4-$B19+1)</f>
        <v/>
      </c>
      <c r="AW19" s="121">
        <f>$C19*INDEX(Curves!$AQ$8:$AQ$68,AW$4-$B19+1)</f>
        <v/>
      </c>
      <c r="AX19" s="121">
        <f>$C19*INDEX(Curves!$AQ$8:$AQ$68,AX$4-$B19+1)</f>
        <v/>
      </c>
      <c r="AY19" s="121">
        <f>$C19*INDEX(Curves!$AQ$8:$AQ$68,AY$4-$B19+1)</f>
        <v/>
      </c>
      <c r="AZ19" s="121">
        <f>$C19*INDEX(Curves!$AQ$8:$AQ$68,AZ$4-$B19+1)</f>
        <v/>
      </c>
      <c r="BA19" s="121">
        <f>$C19*INDEX(Curves!$AQ$8:$AQ$68,BA$4-$B19+1)</f>
        <v/>
      </c>
      <c r="BB19" s="121">
        <f>$C19*INDEX(Curves!$AQ$8:$AQ$68,BB$4-$B19+1)</f>
        <v/>
      </c>
      <c r="BC19" s="121">
        <f>$C19*INDEX(Curves!$AQ$8:$AQ$68,BC$4-$B19+1)</f>
        <v/>
      </c>
      <c r="BD19" s="121">
        <f>$C19*INDEX(Curves!$AQ$8:$AQ$68,BD$4-$B19+1)</f>
        <v/>
      </c>
      <c r="BE19" s="121">
        <f>$C19*INDEX(Curves!$AQ$8:$AQ$68,BE$4-$B19+1)</f>
        <v/>
      </c>
      <c r="BF19" s="121">
        <f>$C19*INDEX(Curves!$AQ$8:$AQ$68,BF$4-$B19+1)</f>
        <v/>
      </c>
      <c r="BG19" s="121">
        <f>$C19*INDEX(Curves!$AQ$8:$AQ$68,BG$4-$B19+1)</f>
        <v/>
      </c>
      <c r="BH19" s="121">
        <f>$C19*INDEX(Curves!$AQ$8:$AQ$68,BH$4-$B19+1)</f>
        <v/>
      </c>
      <c r="BI19" s="121">
        <f>$C19*INDEX(Curves!$AQ$8:$AQ$68,BI$4-$B19+1)</f>
        <v/>
      </c>
      <c r="BJ19" s="121">
        <f>$C19*INDEX(Curves!$AQ$8:$AQ$68,BJ$4-$B19+1)</f>
        <v/>
      </c>
      <c r="BK19" s="121">
        <f>$C19*INDEX(Curves!$AQ$8:$AQ$68,BK$4-$B19+1)</f>
        <v/>
      </c>
      <c r="BL19" s="121">
        <f>$C19*INDEX(Curves!$AQ$8:$AQ$68,BL$4-$B19+1)</f>
        <v/>
      </c>
    </row>
    <row r="20">
      <c r="A20" s="116" t="inlineStr">
        <is>
          <t>Cohort month 11</t>
        </is>
      </c>
      <c r="B20" s="116" t="n">
        <v>11</v>
      </c>
      <c r="C20" s="33">
        <f>INDEX(Ops!$E$85:$BL$85,1,$B20)</f>
        <v/>
      </c>
      <c r="P20" s="121">
        <f>$C20*INDEX(Curves!$AQ$8:$AQ$68,P$4-$B20+1)</f>
        <v/>
      </c>
      <c r="Q20" s="121">
        <f>$C20*INDEX(Curves!$AQ$8:$AQ$68,Q$4-$B20+1)</f>
        <v/>
      </c>
      <c r="R20" s="121">
        <f>$C20*INDEX(Curves!$AQ$8:$AQ$68,R$4-$B20+1)</f>
        <v/>
      </c>
      <c r="S20" s="121">
        <f>$C20*INDEX(Curves!$AQ$8:$AQ$68,S$4-$B20+1)</f>
        <v/>
      </c>
      <c r="T20" s="121">
        <f>$C20*INDEX(Curves!$AQ$8:$AQ$68,T$4-$B20+1)</f>
        <v/>
      </c>
      <c r="U20" s="121">
        <f>$C20*INDEX(Curves!$AQ$8:$AQ$68,U$4-$B20+1)</f>
        <v/>
      </c>
      <c r="V20" s="121">
        <f>$C20*INDEX(Curves!$AQ$8:$AQ$68,V$4-$B20+1)</f>
        <v/>
      </c>
      <c r="W20" s="121">
        <f>$C20*INDEX(Curves!$AQ$8:$AQ$68,W$4-$B20+1)</f>
        <v/>
      </c>
      <c r="X20" s="121">
        <f>$C20*INDEX(Curves!$AQ$8:$AQ$68,X$4-$B20+1)</f>
        <v/>
      </c>
      <c r="Y20" s="121">
        <f>$C20*INDEX(Curves!$AQ$8:$AQ$68,Y$4-$B20+1)</f>
        <v/>
      </c>
      <c r="Z20" s="121">
        <f>$C20*INDEX(Curves!$AQ$8:$AQ$68,Z$4-$B20+1)</f>
        <v/>
      </c>
      <c r="AA20" s="121">
        <f>$C20*INDEX(Curves!$AQ$8:$AQ$68,AA$4-$B20+1)</f>
        <v/>
      </c>
      <c r="AB20" s="121">
        <f>$C20*INDEX(Curves!$AQ$8:$AQ$68,AB$4-$B20+1)</f>
        <v/>
      </c>
      <c r="AC20" s="121">
        <f>$C20*INDEX(Curves!$AQ$8:$AQ$68,AC$4-$B20+1)</f>
        <v/>
      </c>
      <c r="AD20" s="121">
        <f>$C20*INDEX(Curves!$AQ$8:$AQ$68,AD$4-$B20+1)</f>
        <v/>
      </c>
      <c r="AE20" s="121">
        <f>$C20*INDEX(Curves!$AQ$8:$AQ$68,AE$4-$B20+1)</f>
        <v/>
      </c>
      <c r="AF20" s="121">
        <f>$C20*INDEX(Curves!$AQ$8:$AQ$68,AF$4-$B20+1)</f>
        <v/>
      </c>
      <c r="AG20" s="121">
        <f>$C20*INDEX(Curves!$AQ$8:$AQ$68,AG$4-$B20+1)</f>
        <v/>
      </c>
      <c r="AH20" s="121">
        <f>$C20*INDEX(Curves!$AQ$8:$AQ$68,AH$4-$B20+1)</f>
        <v/>
      </c>
      <c r="AI20" s="121">
        <f>$C20*INDEX(Curves!$AQ$8:$AQ$68,AI$4-$B20+1)</f>
        <v/>
      </c>
      <c r="AJ20" s="121">
        <f>$C20*INDEX(Curves!$AQ$8:$AQ$68,AJ$4-$B20+1)</f>
        <v/>
      </c>
      <c r="AK20" s="121">
        <f>$C20*INDEX(Curves!$AQ$8:$AQ$68,AK$4-$B20+1)</f>
        <v/>
      </c>
      <c r="AL20" s="121">
        <f>$C20*INDEX(Curves!$AQ$8:$AQ$68,AL$4-$B20+1)</f>
        <v/>
      </c>
      <c r="AM20" s="121">
        <f>$C20*INDEX(Curves!$AQ$8:$AQ$68,AM$4-$B20+1)</f>
        <v/>
      </c>
      <c r="AN20" s="121">
        <f>$C20*INDEX(Curves!$AQ$8:$AQ$68,AN$4-$B20+1)</f>
        <v/>
      </c>
      <c r="AO20" s="121">
        <f>$C20*INDEX(Curves!$AQ$8:$AQ$68,AO$4-$B20+1)</f>
        <v/>
      </c>
      <c r="AP20" s="121">
        <f>$C20*INDEX(Curves!$AQ$8:$AQ$68,AP$4-$B20+1)</f>
        <v/>
      </c>
      <c r="AQ20" s="121">
        <f>$C20*INDEX(Curves!$AQ$8:$AQ$68,AQ$4-$B20+1)</f>
        <v/>
      </c>
      <c r="AR20" s="121">
        <f>$C20*INDEX(Curves!$AQ$8:$AQ$68,AR$4-$B20+1)</f>
        <v/>
      </c>
      <c r="AS20" s="121">
        <f>$C20*INDEX(Curves!$AQ$8:$AQ$68,AS$4-$B20+1)</f>
        <v/>
      </c>
      <c r="AT20" s="121">
        <f>$C20*INDEX(Curves!$AQ$8:$AQ$68,AT$4-$B20+1)</f>
        <v/>
      </c>
      <c r="AU20" s="121">
        <f>$C20*INDEX(Curves!$AQ$8:$AQ$68,AU$4-$B20+1)</f>
        <v/>
      </c>
      <c r="AV20" s="121">
        <f>$C20*INDEX(Curves!$AQ$8:$AQ$68,AV$4-$B20+1)</f>
        <v/>
      </c>
      <c r="AW20" s="121">
        <f>$C20*INDEX(Curves!$AQ$8:$AQ$68,AW$4-$B20+1)</f>
        <v/>
      </c>
      <c r="AX20" s="121">
        <f>$C20*INDEX(Curves!$AQ$8:$AQ$68,AX$4-$B20+1)</f>
        <v/>
      </c>
      <c r="AY20" s="121">
        <f>$C20*INDEX(Curves!$AQ$8:$AQ$68,AY$4-$B20+1)</f>
        <v/>
      </c>
      <c r="AZ20" s="121">
        <f>$C20*INDEX(Curves!$AQ$8:$AQ$68,AZ$4-$B20+1)</f>
        <v/>
      </c>
      <c r="BA20" s="121">
        <f>$C20*INDEX(Curves!$AQ$8:$AQ$68,BA$4-$B20+1)</f>
        <v/>
      </c>
      <c r="BB20" s="121">
        <f>$C20*INDEX(Curves!$AQ$8:$AQ$68,BB$4-$B20+1)</f>
        <v/>
      </c>
      <c r="BC20" s="121">
        <f>$C20*INDEX(Curves!$AQ$8:$AQ$68,BC$4-$B20+1)</f>
        <v/>
      </c>
      <c r="BD20" s="121">
        <f>$C20*INDEX(Curves!$AQ$8:$AQ$68,BD$4-$B20+1)</f>
        <v/>
      </c>
      <c r="BE20" s="121">
        <f>$C20*INDEX(Curves!$AQ$8:$AQ$68,BE$4-$B20+1)</f>
        <v/>
      </c>
      <c r="BF20" s="121">
        <f>$C20*INDEX(Curves!$AQ$8:$AQ$68,BF$4-$B20+1)</f>
        <v/>
      </c>
      <c r="BG20" s="121">
        <f>$C20*INDEX(Curves!$AQ$8:$AQ$68,BG$4-$B20+1)</f>
        <v/>
      </c>
      <c r="BH20" s="121">
        <f>$C20*INDEX(Curves!$AQ$8:$AQ$68,BH$4-$B20+1)</f>
        <v/>
      </c>
      <c r="BI20" s="121">
        <f>$C20*INDEX(Curves!$AQ$8:$AQ$68,BI$4-$B20+1)</f>
        <v/>
      </c>
      <c r="BJ20" s="121">
        <f>$C20*INDEX(Curves!$AQ$8:$AQ$68,BJ$4-$B20+1)</f>
        <v/>
      </c>
      <c r="BK20" s="121">
        <f>$C20*INDEX(Curves!$AQ$8:$AQ$68,BK$4-$B20+1)</f>
        <v/>
      </c>
      <c r="BL20" s="121">
        <f>$C20*INDEX(Curves!$AQ$8:$AQ$68,BL$4-$B20+1)</f>
        <v/>
      </c>
    </row>
    <row r="21">
      <c r="A21" s="116" t="inlineStr">
        <is>
          <t>Cohort month 12</t>
        </is>
      </c>
      <c r="B21" s="116" t="n">
        <v>12</v>
      </c>
      <c r="C21" s="33">
        <f>INDEX(Ops!$E$85:$BL$85,1,$B21)</f>
        <v/>
      </c>
      <c r="Q21" s="121">
        <f>$C21*INDEX(Curves!$AQ$8:$AQ$68,Q$4-$B21+1)</f>
        <v/>
      </c>
      <c r="R21" s="121">
        <f>$C21*INDEX(Curves!$AQ$8:$AQ$68,R$4-$B21+1)</f>
        <v/>
      </c>
      <c r="S21" s="121">
        <f>$C21*INDEX(Curves!$AQ$8:$AQ$68,S$4-$B21+1)</f>
        <v/>
      </c>
      <c r="T21" s="121">
        <f>$C21*INDEX(Curves!$AQ$8:$AQ$68,T$4-$B21+1)</f>
        <v/>
      </c>
      <c r="U21" s="121">
        <f>$C21*INDEX(Curves!$AQ$8:$AQ$68,U$4-$B21+1)</f>
        <v/>
      </c>
      <c r="V21" s="121">
        <f>$C21*INDEX(Curves!$AQ$8:$AQ$68,V$4-$B21+1)</f>
        <v/>
      </c>
      <c r="W21" s="121">
        <f>$C21*INDEX(Curves!$AQ$8:$AQ$68,W$4-$B21+1)</f>
        <v/>
      </c>
      <c r="X21" s="121">
        <f>$C21*INDEX(Curves!$AQ$8:$AQ$68,X$4-$B21+1)</f>
        <v/>
      </c>
      <c r="Y21" s="121">
        <f>$C21*INDEX(Curves!$AQ$8:$AQ$68,Y$4-$B21+1)</f>
        <v/>
      </c>
      <c r="Z21" s="121">
        <f>$C21*INDEX(Curves!$AQ$8:$AQ$68,Z$4-$B21+1)</f>
        <v/>
      </c>
      <c r="AA21" s="121">
        <f>$C21*INDEX(Curves!$AQ$8:$AQ$68,AA$4-$B21+1)</f>
        <v/>
      </c>
      <c r="AB21" s="121">
        <f>$C21*INDEX(Curves!$AQ$8:$AQ$68,AB$4-$B21+1)</f>
        <v/>
      </c>
      <c r="AC21" s="121">
        <f>$C21*INDEX(Curves!$AQ$8:$AQ$68,AC$4-$B21+1)</f>
        <v/>
      </c>
      <c r="AD21" s="121">
        <f>$C21*INDEX(Curves!$AQ$8:$AQ$68,AD$4-$B21+1)</f>
        <v/>
      </c>
      <c r="AE21" s="121">
        <f>$C21*INDEX(Curves!$AQ$8:$AQ$68,AE$4-$B21+1)</f>
        <v/>
      </c>
      <c r="AF21" s="121">
        <f>$C21*INDEX(Curves!$AQ$8:$AQ$68,AF$4-$B21+1)</f>
        <v/>
      </c>
      <c r="AG21" s="121">
        <f>$C21*INDEX(Curves!$AQ$8:$AQ$68,AG$4-$B21+1)</f>
        <v/>
      </c>
      <c r="AH21" s="121">
        <f>$C21*INDEX(Curves!$AQ$8:$AQ$68,AH$4-$B21+1)</f>
        <v/>
      </c>
      <c r="AI21" s="121">
        <f>$C21*INDEX(Curves!$AQ$8:$AQ$68,AI$4-$B21+1)</f>
        <v/>
      </c>
      <c r="AJ21" s="121">
        <f>$C21*INDEX(Curves!$AQ$8:$AQ$68,AJ$4-$B21+1)</f>
        <v/>
      </c>
      <c r="AK21" s="121">
        <f>$C21*INDEX(Curves!$AQ$8:$AQ$68,AK$4-$B21+1)</f>
        <v/>
      </c>
      <c r="AL21" s="121">
        <f>$C21*INDEX(Curves!$AQ$8:$AQ$68,AL$4-$B21+1)</f>
        <v/>
      </c>
      <c r="AM21" s="121">
        <f>$C21*INDEX(Curves!$AQ$8:$AQ$68,AM$4-$B21+1)</f>
        <v/>
      </c>
      <c r="AN21" s="121">
        <f>$C21*INDEX(Curves!$AQ$8:$AQ$68,AN$4-$B21+1)</f>
        <v/>
      </c>
      <c r="AO21" s="121">
        <f>$C21*INDEX(Curves!$AQ$8:$AQ$68,AO$4-$B21+1)</f>
        <v/>
      </c>
      <c r="AP21" s="121">
        <f>$C21*INDEX(Curves!$AQ$8:$AQ$68,AP$4-$B21+1)</f>
        <v/>
      </c>
      <c r="AQ21" s="121">
        <f>$C21*INDEX(Curves!$AQ$8:$AQ$68,AQ$4-$B21+1)</f>
        <v/>
      </c>
      <c r="AR21" s="121">
        <f>$C21*INDEX(Curves!$AQ$8:$AQ$68,AR$4-$B21+1)</f>
        <v/>
      </c>
      <c r="AS21" s="121">
        <f>$C21*INDEX(Curves!$AQ$8:$AQ$68,AS$4-$B21+1)</f>
        <v/>
      </c>
      <c r="AT21" s="121">
        <f>$C21*INDEX(Curves!$AQ$8:$AQ$68,AT$4-$B21+1)</f>
        <v/>
      </c>
      <c r="AU21" s="121">
        <f>$C21*INDEX(Curves!$AQ$8:$AQ$68,AU$4-$B21+1)</f>
        <v/>
      </c>
      <c r="AV21" s="121">
        <f>$C21*INDEX(Curves!$AQ$8:$AQ$68,AV$4-$B21+1)</f>
        <v/>
      </c>
      <c r="AW21" s="121">
        <f>$C21*INDEX(Curves!$AQ$8:$AQ$68,AW$4-$B21+1)</f>
        <v/>
      </c>
      <c r="AX21" s="121">
        <f>$C21*INDEX(Curves!$AQ$8:$AQ$68,AX$4-$B21+1)</f>
        <v/>
      </c>
      <c r="AY21" s="121">
        <f>$C21*INDEX(Curves!$AQ$8:$AQ$68,AY$4-$B21+1)</f>
        <v/>
      </c>
      <c r="AZ21" s="121">
        <f>$C21*INDEX(Curves!$AQ$8:$AQ$68,AZ$4-$B21+1)</f>
        <v/>
      </c>
      <c r="BA21" s="121">
        <f>$C21*INDEX(Curves!$AQ$8:$AQ$68,BA$4-$B21+1)</f>
        <v/>
      </c>
      <c r="BB21" s="121">
        <f>$C21*INDEX(Curves!$AQ$8:$AQ$68,BB$4-$B21+1)</f>
        <v/>
      </c>
      <c r="BC21" s="121">
        <f>$C21*INDEX(Curves!$AQ$8:$AQ$68,BC$4-$B21+1)</f>
        <v/>
      </c>
      <c r="BD21" s="121">
        <f>$C21*INDEX(Curves!$AQ$8:$AQ$68,BD$4-$B21+1)</f>
        <v/>
      </c>
      <c r="BE21" s="121">
        <f>$C21*INDEX(Curves!$AQ$8:$AQ$68,BE$4-$B21+1)</f>
        <v/>
      </c>
      <c r="BF21" s="121">
        <f>$C21*INDEX(Curves!$AQ$8:$AQ$68,BF$4-$B21+1)</f>
        <v/>
      </c>
      <c r="BG21" s="121">
        <f>$C21*INDEX(Curves!$AQ$8:$AQ$68,BG$4-$B21+1)</f>
        <v/>
      </c>
      <c r="BH21" s="121">
        <f>$C21*INDEX(Curves!$AQ$8:$AQ$68,BH$4-$B21+1)</f>
        <v/>
      </c>
      <c r="BI21" s="121">
        <f>$C21*INDEX(Curves!$AQ$8:$AQ$68,BI$4-$B21+1)</f>
        <v/>
      </c>
      <c r="BJ21" s="121">
        <f>$C21*INDEX(Curves!$AQ$8:$AQ$68,BJ$4-$B21+1)</f>
        <v/>
      </c>
      <c r="BK21" s="121">
        <f>$C21*INDEX(Curves!$AQ$8:$AQ$68,BK$4-$B21+1)</f>
        <v/>
      </c>
      <c r="BL21" s="121">
        <f>$C21*INDEX(Curves!$AQ$8:$AQ$68,BL$4-$B21+1)</f>
        <v/>
      </c>
    </row>
    <row r="22">
      <c r="A22" s="116" t="inlineStr">
        <is>
          <t>Cohort month 13</t>
        </is>
      </c>
      <c r="B22" s="116" t="n">
        <v>13</v>
      </c>
      <c r="C22" s="33">
        <f>INDEX(Ops!$E$85:$BL$85,1,$B22)</f>
        <v/>
      </c>
      <c r="R22" s="121">
        <f>$C22*INDEX(Curves!$AQ$8:$AQ$68,R$4-$B22+1)</f>
        <v/>
      </c>
      <c r="S22" s="121">
        <f>$C22*INDEX(Curves!$AQ$8:$AQ$68,S$4-$B22+1)</f>
        <v/>
      </c>
      <c r="T22" s="121">
        <f>$C22*INDEX(Curves!$AQ$8:$AQ$68,T$4-$B22+1)</f>
        <v/>
      </c>
      <c r="U22" s="121">
        <f>$C22*INDEX(Curves!$AQ$8:$AQ$68,U$4-$B22+1)</f>
        <v/>
      </c>
      <c r="V22" s="121">
        <f>$C22*INDEX(Curves!$AQ$8:$AQ$68,V$4-$B22+1)</f>
        <v/>
      </c>
      <c r="W22" s="121">
        <f>$C22*INDEX(Curves!$AQ$8:$AQ$68,W$4-$B22+1)</f>
        <v/>
      </c>
      <c r="X22" s="121">
        <f>$C22*INDEX(Curves!$AQ$8:$AQ$68,X$4-$B22+1)</f>
        <v/>
      </c>
      <c r="Y22" s="121">
        <f>$C22*INDEX(Curves!$AQ$8:$AQ$68,Y$4-$B22+1)</f>
        <v/>
      </c>
      <c r="Z22" s="121">
        <f>$C22*INDEX(Curves!$AQ$8:$AQ$68,Z$4-$B22+1)</f>
        <v/>
      </c>
      <c r="AA22" s="121">
        <f>$C22*INDEX(Curves!$AQ$8:$AQ$68,AA$4-$B22+1)</f>
        <v/>
      </c>
      <c r="AB22" s="121">
        <f>$C22*INDEX(Curves!$AQ$8:$AQ$68,AB$4-$B22+1)</f>
        <v/>
      </c>
      <c r="AC22" s="121">
        <f>$C22*INDEX(Curves!$AQ$8:$AQ$68,AC$4-$B22+1)</f>
        <v/>
      </c>
      <c r="AD22" s="121">
        <f>$C22*INDEX(Curves!$AQ$8:$AQ$68,AD$4-$B22+1)</f>
        <v/>
      </c>
      <c r="AE22" s="121">
        <f>$C22*INDEX(Curves!$AQ$8:$AQ$68,AE$4-$B22+1)</f>
        <v/>
      </c>
      <c r="AF22" s="121">
        <f>$C22*INDEX(Curves!$AQ$8:$AQ$68,AF$4-$B22+1)</f>
        <v/>
      </c>
      <c r="AG22" s="121">
        <f>$C22*INDEX(Curves!$AQ$8:$AQ$68,AG$4-$B22+1)</f>
        <v/>
      </c>
      <c r="AH22" s="121">
        <f>$C22*INDEX(Curves!$AQ$8:$AQ$68,AH$4-$B22+1)</f>
        <v/>
      </c>
      <c r="AI22" s="121">
        <f>$C22*INDEX(Curves!$AQ$8:$AQ$68,AI$4-$B22+1)</f>
        <v/>
      </c>
      <c r="AJ22" s="121">
        <f>$C22*INDEX(Curves!$AQ$8:$AQ$68,AJ$4-$B22+1)</f>
        <v/>
      </c>
      <c r="AK22" s="121">
        <f>$C22*INDEX(Curves!$AQ$8:$AQ$68,AK$4-$B22+1)</f>
        <v/>
      </c>
      <c r="AL22" s="121">
        <f>$C22*INDEX(Curves!$AQ$8:$AQ$68,AL$4-$B22+1)</f>
        <v/>
      </c>
      <c r="AM22" s="121">
        <f>$C22*INDEX(Curves!$AQ$8:$AQ$68,AM$4-$B22+1)</f>
        <v/>
      </c>
      <c r="AN22" s="121">
        <f>$C22*INDEX(Curves!$AQ$8:$AQ$68,AN$4-$B22+1)</f>
        <v/>
      </c>
      <c r="AO22" s="121">
        <f>$C22*INDEX(Curves!$AQ$8:$AQ$68,AO$4-$B22+1)</f>
        <v/>
      </c>
      <c r="AP22" s="121">
        <f>$C22*INDEX(Curves!$AQ$8:$AQ$68,AP$4-$B22+1)</f>
        <v/>
      </c>
      <c r="AQ22" s="121">
        <f>$C22*INDEX(Curves!$AQ$8:$AQ$68,AQ$4-$B22+1)</f>
        <v/>
      </c>
      <c r="AR22" s="121">
        <f>$C22*INDEX(Curves!$AQ$8:$AQ$68,AR$4-$B22+1)</f>
        <v/>
      </c>
      <c r="AS22" s="121">
        <f>$C22*INDEX(Curves!$AQ$8:$AQ$68,AS$4-$B22+1)</f>
        <v/>
      </c>
      <c r="AT22" s="121">
        <f>$C22*INDEX(Curves!$AQ$8:$AQ$68,AT$4-$B22+1)</f>
        <v/>
      </c>
      <c r="AU22" s="121">
        <f>$C22*INDEX(Curves!$AQ$8:$AQ$68,AU$4-$B22+1)</f>
        <v/>
      </c>
      <c r="AV22" s="121">
        <f>$C22*INDEX(Curves!$AQ$8:$AQ$68,AV$4-$B22+1)</f>
        <v/>
      </c>
      <c r="AW22" s="121">
        <f>$C22*INDEX(Curves!$AQ$8:$AQ$68,AW$4-$B22+1)</f>
        <v/>
      </c>
      <c r="AX22" s="121">
        <f>$C22*INDEX(Curves!$AQ$8:$AQ$68,AX$4-$B22+1)</f>
        <v/>
      </c>
      <c r="AY22" s="121">
        <f>$C22*INDEX(Curves!$AQ$8:$AQ$68,AY$4-$B22+1)</f>
        <v/>
      </c>
      <c r="AZ22" s="121">
        <f>$C22*INDEX(Curves!$AQ$8:$AQ$68,AZ$4-$B22+1)</f>
        <v/>
      </c>
      <c r="BA22" s="121">
        <f>$C22*INDEX(Curves!$AQ$8:$AQ$68,BA$4-$B22+1)</f>
        <v/>
      </c>
      <c r="BB22" s="121">
        <f>$C22*INDEX(Curves!$AQ$8:$AQ$68,BB$4-$B22+1)</f>
        <v/>
      </c>
      <c r="BC22" s="121">
        <f>$C22*INDEX(Curves!$AQ$8:$AQ$68,BC$4-$B22+1)</f>
        <v/>
      </c>
      <c r="BD22" s="121">
        <f>$C22*INDEX(Curves!$AQ$8:$AQ$68,BD$4-$B22+1)</f>
        <v/>
      </c>
      <c r="BE22" s="121">
        <f>$C22*INDEX(Curves!$AQ$8:$AQ$68,BE$4-$B22+1)</f>
        <v/>
      </c>
      <c r="BF22" s="121">
        <f>$C22*INDEX(Curves!$AQ$8:$AQ$68,BF$4-$B22+1)</f>
        <v/>
      </c>
      <c r="BG22" s="121">
        <f>$C22*INDEX(Curves!$AQ$8:$AQ$68,BG$4-$B22+1)</f>
        <v/>
      </c>
      <c r="BH22" s="121">
        <f>$C22*INDEX(Curves!$AQ$8:$AQ$68,BH$4-$B22+1)</f>
        <v/>
      </c>
      <c r="BI22" s="121">
        <f>$C22*INDEX(Curves!$AQ$8:$AQ$68,BI$4-$B22+1)</f>
        <v/>
      </c>
      <c r="BJ22" s="121">
        <f>$C22*INDEX(Curves!$AQ$8:$AQ$68,BJ$4-$B22+1)</f>
        <v/>
      </c>
      <c r="BK22" s="121">
        <f>$C22*INDEX(Curves!$AQ$8:$AQ$68,BK$4-$B22+1)</f>
        <v/>
      </c>
      <c r="BL22" s="121">
        <f>$C22*INDEX(Curves!$AQ$8:$AQ$68,BL$4-$B22+1)</f>
        <v/>
      </c>
    </row>
    <row r="23">
      <c r="A23" s="116" t="inlineStr">
        <is>
          <t>Cohort month 14</t>
        </is>
      </c>
      <c r="B23" s="116" t="n">
        <v>14</v>
      </c>
      <c r="C23" s="33">
        <f>INDEX(Ops!$E$85:$BL$85,1,$B23)</f>
        <v/>
      </c>
      <c r="S23" s="121">
        <f>$C23*INDEX(Curves!$AQ$8:$AQ$68,S$4-$B23+1)</f>
        <v/>
      </c>
      <c r="T23" s="121">
        <f>$C23*INDEX(Curves!$AQ$8:$AQ$68,T$4-$B23+1)</f>
        <v/>
      </c>
      <c r="U23" s="121">
        <f>$C23*INDEX(Curves!$AQ$8:$AQ$68,U$4-$B23+1)</f>
        <v/>
      </c>
      <c r="V23" s="121">
        <f>$C23*INDEX(Curves!$AQ$8:$AQ$68,V$4-$B23+1)</f>
        <v/>
      </c>
      <c r="W23" s="121">
        <f>$C23*INDEX(Curves!$AQ$8:$AQ$68,W$4-$B23+1)</f>
        <v/>
      </c>
      <c r="X23" s="121">
        <f>$C23*INDEX(Curves!$AQ$8:$AQ$68,X$4-$B23+1)</f>
        <v/>
      </c>
      <c r="Y23" s="121">
        <f>$C23*INDEX(Curves!$AQ$8:$AQ$68,Y$4-$B23+1)</f>
        <v/>
      </c>
      <c r="Z23" s="121">
        <f>$C23*INDEX(Curves!$AQ$8:$AQ$68,Z$4-$B23+1)</f>
        <v/>
      </c>
      <c r="AA23" s="121">
        <f>$C23*INDEX(Curves!$AQ$8:$AQ$68,AA$4-$B23+1)</f>
        <v/>
      </c>
      <c r="AB23" s="121">
        <f>$C23*INDEX(Curves!$AQ$8:$AQ$68,AB$4-$B23+1)</f>
        <v/>
      </c>
      <c r="AC23" s="121">
        <f>$C23*INDEX(Curves!$AQ$8:$AQ$68,AC$4-$B23+1)</f>
        <v/>
      </c>
      <c r="AD23" s="121">
        <f>$C23*INDEX(Curves!$AQ$8:$AQ$68,AD$4-$B23+1)</f>
        <v/>
      </c>
      <c r="AE23" s="121">
        <f>$C23*INDEX(Curves!$AQ$8:$AQ$68,AE$4-$B23+1)</f>
        <v/>
      </c>
      <c r="AF23" s="121">
        <f>$C23*INDEX(Curves!$AQ$8:$AQ$68,AF$4-$B23+1)</f>
        <v/>
      </c>
      <c r="AG23" s="121">
        <f>$C23*INDEX(Curves!$AQ$8:$AQ$68,AG$4-$B23+1)</f>
        <v/>
      </c>
      <c r="AH23" s="121">
        <f>$C23*INDEX(Curves!$AQ$8:$AQ$68,AH$4-$B23+1)</f>
        <v/>
      </c>
      <c r="AI23" s="121">
        <f>$C23*INDEX(Curves!$AQ$8:$AQ$68,AI$4-$B23+1)</f>
        <v/>
      </c>
      <c r="AJ23" s="121">
        <f>$C23*INDEX(Curves!$AQ$8:$AQ$68,AJ$4-$B23+1)</f>
        <v/>
      </c>
      <c r="AK23" s="121">
        <f>$C23*INDEX(Curves!$AQ$8:$AQ$68,AK$4-$B23+1)</f>
        <v/>
      </c>
      <c r="AL23" s="121">
        <f>$C23*INDEX(Curves!$AQ$8:$AQ$68,AL$4-$B23+1)</f>
        <v/>
      </c>
      <c r="AM23" s="121">
        <f>$C23*INDEX(Curves!$AQ$8:$AQ$68,AM$4-$B23+1)</f>
        <v/>
      </c>
      <c r="AN23" s="121">
        <f>$C23*INDEX(Curves!$AQ$8:$AQ$68,AN$4-$B23+1)</f>
        <v/>
      </c>
      <c r="AO23" s="121">
        <f>$C23*INDEX(Curves!$AQ$8:$AQ$68,AO$4-$B23+1)</f>
        <v/>
      </c>
      <c r="AP23" s="121">
        <f>$C23*INDEX(Curves!$AQ$8:$AQ$68,AP$4-$B23+1)</f>
        <v/>
      </c>
      <c r="AQ23" s="121">
        <f>$C23*INDEX(Curves!$AQ$8:$AQ$68,AQ$4-$B23+1)</f>
        <v/>
      </c>
      <c r="AR23" s="121">
        <f>$C23*INDEX(Curves!$AQ$8:$AQ$68,AR$4-$B23+1)</f>
        <v/>
      </c>
      <c r="AS23" s="121">
        <f>$C23*INDEX(Curves!$AQ$8:$AQ$68,AS$4-$B23+1)</f>
        <v/>
      </c>
      <c r="AT23" s="121">
        <f>$C23*INDEX(Curves!$AQ$8:$AQ$68,AT$4-$B23+1)</f>
        <v/>
      </c>
      <c r="AU23" s="121">
        <f>$C23*INDEX(Curves!$AQ$8:$AQ$68,AU$4-$B23+1)</f>
        <v/>
      </c>
      <c r="AV23" s="121">
        <f>$C23*INDEX(Curves!$AQ$8:$AQ$68,AV$4-$B23+1)</f>
        <v/>
      </c>
      <c r="AW23" s="121">
        <f>$C23*INDEX(Curves!$AQ$8:$AQ$68,AW$4-$B23+1)</f>
        <v/>
      </c>
      <c r="AX23" s="121">
        <f>$C23*INDEX(Curves!$AQ$8:$AQ$68,AX$4-$B23+1)</f>
        <v/>
      </c>
      <c r="AY23" s="121">
        <f>$C23*INDEX(Curves!$AQ$8:$AQ$68,AY$4-$B23+1)</f>
        <v/>
      </c>
      <c r="AZ23" s="121">
        <f>$C23*INDEX(Curves!$AQ$8:$AQ$68,AZ$4-$B23+1)</f>
        <v/>
      </c>
      <c r="BA23" s="121">
        <f>$C23*INDEX(Curves!$AQ$8:$AQ$68,BA$4-$B23+1)</f>
        <v/>
      </c>
      <c r="BB23" s="121">
        <f>$C23*INDEX(Curves!$AQ$8:$AQ$68,BB$4-$B23+1)</f>
        <v/>
      </c>
      <c r="BC23" s="121">
        <f>$C23*INDEX(Curves!$AQ$8:$AQ$68,BC$4-$B23+1)</f>
        <v/>
      </c>
      <c r="BD23" s="121">
        <f>$C23*INDEX(Curves!$AQ$8:$AQ$68,BD$4-$B23+1)</f>
        <v/>
      </c>
      <c r="BE23" s="121">
        <f>$C23*INDEX(Curves!$AQ$8:$AQ$68,BE$4-$B23+1)</f>
        <v/>
      </c>
      <c r="BF23" s="121">
        <f>$C23*INDEX(Curves!$AQ$8:$AQ$68,BF$4-$B23+1)</f>
        <v/>
      </c>
      <c r="BG23" s="121">
        <f>$C23*INDEX(Curves!$AQ$8:$AQ$68,BG$4-$B23+1)</f>
        <v/>
      </c>
      <c r="BH23" s="121">
        <f>$C23*INDEX(Curves!$AQ$8:$AQ$68,BH$4-$B23+1)</f>
        <v/>
      </c>
      <c r="BI23" s="121">
        <f>$C23*INDEX(Curves!$AQ$8:$AQ$68,BI$4-$B23+1)</f>
        <v/>
      </c>
      <c r="BJ23" s="121">
        <f>$C23*INDEX(Curves!$AQ$8:$AQ$68,BJ$4-$B23+1)</f>
        <v/>
      </c>
      <c r="BK23" s="121">
        <f>$C23*INDEX(Curves!$AQ$8:$AQ$68,BK$4-$B23+1)</f>
        <v/>
      </c>
      <c r="BL23" s="121">
        <f>$C23*INDEX(Curves!$AQ$8:$AQ$68,BL$4-$B23+1)</f>
        <v/>
      </c>
    </row>
    <row r="24">
      <c r="A24" s="116" t="inlineStr">
        <is>
          <t>Cohort month 15</t>
        </is>
      </c>
      <c r="B24" s="116" t="n">
        <v>15</v>
      </c>
      <c r="C24" s="33">
        <f>INDEX(Ops!$E$85:$BL$85,1,$B24)</f>
        <v/>
      </c>
      <c r="T24" s="121">
        <f>$C24*INDEX(Curves!$AQ$8:$AQ$68,T$4-$B24+1)</f>
        <v/>
      </c>
      <c r="U24" s="121">
        <f>$C24*INDEX(Curves!$AQ$8:$AQ$68,U$4-$B24+1)</f>
        <v/>
      </c>
      <c r="V24" s="121">
        <f>$C24*INDEX(Curves!$AQ$8:$AQ$68,V$4-$B24+1)</f>
        <v/>
      </c>
      <c r="W24" s="121">
        <f>$C24*INDEX(Curves!$AQ$8:$AQ$68,W$4-$B24+1)</f>
        <v/>
      </c>
      <c r="X24" s="121">
        <f>$C24*INDEX(Curves!$AQ$8:$AQ$68,X$4-$B24+1)</f>
        <v/>
      </c>
      <c r="Y24" s="121">
        <f>$C24*INDEX(Curves!$AQ$8:$AQ$68,Y$4-$B24+1)</f>
        <v/>
      </c>
      <c r="Z24" s="121">
        <f>$C24*INDEX(Curves!$AQ$8:$AQ$68,Z$4-$B24+1)</f>
        <v/>
      </c>
      <c r="AA24" s="121">
        <f>$C24*INDEX(Curves!$AQ$8:$AQ$68,AA$4-$B24+1)</f>
        <v/>
      </c>
      <c r="AB24" s="121">
        <f>$C24*INDEX(Curves!$AQ$8:$AQ$68,AB$4-$B24+1)</f>
        <v/>
      </c>
      <c r="AC24" s="121">
        <f>$C24*INDEX(Curves!$AQ$8:$AQ$68,AC$4-$B24+1)</f>
        <v/>
      </c>
      <c r="AD24" s="121">
        <f>$C24*INDEX(Curves!$AQ$8:$AQ$68,AD$4-$B24+1)</f>
        <v/>
      </c>
      <c r="AE24" s="121">
        <f>$C24*INDEX(Curves!$AQ$8:$AQ$68,AE$4-$B24+1)</f>
        <v/>
      </c>
      <c r="AF24" s="121">
        <f>$C24*INDEX(Curves!$AQ$8:$AQ$68,AF$4-$B24+1)</f>
        <v/>
      </c>
      <c r="AG24" s="121">
        <f>$C24*INDEX(Curves!$AQ$8:$AQ$68,AG$4-$B24+1)</f>
        <v/>
      </c>
      <c r="AH24" s="121">
        <f>$C24*INDEX(Curves!$AQ$8:$AQ$68,AH$4-$B24+1)</f>
        <v/>
      </c>
      <c r="AI24" s="121">
        <f>$C24*INDEX(Curves!$AQ$8:$AQ$68,AI$4-$B24+1)</f>
        <v/>
      </c>
      <c r="AJ24" s="121">
        <f>$C24*INDEX(Curves!$AQ$8:$AQ$68,AJ$4-$B24+1)</f>
        <v/>
      </c>
      <c r="AK24" s="121">
        <f>$C24*INDEX(Curves!$AQ$8:$AQ$68,AK$4-$B24+1)</f>
        <v/>
      </c>
      <c r="AL24" s="121">
        <f>$C24*INDEX(Curves!$AQ$8:$AQ$68,AL$4-$B24+1)</f>
        <v/>
      </c>
      <c r="AM24" s="121">
        <f>$C24*INDEX(Curves!$AQ$8:$AQ$68,AM$4-$B24+1)</f>
        <v/>
      </c>
      <c r="AN24" s="121">
        <f>$C24*INDEX(Curves!$AQ$8:$AQ$68,AN$4-$B24+1)</f>
        <v/>
      </c>
      <c r="AO24" s="121">
        <f>$C24*INDEX(Curves!$AQ$8:$AQ$68,AO$4-$B24+1)</f>
        <v/>
      </c>
      <c r="AP24" s="121">
        <f>$C24*INDEX(Curves!$AQ$8:$AQ$68,AP$4-$B24+1)</f>
        <v/>
      </c>
      <c r="AQ24" s="121">
        <f>$C24*INDEX(Curves!$AQ$8:$AQ$68,AQ$4-$B24+1)</f>
        <v/>
      </c>
      <c r="AR24" s="121">
        <f>$C24*INDEX(Curves!$AQ$8:$AQ$68,AR$4-$B24+1)</f>
        <v/>
      </c>
      <c r="AS24" s="121">
        <f>$C24*INDEX(Curves!$AQ$8:$AQ$68,AS$4-$B24+1)</f>
        <v/>
      </c>
      <c r="AT24" s="121">
        <f>$C24*INDEX(Curves!$AQ$8:$AQ$68,AT$4-$B24+1)</f>
        <v/>
      </c>
      <c r="AU24" s="121">
        <f>$C24*INDEX(Curves!$AQ$8:$AQ$68,AU$4-$B24+1)</f>
        <v/>
      </c>
      <c r="AV24" s="121">
        <f>$C24*INDEX(Curves!$AQ$8:$AQ$68,AV$4-$B24+1)</f>
        <v/>
      </c>
      <c r="AW24" s="121">
        <f>$C24*INDEX(Curves!$AQ$8:$AQ$68,AW$4-$B24+1)</f>
        <v/>
      </c>
      <c r="AX24" s="121">
        <f>$C24*INDEX(Curves!$AQ$8:$AQ$68,AX$4-$B24+1)</f>
        <v/>
      </c>
      <c r="AY24" s="121">
        <f>$C24*INDEX(Curves!$AQ$8:$AQ$68,AY$4-$B24+1)</f>
        <v/>
      </c>
      <c r="AZ24" s="121">
        <f>$C24*INDEX(Curves!$AQ$8:$AQ$68,AZ$4-$B24+1)</f>
        <v/>
      </c>
      <c r="BA24" s="121">
        <f>$C24*INDEX(Curves!$AQ$8:$AQ$68,BA$4-$B24+1)</f>
        <v/>
      </c>
      <c r="BB24" s="121">
        <f>$C24*INDEX(Curves!$AQ$8:$AQ$68,BB$4-$B24+1)</f>
        <v/>
      </c>
      <c r="BC24" s="121">
        <f>$C24*INDEX(Curves!$AQ$8:$AQ$68,BC$4-$B24+1)</f>
        <v/>
      </c>
      <c r="BD24" s="121">
        <f>$C24*INDEX(Curves!$AQ$8:$AQ$68,BD$4-$B24+1)</f>
        <v/>
      </c>
      <c r="BE24" s="121">
        <f>$C24*INDEX(Curves!$AQ$8:$AQ$68,BE$4-$B24+1)</f>
        <v/>
      </c>
      <c r="BF24" s="121">
        <f>$C24*INDEX(Curves!$AQ$8:$AQ$68,BF$4-$B24+1)</f>
        <v/>
      </c>
      <c r="BG24" s="121">
        <f>$C24*INDEX(Curves!$AQ$8:$AQ$68,BG$4-$B24+1)</f>
        <v/>
      </c>
      <c r="BH24" s="121">
        <f>$C24*INDEX(Curves!$AQ$8:$AQ$68,BH$4-$B24+1)</f>
        <v/>
      </c>
      <c r="BI24" s="121">
        <f>$C24*INDEX(Curves!$AQ$8:$AQ$68,BI$4-$B24+1)</f>
        <v/>
      </c>
      <c r="BJ24" s="121">
        <f>$C24*INDEX(Curves!$AQ$8:$AQ$68,BJ$4-$B24+1)</f>
        <v/>
      </c>
      <c r="BK24" s="121">
        <f>$C24*INDEX(Curves!$AQ$8:$AQ$68,BK$4-$B24+1)</f>
        <v/>
      </c>
      <c r="BL24" s="121">
        <f>$C24*INDEX(Curves!$AQ$8:$AQ$68,BL$4-$B24+1)</f>
        <v/>
      </c>
    </row>
    <row r="25">
      <c r="A25" s="116" t="inlineStr">
        <is>
          <t>Cohort month 16</t>
        </is>
      </c>
      <c r="B25" s="116" t="n">
        <v>16</v>
      </c>
      <c r="C25" s="33">
        <f>INDEX(Ops!$E$85:$BL$85,1,$B25)</f>
        <v/>
      </c>
      <c r="U25" s="121">
        <f>$C25*INDEX(Curves!$AQ$8:$AQ$68,U$4-$B25+1)</f>
        <v/>
      </c>
      <c r="V25" s="121">
        <f>$C25*INDEX(Curves!$AQ$8:$AQ$68,V$4-$B25+1)</f>
        <v/>
      </c>
      <c r="W25" s="121">
        <f>$C25*INDEX(Curves!$AQ$8:$AQ$68,W$4-$B25+1)</f>
        <v/>
      </c>
      <c r="X25" s="121">
        <f>$C25*INDEX(Curves!$AQ$8:$AQ$68,X$4-$B25+1)</f>
        <v/>
      </c>
      <c r="Y25" s="121">
        <f>$C25*INDEX(Curves!$AQ$8:$AQ$68,Y$4-$B25+1)</f>
        <v/>
      </c>
      <c r="Z25" s="121">
        <f>$C25*INDEX(Curves!$AQ$8:$AQ$68,Z$4-$B25+1)</f>
        <v/>
      </c>
      <c r="AA25" s="121">
        <f>$C25*INDEX(Curves!$AQ$8:$AQ$68,AA$4-$B25+1)</f>
        <v/>
      </c>
      <c r="AB25" s="121">
        <f>$C25*INDEX(Curves!$AQ$8:$AQ$68,AB$4-$B25+1)</f>
        <v/>
      </c>
      <c r="AC25" s="121">
        <f>$C25*INDEX(Curves!$AQ$8:$AQ$68,AC$4-$B25+1)</f>
        <v/>
      </c>
      <c r="AD25" s="121">
        <f>$C25*INDEX(Curves!$AQ$8:$AQ$68,AD$4-$B25+1)</f>
        <v/>
      </c>
      <c r="AE25" s="121">
        <f>$C25*INDEX(Curves!$AQ$8:$AQ$68,AE$4-$B25+1)</f>
        <v/>
      </c>
      <c r="AF25" s="121">
        <f>$C25*INDEX(Curves!$AQ$8:$AQ$68,AF$4-$B25+1)</f>
        <v/>
      </c>
      <c r="AG25" s="121">
        <f>$C25*INDEX(Curves!$AQ$8:$AQ$68,AG$4-$B25+1)</f>
        <v/>
      </c>
      <c r="AH25" s="121">
        <f>$C25*INDEX(Curves!$AQ$8:$AQ$68,AH$4-$B25+1)</f>
        <v/>
      </c>
      <c r="AI25" s="121">
        <f>$C25*INDEX(Curves!$AQ$8:$AQ$68,AI$4-$B25+1)</f>
        <v/>
      </c>
      <c r="AJ25" s="121">
        <f>$C25*INDEX(Curves!$AQ$8:$AQ$68,AJ$4-$B25+1)</f>
        <v/>
      </c>
      <c r="AK25" s="121">
        <f>$C25*INDEX(Curves!$AQ$8:$AQ$68,AK$4-$B25+1)</f>
        <v/>
      </c>
      <c r="AL25" s="121">
        <f>$C25*INDEX(Curves!$AQ$8:$AQ$68,AL$4-$B25+1)</f>
        <v/>
      </c>
      <c r="AM25" s="121">
        <f>$C25*INDEX(Curves!$AQ$8:$AQ$68,AM$4-$B25+1)</f>
        <v/>
      </c>
      <c r="AN25" s="121">
        <f>$C25*INDEX(Curves!$AQ$8:$AQ$68,AN$4-$B25+1)</f>
        <v/>
      </c>
      <c r="AO25" s="121">
        <f>$C25*INDEX(Curves!$AQ$8:$AQ$68,AO$4-$B25+1)</f>
        <v/>
      </c>
      <c r="AP25" s="121">
        <f>$C25*INDEX(Curves!$AQ$8:$AQ$68,AP$4-$B25+1)</f>
        <v/>
      </c>
      <c r="AQ25" s="121">
        <f>$C25*INDEX(Curves!$AQ$8:$AQ$68,AQ$4-$B25+1)</f>
        <v/>
      </c>
      <c r="AR25" s="121">
        <f>$C25*INDEX(Curves!$AQ$8:$AQ$68,AR$4-$B25+1)</f>
        <v/>
      </c>
      <c r="AS25" s="121">
        <f>$C25*INDEX(Curves!$AQ$8:$AQ$68,AS$4-$B25+1)</f>
        <v/>
      </c>
      <c r="AT25" s="121">
        <f>$C25*INDEX(Curves!$AQ$8:$AQ$68,AT$4-$B25+1)</f>
        <v/>
      </c>
      <c r="AU25" s="121">
        <f>$C25*INDEX(Curves!$AQ$8:$AQ$68,AU$4-$B25+1)</f>
        <v/>
      </c>
      <c r="AV25" s="121">
        <f>$C25*INDEX(Curves!$AQ$8:$AQ$68,AV$4-$B25+1)</f>
        <v/>
      </c>
      <c r="AW25" s="121">
        <f>$C25*INDEX(Curves!$AQ$8:$AQ$68,AW$4-$B25+1)</f>
        <v/>
      </c>
      <c r="AX25" s="121">
        <f>$C25*INDEX(Curves!$AQ$8:$AQ$68,AX$4-$B25+1)</f>
        <v/>
      </c>
      <c r="AY25" s="121">
        <f>$C25*INDEX(Curves!$AQ$8:$AQ$68,AY$4-$B25+1)</f>
        <v/>
      </c>
      <c r="AZ25" s="121">
        <f>$C25*INDEX(Curves!$AQ$8:$AQ$68,AZ$4-$B25+1)</f>
        <v/>
      </c>
      <c r="BA25" s="121">
        <f>$C25*INDEX(Curves!$AQ$8:$AQ$68,BA$4-$B25+1)</f>
        <v/>
      </c>
      <c r="BB25" s="121">
        <f>$C25*INDEX(Curves!$AQ$8:$AQ$68,BB$4-$B25+1)</f>
        <v/>
      </c>
      <c r="BC25" s="121">
        <f>$C25*INDEX(Curves!$AQ$8:$AQ$68,BC$4-$B25+1)</f>
        <v/>
      </c>
      <c r="BD25" s="121">
        <f>$C25*INDEX(Curves!$AQ$8:$AQ$68,BD$4-$B25+1)</f>
        <v/>
      </c>
      <c r="BE25" s="121">
        <f>$C25*INDEX(Curves!$AQ$8:$AQ$68,BE$4-$B25+1)</f>
        <v/>
      </c>
      <c r="BF25" s="121">
        <f>$C25*INDEX(Curves!$AQ$8:$AQ$68,BF$4-$B25+1)</f>
        <v/>
      </c>
      <c r="BG25" s="121">
        <f>$C25*INDEX(Curves!$AQ$8:$AQ$68,BG$4-$B25+1)</f>
        <v/>
      </c>
      <c r="BH25" s="121">
        <f>$C25*INDEX(Curves!$AQ$8:$AQ$68,BH$4-$B25+1)</f>
        <v/>
      </c>
      <c r="BI25" s="121">
        <f>$C25*INDEX(Curves!$AQ$8:$AQ$68,BI$4-$B25+1)</f>
        <v/>
      </c>
      <c r="BJ25" s="121">
        <f>$C25*INDEX(Curves!$AQ$8:$AQ$68,BJ$4-$B25+1)</f>
        <v/>
      </c>
      <c r="BK25" s="121">
        <f>$C25*INDEX(Curves!$AQ$8:$AQ$68,BK$4-$B25+1)</f>
        <v/>
      </c>
      <c r="BL25" s="121">
        <f>$C25*INDEX(Curves!$AQ$8:$AQ$68,BL$4-$B25+1)</f>
        <v/>
      </c>
    </row>
    <row r="26">
      <c r="A26" s="116" t="inlineStr">
        <is>
          <t>Cohort month 17</t>
        </is>
      </c>
      <c r="B26" s="116" t="n">
        <v>17</v>
      </c>
      <c r="C26" s="33">
        <f>INDEX(Ops!$E$85:$BL$85,1,$B26)</f>
        <v/>
      </c>
      <c r="V26" s="121">
        <f>$C26*INDEX(Curves!$AQ$8:$AQ$68,V$4-$B26+1)</f>
        <v/>
      </c>
      <c r="W26" s="121">
        <f>$C26*INDEX(Curves!$AQ$8:$AQ$68,W$4-$B26+1)</f>
        <v/>
      </c>
      <c r="X26" s="121">
        <f>$C26*INDEX(Curves!$AQ$8:$AQ$68,X$4-$B26+1)</f>
        <v/>
      </c>
      <c r="Y26" s="121">
        <f>$C26*INDEX(Curves!$AQ$8:$AQ$68,Y$4-$B26+1)</f>
        <v/>
      </c>
      <c r="Z26" s="121">
        <f>$C26*INDEX(Curves!$AQ$8:$AQ$68,Z$4-$B26+1)</f>
        <v/>
      </c>
      <c r="AA26" s="121">
        <f>$C26*INDEX(Curves!$AQ$8:$AQ$68,AA$4-$B26+1)</f>
        <v/>
      </c>
      <c r="AB26" s="121">
        <f>$C26*INDEX(Curves!$AQ$8:$AQ$68,AB$4-$B26+1)</f>
        <v/>
      </c>
      <c r="AC26" s="121">
        <f>$C26*INDEX(Curves!$AQ$8:$AQ$68,AC$4-$B26+1)</f>
        <v/>
      </c>
      <c r="AD26" s="121">
        <f>$C26*INDEX(Curves!$AQ$8:$AQ$68,AD$4-$B26+1)</f>
        <v/>
      </c>
      <c r="AE26" s="121">
        <f>$C26*INDEX(Curves!$AQ$8:$AQ$68,AE$4-$B26+1)</f>
        <v/>
      </c>
      <c r="AF26" s="121">
        <f>$C26*INDEX(Curves!$AQ$8:$AQ$68,AF$4-$B26+1)</f>
        <v/>
      </c>
      <c r="AG26" s="121">
        <f>$C26*INDEX(Curves!$AQ$8:$AQ$68,AG$4-$B26+1)</f>
        <v/>
      </c>
      <c r="AH26" s="121">
        <f>$C26*INDEX(Curves!$AQ$8:$AQ$68,AH$4-$B26+1)</f>
        <v/>
      </c>
      <c r="AI26" s="121">
        <f>$C26*INDEX(Curves!$AQ$8:$AQ$68,AI$4-$B26+1)</f>
        <v/>
      </c>
      <c r="AJ26" s="121">
        <f>$C26*INDEX(Curves!$AQ$8:$AQ$68,AJ$4-$B26+1)</f>
        <v/>
      </c>
      <c r="AK26" s="121">
        <f>$C26*INDEX(Curves!$AQ$8:$AQ$68,AK$4-$B26+1)</f>
        <v/>
      </c>
      <c r="AL26" s="121">
        <f>$C26*INDEX(Curves!$AQ$8:$AQ$68,AL$4-$B26+1)</f>
        <v/>
      </c>
      <c r="AM26" s="121">
        <f>$C26*INDEX(Curves!$AQ$8:$AQ$68,AM$4-$B26+1)</f>
        <v/>
      </c>
      <c r="AN26" s="121">
        <f>$C26*INDEX(Curves!$AQ$8:$AQ$68,AN$4-$B26+1)</f>
        <v/>
      </c>
      <c r="AO26" s="121">
        <f>$C26*INDEX(Curves!$AQ$8:$AQ$68,AO$4-$B26+1)</f>
        <v/>
      </c>
      <c r="AP26" s="121">
        <f>$C26*INDEX(Curves!$AQ$8:$AQ$68,AP$4-$B26+1)</f>
        <v/>
      </c>
      <c r="AQ26" s="121">
        <f>$C26*INDEX(Curves!$AQ$8:$AQ$68,AQ$4-$B26+1)</f>
        <v/>
      </c>
      <c r="AR26" s="121">
        <f>$C26*INDEX(Curves!$AQ$8:$AQ$68,AR$4-$B26+1)</f>
        <v/>
      </c>
      <c r="AS26" s="121">
        <f>$C26*INDEX(Curves!$AQ$8:$AQ$68,AS$4-$B26+1)</f>
        <v/>
      </c>
      <c r="AT26" s="121">
        <f>$C26*INDEX(Curves!$AQ$8:$AQ$68,AT$4-$B26+1)</f>
        <v/>
      </c>
      <c r="AU26" s="121">
        <f>$C26*INDEX(Curves!$AQ$8:$AQ$68,AU$4-$B26+1)</f>
        <v/>
      </c>
      <c r="AV26" s="121">
        <f>$C26*INDEX(Curves!$AQ$8:$AQ$68,AV$4-$B26+1)</f>
        <v/>
      </c>
      <c r="AW26" s="121">
        <f>$C26*INDEX(Curves!$AQ$8:$AQ$68,AW$4-$B26+1)</f>
        <v/>
      </c>
      <c r="AX26" s="121">
        <f>$C26*INDEX(Curves!$AQ$8:$AQ$68,AX$4-$B26+1)</f>
        <v/>
      </c>
      <c r="AY26" s="121">
        <f>$C26*INDEX(Curves!$AQ$8:$AQ$68,AY$4-$B26+1)</f>
        <v/>
      </c>
      <c r="AZ26" s="121">
        <f>$C26*INDEX(Curves!$AQ$8:$AQ$68,AZ$4-$B26+1)</f>
        <v/>
      </c>
      <c r="BA26" s="121">
        <f>$C26*INDEX(Curves!$AQ$8:$AQ$68,BA$4-$B26+1)</f>
        <v/>
      </c>
      <c r="BB26" s="121">
        <f>$C26*INDEX(Curves!$AQ$8:$AQ$68,BB$4-$B26+1)</f>
        <v/>
      </c>
      <c r="BC26" s="121">
        <f>$C26*INDEX(Curves!$AQ$8:$AQ$68,BC$4-$B26+1)</f>
        <v/>
      </c>
      <c r="BD26" s="121">
        <f>$C26*INDEX(Curves!$AQ$8:$AQ$68,BD$4-$B26+1)</f>
        <v/>
      </c>
      <c r="BE26" s="121">
        <f>$C26*INDEX(Curves!$AQ$8:$AQ$68,BE$4-$B26+1)</f>
        <v/>
      </c>
      <c r="BF26" s="121">
        <f>$C26*INDEX(Curves!$AQ$8:$AQ$68,BF$4-$B26+1)</f>
        <v/>
      </c>
      <c r="BG26" s="121">
        <f>$C26*INDEX(Curves!$AQ$8:$AQ$68,BG$4-$B26+1)</f>
        <v/>
      </c>
      <c r="BH26" s="121">
        <f>$C26*INDEX(Curves!$AQ$8:$AQ$68,BH$4-$B26+1)</f>
        <v/>
      </c>
      <c r="BI26" s="121">
        <f>$C26*INDEX(Curves!$AQ$8:$AQ$68,BI$4-$B26+1)</f>
        <v/>
      </c>
      <c r="BJ26" s="121">
        <f>$C26*INDEX(Curves!$AQ$8:$AQ$68,BJ$4-$B26+1)</f>
        <v/>
      </c>
      <c r="BK26" s="121">
        <f>$C26*INDEX(Curves!$AQ$8:$AQ$68,BK$4-$B26+1)</f>
        <v/>
      </c>
      <c r="BL26" s="121">
        <f>$C26*INDEX(Curves!$AQ$8:$AQ$68,BL$4-$B26+1)</f>
        <v/>
      </c>
    </row>
    <row r="27">
      <c r="A27" s="116" t="inlineStr">
        <is>
          <t>Cohort month 18</t>
        </is>
      </c>
      <c r="B27" s="116" t="n">
        <v>18</v>
      </c>
      <c r="C27" s="33">
        <f>INDEX(Ops!$E$85:$BL$85,1,$B27)</f>
        <v/>
      </c>
      <c r="W27" s="121">
        <f>$C27*INDEX(Curves!$AQ$8:$AQ$68,W$4-$B27+1)</f>
        <v/>
      </c>
      <c r="X27" s="121">
        <f>$C27*INDEX(Curves!$AQ$8:$AQ$68,X$4-$B27+1)</f>
        <v/>
      </c>
      <c r="Y27" s="121">
        <f>$C27*INDEX(Curves!$AQ$8:$AQ$68,Y$4-$B27+1)</f>
        <v/>
      </c>
      <c r="Z27" s="121">
        <f>$C27*INDEX(Curves!$AQ$8:$AQ$68,Z$4-$B27+1)</f>
        <v/>
      </c>
      <c r="AA27" s="121">
        <f>$C27*INDEX(Curves!$AQ$8:$AQ$68,AA$4-$B27+1)</f>
        <v/>
      </c>
      <c r="AB27" s="121">
        <f>$C27*INDEX(Curves!$AQ$8:$AQ$68,AB$4-$B27+1)</f>
        <v/>
      </c>
      <c r="AC27" s="121">
        <f>$C27*INDEX(Curves!$AQ$8:$AQ$68,AC$4-$B27+1)</f>
        <v/>
      </c>
      <c r="AD27" s="121">
        <f>$C27*INDEX(Curves!$AQ$8:$AQ$68,AD$4-$B27+1)</f>
        <v/>
      </c>
      <c r="AE27" s="121">
        <f>$C27*INDEX(Curves!$AQ$8:$AQ$68,AE$4-$B27+1)</f>
        <v/>
      </c>
      <c r="AF27" s="121">
        <f>$C27*INDEX(Curves!$AQ$8:$AQ$68,AF$4-$B27+1)</f>
        <v/>
      </c>
      <c r="AG27" s="121">
        <f>$C27*INDEX(Curves!$AQ$8:$AQ$68,AG$4-$B27+1)</f>
        <v/>
      </c>
      <c r="AH27" s="121">
        <f>$C27*INDEX(Curves!$AQ$8:$AQ$68,AH$4-$B27+1)</f>
        <v/>
      </c>
      <c r="AI27" s="121">
        <f>$C27*INDEX(Curves!$AQ$8:$AQ$68,AI$4-$B27+1)</f>
        <v/>
      </c>
      <c r="AJ27" s="121">
        <f>$C27*INDEX(Curves!$AQ$8:$AQ$68,AJ$4-$B27+1)</f>
        <v/>
      </c>
      <c r="AK27" s="121">
        <f>$C27*INDEX(Curves!$AQ$8:$AQ$68,AK$4-$B27+1)</f>
        <v/>
      </c>
      <c r="AL27" s="121">
        <f>$C27*INDEX(Curves!$AQ$8:$AQ$68,AL$4-$B27+1)</f>
        <v/>
      </c>
      <c r="AM27" s="121">
        <f>$C27*INDEX(Curves!$AQ$8:$AQ$68,AM$4-$B27+1)</f>
        <v/>
      </c>
      <c r="AN27" s="121">
        <f>$C27*INDEX(Curves!$AQ$8:$AQ$68,AN$4-$B27+1)</f>
        <v/>
      </c>
      <c r="AO27" s="121">
        <f>$C27*INDEX(Curves!$AQ$8:$AQ$68,AO$4-$B27+1)</f>
        <v/>
      </c>
      <c r="AP27" s="121">
        <f>$C27*INDEX(Curves!$AQ$8:$AQ$68,AP$4-$B27+1)</f>
        <v/>
      </c>
      <c r="AQ27" s="121">
        <f>$C27*INDEX(Curves!$AQ$8:$AQ$68,AQ$4-$B27+1)</f>
        <v/>
      </c>
      <c r="AR27" s="121">
        <f>$C27*INDEX(Curves!$AQ$8:$AQ$68,AR$4-$B27+1)</f>
        <v/>
      </c>
      <c r="AS27" s="121">
        <f>$C27*INDEX(Curves!$AQ$8:$AQ$68,AS$4-$B27+1)</f>
        <v/>
      </c>
      <c r="AT27" s="121">
        <f>$C27*INDEX(Curves!$AQ$8:$AQ$68,AT$4-$B27+1)</f>
        <v/>
      </c>
      <c r="AU27" s="121">
        <f>$C27*INDEX(Curves!$AQ$8:$AQ$68,AU$4-$B27+1)</f>
        <v/>
      </c>
      <c r="AV27" s="121">
        <f>$C27*INDEX(Curves!$AQ$8:$AQ$68,AV$4-$B27+1)</f>
        <v/>
      </c>
      <c r="AW27" s="121">
        <f>$C27*INDEX(Curves!$AQ$8:$AQ$68,AW$4-$B27+1)</f>
        <v/>
      </c>
      <c r="AX27" s="121">
        <f>$C27*INDEX(Curves!$AQ$8:$AQ$68,AX$4-$B27+1)</f>
        <v/>
      </c>
      <c r="AY27" s="121">
        <f>$C27*INDEX(Curves!$AQ$8:$AQ$68,AY$4-$B27+1)</f>
        <v/>
      </c>
      <c r="AZ27" s="121">
        <f>$C27*INDEX(Curves!$AQ$8:$AQ$68,AZ$4-$B27+1)</f>
        <v/>
      </c>
      <c r="BA27" s="121">
        <f>$C27*INDEX(Curves!$AQ$8:$AQ$68,BA$4-$B27+1)</f>
        <v/>
      </c>
      <c r="BB27" s="121">
        <f>$C27*INDEX(Curves!$AQ$8:$AQ$68,BB$4-$B27+1)</f>
        <v/>
      </c>
      <c r="BC27" s="121">
        <f>$C27*INDEX(Curves!$AQ$8:$AQ$68,BC$4-$B27+1)</f>
        <v/>
      </c>
      <c r="BD27" s="121">
        <f>$C27*INDEX(Curves!$AQ$8:$AQ$68,BD$4-$B27+1)</f>
        <v/>
      </c>
      <c r="BE27" s="121">
        <f>$C27*INDEX(Curves!$AQ$8:$AQ$68,BE$4-$B27+1)</f>
        <v/>
      </c>
      <c r="BF27" s="121">
        <f>$C27*INDEX(Curves!$AQ$8:$AQ$68,BF$4-$B27+1)</f>
        <v/>
      </c>
      <c r="BG27" s="121">
        <f>$C27*INDEX(Curves!$AQ$8:$AQ$68,BG$4-$B27+1)</f>
        <v/>
      </c>
      <c r="BH27" s="121">
        <f>$C27*INDEX(Curves!$AQ$8:$AQ$68,BH$4-$B27+1)</f>
        <v/>
      </c>
      <c r="BI27" s="121">
        <f>$C27*INDEX(Curves!$AQ$8:$AQ$68,BI$4-$B27+1)</f>
        <v/>
      </c>
      <c r="BJ27" s="121">
        <f>$C27*INDEX(Curves!$AQ$8:$AQ$68,BJ$4-$B27+1)</f>
        <v/>
      </c>
      <c r="BK27" s="121">
        <f>$C27*INDEX(Curves!$AQ$8:$AQ$68,BK$4-$B27+1)</f>
        <v/>
      </c>
      <c r="BL27" s="121">
        <f>$C27*INDEX(Curves!$AQ$8:$AQ$68,BL$4-$B27+1)</f>
        <v/>
      </c>
    </row>
    <row r="28">
      <c r="A28" s="116" t="inlineStr">
        <is>
          <t>Cohort month 19</t>
        </is>
      </c>
      <c r="B28" s="116" t="n">
        <v>19</v>
      </c>
      <c r="C28" s="33">
        <f>INDEX(Ops!$E$85:$BL$85,1,$B28)</f>
        <v/>
      </c>
      <c r="X28" s="121">
        <f>$C28*INDEX(Curves!$AQ$8:$AQ$68,X$4-$B28+1)</f>
        <v/>
      </c>
      <c r="Y28" s="121">
        <f>$C28*INDEX(Curves!$AQ$8:$AQ$68,Y$4-$B28+1)</f>
        <v/>
      </c>
      <c r="Z28" s="121">
        <f>$C28*INDEX(Curves!$AQ$8:$AQ$68,Z$4-$B28+1)</f>
        <v/>
      </c>
      <c r="AA28" s="121">
        <f>$C28*INDEX(Curves!$AQ$8:$AQ$68,AA$4-$B28+1)</f>
        <v/>
      </c>
      <c r="AB28" s="121">
        <f>$C28*INDEX(Curves!$AQ$8:$AQ$68,AB$4-$B28+1)</f>
        <v/>
      </c>
      <c r="AC28" s="121">
        <f>$C28*INDEX(Curves!$AQ$8:$AQ$68,AC$4-$B28+1)</f>
        <v/>
      </c>
      <c r="AD28" s="121">
        <f>$C28*INDEX(Curves!$AQ$8:$AQ$68,AD$4-$B28+1)</f>
        <v/>
      </c>
      <c r="AE28" s="121">
        <f>$C28*INDEX(Curves!$AQ$8:$AQ$68,AE$4-$B28+1)</f>
        <v/>
      </c>
      <c r="AF28" s="121">
        <f>$C28*INDEX(Curves!$AQ$8:$AQ$68,AF$4-$B28+1)</f>
        <v/>
      </c>
      <c r="AG28" s="121">
        <f>$C28*INDEX(Curves!$AQ$8:$AQ$68,AG$4-$B28+1)</f>
        <v/>
      </c>
      <c r="AH28" s="121">
        <f>$C28*INDEX(Curves!$AQ$8:$AQ$68,AH$4-$B28+1)</f>
        <v/>
      </c>
      <c r="AI28" s="121">
        <f>$C28*INDEX(Curves!$AQ$8:$AQ$68,AI$4-$B28+1)</f>
        <v/>
      </c>
      <c r="AJ28" s="121">
        <f>$C28*INDEX(Curves!$AQ$8:$AQ$68,AJ$4-$B28+1)</f>
        <v/>
      </c>
      <c r="AK28" s="121">
        <f>$C28*INDEX(Curves!$AQ$8:$AQ$68,AK$4-$B28+1)</f>
        <v/>
      </c>
      <c r="AL28" s="121">
        <f>$C28*INDEX(Curves!$AQ$8:$AQ$68,AL$4-$B28+1)</f>
        <v/>
      </c>
      <c r="AM28" s="121">
        <f>$C28*INDEX(Curves!$AQ$8:$AQ$68,AM$4-$B28+1)</f>
        <v/>
      </c>
      <c r="AN28" s="121">
        <f>$C28*INDEX(Curves!$AQ$8:$AQ$68,AN$4-$B28+1)</f>
        <v/>
      </c>
      <c r="AO28" s="121">
        <f>$C28*INDEX(Curves!$AQ$8:$AQ$68,AO$4-$B28+1)</f>
        <v/>
      </c>
      <c r="AP28" s="121">
        <f>$C28*INDEX(Curves!$AQ$8:$AQ$68,AP$4-$B28+1)</f>
        <v/>
      </c>
      <c r="AQ28" s="121">
        <f>$C28*INDEX(Curves!$AQ$8:$AQ$68,AQ$4-$B28+1)</f>
        <v/>
      </c>
      <c r="AR28" s="121">
        <f>$C28*INDEX(Curves!$AQ$8:$AQ$68,AR$4-$B28+1)</f>
        <v/>
      </c>
      <c r="AS28" s="121">
        <f>$C28*INDEX(Curves!$AQ$8:$AQ$68,AS$4-$B28+1)</f>
        <v/>
      </c>
      <c r="AT28" s="121">
        <f>$C28*INDEX(Curves!$AQ$8:$AQ$68,AT$4-$B28+1)</f>
        <v/>
      </c>
      <c r="AU28" s="121">
        <f>$C28*INDEX(Curves!$AQ$8:$AQ$68,AU$4-$B28+1)</f>
        <v/>
      </c>
      <c r="AV28" s="121">
        <f>$C28*INDEX(Curves!$AQ$8:$AQ$68,AV$4-$B28+1)</f>
        <v/>
      </c>
      <c r="AW28" s="121">
        <f>$C28*INDEX(Curves!$AQ$8:$AQ$68,AW$4-$B28+1)</f>
        <v/>
      </c>
      <c r="AX28" s="121">
        <f>$C28*INDEX(Curves!$AQ$8:$AQ$68,AX$4-$B28+1)</f>
        <v/>
      </c>
      <c r="AY28" s="121">
        <f>$C28*INDEX(Curves!$AQ$8:$AQ$68,AY$4-$B28+1)</f>
        <v/>
      </c>
      <c r="AZ28" s="121">
        <f>$C28*INDEX(Curves!$AQ$8:$AQ$68,AZ$4-$B28+1)</f>
        <v/>
      </c>
      <c r="BA28" s="121">
        <f>$C28*INDEX(Curves!$AQ$8:$AQ$68,BA$4-$B28+1)</f>
        <v/>
      </c>
      <c r="BB28" s="121">
        <f>$C28*INDEX(Curves!$AQ$8:$AQ$68,BB$4-$B28+1)</f>
        <v/>
      </c>
      <c r="BC28" s="121">
        <f>$C28*INDEX(Curves!$AQ$8:$AQ$68,BC$4-$B28+1)</f>
        <v/>
      </c>
      <c r="BD28" s="121">
        <f>$C28*INDEX(Curves!$AQ$8:$AQ$68,BD$4-$B28+1)</f>
        <v/>
      </c>
      <c r="BE28" s="121">
        <f>$C28*INDEX(Curves!$AQ$8:$AQ$68,BE$4-$B28+1)</f>
        <v/>
      </c>
      <c r="BF28" s="121">
        <f>$C28*INDEX(Curves!$AQ$8:$AQ$68,BF$4-$B28+1)</f>
        <v/>
      </c>
      <c r="BG28" s="121">
        <f>$C28*INDEX(Curves!$AQ$8:$AQ$68,BG$4-$B28+1)</f>
        <v/>
      </c>
      <c r="BH28" s="121">
        <f>$C28*INDEX(Curves!$AQ$8:$AQ$68,BH$4-$B28+1)</f>
        <v/>
      </c>
      <c r="BI28" s="121">
        <f>$C28*INDEX(Curves!$AQ$8:$AQ$68,BI$4-$B28+1)</f>
        <v/>
      </c>
      <c r="BJ28" s="121">
        <f>$C28*INDEX(Curves!$AQ$8:$AQ$68,BJ$4-$B28+1)</f>
        <v/>
      </c>
      <c r="BK28" s="121">
        <f>$C28*INDEX(Curves!$AQ$8:$AQ$68,BK$4-$B28+1)</f>
        <v/>
      </c>
      <c r="BL28" s="121">
        <f>$C28*INDEX(Curves!$AQ$8:$AQ$68,BL$4-$B28+1)</f>
        <v/>
      </c>
    </row>
    <row r="29">
      <c r="A29" s="116" t="inlineStr">
        <is>
          <t>Cohort month 20</t>
        </is>
      </c>
      <c r="B29" s="116" t="n">
        <v>20</v>
      </c>
      <c r="C29" s="33">
        <f>INDEX(Ops!$E$85:$BL$85,1,$B29)</f>
        <v/>
      </c>
      <c r="Y29" s="121">
        <f>$C29*INDEX(Curves!$AQ$8:$AQ$68,Y$4-$B29+1)</f>
        <v/>
      </c>
      <c r="Z29" s="121">
        <f>$C29*INDEX(Curves!$AQ$8:$AQ$68,Z$4-$B29+1)</f>
        <v/>
      </c>
      <c r="AA29" s="121">
        <f>$C29*INDEX(Curves!$AQ$8:$AQ$68,AA$4-$B29+1)</f>
        <v/>
      </c>
      <c r="AB29" s="121">
        <f>$C29*INDEX(Curves!$AQ$8:$AQ$68,AB$4-$B29+1)</f>
        <v/>
      </c>
      <c r="AC29" s="121">
        <f>$C29*INDEX(Curves!$AQ$8:$AQ$68,AC$4-$B29+1)</f>
        <v/>
      </c>
      <c r="AD29" s="121">
        <f>$C29*INDEX(Curves!$AQ$8:$AQ$68,AD$4-$B29+1)</f>
        <v/>
      </c>
      <c r="AE29" s="121">
        <f>$C29*INDEX(Curves!$AQ$8:$AQ$68,AE$4-$B29+1)</f>
        <v/>
      </c>
      <c r="AF29" s="121">
        <f>$C29*INDEX(Curves!$AQ$8:$AQ$68,AF$4-$B29+1)</f>
        <v/>
      </c>
      <c r="AG29" s="121">
        <f>$C29*INDEX(Curves!$AQ$8:$AQ$68,AG$4-$B29+1)</f>
        <v/>
      </c>
      <c r="AH29" s="121">
        <f>$C29*INDEX(Curves!$AQ$8:$AQ$68,AH$4-$B29+1)</f>
        <v/>
      </c>
      <c r="AI29" s="121">
        <f>$C29*INDEX(Curves!$AQ$8:$AQ$68,AI$4-$B29+1)</f>
        <v/>
      </c>
      <c r="AJ29" s="121">
        <f>$C29*INDEX(Curves!$AQ$8:$AQ$68,AJ$4-$B29+1)</f>
        <v/>
      </c>
      <c r="AK29" s="121">
        <f>$C29*INDEX(Curves!$AQ$8:$AQ$68,AK$4-$B29+1)</f>
        <v/>
      </c>
      <c r="AL29" s="121">
        <f>$C29*INDEX(Curves!$AQ$8:$AQ$68,AL$4-$B29+1)</f>
        <v/>
      </c>
      <c r="AM29" s="121">
        <f>$C29*INDEX(Curves!$AQ$8:$AQ$68,AM$4-$B29+1)</f>
        <v/>
      </c>
      <c r="AN29" s="121">
        <f>$C29*INDEX(Curves!$AQ$8:$AQ$68,AN$4-$B29+1)</f>
        <v/>
      </c>
      <c r="AO29" s="121">
        <f>$C29*INDEX(Curves!$AQ$8:$AQ$68,AO$4-$B29+1)</f>
        <v/>
      </c>
      <c r="AP29" s="121">
        <f>$C29*INDEX(Curves!$AQ$8:$AQ$68,AP$4-$B29+1)</f>
        <v/>
      </c>
      <c r="AQ29" s="121">
        <f>$C29*INDEX(Curves!$AQ$8:$AQ$68,AQ$4-$B29+1)</f>
        <v/>
      </c>
      <c r="AR29" s="121">
        <f>$C29*INDEX(Curves!$AQ$8:$AQ$68,AR$4-$B29+1)</f>
        <v/>
      </c>
      <c r="AS29" s="121">
        <f>$C29*INDEX(Curves!$AQ$8:$AQ$68,AS$4-$B29+1)</f>
        <v/>
      </c>
      <c r="AT29" s="121">
        <f>$C29*INDEX(Curves!$AQ$8:$AQ$68,AT$4-$B29+1)</f>
        <v/>
      </c>
      <c r="AU29" s="121">
        <f>$C29*INDEX(Curves!$AQ$8:$AQ$68,AU$4-$B29+1)</f>
        <v/>
      </c>
      <c r="AV29" s="121">
        <f>$C29*INDEX(Curves!$AQ$8:$AQ$68,AV$4-$B29+1)</f>
        <v/>
      </c>
      <c r="AW29" s="121">
        <f>$C29*INDEX(Curves!$AQ$8:$AQ$68,AW$4-$B29+1)</f>
        <v/>
      </c>
      <c r="AX29" s="121">
        <f>$C29*INDEX(Curves!$AQ$8:$AQ$68,AX$4-$B29+1)</f>
        <v/>
      </c>
      <c r="AY29" s="121">
        <f>$C29*INDEX(Curves!$AQ$8:$AQ$68,AY$4-$B29+1)</f>
        <v/>
      </c>
      <c r="AZ29" s="121">
        <f>$C29*INDEX(Curves!$AQ$8:$AQ$68,AZ$4-$B29+1)</f>
        <v/>
      </c>
      <c r="BA29" s="121">
        <f>$C29*INDEX(Curves!$AQ$8:$AQ$68,BA$4-$B29+1)</f>
        <v/>
      </c>
      <c r="BB29" s="121">
        <f>$C29*INDEX(Curves!$AQ$8:$AQ$68,BB$4-$B29+1)</f>
        <v/>
      </c>
      <c r="BC29" s="121">
        <f>$C29*INDEX(Curves!$AQ$8:$AQ$68,BC$4-$B29+1)</f>
        <v/>
      </c>
      <c r="BD29" s="121">
        <f>$C29*INDEX(Curves!$AQ$8:$AQ$68,BD$4-$B29+1)</f>
        <v/>
      </c>
      <c r="BE29" s="121">
        <f>$C29*INDEX(Curves!$AQ$8:$AQ$68,BE$4-$B29+1)</f>
        <v/>
      </c>
      <c r="BF29" s="121">
        <f>$C29*INDEX(Curves!$AQ$8:$AQ$68,BF$4-$B29+1)</f>
        <v/>
      </c>
      <c r="BG29" s="121">
        <f>$C29*INDEX(Curves!$AQ$8:$AQ$68,BG$4-$B29+1)</f>
        <v/>
      </c>
      <c r="BH29" s="121">
        <f>$C29*INDEX(Curves!$AQ$8:$AQ$68,BH$4-$B29+1)</f>
        <v/>
      </c>
      <c r="BI29" s="121">
        <f>$C29*INDEX(Curves!$AQ$8:$AQ$68,BI$4-$B29+1)</f>
        <v/>
      </c>
      <c r="BJ29" s="121">
        <f>$C29*INDEX(Curves!$AQ$8:$AQ$68,BJ$4-$B29+1)</f>
        <v/>
      </c>
      <c r="BK29" s="121">
        <f>$C29*INDEX(Curves!$AQ$8:$AQ$68,BK$4-$B29+1)</f>
        <v/>
      </c>
      <c r="BL29" s="121">
        <f>$C29*INDEX(Curves!$AQ$8:$AQ$68,BL$4-$B29+1)</f>
        <v/>
      </c>
    </row>
    <row r="30">
      <c r="A30" s="116" t="inlineStr">
        <is>
          <t>Cohort month 21</t>
        </is>
      </c>
      <c r="B30" s="116" t="n">
        <v>21</v>
      </c>
      <c r="C30" s="33">
        <f>INDEX(Ops!$E$85:$BL$85,1,$B30)</f>
        <v/>
      </c>
      <c r="Z30" s="121">
        <f>$C30*INDEX(Curves!$AQ$8:$AQ$68,Z$4-$B30+1)</f>
        <v/>
      </c>
      <c r="AA30" s="121">
        <f>$C30*INDEX(Curves!$AQ$8:$AQ$68,AA$4-$B30+1)</f>
        <v/>
      </c>
      <c r="AB30" s="121">
        <f>$C30*INDEX(Curves!$AQ$8:$AQ$68,AB$4-$B30+1)</f>
        <v/>
      </c>
      <c r="AC30" s="121">
        <f>$C30*INDEX(Curves!$AQ$8:$AQ$68,AC$4-$B30+1)</f>
        <v/>
      </c>
      <c r="AD30" s="121">
        <f>$C30*INDEX(Curves!$AQ$8:$AQ$68,AD$4-$B30+1)</f>
        <v/>
      </c>
      <c r="AE30" s="121">
        <f>$C30*INDEX(Curves!$AQ$8:$AQ$68,AE$4-$B30+1)</f>
        <v/>
      </c>
      <c r="AF30" s="121">
        <f>$C30*INDEX(Curves!$AQ$8:$AQ$68,AF$4-$B30+1)</f>
        <v/>
      </c>
      <c r="AG30" s="121">
        <f>$C30*INDEX(Curves!$AQ$8:$AQ$68,AG$4-$B30+1)</f>
        <v/>
      </c>
      <c r="AH30" s="121">
        <f>$C30*INDEX(Curves!$AQ$8:$AQ$68,AH$4-$B30+1)</f>
        <v/>
      </c>
      <c r="AI30" s="121">
        <f>$C30*INDEX(Curves!$AQ$8:$AQ$68,AI$4-$B30+1)</f>
        <v/>
      </c>
      <c r="AJ30" s="121">
        <f>$C30*INDEX(Curves!$AQ$8:$AQ$68,AJ$4-$B30+1)</f>
        <v/>
      </c>
      <c r="AK30" s="121">
        <f>$C30*INDEX(Curves!$AQ$8:$AQ$68,AK$4-$B30+1)</f>
        <v/>
      </c>
      <c r="AL30" s="121">
        <f>$C30*INDEX(Curves!$AQ$8:$AQ$68,AL$4-$B30+1)</f>
        <v/>
      </c>
      <c r="AM30" s="121">
        <f>$C30*INDEX(Curves!$AQ$8:$AQ$68,AM$4-$B30+1)</f>
        <v/>
      </c>
      <c r="AN30" s="121">
        <f>$C30*INDEX(Curves!$AQ$8:$AQ$68,AN$4-$B30+1)</f>
        <v/>
      </c>
      <c r="AO30" s="121">
        <f>$C30*INDEX(Curves!$AQ$8:$AQ$68,AO$4-$B30+1)</f>
        <v/>
      </c>
      <c r="AP30" s="121">
        <f>$C30*INDEX(Curves!$AQ$8:$AQ$68,AP$4-$B30+1)</f>
        <v/>
      </c>
      <c r="AQ30" s="121">
        <f>$C30*INDEX(Curves!$AQ$8:$AQ$68,AQ$4-$B30+1)</f>
        <v/>
      </c>
      <c r="AR30" s="121">
        <f>$C30*INDEX(Curves!$AQ$8:$AQ$68,AR$4-$B30+1)</f>
        <v/>
      </c>
      <c r="AS30" s="121">
        <f>$C30*INDEX(Curves!$AQ$8:$AQ$68,AS$4-$B30+1)</f>
        <v/>
      </c>
      <c r="AT30" s="121">
        <f>$C30*INDEX(Curves!$AQ$8:$AQ$68,AT$4-$B30+1)</f>
        <v/>
      </c>
      <c r="AU30" s="121">
        <f>$C30*INDEX(Curves!$AQ$8:$AQ$68,AU$4-$B30+1)</f>
        <v/>
      </c>
      <c r="AV30" s="121">
        <f>$C30*INDEX(Curves!$AQ$8:$AQ$68,AV$4-$B30+1)</f>
        <v/>
      </c>
      <c r="AW30" s="121">
        <f>$C30*INDEX(Curves!$AQ$8:$AQ$68,AW$4-$B30+1)</f>
        <v/>
      </c>
      <c r="AX30" s="121">
        <f>$C30*INDEX(Curves!$AQ$8:$AQ$68,AX$4-$B30+1)</f>
        <v/>
      </c>
      <c r="AY30" s="121">
        <f>$C30*INDEX(Curves!$AQ$8:$AQ$68,AY$4-$B30+1)</f>
        <v/>
      </c>
      <c r="AZ30" s="121">
        <f>$C30*INDEX(Curves!$AQ$8:$AQ$68,AZ$4-$B30+1)</f>
        <v/>
      </c>
      <c r="BA30" s="121">
        <f>$C30*INDEX(Curves!$AQ$8:$AQ$68,BA$4-$B30+1)</f>
        <v/>
      </c>
      <c r="BB30" s="121">
        <f>$C30*INDEX(Curves!$AQ$8:$AQ$68,BB$4-$B30+1)</f>
        <v/>
      </c>
      <c r="BC30" s="121">
        <f>$C30*INDEX(Curves!$AQ$8:$AQ$68,BC$4-$B30+1)</f>
        <v/>
      </c>
      <c r="BD30" s="121">
        <f>$C30*INDEX(Curves!$AQ$8:$AQ$68,BD$4-$B30+1)</f>
        <v/>
      </c>
      <c r="BE30" s="121">
        <f>$C30*INDEX(Curves!$AQ$8:$AQ$68,BE$4-$B30+1)</f>
        <v/>
      </c>
      <c r="BF30" s="121">
        <f>$C30*INDEX(Curves!$AQ$8:$AQ$68,BF$4-$B30+1)</f>
        <v/>
      </c>
      <c r="BG30" s="121">
        <f>$C30*INDEX(Curves!$AQ$8:$AQ$68,BG$4-$B30+1)</f>
        <v/>
      </c>
      <c r="BH30" s="121">
        <f>$C30*INDEX(Curves!$AQ$8:$AQ$68,BH$4-$B30+1)</f>
        <v/>
      </c>
      <c r="BI30" s="121">
        <f>$C30*INDEX(Curves!$AQ$8:$AQ$68,BI$4-$B30+1)</f>
        <v/>
      </c>
      <c r="BJ30" s="121">
        <f>$C30*INDEX(Curves!$AQ$8:$AQ$68,BJ$4-$B30+1)</f>
        <v/>
      </c>
      <c r="BK30" s="121">
        <f>$C30*INDEX(Curves!$AQ$8:$AQ$68,BK$4-$B30+1)</f>
        <v/>
      </c>
      <c r="BL30" s="121">
        <f>$C30*INDEX(Curves!$AQ$8:$AQ$68,BL$4-$B30+1)</f>
        <v/>
      </c>
    </row>
    <row r="31">
      <c r="A31" s="116" t="inlineStr">
        <is>
          <t>Cohort month 22</t>
        </is>
      </c>
      <c r="B31" s="116" t="n">
        <v>22</v>
      </c>
      <c r="C31" s="33">
        <f>INDEX(Ops!$E$85:$BL$85,1,$B31)</f>
        <v/>
      </c>
      <c r="AA31" s="121">
        <f>$C31*INDEX(Curves!$AQ$8:$AQ$68,AA$4-$B31+1)</f>
        <v/>
      </c>
      <c r="AB31" s="121">
        <f>$C31*INDEX(Curves!$AQ$8:$AQ$68,AB$4-$B31+1)</f>
        <v/>
      </c>
      <c r="AC31" s="121">
        <f>$C31*INDEX(Curves!$AQ$8:$AQ$68,AC$4-$B31+1)</f>
        <v/>
      </c>
      <c r="AD31" s="121">
        <f>$C31*INDEX(Curves!$AQ$8:$AQ$68,AD$4-$B31+1)</f>
        <v/>
      </c>
      <c r="AE31" s="121">
        <f>$C31*INDEX(Curves!$AQ$8:$AQ$68,AE$4-$B31+1)</f>
        <v/>
      </c>
      <c r="AF31" s="121">
        <f>$C31*INDEX(Curves!$AQ$8:$AQ$68,AF$4-$B31+1)</f>
        <v/>
      </c>
      <c r="AG31" s="121">
        <f>$C31*INDEX(Curves!$AQ$8:$AQ$68,AG$4-$B31+1)</f>
        <v/>
      </c>
      <c r="AH31" s="121">
        <f>$C31*INDEX(Curves!$AQ$8:$AQ$68,AH$4-$B31+1)</f>
        <v/>
      </c>
      <c r="AI31" s="121">
        <f>$C31*INDEX(Curves!$AQ$8:$AQ$68,AI$4-$B31+1)</f>
        <v/>
      </c>
      <c r="AJ31" s="121">
        <f>$C31*INDEX(Curves!$AQ$8:$AQ$68,AJ$4-$B31+1)</f>
        <v/>
      </c>
      <c r="AK31" s="121">
        <f>$C31*INDEX(Curves!$AQ$8:$AQ$68,AK$4-$B31+1)</f>
        <v/>
      </c>
      <c r="AL31" s="121">
        <f>$C31*INDEX(Curves!$AQ$8:$AQ$68,AL$4-$B31+1)</f>
        <v/>
      </c>
      <c r="AM31" s="121">
        <f>$C31*INDEX(Curves!$AQ$8:$AQ$68,AM$4-$B31+1)</f>
        <v/>
      </c>
      <c r="AN31" s="121">
        <f>$C31*INDEX(Curves!$AQ$8:$AQ$68,AN$4-$B31+1)</f>
        <v/>
      </c>
      <c r="AO31" s="121">
        <f>$C31*INDEX(Curves!$AQ$8:$AQ$68,AO$4-$B31+1)</f>
        <v/>
      </c>
      <c r="AP31" s="121">
        <f>$C31*INDEX(Curves!$AQ$8:$AQ$68,AP$4-$B31+1)</f>
        <v/>
      </c>
      <c r="AQ31" s="121">
        <f>$C31*INDEX(Curves!$AQ$8:$AQ$68,AQ$4-$B31+1)</f>
        <v/>
      </c>
      <c r="AR31" s="121">
        <f>$C31*INDEX(Curves!$AQ$8:$AQ$68,AR$4-$B31+1)</f>
        <v/>
      </c>
      <c r="AS31" s="121">
        <f>$C31*INDEX(Curves!$AQ$8:$AQ$68,AS$4-$B31+1)</f>
        <v/>
      </c>
      <c r="AT31" s="121">
        <f>$C31*INDEX(Curves!$AQ$8:$AQ$68,AT$4-$B31+1)</f>
        <v/>
      </c>
      <c r="AU31" s="121">
        <f>$C31*INDEX(Curves!$AQ$8:$AQ$68,AU$4-$B31+1)</f>
        <v/>
      </c>
      <c r="AV31" s="121">
        <f>$C31*INDEX(Curves!$AQ$8:$AQ$68,AV$4-$B31+1)</f>
        <v/>
      </c>
      <c r="AW31" s="121">
        <f>$C31*INDEX(Curves!$AQ$8:$AQ$68,AW$4-$B31+1)</f>
        <v/>
      </c>
      <c r="AX31" s="121">
        <f>$C31*INDEX(Curves!$AQ$8:$AQ$68,AX$4-$B31+1)</f>
        <v/>
      </c>
      <c r="AY31" s="121">
        <f>$C31*INDEX(Curves!$AQ$8:$AQ$68,AY$4-$B31+1)</f>
        <v/>
      </c>
      <c r="AZ31" s="121">
        <f>$C31*INDEX(Curves!$AQ$8:$AQ$68,AZ$4-$B31+1)</f>
        <v/>
      </c>
      <c r="BA31" s="121">
        <f>$C31*INDEX(Curves!$AQ$8:$AQ$68,BA$4-$B31+1)</f>
        <v/>
      </c>
      <c r="BB31" s="121">
        <f>$C31*INDEX(Curves!$AQ$8:$AQ$68,BB$4-$B31+1)</f>
        <v/>
      </c>
      <c r="BC31" s="121">
        <f>$C31*INDEX(Curves!$AQ$8:$AQ$68,BC$4-$B31+1)</f>
        <v/>
      </c>
      <c r="BD31" s="121">
        <f>$C31*INDEX(Curves!$AQ$8:$AQ$68,BD$4-$B31+1)</f>
        <v/>
      </c>
      <c r="BE31" s="121">
        <f>$C31*INDEX(Curves!$AQ$8:$AQ$68,BE$4-$B31+1)</f>
        <v/>
      </c>
      <c r="BF31" s="121">
        <f>$C31*INDEX(Curves!$AQ$8:$AQ$68,BF$4-$B31+1)</f>
        <v/>
      </c>
      <c r="BG31" s="121">
        <f>$C31*INDEX(Curves!$AQ$8:$AQ$68,BG$4-$B31+1)</f>
        <v/>
      </c>
      <c r="BH31" s="121">
        <f>$C31*INDEX(Curves!$AQ$8:$AQ$68,BH$4-$B31+1)</f>
        <v/>
      </c>
      <c r="BI31" s="121">
        <f>$C31*INDEX(Curves!$AQ$8:$AQ$68,BI$4-$B31+1)</f>
        <v/>
      </c>
      <c r="BJ31" s="121">
        <f>$C31*INDEX(Curves!$AQ$8:$AQ$68,BJ$4-$B31+1)</f>
        <v/>
      </c>
      <c r="BK31" s="121">
        <f>$C31*INDEX(Curves!$AQ$8:$AQ$68,BK$4-$B31+1)</f>
        <v/>
      </c>
      <c r="BL31" s="121">
        <f>$C31*INDEX(Curves!$AQ$8:$AQ$68,BL$4-$B31+1)</f>
        <v/>
      </c>
    </row>
    <row r="32">
      <c r="A32" s="116" t="inlineStr">
        <is>
          <t>Cohort month 23</t>
        </is>
      </c>
      <c r="B32" s="116" t="n">
        <v>23</v>
      </c>
      <c r="C32" s="33">
        <f>INDEX(Ops!$E$85:$BL$85,1,$B32)</f>
        <v/>
      </c>
      <c r="AB32" s="121">
        <f>$C32*INDEX(Curves!$AQ$8:$AQ$68,AB$4-$B32+1)</f>
        <v/>
      </c>
      <c r="AC32" s="121">
        <f>$C32*INDEX(Curves!$AQ$8:$AQ$68,AC$4-$B32+1)</f>
        <v/>
      </c>
      <c r="AD32" s="121">
        <f>$C32*INDEX(Curves!$AQ$8:$AQ$68,AD$4-$B32+1)</f>
        <v/>
      </c>
      <c r="AE32" s="121">
        <f>$C32*INDEX(Curves!$AQ$8:$AQ$68,AE$4-$B32+1)</f>
        <v/>
      </c>
      <c r="AF32" s="121">
        <f>$C32*INDEX(Curves!$AQ$8:$AQ$68,AF$4-$B32+1)</f>
        <v/>
      </c>
      <c r="AG32" s="121">
        <f>$C32*INDEX(Curves!$AQ$8:$AQ$68,AG$4-$B32+1)</f>
        <v/>
      </c>
      <c r="AH32" s="121">
        <f>$C32*INDEX(Curves!$AQ$8:$AQ$68,AH$4-$B32+1)</f>
        <v/>
      </c>
      <c r="AI32" s="121">
        <f>$C32*INDEX(Curves!$AQ$8:$AQ$68,AI$4-$B32+1)</f>
        <v/>
      </c>
      <c r="AJ32" s="121">
        <f>$C32*INDEX(Curves!$AQ$8:$AQ$68,AJ$4-$B32+1)</f>
        <v/>
      </c>
      <c r="AK32" s="121">
        <f>$C32*INDEX(Curves!$AQ$8:$AQ$68,AK$4-$B32+1)</f>
        <v/>
      </c>
      <c r="AL32" s="121">
        <f>$C32*INDEX(Curves!$AQ$8:$AQ$68,AL$4-$B32+1)</f>
        <v/>
      </c>
      <c r="AM32" s="121">
        <f>$C32*INDEX(Curves!$AQ$8:$AQ$68,AM$4-$B32+1)</f>
        <v/>
      </c>
      <c r="AN32" s="121">
        <f>$C32*INDEX(Curves!$AQ$8:$AQ$68,AN$4-$B32+1)</f>
        <v/>
      </c>
      <c r="AO32" s="121">
        <f>$C32*INDEX(Curves!$AQ$8:$AQ$68,AO$4-$B32+1)</f>
        <v/>
      </c>
      <c r="AP32" s="121">
        <f>$C32*INDEX(Curves!$AQ$8:$AQ$68,AP$4-$B32+1)</f>
        <v/>
      </c>
      <c r="AQ32" s="121">
        <f>$C32*INDEX(Curves!$AQ$8:$AQ$68,AQ$4-$B32+1)</f>
        <v/>
      </c>
      <c r="AR32" s="121">
        <f>$C32*INDEX(Curves!$AQ$8:$AQ$68,AR$4-$B32+1)</f>
        <v/>
      </c>
      <c r="AS32" s="121">
        <f>$C32*INDEX(Curves!$AQ$8:$AQ$68,AS$4-$B32+1)</f>
        <v/>
      </c>
      <c r="AT32" s="121">
        <f>$C32*INDEX(Curves!$AQ$8:$AQ$68,AT$4-$B32+1)</f>
        <v/>
      </c>
      <c r="AU32" s="121">
        <f>$C32*INDEX(Curves!$AQ$8:$AQ$68,AU$4-$B32+1)</f>
        <v/>
      </c>
      <c r="AV32" s="121">
        <f>$C32*INDEX(Curves!$AQ$8:$AQ$68,AV$4-$B32+1)</f>
        <v/>
      </c>
      <c r="AW32" s="121">
        <f>$C32*INDEX(Curves!$AQ$8:$AQ$68,AW$4-$B32+1)</f>
        <v/>
      </c>
      <c r="AX32" s="121">
        <f>$C32*INDEX(Curves!$AQ$8:$AQ$68,AX$4-$B32+1)</f>
        <v/>
      </c>
      <c r="AY32" s="121">
        <f>$C32*INDEX(Curves!$AQ$8:$AQ$68,AY$4-$B32+1)</f>
        <v/>
      </c>
      <c r="AZ32" s="121">
        <f>$C32*INDEX(Curves!$AQ$8:$AQ$68,AZ$4-$B32+1)</f>
        <v/>
      </c>
      <c r="BA32" s="121">
        <f>$C32*INDEX(Curves!$AQ$8:$AQ$68,BA$4-$B32+1)</f>
        <v/>
      </c>
      <c r="BB32" s="121">
        <f>$C32*INDEX(Curves!$AQ$8:$AQ$68,BB$4-$B32+1)</f>
        <v/>
      </c>
      <c r="BC32" s="121">
        <f>$C32*INDEX(Curves!$AQ$8:$AQ$68,BC$4-$B32+1)</f>
        <v/>
      </c>
      <c r="BD32" s="121">
        <f>$C32*INDEX(Curves!$AQ$8:$AQ$68,BD$4-$B32+1)</f>
        <v/>
      </c>
      <c r="BE32" s="121">
        <f>$C32*INDEX(Curves!$AQ$8:$AQ$68,BE$4-$B32+1)</f>
        <v/>
      </c>
      <c r="BF32" s="121">
        <f>$C32*INDEX(Curves!$AQ$8:$AQ$68,BF$4-$B32+1)</f>
        <v/>
      </c>
      <c r="BG32" s="121">
        <f>$C32*INDEX(Curves!$AQ$8:$AQ$68,BG$4-$B32+1)</f>
        <v/>
      </c>
      <c r="BH32" s="121">
        <f>$C32*INDEX(Curves!$AQ$8:$AQ$68,BH$4-$B32+1)</f>
        <v/>
      </c>
      <c r="BI32" s="121">
        <f>$C32*INDEX(Curves!$AQ$8:$AQ$68,BI$4-$B32+1)</f>
        <v/>
      </c>
      <c r="BJ32" s="121">
        <f>$C32*INDEX(Curves!$AQ$8:$AQ$68,BJ$4-$B32+1)</f>
        <v/>
      </c>
      <c r="BK32" s="121">
        <f>$C32*INDEX(Curves!$AQ$8:$AQ$68,BK$4-$B32+1)</f>
        <v/>
      </c>
      <c r="BL32" s="121">
        <f>$C32*INDEX(Curves!$AQ$8:$AQ$68,BL$4-$B32+1)</f>
        <v/>
      </c>
    </row>
    <row r="33">
      <c r="A33" s="116" t="inlineStr">
        <is>
          <t>Cohort month 24</t>
        </is>
      </c>
      <c r="B33" s="116" t="n">
        <v>24</v>
      </c>
      <c r="C33" s="33">
        <f>INDEX(Ops!$E$85:$BL$85,1,$B33)</f>
        <v/>
      </c>
      <c r="AC33" s="121">
        <f>$C33*INDEX(Curves!$AQ$8:$AQ$68,AC$4-$B33+1)</f>
        <v/>
      </c>
      <c r="AD33" s="121">
        <f>$C33*INDEX(Curves!$AQ$8:$AQ$68,AD$4-$B33+1)</f>
        <v/>
      </c>
      <c r="AE33" s="121">
        <f>$C33*INDEX(Curves!$AQ$8:$AQ$68,AE$4-$B33+1)</f>
        <v/>
      </c>
      <c r="AF33" s="121">
        <f>$C33*INDEX(Curves!$AQ$8:$AQ$68,AF$4-$B33+1)</f>
        <v/>
      </c>
      <c r="AG33" s="121">
        <f>$C33*INDEX(Curves!$AQ$8:$AQ$68,AG$4-$B33+1)</f>
        <v/>
      </c>
      <c r="AH33" s="121">
        <f>$C33*INDEX(Curves!$AQ$8:$AQ$68,AH$4-$B33+1)</f>
        <v/>
      </c>
      <c r="AI33" s="121">
        <f>$C33*INDEX(Curves!$AQ$8:$AQ$68,AI$4-$B33+1)</f>
        <v/>
      </c>
      <c r="AJ33" s="121">
        <f>$C33*INDEX(Curves!$AQ$8:$AQ$68,AJ$4-$B33+1)</f>
        <v/>
      </c>
      <c r="AK33" s="121">
        <f>$C33*INDEX(Curves!$AQ$8:$AQ$68,AK$4-$B33+1)</f>
        <v/>
      </c>
      <c r="AL33" s="121">
        <f>$C33*INDEX(Curves!$AQ$8:$AQ$68,AL$4-$B33+1)</f>
        <v/>
      </c>
      <c r="AM33" s="121">
        <f>$C33*INDEX(Curves!$AQ$8:$AQ$68,AM$4-$B33+1)</f>
        <v/>
      </c>
      <c r="AN33" s="121">
        <f>$C33*INDEX(Curves!$AQ$8:$AQ$68,AN$4-$B33+1)</f>
        <v/>
      </c>
      <c r="AO33" s="121">
        <f>$C33*INDEX(Curves!$AQ$8:$AQ$68,AO$4-$B33+1)</f>
        <v/>
      </c>
      <c r="AP33" s="121">
        <f>$C33*INDEX(Curves!$AQ$8:$AQ$68,AP$4-$B33+1)</f>
        <v/>
      </c>
      <c r="AQ33" s="121">
        <f>$C33*INDEX(Curves!$AQ$8:$AQ$68,AQ$4-$B33+1)</f>
        <v/>
      </c>
      <c r="AR33" s="121">
        <f>$C33*INDEX(Curves!$AQ$8:$AQ$68,AR$4-$B33+1)</f>
        <v/>
      </c>
      <c r="AS33" s="121">
        <f>$C33*INDEX(Curves!$AQ$8:$AQ$68,AS$4-$B33+1)</f>
        <v/>
      </c>
      <c r="AT33" s="121">
        <f>$C33*INDEX(Curves!$AQ$8:$AQ$68,AT$4-$B33+1)</f>
        <v/>
      </c>
      <c r="AU33" s="121">
        <f>$C33*INDEX(Curves!$AQ$8:$AQ$68,AU$4-$B33+1)</f>
        <v/>
      </c>
      <c r="AV33" s="121">
        <f>$C33*INDEX(Curves!$AQ$8:$AQ$68,AV$4-$B33+1)</f>
        <v/>
      </c>
      <c r="AW33" s="121">
        <f>$C33*INDEX(Curves!$AQ$8:$AQ$68,AW$4-$B33+1)</f>
        <v/>
      </c>
      <c r="AX33" s="121">
        <f>$C33*INDEX(Curves!$AQ$8:$AQ$68,AX$4-$B33+1)</f>
        <v/>
      </c>
      <c r="AY33" s="121">
        <f>$C33*INDEX(Curves!$AQ$8:$AQ$68,AY$4-$B33+1)</f>
        <v/>
      </c>
      <c r="AZ33" s="121">
        <f>$C33*INDEX(Curves!$AQ$8:$AQ$68,AZ$4-$B33+1)</f>
        <v/>
      </c>
      <c r="BA33" s="121">
        <f>$C33*INDEX(Curves!$AQ$8:$AQ$68,BA$4-$B33+1)</f>
        <v/>
      </c>
      <c r="BB33" s="121">
        <f>$C33*INDEX(Curves!$AQ$8:$AQ$68,BB$4-$B33+1)</f>
        <v/>
      </c>
      <c r="BC33" s="121">
        <f>$C33*INDEX(Curves!$AQ$8:$AQ$68,BC$4-$B33+1)</f>
        <v/>
      </c>
      <c r="BD33" s="121">
        <f>$C33*INDEX(Curves!$AQ$8:$AQ$68,BD$4-$B33+1)</f>
        <v/>
      </c>
      <c r="BE33" s="121">
        <f>$C33*INDEX(Curves!$AQ$8:$AQ$68,BE$4-$B33+1)</f>
        <v/>
      </c>
      <c r="BF33" s="121">
        <f>$C33*INDEX(Curves!$AQ$8:$AQ$68,BF$4-$B33+1)</f>
        <v/>
      </c>
      <c r="BG33" s="121">
        <f>$C33*INDEX(Curves!$AQ$8:$AQ$68,BG$4-$B33+1)</f>
        <v/>
      </c>
      <c r="BH33" s="121">
        <f>$C33*INDEX(Curves!$AQ$8:$AQ$68,BH$4-$B33+1)</f>
        <v/>
      </c>
      <c r="BI33" s="121">
        <f>$C33*INDEX(Curves!$AQ$8:$AQ$68,BI$4-$B33+1)</f>
        <v/>
      </c>
      <c r="BJ33" s="121">
        <f>$C33*INDEX(Curves!$AQ$8:$AQ$68,BJ$4-$B33+1)</f>
        <v/>
      </c>
      <c r="BK33" s="121">
        <f>$C33*INDEX(Curves!$AQ$8:$AQ$68,BK$4-$B33+1)</f>
        <v/>
      </c>
      <c r="BL33" s="121">
        <f>$C33*INDEX(Curves!$AQ$8:$AQ$68,BL$4-$B33+1)</f>
        <v/>
      </c>
    </row>
    <row r="34">
      <c r="A34" s="116" t="inlineStr">
        <is>
          <t>Cohort month 25</t>
        </is>
      </c>
      <c r="B34" s="116" t="n">
        <v>25</v>
      </c>
      <c r="C34" s="33">
        <f>INDEX(Ops!$E$85:$BL$85,1,$B34)</f>
        <v/>
      </c>
      <c r="AD34" s="121">
        <f>$C34*INDEX(Curves!$AQ$8:$AQ$68,AD$4-$B34+1)</f>
        <v/>
      </c>
      <c r="AE34" s="121">
        <f>$C34*INDEX(Curves!$AQ$8:$AQ$68,AE$4-$B34+1)</f>
        <v/>
      </c>
      <c r="AF34" s="121">
        <f>$C34*INDEX(Curves!$AQ$8:$AQ$68,AF$4-$B34+1)</f>
        <v/>
      </c>
      <c r="AG34" s="121">
        <f>$C34*INDEX(Curves!$AQ$8:$AQ$68,AG$4-$B34+1)</f>
        <v/>
      </c>
      <c r="AH34" s="121">
        <f>$C34*INDEX(Curves!$AQ$8:$AQ$68,AH$4-$B34+1)</f>
        <v/>
      </c>
      <c r="AI34" s="121">
        <f>$C34*INDEX(Curves!$AQ$8:$AQ$68,AI$4-$B34+1)</f>
        <v/>
      </c>
      <c r="AJ34" s="121">
        <f>$C34*INDEX(Curves!$AQ$8:$AQ$68,AJ$4-$B34+1)</f>
        <v/>
      </c>
      <c r="AK34" s="121">
        <f>$C34*INDEX(Curves!$AQ$8:$AQ$68,AK$4-$B34+1)</f>
        <v/>
      </c>
      <c r="AL34" s="121">
        <f>$C34*INDEX(Curves!$AQ$8:$AQ$68,AL$4-$B34+1)</f>
        <v/>
      </c>
      <c r="AM34" s="121">
        <f>$C34*INDEX(Curves!$AQ$8:$AQ$68,AM$4-$B34+1)</f>
        <v/>
      </c>
      <c r="AN34" s="121">
        <f>$C34*INDEX(Curves!$AQ$8:$AQ$68,AN$4-$B34+1)</f>
        <v/>
      </c>
      <c r="AO34" s="121">
        <f>$C34*INDEX(Curves!$AQ$8:$AQ$68,AO$4-$B34+1)</f>
        <v/>
      </c>
      <c r="AP34" s="121">
        <f>$C34*INDEX(Curves!$AQ$8:$AQ$68,AP$4-$B34+1)</f>
        <v/>
      </c>
      <c r="AQ34" s="121">
        <f>$C34*INDEX(Curves!$AQ$8:$AQ$68,AQ$4-$B34+1)</f>
        <v/>
      </c>
      <c r="AR34" s="121">
        <f>$C34*INDEX(Curves!$AQ$8:$AQ$68,AR$4-$B34+1)</f>
        <v/>
      </c>
      <c r="AS34" s="121">
        <f>$C34*INDEX(Curves!$AQ$8:$AQ$68,AS$4-$B34+1)</f>
        <v/>
      </c>
      <c r="AT34" s="121">
        <f>$C34*INDEX(Curves!$AQ$8:$AQ$68,AT$4-$B34+1)</f>
        <v/>
      </c>
      <c r="AU34" s="121">
        <f>$C34*INDEX(Curves!$AQ$8:$AQ$68,AU$4-$B34+1)</f>
        <v/>
      </c>
      <c r="AV34" s="121">
        <f>$C34*INDEX(Curves!$AQ$8:$AQ$68,AV$4-$B34+1)</f>
        <v/>
      </c>
      <c r="AW34" s="121">
        <f>$C34*INDEX(Curves!$AQ$8:$AQ$68,AW$4-$B34+1)</f>
        <v/>
      </c>
      <c r="AX34" s="121">
        <f>$C34*INDEX(Curves!$AQ$8:$AQ$68,AX$4-$B34+1)</f>
        <v/>
      </c>
      <c r="AY34" s="121">
        <f>$C34*INDEX(Curves!$AQ$8:$AQ$68,AY$4-$B34+1)</f>
        <v/>
      </c>
      <c r="AZ34" s="121">
        <f>$C34*INDEX(Curves!$AQ$8:$AQ$68,AZ$4-$B34+1)</f>
        <v/>
      </c>
      <c r="BA34" s="121">
        <f>$C34*INDEX(Curves!$AQ$8:$AQ$68,BA$4-$B34+1)</f>
        <v/>
      </c>
      <c r="BB34" s="121">
        <f>$C34*INDEX(Curves!$AQ$8:$AQ$68,BB$4-$B34+1)</f>
        <v/>
      </c>
      <c r="BC34" s="121">
        <f>$C34*INDEX(Curves!$AQ$8:$AQ$68,BC$4-$B34+1)</f>
        <v/>
      </c>
      <c r="BD34" s="121">
        <f>$C34*INDEX(Curves!$AQ$8:$AQ$68,BD$4-$B34+1)</f>
        <v/>
      </c>
      <c r="BE34" s="121">
        <f>$C34*INDEX(Curves!$AQ$8:$AQ$68,BE$4-$B34+1)</f>
        <v/>
      </c>
      <c r="BF34" s="121">
        <f>$C34*INDEX(Curves!$AQ$8:$AQ$68,BF$4-$B34+1)</f>
        <v/>
      </c>
      <c r="BG34" s="121">
        <f>$C34*INDEX(Curves!$AQ$8:$AQ$68,BG$4-$B34+1)</f>
        <v/>
      </c>
      <c r="BH34" s="121">
        <f>$C34*INDEX(Curves!$AQ$8:$AQ$68,BH$4-$B34+1)</f>
        <v/>
      </c>
      <c r="BI34" s="121">
        <f>$C34*INDEX(Curves!$AQ$8:$AQ$68,BI$4-$B34+1)</f>
        <v/>
      </c>
      <c r="BJ34" s="121">
        <f>$C34*INDEX(Curves!$AQ$8:$AQ$68,BJ$4-$B34+1)</f>
        <v/>
      </c>
      <c r="BK34" s="121">
        <f>$C34*INDEX(Curves!$AQ$8:$AQ$68,BK$4-$B34+1)</f>
        <v/>
      </c>
      <c r="BL34" s="121">
        <f>$C34*INDEX(Curves!$AQ$8:$AQ$68,BL$4-$B34+1)</f>
        <v/>
      </c>
    </row>
    <row r="35">
      <c r="A35" s="116" t="inlineStr">
        <is>
          <t>Cohort month 26</t>
        </is>
      </c>
      <c r="B35" s="116" t="n">
        <v>26</v>
      </c>
      <c r="C35" s="33">
        <f>INDEX(Ops!$E$85:$BL$85,1,$B35)</f>
        <v/>
      </c>
      <c r="AE35" s="121">
        <f>$C35*INDEX(Curves!$AQ$8:$AQ$68,AE$4-$B35+1)</f>
        <v/>
      </c>
      <c r="AF35" s="121">
        <f>$C35*INDEX(Curves!$AQ$8:$AQ$68,AF$4-$B35+1)</f>
        <v/>
      </c>
      <c r="AG35" s="121">
        <f>$C35*INDEX(Curves!$AQ$8:$AQ$68,AG$4-$B35+1)</f>
        <v/>
      </c>
      <c r="AH35" s="121">
        <f>$C35*INDEX(Curves!$AQ$8:$AQ$68,AH$4-$B35+1)</f>
        <v/>
      </c>
      <c r="AI35" s="121">
        <f>$C35*INDEX(Curves!$AQ$8:$AQ$68,AI$4-$B35+1)</f>
        <v/>
      </c>
      <c r="AJ35" s="121">
        <f>$C35*INDEX(Curves!$AQ$8:$AQ$68,AJ$4-$B35+1)</f>
        <v/>
      </c>
      <c r="AK35" s="121">
        <f>$C35*INDEX(Curves!$AQ$8:$AQ$68,AK$4-$B35+1)</f>
        <v/>
      </c>
      <c r="AL35" s="121">
        <f>$C35*INDEX(Curves!$AQ$8:$AQ$68,AL$4-$B35+1)</f>
        <v/>
      </c>
      <c r="AM35" s="121">
        <f>$C35*INDEX(Curves!$AQ$8:$AQ$68,AM$4-$B35+1)</f>
        <v/>
      </c>
      <c r="AN35" s="121">
        <f>$C35*INDEX(Curves!$AQ$8:$AQ$68,AN$4-$B35+1)</f>
        <v/>
      </c>
      <c r="AO35" s="121">
        <f>$C35*INDEX(Curves!$AQ$8:$AQ$68,AO$4-$B35+1)</f>
        <v/>
      </c>
      <c r="AP35" s="121">
        <f>$C35*INDEX(Curves!$AQ$8:$AQ$68,AP$4-$B35+1)</f>
        <v/>
      </c>
      <c r="AQ35" s="121">
        <f>$C35*INDEX(Curves!$AQ$8:$AQ$68,AQ$4-$B35+1)</f>
        <v/>
      </c>
      <c r="AR35" s="121">
        <f>$C35*INDEX(Curves!$AQ$8:$AQ$68,AR$4-$B35+1)</f>
        <v/>
      </c>
      <c r="AS35" s="121">
        <f>$C35*INDEX(Curves!$AQ$8:$AQ$68,AS$4-$B35+1)</f>
        <v/>
      </c>
      <c r="AT35" s="121">
        <f>$C35*INDEX(Curves!$AQ$8:$AQ$68,AT$4-$B35+1)</f>
        <v/>
      </c>
      <c r="AU35" s="121">
        <f>$C35*INDEX(Curves!$AQ$8:$AQ$68,AU$4-$B35+1)</f>
        <v/>
      </c>
      <c r="AV35" s="121">
        <f>$C35*INDEX(Curves!$AQ$8:$AQ$68,AV$4-$B35+1)</f>
        <v/>
      </c>
      <c r="AW35" s="121">
        <f>$C35*INDEX(Curves!$AQ$8:$AQ$68,AW$4-$B35+1)</f>
        <v/>
      </c>
      <c r="AX35" s="121">
        <f>$C35*INDEX(Curves!$AQ$8:$AQ$68,AX$4-$B35+1)</f>
        <v/>
      </c>
      <c r="AY35" s="121">
        <f>$C35*INDEX(Curves!$AQ$8:$AQ$68,AY$4-$B35+1)</f>
        <v/>
      </c>
      <c r="AZ35" s="121">
        <f>$C35*INDEX(Curves!$AQ$8:$AQ$68,AZ$4-$B35+1)</f>
        <v/>
      </c>
      <c r="BA35" s="121">
        <f>$C35*INDEX(Curves!$AQ$8:$AQ$68,BA$4-$B35+1)</f>
        <v/>
      </c>
      <c r="BB35" s="121">
        <f>$C35*INDEX(Curves!$AQ$8:$AQ$68,BB$4-$B35+1)</f>
        <v/>
      </c>
      <c r="BC35" s="121">
        <f>$C35*INDEX(Curves!$AQ$8:$AQ$68,BC$4-$B35+1)</f>
        <v/>
      </c>
      <c r="BD35" s="121">
        <f>$C35*INDEX(Curves!$AQ$8:$AQ$68,BD$4-$B35+1)</f>
        <v/>
      </c>
      <c r="BE35" s="121">
        <f>$C35*INDEX(Curves!$AQ$8:$AQ$68,BE$4-$B35+1)</f>
        <v/>
      </c>
      <c r="BF35" s="121">
        <f>$C35*INDEX(Curves!$AQ$8:$AQ$68,BF$4-$B35+1)</f>
        <v/>
      </c>
      <c r="BG35" s="121">
        <f>$C35*INDEX(Curves!$AQ$8:$AQ$68,BG$4-$B35+1)</f>
        <v/>
      </c>
      <c r="BH35" s="121">
        <f>$C35*INDEX(Curves!$AQ$8:$AQ$68,BH$4-$B35+1)</f>
        <v/>
      </c>
      <c r="BI35" s="121">
        <f>$C35*INDEX(Curves!$AQ$8:$AQ$68,BI$4-$B35+1)</f>
        <v/>
      </c>
      <c r="BJ35" s="121">
        <f>$C35*INDEX(Curves!$AQ$8:$AQ$68,BJ$4-$B35+1)</f>
        <v/>
      </c>
      <c r="BK35" s="121">
        <f>$C35*INDEX(Curves!$AQ$8:$AQ$68,BK$4-$B35+1)</f>
        <v/>
      </c>
      <c r="BL35" s="121">
        <f>$C35*INDEX(Curves!$AQ$8:$AQ$68,BL$4-$B35+1)</f>
        <v/>
      </c>
    </row>
    <row r="36">
      <c r="A36" s="116" t="inlineStr">
        <is>
          <t>Cohort month 27</t>
        </is>
      </c>
      <c r="B36" s="116" t="n">
        <v>27</v>
      </c>
      <c r="C36" s="33">
        <f>INDEX(Ops!$E$85:$BL$85,1,$B36)</f>
        <v/>
      </c>
      <c r="AF36" s="121">
        <f>$C36*INDEX(Curves!$AQ$8:$AQ$68,AF$4-$B36+1)</f>
        <v/>
      </c>
      <c r="AG36" s="121">
        <f>$C36*INDEX(Curves!$AQ$8:$AQ$68,AG$4-$B36+1)</f>
        <v/>
      </c>
      <c r="AH36" s="121">
        <f>$C36*INDEX(Curves!$AQ$8:$AQ$68,AH$4-$B36+1)</f>
        <v/>
      </c>
      <c r="AI36" s="121">
        <f>$C36*INDEX(Curves!$AQ$8:$AQ$68,AI$4-$B36+1)</f>
        <v/>
      </c>
      <c r="AJ36" s="121">
        <f>$C36*INDEX(Curves!$AQ$8:$AQ$68,AJ$4-$B36+1)</f>
        <v/>
      </c>
      <c r="AK36" s="121">
        <f>$C36*INDEX(Curves!$AQ$8:$AQ$68,AK$4-$B36+1)</f>
        <v/>
      </c>
      <c r="AL36" s="121">
        <f>$C36*INDEX(Curves!$AQ$8:$AQ$68,AL$4-$B36+1)</f>
        <v/>
      </c>
      <c r="AM36" s="121">
        <f>$C36*INDEX(Curves!$AQ$8:$AQ$68,AM$4-$B36+1)</f>
        <v/>
      </c>
      <c r="AN36" s="121">
        <f>$C36*INDEX(Curves!$AQ$8:$AQ$68,AN$4-$B36+1)</f>
        <v/>
      </c>
      <c r="AO36" s="121">
        <f>$C36*INDEX(Curves!$AQ$8:$AQ$68,AO$4-$B36+1)</f>
        <v/>
      </c>
      <c r="AP36" s="121">
        <f>$C36*INDEX(Curves!$AQ$8:$AQ$68,AP$4-$B36+1)</f>
        <v/>
      </c>
      <c r="AQ36" s="121">
        <f>$C36*INDEX(Curves!$AQ$8:$AQ$68,AQ$4-$B36+1)</f>
        <v/>
      </c>
      <c r="AR36" s="121">
        <f>$C36*INDEX(Curves!$AQ$8:$AQ$68,AR$4-$B36+1)</f>
        <v/>
      </c>
      <c r="AS36" s="121">
        <f>$C36*INDEX(Curves!$AQ$8:$AQ$68,AS$4-$B36+1)</f>
        <v/>
      </c>
      <c r="AT36" s="121">
        <f>$C36*INDEX(Curves!$AQ$8:$AQ$68,AT$4-$B36+1)</f>
        <v/>
      </c>
      <c r="AU36" s="121">
        <f>$C36*INDEX(Curves!$AQ$8:$AQ$68,AU$4-$B36+1)</f>
        <v/>
      </c>
      <c r="AV36" s="121">
        <f>$C36*INDEX(Curves!$AQ$8:$AQ$68,AV$4-$B36+1)</f>
        <v/>
      </c>
      <c r="AW36" s="121">
        <f>$C36*INDEX(Curves!$AQ$8:$AQ$68,AW$4-$B36+1)</f>
        <v/>
      </c>
      <c r="AX36" s="121">
        <f>$C36*INDEX(Curves!$AQ$8:$AQ$68,AX$4-$B36+1)</f>
        <v/>
      </c>
      <c r="AY36" s="121">
        <f>$C36*INDEX(Curves!$AQ$8:$AQ$68,AY$4-$B36+1)</f>
        <v/>
      </c>
      <c r="AZ36" s="121">
        <f>$C36*INDEX(Curves!$AQ$8:$AQ$68,AZ$4-$B36+1)</f>
        <v/>
      </c>
      <c r="BA36" s="121">
        <f>$C36*INDEX(Curves!$AQ$8:$AQ$68,BA$4-$B36+1)</f>
        <v/>
      </c>
      <c r="BB36" s="121">
        <f>$C36*INDEX(Curves!$AQ$8:$AQ$68,BB$4-$B36+1)</f>
        <v/>
      </c>
      <c r="BC36" s="121">
        <f>$C36*INDEX(Curves!$AQ$8:$AQ$68,BC$4-$B36+1)</f>
        <v/>
      </c>
      <c r="BD36" s="121">
        <f>$C36*INDEX(Curves!$AQ$8:$AQ$68,BD$4-$B36+1)</f>
        <v/>
      </c>
      <c r="BE36" s="121">
        <f>$C36*INDEX(Curves!$AQ$8:$AQ$68,BE$4-$B36+1)</f>
        <v/>
      </c>
      <c r="BF36" s="121">
        <f>$C36*INDEX(Curves!$AQ$8:$AQ$68,BF$4-$B36+1)</f>
        <v/>
      </c>
      <c r="BG36" s="121">
        <f>$C36*INDEX(Curves!$AQ$8:$AQ$68,BG$4-$B36+1)</f>
        <v/>
      </c>
      <c r="BH36" s="121">
        <f>$C36*INDEX(Curves!$AQ$8:$AQ$68,BH$4-$B36+1)</f>
        <v/>
      </c>
      <c r="BI36" s="121">
        <f>$C36*INDEX(Curves!$AQ$8:$AQ$68,BI$4-$B36+1)</f>
        <v/>
      </c>
      <c r="BJ36" s="121">
        <f>$C36*INDEX(Curves!$AQ$8:$AQ$68,BJ$4-$B36+1)</f>
        <v/>
      </c>
      <c r="BK36" s="121">
        <f>$C36*INDEX(Curves!$AQ$8:$AQ$68,BK$4-$B36+1)</f>
        <v/>
      </c>
      <c r="BL36" s="121">
        <f>$C36*INDEX(Curves!$AQ$8:$AQ$68,BL$4-$B36+1)</f>
        <v/>
      </c>
    </row>
    <row r="37">
      <c r="A37" s="116" t="inlineStr">
        <is>
          <t>Cohort month 28</t>
        </is>
      </c>
      <c r="B37" s="116" t="n">
        <v>28</v>
      </c>
      <c r="C37" s="33">
        <f>INDEX(Ops!$E$85:$BL$85,1,$B37)</f>
        <v/>
      </c>
      <c r="AG37" s="121">
        <f>$C37*INDEX(Curves!$AQ$8:$AQ$68,AG$4-$B37+1)</f>
        <v/>
      </c>
      <c r="AH37" s="121">
        <f>$C37*INDEX(Curves!$AQ$8:$AQ$68,AH$4-$B37+1)</f>
        <v/>
      </c>
      <c r="AI37" s="121">
        <f>$C37*INDEX(Curves!$AQ$8:$AQ$68,AI$4-$B37+1)</f>
        <v/>
      </c>
      <c r="AJ37" s="121">
        <f>$C37*INDEX(Curves!$AQ$8:$AQ$68,AJ$4-$B37+1)</f>
        <v/>
      </c>
      <c r="AK37" s="121">
        <f>$C37*INDEX(Curves!$AQ$8:$AQ$68,AK$4-$B37+1)</f>
        <v/>
      </c>
      <c r="AL37" s="121">
        <f>$C37*INDEX(Curves!$AQ$8:$AQ$68,AL$4-$B37+1)</f>
        <v/>
      </c>
      <c r="AM37" s="121">
        <f>$C37*INDEX(Curves!$AQ$8:$AQ$68,AM$4-$B37+1)</f>
        <v/>
      </c>
      <c r="AN37" s="121">
        <f>$C37*INDEX(Curves!$AQ$8:$AQ$68,AN$4-$B37+1)</f>
        <v/>
      </c>
      <c r="AO37" s="121">
        <f>$C37*INDEX(Curves!$AQ$8:$AQ$68,AO$4-$B37+1)</f>
        <v/>
      </c>
      <c r="AP37" s="121">
        <f>$C37*INDEX(Curves!$AQ$8:$AQ$68,AP$4-$B37+1)</f>
        <v/>
      </c>
      <c r="AQ37" s="121">
        <f>$C37*INDEX(Curves!$AQ$8:$AQ$68,AQ$4-$B37+1)</f>
        <v/>
      </c>
      <c r="AR37" s="121">
        <f>$C37*INDEX(Curves!$AQ$8:$AQ$68,AR$4-$B37+1)</f>
        <v/>
      </c>
      <c r="AS37" s="121">
        <f>$C37*INDEX(Curves!$AQ$8:$AQ$68,AS$4-$B37+1)</f>
        <v/>
      </c>
      <c r="AT37" s="121">
        <f>$C37*INDEX(Curves!$AQ$8:$AQ$68,AT$4-$B37+1)</f>
        <v/>
      </c>
      <c r="AU37" s="121">
        <f>$C37*INDEX(Curves!$AQ$8:$AQ$68,AU$4-$B37+1)</f>
        <v/>
      </c>
      <c r="AV37" s="121">
        <f>$C37*INDEX(Curves!$AQ$8:$AQ$68,AV$4-$B37+1)</f>
        <v/>
      </c>
      <c r="AW37" s="121">
        <f>$C37*INDEX(Curves!$AQ$8:$AQ$68,AW$4-$B37+1)</f>
        <v/>
      </c>
      <c r="AX37" s="121">
        <f>$C37*INDEX(Curves!$AQ$8:$AQ$68,AX$4-$B37+1)</f>
        <v/>
      </c>
      <c r="AY37" s="121">
        <f>$C37*INDEX(Curves!$AQ$8:$AQ$68,AY$4-$B37+1)</f>
        <v/>
      </c>
      <c r="AZ37" s="121">
        <f>$C37*INDEX(Curves!$AQ$8:$AQ$68,AZ$4-$B37+1)</f>
        <v/>
      </c>
      <c r="BA37" s="121">
        <f>$C37*INDEX(Curves!$AQ$8:$AQ$68,BA$4-$B37+1)</f>
        <v/>
      </c>
      <c r="BB37" s="121">
        <f>$C37*INDEX(Curves!$AQ$8:$AQ$68,BB$4-$B37+1)</f>
        <v/>
      </c>
      <c r="BC37" s="121">
        <f>$C37*INDEX(Curves!$AQ$8:$AQ$68,BC$4-$B37+1)</f>
        <v/>
      </c>
      <c r="BD37" s="121">
        <f>$C37*INDEX(Curves!$AQ$8:$AQ$68,BD$4-$B37+1)</f>
        <v/>
      </c>
      <c r="BE37" s="121">
        <f>$C37*INDEX(Curves!$AQ$8:$AQ$68,BE$4-$B37+1)</f>
        <v/>
      </c>
      <c r="BF37" s="121">
        <f>$C37*INDEX(Curves!$AQ$8:$AQ$68,BF$4-$B37+1)</f>
        <v/>
      </c>
      <c r="BG37" s="121">
        <f>$C37*INDEX(Curves!$AQ$8:$AQ$68,BG$4-$B37+1)</f>
        <v/>
      </c>
      <c r="BH37" s="121">
        <f>$C37*INDEX(Curves!$AQ$8:$AQ$68,BH$4-$B37+1)</f>
        <v/>
      </c>
      <c r="BI37" s="121">
        <f>$C37*INDEX(Curves!$AQ$8:$AQ$68,BI$4-$B37+1)</f>
        <v/>
      </c>
      <c r="BJ37" s="121">
        <f>$C37*INDEX(Curves!$AQ$8:$AQ$68,BJ$4-$B37+1)</f>
        <v/>
      </c>
      <c r="BK37" s="121">
        <f>$C37*INDEX(Curves!$AQ$8:$AQ$68,BK$4-$B37+1)</f>
        <v/>
      </c>
      <c r="BL37" s="121">
        <f>$C37*INDEX(Curves!$AQ$8:$AQ$68,BL$4-$B37+1)</f>
        <v/>
      </c>
    </row>
    <row r="38">
      <c r="A38" s="116" t="inlineStr">
        <is>
          <t>Cohort month 29</t>
        </is>
      </c>
      <c r="B38" s="116" t="n">
        <v>29</v>
      </c>
      <c r="C38" s="33">
        <f>INDEX(Ops!$E$85:$BL$85,1,$B38)</f>
        <v/>
      </c>
      <c r="AH38" s="121">
        <f>$C38*INDEX(Curves!$AQ$8:$AQ$68,AH$4-$B38+1)</f>
        <v/>
      </c>
      <c r="AI38" s="121">
        <f>$C38*INDEX(Curves!$AQ$8:$AQ$68,AI$4-$B38+1)</f>
        <v/>
      </c>
      <c r="AJ38" s="121">
        <f>$C38*INDEX(Curves!$AQ$8:$AQ$68,AJ$4-$B38+1)</f>
        <v/>
      </c>
      <c r="AK38" s="121">
        <f>$C38*INDEX(Curves!$AQ$8:$AQ$68,AK$4-$B38+1)</f>
        <v/>
      </c>
      <c r="AL38" s="121">
        <f>$C38*INDEX(Curves!$AQ$8:$AQ$68,AL$4-$B38+1)</f>
        <v/>
      </c>
      <c r="AM38" s="121">
        <f>$C38*INDEX(Curves!$AQ$8:$AQ$68,AM$4-$B38+1)</f>
        <v/>
      </c>
      <c r="AN38" s="121">
        <f>$C38*INDEX(Curves!$AQ$8:$AQ$68,AN$4-$B38+1)</f>
        <v/>
      </c>
      <c r="AO38" s="121">
        <f>$C38*INDEX(Curves!$AQ$8:$AQ$68,AO$4-$B38+1)</f>
        <v/>
      </c>
      <c r="AP38" s="121">
        <f>$C38*INDEX(Curves!$AQ$8:$AQ$68,AP$4-$B38+1)</f>
        <v/>
      </c>
      <c r="AQ38" s="121">
        <f>$C38*INDEX(Curves!$AQ$8:$AQ$68,AQ$4-$B38+1)</f>
        <v/>
      </c>
      <c r="AR38" s="121">
        <f>$C38*INDEX(Curves!$AQ$8:$AQ$68,AR$4-$B38+1)</f>
        <v/>
      </c>
      <c r="AS38" s="121">
        <f>$C38*INDEX(Curves!$AQ$8:$AQ$68,AS$4-$B38+1)</f>
        <v/>
      </c>
      <c r="AT38" s="121">
        <f>$C38*INDEX(Curves!$AQ$8:$AQ$68,AT$4-$B38+1)</f>
        <v/>
      </c>
      <c r="AU38" s="121">
        <f>$C38*INDEX(Curves!$AQ$8:$AQ$68,AU$4-$B38+1)</f>
        <v/>
      </c>
      <c r="AV38" s="121">
        <f>$C38*INDEX(Curves!$AQ$8:$AQ$68,AV$4-$B38+1)</f>
        <v/>
      </c>
      <c r="AW38" s="121">
        <f>$C38*INDEX(Curves!$AQ$8:$AQ$68,AW$4-$B38+1)</f>
        <v/>
      </c>
      <c r="AX38" s="121">
        <f>$C38*INDEX(Curves!$AQ$8:$AQ$68,AX$4-$B38+1)</f>
        <v/>
      </c>
      <c r="AY38" s="121">
        <f>$C38*INDEX(Curves!$AQ$8:$AQ$68,AY$4-$B38+1)</f>
        <v/>
      </c>
      <c r="AZ38" s="121">
        <f>$C38*INDEX(Curves!$AQ$8:$AQ$68,AZ$4-$B38+1)</f>
        <v/>
      </c>
      <c r="BA38" s="121">
        <f>$C38*INDEX(Curves!$AQ$8:$AQ$68,BA$4-$B38+1)</f>
        <v/>
      </c>
      <c r="BB38" s="121">
        <f>$C38*INDEX(Curves!$AQ$8:$AQ$68,BB$4-$B38+1)</f>
        <v/>
      </c>
      <c r="BC38" s="121">
        <f>$C38*INDEX(Curves!$AQ$8:$AQ$68,BC$4-$B38+1)</f>
        <v/>
      </c>
      <c r="BD38" s="121">
        <f>$C38*INDEX(Curves!$AQ$8:$AQ$68,BD$4-$B38+1)</f>
        <v/>
      </c>
      <c r="BE38" s="121">
        <f>$C38*INDEX(Curves!$AQ$8:$AQ$68,BE$4-$B38+1)</f>
        <v/>
      </c>
      <c r="BF38" s="121">
        <f>$C38*INDEX(Curves!$AQ$8:$AQ$68,BF$4-$B38+1)</f>
        <v/>
      </c>
      <c r="BG38" s="121">
        <f>$C38*INDEX(Curves!$AQ$8:$AQ$68,BG$4-$B38+1)</f>
        <v/>
      </c>
      <c r="BH38" s="121">
        <f>$C38*INDEX(Curves!$AQ$8:$AQ$68,BH$4-$B38+1)</f>
        <v/>
      </c>
      <c r="BI38" s="121">
        <f>$C38*INDEX(Curves!$AQ$8:$AQ$68,BI$4-$B38+1)</f>
        <v/>
      </c>
      <c r="BJ38" s="121">
        <f>$C38*INDEX(Curves!$AQ$8:$AQ$68,BJ$4-$B38+1)</f>
        <v/>
      </c>
      <c r="BK38" s="121">
        <f>$C38*INDEX(Curves!$AQ$8:$AQ$68,BK$4-$B38+1)</f>
        <v/>
      </c>
      <c r="BL38" s="121">
        <f>$C38*INDEX(Curves!$AQ$8:$AQ$68,BL$4-$B38+1)</f>
        <v/>
      </c>
    </row>
    <row r="39">
      <c r="A39" s="116" t="inlineStr">
        <is>
          <t>Cohort month 30</t>
        </is>
      </c>
      <c r="B39" s="116" t="n">
        <v>30</v>
      </c>
      <c r="C39" s="33">
        <f>INDEX(Ops!$E$85:$BL$85,1,$B39)</f>
        <v/>
      </c>
      <c r="AI39" s="121">
        <f>$C39*INDEX(Curves!$AQ$8:$AQ$68,AI$4-$B39+1)</f>
        <v/>
      </c>
      <c r="AJ39" s="121">
        <f>$C39*INDEX(Curves!$AQ$8:$AQ$68,AJ$4-$B39+1)</f>
        <v/>
      </c>
      <c r="AK39" s="121">
        <f>$C39*INDEX(Curves!$AQ$8:$AQ$68,AK$4-$B39+1)</f>
        <v/>
      </c>
      <c r="AL39" s="121">
        <f>$C39*INDEX(Curves!$AQ$8:$AQ$68,AL$4-$B39+1)</f>
        <v/>
      </c>
      <c r="AM39" s="121">
        <f>$C39*INDEX(Curves!$AQ$8:$AQ$68,AM$4-$B39+1)</f>
        <v/>
      </c>
      <c r="AN39" s="121">
        <f>$C39*INDEX(Curves!$AQ$8:$AQ$68,AN$4-$B39+1)</f>
        <v/>
      </c>
      <c r="AO39" s="121">
        <f>$C39*INDEX(Curves!$AQ$8:$AQ$68,AO$4-$B39+1)</f>
        <v/>
      </c>
      <c r="AP39" s="121">
        <f>$C39*INDEX(Curves!$AQ$8:$AQ$68,AP$4-$B39+1)</f>
        <v/>
      </c>
      <c r="AQ39" s="121">
        <f>$C39*INDEX(Curves!$AQ$8:$AQ$68,AQ$4-$B39+1)</f>
        <v/>
      </c>
      <c r="AR39" s="121">
        <f>$C39*INDEX(Curves!$AQ$8:$AQ$68,AR$4-$B39+1)</f>
        <v/>
      </c>
      <c r="AS39" s="121">
        <f>$C39*INDEX(Curves!$AQ$8:$AQ$68,AS$4-$B39+1)</f>
        <v/>
      </c>
      <c r="AT39" s="121">
        <f>$C39*INDEX(Curves!$AQ$8:$AQ$68,AT$4-$B39+1)</f>
        <v/>
      </c>
      <c r="AU39" s="121">
        <f>$C39*INDEX(Curves!$AQ$8:$AQ$68,AU$4-$B39+1)</f>
        <v/>
      </c>
      <c r="AV39" s="121">
        <f>$C39*INDEX(Curves!$AQ$8:$AQ$68,AV$4-$B39+1)</f>
        <v/>
      </c>
      <c r="AW39" s="121">
        <f>$C39*INDEX(Curves!$AQ$8:$AQ$68,AW$4-$B39+1)</f>
        <v/>
      </c>
      <c r="AX39" s="121">
        <f>$C39*INDEX(Curves!$AQ$8:$AQ$68,AX$4-$B39+1)</f>
        <v/>
      </c>
      <c r="AY39" s="121">
        <f>$C39*INDEX(Curves!$AQ$8:$AQ$68,AY$4-$B39+1)</f>
        <v/>
      </c>
      <c r="AZ39" s="121">
        <f>$C39*INDEX(Curves!$AQ$8:$AQ$68,AZ$4-$B39+1)</f>
        <v/>
      </c>
      <c r="BA39" s="121">
        <f>$C39*INDEX(Curves!$AQ$8:$AQ$68,BA$4-$B39+1)</f>
        <v/>
      </c>
      <c r="BB39" s="121">
        <f>$C39*INDEX(Curves!$AQ$8:$AQ$68,BB$4-$B39+1)</f>
        <v/>
      </c>
      <c r="BC39" s="121">
        <f>$C39*INDEX(Curves!$AQ$8:$AQ$68,BC$4-$B39+1)</f>
        <v/>
      </c>
      <c r="BD39" s="121">
        <f>$C39*INDEX(Curves!$AQ$8:$AQ$68,BD$4-$B39+1)</f>
        <v/>
      </c>
      <c r="BE39" s="121">
        <f>$C39*INDEX(Curves!$AQ$8:$AQ$68,BE$4-$B39+1)</f>
        <v/>
      </c>
      <c r="BF39" s="121">
        <f>$C39*INDEX(Curves!$AQ$8:$AQ$68,BF$4-$B39+1)</f>
        <v/>
      </c>
      <c r="BG39" s="121">
        <f>$C39*INDEX(Curves!$AQ$8:$AQ$68,BG$4-$B39+1)</f>
        <v/>
      </c>
      <c r="BH39" s="121">
        <f>$C39*INDEX(Curves!$AQ$8:$AQ$68,BH$4-$B39+1)</f>
        <v/>
      </c>
      <c r="BI39" s="121">
        <f>$C39*INDEX(Curves!$AQ$8:$AQ$68,BI$4-$B39+1)</f>
        <v/>
      </c>
      <c r="BJ39" s="121">
        <f>$C39*INDEX(Curves!$AQ$8:$AQ$68,BJ$4-$B39+1)</f>
        <v/>
      </c>
      <c r="BK39" s="121">
        <f>$C39*INDEX(Curves!$AQ$8:$AQ$68,BK$4-$B39+1)</f>
        <v/>
      </c>
      <c r="BL39" s="121">
        <f>$C39*INDEX(Curves!$AQ$8:$AQ$68,BL$4-$B39+1)</f>
        <v/>
      </c>
    </row>
    <row r="40">
      <c r="A40" s="116" t="inlineStr">
        <is>
          <t>Cohort month 31</t>
        </is>
      </c>
      <c r="B40" s="116" t="n">
        <v>31</v>
      </c>
      <c r="C40" s="33">
        <f>INDEX(Ops!$E$85:$BL$85,1,$B40)</f>
        <v/>
      </c>
      <c r="AJ40" s="121">
        <f>$C40*INDEX(Curves!$AQ$8:$AQ$68,AJ$4-$B40+1)</f>
        <v/>
      </c>
      <c r="AK40" s="121">
        <f>$C40*INDEX(Curves!$AQ$8:$AQ$68,AK$4-$B40+1)</f>
        <v/>
      </c>
      <c r="AL40" s="121">
        <f>$C40*INDEX(Curves!$AQ$8:$AQ$68,AL$4-$B40+1)</f>
        <v/>
      </c>
      <c r="AM40" s="121">
        <f>$C40*INDEX(Curves!$AQ$8:$AQ$68,AM$4-$B40+1)</f>
        <v/>
      </c>
      <c r="AN40" s="121">
        <f>$C40*INDEX(Curves!$AQ$8:$AQ$68,AN$4-$B40+1)</f>
        <v/>
      </c>
      <c r="AO40" s="121">
        <f>$C40*INDEX(Curves!$AQ$8:$AQ$68,AO$4-$B40+1)</f>
        <v/>
      </c>
      <c r="AP40" s="121">
        <f>$C40*INDEX(Curves!$AQ$8:$AQ$68,AP$4-$B40+1)</f>
        <v/>
      </c>
      <c r="AQ40" s="121">
        <f>$C40*INDEX(Curves!$AQ$8:$AQ$68,AQ$4-$B40+1)</f>
        <v/>
      </c>
      <c r="AR40" s="121">
        <f>$C40*INDEX(Curves!$AQ$8:$AQ$68,AR$4-$B40+1)</f>
        <v/>
      </c>
      <c r="AS40" s="121">
        <f>$C40*INDEX(Curves!$AQ$8:$AQ$68,AS$4-$B40+1)</f>
        <v/>
      </c>
      <c r="AT40" s="121">
        <f>$C40*INDEX(Curves!$AQ$8:$AQ$68,AT$4-$B40+1)</f>
        <v/>
      </c>
      <c r="AU40" s="121">
        <f>$C40*INDEX(Curves!$AQ$8:$AQ$68,AU$4-$B40+1)</f>
        <v/>
      </c>
      <c r="AV40" s="121">
        <f>$C40*INDEX(Curves!$AQ$8:$AQ$68,AV$4-$B40+1)</f>
        <v/>
      </c>
      <c r="AW40" s="121">
        <f>$C40*INDEX(Curves!$AQ$8:$AQ$68,AW$4-$B40+1)</f>
        <v/>
      </c>
      <c r="AX40" s="121">
        <f>$C40*INDEX(Curves!$AQ$8:$AQ$68,AX$4-$B40+1)</f>
        <v/>
      </c>
      <c r="AY40" s="121">
        <f>$C40*INDEX(Curves!$AQ$8:$AQ$68,AY$4-$B40+1)</f>
        <v/>
      </c>
      <c r="AZ40" s="121">
        <f>$C40*INDEX(Curves!$AQ$8:$AQ$68,AZ$4-$B40+1)</f>
        <v/>
      </c>
      <c r="BA40" s="121">
        <f>$C40*INDEX(Curves!$AQ$8:$AQ$68,BA$4-$B40+1)</f>
        <v/>
      </c>
      <c r="BB40" s="121">
        <f>$C40*INDEX(Curves!$AQ$8:$AQ$68,BB$4-$B40+1)</f>
        <v/>
      </c>
      <c r="BC40" s="121">
        <f>$C40*INDEX(Curves!$AQ$8:$AQ$68,BC$4-$B40+1)</f>
        <v/>
      </c>
      <c r="BD40" s="121">
        <f>$C40*INDEX(Curves!$AQ$8:$AQ$68,BD$4-$B40+1)</f>
        <v/>
      </c>
      <c r="BE40" s="121">
        <f>$C40*INDEX(Curves!$AQ$8:$AQ$68,BE$4-$B40+1)</f>
        <v/>
      </c>
      <c r="BF40" s="121">
        <f>$C40*INDEX(Curves!$AQ$8:$AQ$68,BF$4-$B40+1)</f>
        <v/>
      </c>
      <c r="BG40" s="121">
        <f>$C40*INDEX(Curves!$AQ$8:$AQ$68,BG$4-$B40+1)</f>
        <v/>
      </c>
      <c r="BH40" s="121">
        <f>$C40*INDEX(Curves!$AQ$8:$AQ$68,BH$4-$B40+1)</f>
        <v/>
      </c>
      <c r="BI40" s="121">
        <f>$C40*INDEX(Curves!$AQ$8:$AQ$68,BI$4-$B40+1)</f>
        <v/>
      </c>
      <c r="BJ40" s="121">
        <f>$C40*INDEX(Curves!$AQ$8:$AQ$68,BJ$4-$B40+1)</f>
        <v/>
      </c>
      <c r="BK40" s="121">
        <f>$C40*INDEX(Curves!$AQ$8:$AQ$68,BK$4-$B40+1)</f>
        <v/>
      </c>
      <c r="BL40" s="121">
        <f>$C40*INDEX(Curves!$AQ$8:$AQ$68,BL$4-$B40+1)</f>
        <v/>
      </c>
    </row>
    <row r="41">
      <c r="A41" s="116" t="inlineStr">
        <is>
          <t>Cohort month 32</t>
        </is>
      </c>
      <c r="B41" s="116" t="n">
        <v>32</v>
      </c>
      <c r="C41" s="33">
        <f>INDEX(Ops!$E$85:$BL$85,1,$B41)</f>
        <v/>
      </c>
      <c r="AK41" s="121">
        <f>$C41*INDEX(Curves!$AQ$8:$AQ$68,AK$4-$B41+1)</f>
        <v/>
      </c>
      <c r="AL41" s="121">
        <f>$C41*INDEX(Curves!$AQ$8:$AQ$68,AL$4-$B41+1)</f>
        <v/>
      </c>
      <c r="AM41" s="121">
        <f>$C41*INDEX(Curves!$AQ$8:$AQ$68,AM$4-$B41+1)</f>
        <v/>
      </c>
      <c r="AN41" s="121">
        <f>$C41*INDEX(Curves!$AQ$8:$AQ$68,AN$4-$B41+1)</f>
        <v/>
      </c>
      <c r="AO41" s="121">
        <f>$C41*INDEX(Curves!$AQ$8:$AQ$68,AO$4-$B41+1)</f>
        <v/>
      </c>
      <c r="AP41" s="121">
        <f>$C41*INDEX(Curves!$AQ$8:$AQ$68,AP$4-$B41+1)</f>
        <v/>
      </c>
      <c r="AQ41" s="121">
        <f>$C41*INDEX(Curves!$AQ$8:$AQ$68,AQ$4-$B41+1)</f>
        <v/>
      </c>
      <c r="AR41" s="121">
        <f>$C41*INDEX(Curves!$AQ$8:$AQ$68,AR$4-$B41+1)</f>
        <v/>
      </c>
      <c r="AS41" s="121">
        <f>$C41*INDEX(Curves!$AQ$8:$AQ$68,AS$4-$B41+1)</f>
        <v/>
      </c>
      <c r="AT41" s="121">
        <f>$C41*INDEX(Curves!$AQ$8:$AQ$68,AT$4-$B41+1)</f>
        <v/>
      </c>
      <c r="AU41" s="121">
        <f>$C41*INDEX(Curves!$AQ$8:$AQ$68,AU$4-$B41+1)</f>
        <v/>
      </c>
      <c r="AV41" s="121">
        <f>$C41*INDEX(Curves!$AQ$8:$AQ$68,AV$4-$B41+1)</f>
        <v/>
      </c>
      <c r="AW41" s="121">
        <f>$C41*INDEX(Curves!$AQ$8:$AQ$68,AW$4-$B41+1)</f>
        <v/>
      </c>
      <c r="AX41" s="121">
        <f>$C41*INDEX(Curves!$AQ$8:$AQ$68,AX$4-$B41+1)</f>
        <v/>
      </c>
      <c r="AY41" s="121">
        <f>$C41*INDEX(Curves!$AQ$8:$AQ$68,AY$4-$B41+1)</f>
        <v/>
      </c>
      <c r="AZ41" s="121">
        <f>$C41*INDEX(Curves!$AQ$8:$AQ$68,AZ$4-$B41+1)</f>
        <v/>
      </c>
      <c r="BA41" s="121">
        <f>$C41*INDEX(Curves!$AQ$8:$AQ$68,BA$4-$B41+1)</f>
        <v/>
      </c>
      <c r="BB41" s="121">
        <f>$C41*INDEX(Curves!$AQ$8:$AQ$68,BB$4-$B41+1)</f>
        <v/>
      </c>
      <c r="BC41" s="121">
        <f>$C41*INDEX(Curves!$AQ$8:$AQ$68,BC$4-$B41+1)</f>
        <v/>
      </c>
      <c r="BD41" s="121">
        <f>$C41*INDEX(Curves!$AQ$8:$AQ$68,BD$4-$B41+1)</f>
        <v/>
      </c>
      <c r="BE41" s="121">
        <f>$C41*INDEX(Curves!$AQ$8:$AQ$68,BE$4-$B41+1)</f>
        <v/>
      </c>
      <c r="BF41" s="121">
        <f>$C41*INDEX(Curves!$AQ$8:$AQ$68,BF$4-$B41+1)</f>
        <v/>
      </c>
      <c r="BG41" s="121">
        <f>$C41*INDEX(Curves!$AQ$8:$AQ$68,BG$4-$B41+1)</f>
        <v/>
      </c>
      <c r="BH41" s="121">
        <f>$C41*INDEX(Curves!$AQ$8:$AQ$68,BH$4-$B41+1)</f>
        <v/>
      </c>
      <c r="BI41" s="121">
        <f>$C41*INDEX(Curves!$AQ$8:$AQ$68,BI$4-$B41+1)</f>
        <v/>
      </c>
      <c r="BJ41" s="121">
        <f>$C41*INDEX(Curves!$AQ$8:$AQ$68,BJ$4-$B41+1)</f>
        <v/>
      </c>
      <c r="BK41" s="121">
        <f>$C41*INDEX(Curves!$AQ$8:$AQ$68,BK$4-$B41+1)</f>
        <v/>
      </c>
      <c r="BL41" s="121">
        <f>$C41*INDEX(Curves!$AQ$8:$AQ$68,BL$4-$B41+1)</f>
        <v/>
      </c>
    </row>
    <row r="42">
      <c r="A42" s="116" t="inlineStr">
        <is>
          <t>Cohort month 33</t>
        </is>
      </c>
      <c r="B42" s="116" t="n">
        <v>33</v>
      </c>
      <c r="C42" s="33">
        <f>INDEX(Ops!$E$85:$BL$85,1,$B42)</f>
        <v/>
      </c>
      <c r="AL42" s="121">
        <f>$C42*INDEX(Curves!$AQ$8:$AQ$68,AL$4-$B42+1)</f>
        <v/>
      </c>
      <c r="AM42" s="121">
        <f>$C42*INDEX(Curves!$AQ$8:$AQ$68,AM$4-$B42+1)</f>
        <v/>
      </c>
      <c r="AN42" s="121">
        <f>$C42*INDEX(Curves!$AQ$8:$AQ$68,AN$4-$B42+1)</f>
        <v/>
      </c>
      <c r="AO42" s="121">
        <f>$C42*INDEX(Curves!$AQ$8:$AQ$68,AO$4-$B42+1)</f>
        <v/>
      </c>
      <c r="AP42" s="121">
        <f>$C42*INDEX(Curves!$AQ$8:$AQ$68,AP$4-$B42+1)</f>
        <v/>
      </c>
      <c r="AQ42" s="121">
        <f>$C42*INDEX(Curves!$AQ$8:$AQ$68,AQ$4-$B42+1)</f>
        <v/>
      </c>
      <c r="AR42" s="121">
        <f>$C42*INDEX(Curves!$AQ$8:$AQ$68,AR$4-$B42+1)</f>
        <v/>
      </c>
      <c r="AS42" s="121">
        <f>$C42*INDEX(Curves!$AQ$8:$AQ$68,AS$4-$B42+1)</f>
        <v/>
      </c>
      <c r="AT42" s="121">
        <f>$C42*INDEX(Curves!$AQ$8:$AQ$68,AT$4-$B42+1)</f>
        <v/>
      </c>
      <c r="AU42" s="121">
        <f>$C42*INDEX(Curves!$AQ$8:$AQ$68,AU$4-$B42+1)</f>
        <v/>
      </c>
      <c r="AV42" s="121">
        <f>$C42*INDEX(Curves!$AQ$8:$AQ$68,AV$4-$B42+1)</f>
        <v/>
      </c>
      <c r="AW42" s="121">
        <f>$C42*INDEX(Curves!$AQ$8:$AQ$68,AW$4-$B42+1)</f>
        <v/>
      </c>
      <c r="AX42" s="121">
        <f>$C42*INDEX(Curves!$AQ$8:$AQ$68,AX$4-$B42+1)</f>
        <v/>
      </c>
      <c r="AY42" s="121">
        <f>$C42*INDEX(Curves!$AQ$8:$AQ$68,AY$4-$B42+1)</f>
        <v/>
      </c>
      <c r="AZ42" s="121">
        <f>$C42*INDEX(Curves!$AQ$8:$AQ$68,AZ$4-$B42+1)</f>
        <v/>
      </c>
      <c r="BA42" s="121">
        <f>$C42*INDEX(Curves!$AQ$8:$AQ$68,BA$4-$B42+1)</f>
        <v/>
      </c>
      <c r="BB42" s="121">
        <f>$C42*INDEX(Curves!$AQ$8:$AQ$68,BB$4-$B42+1)</f>
        <v/>
      </c>
      <c r="BC42" s="121">
        <f>$C42*INDEX(Curves!$AQ$8:$AQ$68,BC$4-$B42+1)</f>
        <v/>
      </c>
      <c r="BD42" s="121">
        <f>$C42*INDEX(Curves!$AQ$8:$AQ$68,BD$4-$B42+1)</f>
        <v/>
      </c>
      <c r="BE42" s="121">
        <f>$C42*INDEX(Curves!$AQ$8:$AQ$68,BE$4-$B42+1)</f>
        <v/>
      </c>
      <c r="BF42" s="121">
        <f>$C42*INDEX(Curves!$AQ$8:$AQ$68,BF$4-$B42+1)</f>
        <v/>
      </c>
      <c r="BG42" s="121">
        <f>$C42*INDEX(Curves!$AQ$8:$AQ$68,BG$4-$B42+1)</f>
        <v/>
      </c>
      <c r="BH42" s="121">
        <f>$C42*INDEX(Curves!$AQ$8:$AQ$68,BH$4-$B42+1)</f>
        <v/>
      </c>
      <c r="BI42" s="121">
        <f>$C42*INDEX(Curves!$AQ$8:$AQ$68,BI$4-$B42+1)</f>
        <v/>
      </c>
      <c r="BJ42" s="121">
        <f>$C42*INDEX(Curves!$AQ$8:$AQ$68,BJ$4-$B42+1)</f>
        <v/>
      </c>
      <c r="BK42" s="121">
        <f>$C42*INDEX(Curves!$AQ$8:$AQ$68,BK$4-$B42+1)</f>
        <v/>
      </c>
      <c r="BL42" s="121">
        <f>$C42*INDEX(Curves!$AQ$8:$AQ$68,BL$4-$B42+1)</f>
        <v/>
      </c>
    </row>
    <row r="43">
      <c r="A43" s="116" t="inlineStr">
        <is>
          <t>Cohort month 34</t>
        </is>
      </c>
      <c r="B43" s="116" t="n">
        <v>34</v>
      </c>
      <c r="C43" s="33">
        <f>INDEX(Ops!$E$85:$BL$85,1,$B43)</f>
        <v/>
      </c>
      <c r="AM43" s="121">
        <f>$C43*INDEX(Curves!$AQ$8:$AQ$68,AM$4-$B43+1)</f>
        <v/>
      </c>
      <c r="AN43" s="121">
        <f>$C43*INDEX(Curves!$AQ$8:$AQ$68,AN$4-$B43+1)</f>
        <v/>
      </c>
      <c r="AO43" s="121">
        <f>$C43*INDEX(Curves!$AQ$8:$AQ$68,AO$4-$B43+1)</f>
        <v/>
      </c>
      <c r="AP43" s="121">
        <f>$C43*INDEX(Curves!$AQ$8:$AQ$68,AP$4-$B43+1)</f>
        <v/>
      </c>
      <c r="AQ43" s="121">
        <f>$C43*INDEX(Curves!$AQ$8:$AQ$68,AQ$4-$B43+1)</f>
        <v/>
      </c>
      <c r="AR43" s="121">
        <f>$C43*INDEX(Curves!$AQ$8:$AQ$68,AR$4-$B43+1)</f>
        <v/>
      </c>
      <c r="AS43" s="121">
        <f>$C43*INDEX(Curves!$AQ$8:$AQ$68,AS$4-$B43+1)</f>
        <v/>
      </c>
      <c r="AT43" s="121">
        <f>$C43*INDEX(Curves!$AQ$8:$AQ$68,AT$4-$B43+1)</f>
        <v/>
      </c>
      <c r="AU43" s="121">
        <f>$C43*INDEX(Curves!$AQ$8:$AQ$68,AU$4-$B43+1)</f>
        <v/>
      </c>
      <c r="AV43" s="121">
        <f>$C43*INDEX(Curves!$AQ$8:$AQ$68,AV$4-$B43+1)</f>
        <v/>
      </c>
      <c r="AW43" s="121">
        <f>$C43*INDEX(Curves!$AQ$8:$AQ$68,AW$4-$B43+1)</f>
        <v/>
      </c>
      <c r="AX43" s="121">
        <f>$C43*INDEX(Curves!$AQ$8:$AQ$68,AX$4-$B43+1)</f>
        <v/>
      </c>
      <c r="AY43" s="121">
        <f>$C43*INDEX(Curves!$AQ$8:$AQ$68,AY$4-$B43+1)</f>
        <v/>
      </c>
      <c r="AZ43" s="121">
        <f>$C43*INDEX(Curves!$AQ$8:$AQ$68,AZ$4-$B43+1)</f>
        <v/>
      </c>
      <c r="BA43" s="121">
        <f>$C43*INDEX(Curves!$AQ$8:$AQ$68,BA$4-$B43+1)</f>
        <v/>
      </c>
      <c r="BB43" s="121">
        <f>$C43*INDEX(Curves!$AQ$8:$AQ$68,BB$4-$B43+1)</f>
        <v/>
      </c>
      <c r="BC43" s="121">
        <f>$C43*INDEX(Curves!$AQ$8:$AQ$68,BC$4-$B43+1)</f>
        <v/>
      </c>
      <c r="BD43" s="121">
        <f>$C43*INDEX(Curves!$AQ$8:$AQ$68,BD$4-$B43+1)</f>
        <v/>
      </c>
      <c r="BE43" s="121">
        <f>$C43*INDEX(Curves!$AQ$8:$AQ$68,BE$4-$B43+1)</f>
        <v/>
      </c>
      <c r="BF43" s="121">
        <f>$C43*INDEX(Curves!$AQ$8:$AQ$68,BF$4-$B43+1)</f>
        <v/>
      </c>
      <c r="BG43" s="121">
        <f>$C43*INDEX(Curves!$AQ$8:$AQ$68,BG$4-$B43+1)</f>
        <v/>
      </c>
      <c r="BH43" s="121">
        <f>$C43*INDEX(Curves!$AQ$8:$AQ$68,BH$4-$B43+1)</f>
        <v/>
      </c>
      <c r="BI43" s="121">
        <f>$C43*INDEX(Curves!$AQ$8:$AQ$68,BI$4-$B43+1)</f>
        <v/>
      </c>
      <c r="BJ43" s="121">
        <f>$C43*INDEX(Curves!$AQ$8:$AQ$68,BJ$4-$B43+1)</f>
        <v/>
      </c>
      <c r="BK43" s="121">
        <f>$C43*INDEX(Curves!$AQ$8:$AQ$68,BK$4-$B43+1)</f>
        <v/>
      </c>
      <c r="BL43" s="121">
        <f>$C43*INDEX(Curves!$AQ$8:$AQ$68,BL$4-$B43+1)</f>
        <v/>
      </c>
    </row>
    <row r="44">
      <c r="A44" s="116" t="inlineStr">
        <is>
          <t>Cohort month 35</t>
        </is>
      </c>
      <c r="B44" s="116" t="n">
        <v>35</v>
      </c>
      <c r="C44" s="33">
        <f>INDEX(Ops!$E$85:$BL$85,1,$B44)</f>
        <v/>
      </c>
      <c r="AN44" s="121">
        <f>$C44*INDEX(Curves!$AQ$8:$AQ$68,AN$4-$B44+1)</f>
        <v/>
      </c>
      <c r="AO44" s="121">
        <f>$C44*INDEX(Curves!$AQ$8:$AQ$68,AO$4-$B44+1)</f>
        <v/>
      </c>
      <c r="AP44" s="121">
        <f>$C44*INDEX(Curves!$AQ$8:$AQ$68,AP$4-$B44+1)</f>
        <v/>
      </c>
      <c r="AQ44" s="121">
        <f>$C44*INDEX(Curves!$AQ$8:$AQ$68,AQ$4-$B44+1)</f>
        <v/>
      </c>
      <c r="AR44" s="121">
        <f>$C44*INDEX(Curves!$AQ$8:$AQ$68,AR$4-$B44+1)</f>
        <v/>
      </c>
      <c r="AS44" s="121">
        <f>$C44*INDEX(Curves!$AQ$8:$AQ$68,AS$4-$B44+1)</f>
        <v/>
      </c>
      <c r="AT44" s="121">
        <f>$C44*INDEX(Curves!$AQ$8:$AQ$68,AT$4-$B44+1)</f>
        <v/>
      </c>
      <c r="AU44" s="121">
        <f>$C44*INDEX(Curves!$AQ$8:$AQ$68,AU$4-$B44+1)</f>
        <v/>
      </c>
      <c r="AV44" s="121">
        <f>$C44*INDEX(Curves!$AQ$8:$AQ$68,AV$4-$B44+1)</f>
        <v/>
      </c>
      <c r="AW44" s="121">
        <f>$C44*INDEX(Curves!$AQ$8:$AQ$68,AW$4-$B44+1)</f>
        <v/>
      </c>
      <c r="AX44" s="121">
        <f>$C44*INDEX(Curves!$AQ$8:$AQ$68,AX$4-$B44+1)</f>
        <v/>
      </c>
      <c r="AY44" s="121">
        <f>$C44*INDEX(Curves!$AQ$8:$AQ$68,AY$4-$B44+1)</f>
        <v/>
      </c>
      <c r="AZ44" s="121">
        <f>$C44*INDEX(Curves!$AQ$8:$AQ$68,AZ$4-$B44+1)</f>
        <v/>
      </c>
      <c r="BA44" s="121">
        <f>$C44*INDEX(Curves!$AQ$8:$AQ$68,BA$4-$B44+1)</f>
        <v/>
      </c>
      <c r="BB44" s="121">
        <f>$C44*INDEX(Curves!$AQ$8:$AQ$68,BB$4-$B44+1)</f>
        <v/>
      </c>
      <c r="BC44" s="121">
        <f>$C44*INDEX(Curves!$AQ$8:$AQ$68,BC$4-$B44+1)</f>
        <v/>
      </c>
      <c r="BD44" s="121">
        <f>$C44*INDEX(Curves!$AQ$8:$AQ$68,BD$4-$B44+1)</f>
        <v/>
      </c>
      <c r="BE44" s="121">
        <f>$C44*INDEX(Curves!$AQ$8:$AQ$68,BE$4-$B44+1)</f>
        <v/>
      </c>
      <c r="BF44" s="121">
        <f>$C44*INDEX(Curves!$AQ$8:$AQ$68,BF$4-$B44+1)</f>
        <v/>
      </c>
      <c r="BG44" s="121">
        <f>$C44*INDEX(Curves!$AQ$8:$AQ$68,BG$4-$B44+1)</f>
        <v/>
      </c>
      <c r="BH44" s="121">
        <f>$C44*INDEX(Curves!$AQ$8:$AQ$68,BH$4-$B44+1)</f>
        <v/>
      </c>
      <c r="BI44" s="121">
        <f>$C44*INDEX(Curves!$AQ$8:$AQ$68,BI$4-$B44+1)</f>
        <v/>
      </c>
      <c r="BJ44" s="121">
        <f>$C44*INDEX(Curves!$AQ$8:$AQ$68,BJ$4-$B44+1)</f>
        <v/>
      </c>
      <c r="BK44" s="121">
        <f>$C44*INDEX(Curves!$AQ$8:$AQ$68,BK$4-$B44+1)</f>
        <v/>
      </c>
      <c r="BL44" s="121">
        <f>$C44*INDEX(Curves!$AQ$8:$AQ$68,BL$4-$B44+1)</f>
        <v/>
      </c>
    </row>
    <row r="45">
      <c r="A45" s="116" t="inlineStr">
        <is>
          <t>Cohort month 36</t>
        </is>
      </c>
      <c r="B45" s="116" t="n">
        <v>36</v>
      </c>
      <c r="C45" s="33">
        <f>INDEX(Ops!$E$85:$BL$85,1,$B45)</f>
        <v/>
      </c>
      <c r="AO45" s="121">
        <f>$C45*INDEX(Curves!$AQ$8:$AQ$68,AO$4-$B45+1)</f>
        <v/>
      </c>
      <c r="AP45" s="121">
        <f>$C45*INDEX(Curves!$AQ$8:$AQ$68,AP$4-$B45+1)</f>
        <v/>
      </c>
      <c r="AQ45" s="121">
        <f>$C45*INDEX(Curves!$AQ$8:$AQ$68,AQ$4-$B45+1)</f>
        <v/>
      </c>
      <c r="AR45" s="121">
        <f>$C45*INDEX(Curves!$AQ$8:$AQ$68,AR$4-$B45+1)</f>
        <v/>
      </c>
      <c r="AS45" s="121">
        <f>$C45*INDEX(Curves!$AQ$8:$AQ$68,AS$4-$B45+1)</f>
        <v/>
      </c>
      <c r="AT45" s="121">
        <f>$C45*INDEX(Curves!$AQ$8:$AQ$68,AT$4-$B45+1)</f>
        <v/>
      </c>
      <c r="AU45" s="121">
        <f>$C45*INDEX(Curves!$AQ$8:$AQ$68,AU$4-$B45+1)</f>
        <v/>
      </c>
      <c r="AV45" s="121">
        <f>$C45*INDEX(Curves!$AQ$8:$AQ$68,AV$4-$B45+1)</f>
        <v/>
      </c>
      <c r="AW45" s="121">
        <f>$C45*INDEX(Curves!$AQ$8:$AQ$68,AW$4-$B45+1)</f>
        <v/>
      </c>
      <c r="AX45" s="121">
        <f>$C45*INDEX(Curves!$AQ$8:$AQ$68,AX$4-$B45+1)</f>
        <v/>
      </c>
      <c r="AY45" s="121">
        <f>$C45*INDEX(Curves!$AQ$8:$AQ$68,AY$4-$B45+1)</f>
        <v/>
      </c>
      <c r="AZ45" s="121">
        <f>$C45*INDEX(Curves!$AQ$8:$AQ$68,AZ$4-$B45+1)</f>
        <v/>
      </c>
      <c r="BA45" s="121">
        <f>$C45*INDEX(Curves!$AQ$8:$AQ$68,BA$4-$B45+1)</f>
        <v/>
      </c>
      <c r="BB45" s="121">
        <f>$C45*INDEX(Curves!$AQ$8:$AQ$68,BB$4-$B45+1)</f>
        <v/>
      </c>
      <c r="BC45" s="121">
        <f>$C45*INDEX(Curves!$AQ$8:$AQ$68,BC$4-$B45+1)</f>
        <v/>
      </c>
      <c r="BD45" s="121">
        <f>$C45*INDEX(Curves!$AQ$8:$AQ$68,BD$4-$B45+1)</f>
        <v/>
      </c>
      <c r="BE45" s="121">
        <f>$C45*INDEX(Curves!$AQ$8:$AQ$68,BE$4-$B45+1)</f>
        <v/>
      </c>
      <c r="BF45" s="121">
        <f>$C45*INDEX(Curves!$AQ$8:$AQ$68,BF$4-$B45+1)</f>
        <v/>
      </c>
      <c r="BG45" s="121">
        <f>$C45*INDEX(Curves!$AQ$8:$AQ$68,BG$4-$B45+1)</f>
        <v/>
      </c>
      <c r="BH45" s="121">
        <f>$C45*INDEX(Curves!$AQ$8:$AQ$68,BH$4-$B45+1)</f>
        <v/>
      </c>
      <c r="BI45" s="121">
        <f>$C45*INDEX(Curves!$AQ$8:$AQ$68,BI$4-$B45+1)</f>
        <v/>
      </c>
      <c r="BJ45" s="121">
        <f>$C45*INDEX(Curves!$AQ$8:$AQ$68,BJ$4-$B45+1)</f>
        <v/>
      </c>
      <c r="BK45" s="121">
        <f>$C45*INDEX(Curves!$AQ$8:$AQ$68,BK$4-$B45+1)</f>
        <v/>
      </c>
      <c r="BL45" s="121">
        <f>$C45*INDEX(Curves!$AQ$8:$AQ$68,BL$4-$B45+1)</f>
        <v/>
      </c>
    </row>
    <row r="46">
      <c r="A46" s="116" t="inlineStr">
        <is>
          <t>Cohort month 37</t>
        </is>
      </c>
      <c r="B46" s="116" t="n">
        <v>37</v>
      </c>
      <c r="C46" s="33">
        <f>INDEX(Ops!$E$85:$BL$85,1,$B46)</f>
        <v/>
      </c>
      <c r="AP46" s="121">
        <f>$C46*INDEX(Curves!$AQ$8:$AQ$68,AP$4-$B46+1)</f>
        <v/>
      </c>
      <c r="AQ46" s="121">
        <f>$C46*INDEX(Curves!$AQ$8:$AQ$68,AQ$4-$B46+1)</f>
        <v/>
      </c>
      <c r="AR46" s="121">
        <f>$C46*INDEX(Curves!$AQ$8:$AQ$68,AR$4-$B46+1)</f>
        <v/>
      </c>
      <c r="AS46" s="121">
        <f>$C46*INDEX(Curves!$AQ$8:$AQ$68,AS$4-$B46+1)</f>
        <v/>
      </c>
      <c r="AT46" s="121">
        <f>$C46*INDEX(Curves!$AQ$8:$AQ$68,AT$4-$B46+1)</f>
        <v/>
      </c>
      <c r="AU46" s="121">
        <f>$C46*INDEX(Curves!$AQ$8:$AQ$68,AU$4-$B46+1)</f>
        <v/>
      </c>
      <c r="AV46" s="121">
        <f>$C46*INDEX(Curves!$AQ$8:$AQ$68,AV$4-$B46+1)</f>
        <v/>
      </c>
      <c r="AW46" s="121">
        <f>$C46*INDEX(Curves!$AQ$8:$AQ$68,AW$4-$B46+1)</f>
        <v/>
      </c>
      <c r="AX46" s="121">
        <f>$C46*INDEX(Curves!$AQ$8:$AQ$68,AX$4-$B46+1)</f>
        <v/>
      </c>
      <c r="AY46" s="121">
        <f>$C46*INDEX(Curves!$AQ$8:$AQ$68,AY$4-$B46+1)</f>
        <v/>
      </c>
      <c r="AZ46" s="121">
        <f>$C46*INDEX(Curves!$AQ$8:$AQ$68,AZ$4-$B46+1)</f>
        <v/>
      </c>
      <c r="BA46" s="121">
        <f>$C46*INDEX(Curves!$AQ$8:$AQ$68,BA$4-$B46+1)</f>
        <v/>
      </c>
      <c r="BB46" s="121">
        <f>$C46*INDEX(Curves!$AQ$8:$AQ$68,BB$4-$B46+1)</f>
        <v/>
      </c>
      <c r="BC46" s="121">
        <f>$C46*INDEX(Curves!$AQ$8:$AQ$68,BC$4-$B46+1)</f>
        <v/>
      </c>
      <c r="BD46" s="121">
        <f>$C46*INDEX(Curves!$AQ$8:$AQ$68,BD$4-$B46+1)</f>
        <v/>
      </c>
      <c r="BE46" s="121">
        <f>$C46*INDEX(Curves!$AQ$8:$AQ$68,BE$4-$B46+1)</f>
        <v/>
      </c>
      <c r="BF46" s="121">
        <f>$C46*INDEX(Curves!$AQ$8:$AQ$68,BF$4-$B46+1)</f>
        <v/>
      </c>
      <c r="BG46" s="121">
        <f>$C46*INDEX(Curves!$AQ$8:$AQ$68,BG$4-$B46+1)</f>
        <v/>
      </c>
      <c r="BH46" s="121">
        <f>$C46*INDEX(Curves!$AQ$8:$AQ$68,BH$4-$B46+1)</f>
        <v/>
      </c>
      <c r="BI46" s="121">
        <f>$C46*INDEX(Curves!$AQ$8:$AQ$68,BI$4-$B46+1)</f>
        <v/>
      </c>
      <c r="BJ46" s="121">
        <f>$C46*INDEX(Curves!$AQ$8:$AQ$68,BJ$4-$B46+1)</f>
        <v/>
      </c>
      <c r="BK46" s="121">
        <f>$C46*INDEX(Curves!$AQ$8:$AQ$68,BK$4-$B46+1)</f>
        <v/>
      </c>
      <c r="BL46" s="121">
        <f>$C46*INDEX(Curves!$AQ$8:$AQ$68,BL$4-$B46+1)</f>
        <v/>
      </c>
    </row>
    <row r="47">
      <c r="A47" s="116" t="inlineStr">
        <is>
          <t>Cohort month 38</t>
        </is>
      </c>
      <c r="B47" s="116" t="n">
        <v>38</v>
      </c>
      <c r="C47" s="33">
        <f>INDEX(Ops!$E$85:$BL$85,1,$B47)</f>
        <v/>
      </c>
      <c r="AQ47" s="121">
        <f>$C47*INDEX(Curves!$AQ$8:$AQ$68,AQ$4-$B47+1)</f>
        <v/>
      </c>
      <c r="AR47" s="121">
        <f>$C47*INDEX(Curves!$AQ$8:$AQ$68,AR$4-$B47+1)</f>
        <v/>
      </c>
      <c r="AS47" s="121">
        <f>$C47*INDEX(Curves!$AQ$8:$AQ$68,AS$4-$B47+1)</f>
        <v/>
      </c>
      <c r="AT47" s="121">
        <f>$C47*INDEX(Curves!$AQ$8:$AQ$68,AT$4-$B47+1)</f>
        <v/>
      </c>
      <c r="AU47" s="121">
        <f>$C47*INDEX(Curves!$AQ$8:$AQ$68,AU$4-$B47+1)</f>
        <v/>
      </c>
      <c r="AV47" s="121">
        <f>$C47*INDEX(Curves!$AQ$8:$AQ$68,AV$4-$B47+1)</f>
        <v/>
      </c>
      <c r="AW47" s="121">
        <f>$C47*INDEX(Curves!$AQ$8:$AQ$68,AW$4-$B47+1)</f>
        <v/>
      </c>
      <c r="AX47" s="121">
        <f>$C47*INDEX(Curves!$AQ$8:$AQ$68,AX$4-$B47+1)</f>
        <v/>
      </c>
      <c r="AY47" s="121">
        <f>$C47*INDEX(Curves!$AQ$8:$AQ$68,AY$4-$B47+1)</f>
        <v/>
      </c>
      <c r="AZ47" s="121">
        <f>$C47*INDEX(Curves!$AQ$8:$AQ$68,AZ$4-$B47+1)</f>
        <v/>
      </c>
      <c r="BA47" s="121">
        <f>$C47*INDEX(Curves!$AQ$8:$AQ$68,BA$4-$B47+1)</f>
        <v/>
      </c>
      <c r="BB47" s="121">
        <f>$C47*INDEX(Curves!$AQ$8:$AQ$68,BB$4-$B47+1)</f>
        <v/>
      </c>
      <c r="BC47" s="121">
        <f>$C47*INDEX(Curves!$AQ$8:$AQ$68,BC$4-$B47+1)</f>
        <v/>
      </c>
      <c r="BD47" s="121">
        <f>$C47*INDEX(Curves!$AQ$8:$AQ$68,BD$4-$B47+1)</f>
        <v/>
      </c>
      <c r="BE47" s="121">
        <f>$C47*INDEX(Curves!$AQ$8:$AQ$68,BE$4-$B47+1)</f>
        <v/>
      </c>
      <c r="BF47" s="121">
        <f>$C47*INDEX(Curves!$AQ$8:$AQ$68,BF$4-$B47+1)</f>
        <v/>
      </c>
      <c r="BG47" s="121">
        <f>$C47*INDEX(Curves!$AQ$8:$AQ$68,BG$4-$B47+1)</f>
        <v/>
      </c>
      <c r="BH47" s="121">
        <f>$C47*INDEX(Curves!$AQ$8:$AQ$68,BH$4-$B47+1)</f>
        <v/>
      </c>
      <c r="BI47" s="121">
        <f>$C47*INDEX(Curves!$AQ$8:$AQ$68,BI$4-$B47+1)</f>
        <v/>
      </c>
      <c r="BJ47" s="121">
        <f>$C47*INDEX(Curves!$AQ$8:$AQ$68,BJ$4-$B47+1)</f>
        <v/>
      </c>
      <c r="BK47" s="121">
        <f>$C47*INDEX(Curves!$AQ$8:$AQ$68,BK$4-$B47+1)</f>
        <v/>
      </c>
      <c r="BL47" s="121">
        <f>$C47*INDEX(Curves!$AQ$8:$AQ$68,BL$4-$B47+1)</f>
        <v/>
      </c>
    </row>
    <row r="48">
      <c r="A48" s="116" t="inlineStr">
        <is>
          <t>Cohort month 39</t>
        </is>
      </c>
      <c r="B48" s="116" t="n">
        <v>39</v>
      </c>
      <c r="C48" s="33">
        <f>INDEX(Ops!$E$85:$BL$85,1,$B48)</f>
        <v/>
      </c>
      <c r="AR48" s="121">
        <f>$C48*INDEX(Curves!$AQ$8:$AQ$68,AR$4-$B48+1)</f>
        <v/>
      </c>
      <c r="AS48" s="121">
        <f>$C48*INDEX(Curves!$AQ$8:$AQ$68,AS$4-$B48+1)</f>
        <v/>
      </c>
      <c r="AT48" s="121">
        <f>$C48*INDEX(Curves!$AQ$8:$AQ$68,AT$4-$B48+1)</f>
        <v/>
      </c>
      <c r="AU48" s="121">
        <f>$C48*INDEX(Curves!$AQ$8:$AQ$68,AU$4-$B48+1)</f>
        <v/>
      </c>
      <c r="AV48" s="121">
        <f>$C48*INDEX(Curves!$AQ$8:$AQ$68,AV$4-$B48+1)</f>
        <v/>
      </c>
      <c r="AW48" s="121">
        <f>$C48*INDEX(Curves!$AQ$8:$AQ$68,AW$4-$B48+1)</f>
        <v/>
      </c>
      <c r="AX48" s="121">
        <f>$C48*INDEX(Curves!$AQ$8:$AQ$68,AX$4-$B48+1)</f>
        <v/>
      </c>
      <c r="AY48" s="121">
        <f>$C48*INDEX(Curves!$AQ$8:$AQ$68,AY$4-$B48+1)</f>
        <v/>
      </c>
      <c r="AZ48" s="121">
        <f>$C48*INDEX(Curves!$AQ$8:$AQ$68,AZ$4-$B48+1)</f>
        <v/>
      </c>
      <c r="BA48" s="121">
        <f>$C48*INDEX(Curves!$AQ$8:$AQ$68,BA$4-$B48+1)</f>
        <v/>
      </c>
      <c r="BB48" s="121">
        <f>$C48*INDEX(Curves!$AQ$8:$AQ$68,BB$4-$B48+1)</f>
        <v/>
      </c>
      <c r="BC48" s="121">
        <f>$C48*INDEX(Curves!$AQ$8:$AQ$68,BC$4-$B48+1)</f>
        <v/>
      </c>
      <c r="BD48" s="121">
        <f>$C48*INDEX(Curves!$AQ$8:$AQ$68,BD$4-$B48+1)</f>
        <v/>
      </c>
      <c r="BE48" s="121">
        <f>$C48*INDEX(Curves!$AQ$8:$AQ$68,BE$4-$B48+1)</f>
        <v/>
      </c>
      <c r="BF48" s="121">
        <f>$C48*INDEX(Curves!$AQ$8:$AQ$68,BF$4-$B48+1)</f>
        <v/>
      </c>
      <c r="BG48" s="121">
        <f>$C48*INDEX(Curves!$AQ$8:$AQ$68,BG$4-$B48+1)</f>
        <v/>
      </c>
      <c r="BH48" s="121">
        <f>$C48*INDEX(Curves!$AQ$8:$AQ$68,BH$4-$B48+1)</f>
        <v/>
      </c>
      <c r="BI48" s="121">
        <f>$C48*INDEX(Curves!$AQ$8:$AQ$68,BI$4-$B48+1)</f>
        <v/>
      </c>
      <c r="BJ48" s="121">
        <f>$C48*INDEX(Curves!$AQ$8:$AQ$68,BJ$4-$B48+1)</f>
        <v/>
      </c>
      <c r="BK48" s="121">
        <f>$C48*INDEX(Curves!$AQ$8:$AQ$68,BK$4-$B48+1)</f>
        <v/>
      </c>
      <c r="BL48" s="121">
        <f>$C48*INDEX(Curves!$AQ$8:$AQ$68,BL$4-$B48+1)</f>
        <v/>
      </c>
    </row>
    <row r="49">
      <c r="A49" s="116" t="inlineStr">
        <is>
          <t>Cohort month 40</t>
        </is>
      </c>
      <c r="B49" s="116" t="n">
        <v>40</v>
      </c>
      <c r="C49" s="33">
        <f>INDEX(Ops!$E$85:$BL$85,1,$B49)</f>
        <v/>
      </c>
      <c r="AS49" s="121">
        <f>$C49*INDEX(Curves!$AQ$8:$AQ$68,AS$4-$B49+1)</f>
        <v/>
      </c>
      <c r="AT49" s="121">
        <f>$C49*INDEX(Curves!$AQ$8:$AQ$68,AT$4-$B49+1)</f>
        <v/>
      </c>
      <c r="AU49" s="121">
        <f>$C49*INDEX(Curves!$AQ$8:$AQ$68,AU$4-$B49+1)</f>
        <v/>
      </c>
      <c r="AV49" s="121">
        <f>$C49*INDEX(Curves!$AQ$8:$AQ$68,AV$4-$B49+1)</f>
        <v/>
      </c>
      <c r="AW49" s="121">
        <f>$C49*INDEX(Curves!$AQ$8:$AQ$68,AW$4-$B49+1)</f>
        <v/>
      </c>
      <c r="AX49" s="121">
        <f>$C49*INDEX(Curves!$AQ$8:$AQ$68,AX$4-$B49+1)</f>
        <v/>
      </c>
      <c r="AY49" s="121">
        <f>$C49*INDEX(Curves!$AQ$8:$AQ$68,AY$4-$B49+1)</f>
        <v/>
      </c>
      <c r="AZ49" s="121">
        <f>$C49*INDEX(Curves!$AQ$8:$AQ$68,AZ$4-$B49+1)</f>
        <v/>
      </c>
      <c r="BA49" s="121">
        <f>$C49*INDEX(Curves!$AQ$8:$AQ$68,BA$4-$B49+1)</f>
        <v/>
      </c>
      <c r="BB49" s="121">
        <f>$C49*INDEX(Curves!$AQ$8:$AQ$68,BB$4-$B49+1)</f>
        <v/>
      </c>
      <c r="BC49" s="121">
        <f>$C49*INDEX(Curves!$AQ$8:$AQ$68,BC$4-$B49+1)</f>
        <v/>
      </c>
      <c r="BD49" s="121">
        <f>$C49*INDEX(Curves!$AQ$8:$AQ$68,BD$4-$B49+1)</f>
        <v/>
      </c>
      <c r="BE49" s="121">
        <f>$C49*INDEX(Curves!$AQ$8:$AQ$68,BE$4-$B49+1)</f>
        <v/>
      </c>
      <c r="BF49" s="121">
        <f>$C49*INDEX(Curves!$AQ$8:$AQ$68,BF$4-$B49+1)</f>
        <v/>
      </c>
      <c r="BG49" s="121">
        <f>$C49*INDEX(Curves!$AQ$8:$AQ$68,BG$4-$B49+1)</f>
        <v/>
      </c>
      <c r="BH49" s="121">
        <f>$C49*INDEX(Curves!$AQ$8:$AQ$68,BH$4-$B49+1)</f>
        <v/>
      </c>
      <c r="BI49" s="121">
        <f>$C49*INDEX(Curves!$AQ$8:$AQ$68,BI$4-$B49+1)</f>
        <v/>
      </c>
      <c r="BJ49" s="121">
        <f>$C49*INDEX(Curves!$AQ$8:$AQ$68,BJ$4-$B49+1)</f>
        <v/>
      </c>
      <c r="BK49" s="121">
        <f>$C49*INDEX(Curves!$AQ$8:$AQ$68,BK$4-$B49+1)</f>
        <v/>
      </c>
      <c r="BL49" s="121">
        <f>$C49*INDEX(Curves!$AQ$8:$AQ$68,BL$4-$B49+1)</f>
        <v/>
      </c>
    </row>
    <row r="50">
      <c r="A50" s="116" t="inlineStr">
        <is>
          <t>Cohort month 41</t>
        </is>
      </c>
      <c r="B50" s="116" t="n">
        <v>41</v>
      </c>
      <c r="C50" s="33">
        <f>INDEX(Ops!$E$85:$BL$85,1,$B50)</f>
        <v/>
      </c>
      <c r="AT50" s="121">
        <f>$C50*INDEX(Curves!$AQ$8:$AQ$68,AT$4-$B50+1)</f>
        <v/>
      </c>
      <c r="AU50" s="121">
        <f>$C50*INDEX(Curves!$AQ$8:$AQ$68,AU$4-$B50+1)</f>
        <v/>
      </c>
      <c r="AV50" s="121">
        <f>$C50*INDEX(Curves!$AQ$8:$AQ$68,AV$4-$B50+1)</f>
        <v/>
      </c>
      <c r="AW50" s="121">
        <f>$C50*INDEX(Curves!$AQ$8:$AQ$68,AW$4-$B50+1)</f>
        <v/>
      </c>
      <c r="AX50" s="121">
        <f>$C50*INDEX(Curves!$AQ$8:$AQ$68,AX$4-$B50+1)</f>
        <v/>
      </c>
      <c r="AY50" s="121">
        <f>$C50*INDEX(Curves!$AQ$8:$AQ$68,AY$4-$B50+1)</f>
        <v/>
      </c>
      <c r="AZ50" s="121">
        <f>$C50*INDEX(Curves!$AQ$8:$AQ$68,AZ$4-$B50+1)</f>
        <v/>
      </c>
      <c r="BA50" s="121">
        <f>$C50*INDEX(Curves!$AQ$8:$AQ$68,BA$4-$B50+1)</f>
        <v/>
      </c>
      <c r="BB50" s="121">
        <f>$C50*INDEX(Curves!$AQ$8:$AQ$68,BB$4-$B50+1)</f>
        <v/>
      </c>
      <c r="BC50" s="121">
        <f>$C50*INDEX(Curves!$AQ$8:$AQ$68,BC$4-$B50+1)</f>
        <v/>
      </c>
      <c r="BD50" s="121">
        <f>$C50*INDEX(Curves!$AQ$8:$AQ$68,BD$4-$B50+1)</f>
        <v/>
      </c>
      <c r="BE50" s="121">
        <f>$C50*INDEX(Curves!$AQ$8:$AQ$68,BE$4-$B50+1)</f>
        <v/>
      </c>
      <c r="BF50" s="121">
        <f>$C50*INDEX(Curves!$AQ$8:$AQ$68,BF$4-$B50+1)</f>
        <v/>
      </c>
      <c r="BG50" s="121">
        <f>$C50*INDEX(Curves!$AQ$8:$AQ$68,BG$4-$B50+1)</f>
        <v/>
      </c>
      <c r="BH50" s="121">
        <f>$C50*INDEX(Curves!$AQ$8:$AQ$68,BH$4-$B50+1)</f>
        <v/>
      </c>
      <c r="BI50" s="121">
        <f>$C50*INDEX(Curves!$AQ$8:$AQ$68,BI$4-$B50+1)</f>
        <v/>
      </c>
      <c r="BJ50" s="121">
        <f>$C50*INDEX(Curves!$AQ$8:$AQ$68,BJ$4-$B50+1)</f>
        <v/>
      </c>
      <c r="BK50" s="121">
        <f>$C50*INDEX(Curves!$AQ$8:$AQ$68,BK$4-$B50+1)</f>
        <v/>
      </c>
      <c r="BL50" s="121">
        <f>$C50*INDEX(Curves!$AQ$8:$AQ$68,BL$4-$B50+1)</f>
        <v/>
      </c>
    </row>
    <row r="51">
      <c r="A51" s="116" t="inlineStr">
        <is>
          <t>Cohort month 42</t>
        </is>
      </c>
      <c r="B51" s="116" t="n">
        <v>42</v>
      </c>
      <c r="C51" s="33">
        <f>INDEX(Ops!$E$85:$BL$85,1,$B51)</f>
        <v/>
      </c>
      <c r="AU51" s="121">
        <f>$C51*INDEX(Curves!$AQ$8:$AQ$68,AU$4-$B51+1)</f>
        <v/>
      </c>
      <c r="AV51" s="121">
        <f>$C51*INDEX(Curves!$AQ$8:$AQ$68,AV$4-$B51+1)</f>
        <v/>
      </c>
      <c r="AW51" s="121">
        <f>$C51*INDEX(Curves!$AQ$8:$AQ$68,AW$4-$B51+1)</f>
        <v/>
      </c>
      <c r="AX51" s="121">
        <f>$C51*INDEX(Curves!$AQ$8:$AQ$68,AX$4-$B51+1)</f>
        <v/>
      </c>
      <c r="AY51" s="121">
        <f>$C51*INDEX(Curves!$AQ$8:$AQ$68,AY$4-$B51+1)</f>
        <v/>
      </c>
      <c r="AZ51" s="121">
        <f>$C51*INDEX(Curves!$AQ$8:$AQ$68,AZ$4-$B51+1)</f>
        <v/>
      </c>
      <c r="BA51" s="121">
        <f>$C51*INDEX(Curves!$AQ$8:$AQ$68,BA$4-$B51+1)</f>
        <v/>
      </c>
      <c r="BB51" s="121">
        <f>$C51*INDEX(Curves!$AQ$8:$AQ$68,BB$4-$B51+1)</f>
        <v/>
      </c>
      <c r="BC51" s="121">
        <f>$C51*INDEX(Curves!$AQ$8:$AQ$68,BC$4-$B51+1)</f>
        <v/>
      </c>
      <c r="BD51" s="121">
        <f>$C51*INDEX(Curves!$AQ$8:$AQ$68,BD$4-$B51+1)</f>
        <v/>
      </c>
      <c r="BE51" s="121">
        <f>$C51*INDEX(Curves!$AQ$8:$AQ$68,BE$4-$B51+1)</f>
        <v/>
      </c>
      <c r="BF51" s="121">
        <f>$C51*INDEX(Curves!$AQ$8:$AQ$68,BF$4-$B51+1)</f>
        <v/>
      </c>
      <c r="BG51" s="121">
        <f>$C51*INDEX(Curves!$AQ$8:$AQ$68,BG$4-$B51+1)</f>
        <v/>
      </c>
      <c r="BH51" s="121">
        <f>$C51*INDEX(Curves!$AQ$8:$AQ$68,BH$4-$B51+1)</f>
        <v/>
      </c>
      <c r="BI51" s="121">
        <f>$C51*INDEX(Curves!$AQ$8:$AQ$68,BI$4-$B51+1)</f>
        <v/>
      </c>
      <c r="BJ51" s="121">
        <f>$C51*INDEX(Curves!$AQ$8:$AQ$68,BJ$4-$B51+1)</f>
        <v/>
      </c>
      <c r="BK51" s="121">
        <f>$C51*INDEX(Curves!$AQ$8:$AQ$68,BK$4-$B51+1)</f>
        <v/>
      </c>
      <c r="BL51" s="121">
        <f>$C51*INDEX(Curves!$AQ$8:$AQ$68,BL$4-$B51+1)</f>
        <v/>
      </c>
    </row>
    <row r="52">
      <c r="A52" s="116" t="inlineStr">
        <is>
          <t>Cohort month 43</t>
        </is>
      </c>
      <c r="B52" s="116" t="n">
        <v>43</v>
      </c>
      <c r="C52" s="33">
        <f>INDEX(Ops!$E$85:$BL$85,1,$B52)</f>
        <v/>
      </c>
      <c r="AV52" s="121">
        <f>$C52*INDEX(Curves!$AQ$8:$AQ$68,AV$4-$B52+1)</f>
        <v/>
      </c>
      <c r="AW52" s="121">
        <f>$C52*INDEX(Curves!$AQ$8:$AQ$68,AW$4-$B52+1)</f>
        <v/>
      </c>
      <c r="AX52" s="121">
        <f>$C52*INDEX(Curves!$AQ$8:$AQ$68,AX$4-$B52+1)</f>
        <v/>
      </c>
      <c r="AY52" s="121">
        <f>$C52*INDEX(Curves!$AQ$8:$AQ$68,AY$4-$B52+1)</f>
        <v/>
      </c>
      <c r="AZ52" s="121">
        <f>$C52*INDEX(Curves!$AQ$8:$AQ$68,AZ$4-$B52+1)</f>
        <v/>
      </c>
      <c r="BA52" s="121">
        <f>$C52*INDEX(Curves!$AQ$8:$AQ$68,BA$4-$B52+1)</f>
        <v/>
      </c>
      <c r="BB52" s="121">
        <f>$C52*INDEX(Curves!$AQ$8:$AQ$68,BB$4-$B52+1)</f>
        <v/>
      </c>
      <c r="BC52" s="121">
        <f>$C52*INDEX(Curves!$AQ$8:$AQ$68,BC$4-$B52+1)</f>
        <v/>
      </c>
      <c r="BD52" s="121">
        <f>$C52*INDEX(Curves!$AQ$8:$AQ$68,BD$4-$B52+1)</f>
        <v/>
      </c>
      <c r="BE52" s="121">
        <f>$C52*INDEX(Curves!$AQ$8:$AQ$68,BE$4-$B52+1)</f>
        <v/>
      </c>
      <c r="BF52" s="121">
        <f>$C52*INDEX(Curves!$AQ$8:$AQ$68,BF$4-$B52+1)</f>
        <v/>
      </c>
      <c r="BG52" s="121">
        <f>$C52*INDEX(Curves!$AQ$8:$AQ$68,BG$4-$B52+1)</f>
        <v/>
      </c>
      <c r="BH52" s="121">
        <f>$C52*INDEX(Curves!$AQ$8:$AQ$68,BH$4-$B52+1)</f>
        <v/>
      </c>
      <c r="BI52" s="121">
        <f>$C52*INDEX(Curves!$AQ$8:$AQ$68,BI$4-$B52+1)</f>
        <v/>
      </c>
      <c r="BJ52" s="121">
        <f>$C52*INDEX(Curves!$AQ$8:$AQ$68,BJ$4-$B52+1)</f>
        <v/>
      </c>
      <c r="BK52" s="121">
        <f>$C52*INDEX(Curves!$AQ$8:$AQ$68,BK$4-$B52+1)</f>
        <v/>
      </c>
      <c r="BL52" s="121">
        <f>$C52*INDEX(Curves!$AQ$8:$AQ$68,BL$4-$B52+1)</f>
        <v/>
      </c>
    </row>
    <row r="53">
      <c r="A53" s="116" t="inlineStr">
        <is>
          <t>Cohort month 44</t>
        </is>
      </c>
      <c r="B53" s="116" t="n">
        <v>44</v>
      </c>
      <c r="C53" s="33">
        <f>INDEX(Ops!$E$85:$BL$85,1,$B53)</f>
        <v/>
      </c>
      <c r="AW53" s="121">
        <f>$C53*INDEX(Curves!$AQ$8:$AQ$68,AW$4-$B53+1)</f>
        <v/>
      </c>
      <c r="AX53" s="121">
        <f>$C53*INDEX(Curves!$AQ$8:$AQ$68,AX$4-$B53+1)</f>
        <v/>
      </c>
      <c r="AY53" s="121">
        <f>$C53*INDEX(Curves!$AQ$8:$AQ$68,AY$4-$B53+1)</f>
        <v/>
      </c>
      <c r="AZ53" s="121">
        <f>$C53*INDEX(Curves!$AQ$8:$AQ$68,AZ$4-$B53+1)</f>
        <v/>
      </c>
      <c r="BA53" s="121">
        <f>$C53*INDEX(Curves!$AQ$8:$AQ$68,BA$4-$B53+1)</f>
        <v/>
      </c>
      <c r="BB53" s="121">
        <f>$C53*INDEX(Curves!$AQ$8:$AQ$68,BB$4-$B53+1)</f>
        <v/>
      </c>
      <c r="BC53" s="121">
        <f>$C53*INDEX(Curves!$AQ$8:$AQ$68,BC$4-$B53+1)</f>
        <v/>
      </c>
      <c r="BD53" s="121">
        <f>$C53*INDEX(Curves!$AQ$8:$AQ$68,BD$4-$B53+1)</f>
        <v/>
      </c>
      <c r="BE53" s="121">
        <f>$C53*INDEX(Curves!$AQ$8:$AQ$68,BE$4-$B53+1)</f>
        <v/>
      </c>
      <c r="BF53" s="121">
        <f>$C53*INDEX(Curves!$AQ$8:$AQ$68,BF$4-$B53+1)</f>
        <v/>
      </c>
      <c r="BG53" s="121">
        <f>$C53*INDEX(Curves!$AQ$8:$AQ$68,BG$4-$B53+1)</f>
        <v/>
      </c>
      <c r="BH53" s="121">
        <f>$C53*INDEX(Curves!$AQ$8:$AQ$68,BH$4-$B53+1)</f>
        <v/>
      </c>
      <c r="BI53" s="121">
        <f>$C53*INDEX(Curves!$AQ$8:$AQ$68,BI$4-$B53+1)</f>
        <v/>
      </c>
      <c r="BJ53" s="121">
        <f>$C53*INDEX(Curves!$AQ$8:$AQ$68,BJ$4-$B53+1)</f>
        <v/>
      </c>
      <c r="BK53" s="121">
        <f>$C53*INDEX(Curves!$AQ$8:$AQ$68,BK$4-$B53+1)</f>
        <v/>
      </c>
      <c r="BL53" s="121">
        <f>$C53*INDEX(Curves!$AQ$8:$AQ$68,BL$4-$B53+1)</f>
        <v/>
      </c>
    </row>
    <row r="54">
      <c r="A54" s="116" t="inlineStr">
        <is>
          <t>Cohort month 45</t>
        </is>
      </c>
      <c r="B54" s="116" t="n">
        <v>45</v>
      </c>
      <c r="C54" s="33">
        <f>INDEX(Ops!$E$85:$BL$85,1,$B54)</f>
        <v/>
      </c>
      <c r="AX54" s="121">
        <f>$C54*INDEX(Curves!$AQ$8:$AQ$68,AX$4-$B54+1)</f>
        <v/>
      </c>
      <c r="AY54" s="121">
        <f>$C54*INDEX(Curves!$AQ$8:$AQ$68,AY$4-$B54+1)</f>
        <v/>
      </c>
      <c r="AZ54" s="121">
        <f>$C54*INDEX(Curves!$AQ$8:$AQ$68,AZ$4-$B54+1)</f>
        <v/>
      </c>
      <c r="BA54" s="121">
        <f>$C54*INDEX(Curves!$AQ$8:$AQ$68,BA$4-$B54+1)</f>
        <v/>
      </c>
      <c r="BB54" s="121">
        <f>$C54*INDEX(Curves!$AQ$8:$AQ$68,BB$4-$B54+1)</f>
        <v/>
      </c>
      <c r="BC54" s="121">
        <f>$C54*INDEX(Curves!$AQ$8:$AQ$68,BC$4-$B54+1)</f>
        <v/>
      </c>
      <c r="BD54" s="121">
        <f>$C54*INDEX(Curves!$AQ$8:$AQ$68,BD$4-$B54+1)</f>
        <v/>
      </c>
      <c r="BE54" s="121">
        <f>$C54*INDEX(Curves!$AQ$8:$AQ$68,BE$4-$B54+1)</f>
        <v/>
      </c>
      <c r="BF54" s="121">
        <f>$C54*INDEX(Curves!$AQ$8:$AQ$68,BF$4-$B54+1)</f>
        <v/>
      </c>
      <c r="BG54" s="121">
        <f>$C54*INDEX(Curves!$AQ$8:$AQ$68,BG$4-$B54+1)</f>
        <v/>
      </c>
      <c r="BH54" s="121">
        <f>$C54*INDEX(Curves!$AQ$8:$AQ$68,BH$4-$B54+1)</f>
        <v/>
      </c>
      <c r="BI54" s="121">
        <f>$C54*INDEX(Curves!$AQ$8:$AQ$68,BI$4-$B54+1)</f>
        <v/>
      </c>
      <c r="BJ54" s="121">
        <f>$C54*INDEX(Curves!$AQ$8:$AQ$68,BJ$4-$B54+1)</f>
        <v/>
      </c>
      <c r="BK54" s="121">
        <f>$C54*INDEX(Curves!$AQ$8:$AQ$68,BK$4-$B54+1)</f>
        <v/>
      </c>
      <c r="BL54" s="121">
        <f>$C54*INDEX(Curves!$AQ$8:$AQ$68,BL$4-$B54+1)</f>
        <v/>
      </c>
    </row>
    <row r="55">
      <c r="A55" s="116" t="inlineStr">
        <is>
          <t>Cohort month 46</t>
        </is>
      </c>
      <c r="B55" s="116" t="n">
        <v>46</v>
      </c>
      <c r="C55" s="33">
        <f>INDEX(Ops!$E$85:$BL$85,1,$B55)</f>
        <v/>
      </c>
      <c r="AY55" s="121">
        <f>$C55*INDEX(Curves!$AQ$8:$AQ$68,AY$4-$B55+1)</f>
        <v/>
      </c>
      <c r="AZ55" s="121">
        <f>$C55*INDEX(Curves!$AQ$8:$AQ$68,AZ$4-$B55+1)</f>
        <v/>
      </c>
      <c r="BA55" s="121">
        <f>$C55*INDEX(Curves!$AQ$8:$AQ$68,BA$4-$B55+1)</f>
        <v/>
      </c>
      <c r="BB55" s="121">
        <f>$C55*INDEX(Curves!$AQ$8:$AQ$68,BB$4-$B55+1)</f>
        <v/>
      </c>
      <c r="BC55" s="121">
        <f>$C55*INDEX(Curves!$AQ$8:$AQ$68,BC$4-$B55+1)</f>
        <v/>
      </c>
      <c r="BD55" s="121">
        <f>$C55*INDEX(Curves!$AQ$8:$AQ$68,BD$4-$B55+1)</f>
        <v/>
      </c>
      <c r="BE55" s="121">
        <f>$C55*INDEX(Curves!$AQ$8:$AQ$68,BE$4-$B55+1)</f>
        <v/>
      </c>
      <c r="BF55" s="121">
        <f>$C55*INDEX(Curves!$AQ$8:$AQ$68,BF$4-$B55+1)</f>
        <v/>
      </c>
      <c r="BG55" s="121">
        <f>$C55*INDEX(Curves!$AQ$8:$AQ$68,BG$4-$B55+1)</f>
        <v/>
      </c>
      <c r="BH55" s="121">
        <f>$C55*INDEX(Curves!$AQ$8:$AQ$68,BH$4-$B55+1)</f>
        <v/>
      </c>
      <c r="BI55" s="121">
        <f>$C55*INDEX(Curves!$AQ$8:$AQ$68,BI$4-$B55+1)</f>
        <v/>
      </c>
      <c r="BJ55" s="121">
        <f>$C55*INDEX(Curves!$AQ$8:$AQ$68,BJ$4-$B55+1)</f>
        <v/>
      </c>
      <c r="BK55" s="121">
        <f>$C55*INDEX(Curves!$AQ$8:$AQ$68,BK$4-$B55+1)</f>
        <v/>
      </c>
      <c r="BL55" s="121">
        <f>$C55*INDEX(Curves!$AQ$8:$AQ$68,BL$4-$B55+1)</f>
        <v/>
      </c>
    </row>
    <row r="56">
      <c r="A56" s="116" t="inlineStr">
        <is>
          <t>Cohort month 47</t>
        </is>
      </c>
      <c r="B56" s="116" t="n">
        <v>47</v>
      </c>
      <c r="C56" s="33">
        <f>INDEX(Ops!$E$85:$BL$85,1,$B56)</f>
        <v/>
      </c>
      <c r="AZ56" s="121">
        <f>$C56*INDEX(Curves!$AQ$8:$AQ$68,AZ$4-$B56+1)</f>
        <v/>
      </c>
      <c r="BA56" s="121">
        <f>$C56*INDEX(Curves!$AQ$8:$AQ$68,BA$4-$B56+1)</f>
        <v/>
      </c>
      <c r="BB56" s="121">
        <f>$C56*INDEX(Curves!$AQ$8:$AQ$68,BB$4-$B56+1)</f>
        <v/>
      </c>
      <c r="BC56" s="121">
        <f>$C56*INDEX(Curves!$AQ$8:$AQ$68,BC$4-$B56+1)</f>
        <v/>
      </c>
      <c r="BD56" s="121">
        <f>$C56*INDEX(Curves!$AQ$8:$AQ$68,BD$4-$B56+1)</f>
        <v/>
      </c>
      <c r="BE56" s="121">
        <f>$C56*INDEX(Curves!$AQ$8:$AQ$68,BE$4-$B56+1)</f>
        <v/>
      </c>
      <c r="BF56" s="121">
        <f>$C56*INDEX(Curves!$AQ$8:$AQ$68,BF$4-$B56+1)</f>
        <v/>
      </c>
      <c r="BG56" s="121">
        <f>$C56*INDEX(Curves!$AQ$8:$AQ$68,BG$4-$B56+1)</f>
        <v/>
      </c>
      <c r="BH56" s="121">
        <f>$C56*INDEX(Curves!$AQ$8:$AQ$68,BH$4-$B56+1)</f>
        <v/>
      </c>
      <c r="BI56" s="121">
        <f>$C56*INDEX(Curves!$AQ$8:$AQ$68,BI$4-$B56+1)</f>
        <v/>
      </c>
      <c r="BJ56" s="121">
        <f>$C56*INDEX(Curves!$AQ$8:$AQ$68,BJ$4-$B56+1)</f>
        <v/>
      </c>
      <c r="BK56" s="121">
        <f>$C56*INDEX(Curves!$AQ$8:$AQ$68,BK$4-$B56+1)</f>
        <v/>
      </c>
      <c r="BL56" s="121">
        <f>$C56*INDEX(Curves!$AQ$8:$AQ$68,BL$4-$B56+1)</f>
        <v/>
      </c>
    </row>
    <row r="57">
      <c r="A57" s="116" t="inlineStr">
        <is>
          <t>Cohort month 48</t>
        </is>
      </c>
      <c r="B57" s="116" t="n">
        <v>48</v>
      </c>
      <c r="C57" s="33">
        <f>INDEX(Ops!$E$85:$BL$85,1,$B57)</f>
        <v/>
      </c>
      <c r="BA57" s="121">
        <f>$C57*INDEX(Curves!$AQ$8:$AQ$68,BA$4-$B57+1)</f>
        <v/>
      </c>
      <c r="BB57" s="121">
        <f>$C57*INDEX(Curves!$AQ$8:$AQ$68,BB$4-$B57+1)</f>
        <v/>
      </c>
      <c r="BC57" s="121">
        <f>$C57*INDEX(Curves!$AQ$8:$AQ$68,BC$4-$B57+1)</f>
        <v/>
      </c>
      <c r="BD57" s="121">
        <f>$C57*INDEX(Curves!$AQ$8:$AQ$68,BD$4-$B57+1)</f>
        <v/>
      </c>
      <c r="BE57" s="121">
        <f>$C57*INDEX(Curves!$AQ$8:$AQ$68,BE$4-$B57+1)</f>
        <v/>
      </c>
      <c r="BF57" s="121">
        <f>$C57*INDEX(Curves!$AQ$8:$AQ$68,BF$4-$B57+1)</f>
        <v/>
      </c>
      <c r="BG57" s="121">
        <f>$C57*INDEX(Curves!$AQ$8:$AQ$68,BG$4-$B57+1)</f>
        <v/>
      </c>
      <c r="BH57" s="121">
        <f>$C57*INDEX(Curves!$AQ$8:$AQ$68,BH$4-$B57+1)</f>
        <v/>
      </c>
      <c r="BI57" s="121">
        <f>$C57*INDEX(Curves!$AQ$8:$AQ$68,BI$4-$B57+1)</f>
        <v/>
      </c>
      <c r="BJ57" s="121">
        <f>$C57*INDEX(Curves!$AQ$8:$AQ$68,BJ$4-$B57+1)</f>
        <v/>
      </c>
      <c r="BK57" s="121">
        <f>$C57*INDEX(Curves!$AQ$8:$AQ$68,BK$4-$B57+1)</f>
        <v/>
      </c>
      <c r="BL57" s="121">
        <f>$C57*INDEX(Curves!$AQ$8:$AQ$68,BL$4-$B57+1)</f>
        <v/>
      </c>
    </row>
    <row r="58">
      <c r="A58" s="116" t="inlineStr">
        <is>
          <t>Cohort month 49</t>
        </is>
      </c>
      <c r="B58" s="116" t="n">
        <v>49</v>
      </c>
      <c r="C58" s="33">
        <f>INDEX(Ops!$E$85:$BL$85,1,$B58)</f>
        <v/>
      </c>
      <c r="BB58" s="121">
        <f>$C58*INDEX(Curves!$AQ$8:$AQ$68,BB$4-$B58+1)</f>
        <v/>
      </c>
      <c r="BC58" s="121">
        <f>$C58*INDEX(Curves!$AQ$8:$AQ$68,BC$4-$B58+1)</f>
        <v/>
      </c>
      <c r="BD58" s="121">
        <f>$C58*INDEX(Curves!$AQ$8:$AQ$68,BD$4-$B58+1)</f>
        <v/>
      </c>
      <c r="BE58" s="121">
        <f>$C58*INDEX(Curves!$AQ$8:$AQ$68,BE$4-$B58+1)</f>
        <v/>
      </c>
      <c r="BF58" s="121">
        <f>$C58*INDEX(Curves!$AQ$8:$AQ$68,BF$4-$B58+1)</f>
        <v/>
      </c>
      <c r="BG58" s="121">
        <f>$C58*INDEX(Curves!$AQ$8:$AQ$68,BG$4-$B58+1)</f>
        <v/>
      </c>
      <c r="BH58" s="121">
        <f>$C58*INDEX(Curves!$AQ$8:$AQ$68,BH$4-$B58+1)</f>
        <v/>
      </c>
      <c r="BI58" s="121">
        <f>$C58*INDEX(Curves!$AQ$8:$AQ$68,BI$4-$B58+1)</f>
        <v/>
      </c>
      <c r="BJ58" s="121">
        <f>$C58*INDEX(Curves!$AQ$8:$AQ$68,BJ$4-$B58+1)</f>
        <v/>
      </c>
      <c r="BK58" s="121">
        <f>$C58*INDEX(Curves!$AQ$8:$AQ$68,BK$4-$B58+1)</f>
        <v/>
      </c>
      <c r="BL58" s="121">
        <f>$C58*INDEX(Curves!$AQ$8:$AQ$68,BL$4-$B58+1)</f>
        <v/>
      </c>
    </row>
    <row r="59">
      <c r="A59" s="116" t="inlineStr">
        <is>
          <t>Cohort month 50</t>
        </is>
      </c>
      <c r="B59" s="116" t="n">
        <v>50</v>
      </c>
      <c r="C59" s="33">
        <f>INDEX(Ops!$E$85:$BL$85,1,$B59)</f>
        <v/>
      </c>
      <c r="BC59" s="121">
        <f>$C59*INDEX(Curves!$AQ$8:$AQ$68,BC$4-$B59+1)</f>
        <v/>
      </c>
      <c r="BD59" s="121">
        <f>$C59*INDEX(Curves!$AQ$8:$AQ$68,BD$4-$B59+1)</f>
        <v/>
      </c>
      <c r="BE59" s="121">
        <f>$C59*INDEX(Curves!$AQ$8:$AQ$68,BE$4-$B59+1)</f>
        <v/>
      </c>
      <c r="BF59" s="121">
        <f>$C59*INDEX(Curves!$AQ$8:$AQ$68,BF$4-$B59+1)</f>
        <v/>
      </c>
      <c r="BG59" s="121">
        <f>$C59*INDEX(Curves!$AQ$8:$AQ$68,BG$4-$B59+1)</f>
        <v/>
      </c>
      <c r="BH59" s="121">
        <f>$C59*INDEX(Curves!$AQ$8:$AQ$68,BH$4-$B59+1)</f>
        <v/>
      </c>
      <c r="BI59" s="121">
        <f>$C59*INDEX(Curves!$AQ$8:$AQ$68,BI$4-$B59+1)</f>
        <v/>
      </c>
      <c r="BJ59" s="121">
        <f>$C59*INDEX(Curves!$AQ$8:$AQ$68,BJ$4-$B59+1)</f>
        <v/>
      </c>
      <c r="BK59" s="121">
        <f>$C59*INDEX(Curves!$AQ$8:$AQ$68,BK$4-$B59+1)</f>
        <v/>
      </c>
      <c r="BL59" s="121">
        <f>$C59*INDEX(Curves!$AQ$8:$AQ$68,BL$4-$B59+1)</f>
        <v/>
      </c>
    </row>
    <row r="60">
      <c r="A60" s="116" t="inlineStr">
        <is>
          <t>Cohort month 51</t>
        </is>
      </c>
      <c r="B60" s="116" t="n">
        <v>51</v>
      </c>
      <c r="C60" s="33">
        <f>INDEX(Ops!$E$85:$BL$85,1,$B60)</f>
        <v/>
      </c>
      <c r="BD60" s="121">
        <f>$C60*INDEX(Curves!$AQ$8:$AQ$68,BD$4-$B60+1)</f>
        <v/>
      </c>
      <c r="BE60" s="121">
        <f>$C60*INDEX(Curves!$AQ$8:$AQ$68,BE$4-$B60+1)</f>
        <v/>
      </c>
      <c r="BF60" s="121">
        <f>$C60*INDEX(Curves!$AQ$8:$AQ$68,BF$4-$B60+1)</f>
        <v/>
      </c>
      <c r="BG60" s="121">
        <f>$C60*INDEX(Curves!$AQ$8:$AQ$68,BG$4-$B60+1)</f>
        <v/>
      </c>
      <c r="BH60" s="121">
        <f>$C60*INDEX(Curves!$AQ$8:$AQ$68,BH$4-$B60+1)</f>
        <v/>
      </c>
      <c r="BI60" s="121">
        <f>$C60*INDEX(Curves!$AQ$8:$AQ$68,BI$4-$B60+1)</f>
        <v/>
      </c>
      <c r="BJ60" s="121">
        <f>$C60*INDEX(Curves!$AQ$8:$AQ$68,BJ$4-$B60+1)</f>
        <v/>
      </c>
      <c r="BK60" s="121">
        <f>$C60*INDEX(Curves!$AQ$8:$AQ$68,BK$4-$B60+1)</f>
        <v/>
      </c>
      <c r="BL60" s="121">
        <f>$C60*INDEX(Curves!$AQ$8:$AQ$68,BL$4-$B60+1)</f>
        <v/>
      </c>
    </row>
    <row r="61">
      <c r="A61" s="116" t="inlineStr">
        <is>
          <t>Cohort month 52</t>
        </is>
      </c>
      <c r="B61" s="116" t="n">
        <v>52</v>
      </c>
      <c r="C61" s="33">
        <f>INDEX(Ops!$E$85:$BL$85,1,$B61)</f>
        <v/>
      </c>
      <c r="BE61" s="121">
        <f>$C61*INDEX(Curves!$AQ$8:$AQ$68,BE$4-$B61+1)</f>
        <v/>
      </c>
      <c r="BF61" s="121">
        <f>$C61*INDEX(Curves!$AQ$8:$AQ$68,BF$4-$B61+1)</f>
        <v/>
      </c>
      <c r="BG61" s="121">
        <f>$C61*INDEX(Curves!$AQ$8:$AQ$68,BG$4-$B61+1)</f>
        <v/>
      </c>
      <c r="BH61" s="121">
        <f>$C61*INDEX(Curves!$AQ$8:$AQ$68,BH$4-$B61+1)</f>
        <v/>
      </c>
      <c r="BI61" s="121">
        <f>$C61*INDEX(Curves!$AQ$8:$AQ$68,BI$4-$B61+1)</f>
        <v/>
      </c>
      <c r="BJ61" s="121">
        <f>$C61*INDEX(Curves!$AQ$8:$AQ$68,BJ$4-$B61+1)</f>
        <v/>
      </c>
      <c r="BK61" s="121">
        <f>$C61*INDEX(Curves!$AQ$8:$AQ$68,BK$4-$B61+1)</f>
        <v/>
      </c>
      <c r="BL61" s="121">
        <f>$C61*INDEX(Curves!$AQ$8:$AQ$68,BL$4-$B61+1)</f>
        <v/>
      </c>
    </row>
    <row r="62">
      <c r="A62" s="116" t="inlineStr">
        <is>
          <t>Cohort month 53</t>
        </is>
      </c>
      <c r="B62" s="116" t="n">
        <v>53</v>
      </c>
      <c r="C62" s="33">
        <f>INDEX(Ops!$E$85:$BL$85,1,$B62)</f>
        <v/>
      </c>
      <c r="BF62" s="121">
        <f>$C62*INDEX(Curves!$AQ$8:$AQ$68,BF$4-$B62+1)</f>
        <v/>
      </c>
      <c r="BG62" s="121">
        <f>$C62*INDEX(Curves!$AQ$8:$AQ$68,BG$4-$B62+1)</f>
        <v/>
      </c>
      <c r="BH62" s="121">
        <f>$C62*INDEX(Curves!$AQ$8:$AQ$68,BH$4-$B62+1)</f>
        <v/>
      </c>
      <c r="BI62" s="121">
        <f>$C62*INDEX(Curves!$AQ$8:$AQ$68,BI$4-$B62+1)</f>
        <v/>
      </c>
      <c r="BJ62" s="121">
        <f>$C62*INDEX(Curves!$AQ$8:$AQ$68,BJ$4-$B62+1)</f>
        <v/>
      </c>
      <c r="BK62" s="121">
        <f>$C62*INDEX(Curves!$AQ$8:$AQ$68,BK$4-$B62+1)</f>
        <v/>
      </c>
      <c r="BL62" s="121">
        <f>$C62*INDEX(Curves!$AQ$8:$AQ$68,BL$4-$B62+1)</f>
        <v/>
      </c>
    </row>
    <row r="63">
      <c r="A63" s="116" t="inlineStr">
        <is>
          <t>Cohort month 54</t>
        </is>
      </c>
      <c r="B63" s="116" t="n">
        <v>54</v>
      </c>
      <c r="C63" s="33">
        <f>INDEX(Ops!$E$85:$BL$85,1,$B63)</f>
        <v/>
      </c>
      <c r="BG63" s="121">
        <f>$C63*INDEX(Curves!$AQ$8:$AQ$68,BG$4-$B63+1)</f>
        <v/>
      </c>
      <c r="BH63" s="121">
        <f>$C63*INDEX(Curves!$AQ$8:$AQ$68,BH$4-$B63+1)</f>
        <v/>
      </c>
      <c r="BI63" s="121">
        <f>$C63*INDEX(Curves!$AQ$8:$AQ$68,BI$4-$B63+1)</f>
        <v/>
      </c>
      <c r="BJ63" s="121">
        <f>$C63*INDEX(Curves!$AQ$8:$AQ$68,BJ$4-$B63+1)</f>
        <v/>
      </c>
      <c r="BK63" s="121">
        <f>$C63*INDEX(Curves!$AQ$8:$AQ$68,BK$4-$B63+1)</f>
        <v/>
      </c>
      <c r="BL63" s="121">
        <f>$C63*INDEX(Curves!$AQ$8:$AQ$68,BL$4-$B63+1)</f>
        <v/>
      </c>
    </row>
    <row r="64">
      <c r="A64" s="116" t="inlineStr">
        <is>
          <t>Cohort month 55</t>
        </is>
      </c>
      <c r="B64" s="116" t="n">
        <v>55</v>
      </c>
      <c r="C64" s="33">
        <f>INDEX(Ops!$E$85:$BL$85,1,$B64)</f>
        <v/>
      </c>
      <c r="BH64" s="121">
        <f>$C64*INDEX(Curves!$AQ$8:$AQ$68,BH$4-$B64+1)</f>
        <v/>
      </c>
      <c r="BI64" s="121">
        <f>$C64*INDEX(Curves!$AQ$8:$AQ$68,BI$4-$B64+1)</f>
        <v/>
      </c>
      <c r="BJ64" s="121">
        <f>$C64*INDEX(Curves!$AQ$8:$AQ$68,BJ$4-$B64+1)</f>
        <v/>
      </c>
      <c r="BK64" s="121">
        <f>$C64*INDEX(Curves!$AQ$8:$AQ$68,BK$4-$B64+1)</f>
        <v/>
      </c>
      <c r="BL64" s="121">
        <f>$C64*INDEX(Curves!$AQ$8:$AQ$68,BL$4-$B64+1)</f>
        <v/>
      </c>
    </row>
    <row r="65">
      <c r="A65" s="116" t="inlineStr">
        <is>
          <t>Cohort month 56</t>
        </is>
      </c>
      <c r="B65" s="116" t="n">
        <v>56</v>
      </c>
      <c r="C65" s="33">
        <f>INDEX(Ops!$E$85:$BL$85,1,$B65)</f>
        <v/>
      </c>
      <c r="BI65" s="121">
        <f>$C65*INDEX(Curves!$AQ$8:$AQ$68,BI$4-$B65+1)</f>
        <v/>
      </c>
      <c r="BJ65" s="121">
        <f>$C65*INDEX(Curves!$AQ$8:$AQ$68,BJ$4-$B65+1)</f>
        <v/>
      </c>
      <c r="BK65" s="121">
        <f>$C65*INDEX(Curves!$AQ$8:$AQ$68,BK$4-$B65+1)</f>
        <v/>
      </c>
      <c r="BL65" s="121">
        <f>$C65*INDEX(Curves!$AQ$8:$AQ$68,BL$4-$B65+1)</f>
        <v/>
      </c>
    </row>
    <row r="66">
      <c r="A66" s="116" t="inlineStr">
        <is>
          <t>Cohort month 57</t>
        </is>
      </c>
      <c r="B66" s="116" t="n">
        <v>57</v>
      </c>
      <c r="C66" s="33">
        <f>INDEX(Ops!$E$85:$BL$85,1,$B66)</f>
        <v/>
      </c>
      <c r="BJ66" s="121">
        <f>$C66*INDEX(Curves!$AQ$8:$AQ$68,BJ$4-$B66+1)</f>
        <v/>
      </c>
      <c r="BK66" s="121">
        <f>$C66*INDEX(Curves!$AQ$8:$AQ$68,BK$4-$B66+1)</f>
        <v/>
      </c>
      <c r="BL66" s="121">
        <f>$C66*INDEX(Curves!$AQ$8:$AQ$68,BL$4-$B66+1)</f>
        <v/>
      </c>
    </row>
    <row r="67">
      <c r="A67" s="116" t="inlineStr">
        <is>
          <t>Cohort month 58</t>
        </is>
      </c>
      <c r="B67" s="116" t="n">
        <v>58</v>
      </c>
      <c r="C67" s="33">
        <f>INDEX(Ops!$E$85:$BL$85,1,$B67)</f>
        <v/>
      </c>
      <c r="BK67" s="121">
        <f>$C67*INDEX(Curves!$AQ$8:$AQ$68,BK$4-$B67+1)</f>
        <v/>
      </c>
      <c r="BL67" s="121">
        <f>$C67*INDEX(Curves!$AQ$8:$AQ$68,BL$4-$B67+1)</f>
        <v/>
      </c>
    </row>
    <row r="68">
      <c r="A68" s="116" t="inlineStr">
        <is>
          <t>Cohort month 59</t>
        </is>
      </c>
      <c r="B68" s="116" t="n">
        <v>59</v>
      </c>
      <c r="C68" s="33">
        <f>INDEX(Ops!$E$85:$BL$85,1,$B68)</f>
        <v/>
      </c>
      <c r="BL68" s="121">
        <f>$C68*INDEX(Curves!$AQ$8:$AQ$68,BL$4-$B68+1)</f>
        <v/>
      </c>
    </row>
    <row r="69">
      <c r="A69" s="116" t="inlineStr">
        <is>
          <t>Cohort month 60</t>
        </is>
      </c>
      <c r="B69" s="116"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INDEX(Ops!$E$84:$BL$84,1,$B73)</f>
        <v/>
      </c>
      <c r="F73" s="121">
        <f>$C73*INDEX(Curves!$AT$8:$AT$68,F$4-$B73+1)</f>
        <v/>
      </c>
      <c r="G73" s="121">
        <f>$C73*INDEX(Curves!$AT$8:$AT$68,G$4-$B73+1)</f>
        <v/>
      </c>
      <c r="H73" s="121">
        <f>$C73*INDEX(Curves!$AT$8:$AT$68,H$4-$B73+1)</f>
        <v/>
      </c>
      <c r="I73" s="121">
        <f>$C73*INDEX(Curves!$AT$8:$AT$68,I$4-$B73+1)</f>
        <v/>
      </c>
      <c r="J73" s="121">
        <f>$C73*INDEX(Curves!$AT$8:$AT$68,J$4-$B73+1)</f>
        <v/>
      </c>
      <c r="K73" s="121">
        <f>$C73*INDEX(Curves!$AT$8:$AT$68,K$4-$B73+1)</f>
        <v/>
      </c>
      <c r="L73" s="121">
        <f>$C73*INDEX(Curves!$AT$8:$AT$68,L$4-$B73+1)</f>
        <v/>
      </c>
      <c r="M73" s="121">
        <f>$C73*INDEX(Curves!$AT$8:$AT$68,M$4-$B73+1)</f>
        <v/>
      </c>
      <c r="N73" s="121">
        <f>$C73*INDEX(Curves!$AT$8:$AT$68,N$4-$B73+1)</f>
        <v/>
      </c>
      <c r="O73" s="121">
        <f>$C73*INDEX(Curves!$AT$8:$AT$68,O$4-$B73+1)</f>
        <v/>
      </c>
      <c r="P73" s="121">
        <f>$C73*INDEX(Curves!$AT$8:$AT$68,P$4-$B73+1)</f>
        <v/>
      </c>
      <c r="Q73" s="121">
        <f>$C73*INDEX(Curves!$AT$8:$AT$68,Q$4-$B73+1)</f>
        <v/>
      </c>
      <c r="R73" s="121">
        <f>$C73*INDEX(Curves!$AT$8:$AT$68,R$4-$B73+1)</f>
        <v/>
      </c>
      <c r="S73" s="121">
        <f>$C73*INDEX(Curves!$AT$8:$AT$68,S$4-$B73+1)</f>
        <v/>
      </c>
      <c r="T73" s="121">
        <f>$C73*INDEX(Curves!$AT$8:$AT$68,T$4-$B73+1)</f>
        <v/>
      </c>
      <c r="U73" s="121">
        <f>$C73*INDEX(Curves!$AT$8:$AT$68,U$4-$B73+1)</f>
        <v/>
      </c>
      <c r="V73" s="121">
        <f>$C73*INDEX(Curves!$AT$8:$AT$68,V$4-$B73+1)</f>
        <v/>
      </c>
      <c r="W73" s="121">
        <f>$C73*INDEX(Curves!$AT$8:$AT$68,W$4-$B73+1)</f>
        <v/>
      </c>
      <c r="X73" s="121">
        <f>$C73*INDEX(Curves!$AT$8:$AT$68,X$4-$B73+1)</f>
        <v/>
      </c>
      <c r="Y73" s="121">
        <f>$C73*INDEX(Curves!$AT$8:$AT$68,Y$4-$B73+1)</f>
        <v/>
      </c>
      <c r="Z73" s="121">
        <f>$C73*INDEX(Curves!$AT$8:$AT$68,Z$4-$B73+1)</f>
        <v/>
      </c>
      <c r="AA73" s="121">
        <f>$C73*INDEX(Curves!$AT$8:$AT$68,AA$4-$B73+1)</f>
        <v/>
      </c>
      <c r="AB73" s="121">
        <f>$C73*INDEX(Curves!$AT$8:$AT$68,AB$4-$B73+1)</f>
        <v/>
      </c>
      <c r="AC73" s="121">
        <f>$C73*INDEX(Curves!$AT$8:$AT$68,AC$4-$B73+1)</f>
        <v/>
      </c>
      <c r="AD73" s="121">
        <f>$C73*INDEX(Curves!$AT$8:$AT$68,AD$4-$B73+1)</f>
        <v/>
      </c>
      <c r="AE73" s="121">
        <f>$C73*INDEX(Curves!$AT$8:$AT$68,AE$4-$B73+1)</f>
        <v/>
      </c>
      <c r="AF73" s="121">
        <f>$C73*INDEX(Curves!$AT$8:$AT$68,AF$4-$B73+1)</f>
        <v/>
      </c>
      <c r="AG73" s="121">
        <f>$C73*INDEX(Curves!$AT$8:$AT$68,AG$4-$B73+1)</f>
        <v/>
      </c>
      <c r="AH73" s="121">
        <f>$C73*INDEX(Curves!$AT$8:$AT$68,AH$4-$B73+1)</f>
        <v/>
      </c>
      <c r="AI73" s="121">
        <f>$C73*INDEX(Curves!$AT$8:$AT$68,AI$4-$B73+1)</f>
        <v/>
      </c>
      <c r="AJ73" s="121">
        <f>$C73*INDEX(Curves!$AT$8:$AT$68,AJ$4-$B73+1)</f>
        <v/>
      </c>
      <c r="AK73" s="121">
        <f>$C73*INDEX(Curves!$AT$8:$AT$68,AK$4-$B73+1)</f>
        <v/>
      </c>
      <c r="AL73" s="121">
        <f>$C73*INDEX(Curves!$AT$8:$AT$68,AL$4-$B73+1)</f>
        <v/>
      </c>
      <c r="AM73" s="121">
        <f>$C73*INDEX(Curves!$AT$8:$AT$68,AM$4-$B73+1)</f>
        <v/>
      </c>
      <c r="AN73" s="121">
        <f>$C73*INDEX(Curves!$AT$8:$AT$68,AN$4-$B73+1)</f>
        <v/>
      </c>
      <c r="AO73" s="121">
        <f>$C73*INDEX(Curves!$AT$8:$AT$68,AO$4-$B73+1)</f>
        <v/>
      </c>
      <c r="AP73" s="121">
        <f>$C73*INDEX(Curves!$AT$8:$AT$68,AP$4-$B73+1)</f>
        <v/>
      </c>
      <c r="AQ73" s="121">
        <f>$C73*INDEX(Curves!$AT$8:$AT$68,AQ$4-$B73+1)</f>
        <v/>
      </c>
      <c r="AR73" s="121">
        <f>$C73*INDEX(Curves!$AT$8:$AT$68,AR$4-$B73+1)</f>
        <v/>
      </c>
      <c r="AS73" s="121">
        <f>$C73*INDEX(Curves!$AT$8:$AT$68,AS$4-$B73+1)</f>
        <v/>
      </c>
      <c r="AT73" s="121">
        <f>$C73*INDEX(Curves!$AT$8:$AT$68,AT$4-$B73+1)</f>
        <v/>
      </c>
      <c r="AU73" s="121">
        <f>$C73*INDEX(Curves!$AT$8:$AT$68,AU$4-$B73+1)</f>
        <v/>
      </c>
      <c r="AV73" s="121">
        <f>$C73*INDEX(Curves!$AT$8:$AT$68,AV$4-$B73+1)</f>
        <v/>
      </c>
      <c r="AW73" s="121">
        <f>$C73*INDEX(Curves!$AT$8:$AT$68,AW$4-$B73+1)</f>
        <v/>
      </c>
      <c r="AX73" s="121">
        <f>$C73*INDEX(Curves!$AT$8:$AT$68,AX$4-$B73+1)</f>
        <v/>
      </c>
      <c r="AY73" s="121">
        <f>$C73*INDEX(Curves!$AT$8:$AT$68,AY$4-$B73+1)</f>
        <v/>
      </c>
      <c r="AZ73" s="121">
        <f>$C73*INDEX(Curves!$AT$8:$AT$68,AZ$4-$B73+1)</f>
        <v/>
      </c>
      <c r="BA73" s="121">
        <f>$C73*INDEX(Curves!$AT$8:$AT$68,BA$4-$B73+1)</f>
        <v/>
      </c>
      <c r="BB73" s="121">
        <f>$C73*INDEX(Curves!$AT$8:$AT$68,BB$4-$B73+1)</f>
        <v/>
      </c>
      <c r="BC73" s="121">
        <f>$C73*INDEX(Curves!$AT$8:$AT$68,BC$4-$B73+1)</f>
        <v/>
      </c>
      <c r="BD73" s="121">
        <f>$C73*INDEX(Curves!$AT$8:$AT$68,BD$4-$B73+1)</f>
        <v/>
      </c>
      <c r="BE73" s="121">
        <f>$C73*INDEX(Curves!$AT$8:$AT$68,BE$4-$B73+1)</f>
        <v/>
      </c>
      <c r="BF73" s="121">
        <f>$C73*INDEX(Curves!$AT$8:$AT$68,BF$4-$B73+1)</f>
        <v/>
      </c>
      <c r="BG73" s="121">
        <f>$C73*INDEX(Curves!$AT$8:$AT$68,BG$4-$B73+1)</f>
        <v/>
      </c>
      <c r="BH73" s="121">
        <f>$C73*INDEX(Curves!$AT$8:$AT$68,BH$4-$B73+1)</f>
        <v/>
      </c>
      <c r="BI73" s="121">
        <f>$C73*INDEX(Curves!$AT$8:$AT$68,BI$4-$B73+1)</f>
        <v/>
      </c>
      <c r="BJ73" s="121">
        <f>$C73*INDEX(Curves!$AT$8:$AT$68,BJ$4-$B73+1)</f>
        <v/>
      </c>
      <c r="BK73" s="121">
        <f>$C73*INDEX(Curves!$AT$8:$AT$68,BK$4-$B73+1)</f>
        <v/>
      </c>
      <c r="BL73" s="121">
        <f>$C73*INDEX(Curves!$AT$8:$AT$68,BL$4-$B73+1)</f>
        <v/>
      </c>
    </row>
    <row r="74">
      <c r="A74" s="116" t="inlineStr">
        <is>
          <t>Cohort month 2</t>
        </is>
      </c>
      <c r="B74" s="116" t="n">
        <v>2</v>
      </c>
      <c r="C74" s="33">
        <f>INDEX(Ops!$E$84:$BL$84,1,$B74)</f>
        <v/>
      </c>
      <c r="G74" s="121">
        <f>$C74*INDEX(Curves!$AT$8:$AT$68,G$4-$B74+1)</f>
        <v/>
      </c>
      <c r="H74" s="121">
        <f>$C74*INDEX(Curves!$AT$8:$AT$68,H$4-$B74+1)</f>
        <v/>
      </c>
      <c r="I74" s="121">
        <f>$C74*INDEX(Curves!$AT$8:$AT$68,I$4-$B74+1)</f>
        <v/>
      </c>
      <c r="J74" s="121">
        <f>$C74*INDEX(Curves!$AT$8:$AT$68,J$4-$B74+1)</f>
        <v/>
      </c>
      <c r="K74" s="121">
        <f>$C74*INDEX(Curves!$AT$8:$AT$68,K$4-$B74+1)</f>
        <v/>
      </c>
      <c r="L74" s="121">
        <f>$C74*INDEX(Curves!$AT$8:$AT$68,L$4-$B74+1)</f>
        <v/>
      </c>
      <c r="M74" s="121">
        <f>$C74*INDEX(Curves!$AT$8:$AT$68,M$4-$B74+1)</f>
        <v/>
      </c>
      <c r="N74" s="121">
        <f>$C74*INDEX(Curves!$AT$8:$AT$68,N$4-$B74+1)</f>
        <v/>
      </c>
      <c r="O74" s="121">
        <f>$C74*INDEX(Curves!$AT$8:$AT$68,O$4-$B74+1)</f>
        <v/>
      </c>
      <c r="P74" s="121">
        <f>$C74*INDEX(Curves!$AT$8:$AT$68,P$4-$B74+1)</f>
        <v/>
      </c>
      <c r="Q74" s="121">
        <f>$C74*INDEX(Curves!$AT$8:$AT$68,Q$4-$B74+1)</f>
        <v/>
      </c>
      <c r="R74" s="121">
        <f>$C74*INDEX(Curves!$AT$8:$AT$68,R$4-$B74+1)</f>
        <v/>
      </c>
      <c r="S74" s="121">
        <f>$C74*INDEX(Curves!$AT$8:$AT$68,S$4-$B74+1)</f>
        <v/>
      </c>
      <c r="T74" s="121">
        <f>$C74*INDEX(Curves!$AT$8:$AT$68,T$4-$B74+1)</f>
        <v/>
      </c>
      <c r="U74" s="121">
        <f>$C74*INDEX(Curves!$AT$8:$AT$68,U$4-$B74+1)</f>
        <v/>
      </c>
      <c r="V74" s="121">
        <f>$C74*INDEX(Curves!$AT$8:$AT$68,V$4-$B74+1)</f>
        <v/>
      </c>
      <c r="W74" s="121">
        <f>$C74*INDEX(Curves!$AT$8:$AT$68,W$4-$B74+1)</f>
        <v/>
      </c>
      <c r="X74" s="121">
        <f>$C74*INDEX(Curves!$AT$8:$AT$68,X$4-$B74+1)</f>
        <v/>
      </c>
      <c r="Y74" s="121">
        <f>$C74*INDEX(Curves!$AT$8:$AT$68,Y$4-$B74+1)</f>
        <v/>
      </c>
      <c r="Z74" s="121">
        <f>$C74*INDEX(Curves!$AT$8:$AT$68,Z$4-$B74+1)</f>
        <v/>
      </c>
      <c r="AA74" s="121">
        <f>$C74*INDEX(Curves!$AT$8:$AT$68,AA$4-$B74+1)</f>
        <v/>
      </c>
      <c r="AB74" s="121">
        <f>$C74*INDEX(Curves!$AT$8:$AT$68,AB$4-$B74+1)</f>
        <v/>
      </c>
      <c r="AC74" s="121">
        <f>$C74*INDEX(Curves!$AT$8:$AT$68,AC$4-$B74+1)</f>
        <v/>
      </c>
      <c r="AD74" s="121">
        <f>$C74*INDEX(Curves!$AT$8:$AT$68,AD$4-$B74+1)</f>
        <v/>
      </c>
      <c r="AE74" s="121">
        <f>$C74*INDEX(Curves!$AT$8:$AT$68,AE$4-$B74+1)</f>
        <v/>
      </c>
      <c r="AF74" s="121">
        <f>$C74*INDEX(Curves!$AT$8:$AT$68,AF$4-$B74+1)</f>
        <v/>
      </c>
      <c r="AG74" s="121">
        <f>$C74*INDEX(Curves!$AT$8:$AT$68,AG$4-$B74+1)</f>
        <v/>
      </c>
      <c r="AH74" s="121">
        <f>$C74*INDEX(Curves!$AT$8:$AT$68,AH$4-$B74+1)</f>
        <v/>
      </c>
      <c r="AI74" s="121">
        <f>$C74*INDEX(Curves!$AT$8:$AT$68,AI$4-$B74+1)</f>
        <v/>
      </c>
      <c r="AJ74" s="121">
        <f>$C74*INDEX(Curves!$AT$8:$AT$68,AJ$4-$B74+1)</f>
        <v/>
      </c>
      <c r="AK74" s="121">
        <f>$C74*INDEX(Curves!$AT$8:$AT$68,AK$4-$B74+1)</f>
        <v/>
      </c>
      <c r="AL74" s="121">
        <f>$C74*INDEX(Curves!$AT$8:$AT$68,AL$4-$B74+1)</f>
        <v/>
      </c>
      <c r="AM74" s="121">
        <f>$C74*INDEX(Curves!$AT$8:$AT$68,AM$4-$B74+1)</f>
        <v/>
      </c>
      <c r="AN74" s="121">
        <f>$C74*INDEX(Curves!$AT$8:$AT$68,AN$4-$B74+1)</f>
        <v/>
      </c>
      <c r="AO74" s="121">
        <f>$C74*INDEX(Curves!$AT$8:$AT$68,AO$4-$B74+1)</f>
        <v/>
      </c>
      <c r="AP74" s="121">
        <f>$C74*INDEX(Curves!$AT$8:$AT$68,AP$4-$B74+1)</f>
        <v/>
      </c>
      <c r="AQ74" s="121">
        <f>$C74*INDEX(Curves!$AT$8:$AT$68,AQ$4-$B74+1)</f>
        <v/>
      </c>
      <c r="AR74" s="121">
        <f>$C74*INDEX(Curves!$AT$8:$AT$68,AR$4-$B74+1)</f>
        <v/>
      </c>
      <c r="AS74" s="121">
        <f>$C74*INDEX(Curves!$AT$8:$AT$68,AS$4-$B74+1)</f>
        <v/>
      </c>
      <c r="AT74" s="121">
        <f>$C74*INDEX(Curves!$AT$8:$AT$68,AT$4-$B74+1)</f>
        <v/>
      </c>
      <c r="AU74" s="121">
        <f>$C74*INDEX(Curves!$AT$8:$AT$68,AU$4-$B74+1)</f>
        <v/>
      </c>
      <c r="AV74" s="121">
        <f>$C74*INDEX(Curves!$AT$8:$AT$68,AV$4-$B74+1)</f>
        <v/>
      </c>
      <c r="AW74" s="121">
        <f>$C74*INDEX(Curves!$AT$8:$AT$68,AW$4-$B74+1)</f>
        <v/>
      </c>
      <c r="AX74" s="121">
        <f>$C74*INDEX(Curves!$AT$8:$AT$68,AX$4-$B74+1)</f>
        <v/>
      </c>
      <c r="AY74" s="121">
        <f>$C74*INDEX(Curves!$AT$8:$AT$68,AY$4-$B74+1)</f>
        <v/>
      </c>
      <c r="AZ74" s="121">
        <f>$C74*INDEX(Curves!$AT$8:$AT$68,AZ$4-$B74+1)</f>
        <v/>
      </c>
      <c r="BA74" s="121">
        <f>$C74*INDEX(Curves!$AT$8:$AT$68,BA$4-$B74+1)</f>
        <v/>
      </c>
      <c r="BB74" s="121">
        <f>$C74*INDEX(Curves!$AT$8:$AT$68,BB$4-$B74+1)</f>
        <v/>
      </c>
      <c r="BC74" s="121">
        <f>$C74*INDEX(Curves!$AT$8:$AT$68,BC$4-$B74+1)</f>
        <v/>
      </c>
      <c r="BD74" s="121">
        <f>$C74*INDEX(Curves!$AT$8:$AT$68,BD$4-$B74+1)</f>
        <v/>
      </c>
      <c r="BE74" s="121">
        <f>$C74*INDEX(Curves!$AT$8:$AT$68,BE$4-$B74+1)</f>
        <v/>
      </c>
      <c r="BF74" s="121">
        <f>$C74*INDEX(Curves!$AT$8:$AT$68,BF$4-$B74+1)</f>
        <v/>
      </c>
      <c r="BG74" s="121">
        <f>$C74*INDEX(Curves!$AT$8:$AT$68,BG$4-$B74+1)</f>
        <v/>
      </c>
      <c r="BH74" s="121">
        <f>$C74*INDEX(Curves!$AT$8:$AT$68,BH$4-$B74+1)</f>
        <v/>
      </c>
      <c r="BI74" s="121">
        <f>$C74*INDEX(Curves!$AT$8:$AT$68,BI$4-$B74+1)</f>
        <v/>
      </c>
      <c r="BJ74" s="121">
        <f>$C74*INDEX(Curves!$AT$8:$AT$68,BJ$4-$B74+1)</f>
        <v/>
      </c>
      <c r="BK74" s="121">
        <f>$C74*INDEX(Curves!$AT$8:$AT$68,BK$4-$B74+1)</f>
        <v/>
      </c>
      <c r="BL74" s="121">
        <f>$C74*INDEX(Curves!$AT$8:$AT$68,BL$4-$B74+1)</f>
        <v/>
      </c>
    </row>
    <row r="75">
      <c r="A75" s="116" t="inlineStr">
        <is>
          <t>Cohort month 3</t>
        </is>
      </c>
      <c r="B75" s="116" t="n">
        <v>3</v>
      </c>
      <c r="C75" s="33">
        <f>INDEX(Ops!$E$84:$BL$84,1,$B75)</f>
        <v/>
      </c>
      <c r="H75" s="121">
        <f>$C75*INDEX(Curves!$AT$8:$AT$68,H$4-$B75+1)</f>
        <v/>
      </c>
      <c r="I75" s="121">
        <f>$C75*INDEX(Curves!$AT$8:$AT$68,I$4-$B75+1)</f>
        <v/>
      </c>
      <c r="J75" s="121">
        <f>$C75*INDEX(Curves!$AT$8:$AT$68,J$4-$B75+1)</f>
        <v/>
      </c>
      <c r="K75" s="121">
        <f>$C75*INDEX(Curves!$AT$8:$AT$68,K$4-$B75+1)</f>
        <v/>
      </c>
      <c r="L75" s="121">
        <f>$C75*INDEX(Curves!$AT$8:$AT$68,L$4-$B75+1)</f>
        <v/>
      </c>
      <c r="M75" s="121">
        <f>$C75*INDEX(Curves!$AT$8:$AT$68,M$4-$B75+1)</f>
        <v/>
      </c>
      <c r="N75" s="121">
        <f>$C75*INDEX(Curves!$AT$8:$AT$68,N$4-$B75+1)</f>
        <v/>
      </c>
      <c r="O75" s="121">
        <f>$C75*INDEX(Curves!$AT$8:$AT$68,O$4-$B75+1)</f>
        <v/>
      </c>
      <c r="P75" s="121">
        <f>$C75*INDEX(Curves!$AT$8:$AT$68,P$4-$B75+1)</f>
        <v/>
      </c>
      <c r="Q75" s="121">
        <f>$C75*INDEX(Curves!$AT$8:$AT$68,Q$4-$B75+1)</f>
        <v/>
      </c>
      <c r="R75" s="121">
        <f>$C75*INDEX(Curves!$AT$8:$AT$68,R$4-$B75+1)</f>
        <v/>
      </c>
      <c r="S75" s="121">
        <f>$C75*INDEX(Curves!$AT$8:$AT$68,S$4-$B75+1)</f>
        <v/>
      </c>
      <c r="T75" s="121">
        <f>$C75*INDEX(Curves!$AT$8:$AT$68,T$4-$B75+1)</f>
        <v/>
      </c>
      <c r="U75" s="121">
        <f>$C75*INDEX(Curves!$AT$8:$AT$68,U$4-$B75+1)</f>
        <v/>
      </c>
      <c r="V75" s="121">
        <f>$C75*INDEX(Curves!$AT$8:$AT$68,V$4-$B75+1)</f>
        <v/>
      </c>
      <c r="W75" s="121">
        <f>$C75*INDEX(Curves!$AT$8:$AT$68,W$4-$B75+1)</f>
        <v/>
      </c>
      <c r="X75" s="121">
        <f>$C75*INDEX(Curves!$AT$8:$AT$68,X$4-$B75+1)</f>
        <v/>
      </c>
      <c r="Y75" s="121">
        <f>$C75*INDEX(Curves!$AT$8:$AT$68,Y$4-$B75+1)</f>
        <v/>
      </c>
      <c r="Z75" s="121">
        <f>$C75*INDEX(Curves!$AT$8:$AT$68,Z$4-$B75+1)</f>
        <v/>
      </c>
      <c r="AA75" s="121">
        <f>$C75*INDEX(Curves!$AT$8:$AT$68,AA$4-$B75+1)</f>
        <v/>
      </c>
      <c r="AB75" s="121">
        <f>$C75*INDEX(Curves!$AT$8:$AT$68,AB$4-$B75+1)</f>
        <v/>
      </c>
      <c r="AC75" s="121">
        <f>$C75*INDEX(Curves!$AT$8:$AT$68,AC$4-$B75+1)</f>
        <v/>
      </c>
      <c r="AD75" s="121">
        <f>$C75*INDEX(Curves!$AT$8:$AT$68,AD$4-$B75+1)</f>
        <v/>
      </c>
      <c r="AE75" s="121">
        <f>$C75*INDEX(Curves!$AT$8:$AT$68,AE$4-$B75+1)</f>
        <v/>
      </c>
      <c r="AF75" s="121">
        <f>$C75*INDEX(Curves!$AT$8:$AT$68,AF$4-$B75+1)</f>
        <v/>
      </c>
      <c r="AG75" s="121">
        <f>$C75*INDEX(Curves!$AT$8:$AT$68,AG$4-$B75+1)</f>
        <v/>
      </c>
      <c r="AH75" s="121">
        <f>$C75*INDEX(Curves!$AT$8:$AT$68,AH$4-$B75+1)</f>
        <v/>
      </c>
      <c r="AI75" s="121">
        <f>$C75*INDEX(Curves!$AT$8:$AT$68,AI$4-$B75+1)</f>
        <v/>
      </c>
      <c r="AJ75" s="121">
        <f>$C75*INDEX(Curves!$AT$8:$AT$68,AJ$4-$B75+1)</f>
        <v/>
      </c>
      <c r="AK75" s="121">
        <f>$C75*INDEX(Curves!$AT$8:$AT$68,AK$4-$B75+1)</f>
        <v/>
      </c>
      <c r="AL75" s="121">
        <f>$C75*INDEX(Curves!$AT$8:$AT$68,AL$4-$B75+1)</f>
        <v/>
      </c>
      <c r="AM75" s="121">
        <f>$C75*INDEX(Curves!$AT$8:$AT$68,AM$4-$B75+1)</f>
        <v/>
      </c>
      <c r="AN75" s="121">
        <f>$C75*INDEX(Curves!$AT$8:$AT$68,AN$4-$B75+1)</f>
        <v/>
      </c>
      <c r="AO75" s="121">
        <f>$C75*INDEX(Curves!$AT$8:$AT$68,AO$4-$B75+1)</f>
        <v/>
      </c>
      <c r="AP75" s="121">
        <f>$C75*INDEX(Curves!$AT$8:$AT$68,AP$4-$B75+1)</f>
        <v/>
      </c>
      <c r="AQ75" s="121">
        <f>$C75*INDEX(Curves!$AT$8:$AT$68,AQ$4-$B75+1)</f>
        <v/>
      </c>
      <c r="AR75" s="121">
        <f>$C75*INDEX(Curves!$AT$8:$AT$68,AR$4-$B75+1)</f>
        <v/>
      </c>
      <c r="AS75" s="121">
        <f>$C75*INDEX(Curves!$AT$8:$AT$68,AS$4-$B75+1)</f>
        <v/>
      </c>
      <c r="AT75" s="121">
        <f>$C75*INDEX(Curves!$AT$8:$AT$68,AT$4-$B75+1)</f>
        <v/>
      </c>
      <c r="AU75" s="121">
        <f>$C75*INDEX(Curves!$AT$8:$AT$68,AU$4-$B75+1)</f>
        <v/>
      </c>
      <c r="AV75" s="121">
        <f>$C75*INDEX(Curves!$AT$8:$AT$68,AV$4-$B75+1)</f>
        <v/>
      </c>
      <c r="AW75" s="121">
        <f>$C75*INDEX(Curves!$AT$8:$AT$68,AW$4-$B75+1)</f>
        <v/>
      </c>
      <c r="AX75" s="121">
        <f>$C75*INDEX(Curves!$AT$8:$AT$68,AX$4-$B75+1)</f>
        <v/>
      </c>
      <c r="AY75" s="121">
        <f>$C75*INDEX(Curves!$AT$8:$AT$68,AY$4-$B75+1)</f>
        <v/>
      </c>
      <c r="AZ75" s="121">
        <f>$C75*INDEX(Curves!$AT$8:$AT$68,AZ$4-$B75+1)</f>
        <v/>
      </c>
      <c r="BA75" s="121">
        <f>$C75*INDEX(Curves!$AT$8:$AT$68,BA$4-$B75+1)</f>
        <v/>
      </c>
      <c r="BB75" s="121">
        <f>$C75*INDEX(Curves!$AT$8:$AT$68,BB$4-$B75+1)</f>
        <v/>
      </c>
      <c r="BC75" s="121">
        <f>$C75*INDEX(Curves!$AT$8:$AT$68,BC$4-$B75+1)</f>
        <v/>
      </c>
      <c r="BD75" s="121">
        <f>$C75*INDEX(Curves!$AT$8:$AT$68,BD$4-$B75+1)</f>
        <v/>
      </c>
      <c r="BE75" s="121">
        <f>$C75*INDEX(Curves!$AT$8:$AT$68,BE$4-$B75+1)</f>
        <v/>
      </c>
      <c r="BF75" s="121">
        <f>$C75*INDEX(Curves!$AT$8:$AT$68,BF$4-$B75+1)</f>
        <v/>
      </c>
      <c r="BG75" s="121">
        <f>$C75*INDEX(Curves!$AT$8:$AT$68,BG$4-$B75+1)</f>
        <v/>
      </c>
      <c r="BH75" s="121">
        <f>$C75*INDEX(Curves!$AT$8:$AT$68,BH$4-$B75+1)</f>
        <v/>
      </c>
      <c r="BI75" s="121">
        <f>$C75*INDEX(Curves!$AT$8:$AT$68,BI$4-$B75+1)</f>
        <v/>
      </c>
      <c r="BJ75" s="121">
        <f>$C75*INDEX(Curves!$AT$8:$AT$68,BJ$4-$B75+1)</f>
        <v/>
      </c>
      <c r="BK75" s="121">
        <f>$C75*INDEX(Curves!$AT$8:$AT$68,BK$4-$B75+1)</f>
        <v/>
      </c>
      <c r="BL75" s="121">
        <f>$C75*INDEX(Curves!$AT$8:$AT$68,BL$4-$B75+1)</f>
        <v/>
      </c>
    </row>
    <row r="76">
      <c r="A76" s="116" t="inlineStr">
        <is>
          <t>Cohort month 4</t>
        </is>
      </c>
      <c r="B76" s="116" t="n">
        <v>4</v>
      </c>
      <c r="C76" s="33">
        <f>INDEX(Ops!$E$84:$BL$84,1,$B76)</f>
        <v/>
      </c>
      <c r="I76" s="121">
        <f>$C76*INDEX(Curves!$AT$8:$AT$68,I$4-$B76+1)</f>
        <v/>
      </c>
      <c r="J76" s="121">
        <f>$C76*INDEX(Curves!$AT$8:$AT$68,J$4-$B76+1)</f>
        <v/>
      </c>
      <c r="K76" s="121">
        <f>$C76*INDEX(Curves!$AT$8:$AT$68,K$4-$B76+1)</f>
        <v/>
      </c>
      <c r="L76" s="121">
        <f>$C76*INDEX(Curves!$AT$8:$AT$68,L$4-$B76+1)</f>
        <v/>
      </c>
      <c r="M76" s="121">
        <f>$C76*INDEX(Curves!$AT$8:$AT$68,M$4-$B76+1)</f>
        <v/>
      </c>
      <c r="N76" s="121">
        <f>$C76*INDEX(Curves!$AT$8:$AT$68,N$4-$B76+1)</f>
        <v/>
      </c>
      <c r="O76" s="121">
        <f>$C76*INDEX(Curves!$AT$8:$AT$68,O$4-$B76+1)</f>
        <v/>
      </c>
      <c r="P76" s="121">
        <f>$C76*INDEX(Curves!$AT$8:$AT$68,P$4-$B76+1)</f>
        <v/>
      </c>
      <c r="Q76" s="121">
        <f>$C76*INDEX(Curves!$AT$8:$AT$68,Q$4-$B76+1)</f>
        <v/>
      </c>
      <c r="R76" s="121">
        <f>$C76*INDEX(Curves!$AT$8:$AT$68,R$4-$B76+1)</f>
        <v/>
      </c>
      <c r="S76" s="121">
        <f>$C76*INDEX(Curves!$AT$8:$AT$68,S$4-$B76+1)</f>
        <v/>
      </c>
      <c r="T76" s="121">
        <f>$C76*INDEX(Curves!$AT$8:$AT$68,T$4-$B76+1)</f>
        <v/>
      </c>
      <c r="U76" s="121">
        <f>$C76*INDEX(Curves!$AT$8:$AT$68,U$4-$B76+1)</f>
        <v/>
      </c>
      <c r="V76" s="121">
        <f>$C76*INDEX(Curves!$AT$8:$AT$68,V$4-$B76+1)</f>
        <v/>
      </c>
      <c r="W76" s="121">
        <f>$C76*INDEX(Curves!$AT$8:$AT$68,W$4-$B76+1)</f>
        <v/>
      </c>
      <c r="X76" s="121">
        <f>$C76*INDEX(Curves!$AT$8:$AT$68,X$4-$B76+1)</f>
        <v/>
      </c>
      <c r="Y76" s="121">
        <f>$C76*INDEX(Curves!$AT$8:$AT$68,Y$4-$B76+1)</f>
        <v/>
      </c>
      <c r="Z76" s="121">
        <f>$C76*INDEX(Curves!$AT$8:$AT$68,Z$4-$B76+1)</f>
        <v/>
      </c>
      <c r="AA76" s="121">
        <f>$C76*INDEX(Curves!$AT$8:$AT$68,AA$4-$B76+1)</f>
        <v/>
      </c>
      <c r="AB76" s="121">
        <f>$C76*INDEX(Curves!$AT$8:$AT$68,AB$4-$B76+1)</f>
        <v/>
      </c>
      <c r="AC76" s="121">
        <f>$C76*INDEX(Curves!$AT$8:$AT$68,AC$4-$B76+1)</f>
        <v/>
      </c>
      <c r="AD76" s="121">
        <f>$C76*INDEX(Curves!$AT$8:$AT$68,AD$4-$B76+1)</f>
        <v/>
      </c>
      <c r="AE76" s="121">
        <f>$C76*INDEX(Curves!$AT$8:$AT$68,AE$4-$B76+1)</f>
        <v/>
      </c>
      <c r="AF76" s="121">
        <f>$C76*INDEX(Curves!$AT$8:$AT$68,AF$4-$B76+1)</f>
        <v/>
      </c>
      <c r="AG76" s="121">
        <f>$C76*INDEX(Curves!$AT$8:$AT$68,AG$4-$B76+1)</f>
        <v/>
      </c>
      <c r="AH76" s="121">
        <f>$C76*INDEX(Curves!$AT$8:$AT$68,AH$4-$B76+1)</f>
        <v/>
      </c>
      <c r="AI76" s="121">
        <f>$C76*INDEX(Curves!$AT$8:$AT$68,AI$4-$B76+1)</f>
        <v/>
      </c>
      <c r="AJ76" s="121">
        <f>$C76*INDEX(Curves!$AT$8:$AT$68,AJ$4-$B76+1)</f>
        <v/>
      </c>
      <c r="AK76" s="121">
        <f>$C76*INDEX(Curves!$AT$8:$AT$68,AK$4-$B76+1)</f>
        <v/>
      </c>
      <c r="AL76" s="121">
        <f>$C76*INDEX(Curves!$AT$8:$AT$68,AL$4-$B76+1)</f>
        <v/>
      </c>
      <c r="AM76" s="121">
        <f>$C76*INDEX(Curves!$AT$8:$AT$68,AM$4-$B76+1)</f>
        <v/>
      </c>
      <c r="AN76" s="121">
        <f>$C76*INDEX(Curves!$AT$8:$AT$68,AN$4-$B76+1)</f>
        <v/>
      </c>
      <c r="AO76" s="121">
        <f>$C76*INDEX(Curves!$AT$8:$AT$68,AO$4-$B76+1)</f>
        <v/>
      </c>
      <c r="AP76" s="121">
        <f>$C76*INDEX(Curves!$AT$8:$AT$68,AP$4-$B76+1)</f>
        <v/>
      </c>
      <c r="AQ76" s="121">
        <f>$C76*INDEX(Curves!$AT$8:$AT$68,AQ$4-$B76+1)</f>
        <v/>
      </c>
      <c r="AR76" s="121">
        <f>$C76*INDEX(Curves!$AT$8:$AT$68,AR$4-$B76+1)</f>
        <v/>
      </c>
      <c r="AS76" s="121">
        <f>$C76*INDEX(Curves!$AT$8:$AT$68,AS$4-$B76+1)</f>
        <v/>
      </c>
      <c r="AT76" s="121">
        <f>$C76*INDEX(Curves!$AT$8:$AT$68,AT$4-$B76+1)</f>
        <v/>
      </c>
      <c r="AU76" s="121">
        <f>$C76*INDEX(Curves!$AT$8:$AT$68,AU$4-$B76+1)</f>
        <v/>
      </c>
      <c r="AV76" s="121">
        <f>$C76*INDEX(Curves!$AT$8:$AT$68,AV$4-$B76+1)</f>
        <v/>
      </c>
      <c r="AW76" s="121">
        <f>$C76*INDEX(Curves!$AT$8:$AT$68,AW$4-$B76+1)</f>
        <v/>
      </c>
      <c r="AX76" s="121">
        <f>$C76*INDEX(Curves!$AT$8:$AT$68,AX$4-$B76+1)</f>
        <v/>
      </c>
      <c r="AY76" s="121">
        <f>$C76*INDEX(Curves!$AT$8:$AT$68,AY$4-$B76+1)</f>
        <v/>
      </c>
      <c r="AZ76" s="121">
        <f>$C76*INDEX(Curves!$AT$8:$AT$68,AZ$4-$B76+1)</f>
        <v/>
      </c>
      <c r="BA76" s="121">
        <f>$C76*INDEX(Curves!$AT$8:$AT$68,BA$4-$B76+1)</f>
        <v/>
      </c>
      <c r="BB76" s="121">
        <f>$C76*INDEX(Curves!$AT$8:$AT$68,BB$4-$B76+1)</f>
        <v/>
      </c>
      <c r="BC76" s="121">
        <f>$C76*INDEX(Curves!$AT$8:$AT$68,BC$4-$B76+1)</f>
        <v/>
      </c>
      <c r="BD76" s="121">
        <f>$C76*INDEX(Curves!$AT$8:$AT$68,BD$4-$B76+1)</f>
        <v/>
      </c>
      <c r="BE76" s="121">
        <f>$C76*INDEX(Curves!$AT$8:$AT$68,BE$4-$B76+1)</f>
        <v/>
      </c>
      <c r="BF76" s="121">
        <f>$C76*INDEX(Curves!$AT$8:$AT$68,BF$4-$B76+1)</f>
        <v/>
      </c>
      <c r="BG76" s="121">
        <f>$C76*INDEX(Curves!$AT$8:$AT$68,BG$4-$B76+1)</f>
        <v/>
      </c>
      <c r="BH76" s="121">
        <f>$C76*INDEX(Curves!$AT$8:$AT$68,BH$4-$B76+1)</f>
        <v/>
      </c>
      <c r="BI76" s="121">
        <f>$C76*INDEX(Curves!$AT$8:$AT$68,BI$4-$B76+1)</f>
        <v/>
      </c>
      <c r="BJ76" s="121">
        <f>$C76*INDEX(Curves!$AT$8:$AT$68,BJ$4-$B76+1)</f>
        <v/>
      </c>
      <c r="BK76" s="121">
        <f>$C76*INDEX(Curves!$AT$8:$AT$68,BK$4-$B76+1)</f>
        <v/>
      </c>
      <c r="BL76" s="121">
        <f>$C76*INDEX(Curves!$AT$8:$AT$68,BL$4-$B76+1)</f>
        <v/>
      </c>
    </row>
    <row r="77">
      <c r="A77" s="116" t="inlineStr">
        <is>
          <t>Cohort month 5</t>
        </is>
      </c>
      <c r="B77" s="116" t="n">
        <v>5</v>
      </c>
      <c r="C77" s="33">
        <f>INDEX(Ops!$E$84:$BL$84,1,$B77)</f>
        <v/>
      </c>
      <c r="J77" s="121">
        <f>$C77*INDEX(Curves!$AT$8:$AT$68,J$4-$B77+1)</f>
        <v/>
      </c>
      <c r="K77" s="121">
        <f>$C77*INDEX(Curves!$AT$8:$AT$68,K$4-$B77+1)</f>
        <v/>
      </c>
      <c r="L77" s="121">
        <f>$C77*INDEX(Curves!$AT$8:$AT$68,L$4-$B77+1)</f>
        <v/>
      </c>
      <c r="M77" s="121">
        <f>$C77*INDEX(Curves!$AT$8:$AT$68,M$4-$B77+1)</f>
        <v/>
      </c>
      <c r="N77" s="121">
        <f>$C77*INDEX(Curves!$AT$8:$AT$68,N$4-$B77+1)</f>
        <v/>
      </c>
      <c r="O77" s="121">
        <f>$C77*INDEX(Curves!$AT$8:$AT$68,O$4-$B77+1)</f>
        <v/>
      </c>
      <c r="P77" s="121">
        <f>$C77*INDEX(Curves!$AT$8:$AT$68,P$4-$B77+1)</f>
        <v/>
      </c>
      <c r="Q77" s="121">
        <f>$C77*INDEX(Curves!$AT$8:$AT$68,Q$4-$B77+1)</f>
        <v/>
      </c>
      <c r="R77" s="121">
        <f>$C77*INDEX(Curves!$AT$8:$AT$68,R$4-$B77+1)</f>
        <v/>
      </c>
      <c r="S77" s="121">
        <f>$C77*INDEX(Curves!$AT$8:$AT$68,S$4-$B77+1)</f>
        <v/>
      </c>
      <c r="T77" s="121">
        <f>$C77*INDEX(Curves!$AT$8:$AT$68,T$4-$B77+1)</f>
        <v/>
      </c>
      <c r="U77" s="121">
        <f>$C77*INDEX(Curves!$AT$8:$AT$68,U$4-$B77+1)</f>
        <v/>
      </c>
      <c r="V77" s="121">
        <f>$C77*INDEX(Curves!$AT$8:$AT$68,V$4-$B77+1)</f>
        <v/>
      </c>
      <c r="W77" s="121">
        <f>$C77*INDEX(Curves!$AT$8:$AT$68,W$4-$B77+1)</f>
        <v/>
      </c>
      <c r="X77" s="121">
        <f>$C77*INDEX(Curves!$AT$8:$AT$68,X$4-$B77+1)</f>
        <v/>
      </c>
      <c r="Y77" s="121">
        <f>$C77*INDEX(Curves!$AT$8:$AT$68,Y$4-$B77+1)</f>
        <v/>
      </c>
      <c r="Z77" s="121">
        <f>$C77*INDEX(Curves!$AT$8:$AT$68,Z$4-$B77+1)</f>
        <v/>
      </c>
      <c r="AA77" s="121">
        <f>$C77*INDEX(Curves!$AT$8:$AT$68,AA$4-$B77+1)</f>
        <v/>
      </c>
      <c r="AB77" s="121">
        <f>$C77*INDEX(Curves!$AT$8:$AT$68,AB$4-$B77+1)</f>
        <v/>
      </c>
      <c r="AC77" s="121">
        <f>$C77*INDEX(Curves!$AT$8:$AT$68,AC$4-$B77+1)</f>
        <v/>
      </c>
      <c r="AD77" s="121">
        <f>$C77*INDEX(Curves!$AT$8:$AT$68,AD$4-$B77+1)</f>
        <v/>
      </c>
      <c r="AE77" s="121">
        <f>$C77*INDEX(Curves!$AT$8:$AT$68,AE$4-$B77+1)</f>
        <v/>
      </c>
      <c r="AF77" s="121">
        <f>$C77*INDEX(Curves!$AT$8:$AT$68,AF$4-$B77+1)</f>
        <v/>
      </c>
      <c r="AG77" s="121">
        <f>$C77*INDEX(Curves!$AT$8:$AT$68,AG$4-$B77+1)</f>
        <v/>
      </c>
      <c r="AH77" s="121">
        <f>$C77*INDEX(Curves!$AT$8:$AT$68,AH$4-$B77+1)</f>
        <v/>
      </c>
      <c r="AI77" s="121">
        <f>$C77*INDEX(Curves!$AT$8:$AT$68,AI$4-$B77+1)</f>
        <v/>
      </c>
      <c r="AJ77" s="121">
        <f>$C77*INDEX(Curves!$AT$8:$AT$68,AJ$4-$B77+1)</f>
        <v/>
      </c>
      <c r="AK77" s="121">
        <f>$C77*INDEX(Curves!$AT$8:$AT$68,AK$4-$B77+1)</f>
        <v/>
      </c>
      <c r="AL77" s="121">
        <f>$C77*INDEX(Curves!$AT$8:$AT$68,AL$4-$B77+1)</f>
        <v/>
      </c>
      <c r="AM77" s="121">
        <f>$C77*INDEX(Curves!$AT$8:$AT$68,AM$4-$B77+1)</f>
        <v/>
      </c>
      <c r="AN77" s="121">
        <f>$C77*INDEX(Curves!$AT$8:$AT$68,AN$4-$B77+1)</f>
        <v/>
      </c>
      <c r="AO77" s="121">
        <f>$C77*INDEX(Curves!$AT$8:$AT$68,AO$4-$B77+1)</f>
        <v/>
      </c>
      <c r="AP77" s="121">
        <f>$C77*INDEX(Curves!$AT$8:$AT$68,AP$4-$B77+1)</f>
        <v/>
      </c>
      <c r="AQ77" s="121">
        <f>$C77*INDEX(Curves!$AT$8:$AT$68,AQ$4-$B77+1)</f>
        <v/>
      </c>
      <c r="AR77" s="121">
        <f>$C77*INDEX(Curves!$AT$8:$AT$68,AR$4-$B77+1)</f>
        <v/>
      </c>
      <c r="AS77" s="121">
        <f>$C77*INDEX(Curves!$AT$8:$AT$68,AS$4-$B77+1)</f>
        <v/>
      </c>
      <c r="AT77" s="121">
        <f>$C77*INDEX(Curves!$AT$8:$AT$68,AT$4-$B77+1)</f>
        <v/>
      </c>
      <c r="AU77" s="121">
        <f>$C77*INDEX(Curves!$AT$8:$AT$68,AU$4-$B77+1)</f>
        <v/>
      </c>
      <c r="AV77" s="121">
        <f>$C77*INDEX(Curves!$AT$8:$AT$68,AV$4-$B77+1)</f>
        <v/>
      </c>
      <c r="AW77" s="121">
        <f>$C77*INDEX(Curves!$AT$8:$AT$68,AW$4-$B77+1)</f>
        <v/>
      </c>
      <c r="AX77" s="121">
        <f>$C77*INDEX(Curves!$AT$8:$AT$68,AX$4-$B77+1)</f>
        <v/>
      </c>
      <c r="AY77" s="121">
        <f>$C77*INDEX(Curves!$AT$8:$AT$68,AY$4-$B77+1)</f>
        <v/>
      </c>
      <c r="AZ77" s="121">
        <f>$C77*INDEX(Curves!$AT$8:$AT$68,AZ$4-$B77+1)</f>
        <v/>
      </c>
      <c r="BA77" s="121">
        <f>$C77*INDEX(Curves!$AT$8:$AT$68,BA$4-$B77+1)</f>
        <v/>
      </c>
      <c r="BB77" s="121">
        <f>$C77*INDEX(Curves!$AT$8:$AT$68,BB$4-$B77+1)</f>
        <v/>
      </c>
      <c r="BC77" s="121">
        <f>$C77*INDEX(Curves!$AT$8:$AT$68,BC$4-$B77+1)</f>
        <v/>
      </c>
      <c r="BD77" s="121">
        <f>$C77*INDEX(Curves!$AT$8:$AT$68,BD$4-$B77+1)</f>
        <v/>
      </c>
      <c r="BE77" s="121">
        <f>$C77*INDEX(Curves!$AT$8:$AT$68,BE$4-$B77+1)</f>
        <v/>
      </c>
      <c r="BF77" s="121">
        <f>$C77*INDEX(Curves!$AT$8:$AT$68,BF$4-$B77+1)</f>
        <v/>
      </c>
      <c r="BG77" s="121">
        <f>$C77*INDEX(Curves!$AT$8:$AT$68,BG$4-$B77+1)</f>
        <v/>
      </c>
      <c r="BH77" s="121">
        <f>$C77*INDEX(Curves!$AT$8:$AT$68,BH$4-$B77+1)</f>
        <v/>
      </c>
      <c r="BI77" s="121">
        <f>$C77*INDEX(Curves!$AT$8:$AT$68,BI$4-$B77+1)</f>
        <v/>
      </c>
      <c r="BJ77" s="121">
        <f>$C77*INDEX(Curves!$AT$8:$AT$68,BJ$4-$B77+1)</f>
        <v/>
      </c>
      <c r="BK77" s="121">
        <f>$C77*INDEX(Curves!$AT$8:$AT$68,BK$4-$B77+1)</f>
        <v/>
      </c>
      <c r="BL77" s="121">
        <f>$C77*INDEX(Curves!$AT$8:$AT$68,BL$4-$B77+1)</f>
        <v/>
      </c>
    </row>
    <row r="78">
      <c r="A78" s="116" t="inlineStr">
        <is>
          <t>Cohort month 6</t>
        </is>
      </c>
      <c r="B78" s="116" t="n">
        <v>6</v>
      </c>
      <c r="C78" s="33">
        <f>INDEX(Ops!$E$84:$BL$84,1,$B78)</f>
        <v/>
      </c>
      <c r="K78" s="121">
        <f>$C78*INDEX(Curves!$AT$8:$AT$68,K$4-$B78+1)</f>
        <v/>
      </c>
      <c r="L78" s="121">
        <f>$C78*INDEX(Curves!$AT$8:$AT$68,L$4-$B78+1)</f>
        <v/>
      </c>
      <c r="M78" s="121">
        <f>$C78*INDEX(Curves!$AT$8:$AT$68,M$4-$B78+1)</f>
        <v/>
      </c>
      <c r="N78" s="121">
        <f>$C78*INDEX(Curves!$AT$8:$AT$68,N$4-$B78+1)</f>
        <v/>
      </c>
      <c r="O78" s="121">
        <f>$C78*INDEX(Curves!$AT$8:$AT$68,O$4-$B78+1)</f>
        <v/>
      </c>
      <c r="P78" s="121">
        <f>$C78*INDEX(Curves!$AT$8:$AT$68,P$4-$B78+1)</f>
        <v/>
      </c>
      <c r="Q78" s="121">
        <f>$C78*INDEX(Curves!$AT$8:$AT$68,Q$4-$B78+1)</f>
        <v/>
      </c>
      <c r="R78" s="121">
        <f>$C78*INDEX(Curves!$AT$8:$AT$68,R$4-$B78+1)</f>
        <v/>
      </c>
      <c r="S78" s="121">
        <f>$C78*INDEX(Curves!$AT$8:$AT$68,S$4-$B78+1)</f>
        <v/>
      </c>
      <c r="T78" s="121">
        <f>$C78*INDEX(Curves!$AT$8:$AT$68,T$4-$B78+1)</f>
        <v/>
      </c>
      <c r="U78" s="121">
        <f>$C78*INDEX(Curves!$AT$8:$AT$68,U$4-$B78+1)</f>
        <v/>
      </c>
      <c r="V78" s="121">
        <f>$C78*INDEX(Curves!$AT$8:$AT$68,V$4-$B78+1)</f>
        <v/>
      </c>
      <c r="W78" s="121">
        <f>$C78*INDEX(Curves!$AT$8:$AT$68,W$4-$B78+1)</f>
        <v/>
      </c>
      <c r="X78" s="121">
        <f>$C78*INDEX(Curves!$AT$8:$AT$68,X$4-$B78+1)</f>
        <v/>
      </c>
      <c r="Y78" s="121">
        <f>$C78*INDEX(Curves!$AT$8:$AT$68,Y$4-$B78+1)</f>
        <v/>
      </c>
      <c r="Z78" s="121">
        <f>$C78*INDEX(Curves!$AT$8:$AT$68,Z$4-$B78+1)</f>
        <v/>
      </c>
      <c r="AA78" s="121">
        <f>$C78*INDEX(Curves!$AT$8:$AT$68,AA$4-$B78+1)</f>
        <v/>
      </c>
      <c r="AB78" s="121">
        <f>$C78*INDEX(Curves!$AT$8:$AT$68,AB$4-$B78+1)</f>
        <v/>
      </c>
      <c r="AC78" s="121">
        <f>$C78*INDEX(Curves!$AT$8:$AT$68,AC$4-$B78+1)</f>
        <v/>
      </c>
      <c r="AD78" s="121">
        <f>$C78*INDEX(Curves!$AT$8:$AT$68,AD$4-$B78+1)</f>
        <v/>
      </c>
      <c r="AE78" s="121">
        <f>$C78*INDEX(Curves!$AT$8:$AT$68,AE$4-$B78+1)</f>
        <v/>
      </c>
      <c r="AF78" s="121">
        <f>$C78*INDEX(Curves!$AT$8:$AT$68,AF$4-$B78+1)</f>
        <v/>
      </c>
      <c r="AG78" s="121">
        <f>$C78*INDEX(Curves!$AT$8:$AT$68,AG$4-$B78+1)</f>
        <v/>
      </c>
      <c r="AH78" s="121">
        <f>$C78*INDEX(Curves!$AT$8:$AT$68,AH$4-$B78+1)</f>
        <v/>
      </c>
      <c r="AI78" s="121">
        <f>$C78*INDEX(Curves!$AT$8:$AT$68,AI$4-$B78+1)</f>
        <v/>
      </c>
      <c r="AJ78" s="121">
        <f>$C78*INDEX(Curves!$AT$8:$AT$68,AJ$4-$B78+1)</f>
        <v/>
      </c>
      <c r="AK78" s="121">
        <f>$C78*INDEX(Curves!$AT$8:$AT$68,AK$4-$B78+1)</f>
        <v/>
      </c>
      <c r="AL78" s="121">
        <f>$C78*INDEX(Curves!$AT$8:$AT$68,AL$4-$B78+1)</f>
        <v/>
      </c>
      <c r="AM78" s="121">
        <f>$C78*INDEX(Curves!$AT$8:$AT$68,AM$4-$B78+1)</f>
        <v/>
      </c>
      <c r="AN78" s="121">
        <f>$C78*INDEX(Curves!$AT$8:$AT$68,AN$4-$B78+1)</f>
        <v/>
      </c>
      <c r="AO78" s="121">
        <f>$C78*INDEX(Curves!$AT$8:$AT$68,AO$4-$B78+1)</f>
        <v/>
      </c>
      <c r="AP78" s="121">
        <f>$C78*INDEX(Curves!$AT$8:$AT$68,AP$4-$B78+1)</f>
        <v/>
      </c>
      <c r="AQ78" s="121">
        <f>$C78*INDEX(Curves!$AT$8:$AT$68,AQ$4-$B78+1)</f>
        <v/>
      </c>
      <c r="AR78" s="121">
        <f>$C78*INDEX(Curves!$AT$8:$AT$68,AR$4-$B78+1)</f>
        <v/>
      </c>
      <c r="AS78" s="121">
        <f>$C78*INDEX(Curves!$AT$8:$AT$68,AS$4-$B78+1)</f>
        <v/>
      </c>
      <c r="AT78" s="121">
        <f>$C78*INDEX(Curves!$AT$8:$AT$68,AT$4-$B78+1)</f>
        <v/>
      </c>
      <c r="AU78" s="121">
        <f>$C78*INDEX(Curves!$AT$8:$AT$68,AU$4-$B78+1)</f>
        <v/>
      </c>
      <c r="AV78" s="121">
        <f>$C78*INDEX(Curves!$AT$8:$AT$68,AV$4-$B78+1)</f>
        <v/>
      </c>
      <c r="AW78" s="121">
        <f>$C78*INDEX(Curves!$AT$8:$AT$68,AW$4-$B78+1)</f>
        <v/>
      </c>
      <c r="AX78" s="121">
        <f>$C78*INDEX(Curves!$AT$8:$AT$68,AX$4-$B78+1)</f>
        <v/>
      </c>
      <c r="AY78" s="121">
        <f>$C78*INDEX(Curves!$AT$8:$AT$68,AY$4-$B78+1)</f>
        <v/>
      </c>
      <c r="AZ78" s="121">
        <f>$C78*INDEX(Curves!$AT$8:$AT$68,AZ$4-$B78+1)</f>
        <v/>
      </c>
      <c r="BA78" s="121">
        <f>$C78*INDEX(Curves!$AT$8:$AT$68,BA$4-$B78+1)</f>
        <v/>
      </c>
      <c r="BB78" s="121">
        <f>$C78*INDEX(Curves!$AT$8:$AT$68,BB$4-$B78+1)</f>
        <v/>
      </c>
      <c r="BC78" s="121">
        <f>$C78*INDEX(Curves!$AT$8:$AT$68,BC$4-$B78+1)</f>
        <v/>
      </c>
      <c r="BD78" s="121">
        <f>$C78*INDEX(Curves!$AT$8:$AT$68,BD$4-$B78+1)</f>
        <v/>
      </c>
      <c r="BE78" s="121">
        <f>$C78*INDEX(Curves!$AT$8:$AT$68,BE$4-$B78+1)</f>
        <v/>
      </c>
      <c r="BF78" s="121">
        <f>$C78*INDEX(Curves!$AT$8:$AT$68,BF$4-$B78+1)</f>
        <v/>
      </c>
      <c r="BG78" s="121">
        <f>$C78*INDEX(Curves!$AT$8:$AT$68,BG$4-$B78+1)</f>
        <v/>
      </c>
      <c r="BH78" s="121">
        <f>$C78*INDEX(Curves!$AT$8:$AT$68,BH$4-$B78+1)</f>
        <v/>
      </c>
      <c r="BI78" s="121">
        <f>$C78*INDEX(Curves!$AT$8:$AT$68,BI$4-$B78+1)</f>
        <v/>
      </c>
      <c r="BJ78" s="121">
        <f>$C78*INDEX(Curves!$AT$8:$AT$68,BJ$4-$B78+1)</f>
        <v/>
      </c>
      <c r="BK78" s="121">
        <f>$C78*INDEX(Curves!$AT$8:$AT$68,BK$4-$B78+1)</f>
        <v/>
      </c>
      <c r="BL78" s="121">
        <f>$C78*INDEX(Curves!$AT$8:$AT$68,BL$4-$B78+1)</f>
        <v/>
      </c>
    </row>
    <row r="79">
      <c r="A79" s="116" t="inlineStr">
        <is>
          <t>Cohort month 7</t>
        </is>
      </c>
      <c r="B79" s="116" t="n">
        <v>7</v>
      </c>
      <c r="C79" s="33">
        <f>INDEX(Ops!$E$84:$BL$84,1,$B79)</f>
        <v/>
      </c>
      <c r="L79" s="121">
        <f>$C79*INDEX(Curves!$AT$8:$AT$68,L$4-$B79+1)</f>
        <v/>
      </c>
      <c r="M79" s="121">
        <f>$C79*INDEX(Curves!$AT$8:$AT$68,M$4-$B79+1)</f>
        <v/>
      </c>
      <c r="N79" s="121">
        <f>$C79*INDEX(Curves!$AT$8:$AT$68,N$4-$B79+1)</f>
        <v/>
      </c>
      <c r="O79" s="121">
        <f>$C79*INDEX(Curves!$AT$8:$AT$68,O$4-$B79+1)</f>
        <v/>
      </c>
      <c r="P79" s="121">
        <f>$C79*INDEX(Curves!$AT$8:$AT$68,P$4-$B79+1)</f>
        <v/>
      </c>
      <c r="Q79" s="121">
        <f>$C79*INDEX(Curves!$AT$8:$AT$68,Q$4-$B79+1)</f>
        <v/>
      </c>
      <c r="R79" s="121">
        <f>$C79*INDEX(Curves!$AT$8:$AT$68,R$4-$B79+1)</f>
        <v/>
      </c>
      <c r="S79" s="121">
        <f>$C79*INDEX(Curves!$AT$8:$AT$68,S$4-$B79+1)</f>
        <v/>
      </c>
      <c r="T79" s="121">
        <f>$C79*INDEX(Curves!$AT$8:$AT$68,T$4-$B79+1)</f>
        <v/>
      </c>
      <c r="U79" s="121">
        <f>$C79*INDEX(Curves!$AT$8:$AT$68,U$4-$B79+1)</f>
        <v/>
      </c>
      <c r="V79" s="121">
        <f>$C79*INDEX(Curves!$AT$8:$AT$68,V$4-$B79+1)</f>
        <v/>
      </c>
      <c r="W79" s="121">
        <f>$C79*INDEX(Curves!$AT$8:$AT$68,W$4-$B79+1)</f>
        <v/>
      </c>
      <c r="X79" s="121">
        <f>$C79*INDEX(Curves!$AT$8:$AT$68,X$4-$B79+1)</f>
        <v/>
      </c>
      <c r="Y79" s="121">
        <f>$C79*INDEX(Curves!$AT$8:$AT$68,Y$4-$B79+1)</f>
        <v/>
      </c>
      <c r="Z79" s="121">
        <f>$C79*INDEX(Curves!$AT$8:$AT$68,Z$4-$B79+1)</f>
        <v/>
      </c>
      <c r="AA79" s="121">
        <f>$C79*INDEX(Curves!$AT$8:$AT$68,AA$4-$B79+1)</f>
        <v/>
      </c>
      <c r="AB79" s="121">
        <f>$C79*INDEX(Curves!$AT$8:$AT$68,AB$4-$B79+1)</f>
        <v/>
      </c>
      <c r="AC79" s="121">
        <f>$C79*INDEX(Curves!$AT$8:$AT$68,AC$4-$B79+1)</f>
        <v/>
      </c>
      <c r="AD79" s="121">
        <f>$C79*INDEX(Curves!$AT$8:$AT$68,AD$4-$B79+1)</f>
        <v/>
      </c>
      <c r="AE79" s="121">
        <f>$C79*INDEX(Curves!$AT$8:$AT$68,AE$4-$B79+1)</f>
        <v/>
      </c>
      <c r="AF79" s="121">
        <f>$C79*INDEX(Curves!$AT$8:$AT$68,AF$4-$B79+1)</f>
        <v/>
      </c>
      <c r="AG79" s="121">
        <f>$C79*INDEX(Curves!$AT$8:$AT$68,AG$4-$B79+1)</f>
        <v/>
      </c>
      <c r="AH79" s="121">
        <f>$C79*INDEX(Curves!$AT$8:$AT$68,AH$4-$B79+1)</f>
        <v/>
      </c>
      <c r="AI79" s="121">
        <f>$C79*INDEX(Curves!$AT$8:$AT$68,AI$4-$B79+1)</f>
        <v/>
      </c>
      <c r="AJ79" s="121">
        <f>$C79*INDEX(Curves!$AT$8:$AT$68,AJ$4-$B79+1)</f>
        <v/>
      </c>
      <c r="AK79" s="121">
        <f>$C79*INDEX(Curves!$AT$8:$AT$68,AK$4-$B79+1)</f>
        <v/>
      </c>
      <c r="AL79" s="121">
        <f>$C79*INDEX(Curves!$AT$8:$AT$68,AL$4-$B79+1)</f>
        <v/>
      </c>
      <c r="AM79" s="121">
        <f>$C79*INDEX(Curves!$AT$8:$AT$68,AM$4-$B79+1)</f>
        <v/>
      </c>
      <c r="AN79" s="121">
        <f>$C79*INDEX(Curves!$AT$8:$AT$68,AN$4-$B79+1)</f>
        <v/>
      </c>
      <c r="AO79" s="121">
        <f>$C79*INDEX(Curves!$AT$8:$AT$68,AO$4-$B79+1)</f>
        <v/>
      </c>
      <c r="AP79" s="121">
        <f>$C79*INDEX(Curves!$AT$8:$AT$68,AP$4-$B79+1)</f>
        <v/>
      </c>
      <c r="AQ79" s="121">
        <f>$C79*INDEX(Curves!$AT$8:$AT$68,AQ$4-$B79+1)</f>
        <v/>
      </c>
      <c r="AR79" s="121">
        <f>$C79*INDEX(Curves!$AT$8:$AT$68,AR$4-$B79+1)</f>
        <v/>
      </c>
      <c r="AS79" s="121">
        <f>$C79*INDEX(Curves!$AT$8:$AT$68,AS$4-$B79+1)</f>
        <v/>
      </c>
      <c r="AT79" s="121">
        <f>$C79*INDEX(Curves!$AT$8:$AT$68,AT$4-$B79+1)</f>
        <v/>
      </c>
      <c r="AU79" s="121">
        <f>$C79*INDEX(Curves!$AT$8:$AT$68,AU$4-$B79+1)</f>
        <v/>
      </c>
      <c r="AV79" s="121">
        <f>$C79*INDEX(Curves!$AT$8:$AT$68,AV$4-$B79+1)</f>
        <v/>
      </c>
      <c r="AW79" s="121">
        <f>$C79*INDEX(Curves!$AT$8:$AT$68,AW$4-$B79+1)</f>
        <v/>
      </c>
      <c r="AX79" s="121">
        <f>$C79*INDEX(Curves!$AT$8:$AT$68,AX$4-$B79+1)</f>
        <v/>
      </c>
      <c r="AY79" s="121">
        <f>$C79*INDEX(Curves!$AT$8:$AT$68,AY$4-$B79+1)</f>
        <v/>
      </c>
      <c r="AZ79" s="121">
        <f>$C79*INDEX(Curves!$AT$8:$AT$68,AZ$4-$B79+1)</f>
        <v/>
      </c>
      <c r="BA79" s="121">
        <f>$C79*INDEX(Curves!$AT$8:$AT$68,BA$4-$B79+1)</f>
        <v/>
      </c>
      <c r="BB79" s="121">
        <f>$C79*INDEX(Curves!$AT$8:$AT$68,BB$4-$B79+1)</f>
        <v/>
      </c>
      <c r="BC79" s="121">
        <f>$C79*INDEX(Curves!$AT$8:$AT$68,BC$4-$B79+1)</f>
        <v/>
      </c>
      <c r="BD79" s="121">
        <f>$C79*INDEX(Curves!$AT$8:$AT$68,BD$4-$B79+1)</f>
        <v/>
      </c>
      <c r="BE79" s="121">
        <f>$C79*INDEX(Curves!$AT$8:$AT$68,BE$4-$B79+1)</f>
        <v/>
      </c>
      <c r="BF79" s="121">
        <f>$C79*INDEX(Curves!$AT$8:$AT$68,BF$4-$B79+1)</f>
        <v/>
      </c>
      <c r="BG79" s="121">
        <f>$C79*INDEX(Curves!$AT$8:$AT$68,BG$4-$B79+1)</f>
        <v/>
      </c>
      <c r="BH79" s="121">
        <f>$C79*INDEX(Curves!$AT$8:$AT$68,BH$4-$B79+1)</f>
        <v/>
      </c>
      <c r="BI79" s="121">
        <f>$C79*INDEX(Curves!$AT$8:$AT$68,BI$4-$B79+1)</f>
        <v/>
      </c>
      <c r="BJ79" s="121">
        <f>$C79*INDEX(Curves!$AT$8:$AT$68,BJ$4-$B79+1)</f>
        <v/>
      </c>
      <c r="BK79" s="121">
        <f>$C79*INDEX(Curves!$AT$8:$AT$68,BK$4-$B79+1)</f>
        <v/>
      </c>
      <c r="BL79" s="121">
        <f>$C79*INDEX(Curves!$AT$8:$AT$68,BL$4-$B79+1)</f>
        <v/>
      </c>
    </row>
    <row r="80">
      <c r="A80" s="116" t="inlineStr">
        <is>
          <t>Cohort month 8</t>
        </is>
      </c>
      <c r="B80" s="116" t="n">
        <v>8</v>
      </c>
      <c r="C80" s="33">
        <f>INDEX(Ops!$E$84:$BL$84,1,$B80)</f>
        <v/>
      </c>
      <c r="M80" s="121">
        <f>$C80*INDEX(Curves!$AT$8:$AT$68,M$4-$B80+1)</f>
        <v/>
      </c>
      <c r="N80" s="121">
        <f>$C80*INDEX(Curves!$AT$8:$AT$68,N$4-$B80+1)</f>
        <v/>
      </c>
      <c r="O80" s="121">
        <f>$C80*INDEX(Curves!$AT$8:$AT$68,O$4-$B80+1)</f>
        <v/>
      </c>
      <c r="P80" s="121">
        <f>$C80*INDEX(Curves!$AT$8:$AT$68,P$4-$B80+1)</f>
        <v/>
      </c>
      <c r="Q80" s="121">
        <f>$C80*INDEX(Curves!$AT$8:$AT$68,Q$4-$B80+1)</f>
        <v/>
      </c>
      <c r="R80" s="121">
        <f>$C80*INDEX(Curves!$AT$8:$AT$68,R$4-$B80+1)</f>
        <v/>
      </c>
      <c r="S80" s="121">
        <f>$C80*INDEX(Curves!$AT$8:$AT$68,S$4-$B80+1)</f>
        <v/>
      </c>
      <c r="T80" s="121">
        <f>$C80*INDEX(Curves!$AT$8:$AT$68,T$4-$B80+1)</f>
        <v/>
      </c>
      <c r="U80" s="121">
        <f>$C80*INDEX(Curves!$AT$8:$AT$68,U$4-$B80+1)</f>
        <v/>
      </c>
      <c r="V80" s="121">
        <f>$C80*INDEX(Curves!$AT$8:$AT$68,V$4-$B80+1)</f>
        <v/>
      </c>
      <c r="W80" s="121">
        <f>$C80*INDEX(Curves!$AT$8:$AT$68,W$4-$B80+1)</f>
        <v/>
      </c>
      <c r="X80" s="121">
        <f>$C80*INDEX(Curves!$AT$8:$AT$68,X$4-$B80+1)</f>
        <v/>
      </c>
      <c r="Y80" s="121">
        <f>$C80*INDEX(Curves!$AT$8:$AT$68,Y$4-$B80+1)</f>
        <v/>
      </c>
      <c r="Z80" s="121">
        <f>$C80*INDEX(Curves!$AT$8:$AT$68,Z$4-$B80+1)</f>
        <v/>
      </c>
      <c r="AA80" s="121">
        <f>$C80*INDEX(Curves!$AT$8:$AT$68,AA$4-$B80+1)</f>
        <v/>
      </c>
      <c r="AB80" s="121">
        <f>$C80*INDEX(Curves!$AT$8:$AT$68,AB$4-$B80+1)</f>
        <v/>
      </c>
      <c r="AC80" s="121">
        <f>$C80*INDEX(Curves!$AT$8:$AT$68,AC$4-$B80+1)</f>
        <v/>
      </c>
      <c r="AD80" s="121">
        <f>$C80*INDEX(Curves!$AT$8:$AT$68,AD$4-$B80+1)</f>
        <v/>
      </c>
      <c r="AE80" s="121">
        <f>$C80*INDEX(Curves!$AT$8:$AT$68,AE$4-$B80+1)</f>
        <v/>
      </c>
      <c r="AF80" s="121">
        <f>$C80*INDEX(Curves!$AT$8:$AT$68,AF$4-$B80+1)</f>
        <v/>
      </c>
      <c r="AG80" s="121">
        <f>$C80*INDEX(Curves!$AT$8:$AT$68,AG$4-$B80+1)</f>
        <v/>
      </c>
      <c r="AH80" s="121">
        <f>$C80*INDEX(Curves!$AT$8:$AT$68,AH$4-$B80+1)</f>
        <v/>
      </c>
      <c r="AI80" s="121">
        <f>$C80*INDEX(Curves!$AT$8:$AT$68,AI$4-$B80+1)</f>
        <v/>
      </c>
      <c r="AJ80" s="121">
        <f>$C80*INDEX(Curves!$AT$8:$AT$68,AJ$4-$B80+1)</f>
        <v/>
      </c>
      <c r="AK80" s="121">
        <f>$C80*INDEX(Curves!$AT$8:$AT$68,AK$4-$B80+1)</f>
        <v/>
      </c>
      <c r="AL80" s="121">
        <f>$C80*INDEX(Curves!$AT$8:$AT$68,AL$4-$B80+1)</f>
        <v/>
      </c>
      <c r="AM80" s="121">
        <f>$C80*INDEX(Curves!$AT$8:$AT$68,AM$4-$B80+1)</f>
        <v/>
      </c>
      <c r="AN80" s="121">
        <f>$C80*INDEX(Curves!$AT$8:$AT$68,AN$4-$B80+1)</f>
        <v/>
      </c>
      <c r="AO80" s="121">
        <f>$C80*INDEX(Curves!$AT$8:$AT$68,AO$4-$B80+1)</f>
        <v/>
      </c>
      <c r="AP80" s="121">
        <f>$C80*INDEX(Curves!$AT$8:$AT$68,AP$4-$B80+1)</f>
        <v/>
      </c>
      <c r="AQ80" s="121">
        <f>$C80*INDEX(Curves!$AT$8:$AT$68,AQ$4-$B80+1)</f>
        <v/>
      </c>
      <c r="AR80" s="121">
        <f>$C80*INDEX(Curves!$AT$8:$AT$68,AR$4-$B80+1)</f>
        <v/>
      </c>
      <c r="AS80" s="121">
        <f>$C80*INDEX(Curves!$AT$8:$AT$68,AS$4-$B80+1)</f>
        <v/>
      </c>
      <c r="AT80" s="121">
        <f>$C80*INDEX(Curves!$AT$8:$AT$68,AT$4-$B80+1)</f>
        <v/>
      </c>
      <c r="AU80" s="121">
        <f>$C80*INDEX(Curves!$AT$8:$AT$68,AU$4-$B80+1)</f>
        <v/>
      </c>
      <c r="AV80" s="121">
        <f>$C80*INDEX(Curves!$AT$8:$AT$68,AV$4-$B80+1)</f>
        <v/>
      </c>
      <c r="AW80" s="121">
        <f>$C80*INDEX(Curves!$AT$8:$AT$68,AW$4-$B80+1)</f>
        <v/>
      </c>
      <c r="AX80" s="121">
        <f>$C80*INDEX(Curves!$AT$8:$AT$68,AX$4-$B80+1)</f>
        <v/>
      </c>
      <c r="AY80" s="121">
        <f>$C80*INDEX(Curves!$AT$8:$AT$68,AY$4-$B80+1)</f>
        <v/>
      </c>
      <c r="AZ80" s="121">
        <f>$C80*INDEX(Curves!$AT$8:$AT$68,AZ$4-$B80+1)</f>
        <v/>
      </c>
      <c r="BA80" s="121">
        <f>$C80*INDEX(Curves!$AT$8:$AT$68,BA$4-$B80+1)</f>
        <v/>
      </c>
      <c r="BB80" s="121">
        <f>$C80*INDEX(Curves!$AT$8:$AT$68,BB$4-$B80+1)</f>
        <v/>
      </c>
      <c r="BC80" s="121">
        <f>$C80*INDEX(Curves!$AT$8:$AT$68,BC$4-$B80+1)</f>
        <v/>
      </c>
      <c r="BD80" s="121">
        <f>$C80*INDEX(Curves!$AT$8:$AT$68,BD$4-$B80+1)</f>
        <v/>
      </c>
      <c r="BE80" s="121">
        <f>$C80*INDEX(Curves!$AT$8:$AT$68,BE$4-$B80+1)</f>
        <v/>
      </c>
      <c r="BF80" s="121">
        <f>$C80*INDEX(Curves!$AT$8:$AT$68,BF$4-$B80+1)</f>
        <v/>
      </c>
      <c r="BG80" s="121">
        <f>$C80*INDEX(Curves!$AT$8:$AT$68,BG$4-$B80+1)</f>
        <v/>
      </c>
      <c r="BH80" s="121">
        <f>$C80*INDEX(Curves!$AT$8:$AT$68,BH$4-$B80+1)</f>
        <v/>
      </c>
      <c r="BI80" s="121">
        <f>$C80*INDEX(Curves!$AT$8:$AT$68,BI$4-$B80+1)</f>
        <v/>
      </c>
      <c r="BJ80" s="121">
        <f>$C80*INDEX(Curves!$AT$8:$AT$68,BJ$4-$B80+1)</f>
        <v/>
      </c>
      <c r="BK80" s="121">
        <f>$C80*INDEX(Curves!$AT$8:$AT$68,BK$4-$B80+1)</f>
        <v/>
      </c>
      <c r="BL80" s="121">
        <f>$C80*INDEX(Curves!$AT$8:$AT$68,BL$4-$B80+1)</f>
        <v/>
      </c>
    </row>
    <row r="81">
      <c r="A81" s="116" t="inlineStr">
        <is>
          <t>Cohort month 9</t>
        </is>
      </c>
      <c r="B81" s="116" t="n">
        <v>9</v>
      </c>
      <c r="C81" s="33">
        <f>INDEX(Ops!$E$84:$BL$84,1,$B81)</f>
        <v/>
      </c>
      <c r="N81" s="121">
        <f>$C81*INDEX(Curves!$AT$8:$AT$68,N$4-$B81+1)</f>
        <v/>
      </c>
      <c r="O81" s="121">
        <f>$C81*INDEX(Curves!$AT$8:$AT$68,O$4-$B81+1)</f>
        <v/>
      </c>
      <c r="P81" s="121">
        <f>$C81*INDEX(Curves!$AT$8:$AT$68,P$4-$B81+1)</f>
        <v/>
      </c>
      <c r="Q81" s="121">
        <f>$C81*INDEX(Curves!$AT$8:$AT$68,Q$4-$B81+1)</f>
        <v/>
      </c>
      <c r="R81" s="121">
        <f>$C81*INDEX(Curves!$AT$8:$AT$68,R$4-$B81+1)</f>
        <v/>
      </c>
      <c r="S81" s="121">
        <f>$C81*INDEX(Curves!$AT$8:$AT$68,S$4-$B81+1)</f>
        <v/>
      </c>
      <c r="T81" s="121">
        <f>$C81*INDEX(Curves!$AT$8:$AT$68,T$4-$B81+1)</f>
        <v/>
      </c>
      <c r="U81" s="121">
        <f>$C81*INDEX(Curves!$AT$8:$AT$68,U$4-$B81+1)</f>
        <v/>
      </c>
      <c r="V81" s="121">
        <f>$C81*INDEX(Curves!$AT$8:$AT$68,V$4-$B81+1)</f>
        <v/>
      </c>
      <c r="W81" s="121">
        <f>$C81*INDEX(Curves!$AT$8:$AT$68,W$4-$B81+1)</f>
        <v/>
      </c>
      <c r="X81" s="121">
        <f>$C81*INDEX(Curves!$AT$8:$AT$68,X$4-$B81+1)</f>
        <v/>
      </c>
      <c r="Y81" s="121">
        <f>$C81*INDEX(Curves!$AT$8:$AT$68,Y$4-$B81+1)</f>
        <v/>
      </c>
      <c r="Z81" s="121">
        <f>$C81*INDEX(Curves!$AT$8:$AT$68,Z$4-$B81+1)</f>
        <v/>
      </c>
      <c r="AA81" s="121">
        <f>$C81*INDEX(Curves!$AT$8:$AT$68,AA$4-$B81+1)</f>
        <v/>
      </c>
      <c r="AB81" s="121">
        <f>$C81*INDEX(Curves!$AT$8:$AT$68,AB$4-$B81+1)</f>
        <v/>
      </c>
      <c r="AC81" s="121">
        <f>$C81*INDEX(Curves!$AT$8:$AT$68,AC$4-$B81+1)</f>
        <v/>
      </c>
      <c r="AD81" s="121">
        <f>$C81*INDEX(Curves!$AT$8:$AT$68,AD$4-$B81+1)</f>
        <v/>
      </c>
      <c r="AE81" s="121">
        <f>$C81*INDEX(Curves!$AT$8:$AT$68,AE$4-$B81+1)</f>
        <v/>
      </c>
      <c r="AF81" s="121">
        <f>$C81*INDEX(Curves!$AT$8:$AT$68,AF$4-$B81+1)</f>
        <v/>
      </c>
      <c r="AG81" s="121">
        <f>$C81*INDEX(Curves!$AT$8:$AT$68,AG$4-$B81+1)</f>
        <v/>
      </c>
      <c r="AH81" s="121">
        <f>$C81*INDEX(Curves!$AT$8:$AT$68,AH$4-$B81+1)</f>
        <v/>
      </c>
      <c r="AI81" s="121">
        <f>$C81*INDEX(Curves!$AT$8:$AT$68,AI$4-$B81+1)</f>
        <v/>
      </c>
      <c r="AJ81" s="121">
        <f>$C81*INDEX(Curves!$AT$8:$AT$68,AJ$4-$B81+1)</f>
        <v/>
      </c>
      <c r="AK81" s="121">
        <f>$C81*INDEX(Curves!$AT$8:$AT$68,AK$4-$B81+1)</f>
        <v/>
      </c>
      <c r="AL81" s="121">
        <f>$C81*INDEX(Curves!$AT$8:$AT$68,AL$4-$B81+1)</f>
        <v/>
      </c>
      <c r="AM81" s="121">
        <f>$C81*INDEX(Curves!$AT$8:$AT$68,AM$4-$B81+1)</f>
        <v/>
      </c>
      <c r="AN81" s="121">
        <f>$C81*INDEX(Curves!$AT$8:$AT$68,AN$4-$B81+1)</f>
        <v/>
      </c>
      <c r="AO81" s="121">
        <f>$C81*INDEX(Curves!$AT$8:$AT$68,AO$4-$B81+1)</f>
        <v/>
      </c>
      <c r="AP81" s="121">
        <f>$C81*INDEX(Curves!$AT$8:$AT$68,AP$4-$B81+1)</f>
        <v/>
      </c>
      <c r="AQ81" s="121">
        <f>$C81*INDEX(Curves!$AT$8:$AT$68,AQ$4-$B81+1)</f>
        <v/>
      </c>
      <c r="AR81" s="121">
        <f>$C81*INDEX(Curves!$AT$8:$AT$68,AR$4-$B81+1)</f>
        <v/>
      </c>
      <c r="AS81" s="121">
        <f>$C81*INDEX(Curves!$AT$8:$AT$68,AS$4-$B81+1)</f>
        <v/>
      </c>
      <c r="AT81" s="121">
        <f>$C81*INDEX(Curves!$AT$8:$AT$68,AT$4-$B81+1)</f>
        <v/>
      </c>
      <c r="AU81" s="121">
        <f>$C81*INDEX(Curves!$AT$8:$AT$68,AU$4-$B81+1)</f>
        <v/>
      </c>
      <c r="AV81" s="121">
        <f>$C81*INDEX(Curves!$AT$8:$AT$68,AV$4-$B81+1)</f>
        <v/>
      </c>
      <c r="AW81" s="121">
        <f>$C81*INDEX(Curves!$AT$8:$AT$68,AW$4-$B81+1)</f>
        <v/>
      </c>
      <c r="AX81" s="121">
        <f>$C81*INDEX(Curves!$AT$8:$AT$68,AX$4-$B81+1)</f>
        <v/>
      </c>
      <c r="AY81" s="121">
        <f>$C81*INDEX(Curves!$AT$8:$AT$68,AY$4-$B81+1)</f>
        <v/>
      </c>
      <c r="AZ81" s="121">
        <f>$C81*INDEX(Curves!$AT$8:$AT$68,AZ$4-$B81+1)</f>
        <v/>
      </c>
      <c r="BA81" s="121">
        <f>$C81*INDEX(Curves!$AT$8:$AT$68,BA$4-$B81+1)</f>
        <v/>
      </c>
      <c r="BB81" s="121">
        <f>$C81*INDEX(Curves!$AT$8:$AT$68,BB$4-$B81+1)</f>
        <v/>
      </c>
      <c r="BC81" s="121">
        <f>$C81*INDEX(Curves!$AT$8:$AT$68,BC$4-$B81+1)</f>
        <v/>
      </c>
      <c r="BD81" s="121">
        <f>$C81*INDEX(Curves!$AT$8:$AT$68,BD$4-$B81+1)</f>
        <v/>
      </c>
      <c r="BE81" s="121">
        <f>$C81*INDEX(Curves!$AT$8:$AT$68,BE$4-$B81+1)</f>
        <v/>
      </c>
      <c r="BF81" s="121">
        <f>$C81*INDEX(Curves!$AT$8:$AT$68,BF$4-$B81+1)</f>
        <v/>
      </c>
      <c r="BG81" s="121">
        <f>$C81*INDEX(Curves!$AT$8:$AT$68,BG$4-$B81+1)</f>
        <v/>
      </c>
      <c r="BH81" s="121">
        <f>$C81*INDEX(Curves!$AT$8:$AT$68,BH$4-$B81+1)</f>
        <v/>
      </c>
      <c r="BI81" s="121">
        <f>$C81*INDEX(Curves!$AT$8:$AT$68,BI$4-$B81+1)</f>
        <v/>
      </c>
      <c r="BJ81" s="121">
        <f>$C81*INDEX(Curves!$AT$8:$AT$68,BJ$4-$B81+1)</f>
        <v/>
      </c>
      <c r="BK81" s="121">
        <f>$C81*INDEX(Curves!$AT$8:$AT$68,BK$4-$B81+1)</f>
        <v/>
      </c>
      <c r="BL81" s="121">
        <f>$C81*INDEX(Curves!$AT$8:$AT$68,BL$4-$B81+1)</f>
        <v/>
      </c>
    </row>
    <row r="82">
      <c r="A82" s="116" t="inlineStr">
        <is>
          <t>Cohort month 10</t>
        </is>
      </c>
      <c r="B82" s="116" t="n">
        <v>10</v>
      </c>
      <c r="C82" s="33">
        <f>INDEX(Ops!$E$84:$BL$84,1,$B82)</f>
        <v/>
      </c>
      <c r="O82" s="121">
        <f>$C82*INDEX(Curves!$AT$8:$AT$68,O$4-$B82+1)</f>
        <v/>
      </c>
      <c r="P82" s="121">
        <f>$C82*INDEX(Curves!$AT$8:$AT$68,P$4-$B82+1)</f>
        <v/>
      </c>
      <c r="Q82" s="121">
        <f>$C82*INDEX(Curves!$AT$8:$AT$68,Q$4-$B82+1)</f>
        <v/>
      </c>
      <c r="R82" s="121">
        <f>$C82*INDEX(Curves!$AT$8:$AT$68,R$4-$B82+1)</f>
        <v/>
      </c>
      <c r="S82" s="121">
        <f>$C82*INDEX(Curves!$AT$8:$AT$68,S$4-$B82+1)</f>
        <v/>
      </c>
      <c r="T82" s="121">
        <f>$C82*INDEX(Curves!$AT$8:$AT$68,T$4-$B82+1)</f>
        <v/>
      </c>
      <c r="U82" s="121">
        <f>$C82*INDEX(Curves!$AT$8:$AT$68,U$4-$B82+1)</f>
        <v/>
      </c>
      <c r="V82" s="121">
        <f>$C82*INDEX(Curves!$AT$8:$AT$68,V$4-$B82+1)</f>
        <v/>
      </c>
      <c r="W82" s="121">
        <f>$C82*INDEX(Curves!$AT$8:$AT$68,W$4-$B82+1)</f>
        <v/>
      </c>
      <c r="X82" s="121">
        <f>$C82*INDEX(Curves!$AT$8:$AT$68,X$4-$B82+1)</f>
        <v/>
      </c>
      <c r="Y82" s="121">
        <f>$C82*INDEX(Curves!$AT$8:$AT$68,Y$4-$B82+1)</f>
        <v/>
      </c>
      <c r="Z82" s="121">
        <f>$C82*INDEX(Curves!$AT$8:$AT$68,Z$4-$B82+1)</f>
        <v/>
      </c>
      <c r="AA82" s="121">
        <f>$C82*INDEX(Curves!$AT$8:$AT$68,AA$4-$B82+1)</f>
        <v/>
      </c>
      <c r="AB82" s="121">
        <f>$C82*INDEX(Curves!$AT$8:$AT$68,AB$4-$B82+1)</f>
        <v/>
      </c>
      <c r="AC82" s="121">
        <f>$C82*INDEX(Curves!$AT$8:$AT$68,AC$4-$B82+1)</f>
        <v/>
      </c>
      <c r="AD82" s="121">
        <f>$C82*INDEX(Curves!$AT$8:$AT$68,AD$4-$B82+1)</f>
        <v/>
      </c>
      <c r="AE82" s="121">
        <f>$C82*INDEX(Curves!$AT$8:$AT$68,AE$4-$B82+1)</f>
        <v/>
      </c>
      <c r="AF82" s="121">
        <f>$C82*INDEX(Curves!$AT$8:$AT$68,AF$4-$B82+1)</f>
        <v/>
      </c>
      <c r="AG82" s="121">
        <f>$C82*INDEX(Curves!$AT$8:$AT$68,AG$4-$B82+1)</f>
        <v/>
      </c>
      <c r="AH82" s="121">
        <f>$C82*INDEX(Curves!$AT$8:$AT$68,AH$4-$B82+1)</f>
        <v/>
      </c>
      <c r="AI82" s="121">
        <f>$C82*INDEX(Curves!$AT$8:$AT$68,AI$4-$B82+1)</f>
        <v/>
      </c>
      <c r="AJ82" s="121">
        <f>$C82*INDEX(Curves!$AT$8:$AT$68,AJ$4-$B82+1)</f>
        <v/>
      </c>
      <c r="AK82" s="121">
        <f>$C82*INDEX(Curves!$AT$8:$AT$68,AK$4-$B82+1)</f>
        <v/>
      </c>
      <c r="AL82" s="121">
        <f>$C82*INDEX(Curves!$AT$8:$AT$68,AL$4-$B82+1)</f>
        <v/>
      </c>
      <c r="AM82" s="121">
        <f>$C82*INDEX(Curves!$AT$8:$AT$68,AM$4-$B82+1)</f>
        <v/>
      </c>
      <c r="AN82" s="121">
        <f>$C82*INDEX(Curves!$AT$8:$AT$68,AN$4-$B82+1)</f>
        <v/>
      </c>
      <c r="AO82" s="121">
        <f>$C82*INDEX(Curves!$AT$8:$AT$68,AO$4-$B82+1)</f>
        <v/>
      </c>
      <c r="AP82" s="121">
        <f>$C82*INDEX(Curves!$AT$8:$AT$68,AP$4-$B82+1)</f>
        <v/>
      </c>
      <c r="AQ82" s="121">
        <f>$C82*INDEX(Curves!$AT$8:$AT$68,AQ$4-$B82+1)</f>
        <v/>
      </c>
      <c r="AR82" s="121">
        <f>$C82*INDEX(Curves!$AT$8:$AT$68,AR$4-$B82+1)</f>
        <v/>
      </c>
      <c r="AS82" s="121">
        <f>$C82*INDEX(Curves!$AT$8:$AT$68,AS$4-$B82+1)</f>
        <v/>
      </c>
      <c r="AT82" s="121">
        <f>$C82*INDEX(Curves!$AT$8:$AT$68,AT$4-$B82+1)</f>
        <v/>
      </c>
      <c r="AU82" s="121">
        <f>$C82*INDEX(Curves!$AT$8:$AT$68,AU$4-$B82+1)</f>
        <v/>
      </c>
      <c r="AV82" s="121">
        <f>$C82*INDEX(Curves!$AT$8:$AT$68,AV$4-$B82+1)</f>
        <v/>
      </c>
      <c r="AW82" s="121">
        <f>$C82*INDEX(Curves!$AT$8:$AT$68,AW$4-$B82+1)</f>
        <v/>
      </c>
      <c r="AX82" s="121">
        <f>$C82*INDEX(Curves!$AT$8:$AT$68,AX$4-$B82+1)</f>
        <v/>
      </c>
      <c r="AY82" s="121">
        <f>$C82*INDEX(Curves!$AT$8:$AT$68,AY$4-$B82+1)</f>
        <v/>
      </c>
      <c r="AZ82" s="121">
        <f>$C82*INDEX(Curves!$AT$8:$AT$68,AZ$4-$B82+1)</f>
        <v/>
      </c>
      <c r="BA82" s="121">
        <f>$C82*INDEX(Curves!$AT$8:$AT$68,BA$4-$B82+1)</f>
        <v/>
      </c>
      <c r="BB82" s="121">
        <f>$C82*INDEX(Curves!$AT$8:$AT$68,BB$4-$B82+1)</f>
        <v/>
      </c>
      <c r="BC82" s="121">
        <f>$C82*INDEX(Curves!$AT$8:$AT$68,BC$4-$B82+1)</f>
        <v/>
      </c>
      <c r="BD82" s="121">
        <f>$C82*INDEX(Curves!$AT$8:$AT$68,BD$4-$B82+1)</f>
        <v/>
      </c>
      <c r="BE82" s="121">
        <f>$C82*INDEX(Curves!$AT$8:$AT$68,BE$4-$B82+1)</f>
        <v/>
      </c>
      <c r="BF82" s="121">
        <f>$C82*INDEX(Curves!$AT$8:$AT$68,BF$4-$B82+1)</f>
        <v/>
      </c>
      <c r="BG82" s="121">
        <f>$C82*INDEX(Curves!$AT$8:$AT$68,BG$4-$B82+1)</f>
        <v/>
      </c>
      <c r="BH82" s="121">
        <f>$C82*INDEX(Curves!$AT$8:$AT$68,BH$4-$B82+1)</f>
        <v/>
      </c>
      <c r="BI82" s="121">
        <f>$C82*INDEX(Curves!$AT$8:$AT$68,BI$4-$B82+1)</f>
        <v/>
      </c>
      <c r="BJ82" s="121">
        <f>$C82*INDEX(Curves!$AT$8:$AT$68,BJ$4-$B82+1)</f>
        <v/>
      </c>
      <c r="BK82" s="121">
        <f>$C82*INDEX(Curves!$AT$8:$AT$68,BK$4-$B82+1)</f>
        <v/>
      </c>
      <c r="BL82" s="121">
        <f>$C82*INDEX(Curves!$AT$8:$AT$68,BL$4-$B82+1)</f>
        <v/>
      </c>
    </row>
    <row r="83">
      <c r="A83" s="116" t="inlineStr">
        <is>
          <t>Cohort month 11</t>
        </is>
      </c>
      <c r="B83" s="116" t="n">
        <v>11</v>
      </c>
      <c r="C83" s="33">
        <f>INDEX(Ops!$E$84:$BL$84,1,$B83)</f>
        <v/>
      </c>
      <c r="P83" s="121">
        <f>$C83*INDEX(Curves!$AT$8:$AT$68,P$4-$B83+1)</f>
        <v/>
      </c>
      <c r="Q83" s="121">
        <f>$C83*INDEX(Curves!$AT$8:$AT$68,Q$4-$B83+1)</f>
        <v/>
      </c>
      <c r="R83" s="121">
        <f>$C83*INDEX(Curves!$AT$8:$AT$68,R$4-$B83+1)</f>
        <v/>
      </c>
      <c r="S83" s="121">
        <f>$C83*INDEX(Curves!$AT$8:$AT$68,S$4-$B83+1)</f>
        <v/>
      </c>
      <c r="T83" s="121">
        <f>$C83*INDEX(Curves!$AT$8:$AT$68,T$4-$B83+1)</f>
        <v/>
      </c>
      <c r="U83" s="121">
        <f>$C83*INDEX(Curves!$AT$8:$AT$68,U$4-$B83+1)</f>
        <v/>
      </c>
      <c r="V83" s="121">
        <f>$C83*INDEX(Curves!$AT$8:$AT$68,V$4-$B83+1)</f>
        <v/>
      </c>
      <c r="W83" s="121">
        <f>$C83*INDEX(Curves!$AT$8:$AT$68,W$4-$B83+1)</f>
        <v/>
      </c>
      <c r="X83" s="121">
        <f>$C83*INDEX(Curves!$AT$8:$AT$68,X$4-$B83+1)</f>
        <v/>
      </c>
      <c r="Y83" s="121">
        <f>$C83*INDEX(Curves!$AT$8:$AT$68,Y$4-$B83+1)</f>
        <v/>
      </c>
      <c r="Z83" s="121">
        <f>$C83*INDEX(Curves!$AT$8:$AT$68,Z$4-$B83+1)</f>
        <v/>
      </c>
      <c r="AA83" s="121">
        <f>$C83*INDEX(Curves!$AT$8:$AT$68,AA$4-$B83+1)</f>
        <v/>
      </c>
      <c r="AB83" s="121">
        <f>$C83*INDEX(Curves!$AT$8:$AT$68,AB$4-$B83+1)</f>
        <v/>
      </c>
      <c r="AC83" s="121">
        <f>$C83*INDEX(Curves!$AT$8:$AT$68,AC$4-$B83+1)</f>
        <v/>
      </c>
      <c r="AD83" s="121">
        <f>$C83*INDEX(Curves!$AT$8:$AT$68,AD$4-$B83+1)</f>
        <v/>
      </c>
      <c r="AE83" s="121">
        <f>$C83*INDEX(Curves!$AT$8:$AT$68,AE$4-$B83+1)</f>
        <v/>
      </c>
      <c r="AF83" s="121">
        <f>$C83*INDEX(Curves!$AT$8:$AT$68,AF$4-$B83+1)</f>
        <v/>
      </c>
      <c r="AG83" s="121">
        <f>$C83*INDEX(Curves!$AT$8:$AT$68,AG$4-$B83+1)</f>
        <v/>
      </c>
      <c r="AH83" s="121">
        <f>$C83*INDEX(Curves!$AT$8:$AT$68,AH$4-$B83+1)</f>
        <v/>
      </c>
      <c r="AI83" s="121">
        <f>$C83*INDEX(Curves!$AT$8:$AT$68,AI$4-$B83+1)</f>
        <v/>
      </c>
      <c r="AJ83" s="121">
        <f>$C83*INDEX(Curves!$AT$8:$AT$68,AJ$4-$B83+1)</f>
        <v/>
      </c>
      <c r="AK83" s="121">
        <f>$C83*INDEX(Curves!$AT$8:$AT$68,AK$4-$B83+1)</f>
        <v/>
      </c>
      <c r="AL83" s="121">
        <f>$C83*INDEX(Curves!$AT$8:$AT$68,AL$4-$B83+1)</f>
        <v/>
      </c>
      <c r="AM83" s="121">
        <f>$C83*INDEX(Curves!$AT$8:$AT$68,AM$4-$B83+1)</f>
        <v/>
      </c>
      <c r="AN83" s="121">
        <f>$C83*INDEX(Curves!$AT$8:$AT$68,AN$4-$B83+1)</f>
        <v/>
      </c>
      <c r="AO83" s="121">
        <f>$C83*INDEX(Curves!$AT$8:$AT$68,AO$4-$B83+1)</f>
        <v/>
      </c>
      <c r="AP83" s="121">
        <f>$C83*INDEX(Curves!$AT$8:$AT$68,AP$4-$B83+1)</f>
        <v/>
      </c>
      <c r="AQ83" s="121">
        <f>$C83*INDEX(Curves!$AT$8:$AT$68,AQ$4-$B83+1)</f>
        <v/>
      </c>
      <c r="AR83" s="121">
        <f>$C83*INDEX(Curves!$AT$8:$AT$68,AR$4-$B83+1)</f>
        <v/>
      </c>
      <c r="AS83" s="121">
        <f>$C83*INDEX(Curves!$AT$8:$AT$68,AS$4-$B83+1)</f>
        <v/>
      </c>
      <c r="AT83" s="121">
        <f>$C83*INDEX(Curves!$AT$8:$AT$68,AT$4-$B83+1)</f>
        <v/>
      </c>
      <c r="AU83" s="121">
        <f>$C83*INDEX(Curves!$AT$8:$AT$68,AU$4-$B83+1)</f>
        <v/>
      </c>
      <c r="AV83" s="121">
        <f>$C83*INDEX(Curves!$AT$8:$AT$68,AV$4-$B83+1)</f>
        <v/>
      </c>
      <c r="AW83" s="121">
        <f>$C83*INDEX(Curves!$AT$8:$AT$68,AW$4-$B83+1)</f>
        <v/>
      </c>
      <c r="AX83" s="121">
        <f>$C83*INDEX(Curves!$AT$8:$AT$68,AX$4-$B83+1)</f>
        <v/>
      </c>
      <c r="AY83" s="121">
        <f>$C83*INDEX(Curves!$AT$8:$AT$68,AY$4-$B83+1)</f>
        <v/>
      </c>
      <c r="AZ83" s="121">
        <f>$C83*INDEX(Curves!$AT$8:$AT$68,AZ$4-$B83+1)</f>
        <v/>
      </c>
      <c r="BA83" s="121">
        <f>$C83*INDEX(Curves!$AT$8:$AT$68,BA$4-$B83+1)</f>
        <v/>
      </c>
      <c r="BB83" s="121">
        <f>$C83*INDEX(Curves!$AT$8:$AT$68,BB$4-$B83+1)</f>
        <v/>
      </c>
      <c r="BC83" s="121">
        <f>$C83*INDEX(Curves!$AT$8:$AT$68,BC$4-$B83+1)</f>
        <v/>
      </c>
      <c r="BD83" s="121">
        <f>$C83*INDEX(Curves!$AT$8:$AT$68,BD$4-$B83+1)</f>
        <v/>
      </c>
      <c r="BE83" s="121">
        <f>$C83*INDEX(Curves!$AT$8:$AT$68,BE$4-$B83+1)</f>
        <v/>
      </c>
      <c r="BF83" s="121">
        <f>$C83*INDEX(Curves!$AT$8:$AT$68,BF$4-$B83+1)</f>
        <v/>
      </c>
      <c r="BG83" s="121">
        <f>$C83*INDEX(Curves!$AT$8:$AT$68,BG$4-$B83+1)</f>
        <v/>
      </c>
      <c r="BH83" s="121">
        <f>$C83*INDEX(Curves!$AT$8:$AT$68,BH$4-$B83+1)</f>
        <v/>
      </c>
      <c r="BI83" s="121">
        <f>$C83*INDEX(Curves!$AT$8:$AT$68,BI$4-$B83+1)</f>
        <v/>
      </c>
      <c r="BJ83" s="121">
        <f>$C83*INDEX(Curves!$AT$8:$AT$68,BJ$4-$B83+1)</f>
        <v/>
      </c>
      <c r="BK83" s="121">
        <f>$C83*INDEX(Curves!$AT$8:$AT$68,BK$4-$B83+1)</f>
        <v/>
      </c>
      <c r="BL83" s="121">
        <f>$C83*INDEX(Curves!$AT$8:$AT$68,BL$4-$B83+1)</f>
        <v/>
      </c>
    </row>
    <row r="84">
      <c r="A84" s="116" t="inlineStr">
        <is>
          <t>Cohort month 12</t>
        </is>
      </c>
      <c r="B84" s="116" t="n">
        <v>12</v>
      </c>
      <c r="C84" s="33">
        <f>INDEX(Ops!$E$84:$BL$84,1,$B84)</f>
        <v/>
      </c>
      <c r="Q84" s="121">
        <f>$C84*INDEX(Curves!$AT$8:$AT$68,Q$4-$B84+1)</f>
        <v/>
      </c>
      <c r="R84" s="121">
        <f>$C84*INDEX(Curves!$AT$8:$AT$68,R$4-$B84+1)</f>
        <v/>
      </c>
      <c r="S84" s="121">
        <f>$C84*INDEX(Curves!$AT$8:$AT$68,S$4-$B84+1)</f>
        <v/>
      </c>
      <c r="T84" s="121">
        <f>$C84*INDEX(Curves!$AT$8:$AT$68,T$4-$B84+1)</f>
        <v/>
      </c>
      <c r="U84" s="121">
        <f>$C84*INDEX(Curves!$AT$8:$AT$68,U$4-$B84+1)</f>
        <v/>
      </c>
      <c r="V84" s="121">
        <f>$C84*INDEX(Curves!$AT$8:$AT$68,V$4-$B84+1)</f>
        <v/>
      </c>
      <c r="W84" s="121">
        <f>$C84*INDEX(Curves!$AT$8:$AT$68,W$4-$B84+1)</f>
        <v/>
      </c>
      <c r="X84" s="121">
        <f>$C84*INDEX(Curves!$AT$8:$AT$68,X$4-$B84+1)</f>
        <v/>
      </c>
      <c r="Y84" s="121">
        <f>$C84*INDEX(Curves!$AT$8:$AT$68,Y$4-$B84+1)</f>
        <v/>
      </c>
      <c r="Z84" s="121">
        <f>$C84*INDEX(Curves!$AT$8:$AT$68,Z$4-$B84+1)</f>
        <v/>
      </c>
      <c r="AA84" s="121">
        <f>$C84*INDEX(Curves!$AT$8:$AT$68,AA$4-$B84+1)</f>
        <v/>
      </c>
      <c r="AB84" s="121">
        <f>$C84*INDEX(Curves!$AT$8:$AT$68,AB$4-$B84+1)</f>
        <v/>
      </c>
      <c r="AC84" s="121">
        <f>$C84*INDEX(Curves!$AT$8:$AT$68,AC$4-$B84+1)</f>
        <v/>
      </c>
      <c r="AD84" s="121">
        <f>$C84*INDEX(Curves!$AT$8:$AT$68,AD$4-$B84+1)</f>
        <v/>
      </c>
      <c r="AE84" s="121">
        <f>$C84*INDEX(Curves!$AT$8:$AT$68,AE$4-$B84+1)</f>
        <v/>
      </c>
      <c r="AF84" s="121">
        <f>$C84*INDEX(Curves!$AT$8:$AT$68,AF$4-$B84+1)</f>
        <v/>
      </c>
      <c r="AG84" s="121">
        <f>$C84*INDEX(Curves!$AT$8:$AT$68,AG$4-$B84+1)</f>
        <v/>
      </c>
      <c r="AH84" s="121">
        <f>$C84*INDEX(Curves!$AT$8:$AT$68,AH$4-$B84+1)</f>
        <v/>
      </c>
      <c r="AI84" s="121">
        <f>$C84*INDEX(Curves!$AT$8:$AT$68,AI$4-$B84+1)</f>
        <v/>
      </c>
      <c r="AJ84" s="121">
        <f>$C84*INDEX(Curves!$AT$8:$AT$68,AJ$4-$B84+1)</f>
        <v/>
      </c>
      <c r="AK84" s="121">
        <f>$C84*INDEX(Curves!$AT$8:$AT$68,AK$4-$B84+1)</f>
        <v/>
      </c>
      <c r="AL84" s="121">
        <f>$C84*INDEX(Curves!$AT$8:$AT$68,AL$4-$B84+1)</f>
        <v/>
      </c>
      <c r="AM84" s="121">
        <f>$C84*INDEX(Curves!$AT$8:$AT$68,AM$4-$B84+1)</f>
        <v/>
      </c>
      <c r="AN84" s="121">
        <f>$C84*INDEX(Curves!$AT$8:$AT$68,AN$4-$B84+1)</f>
        <v/>
      </c>
      <c r="AO84" s="121">
        <f>$C84*INDEX(Curves!$AT$8:$AT$68,AO$4-$B84+1)</f>
        <v/>
      </c>
      <c r="AP84" s="121">
        <f>$C84*INDEX(Curves!$AT$8:$AT$68,AP$4-$B84+1)</f>
        <v/>
      </c>
      <c r="AQ84" s="121">
        <f>$C84*INDEX(Curves!$AT$8:$AT$68,AQ$4-$B84+1)</f>
        <v/>
      </c>
      <c r="AR84" s="121">
        <f>$C84*INDEX(Curves!$AT$8:$AT$68,AR$4-$B84+1)</f>
        <v/>
      </c>
      <c r="AS84" s="121">
        <f>$C84*INDEX(Curves!$AT$8:$AT$68,AS$4-$B84+1)</f>
        <v/>
      </c>
      <c r="AT84" s="121">
        <f>$C84*INDEX(Curves!$AT$8:$AT$68,AT$4-$B84+1)</f>
        <v/>
      </c>
      <c r="AU84" s="121">
        <f>$C84*INDEX(Curves!$AT$8:$AT$68,AU$4-$B84+1)</f>
        <v/>
      </c>
      <c r="AV84" s="121">
        <f>$C84*INDEX(Curves!$AT$8:$AT$68,AV$4-$B84+1)</f>
        <v/>
      </c>
      <c r="AW84" s="121">
        <f>$C84*INDEX(Curves!$AT$8:$AT$68,AW$4-$B84+1)</f>
        <v/>
      </c>
      <c r="AX84" s="121">
        <f>$C84*INDEX(Curves!$AT$8:$AT$68,AX$4-$B84+1)</f>
        <v/>
      </c>
      <c r="AY84" s="121">
        <f>$C84*INDEX(Curves!$AT$8:$AT$68,AY$4-$B84+1)</f>
        <v/>
      </c>
      <c r="AZ84" s="121">
        <f>$C84*INDEX(Curves!$AT$8:$AT$68,AZ$4-$B84+1)</f>
        <v/>
      </c>
      <c r="BA84" s="121">
        <f>$C84*INDEX(Curves!$AT$8:$AT$68,BA$4-$B84+1)</f>
        <v/>
      </c>
      <c r="BB84" s="121">
        <f>$C84*INDEX(Curves!$AT$8:$AT$68,BB$4-$B84+1)</f>
        <v/>
      </c>
      <c r="BC84" s="121">
        <f>$C84*INDEX(Curves!$AT$8:$AT$68,BC$4-$B84+1)</f>
        <v/>
      </c>
      <c r="BD84" s="121">
        <f>$C84*INDEX(Curves!$AT$8:$AT$68,BD$4-$B84+1)</f>
        <v/>
      </c>
      <c r="BE84" s="121">
        <f>$C84*INDEX(Curves!$AT$8:$AT$68,BE$4-$B84+1)</f>
        <v/>
      </c>
      <c r="BF84" s="121">
        <f>$C84*INDEX(Curves!$AT$8:$AT$68,BF$4-$B84+1)</f>
        <v/>
      </c>
      <c r="BG84" s="121">
        <f>$C84*INDEX(Curves!$AT$8:$AT$68,BG$4-$B84+1)</f>
        <v/>
      </c>
      <c r="BH84" s="121">
        <f>$C84*INDEX(Curves!$AT$8:$AT$68,BH$4-$B84+1)</f>
        <v/>
      </c>
      <c r="BI84" s="121">
        <f>$C84*INDEX(Curves!$AT$8:$AT$68,BI$4-$B84+1)</f>
        <v/>
      </c>
      <c r="BJ84" s="121">
        <f>$C84*INDEX(Curves!$AT$8:$AT$68,BJ$4-$B84+1)</f>
        <v/>
      </c>
      <c r="BK84" s="121">
        <f>$C84*INDEX(Curves!$AT$8:$AT$68,BK$4-$B84+1)</f>
        <v/>
      </c>
      <c r="BL84" s="121">
        <f>$C84*INDEX(Curves!$AT$8:$AT$68,BL$4-$B84+1)</f>
        <v/>
      </c>
    </row>
    <row r="85">
      <c r="A85" s="116" t="inlineStr">
        <is>
          <t>Cohort month 13</t>
        </is>
      </c>
      <c r="B85" s="116" t="n">
        <v>13</v>
      </c>
      <c r="C85" s="33">
        <f>INDEX(Ops!$E$84:$BL$84,1,$B85)</f>
        <v/>
      </c>
      <c r="R85" s="121">
        <f>$C85*INDEX(Curves!$AT$8:$AT$68,R$4-$B85+1)</f>
        <v/>
      </c>
      <c r="S85" s="121">
        <f>$C85*INDEX(Curves!$AT$8:$AT$68,S$4-$B85+1)</f>
        <v/>
      </c>
      <c r="T85" s="121">
        <f>$C85*INDEX(Curves!$AT$8:$AT$68,T$4-$B85+1)</f>
        <v/>
      </c>
      <c r="U85" s="121">
        <f>$C85*INDEX(Curves!$AT$8:$AT$68,U$4-$B85+1)</f>
        <v/>
      </c>
      <c r="V85" s="121">
        <f>$C85*INDEX(Curves!$AT$8:$AT$68,V$4-$B85+1)</f>
        <v/>
      </c>
      <c r="W85" s="121">
        <f>$C85*INDEX(Curves!$AT$8:$AT$68,W$4-$B85+1)</f>
        <v/>
      </c>
      <c r="X85" s="121">
        <f>$C85*INDEX(Curves!$AT$8:$AT$68,X$4-$B85+1)</f>
        <v/>
      </c>
      <c r="Y85" s="121">
        <f>$C85*INDEX(Curves!$AT$8:$AT$68,Y$4-$B85+1)</f>
        <v/>
      </c>
      <c r="Z85" s="121">
        <f>$C85*INDEX(Curves!$AT$8:$AT$68,Z$4-$B85+1)</f>
        <v/>
      </c>
      <c r="AA85" s="121">
        <f>$C85*INDEX(Curves!$AT$8:$AT$68,AA$4-$B85+1)</f>
        <v/>
      </c>
      <c r="AB85" s="121">
        <f>$C85*INDEX(Curves!$AT$8:$AT$68,AB$4-$B85+1)</f>
        <v/>
      </c>
      <c r="AC85" s="121">
        <f>$C85*INDEX(Curves!$AT$8:$AT$68,AC$4-$B85+1)</f>
        <v/>
      </c>
      <c r="AD85" s="121">
        <f>$C85*INDEX(Curves!$AT$8:$AT$68,AD$4-$B85+1)</f>
        <v/>
      </c>
      <c r="AE85" s="121">
        <f>$C85*INDEX(Curves!$AT$8:$AT$68,AE$4-$B85+1)</f>
        <v/>
      </c>
      <c r="AF85" s="121">
        <f>$C85*INDEX(Curves!$AT$8:$AT$68,AF$4-$B85+1)</f>
        <v/>
      </c>
      <c r="AG85" s="121">
        <f>$C85*INDEX(Curves!$AT$8:$AT$68,AG$4-$B85+1)</f>
        <v/>
      </c>
      <c r="AH85" s="121">
        <f>$C85*INDEX(Curves!$AT$8:$AT$68,AH$4-$B85+1)</f>
        <v/>
      </c>
      <c r="AI85" s="121">
        <f>$C85*INDEX(Curves!$AT$8:$AT$68,AI$4-$B85+1)</f>
        <v/>
      </c>
      <c r="AJ85" s="121">
        <f>$C85*INDEX(Curves!$AT$8:$AT$68,AJ$4-$B85+1)</f>
        <v/>
      </c>
      <c r="AK85" s="121">
        <f>$C85*INDEX(Curves!$AT$8:$AT$68,AK$4-$B85+1)</f>
        <v/>
      </c>
      <c r="AL85" s="121">
        <f>$C85*INDEX(Curves!$AT$8:$AT$68,AL$4-$B85+1)</f>
        <v/>
      </c>
      <c r="AM85" s="121">
        <f>$C85*INDEX(Curves!$AT$8:$AT$68,AM$4-$B85+1)</f>
        <v/>
      </c>
      <c r="AN85" s="121">
        <f>$C85*INDEX(Curves!$AT$8:$AT$68,AN$4-$B85+1)</f>
        <v/>
      </c>
      <c r="AO85" s="121">
        <f>$C85*INDEX(Curves!$AT$8:$AT$68,AO$4-$B85+1)</f>
        <v/>
      </c>
      <c r="AP85" s="121">
        <f>$C85*INDEX(Curves!$AT$8:$AT$68,AP$4-$B85+1)</f>
        <v/>
      </c>
      <c r="AQ85" s="121">
        <f>$C85*INDEX(Curves!$AT$8:$AT$68,AQ$4-$B85+1)</f>
        <v/>
      </c>
      <c r="AR85" s="121">
        <f>$C85*INDEX(Curves!$AT$8:$AT$68,AR$4-$B85+1)</f>
        <v/>
      </c>
      <c r="AS85" s="121">
        <f>$C85*INDEX(Curves!$AT$8:$AT$68,AS$4-$B85+1)</f>
        <v/>
      </c>
      <c r="AT85" s="121">
        <f>$C85*INDEX(Curves!$AT$8:$AT$68,AT$4-$B85+1)</f>
        <v/>
      </c>
      <c r="AU85" s="121">
        <f>$C85*INDEX(Curves!$AT$8:$AT$68,AU$4-$B85+1)</f>
        <v/>
      </c>
      <c r="AV85" s="121">
        <f>$C85*INDEX(Curves!$AT$8:$AT$68,AV$4-$B85+1)</f>
        <v/>
      </c>
      <c r="AW85" s="121">
        <f>$C85*INDEX(Curves!$AT$8:$AT$68,AW$4-$B85+1)</f>
        <v/>
      </c>
      <c r="AX85" s="121">
        <f>$C85*INDEX(Curves!$AT$8:$AT$68,AX$4-$B85+1)</f>
        <v/>
      </c>
      <c r="AY85" s="121">
        <f>$C85*INDEX(Curves!$AT$8:$AT$68,AY$4-$B85+1)</f>
        <v/>
      </c>
      <c r="AZ85" s="121">
        <f>$C85*INDEX(Curves!$AT$8:$AT$68,AZ$4-$B85+1)</f>
        <v/>
      </c>
      <c r="BA85" s="121">
        <f>$C85*INDEX(Curves!$AT$8:$AT$68,BA$4-$B85+1)</f>
        <v/>
      </c>
      <c r="BB85" s="121">
        <f>$C85*INDEX(Curves!$AT$8:$AT$68,BB$4-$B85+1)</f>
        <v/>
      </c>
      <c r="BC85" s="121">
        <f>$C85*INDEX(Curves!$AT$8:$AT$68,BC$4-$B85+1)</f>
        <v/>
      </c>
      <c r="BD85" s="121">
        <f>$C85*INDEX(Curves!$AT$8:$AT$68,BD$4-$B85+1)</f>
        <v/>
      </c>
      <c r="BE85" s="121">
        <f>$C85*INDEX(Curves!$AT$8:$AT$68,BE$4-$B85+1)</f>
        <v/>
      </c>
      <c r="BF85" s="121">
        <f>$C85*INDEX(Curves!$AT$8:$AT$68,BF$4-$B85+1)</f>
        <v/>
      </c>
      <c r="BG85" s="121">
        <f>$C85*INDEX(Curves!$AT$8:$AT$68,BG$4-$B85+1)</f>
        <v/>
      </c>
      <c r="BH85" s="121">
        <f>$C85*INDEX(Curves!$AT$8:$AT$68,BH$4-$B85+1)</f>
        <v/>
      </c>
      <c r="BI85" s="121">
        <f>$C85*INDEX(Curves!$AT$8:$AT$68,BI$4-$B85+1)</f>
        <v/>
      </c>
      <c r="BJ85" s="121">
        <f>$C85*INDEX(Curves!$AT$8:$AT$68,BJ$4-$B85+1)</f>
        <v/>
      </c>
      <c r="BK85" s="121">
        <f>$C85*INDEX(Curves!$AT$8:$AT$68,BK$4-$B85+1)</f>
        <v/>
      </c>
      <c r="BL85" s="121">
        <f>$C85*INDEX(Curves!$AT$8:$AT$68,BL$4-$B85+1)</f>
        <v/>
      </c>
    </row>
    <row r="86">
      <c r="A86" s="116" t="inlineStr">
        <is>
          <t>Cohort month 14</t>
        </is>
      </c>
      <c r="B86" s="116" t="n">
        <v>14</v>
      </c>
      <c r="C86" s="33">
        <f>INDEX(Ops!$E$84:$BL$84,1,$B86)</f>
        <v/>
      </c>
      <c r="S86" s="121">
        <f>$C86*INDEX(Curves!$AT$8:$AT$68,S$4-$B86+1)</f>
        <v/>
      </c>
      <c r="T86" s="121">
        <f>$C86*INDEX(Curves!$AT$8:$AT$68,T$4-$B86+1)</f>
        <v/>
      </c>
      <c r="U86" s="121">
        <f>$C86*INDEX(Curves!$AT$8:$AT$68,U$4-$B86+1)</f>
        <v/>
      </c>
      <c r="V86" s="121">
        <f>$C86*INDEX(Curves!$AT$8:$AT$68,V$4-$B86+1)</f>
        <v/>
      </c>
      <c r="W86" s="121">
        <f>$C86*INDEX(Curves!$AT$8:$AT$68,W$4-$B86+1)</f>
        <v/>
      </c>
      <c r="X86" s="121">
        <f>$C86*INDEX(Curves!$AT$8:$AT$68,X$4-$B86+1)</f>
        <v/>
      </c>
      <c r="Y86" s="121">
        <f>$C86*INDEX(Curves!$AT$8:$AT$68,Y$4-$B86+1)</f>
        <v/>
      </c>
      <c r="Z86" s="121">
        <f>$C86*INDEX(Curves!$AT$8:$AT$68,Z$4-$B86+1)</f>
        <v/>
      </c>
      <c r="AA86" s="121">
        <f>$C86*INDEX(Curves!$AT$8:$AT$68,AA$4-$B86+1)</f>
        <v/>
      </c>
      <c r="AB86" s="121">
        <f>$C86*INDEX(Curves!$AT$8:$AT$68,AB$4-$B86+1)</f>
        <v/>
      </c>
      <c r="AC86" s="121">
        <f>$C86*INDEX(Curves!$AT$8:$AT$68,AC$4-$B86+1)</f>
        <v/>
      </c>
      <c r="AD86" s="121">
        <f>$C86*INDEX(Curves!$AT$8:$AT$68,AD$4-$B86+1)</f>
        <v/>
      </c>
      <c r="AE86" s="121">
        <f>$C86*INDEX(Curves!$AT$8:$AT$68,AE$4-$B86+1)</f>
        <v/>
      </c>
      <c r="AF86" s="121">
        <f>$C86*INDEX(Curves!$AT$8:$AT$68,AF$4-$B86+1)</f>
        <v/>
      </c>
      <c r="AG86" s="121">
        <f>$C86*INDEX(Curves!$AT$8:$AT$68,AG$4-$B86+1)</f>
        <v/>
      </c>
      <c r="AH86" s="121">
        <f>$C86*INDEX(Curves!$AT$8:$AT$68,AH$4-$B86+1)</f>
        <v/>
      </c>
      <c r="AI86" s="121">
        <f>$C86*INDEX(Curves!$AT$8:$AT$68,AI$4-$B86+1)</f>
        <v/>
      </c>
      <c r="AJ86" s="121">
        <f>$C86*INDEX(Curves!$AT$8:$AT$68,AJ$4-$B86+1)</f>
        <v/>
      </c>
      <c r="AK86" s="121">
        <f>$C86*INDEX(Curves!$AT$8:$AT$68,AK$4-$B86+1)</f>
        <v/>
      </c>
      <c r="AL86" s="121">
        <f>$C86*INDEX(Curves!$AT$8:$AT$68,AL$4-$B86+1)</f>
        <v/>
      </c>
      <c r="AM86" s="121">
        <f>$C86*INDEX(Curves!$AT$8:$AT$68,AM$4-$B86+1)</f>
        <v/>
      </c>
      <c r="AN86" s="121">
        <f>$C86*INDEX(Curves!$AT$8:$AT$68,AN$4-$B86+1)</f>
        <v/>
      </c>
      <c r="AO86" s="121">
        <f>$C86*INDEX(Curves!$AT$8:$AT$68,AO$4-$B86+1)</f>
        <v/>
      </c>
      <c r="AP86" s="121">
        <f>$C86*INDEX(Curves!$AT$8:$AT$68,AP$4-$B86+1)</f>
        <v/>
      </c>
      <c r="AQ86" s="121">
        <f>$C86*INDEX(Curves!$AT$8:$AT$68,AQ$4-$B86+1)</f>
        <v/>
      </c>
      <c r="AR86" s="121">
        <f>$C86*INDEX(Curves!$AT$8:$AT$68,AR$4-$B86+1)</f>
        <v/>
      </c>
      <c r="AS86" s="121">
        <f>$C86*INDEX(Curves!$AT$8:$AT$68,AS$4-$B86+1)</f>
        <v/>
      </c>
      <c r="AT86" s="121">
        <f>$C86*INDEX(Curves!$AT$8:$AT$68,AT$4-$B86+1)</f>
        <v/>
      </c>
      <c r="AU86" s="121">
        <f>$C86*INDEX(Curves!$AT$8:$AT$68,AU$4-$B86+1)</f>
        <v/>
      </c>
      <c r="AV86" s="121">
        <f>$C86*INDEX(Curves!$AT$8:$AT$68,AV$4-$B86+1)</f>
        <v/>
      </c>
      <c r="AW86" s="121">
        <f>$C86*INDEX(Curves!$AT$8:$AT$68,AW$4-$B86+1)</f>
        <v/>
      </c>
      <c r="AX86" s="121">
        <f>$C86*INDEX(Curves!$AT$8:$AT$68,AX$4-$B86+1)</f>
        <v/>
      </c>
      <c r="AY86" s="121">
        <f>$C86*INDEX(Curves!$AT$8:$AT$68,AY$4-$B86+1)</f>
        <v/>
      </c>
      <c r="AZ86" s="121">
        <f>$C86*INDEX(Curves!$AT$8:$AT$68,AZ$4-$B86+1)</f>
        <v/>
      </c>
      <c r="BA86" s="121">
        <f>$C86*INDEX(Curves!$AT$8:$AT$68,BA$4-$B86+1)</f>
        <v/>
      </c>
      <c r="BB86" s="121">
        <f>$C86*INDEX(Curves!$AT$8:$AT$68,BB$4-$B86+1)</f>
        <v/>
      </c>
      <c r="BC86" s="121">
        <f>$C86*INDEX(Curves!$AT$8:$AT$68,BC$4-$B86+1)</f>
        <v/>
      </c>
      <c r="BD86" s="121">
        <f>$C86*INDEX(Curves!$AT$8:$AT$68,BD$4-$B86+1)</f>
        <v/>
      </c>
      <c r="BE86" s="121">
        <f>$C86*INDEX(Curves!$AT$8:$AT$68,BE$4-$B86+1)</f>
        <v/>
      </c>
      <c r="BF86" s="121">
        <f>$C86*INDEX(Curves!$AT$8:$AT$68,BF$4-$B86+1)</f>
        <v/>
      </c>
      <c r="BG86" s="121">
        <f>$C86*INDEX(Curves!$AT$8:$AT$68,BG$4-$B86+1)</f>
        <v/>
      </c>
      <c r="BH86" s="121">
        <f>$C86*INDEX(Curves!$AT$8:$AT$68,BH$4-$B86+1)</f>
        <v/>
      </c>
      <c r="BI86" s="121">
        <f>$C86*INDEX(Curves!$AT$8:$AT$68,BI$4-$B86+1)</f>
        <v/>
      </c>
      <c r="BJ86" s="121">
        <f>$C86*INDEX(Curves!$AT$8:$AT$68,BJ$4-$B86+1)</f>
        <v/>
      </c>
      <c r="BK86" s="121">
        <f>$C86*INDEX(Curves!$AT$8:$AT$68,BK$4-$B86+1)</f>
        <v/>
      </c>
      <c r="BL86" s="121">
        <f>$C86*INDEX(Curves!$AT$8:$AT$68,BL$4-$B86+1)</f>
        <v/>
      </c>
    </row>
    <row r="87">
      <c r="A87" s="116" t="inlineStr">
        <is>
          <t>Cohort month 15</t>
        </is>
      </c>
      <c r="B87" s="116" t="n">
        <v>15</v>
      </c>
      <c r="C87" s="33">
        <f>INDEX(Ops!$E$84:$BL$84,1,$B87)</f>
        <v/>
      </c>
      <c r="T87" s="121">
        <f>$C87*INDEX(Curves!$AT$8:$AT$68,T$4-$B87+1)</f>
        <v/>
      </c>
      <c r="U87" s="121">
        <f>$C87*INDEX(Curves!$AT$8:$AT$68,U$4-$B87+1)</f>
        <v/>
      </c>
      <c r="V87" s="121">
        <f>$C87*INDEX(Curves!$AT$8:$AT$68,V$4-$B87+1)</f>
        <v/>
      </c>
      <c r="W87" s="121">
        <f>$C87*INDEX(Curves!$AT$8:$AT$68,W$4-$B87+1)</f>
        <v/>
      </c>
      <c r="X87" s="121">
        <f>$C87*INDEX(Curves!$AT$8:$AT$68,X$4-$B87+1)</f>
        <v/>
      </c>
      <c r="Y87" s="121">
        <f>$C87*INDEX(Curves!$AT$8:$AT$68,Y$4-$B87+1)</f>
        <v/>
      </c>
      <c r="Z87" s="121">
        <f>$C87*INDEX(Curves!$AT$8:$AT$68,Z$4-$B87+1)</f>
        <v/>
      </c>
      <c r="AA87" s="121">
        <f>$C87*INDEX(Curves!$AT$8:$AT$68,AA$4-$B87+1)</f>
        <v/>
      </c>
      <c r="AB87" s="121">
        <f>$C87*INDEX(Curves!$AT$8:$AT$68,AB$4-$B87+1)</f>
        <v/>
      </c>
      <c r="AC87" s="121">
        <f>$C87*INDEX(Curves!$AT$8:$AT$68,AC$4-$B87+1)</f>
        <v/>
      </c>
      <c r="AD87" s="121">
        <f>$C87*INDEX(Curves!$AT$8:$AT$68,AD$4-$B87+1)</f>
        <v/>
      </c>
      <c r="AE87" s="121">
        <f>$C87*INDEX(Curves!$AT$8:$AT$68,AE$4-$B87+1)</f>
        <v/>
      </c>
      <c r="AF87" s="121">
        <f>$C87*INDEX(Curves!$AT$8:$AT$68,AF$4-$B87+1)</f>
        <v/>
      </c>
      <c r="AG87" s="121">
        <f>$C87*INDEX(Curves!$AT$8:$AT$68,AG$4-$B87+1)</f>
        <v/>
      </c>
      <c r="AH87" s="121">
        <f>$C87*INDEX(Curves!$AT$8:$AT$68,AH$4-$B87+1)</f>
        <v/>
      </c>
      <c r="AI87" s="121">
        <f>$C87*INDEX(Curves!$AT$8:$AT$68,AI$4-$B87+1)</f>
        <v/>
      </c>
      <c r="AJ87" s="121">
        <f>$C87*INDEX(Curves!$AT$8:$AT$68,AJ$4-$B87+1)</f>
        <v/>
      </c>
      <c r="AK87" s="121">
        <f>$C87*INDEX(Curves!$AT$8:$AT$68,AK$4-$B87+1)</f>
        <v/>
      </c>
      <c r="AL87" s="121">
        <f>$C87*INDEX(Curves!$AT$8:$AT$68,AL$4-$B87+1)</f>
        <v/>
      </c>
      <c r="AM87" s="121">
        <f>$C87*INDEX(Curves!$AT$8:$AT$68,AM$4-$B87+1)</f>
        <v/>
      </c>
      <c r="AN87" s="121">
        <f>$C87*INDEX(Curves!$AT$8:$AT$68,AN$4-$B87+1)</f>
        <v/>
      </c>
      <c r="AO87" s="121">
        <f>$C87*INDEX(Curves!$AT$8:$AT$68,AO$4-$B87+1)</f>
        <v/>
      </c>
      <c r="AP87" s="121">
        <f>$C87*INDEX(Curves!$AT$8:$AT$68,AP$4-$B87+1)</f>
        <v/>
      </c>
      <c r="AQ87" s="121">
        <f>$C87*INDEX(Curves!$AT$8:$AT$68,AQ$4-$B87+1)</f>
        <v/>
      </c>
      <c r="AR87" s="121">
        <f>$C87*INDEX(Curves!$AT$8:$AT$68,AR$4-$B87+1)</f>
        <v/>
      </c>
      <c r="AS87" s="121">
        <f>$C87*INDEX(Curves!$AT$8:$AT$68,AS$4-$B87+1)</f>
        <v/>
      </c>
      <c r="AT87" s="121">
        <f>$C87*INDEX(Curves!$AT$8:$AT$68,AT$4-$B87+1)</f>
        <v/>
      </c>
      <c r="AU87" s="121">
        <f>$C87*INDEX(Curves!$AT$8:$AT$68,AU$4-$B87+1)</f>
        <v/>
      </c>
      <c r="AV87" s="121">
        <f>$C87*INDEX(Curves!$AT$8:$AT$68,AV$4-$B87+1)</f>
        <v/>
      </c>
      <c r="AW87" s="121">
        <f>$C87*INDEX(Curves!$AT$8:$AT$68,AW$4-$B87+1)</f>
        <v/>
      </c>
      <c r="AX87" s="121">
        <f>$C87*INDEX(Curves!$AT$8:$AT$68,AX$4-$B87+1)</f>
        <v/>
      </c>
      <c r="AY87" s="121">
        <f>$C87*INDEX(Curves!$AT$8:$AT$68,AY$4-$B87+1)</f>
        <v/>
      </c>
      <c r="AZ87" s="121">
        <f>$C87*INDEX(Curves!$AT$8:$AT$68,AZ$4-$B87+1)</f>
        <v/>
      </c>
      <c r="BA87" s="121">
        <f>$C87*INDEX(Curves!$AT$8:$AT$68,BA$4-$B87+1)</f>
        <v/>
      </c>
      <c r="BB87" s="121">
        <f>$C87*INDEX(Curves!$AT$8:$AT$68,BB$4-$B87+1)</f>
        <v/>
      </c>
      <c r="BC87" s="121">
        <f>$C87*INDEX(Curves!$AT$8:$AT$68,BC$4-$B87+1)</f>
        <v/>
      </c>
      <c r="BD87" s="121">
        <f>$C87*INDEX(Curves!$AT$8:$AT$68,BD$4-$B87+1)</f>
        <v/>
      </c>
      <c r="BE87" s="121">
        <f>$C87*INDEX(Curves!$AT$8:$AT$68,BE$4-$B87+1)</f>
        <v/>
      </c>
      <c r="BF87" s="121">
        <f>$C87*INDEX(Curves!$AT$8:$AT$68,BF$4-$B87+1)</f>
        <v/>
      </c>
      <c r="BG87" s="121">
        <f>$C87*INDEX(Curves!$AT$8:$AT$68,BG$4-$B87+1)</f>
        <v/>
      </c>
      <c r="BH87" s="121">
        <f>$C87*INDEX(Curves!$AT$8:$AT$68,BH$4-$B87+1)</f>
        <v/>
      </c>
      <c r="BI87" s="121">
        <f>$C87*INDEX(Curves!$AT$8:$AT$68,BI$4-$B87+1)</f>
        <v/>
      </c>
      <c r="BJ87" s="121">
        <f>$C87*INDEX(Curves!$AT$8:$AT$68,BJ$4-$B87+1)</f>
        <v/>
      </c>
      <c r="BK87" s="121">
        <f>$C87*INDEX(Curves!$AT$8:$AT$68,BK$4-$B87+1)</f>
        <v/>
      </c>
      <c r="BL87" s="121">
        <f>$C87*INDEX(Curves!$AT$8:$AT$68,BL$4-$B87+1)</f>
        <v/>
      </c>
    </row>
    <row r="88">
      <c r="A88" s="116" t="inlineStr">
        <is>
          <t>Cohort month 16</t>
        </is>
      </c>
      <c r="B88" s="116" t="n">
        <v>16</v>
      </c>
      <c r="C88" s="33">
        <f>INDEX(Ops!$E$84:$BL$84,1,$B88)</f>
        <v/>
      </c>
      <c r="U88" s="121">
        <f>$C88*INDEX(Curves!$AT$8:$AT$68,U$4-$B88+1)</f>
        <v/>
      </c>
      <c r="V88" s="121">
        <f>$C88*INDEX(Curves!$AT$8:$AT$68,V$4-$B88+1)</f>
        <v/>
      </c>
      <c r="W88" s="121">
        <f>$C88*INDEX(Curves!$AT$8:$AT$68,W$4-$B88+1)</f>
        <v/>
      </c>
      <c r="X88" s="121">
        <f>$C88*INDEX(Curves!$AT$8:$AT$68,X$4-$B88+1)</f>
        <v/>
      </c>
      <c r="Y88" s="121">
        <f>$C88*INDEX(Curves!$AT$8:$AT$68,Y$4-$B88+1)</f>
        <v/>
      </c>
      <c r="Z88" s="121">
        <f>$C88*INDEX(Curves!$AT$8:$AT$68,Z$4-$B88+1)</f>
        <v/>
      </c>
      <c r="AA88" s="121">
        <f>$C88*INDEX(Curves!$AT$8:$AT$68,AA$4-$B88+1)</f>
        <v/>
      </c>
      <c r="AB88" s="121">
        <f>$C88*INDEX(Curves!$AT$8:$AT$68,AB$4-$B88+1)</f>
        <v/>
      </c>
      <c r="AC88" s="121">
        <f>$C88*INDEX(Curves!$AT$8:$AT$68,AC$4-$B88+1)</f>
        <v/>
      </c>
      <c r="AD88" s="121">
        <f>$C88*INDEX(Curves!$AT$8:$AT$68,AD$4-$B88+1)</f>
        <v/>
      </c>
      <c r="AE88" s="121">
        <f>$C88*INDEX(Curves!$AT$8:$AT$68,AE$4-$B88+1)</f>
        <v/>
      </c>
      <c r="AF88" s="121">
        <f>$C88*INDEX(Curves!$AT$8:$AT$68,AF$4-$B88+1)</f>
        <v/>
      </c>
      <c r="AG88" s="121">
        <f>$C88*INDEX(Curves!$AT$8:$AT$68,AG$4-$B88+1)</f>
        <v/>
      </c>
      <c r="AH88" s="121">
        <f>$C88*INDEX(Curves!$AT$8:$AT$68,AH$4-$B88+1)</f>
        <v/>
      </c>
      <c r="AI88" s="121">
        <f>$C88*INDEX(Curves!$AT$8:$AT$68,AI$4-$B88+1)</f>
        <v/>
      </c>
      <c r="AJ88" s="121">
        <f>$C88*INDEX(Curves!$AT$8:$AT$68,AJ$4-$B88+1)</f>
        <v/>
      </c>
      <c r="AK88" s="121">
        <f>$C88*INDEX(Curves!$AT$8:$AT$68,AK$4-$B88+1)</f>
        <v/>
      </c>
      <c r="AL88" s="121">
        <f>$C88*INDEX(Curves!$AT$8:$AT$68,AL$4-$B88+1)</f>
        <v/>
      </c>
      <c r="AM88" s="121">
        <f>$C88*INDEX(Curves!$AT$8:$AT$68,AM$4-$B88+1)</f>
        <v/>
      </c>
      <c r="AN88" s="121">
        <f>$C88*INDEX(Curves!$AT$8:$AT$68,AN$4-$B88+1)</f>
        <v/>
      </c>
      <c r="AO88" s="121">
        <f>$C88*INDEX(Curves!$AT$8:$AT$68,AO$4-$B88+1)</f>
        <v/>
      </c>
      <c r="AP88" s="121">
        <f>$C88*INDEX(Curves!$AT$8:$AT$68,AP$4-$B88+1)</f>
        <v/>
      </c>
      <c r="AQ88" s="121">
        <f>$C88*INDEX(Curves!$AT$8:$AT$68,AQ$4-$B88+1)</f>
        <v/>
      </c>
      <c r="AR88" s="121">
        <f>$C88*INDEX(Curves!$AT$8:$AT$68,AR$4-$B88+1)</f>
        <v/>
      </c>
      <c r="AS88" s="121">
        <f>$C88*INDEX(Curves!$AT$8:$AT$68,AS$4-$B88+1)</f>
        <v/>
      </c>
      <c r="AT88" s="121">
        <f>$C88*INDEX(Curves!$AT$8:$AT$68,AT$4-$B88+1)</f>
        <v/>
      </c>
      <c r="AU88" s="121">
        <f>$C88*INDEX(Curves!$AT$8:$AT$68,AU$4-$B88+1)</f>
        <v/>
      </c>
      <c r="AV88" s="121">
        <f>$C88*INDEX(Curves!$AT$8:$AT$68,AV$4-$B88+1)</f>
        <v/>
      </c>
      <c r="AW88" s="121">
        <f>$C88*INDEX(Curves!$AT$8:$AT$68,AW$4-$B88+1)</f>
        <v/>
      </c>
      <c r="AX88" s="121">
        <f>$C88*INDEX(Curves!$AT$8:$AT$68,AX$4-$B88+1)</f>
        <v/>
      </c>
      <c r="AY88" s="121">
        <f>$C88*INDEX(Curves!$AT$8:$AT$68,AY$4-$B88+1)</f>
        <v/>
      </c>
      <c r="AZ88" s="121">
        <f>$C88*INDEX(Curves!$AT$8:$AT$68,AZ$4-$B88+1)</f>
        <v/>
      </c>
      <c r="BA88" s="121">
        <f>$C88*INDEX(Curves!$AT$8:$AT$68,BA$4-$B88+1)</f>
        <v/>
      </c>
      <c r="BB88" s="121">
        <f>$C88*INDEX(Curves!$AT$8:$AT$68,BB$4-$B88+1)</f>
        <v/>
      </c>
      <c r="BC88" s="121">
        <f>$C88*INDEX(Curves!$AT$8:$AT$68,BC$4-$B88+1)</f>
        <v/>
      </c>
      <c r="BD88" s="121">
        <f>$C88*INDEX(Curves!$AT$8:$AT$68,BD$4-$B88+1)</f>
        <v/>
      </c>
      <c r="BE88" s="121">
        <f>$C88*INDEX(Curves!$AT$8:$AT$68,BE$4-$B88+1)</f>
        <v/>
      </c>
      <c r="BF88" s="121">
        <f>$C88*INDEX(Curves!$AT$8:$AT$68,BF$4-$B88+1)</f>
        <v/>
      </c>
      <c r="BG88" s="121">
        <f>$C88*INDEX(Curves!$AT$8:$AT$68,BG$4-$B88+1)</f>
        <v/>
      </c>
      <c r="BH88" s="121">
        <f>$C88*INDEX(Curves!$AT$8:$AT$68,BH$4-$B88+1)</f>
        <v/>
      </c>
      <c r="BI88" s="121">
        <f>$C88*INDEX(Curves!$AT$8:$AT$68,BI$4-$B88+1)</f>
        <v/>
      </c>
      <c r="BJ88" s="121">
        <f>$C88*INDEX(Curves!$AT$8:$AT$68,BJ$4-$B88+1)</f>
        <v/>
      </c>
      <c r="BK88" s="121">
        <f>$C88*INDEX(Curves!$AT$8:$AT$68,BK$4-$B88+1)</f>
        <v/>
      </c>
      <c r="BL88" s="121">
        <f>$C88*INDEX(Curves!$AT$8:$AT$68,BL$4-$B88+1)</f>
        <v/>
      </c>
    </row>
    <row r="89">
      <c r="A89" s="116" t="inlineStr">
        <is>
          <t>Cohort month 17</t>
        </is>
      </c>
      <c r="B89" s="116" t="n">
        <v>17</v>
      </c>
      <c r="C89" s="33">
        <f>INDEX(Ops!$E$84:$BL$84,1,$B89)</f>
        <v/>
      </c>
      <c r="V89" s="121">
        <f>$C89*INDEX(Curves!$AT$8:$AT$68,V$4-$B89+1)</f>
        <v/>
      </c>
      <c r="W89" s="121">
        <f>$C89*INDEX(Curves!$AT$8:$AT$68,W$4-$B89+1)</f>
        <v/>
      </c>
      <c r="X89" s="121">
        <f>$C89*INDEX(Curves!$AT$8:$AT$68,X$4-$B89+1)</f>
        <v/>
      </c>
      <c r="Y89" s="121">
        <f>$C89*INDEX(Curves!$AT$8:$AT$68,Y$4-$B89+1)</f>
        <v/>
      </c>
      <c r="Z89" s="121">
        <f>$C89*INDEX(Curves!$AT$8:$AT$68,Z$4-$B89+1)</f>
        <v/>
      </c>
      <c r="AA89" s="121">
        <f>$C89*INDEX(Curves!$AT$8:$AT$68,AA$4-$B89+1)</f>
        <v/>
      </c>
      <c r="AB89" s="121">
        <f>$C89*INDEX(Curves!$AT$8:$AT$68,AB$4-$B89+1)</f>
        <v/>
      </c>
      <c r="AC89" s="121">
        <f>$C89*INDEX(Curves!$AT$8:$AT$68,AC$4-$B89+1)</f>
        <v/>
      </c>
      <c r="AD89" s="121">
        <f>$C89*INDEX(Curves!$AT$8:$AT$68,AD$4-$B89+1)</f>
        <v/>
      </c>
      <c r="AE89" s="121">
        <f>$C89*INDEX(Curves!$AT$8:$AT$68,AE$4-$B89+1)</f>
        <v/>
      </c>
      <c r="AF89" s="121">
        <f>$C89*INDEX(Curves!$AT$8:$AT$68,AF$4-$B89+1)</f>
        <v/>
      </c>
      <c r="AG89" s="121">
        <f>$C89*INDEX(Curves!$AT$8:$AT$68,AG$4-$B89+1)</f>
        <v/>
      </c>
      <c r="AH89" s="121">
        <f>$C89*INDEX(Curves!$AT$8:$AT$68,AH$4-$B89+1)</f>
        <v/>
      </c>
      <c r="AI89" s="121">
        <f>$C89*INDEX(Curves!$AT$8:$AT$68,AI$4-$B89+1)</f>
        <v/>
      </c>
      <c r="AJ89" s="121">
        <f>$C89*INDEX(Curves!$AT$8:$AT$68,AJ$4-$B89+1)</f>
        <v/>
      </c>
      <c r="AK89" s="121">
        <f>$C89*INDEX(Curves!$AT$8:$AT$68,AK$4-$B89+1)</f>
        <v/>
      </c>
      <c r="AL89" s="121">
        <f>$C89*INDEX(Curves!$AT$8:$AT$68,AL$4-$B89+1)</f>
        <v/>
      </c>
      <c r="AM89" s="121">
        <f>$C89*INDEX(Curves!$AT$8:$AT$68,AM$4-$B89+1)</f>
        <v/>
      </c>
      <c r="AN89" s="121">
        <f>$C89*INDEX(Curves!$AT$8:$AT$68,AN$4-$B89+1)</f>
        <v/>
      </c>
      <c r="AO89" s="121">
        <f>$C89*INDEX(Curves!$AT$8:$AT$68,AO$4-$B89+1)</f>
        <v/>
      </c>
      <c r="AP89" s="121">
        <f>$C89*INDEX(Curves!$AT$8:$AT$68,AP$4-$B89+1)</f>
        <v/>
      </c>
      <c r="AQ89" s="121">
        <f>$C89*INDEX(Curves!$AT$8:$AT$68,AQ$4-$B89+1)</f>
        <v/>
      </c>
      <c r="AR89" s="121">
        <f>$C89*INDEX(Curves!$AT$8:$AT$68,AR$4-$B89+1)</f>
        <v/>
      </c>
      <c r="AS89" s="121">
        <f>$C89*INDEX(Curves!$AT$8:$AT$68,AS$4-$B89+1)</f>
        <v/>
      </c>
      <c r="AT89" s="121">
        <f>$C89*INDEX(Curves!$AT$8:$AT$68,AT$4-$B89+1)</f>
        <v/>
      </c>
      <c r="AU89" s="121">
        <f>$C89*INDEX(Curves!$AT$8:$AT$68,AU$4-$B89+1)</f>
        <v/>
      </c>
      <c r="AV89" s="121">
        <f>$C89*INDEX(Curves!$AT$8:$AT$68,AV$4-$B89+1)</f>
        <v/>
      </c>
      <c r="AW89" s="121">
        <f>$C89*INDEX(Curves!$AT$8:$AT$68,AW$4-$B89+1)</f>
        <v/>
      </c>
      <c r="AX89" s="121">
        <f>$C89*INDEX(Curves!$AT$8:$AT$68,AX$4-$B89+1)</f>
        <v/>
      </c>
      <c r="AY89" s="121">
        <f>$C89*INDEX(Curves!$AT$8:$AT$68,AY$4-$B89+1)</f>
        <v/>
      </c>
      <c r="AZ89" s="121">
        <f>$C89*INDEX(Curves!$AT$8:$AT$68,AZ$4-$B89+1)</f>
        <v/>
      </c>
      <c r="BA89" s="121">
        <f>$C89*INDEX(Curves!$AT$8:$AT$68,BA$4-$B89+1)</f>
        <v/>
      </c>
      <c r="BB89" s="121">
        <f>$C89*INDEX(Curves!$AT$8:$AT$68,BB$4-$B89+1)</f>
        <v/>
      </c>
      <c r="BC89" s="121">
        <f>$C89*INDEX(Curves!$AT$8:$AT$68,BC$4-$B89+1)</f>
        <v/>
      </c>
      <c r="BD89" s="121">
        <f>$C89*INDEX(Curves!$AT$8:$AT$68,BD$4-$B89+1)</f>
        <v/>
      </c>
      <c r="BE89" s="121">
        <f>$C89*INDEX(Curves!$AT$8:$AT$68,BE$4-$B89+1)</f>
        <v/>
      </c>
      <c r="BF89" s="121">
        <f>$C89*INDEX(Curves!$AT$8:$AT$68,BF$4-$B89+1)</f>
        <v/>
      </c>
      <c r="BG89" s="121">
        <f>$C89*INDEX(Curves!$AT$8:$AT$68,BG$4-$B89+1)</f>
        <v/>
      </c>
      <c r="BH89" s="121">
        <f>$C89*INDEX(Curves!$AT$8:$AT$68,BH$4-$B89+1)</f>
        <v/>
      </c>
      <c r="BI89" s="121">
        <f>$C89*INDEX(Curves!$AT$8:$AT$68,BI$4-$B89+1)</f>
        <v/>
      </c>
      <c r="BJ89" s="121">
        <f>$C89*INDEX(Curves!$AT$8:$AT$68,BJ$4-$B89+1)</f>
        <v/>
      </c>
      <c r="BK89" s="121">
        <f>$C89*INDEX(Curves!$AT$8:$AT$68,BK$4-$B89+1)</f>
        <v/>
      </c>
      <c r="BL89" s="121">
        <f>$C89*INDEX(Curves!$AT$8:$AT$68,BL$4-$B89+1)</f>
        <v/>
      </c>
    </row>
    <row r="90">
      <c r="A90" s="116" t="inlineStr">
        <is>
          <t>Cohort month 18</t>
        </is>
      </c>
      <c r="B90" s="116" t="n">
        <v>18</v>
      </c>
      <c r="C90" s="33">
        <f>INDEX(Ops!$E$84:$BL$84,1,$B90)</f>
        <v/>
      </c>
      <c r="W90" s="121">
        <f>$C90*INDEX(Curves!$AT$8:$AT$68,W$4-$B90+1)</f>
        <v/>
      </c>
      <c r="X90" s="121">
        <f>$C90*INDEX(Curves!$AT$8:$AT$68,X$4-$B90+1)</f>
        <v/>
      </c>
      <c r="Y90" s="121">
        <f>$C90*INDEX(Curves!$AT$8:$AT$68,Y$4-$B90+1)</f>
        <v/>
      </c>
      <c r="Z90" s="121">
        <f>$C90*INDEX(Curves!$AT$8:$AT$68,Z$4-$B90+1)</f>
        <v/>
      </c>
      <c r="AA90" s="121">
        <f>$C90*INDEX(Curves!$AT$8:$AT$68,AA$4-$B90+1)</f>
        <v/>
      </c>
      <c r="AB90" s="121">
        <f>$C90*INDEX(Curves!$AT$8:$AT$68,AB$4-$B90+1)</f>
        <v/>
      </c>
      <c r="AC90" s="121">
        <f>$C90*INDEX(Curves!$AT$8:$AT$68,AC$4-$B90+1)</f>
        <v/>
      </c>
      <c r="AD90" s="121">
        <f>$C90*INDEX(Curves!$AT$8:$AT$68,AD$4-$B90+1)</f>
        <v/>
      </c>
      <c r="AE90" s="121">
        <f>$C90*INDEX(Curves!$AT$8:$AT$68,AE$4-$B90+1)</f>
        <v/>
      </c>
      <c r="AF90" s="121">
        <f>$C90*INDEX(Curves!$AT$8:$AT$68,AF$4-$B90+1)</f>
        <v/>
      </c>
      <c r="AG90" s="121">
        <f>$C90*INDEX(Curves!$AT$8:$AT$68,AG$4-$B90+1)</f>
        <v/>
      </c>
      <c r="AH90" s="121">
        <f>$C90*INDEX(Curves!$AT$8:$AT$68,AH$4-$B90+1)</f>
        <v/>
      </c>
      <c r="AI90" s="121">
        <f>$C90*INDEX(Curves!$AT$8:$AT$68,AI$4-$B90+1)</f>
        <v/>
      </c>
      <c r="AJ90" s="121">
        <f>$C90*INDEX(Curves!$AT$8:$AT$68,AJ$4-$B90+1)</f>
        <v/>
      </c>
      <c r="AK90" s="121">
        <f>$C90*INDEX(Curves!$AT$8:$AT$68,AK$4-$B90+1)</f>
        <v/>
      </c>
      <c r="AL90" s="121">
        <f>$C90*INDEX(Curves!$AT$8:$AT$68,AL$4-$B90+1)</f>
        <v/>
      </c>
      <c r="AM90" s="121">
        <f>$C90*INDEX(Curves!$AT$8:$AT$68,AM$4-$B90+1)</f>
        <v/>
      </c>
      <c r="AN90" s="121">
        <f>$C90*INDEX(Curves!$AT$8:$AT$68,AN$4-$B90+1)</f>
        <v/>
      </c>
      <c r="AO90" s="121">
        <f>$C90*INDEX(Curves!$AT$8:$AT$68,AO$4-$B90+1)</f>
        <v/>
      </c>
      <c r="AP90" s="121">
        <f>$C90*INDEX(Curves!$AT$8:$AT$68,AP$4-$B90+1)</f>
        <v/>
      </c>
      <c r="AQ90" s="121">
        <f>$C90*INDEX(Curves!$AT$8:$AT$68,AQ$4-$B90+1)</f>
        <v/>
      </c>
      <c r="AR90" s="121">
        <f>$C90*INDEX(Curves!$AT$8:$AT$68,AR$4-$B90+1)</f>
        <v/>
      </c>
      <c r="AS90" s="121">
        <f>$C90*INDEX(Curves!$AT$8:$AT$68,AS$4-$B90+1)</f>
        <v/>
      </c>
      <c r="AT90" s="121">
        <f>$C90*INDEX(Curves!$AT$8:$AT$68,AT$4-$B90+1)</f>
        <v/>
      </c>
      <c r="AU90" s="121">
        <f>$C90*INDEX(Curves!$AT$8:$AT$68,AU$4-$B90+1)</f>
        <v/>
      </c>
      <c r="AV90" s="121">
        <f>$C90*INDEX(Curves!$AT$8:$AT$68,AV$4-$B90+1)</f>
        <v/>
      </c>
      <c r="AW90" s="121">
        <f>$C90*INDEX(Curves!$AT$8:$AT$68,AW$4-$B90+1)</f>
        <v/>
      </c>
      <c r="AX90" s="121">
        <f>$C90*INDEX(Curves!$AT$8:$AT$68,AX$4-$B90+1)</f>
        <v/>
      </c>
      <c r="AY90" s="121">
        <f>$C90*INDEX(Curves!$AT$8:$AT$68,AY$4-$B90+1)</f>
        <v/>
      </c>
      <c r="AZ90" s="121">
        <f>$C90*INDEX(Curves!$AT$8:$AT$68,AZ$4-$B90+1)</f>
        <v/>
      </c>
      <c r="BA90" s="121">
        <f>$C90*INDEX(Curves!$AT$8:$AT$68,BA$4-$B90+1)</f>
        <v/>
      </c>
      <c r="BB90" s="121">
        <f>$C90*INDEX(Curves!$AT$8:$AT$68,BB$4-$B90+1)</f>
        <v/>
      </c>
      <c r="BC90" s="121">
        <f>$C90*INDEX(Curves!$AT$8:$AT$68,BC$4-$B90+1)</f>
        <v/>
      </c>
      <c r="BD90" s="121">
        <f>$C90*INDEX(Curves!$AT$8:$AT$68,BD$4-$B90+1)</f>
        <v/>
      </c>
      <c r="BE90" s="121">
        <f>$C90*INDEX(Curves!$AT$8:$AT$68,BE$4-$B90+1)</f>
        <v/>
      </c>
      <c r="BF90" s="121">
        <f>$C90*INDEX(Curves!$AT$8:$AT$68,BF$4-$B90+1)</f>
        <v/>
      </c>
      <c r="BG90" s="121">
        <f>$C90*INDEX(Curves!$AT$8:$AT$68,BG$4-$B90+1)</f>
        <v/>
      </c>
      <c r="BH90" s="121">
        <f>$C90*INDEX(Curves!$AT$8:$AT$68,BH$4-$B90+1)</f>
        <v/>
      </c>
      <c r="BI90" s="121">
        <f>$C90*INDEX(Curves!$AT$8:$AT$68,BI$4-$B90+1)</f>
        <v/>
      </c>
      <c r="BJ90" s="121">
        <f>$C90*INDEX(Curves!$AT$8:$AT$68,BJ$4-$B90+1)</f>
        <v/>
      </c>
      <c r="BK90" s="121">
        <f>$C90*INDEX(Curves!$AT$8:$AT$68,BK$4-$B90+1)</f>
        <v/>
      </c>
      <c r="BL90" s="121">
        <f>$C90*INDEX(Curves!$AT$8:$AT$68,BL$4-$B90+1)</f>
        <v/>
      </c>
    </row>
    <row r="91">
      <c r="A91" s="116" t="inlineStr">
        <is>
          <t>Cohort month 19</t>
        </is>
      </c>
      <c r="B91" s="116" t="n">
        <v>19</v>
      </c>
      <c r="C91" s="33">
        <f>INDEX(Ops!$E$84:$BL$84,1,$B91)</f>
        <v/>
      </c>
      <c r="X91" s="121">
        <f>$C91*INDEX(Curves!$AT$8:$AT$68,X$4-$B91+1)</f>
        <v/>
      </c>
      <c r="Y91" s="121">
        <f>$C91*INDEX(Curves!$AT$8:$AT$68,Y$4-$B91+1)</f>
        <v/>
      </c>
      <c r="Z91" s="121">
        <f>$C91*INDEX(Curves!$AT$8:$AT$68,Z$4-$B91+1)</f>
        <v/>
      </c>
      <c r="AA91" s="121">
        <f>$C91*INDEX(Curves!$AT$8:$AT$68,AA$4-$B91+1)</f>
        <v/>
      </c>
      <c r="AB91" s="121">
        <f>$C91*INDEX(Curves!$AT$8:$AT$68,AB$4-$B91+1)</f>
        <v/>
      </c>
      <c r="AC91" s="121">
        <f>$C91*INDEX(Curves!$AT$8:$AT$68,AC$4-$B91+1)</f>
        <v/>
      </c>
      <c r="AD91" s="121">
        <f>$C91*INDEX(Curves!$AT$8:$AT$68,AD$4-$B91+1)</f>
        <v/>
      </c>
      <c r="AE91" s="121">
        <f>$C91*INDEX(Curves!$AT$8:$AT$68,AE$4-$B91+1)</f>
        <v/>
      </c>
      <c r="AF91" s="121">
        <f>$C91*INDEX(Curves!$AT$8:$AT$68,AF$4-$B91+1)</f>
        <v/>
      </c>
      <c r="AG91" s="121">
        <f>$C91*INDEX(Curves!$AT$8:$AT$68,AG$4-$B91+1)</f>
        <v/>
      </c>
      <c r="AH91" s="121">
        <f>$C91*INDEX(Curves!$AT$8:$AT$68,AH$4-$B91+1)</f>
        <v/>
      </c>
      <c r="AI91" s="121">
        <f>$C91*INDEX(Curves!$AT$8:$AT$68,AI$4-$B91+1)</f>
        <v/>
      </c>
      <c r="AJ91" s="121">
        <f>$C91*INDEX(Curves!$AT$8:$AT$68,AJ$4-$B91+1)</f>
        <v/>
      </c>
      <c r="AK91" s="121">
        <f>$C91*INDEX(Curves!$AT$8:$AT$68,AK$4-$B91+1)</f>
        <v/>
      </c>
      <c r="AL91" s="121">
        <f>$C91*INDEX(Curves!$AT$8:$AT$68,AL$4-$B91+1)</f>
        <v/>
      </c>
      <c r="AM91" s="121">
        <f>$C91*INDEX(Curves!$AT$8:$AT$68,AM$4-$B91+1)</f>
        <v/>
      </c>
      <c r="AN91" s="121">
        <f>$C91*INDEX(Curves!$AT$8:$AT$68,AN$4-$B91+1)</f>
        <v/>
      </c>
      <c r="AO91" s="121">
        <f>$C91*INDEX(Curves!$AT$8:$AT$68,AO$4-$B91+1)</f>
        <v/>
      </c>
      <c r="AP91" s="121">
        <f>$C91*INDEX(Curves!$AT$8:$AT$68,AP$4-$B91+1)</f>
        <v/>
      </c>
      <c r="AQ91" s="121">
        <f>$C91*INDEX(Curves!$AT$8:$AT$68,AQ$4-$B91+1)</f>
        <v/>
      </c>
      <c r="AR91" s="121">
        <f>$C91*INDEX(Curves!$AT$8:$AT$68,AR$4-$B91+1)</f>
        <v/>
      </c>
      <c r="AS91" s="121">
        <f>$C91*INDEX(Curves!$AT$8:$AT$68,AS$4-$B91+1)</f>
        <v/>
      </c>
      <c r="AT91" s="121">
        <f>$C91*INDEX(Curves!$AT$8:$AT$68,AT$4-$B91+1)</f>
        <v/>
      </c>
      <c r="AU91" s="121">
        <f>$C91*INDEX(Curves!$AT$8:$AT$68,AU$4-$B91+1)</f>
        <v/>
      </c>
      <c r="AV91" s="121">
        <f>$C91*INDEX(Curves!$AT$8:$AT$68,AV$4-$B91+1)</f>
        <v/>
      </c>
      <c r="AW91" s="121">
        <f>$C91*INDEX(Curves!$AT$8:$AT$68,AW$4-$B91+1)</f>
        <v/>
      </c>
      <c r="AX91" s="121">
        <f>$C91*INDEX(Curves!$AT$8:$AT$68,AX$4-$B91+1)</f>
        <v/>
      </c>
      <c r="AY91" s="121">
        <f>$C91*INDEX(Curves!$AT$8:$AT$68,AY$4-$B91+1)</f>
        <v/>
      </c>
      <c r="AZ91" s="121">
        <f>$C91*INDEX(Curves!$AT$8:$AT$68,AZ$4-$B91+1)</f>
        <v/>
      </c>
      <c r="BA91" s="121">
        <f>$C91*INDEX(Curves!$AT$8:$AT$68,BA$4-$B91+1)</f>
        <v/>
      </c>
      <c r="BB91" s="121">
        <f>$C91*INDEX(Curves!$AT$8:$AT$68,BB$4-$B91+1)</f>
        <v/>
      </c>
      <c r="BC91" s="121">
        <f>$C91*INDEX(Curves!$AT$8:$AT$68,BC$4-$B91+1)</f>
        <v/>
      </c>
      <c r="BD91" s="121">
        <f>$C91*INDEX(Curves!$AT$8:$AT$68,BD$4-$B91+1)</f>
        <v/>
      </c>
      <c r="BE91" s="121">
        <f>$C91*INDEX(Curves!$AT$8:$AT$68,BE$4-$B91+1)</f>
        <v/>
      </c>
      <c r="BF91" s="121">
        <f>$C91*INDEX(Curves!$AT$8:$AT$68,BF$4-$B91+1)</f>
        <v/>
      </c>
      <c r="BG91" s="121">
        <f>$C91*INDEX(Curves!$AT$8:$AT$68,BG$4-$B91+1)</f>
        <v/>
      </c>
      <c r="BH91" s="121">
        <f>$C91*INDEX(Curves!$AT$8:$AT$68,BH$4-$B91+1)</f>
        <v/>
      </c>
      <c r="BI91" s="121">
        <f>$C91*INDEX(Curves!$AT$8:$AT$68,BI$4-$B91+1)</f>
        <v/>
      </c>
      <c r="BJ91" s="121">
        <f>$C91*INDEX(Curves!$AT$8:$AT$68,BJ$4-$B91+1)</f>
        <v/>
      </c>
      <c r="BK91" s="121">
        <f>$C91*INDEX(Curves!$AT$8:$AT$68,BK$4-$B91+1)</f>
        <v/>
      </c>
      <c r="BL91" s="121">
        <f>$C91*INDEX(Curves!$AT$8:$AT$68,BL$4-$B91+1)</f>
        <v/>
      </c>
    </row>
    <row r="92">
      <c r="A92" s="116" t="inlineStr">
        <is>
          <t>Cohort month 20</t>
        </is>
      </c>
      <c r="B92" s="116" t="n">
        <v>20</v>
      </c>
      <c r="C92" s="33">
        <f>INDEX(Ops!$E$84:$BL$84,1,$B92)</f>
        <v/>
      </c>
      <c r="Y92" s="121">
        <f>$C92*INDEX(Curves!$AT$8:$AT$68,Y$4-$B92+1)</f>
        <v/>
      </c>
      <c r="Z92" s="121">
        <f>$C92*INDEX(Curves!$AT$8:$AT$68,Z$4-$B92+1)</f>
        <v/>
      </c>
      <c r="AA92" s="121">
        <f>$C92*INDEX(Curves!$AT$8:$AT$68,AA$4-$B92+1)</f>
        <v/>
      </c>
      <c r="AB92" s="121">
        <f>$C92*INDEX(Curves!$AT$8:$AT$68,AB$4-$B92+1)</f>
        <v/>
      </c>
      <c r="AC92" s="121">
        <f>$C92*INDEX(Curves!$AT$8:$AT$68,AC$4-$B92+1)</f>
        <v/>
      </c>
      <c r="AD92" s="121">
        <f>$C92*INDEX(Curves!$AT$8:$AT$68,AD$4-$B92+1)</f>
        <v/>
      </c>
      <c r="AE92" s="121">
        <f>$C92*INDEX(Curves!$AT$8:$AT$68,AE$4-$B92+1)</f>
        <v/>
      </c>
      <c r="AF92" s="121">
        <f>$C92*INDEX(Curves!$AT$8:$AT$68,AF$4-$B92+1)</f>
        <v/>
      </c>
      <c r="AG92" s="121">
        <f>$C92*INDEX(Curves!$AT$8:$AT$68,AG$4-$B92+1)</f>
        <v/>
      </c>
      <c r="AH92" s="121">
        <f>$C92*INDEX(Curves!$AT$8:$AT$68,AH$4-$B92+1)</f>
        <v/>
      </c>
      <c r="AI92" s="121">
        <f>$C92*INDEX(Curves!$AT$8:$AT$68,AI$4-$B92+1)</f>
        <v/>
      </c>
      <c r="AJ92" s="121">
        <f>$C92*INDEX(Curves!$AT$8:$AT$68,AJ$4-$B92+1)</f>
        <v/>
      </c>
      <c r="AK92" s="121">
        <f>$C92*INDEX(Curves!$AT$8:$AT$68,AK$4-$B92+1)</f>
        <v/>
      </c>
      <c r="AL92" s="121">
        <f>$C92*INDEX(Curves!$AT$8:$AT$68,AL$4-$B92+1)</f>
        <v/>
      </c>
      <c r="AM92" s="121">
        <f>$C92*INDEX(Curves!$AT$8:$AT$68,AM$4-$B92+1)</f>
        <v/>
      </c>
      <c r="AN92" s="121">
        <f>$C92*INDEX(Curves!$AT$8:$AT$68,AN$4-$B92+1)</f>
        <v/>
      </c>
      <c r="AO92" s="121">
        <f>$C92*INDEX(Curves!$AT$8:$AT$68,AO$4-$B92+1)</f>
        <v/>
      </c>
      <c r="AP92" s="121">
        <f>$C92*INDEX(Curves!$AT$8:$AT$68,AP$4-$B92+1)</f>
        <v/>
      </c>
      <c r="AQ92" s="121">
        <f>$C92*INDEX(Curves!$AT$8:$AT$68,AQ$4-$B92+1)</f>
        <v/>
      </c>
      <c r="AR92" s="121">
        <f>$C92*INDEX(Curves!$AT$8:$AT$68,AR$4-$B92+1)</f>
        <v/>
      </c>
      <c r="AS92" s="121">
        <f>$C92*INDEX(Curves!$AT$8:$AT$68,AS$4-$B92+1)</f>
        <v/>
      </c>
      <c r="AT92" s="121">
        <f>$C92*INDEX(Curves!$AT$8:$AT$68,AT$4-$B92+1)</f>
        <v/>
      </c>
      <c r="AU92" s="121">
        <f>$C92*INDEX(Curves!$AT$8:$AT$68,AU$4-$B92+1)</f>
        <v/>
      </c>
      <c r="AV92" s="121">
        <f>$C92*INDEX(Curves!$AT$8:$AT$68,AV$4-$B92+1)</f>
        <v/>
      </c>
      <c r="AW92" s="121">
        <f>$C92*INDEX(Curves!$AT$8:$AT$68,AW$4-$B92+1)</f>
        <v/>
      </c>
      <c r="AX92" s="121">
        <f>$C92*INDEX(Curves!$AT$8:$AT$68,AX$4-$B92+1)</f>
        <v/>
      </c>
      <c r="AY92" s="121">
        <f>$C92*INDEX(Curves!$AT$8:$AT$68,AY$4-$B92+1)</f>
        <v/>
      </c>
      <c r="AZ92" s="121">
        <f>$C92*INDEX(Curves!$AT$8:$AT$68,AZ$4-$B92+1)</f>
        <v/>
      </c>
      <c r="BA92" s="121">
        <f>$C92*INDEX(Curves!$AT$8:$AT$68,BA$4-$B92+1)</f>
        <v/>
      </c>
      <c r="BB92" s="121">
        <f>$C92*INDEX(Curves!$AT$8:$AT$68,BB$4-$B92+1)</f>
        <v/>
      </c>
      <c r="BC92" s="121">
        <f>$C92*INDEX(Curves!$AT$8:$AT$68,BC$4-$B92+1)</f>
        <v/>
      </c>
      <c r="BD92" s="121">
        <f>$C92*INDEX(Curves!$AT$8:$AT$68,BD$4-$B92+1)</f>
        <v/>
      </c>
      <c r="BE92" s="121">
        <f>$C92*INDEX(Curves!$AT$8:$AT$68,BE$4-$B92+1)</f>
        <v/>
      </c>
      <c r="BF92" s="121">
        <f>$C92*INDEX(Curves!$AT$8:$AT$68,BF$4-$B92+1)</f>
        <v/>
      </c>
      <c r="BG92" s="121">
        <f>$C92*INDEX(Curves!$AT$8:$AT$68,BG$4-$B92+1)</f>
        <v/>
      </c>
      <c r="BH92" s="121">
        <f>$C92*INDEX(Curves!$AT$8:$AT$68,BH$4-$B92+1)</f>
        <v/>
      </c>
      <c r="BI92" s="121">
        <f>$C92*INDEX(Curves!$AT$8:$AT$68,BI$4-$B92+1)</f>
        <v/>
      </c>
      <c r="BJ92" s="121">
        <f>$C92*INDEX(Curves!$AT$8:$AT$68,BJ$4-$B92+1)</f>
        <v/>
      </c>
      <c r="BK92" s="121">
        <f>$C92*INDEX(Curves!$AT$8:$AT$68,BK$4-$B92+1)</f>
        <v/>
      </c>
      <c r="BL92" s="121">
        <f>$C92*INDEX(Curves!$AT$8:$AT$68,BL$4-$B92+1)</f>
        <v/>
      </c>
    </row>
    <row r="93">
      <c r="A93" s="116" t="inlineStr">
        <is>
          <t>Cohort month 21</t>
        </is>
      </c>
      <c r="B93" s="116" t="n">
        <v>21</v>
      </c>
      <c r="C93" s="33">
        <f>INDEX(Ops!$E$84:$BL$84,1,$B93)</f>
        <v/>
      </c>
      <c r="Z93" s="121">
        <f>$C93*INDEX(Curves!$AT$8:$AT$68,Z$4-$B93+1)</f>
        <v/>
      </c>
      <c r="AA93" s="121">
        <f>$C93*INDEX(Curves!$AT$8:$AT$68,AA$4-$B93+1)</f>
        <v/>
      </c>
      <c r="AB93" s="121">
        <f>$C93*INDEX(Curves!$AT$8:$AT$68,AB$4-$B93+1)</f>
        <v/>
      </c>
      <c r="AC93" s="121">
        <f>$C93*INDEX(Curves!$AT$8:$AT$68,AC$4-$B93+1)</f>
        <v/>
      </c>
      <c r="AD93" s="121">
        <f>$C93*INDEX(Curves!$AT$8:$AT$68,AD$4-$B93+1)</f>
        <v/>
      </c>
      <c r="AE93" s="121">
        <f>$C93*INDEX(Curves!$AT$8:$AT$68,AE$4-$B93+1)</f>
        <v/>
      </c>
      <c r="AF93" s="121">
        <f>$C93*INDEX(Curves!$AT$8:$AT$68,AF$4-$B93+1)</f>
        <v/>
      </c>
      <c r="AG93" s="121">
        <f>$C93*INDEX(Curves!$AT$8:$AT$68,AG$4-$B93+1)</f>
        <v/>
      </c>
      <c r="AH93" s="121">
        <f>$C93*INDEX(Curves!$AT$8:$AT$68,AH$4-$B93+1)</f>
        <v/>
      </c>
      <c r="AI93" s="121">
        <f>$C93*INDEX(Curves!$AT$8:$AT$68,AI$4-$B93+1)</f>
        <v/>
      </c>
      <c r="AJ93" s="121">
        <f>$C93*INDEX(Curves!$AT$8:$AT$68,AJ$4-$B93+1)</f>
        <v/>
      </c>
      <c r="AK93" s="121">
        <f>$C93*INDEX(Curves!$AT$8:$AT$68,AK$4-$B93+1)</f>
        <v/>
      </c>
      <c r="AL93" s="121">
        <f>$C93*INDEX(Curves!$AT$8:$AT$68,AL$4-$B93+1)</f>
        <v/>
      </c>
      <c r="AM93" s="121">
        <f>$C93*INDEX(Curves!$AT$8:$AT$68,AM$4-$B93+1)</f>
        <v/>
      </c>
      <c r="AN93" s="121">
        <f>$C93*INDEX(Curves!$AT$8:$AT$68,AN$4-$B93+1)</f>
        <v/>
      </c>
      <c r="AO93" s="121">
        <f>$C93*INDEX(Curves!$AT$8:$AT$68,AO$4-$B93+1)</f>
        <v/>
      </c>
      <c r="AP93" s="121">
        <f>$C93*INDEX(Curves!$AT$8:$AT$68,AP$4-$B93+1)</f>
        <v/>
      </c>
      <c r="AQ93" s="121">
        <f>$C93*INDEX(Curves!$AT$8:$AT$68,AQ$4-$B93+1)</f>
        <v/>
      </c>
      <c r="AR93" s="121">
        <f>$C93*INDEX(Curves!$AT$8:$AT$68,AR$4-$B93+1)</f>
        <v/>
      </c>
      <c r="AS93" s="121">
        <f>$C93*INDEX(Curves!$AT$8:$AT$68,AS$4-$B93+1)</f>
        <v/>
      </c>
      <c r="AT93" s="121">
        <f>$C93*INDEX(Curves!$AT$8:$AT$68,AT$4-$B93+1)</f>
        <v/>
      </c>
      <c r="AU93" s="121">
        <f>$C93*INDEX(Curves!$AT$8:$AT$68,AU$4-$B93+1)</f>
        <v/>
      </c>
      <c r="AV93" s="121">
        <f>$C93*INDEX(Curves!$AT$8:$AT$68,AV$4-$B93+1)</f>
        <v/>
      </c>
      <c r="AW93" s="121">
        <f>$C93*INDEX(Curves!$AT$8:$AT$68,AW$4-$B93+1)</f>
        <v/>
      </c>
      <c r="AX93" s="121">
        <f>$C93*INDEX(Curves!$AT$8:$AT$68,AX$4-$B93+1)</f>
        <v/>
      </c>
      <c r="AY93" s="121">
        <f>$C93*INDEX(Curves!$AT$8:$AT$68,AY$4-$B93+1)</f>
        <v/>
      </c>
      <c r="AZ93" s="121">
        <f>$C93*INDEX(Curves!$AT$8:$AT$68,AZ$4-$B93+1)</f>
        <v/>
      </c>
      <c r="BA93" s="121">
        <f>$C93*INDEX(Curves!$AT$8:$AT$68,BA$4-$B93+1)</f>
        <v/>
      </c>
      <c r="BB93" s="121">
        <f>$C93*INDEX(Curves!$AT$8:$AT$68,BB$4-$B93+1)</f>
        <v/>
      </c>
      <c r="BC93" s="121">
        <f>$C93*INDEX(Curves!$AT$8:$AT$68,BC$4-$B93+1)</f>
        <v/>
      </c>
      <c r="BD93" s="121">
        <f>$C93*INDEX(Curves!$AT$8:$AT$68,BD$4-$B93+1)</f>
        <v/>
      </c>
      <c r="BE93" s="121">
        <f>$C93*INDEX(Curves!$AT$8:$AT$68,BE$4-$B93+1)</f>
        <v/>
      </c>
      <c r="BF93" s="121">
        <f>$C93*INDEX(Curves!$AT$8:$AT$68,BF$4-$B93+1)</f>
        <v/>
      </c>
      <c r="BG93" s="121">
        <f>$C93*INDEX(Curves!$AT$8:$AT$68,BG$4-$B93+1)</f>
        <v/>
      </c>
      <c r="BH93" s="121">
        <f>$C93*INDEX(Curves!$AT$8:$AT$68,BH$4-$B93+1)</f>
        <v/>
      </c>
      <c r="BI93" s="121">
        <f>$C93*INDEX(Curves!$AT$8:$AT$68,BI$4-$B93+1)</f>
        <v/>
      </c>
      <c r="BJ93" s="121">
        <f>$C93*INDEX(Curves!$AT$8:$AT$68,BJ$4-$B93+1)</f>
        <v/>
      </c>
      <c r="BK93" s="121">
        <f>$C93*INDEX(Curves!$AT$8:$AT$68,BK$4-$B93+1)</f>
        <v/>
      </c>
      <c r="BL93" s="121">
        <f>$C93*INDEX(Curves!$AT$8:$AT$68,BL$4-$B93+1)</f>
        <v/>
      </c>
    </row>
    <row r="94">
      <c r="A94" s="116" t="inlineStr">
        <is>
          <t>Cohort month 22</t>
        </is>
      </c>
      <c r="B94" s="116" t="n">
        <v>22</v>
      </c>
      <c r="C94" s="33">
        <f>INDEX(Ops!$E$84:$BL$84,1,$B94)</f>
        <v/>
      </c>
      <c r="AA94" s="121">
        <f>$C94*INDEX(Curves!$AT$8:$AT$68,AA$4-$B94+1)</f>
        <v/>
      </c>
      <c r="AB94" s="121">
        <f>$C94*INDEX(Curves!$AT$8:$AT$68,AB$4-$B94+1)</f>
        <v/>
      </c>
      <c r="AC94" s="121">
        <f>$C94*INDEX(Curves!$AT$8:$AT$68,AC$4-$B94+1)</f>
        <v/>
      </c>
      <c r="AD94" s="121">
        <f>$C94*INDEX(Curves!$AT$8:$AT$68,AD$4-$B94+1)</f>
        <v/>
      </c>
      <c r="AE94" s="121">
        <f>$C94*INDEX(Curves!$AT$8:$AT$68,AE$4-$B94+1)</f>
        <v/>
      </c>
      <c r="AF94" s="121">
        <f>$C94*INDEX(Curves!$AT$8:$AT$68,AF$4-$B94+1)</f>
        <v/>
      </c>
      <c r="AG94" s="121">
        <f>$C94*INDEX(Curves!$AT$8:$AT$68,AG$4-$B94+1)</f>
        <v/>
      </c>
      <c r="AH94" s="121">
        <f>$C94*INDEX(Curves!$AT$8:$AT$68,AH$4-$B94+1)</f>
        <v/>
      </c>
      <c r="AI94" s="121">
        <f>$C94*INDEX(Curves!$AT$8:$AT$68,AI$4-$B94+1)</f>
        <v/>
      </c>
      <c r="AJ94" s="121">
        <f>$C94*INDEX(Curves!$AT$8:$AT$68,AJ$4-$B94+1)</f>
        <v/>
      </c>
      <c r="AK94" s="121">
        <f>$C94*INDEX(Curves!$AT$8:$AT$68,AK$4-$B94+1)</f>
        <v/>
      </c>
      <c r="AL94" s="121">
        <f>$C94*INDEX(Curves!$AT$8:$AT$68,AL$4-$B94+1)</f>
        <v/>
      </c>
      <c r="AM94" s="121">
        <f>$C94*INDEX(Curves!$AT$8:$AT$68,AM$4-$B94+1)</f>
        <v/>
      </c>
      <c r="AN94" s="121">
        <f>$C94*INDEX(Curves!$AT$8:$AT$68,AN$4-$B94+1)</f>
        <v/>
      </c>
      <c r="AO94" s="121">
        <f>$C94*INDEX(Curves!$AT$8:$AT$68,AO$4-$B94+1)</f>
        <v/>
      </c>
      <c r="AP94" s="121">
        <f>$C94*INDEX(Curves!$AT$8:$AT$68,AP$4-$B94+1)</f>
        <v/>
      </c>
      <c r="AQ94" s="121">
        <f>$C94*INDEX(Curves!$AT$8:$AT$68,AQ$4-$B94+1)</f>
        <v/>
      </c>
      <c r="AR94" s="121">
        <f>$C94*INDEX(Curves!$AT$8:$AT$68,AR$4-$B94+1)</f>
        <v/>
      </c>
      <c r="AS94" s="121">
        <f>$C94*INDEX(Curves!$AT$8:$AT$68,AS$4-$B94+1)</f>
        <v/>
      </c>
      <c r="AT94" s="121">
        <f>$C94*INDEX(Curves!$AT$8:$AT$68,AT$4-$B94+1)</f>
        <v/>
      </c>
      <c r="AU94" s="121">
        <f>$C94*INDEX(Curves!$AT$8:$AT$68,AU$4-$B94+1)</f>
        <v/>
      </c>
      <c r="AV94" s="121">
        <f>$C94*INDEX(Curves!$AT$8:$AT$68,AV$4-$B94+1)</f>
        <v/>
      </c>
      <c r="AW94" s="121">
        <f>$C94*INDEX(Curves!$AT$8:$AT$68,AW$4-$B94+1)</f>
        <v/>
      </c>
      <c r="AX94" s="121">
        <f>$C94*INDEX(Curves!$AT$8:$AT$68,AX$4-$B94+1)</f>
        <v/>
      </c>
      <c r="AY94" s="121">
        <f>$C94*INDEX(Curves!$AT$8:$AT$68,AY$4-$B94+1)</f>
        <v/>
      </c>
      <c r="AZ94" s="121">
        <f>$C94*INDEX(Curves!$AT$8:$AT$68,AZ$4-$B94+1)</f>
        <v/>
      </c>
      <c r="BA94" s="121">
        <f>$C94*INDEX(Curves!$AT$8:$AT$68,BA$4-$B94+1)</f>
        <v/>
      </c>
      <c r="BB94" s="121">
        <f>$C94*INDEX(Curves!$AT$8:$AT$68,BB$4-$B94+1)</f>
        <v/>
      </c>
      <c r="BC94" s="121">
        <f>$C94*INDEX(Curves!$AT$8:$AT$68,BC$4-$B94+1)</f>
        <v/>
      </c>
      <c r="BD94" s="121">
        <f>$C94*INDEX(Curves!$AT$8:$AT$68,BD$4-$B94+1)</f>
        <v/>
      </c>
      <c r="BE94" s="121">
        <f>$C94*INDEX(Curves!$AT$8:$AT$68,BE$4-$B94+1)</f>
        <v/>
      </c>
      <c r="BF94" s="121">
        <f>$C94*INDEX(Curves!$AT$8:$AT$68,BF$4-$B94+1)</f>
        <v/>
      </c>
      <c r="BG94" s="121">
        <f>$C94*INDEX(Curves!$AT$8:$AT$68,BG$4-$B94+1)</f>
        <v/>
      </c>
      <c r="BH94" s="121">
        <f>$C94*INDEX(Curves!$AT$8:$AT$68,BH$4-$B94+1)</f>
        <v/>
      </c>
      <c r="BI94" s="121">
        <f>$C94*INDEX(Curves!$AT$8:$AT$68,BI$4-$B94+1)</f>
        <v/>
      </c>
      <c r="BJ94" s="121">
        <f>$C94*INDEX(Curves!$AT$8:$AT$68,BJ$4-$B94+1)</f>
        <v/>
      </c>
      <c r="BK94" s="121">
        <f>$C94*INDEX(Curves!$AT$8:$AT$68,BK$4-$B94+1)</f>
        <v/>
      </c>
      <c r="BL94" s="121">
        <f>$C94*INDEX(Curves!$AT$8:$AT$68,BL$4-$B94+1)</f>
        <v/>
      </c>
    </row>
    <row r="95">
      <c r="A95" s="116" t="inlineStr">
        <is>
          <t>Cohort month 23</t>
        </is>
      </c>
      <c r="B95" s="116" t="n">
        <v>23</v>
      </c>
      <c r="C95" s="33">
        <f>INDEX(Ops!$E$84:$BL$84,1,$B95)</f>
        <v/>
      </c>
      <c r="AB95" s="121">
        <f>$C95*INDEX(Curves!$AT$8:$AT$68,AB$4-$B95+1)</f>
        <v/>
      </c>
      <c r="AC95" s="121">
        <f>$C95*INDEX(Curves!$AT$8:$AT$68,AC$4-$B95+1)</f>
        <v/>
      </c>
      <c r="AD95" s="121">
        <f>$C95*INDEX(Curves!$AT$8:$AT$68,AD$4-$B95+1)</f>
        <v/>
      </c>
      <c r="AE95" s="121">
        <f>$C95*INDEX(Curves!$AT$8:$AT$68,AE$4-$B95+1)</f>
        <v/>
      </c>
      <c r="AF95" s="121">
        <f>$C95*INDEX(Curves!$AT$8:$AT$68,AF$4-$B95+1)</f>
        <v/>
      </c>
      <c r="AG95" s="121">
        <f>$C95*INDEX(Curves!$AT$8:$AT$68,AG$4-$B95+1)</f>
        <v/>
      </c>
      <c r="AH95" s="121">
        <f>$C95*INDEX(Curves!$AT$8:$AT$68,AH$4-$B95+1)</f>
        <v/>
      </c>
      <c r="AI95" s="121">
        <f>$C95*INDEX(Curves!$AT$8:$AT$68,AI$4-$B95+1)</f>
        <v/>
      </c>
      <c r="AJ95" s="121">
        <f>$C95*INDEX(Curves!$AT$8:$AT$68,AJ$4-$B95+1)</f>
        <v/>
      </c>
      <c r="AK95" s="121">
        <f>$C95*INDEX(Curves!$AT$8:$AT$68,AK$4-$B95+1)</f>
        <v/>
      </c>
      <c r="AL95" s="121">
        <f>$C95*INDEX(Curves!$AT$8:$AT$68,AL$4-$B95+1)</f>
        <v/>
      </c>
      <c r="AM95" s="121">
        <f>$C95*INDEX(Curves!$AT$8:$AT$68,AM$4-$B95+1)</f>
        <v/>
      </c>
      <c r="AN95" s="121">
        <f>$C95*INDEX(Curves!$AT$8:$AT$68,AN$4-$B95+1)</f>
        <v/>
      </c>
      <c r="AO95" s="121">
        <f>$C95*INDEX(Curves!$AT$8:$AT$68,AO$4-$B95+1)</f>
        <v/>
      </c>
      <c r="AP95" s="121">
        <f>$C95*INDEX(Curves!$AT$8:$AT$68,AP$4-$B95+1)</f>
        <v/>
      </c>
      <c r="AQ95" s="121">
        <f>$C95*INDEX(Curves!$AT$8:$AT$68,AQ$4-$B95+1)</f>
        <v/>
      </c>
      <c r="AR95" s="121">
        <f>$C95*INDEX(Curves!$AT$8:$AT$68,AR$4-$B95+1)</f>
        <v/>
      </c>
      <c r="AS95" s="121">
        <f>$C95*INDEX(Curves!$AT$8:$AT$68,AS$4-$B95+1)</f>
        <v/>
      </c>
      <c r="AT95" s="121">
        <f>$C95*INDEX(Curves!$AT$8:$AT$68,AT$4-$B95+1)</f>
        <v/>
      </c>
      <c r="AU95" s="121">
        <f>$C95*INDEX(Curves!$AT$8:$AT$68,AU$4-$B95+1)</f>
        <v/>
      </c>
      <c r="AV95" s="121">
        <f>$C95*INDEX(Curves!$AT$8:$AT$68,AV$4-$B95+1)</f>
        <v/>
      </c>
      <c r="AW95" s="121">
        <f>$C95*INDEX(Curves!$AT$8:$AT$68,AW$4-$B95+1)</f>
        <v/>
      </c>
      <c r="AX95" s="121">
        <f>$C95*INDEX(Curves!$AT$8:$AT$68,AX$4-$B95+1)</f>
        <v/>
      </c>
      <c r="AY95" s="121">
        <f>$C95*INDEX(Curves!$AT$8:$AT$68,AY$4-$B95+1)</f>
        <v/>
      </c>
      <c r="AZ95" s="121">
        <f>$C95*INDEX(Curves!$AT$8:$AT$68,AZ$4-$B95+1)</f>
        <v/>
      </c>
      <c r="BA95" s="121">
        <f>$C95*INDEX(Curves!$AT$8:$AT$68,BA$4-$B95+1)</f>
        <v/>
      </c>
      <c r="BB95" s="121">
        <f>$C95*INDEX(Curves!$AT$8:$AT$68,BB$4-$B95+1)</f>
        <v/>
      </c>
      <c r="BC95" s="121">
        <f>$C95*INDEX(Curves!$AT$8:$AT$68,BC$4-$B95+1)</f>
        <v/>
      </c>
      <c r="BD95" s="121">
        <f>$C95*INDEX(Curves!$AT$8:$AT$68,BD$4-$B95+1)</f>
        <v/>
      </c>
      <c r="BE95" s="121">
        <f>$C95*INDEX(Curves!$AT$8:$AT$68,BE$4-$B95+1)</f>
        <v/>
      </c>
      <c r="BF95" s="121">
        <f>$C95*INDEX(Curves!$AT$8:$AT$68,BF$4-$B95+1)</f>
        <v/>
      </c>
      <c r="BG95" s="121">
        <f>$C95*INDEX(Curves!$AT$8:$AT$68,BG$4-$B95+1)</f>
        <v/>
      </c>
      <c r="BH95" s="121">
        <f>$C95*INDEX(Curves!$AT$8:$AT$68,BH$4-$B95+1)</f>
        <v/>
      </c>
      <c r="BI95" s="121">
        <f>$C95*INDEX(Curves!$AT$8:$AT$68,BI$4-$B95+1)</f>
        <v/>
      </c>
      <c r="BJ95" s="121">
        <f>$C95*INDEX(Curves!$AT$8:$AT$68,BJ$4-$B95+1)</f>
        <v/>
      </c>
      <c r="BK95" s="121">
        <f>$C95*INDEX(Curves!$AT$8:$AT$68,BK$4-$B95+1)</f>
        <v/>
      </c>
      <c r="BL95" s="121">
        <f>$C95*INDEX(Curves!$AT$8:$AT$68,BL$4-$B95+1)</f>
        <v/>
      </c>
    </row>
    <row r="96">
      <c r="A96" s="116" t="inlineStr">
        <is>
          <t>Cohort month 24</t>
        </is>
      </c>
      <c r="B96" s="116" t="n">
        <v>24</v>
      </c>
      <c r="C96" s="33">
        <f>INDEX(Ops!$E$84:$BL$84,1,$B96)</f>
        <v/>
      </c>
      <c r="AC96" s="121">
        <f>$C96*INDEX(Curves!$AT$8:$AT$68,AC$4-$B96+1)</f>
        <v/>
      </c>
      <c r="AD96" s="121">
        <f>$C96*INDEX(Curves!$AT$8:$AT$68,AD$4-$B96+1)</f>
        <v/>
      </c>
      <c r="AE96" s="121">
        <f>$C96*INDEX(Curves!$AT$8:$AT$68,AE$4-$B96+1)</f>
        <v/>
      </c>
      <c r="AF96" s="121">
        <f>$C96*INDEX(Curves!$AT$8:$AT$68,AF$4-$B96+1)</f>
        <v/>
      </c>
      <c r="AG96" s="121">
        <f>$C96*INDEX(Curves!$AT$8:$AT$68,AG$4-$B96+1)</f>
        <v/>
      </c>
      <c r="AH96" s="121">
        <f>$C96*INDEX(Curves!$AT$8:$AT$68,AH$4-$B96+1)</f>
        <v/>
      </c>
      <c r="AI96" s="121">
        <f>$C96*INDEX(Curves!$AT$8:$AT$68,AI$4-$B96+1)</f>
        <v/>
      </c>
      <c r="AJ96" s="121">
        <f>$C96*INDEX(Curves!$AT$8:$AT$68,AJ$4-$B96+1)</f>
        <v/>
      </c>
      <c r="AK96" s="121">
        <f>$C96*INDEX(Curves!$AT$8:$AT$68,AK$4-$B96+1)</f>
        <v/>
      </c>
      <c r="AL96" s="121">
        <f>$C96*INDEX(Curves!$AT$8:$AT$68,AL$4-$B96+1)</f>
        <v/>
      </c>
      <c r="AM96" s="121">
        <f>$C96*INDEX(Curves!$AT$8:$AT$68,AM$4-$B96+1)</f>
        <v/>
      </c>
      <c r="AN96" s="121">
        <f>$C96*INDEX(Curves!$AT$8:$AT$68,AN$4-$B96+1)</f>
        <v/>
      </c>
      <c r="AO96" s="121">
        <f>$C96*INDEX(Curves!$AT$8:$AT$68,AO$4-$B96+1)</f>
        <v/>
      </c>
      <c r="AP96" s="121">
        <f>$C96*INDEX(Curves!$AT$8:$AT$68,AP$4-$B96+1)</f>
        <v/>
      </c>
      <c r="AQ96" s="121">
        <f>$C96*INDEX(Curves!$AT$8:$AT$68,AQ$4-$B96+1)</f>
        <v/>
      </c>
      <c r="AR96" s="121">
        <f>$C96*INDEX(Curves!$AT$8:$AT$68,AR$4-$B96+1)</f>
        <v/>
      </c>
      <c r="AS96" s="121">
        <f>$C96*INDEX(Curves!$AT$8:$AT$68,AS$4-$B96+1)</f>
        <v/>
      </c>
      <c r="AT96" s="121">
        <f>$C96*INDEX(Curves!$AT$8:$AT$68,AT$4-$B96+1)</f>
        <v/>
      </c>
      <c r="AU96" s="121">
        <f>$C96*INDEX(Curves!$AT$8:$AT$68,AU$4-$B96+1)</f>
        <v/>
      </c>
      <c r="AV96" s="121">
        <f>$C96*INDEX(Curves!$AT$8:$AT$68,AV$4-$B96+1)</f>
        <v/>
      </c>
      <c r="AW96" s="121">
        <f>$C96*INDEX(Curves!$AT$8:$AT$68,AW$4-$B96+1)</f>
        <v/>
      </c>
      <c r="AX96" s="121">
        <f>$C96*INDEX(Curves!$AT$8:$AT$68,AX$4-$B96+1)</f>
        <v/>
      </c>
      <c r="AY96" s="121">
        <f>$C96*INDEX(Curves!$AT$8:$AT$68,AY$4-$B96+1)</f>
        <v/>
      </c>
      <c r="AZ96" s="121">
        <f>$C96*INDEX(Curves!$AT$8:$AT$68,AZ$4-$B96+1)</f>
        <v/>
      </c>
      <c r="BA96" s="121">
        <f>$C96*INDEX(Curves!$AT$8:$AT$68,BA$4-$B96+1)</f>
        <v/>
      </c>
      <c r="BB96" s="121">
        <f>$C96*INDEX(Curves!$AT$8:$AT$68,BB$4-$B96+1)</f>
        <v/>
      </c>
      <c r="BC96" s="121">
        <f>$C96*INDEX(Curves!$AT$8:$AT$68,BC$4-$B96+1)</f>
        <v/>
      </c>
      <c r="BD96" s="121">
        <f>$C96*INDEX(Curves!$AT$8:$AT$68,BD$4-$B96+1)</f>
        <v/>
      </c>
      <c r="BE96" s="121">
        <f>$C96*INDEX(Curves!$AT$8:$AT$68,BE$4-$B96+1)</f>
        <v/>
      </c>
      <c r="BF96" s="121">
        <f>$C96*INDEX(Curves!$AT$8:$AT$68,BF$4-$B96+1)</f>
        <v/>
      </c>
      <c r="BG96" s="121">
        <f>$C96*INDEX(Curves!$AT$8:$AT$68,BG$4-$B96+1)</f>
        <v/>
      </c>
      <c r="BH96" s="121">
        <f>$C96*INDEX(Curves!$AT$8:$AT$68,BH$4-$B96+1)</f>
        <v/>
      </c>
      <c r="BI96" s="121">
        <f>$C96*INDEX(Curves!$AT$8:$AT$68,BI$4-$B96+1)</f>
        <v/>
      </c>
      <c r="BJ96" s="121">
        <f>$C96*INDEX(Curves!$AT$8:$AT$68,BJ$4-$B96+1)</f>
        <v/>
      </c>
      <c r="BK96" s="121">
        <f>$C96*INDEX(Curves!$AT$8:$AT$68,BK$4-$B96+1)</f>
        <v/>
      </c>
      <c r="BL96" s="121">
        <f>$C96*INDEX(Curves!$AT$8:$AT$68,BL$4-$B96+1)</f>
        <v/>
      </c>
    </row>
    <row r="97">
      <c r="A97" s="116" t="inlineStr">
        <is>
          <t>Cohort month 25</t>
        </is>
      </c>
      <c r="B97" s="116" t="n">
        <v>25</v>
      </c>
      <c r="C97" s="33">
        <f>INDEX(Ops!$E$84:$BL$84,1,$B97)</f>
        <v/>
      </c>
      <c r="AD97" s="121">
        <f>$C97*INDEX(Curves!$AT$8:$AT$68,AD$4-$B97+1)</f>
        <v/>
      </c>
      <c r="AE97" s="121">
        <f>$C97*INDEX(Curves!$AT$8:$AT$68,AE$4-$B97+1)</f>
        <v/>
      </c>
      <c r="AF97" s="121">
        <f>$C97*INDEX(Curves!$AT$8:$AT$68,AF$4-$B97+1)</f>
        <v/>
      </c>
      <c r="AG97" s="121">
        <f>$C97*INDEX(Curves!$AT$8:$AT$68,AG$4-$B97+1)</f>
        <v/>
      </c>
      <c r="AH97" s="121">
        <f>$C97*INDEX(Curves!$AT$8:$AT$68,AH$4-$B97+1)</f>
        <v/>
      </c>
      <c r="AI97" s="121">
        <f>$C97*INDEX(Curves!$AT$8:$AT$68,AI$4-$B97+1)</f>
        <v/>
      </c>
      <c r="AJ97" s="121">
        <f>$C97*INDEX(Curves!$AT$8:$AT$68,AJ$4-$B97+1)</f>
        <v/>
      </c>
      <c r="AK97" s="121">
        <f>$C97*INDEX(Curves!$AT$8:$AT$68,AK$4-$B97+1)</f>
        <v/>
      </c>
      <c r="AL97" s="121">
        <f>$C97*INDEX(Curves!$AT$8:$AT$68,AL$4-$B97+1)</f>
        <v/>
      </c>
      <c r="AM97" s="121">
        <f>$C97*INDEX(Curves!$AT$8:$AT$68,AM$4-$B97+1)</f>
        <v/>
      </c>
      <c r="AN97" s="121">
        <f>$C97*INDEX(Curves!$AT$8:$AT$68,AN$4-$B97+1)</f>
        <v/>
      </c>
      <c r="AO97" s="121">
        <f>$C97*INDEX(Curves!$AT$8:$AT$68,AO$4-$B97+1)</f>
        <v/>
      </c>
      <c r="AP97" s="121">
        <f>$C97*INDEX(Curves!$AT$8:$AT$68,AP$4-$B97+1)</f>
        <v/>
      </c>
      <c r="AQ97" s="121">
        <f>$C97*INDEX(Curves!$AT$8:$AT$68,AQ$4-$B97+1)</f>
        <v/>
      </c>
      <c r="AR97" s="121">
        <f>$C97*INDEX(Curves!$AT$8:$AT$68,AR$4-$B97+1)</f>
        <v/>
      </c>
      <c r="AS97" s="121">
        <f>$C97*INDEX(Curves!$AT$8:$AT$68,AS$4-$B97+1)</f>
        <v/>
      </c>
      <c r="AT97" s="121">
        <f>$C97*INDEX(Curves!$AT$8:$AT$68,AT$4-$B97+1)</f>
        <v/>
      </c>
      <c r="AU97" s="121">
        <f>$C97*INDEX(Curves!$AT$8:$AT$68,AU$4-$B97+1)</f>
        <v/>
      </c>
      <c r="AV97" s="121">
        <f>$C97*INDEX(Curves!$AT$8:$AT$68,AV$4-$B97+1)</f>
        <v/>
      </c>
      <c r="AW97" s="121">
        <f>$C97*INDEX(Curves!$AT$8:$AT$68,AW$4-$B97+1)</f>
        <v/>
      </c>
      <c r="AX97" s="121">
        <f>$C97*INDEX(Curves!$AT$8:$AT$68,AX$4-$B97+1)</f>
        <v/>
      </c>
      <c r="AY97" s="121">
        <f>$C97*INDEX(Curves!$AT$8:$AT$68,AY$4-$B97+1)</f>
        <v/>
      </c>
      <c r="AZ97" s="121">
        <f>$C97*INDEX(Curves!$AT$8:$AT$68,AZ$4-$B97+1)</f>
        <v/>
      </c>
      <c r="BA97" s="121">
        <f>$C97*INDEX(Curves!$AT$8:$AT$68,BA$4-$B97+1)</f>
        <v/>
      </c>
      <c r="BB97" s="121">
        <f>$C97*INDEX(Curves!$AT$8:$AT$68,BB$4-$B97+1)</f>
        <v/>
      </c>
      <c r="BC97" s="121">
        <f>$C97*INDEX(Curves!$AT$8:$AT$68,BC$4-$B97+1)</f>
        <v/>
      </c>
      <c r="BD97" s="121">
        <f>$C97*INDEX(Curves!$AT$8:$AT$68,BD$4-$B97+1)</f>
        <v/>
      </c>
      <c r="BE97" s="121">
        <f>$C97*INDEX(Curves!$AT$8:$AT$68,BE$4-$B97+1)</f>
        <v/>
      </c>
      <c r="BF97" s="121">
        <f>$C97*INDEX(Curves!$AT$8:$AT$68,BF$4-$B97+1)</f>
        <v/>
      </c>
      <c r="BG97" s="121">
        <f>$C97*INDEX(Curves!$AT$8:$AT$68,BG$4-$B97+1)</f>
        <v/>
      </c>
      <c r="BH97" s="121">
        <f>$C97*INDEX(Curves!$AT$8:$AT$68,BH$4-$B97+1)</f>
        <v/>
      </c>
      <c r="BI97" s="121">
        <f>$C97*INDEX(Curves!$AT$8:$AT$68,BI$4-$B97+1)</f>
        <v/>
      </c>
      <c r="BJ97" s="121">
        <f>$C97*INDEX(Curves!$AT$8:$AT$68,BJ$4-$B97+1)</f>
        <v/>
      </c>
      <c r="BK97" s="121">
        <f>$C97*INDEX(Curves!$AT$8:$AT$68,BK$4-$B97+1)</f>
        <v/>
      </c>
      <c r="BL97" s="121">
        <f>$C97*INDEX(Curves!$AT$8:$AT$68,BL$4-$B97+1)</f>
        <v/>
      </c>
    </row>
    <row r="98">
      <c r="A98" s="116" t="inlineStr">
        <is>
          <t>Cohort month 26</t>
        </is>
      </c>
      <c r="B98" s="116" t="n">
        <v>26</v>
      </c>
      <c r="C98" s="33">
        <f>INDEX(Ops!$E$84:$BL$84,1,$B98)</f>
        <v/>
      </c>
      <c r="AE98" s="121">
        <f>$C98*INDEX(Curves!$AT$8:$AT$68,AE$4-$B98+1)</f>
        <v/>
      </c>
      <c r="AF98" s="121">
        <f>$C98*INDEX(Curves!$AT$8:$AT$68,AF$4-$B98+1)</f>
        <v/>
      </c>
      <c r="AG98" s="121">
        <f>$C98*INDEX(Curves!$AT$8:$AT$68,AG$4-$B98+1)</f>
        <v/>
      </c>
      <c r="AH98" s="121">
        <f>$C98*INDEX(Curves!$AT$8:$AT$68,AH$4-$B98+1)</f>
        <v/>
      </c>
      <c r="AI98" s="121">
        <f>$C98*INDEX(Curves!$AT$8:$AT$68,AI$4-$B98+1)</f>
        <v/>
      </c>
      <c r="AJ98" s="121">
        <f>$C98*INDEX(Curves!$AT$8:$AT$68,AJ$4-$B98+1)</f>
        <v/>
      </c>
      <c r="AK98" s="121">
        <f>$C98*INDEX(Curves!$AT$8:$AT$68,AK$4-$B98+1)</f>
        <v/>
      </c>
      <c r="AL98" s="121">
        <f>$C98*INDEX(Curves!$AT$8:$AT$68,AL$4-$B98+1)</f>
        <v/>
      </c>
      <c r="AM98" s="121">
        <f>$C98*INDEX(Curves!$AT$8:$AT$68,AM$4-$B98+1)</f>
        <v/>
      </c>
      <c r="AN98" s="121">
        <f>$C98*INDEX(Curves!$AT$8:$AT$68,AN$4-$B98+1)</f>
        <v/>
      </c>
      <c r="AO98" s="121">
        <f>$C98*INDEX(Curves!$AT$8:$AT$68,AO$4-$B98+1)</f>
        <v/>
      </c>
      <c r="AP98" s="121">
        <f>$C98*INDEX(Curves!$AT$8:$AT$68,AP$4-$B98+1)</f>
        <v/>
      </c>
      <c r="AQ98" s="121">
        <f>$C98*INDEX(Curves!$AT$8:$AT$68,AQ$4-$B98+1)</f>
        <v/>
      </c>
      <c r="AR98" s="121">
        <f>$C98*INDEX(Curves!$AT$8:$AT$68,AR$4-$B98+1)</f>
        <v/>
      </c>
      <c r="AS98" s="121">
        <f>$C98*INDEX(Curves!$AT$8:$AT$68,AS$4-$B98+1)</f>
        <v/>
      </c>
      <c r="AT98" s="121">
        <f>$C98*INDEX(Curves!$AT$8:$AT$68,AT$4-$B98+1)</f>
        <v/>
      </c>
      <c r="AU98" s="121">
        <f>$C98*INDEX(Curves!$AT$8:$AT$68,AU$4-$B98+1)</f>
        <v/>
      </c>
      <c r="AV98" s="121">
        <f>$C98*INDEX(Curves!$AT$8:$AT$68,AV$4-$B98+1)</f>
        <v/>
      </c>
      <c r="AW98" s="121">
        <f>$C98*INDEX(Curves!$AT$8:$AT$68,AW$4-$B98+1)</f>
        <v/>
      </c>
      <c r="AX98" s="121">
        <f>$C98*INDEX(Curves!$AT$8:$AT$68,AX$4-$B98+1)</f>
        <v/>
      </c>
      <c r="AY98" s="121">
        <f>$C98*INDEX(Curves!$AT$8:$AT$68,AY$4-$B98+1)</f>
        <v/>
      </c>
      <c r="AZ98" s="121">
        <f>$C98*INDEX(Curves!$AT$8:$AT$68,AZ$4-$B98+1)</f>
        <v/>
      </c>
      <c r="BA98" s="121">
        <f>$C98*INDEX(Curves!$AT$8:$AT$68,BA$4-$B98+1)</f>
        <v/>
      </c>
      <c r="BB98" s="121">
        <f>$C98*INDEX(Curves!$AT$8:$AT$68,BB$4-$B98+1)</f>
        <v/>
      </c>
      <c r="BC98" s="121">
        <f>$C98*INDEX(Curves!$AT$8:$AT$68,BC$4-$B98+1)</f>
        <v/>
      </c>
      <c r="BD98" s="121">
        <f>$C98*INDEX(Curves!$AT$8:$AT$68,BD$4-$B98+1)</f>
        <v/>
      </c>
      <c r="BE98" s="121">
        <f>$C98*INDEX(Curves!$AT$8:$AT$68,BE$4-$B98+1)</f>
        <v/>
      </c>
      <c r="BF98" s="121">
        <f>$C98*INDEX(Curves!$AT$8:$AT$68,BF$4-$B98+1)</f>
        <v/>
      </c>
      <c r="BG98" s="121">
        <f>$C98*INDEX(Curves!$AT$8:$AT$68,BG$4-$B98+1)</f>
        <v/>
      </c>
      <c r="BH98" s="121">
        <f>$C98*INDEX(Curves!$AT$8:$AT$68,BH$4-$B98+1)</f>
        <v/>
      </c>
      <c r="BI98" s="121">
        <f>$C98*INDEX(Curves!$AT$8:$AT$68,BI$4-$B98+1)</f>
        <v/>
      </c>
      <c r="BJ98" s="121">
        <f>$C98*INDEX(Curves!$AT$8:$AT$68,BJ$4-$B98+1)</f>
        <v/>
      </c>
      <c r="BK98" s="121">
        <f>$C98*INDEX(Curves!$AT$8:$AT$68,BK$4-$B98+1)</f>
        <v/>
      </c>
      <c r="BL98" s="121">
        <f>$C98*INDEX(Curves!$AT$8:$AT$68,BL$4-$B98+1)</f>
        <v/>
      </c>
    </row>
    <row r="99">
      <c r="A99" s="116" t="inlineStr">
        <is>
          <t>Cohort month 27</t>
        </is>
      </c>
      <c r="B99" s="116" t="n">
        <v>27</v>
      </c>
      <c r="C99" s="33">
        <f>INDEX(Ops!$E$84:$BL$84,1,$B99)</f>
        <v/>
      </c>
      <c r="AF99" s="121">
        <f>$C99*INDEX(Curves!$AT$8:$AT$68,AF$4-$B99+1)</f>
        <v/>
      </c>
      <c r="AG99" s="121">
        <f>$C99*INDEX(Curves!$AT$8:$AT$68,AG$4-$B99+1)</f>
        <v/>
      </c>
      <c r="AH99" s="121">
        <f>$C99*INDEX(Curves!$AT$8:$AT$68,AH$4-$B99+1)</f>
        <v/>
      </c>
      <c r="AI99" s="121">
        <f>$C99*INDEX(Curves!$AT$8:$AT$68,AI$4-$B99+1)</f>
        <v/>
      </c>
      <c r="AJ99" s="121">
        <f>$C99*INDEX(Curves!$AT$8:$AT$68,AJ$4-$B99+1)</f>
        <v/>
      </c>
      <c r="AK99" s="121">
        <f>$C99*INDEX(Curves!$AT$8:$AT$68,AK$4-$B99+1)</f>
        <v/>
      </c>
      <c r="AL99" s="121">
        <f>$C99*INDEX(Curves!$AT$8:$AT$68,AL$4-$B99+1)</f>
        <v/>
      </c>
      <c r="AM99" s="121">
        <f>$C99*INDEX(Curves!$AT$8:$AT$68,AM$4-$B99+1)</f>
        <v/>
      </c>
      <c r="AN99" s="121">
        <f>$C99*INDEX(Curves!$AT$8:$AT$68,AN$4-$B99+1)</f>
        <v/>
      </c>
      <c r="AO99" s="121">
        <f>$C99*INDEX(Curves!$AT$8:$AT$68,AO$4-$B99+1)</f>
        <v/>
      </c>
      <c r="AP99" s="121">
        <f>$C99*INDEX(Curves!$AT$8:$AT$68,AP$4-$B99+1)</f>
        <v/>
      </c>
      <c r="AQ99" s="121">
        <f>$C99*INDEX(Curves!$AT$8:$AT$68,AQ$4-$B99+1)</f>
        <v/>
      </c>
      <c r="AR99" s="121">
        <f>$C99*INDEX(Curves!$AT$8:$AT$68,AR$4-$B99+1)</f>
        <v/>
      </c>
      <c r="AS99" s="121">
        <f>$C99*INDEX(Curves!$AT$8:$AT$68,AS$4-$B99+1)</f>
        <v/>
      </c>
      <c r="AT99" s="121">
        <f>$C99*INDEX(Curves!$AT$8:$AT$68,AT$4-$B99+1)</f>
        <v/>
      </c>
      <c r="AU99" s="121">
        <f>$C99*INDEX(Curves!$AT$8:$AT$68,AU$4-$B99+1)</f>
        <v/>
      </c>
      <c r="AV99" s="121">
        <f>$C99*INDEX(Curves!$AT$8:$AT$68,AV$4-$B99+1)</f>
        <v/>
      </c>
      <c r="AW99" s="121">
        <f>$C99*INDEX(Curves!$AT$8:$AT$68,AW$4-$B99+1)</f>
        <v/>
      </c>
      <c r="AX99" s="121">
        <f>$C99*INDEX(Curves!$AT$8:$AT$68,AX$4-$B99+1)</f>
        <v/>
      </c>
      <c r="AY99" s="121">
        <f>$C99*INDEX(Curves!$AT$8:$AT$68,AY$4-$B99+1)</f>
        <v/>
      </c>
      <c r="AZ99" s="121">
        <f>$C99*INDEX(Curves!$AT$8:$AT$68,AZ$4-$B99+1)</f>
        <v/>
      </c>
      <c r="BA99" s="121">
        <f>$C99*INDEX(Curves!$AT$8:$AT$68,BA$4-$B99+1)</f>
        <v/>
      </c>
      <c r="BB99" s="121">
        <f>$C99*INDEX(Curves!$AT$8:$AT$68,BB$4-$B99+1)</f>
        <v/>
      </c>
      <c r="BC99" s="121">
        <f>$C99*INDEX(Curves!$AT$8:$AT$68,BC$4-$B99+1)</f>
        <v/>
      </c>
      <c r="BD99" s="121">
        <f>$C99*INDEX(Curves!$AT$8:$AT$68,BD$4-$B99+1)</f>
        <v/>
      </c>
      <c r="BE99" s="121">
        <f>$C99*INDEX(Curves!$AT$8:$AT$68,BE$4-$B99+1)</f>
        <v/>
      </c>
      <c r="BF99" s="121">
        <f>$C99*INDEX(Curves!$AT$8:$AT$68,BF$4-$B99+1)</f>
        <v/>
      </c>
      <c r="BG99" s="121">
        <f>$C99*INDEX(Curves!$AT$8:$AT$68,BG$4-$B99+1)</f>
        <v/>
      </c>
      <c r="BH99" s="121">
        <f>$C99*INDEX(Curves!$AT$8:$AT$68,BH$4-$B99+1)</f>
        <v/>
      </c>
      <c r="BI99" s="121">
        <f>$C99*INDEX(Curves!$AT$8:$AT$68,BI$4-$B99+1)</f>
        <v/>
      </c>
      <c r="BJ99" s="121">
        <f>$C99*INDEX(Curves!$AT$8:$AT$68,BJ$4-$B99+1)</f>
        <v/>
      </c>
      <c r="BK99" s="121">
        <f>$C99*INDEX(Curves!$AT$8:$AT$68,BK$4-$B99+1)</f>
        <v/>
      </c>
      <c r="BL99" s="121">
        <f>$C99*INDEX(Curves!$AT$8:$AT$68,BL$4-$B99+1)</f>
        <v/>
      </c>
    </row>
    <row r="100">
      <c r="A100" s="116" t="inlineStr">
        <is>
          <t>Cohort month 28</t>
        </is>
      </c>
      <c r="B100" s="116" t="n">
        <v>28</v>
      </c>
      <c r="C100" s="33">
        <f>INDEX(Ops!$E$84:$BL$84,1,$B100)</f>
        <v/>
      </c>
      <c r="AG100" s="121">
        <f>$C100*INDEX(Curves!$AT$8:$AT$68,AG$4-$B100+1)</f>
        <v/>
      </c>
      <c r="AH100" s="121">
        <f>$C100*INDEX(Curves!$AT$8:$AT$68,AH$4-$B100+1)</f>
        <v/>
      </c>
      <c r="AI100" s="121">
        <f>$C100*INDEX(Curves!$AT$8:$AT$68,AI$4-$B100+1)</f>
        <v/>
      </c>
      <c r="AJ100" s="121">
        <f>$C100*INDEX(Curves!$AT$8:$AT$68,AJ$4-$B100+1)</f>
        <v/>
      </c>
      <c r="AK100" s="121">
        <f>$C100*INDEX(Curves!$AT$8:$AT$68,AK$4-$B100+1)</f>
        <v/>
      </c>
      <c r="AL100" s="121">
        <f>$C100*INDEX(Curves!$AT$8:$AT$68,AL$4-$B100+1)</f>
        <v/>
      </c>
      <c r="AM100" s="121">
        <f>$C100*INDEX(Curves!$AT$8:$AT$68,AM$4-$B100+1)</f>
        <v/>
      </c>
      <c r="AN100" s="121">
        <f>$C100*INDEX(Curves!$AT$8:$AT$68,AN$4-$B100+1)</f>
        <v/>
      </c>
      <c r="AO100" s="121">
        <f>$C100*INDEX(Curves!$AT$8:$AT$68,AO$4-$B100+1)</f>
        <v/>
      </c>
      <c r="AP100" s="121">
        <f>$C100*INDEX(Curves!$AT$8:$AT$68,AP$4-$B100+1)</f>
        <v/>
      </c>
      <c r="AQ100" s="121">
        <f>$C100*INDEX(Curves!$AT$8:$AT$68,AQ$4-$B100+1)</f>
        <v/>
      </c>
      <c r="AR100" s="121">
        <f>$C100*INDEX(Curves!$AT$8:$AT$68,AR$4-$B100+1)</f>
        <v/>
      </c>
      <c r="AS100" s="121">
        <f>$C100*INDEX(Curves!$AT$8:$AT$68,AS$4-$B100+1)</f>
        <v/>
      </c>
      <c r="AT100" s="121">
        <f>$C100*INDEX(Curves!$AT$8:$AT$68,AT$4-$B100+1)</f>
        <v/>
      </c>
      <c r="AU100" s="121">
        <f>$C100*INDEX(Curves!$AT$8:$AT$68,AU$4-$B100+1)</f>
        <v/>
      </c>
      <c r="AV100" s="121">
        <f>$C100*INDEX(Curves!$AT$8:$AT$68,AV$4-$B100+1)</f>
        <v/>
      </c>
      <c r="AW100" s="121">
        <f>$C100*INDEX(Curves!$AT$8:$AT$68,AW$4-$B100+1)</f>
        <v/>
      </c>
      <c r="AX100" s="121">
        <f>$C100*INDEX(Curves!$AT$8:$AT$68,AX$4-$B100+1)</f>
        <v/>
      </c>
      <c r="AY100" s="121">
        <f>$C100*INDEX(Curves!$AT$8:$AT$68,AY$4-$B100+1)</f>
        <v/>
      </c>
      <c r="AZ100" s="121">
        <f>$C100*INDEX(Curves!$AT$8:$AT$68,AZ$4-$B100+1)</f>
        <v/>
      </c>
      <c r="BA100" s="121">
        <f>$C100*INDEX(Curves!$AT$8:$AT$68,BA$4-$B100+1)</f>
        <v/>
      </c>
      <c r="BB100" s="121">
        <f>$C100*INDEX(Curves!$AT$8:$AT$68,BB$4-$B100+1)</f>
        <v/>
      </c>
      <c r="BC100" s="121">
        <f>$C100*INDEX(Curves!$AT$8:$AT$68,BC$4-$B100+1)</f>
        <v/>
      </c>
      <c r="BD100" s="121">
        <f>$C100*INDEX(Curves!$AT$8:$AT$68,BD$4-$B100+1)</f>
        <v/>
      </c>
      <c r="BE100" s="121">
        <f>$C100*INDEX(Curves!$AT$8:$AT$68,BE$4-$B100+1)</f>
        <v/>
      </c>
      <c r="BF100" s="121">
        <f>$C100*INDEX(Curves!$AT$8:$AT$68,BF$4-$B100+1)</f>
        <v/>
      </c>
      <c r="BG100" s="121">
        <f>$C100*INDEX(Curves!$AT$8:$AT$68,BG$4-$B100+1)</f>
        <v/>
      </c>
      <c r="BH100" s="121">
        <f>$C100*INDEX(Curves!$AT$8:$AT$68,BH$4-$B100+1)</f>
        <v/>
      </c>
      <c r="BI100" s="121">
        <f>$C100*INDEX(Curves!$AT$8:$AT$68,BI$4-$B100+1)</f>
        <v/>
      </c>
      <c r="BJ100" s="121">
        <f>$C100*INDEX(Curves!$AT$8:$AT$68,BJ$4-$B100+1)</f>
        <v/>
      </c>
      <c r="BK100" s="121">
        <f>$C100*INDEX(Curves!$AT$8:$AT$68,BK$4-$B100+1)</f>
        <v/>
      </c>
      <c r="BL100" s="121">
        <f>$C100*INDEX(Curves!$AT$8:$AT$68,BL$4-$B100+1)</f>
        <v/>
      </c>
    </row>
    <row r="101">
      <c r="A101" s="116" t="inlineStr">
        <is>
          <t>Cohort month 29</t>
        </is>
      </c>
      <c r="B101" s="116" t="n">
        <v>29</v>
      </c>
      <c r="C101" s="33">
        <f>INDEX(Ops!$E$84:$BL$84,1,$B101)</f>
        <v/>
      </c>
      <c r="AH101" s="121">
        <f>$C101*INDEX(Curves!$AT$8:$AT$68,AH$4-$B101+1)</f>
        <v/>
      </c>
      <c r="AI101" s="121">
        <f>$C101*INDEX(Curves!$AT$8:$AT$68,AI$4-$B101+1)</f>
        <v/>
      </c>
      <c r="AJ101" s="121">
        <f>$C101*INDEX(Curves!$AT$8:$AT$68,AJ$4-$B101+1)</f>
        <v/>
      </c>
      <c r="AK101" s="121">
        <f>$C101*INDEX(Curves!$AT$8:$AT$68,AK$4-$B101+1)</f>
        <v/>
      </c>
      <c r="AL101" s="121">
        <f>$C101*INDEX(Curves!$AT$8:$AT$68,AL$4-$B101+1)</f>
        <v/>
      </c>
      <c r="AM101" s="121">
        <f>$C101*INDEX(Curves!$AT$8:$AT$68,AM$4-$B101+1)</f>
        <v/>
      </c>
      <c r="AN101" s="121">
        <f>$C101*INDEX(Curves!$AT$8:$AT$68,AN$4-$B101+1)</f>
        <v/>
      </c>
      <c r="AO101" s="121">
        <f>$C101*INDEX(Curves!$AT$8:$AT$68,AO$4-$B101+1)</f>
        <v/>
      </c>
      <c r="AP101" s="121">
        <f>$C101*INDEX(Curves!$AT$8:$AT$68,AP$4-$B101+1)</f>
        <v/>
      </c>
      <c r="AQ101" s="121">
        <f>$C101*INDEX(Curves!$AT$8:$AT$68,AQ$4-$B101+1)</f>
        <v/>
      </c>
      <c r="AR101" s="121">
        <f>$C101*INDEX(Curves!$AT$8:$AT$68,AR$4-$B101+1)</f>
        <v/>
      </c>
      <c r="AS101" s="121">
        <f>$C101*INDEX(Curves!$AT$8:$AT$68,AS$4-$B101+1)</f>
        <v/>
      </c>
      <c r="AT101" s="121">
        <f>$C101*INDEX(Curves!$AT$8:$AT$68,AT$4-$B101+1)</f>
        <v/>
      </c>
      <c r="AU101" s="121">
        <f>$C101*INDEX(Curves!$AT$8:$AT$68,AU$4-$B101+1)</f>
        <v/>
      </c>
      <c r="AV101" s="121">
        <f>$C101*INDEX(Curves!$AT$8:$AT$68,AV$4-$B101+1)</f>
        <v/>
      </c>
      <c r="AW101" s="121">
        <f>$C101*INDEX(Curves!$AT$8:$AT$68,AW$4-$B101+1)</f>
        <v/>
      </c>
      <c r="AX101" s="121">
        <f>$C101*INDEX(Curves!$AT$8:$AT$68,AX$4-$B101+1)</f>
        <v/>
      </c>
      <c r="AY101" s="121">
        <f>$C101*INDEX(Curves!$AT$8:$AT$68,AY$4-$B101+1)</f>
        <v/>
      </c>
      <c r="AZ101" s="121">
        <f>$C101*INDEX(Curves!$AT$8:$AT$68,AZ$4-$B101+1)</f>
        <v/>
      </c>
      <c r="BA101" s="121">
        <f>$C101*INDEX(Curves!$AT$8:$AT$68,BA$4-$B101+1)</f>
        <v/>
      </c>
      <c r="BB101" s="121">
        <f>$C101*INDEX(Curves!$AT$8:$AT$68,BB$4-$B101+1)</f>
        <v/>
      </c>
      <c r="BC101" s="121">
        <f>$C101*INDEX(Curves!$AT$8:$AT$68,BC$4-$B101+1)</f>
        <v/>
      </c>
      <c r="BD101" s="121">
        <f>$C101*INDEX(Curves!$AT$8:$AT$68,BD$4-$B101+1)</f>
        <v/>
      </c>
      <c r="BE101" s="121">
        <f>$C101*INDEX(Curves!$AT$8:$AT$68,BE$4-$B101+1)</f>
        <v/>
      </c>
      <c r="BF101" s="121">
        <f>$C101*INDEX(Curves!$AT$8:$AT$68,BF$4-$B101+1)</f>
        <v/>
      </c>
      <c r="BG101" s="121">
        <f>$C101*INDEX(Curves!$AT$8:$AT$68,BG$4-$B101+1)</f>
        <v/>
      </c>
      <c r="BH101" s="121">
        <f>$C101*INDEX(Curves!$AT$8:$AT$68,BH$4-$B101+1)</f>
        <v/>
      </c>
      <c r="BI101" s="121">
        <f>$C101*INDEX(Curves!$AT$8:$AT$68,BI$4-$B101+1)</f>
        <v/>
      </c>
      <c r="BJ101" s="121">
        <f>$C101*INDEX(Curves!$AT$8:$AT$68,BJ$4-$B101+1)</f>
        <v/>
      </c>
      <c r="BK101" s="121">
        <f>$C101*INDEX(Curves!$AT$8:$AT$68,BK$4-$B101+1)</f>
        <v/>
      </c>
      <c r="BL101" s="121">
        <f>$C101*INDEX(Curves!$AT$8:$AT$68,BL$4-$B101+1)</f>
        <v/>
      </c>
    </row>
    <row r="102">
      <c r="A102" s="116" t="inlineStr">
        <is>
          <t>Cohort month 30</t>
        </is>
      </c>
      <c r="B102" s="116" t="n">
        <v>30</v>
      </c>
      <c r="C102" s="33">
        <f>INDEX(Ops!$E$84:$BL$84,1,$B102)</f>
        <v/>
      </c>
      <c r="AI102" s="121">
        <f>$C102*INDEX(Curves!$AT$8:$AT$68,AI$4-$B102+1)</f>
        <v/>
      </c>
      <c r="AJ102" s="121">
        <f>$C102*INDEX(Curves!$AT$8:$AT$68,AJ$4-$B102+1)</f>
        <v/>
      </c>
      <c r="AK102" s="121">
        <f>$C102*INDEX(Curves!$AT$8:$AT$68,AK$4-$B102+1)</f>
        <v/>
      </c>
      <c r="AL102" s="121">
        <f>$C102*INDEX(Curves!$AT$8:$AT$68,AL$4-$B102+1)</f>
        <v/>
      </c>
      <c r="AM102" s="121">
        <f>$C102*INDEX(Curves!$AT$8:$AT$68,AM$4-$B102+1)</f>
        <v/>
      </c>
      <c r="AN102" s="121">
        <f>$C102*INDEX(Curves!$AT$8:$AT$68,AN$4-$B102+1)</f>
        <v/>
      </c>
      <c r="AO102" s="121">
        <f>$C102*INDEX(Curves!$AT$8:$AT$68,AO$4-$B102+1)</f>
        <v/>
      </c>
      <c r="AP102" s="121">
        <f>$C102*INDEX(Curves!$AT$8:$AT$68,AP$4-$B102+1)</f>
        <v/>
      </c>
      <c r="AQ102" s="121">
        <f>$C102*INDEX(Curves!$AT$8:$AT$68,AQ$4-$B102+1)</f>
        <v/>
      </c>
      <c r="AR102" s="121">
        <f>$C102*INDEX(Curves!$AT$8:$AT$68,AR$4-$B102+1)</f>
        <v/>
      </c>
      <c r="AS102" s="121">
        <f>$C102*INDEX(Curves!$AT$8:$AT$68,AS$4-$B102+1)</f>
        <v/>
      </c>
      <c r="AT102" s="121">
        <f>$C102*INDEX(Curves!$AT$8:$AT$68,AT$4-$B102+1)</f>
        <v/>
      </c>
      <c r="AU102" s="121">
        <f>$C102*INDEX(Curves!$AT$8:$AT$68,AU$4-$B102+1)</f>
        <v/>
      </c>
      <c r="AV102" s="121">
        <f>$C102*INDEX(Curves!$AT$8:$AT$68,AV$4-$B102+1)</f>
        <v/>
      </c>
      <c r="AW102" s="121">
        <f>$C102*INDEX(Curves!$AT$8:$AT$68,AW$4-$B102+1)</f>
        <v/>
      </c>
      <c r="AX102" s="121">
        <f>$C102*INDEX(Curves!$AT$8:$AT$68,AX$4-$B102+1)</f>
        <v/>
      </c>
      <c r="AY102" s="121">
        <f>$C102*INDEX(Curves!$AT$8:$AT$68,AY$4-$B102+1)</f>
        <v/>
      </c>
      <c r="AZ102" s="121">
        <f>$C102*INDEX(Curves!$AT$8:$AT$68,AZ$4-$B102+1)</f>
        <v/>
      </c>
      <c r="BA102" s="121">
        <f>$C102*INDEX(Curves!$AT$8:$AT$68,BA$4-$B102+1)</f>
        <v/>
      </c>
      <c r="BB102" s="121">
        <f>$C102*INDEX(Curves!$AT$8:$AT$68,BB$4-$B102+1)</f>
        <v/>
      </c>
      <c r="BC102" s="121">
        <f>$C102*INDEX(Curves!$AT$8:$AT$68,BC$4-$B102+1)</f>
        <v/>
      </c>
      <c r="BD102" s="121">
        <f>$C102*INDEX(Curves!$AT$8:$AT$68,BD$4-$B102+1)</f>
        <v/>
      </c>
      <c r="BE102" s="121">
        <f>$C102*INDEX(Curves!$AT$8:$AT$68,BE$4-$B102+1)</f>
        <v/>
      </c>
      <c r="BF102" s="121">
        <f>$C102*INDEX(Curves!$AT$8:$AT$68,BF$4-$B102+1)</f>
        <v/>
      </c>
      <c r="BG102" s="121">
        <f>$C102*INDEX(Curves!$AT$8:$AT$68,BG$4-$B102+1)</f>
        <v/>
      </c>
      <c r="BH102" s="121">
        <f>$C102*INDEX(Curves!$AT$8:$AT$68,BH$4-$B102+1)</f>
        <v/>
      </c>
      <c r="BI102" s="121">
        <f>$C102*INDEX(Curves!$AT$8:$AT$68,BI$4-$B102+1)</f>
        <v/>
      </c>
      <c r="BJ102" s="121">
        <f>$C102*INDEX(Curves!$AT$8:$AT$68,BJ$4-$B102+1)</f>
        <v/>
      </c>
      <c r="BK102" s="121">
        <f>$C102*INDEX(Curves!$AT$8:$AT$68,BK$4-$B102+1)</f>
        <v/>
      </c>
      <c r="BL102" s="121">
        <f>$C102*INDEX(Curves!$AT$8:$AT$68,BL$4-$B102+1)</f>
        <v/>
      </c>
    </row>
    <row r="103">
      <c r="A103" s="116" t="inlineStr">
        <is>
          <t>Cohort month 31</t>
        </is>
      </c>
      <c r="B103" s="116" t="n">
        <v>31</v>
      </c>
      <c r="C103" s="33">
        <f>INDEX(Ops!$E$84:$BL$84,1,$B103)</f>
        <v/>
      </c>
      <c r="AJ103" s="121">
        <f>$C103*INDEX(Curves!$AT$8:$AT$68,AJ$4-$B103+1)</f>
        <v/>
      </c>
      <c r="AK103" s="121">
        <f>$C103*INDEX(Curves!$AT$8:$AT$68,AK$4-$B103+1)</f>
        <v/>
      </c>
      <c r="AL103" s="121">
        <f>$C103*INDEX(Curves!$AT$8:$AT$68,AL$4-$B103+1)</f>
        <v/>
      </c>
      <c r="AM103" s="121">
        <f>$C103*INDEX(Curves!$AT$8:$AT$68,AM$4-$B103+1)</f>
        <v/>
      </c>
      <c r="AN103" s="121">
        <f>$C103*INDEX(Curves!$AT$8:$AT$68,AN$4-$B103+1)</f>
        <v/>
      </c>
      <c r="AO103" s="121">
        <f>$C103*INDEX(Curves!$AT$8:$AT$68,AO$4-$B103+1)</f>
        <v/>
      </c>
      <c r="AP103" s="121">
        <f>$C103*INDEX(Curves!$AT$8:$AT$68,AP$4-$B103+1)</f>
        <v/>
      </c>
      <c r="AQ103" s="121">
        <f>$C103*INDEX(Curves!$AT$8:$AT$68,AQ$4-$B103+1)</f>
        <v/>
      </c>
      <c r="AR103" s="121">
        <f>$C103*INDEX(Curves!$AT$8:$AT$68,AR$4-$B103+1)</f>
        <v/>
      </c>
      <c r="AS103" s="121">
        <f>$C103*INDEX(Curves!$AT$8:$AT$68,AS$4-$B103+1)</f>
        <v/>
      </c>
      <c r="AT103" s="121">
        <f>$C103*INDEX(Curves!$AT$8:$AT$68,AT$4-$B103+1)</f>
        <v/>
      </c>
      <c r="AU103" s="121">
        <f>$C103*INDEX(Curves!$AT$8:$AT$68,AU$4-$B103+1)</f>
        <v/>
      </c>
      <c r="AV103" s="121">
        <f>$C103*INDEX(Curves!$AT$8:$AT$68,AV$4-$B103+1)</f>
        <v/>
      </c>
      <c r="AW103" s="121">
        <f>$C103*INDEX(Curves!$AT$8:$AT$68,AW$4-$B103+1)</f>
        <v/>
      </c>
      <c r="AX103" s="121">
        <f>$C103*INDEX(Curves!$AT$8:$AT$68,AX$4-$B103+1)</f>
        <v/>
      </c>
      <c r="AY103" s="121">
        <f>$C103*INDEX(Curves!$AT$8:$AT$68,AY$4-$B103+1)</f>
        <v/>
      </c>
      <c r="AZ103" s="121">
        <f>$C103*INDEX(Curves!$AT$8:$AT$68,AZ$4-$B103+1)</f>
        <v/>
      </c>
      <c r="BA103" s="121">
        <f>$C103*INDEX(Curves!$AT$8:$AT$68,BA$4-$B103+1)</f>
        <v/>
      </c>
      <c r="BB103" s="121">
        <f>$C103*INDEX(Curves!$AT$8:$AT$68,BB$4-$B103+1)</f>
        <v/>
      </c>
      <c r="BC103" s="121">
        <f>$C103*INDEX(Curves!$AT$8:$AT$68,BC$4-$B103+1)</f>
        <v/>
      </c>
      <c r="BD103" s="121">
        <f>$C103*INDEX(Curves!$AT$8:$AT$68,BD$4-$B103+1)</f>
        <v/>
      </c>
      <c r="BE103" s="121">
        <f>$C103*INDEX(Curves!$AT$8:$AT$68,BE$4-$B103+1)</f>
        <v/>
      </c>
      <c r="BF103" s="121">
        <f>$C103*INDEX(Curves!$AT$8:$AT$68,BF$4-$B103+1)</f>
        <v/>
      </c>
      <c r="BG103" s="121">
        <f>$C103*INDEX(Curves!$AT$8:$AT$68,BG$4-$B103+1)</f>
        <v/>
      </c>
      <c r="BH103" s="121">
        <f>$C103*INDEX(Curves!$AT$8:$AT$68,BH$4-$B103+1)</f>
        <v/>
      </c>
      <c r="BI103" s="121">
        <f>$C103*INDEX(Curves!$AT$8:$AT$68,BI$4-$B103+1)</f>
        <v/>
      </c>
      <c r="BJ103" s="121">
        <f>$C103*INDEX(Curves!$AT$8:$AT$68,BJ$4-$B103+1)</f>
        <v/>
      </c>
      <c r="BK103" s="121">
        <f>$C103*INDEX(Curves!$AT$8:$AT$68,BK$4-$B103+1)</f>
        <v/>
      </c>
      <c r="BL103" s="121">
        <f>$C103*INDEX(Curves!$AT$8:$AT$68,BL$4-$B103+1)</f>
        <v/>
      </c>
    </row>
    <row r="104">
      <c r="A104" s="116" t="inlineStr">
        <is>
          <t>Cohort month 32</t>
        </is>
      </c>
      <c r="B104" s="116" t="n">
        <v>32</v>
      </c>
      <c r="C104" s="33">
        <f>INDEX(Ops!$E$84:$BL$84,1,$B104)</f>
        <v/>
      </c>
      <c r="AK104" s="121">
        <f>$C104*INDEX(Curves!$AT$8:$AT$68,AK$4-$B104+1)</f>
        <v/>
      </c>
      <c r="AL104" s="121">
        <f>$C104*INDEX(Curves!$AT$8:$AT$68,AL$4-$B104+1)</f>
        <v/>
      </c>
      <c r="AM104" s="121">
        <f>$C104*INDEX(Curves!$AT$8:$AT$68,AM$4-$B104+1)</f>
        <v/>
      </c>
      <c r="AN104" s="121">
        <f>$C104*INDEX(Curves!$AT$8:$AT$68,AN$4-$B104+1)</f>
        <v/>
      </c>
      <c r="AO104" s="121">
        <f>$C104*INDEX(Curves!$AT$8:$AT$68,AO$4-$B104+1)</f>
        <v/>
      </c>
      <c r="AP104" s="121">
        <f>$C104*INDEX(Curves!$AT$8:$AT$68,AP$4-$B104+1)</f>
        <v/>
      </c>
      <c r="AQ104" s="121">
        <f>$C104*INDEX(Curves!$AT$8:$AT$68,AQ$4-$B104+1)</f>
        <v/>
      </c>
      <c r="AR104" s="121">
        <f>$C104*INDEX(Curves!$AT$8:$AT$68,AR$4-$B104+1)</f>
        <v/>
      </c>
      <c r="AS104" s="121">
        <f>$C104*INDEX(Curves!$AT$8:$AT$68,AS$4-$B104+1)</f>
        <v/>
      </c>
      <c r="AT104" s="121">
        <f>$C104*INDEX(Curves!$AT$8:$AT$68,AT$4-$B104+1)</f>
        <v/>
      </c>
      <c r="AU104" s="121">
        <f>$C104*INDEX(Curves!$AT$8:$AT$68,AU$4-$B104+1)</f>
        <v/>
      </c>
      <c r="AV104" s="121">
        <f>$C104*INDEX(Curves!$AT$8:$AT$68,AV$4-$B104+1)</f>
        <v/>
      </c>
      <c r="AW104" s="121">
        <f>$C104*INDEX(Curves!$AT$8:$AT$68,AW$4-$B104+1)</f>
        <v/>
      </c>
      <c r="AX104" s="121">
        <f>$C104*INDEX(Curves!$AT$8:$AT$68,AX$4-$B104+1)</f>
        <v/>
      </c>
      <c r="AY104" s="121">
        <f>$C104*INDEX(Curves!$AT$8:$AT$68,AY$4-$B104+1)</f>
        <v/>
      </c>
      <c r="AZ104" s="121">
        <f>$C104*INDEX(Curves!$AT$8:$AT$68,AZ$4-$B104+1)</f>
        <v/>
      </c>
      <c r="BA104" s="121">
        <f>$C104*INDEX(Curves!$AT$8:$AT$68,BA$4-$B104+1)</f>
        <v/>
      </c>
      <c r="BB104" s="121">
        <f>$C104*INDEX(Curves!$AT$8:$AT$68,BB$4-$B104+1)</f>
        <v/>
      </c>
      <c r="BC104" s="121">
        <f>$C104*INDEX(Curves!$AT$8:$AT$68,BC$4-$B104+1)</f>
        <v/>
      </c>
      <c r="BD104" s="121">
        <f>$C104*INDEX(Curves!$AT$8:$AT$68,BD$4-$B104+1)</f>
        <v/>
      </c>
      <c r="BE104" s="121">
        <f>$C104*INDEX(Curves!$AT$8:$AT$68,BE$4-$B104+1)</f>
        <v/>
      </c>
      <c r="BF104" s="121">
        <f>$C104*INDEX(Curves!$AT$8:$AT$68,BF$4-$B104+1)</f>
        <v/>
      </c>
      <c r="BG104" s="121">
        <f>$C104*INDEX(Curves!$AT$8:$AT$68,BG$4-$B104+1)</f>
        <v/>
      </c>
      <c r="BH104" s="121">
        <f>$C104*INDEX(Curves!$AT$8:$AT$68,BH$4-$B104+1)</f>
        <v/>
      </c>
      <c r="BI104" s="121">
        <f>$C104*INDEX(Curves!$AT$8:$AT$68,BI$4-$B104+1)</f>
        <v/>
      </c>
      <c r="BJ104" s="121">
        <f>$C104*INDEX(Curves!$AT$8:$AT$68,BJ$4-$B104+1)</f>
        <v/>
      </c>
      <c r="BK104" s="121">
        <f>$C104*INDEX(Curves!$AT$8:$AT$68,BK$4-$B104+1)</f>
        <v/>
      </c>
      <c r="BL104" s="121">
        <f>$C104*INDEX(Curves!$AT$8:$AT$68,BL$4-$B104+1)</f>
        <v/>
      </c>
    </row>
    <row r="105">
      <c r="A105" s="116" t="inlineStr">
        <is>
          <t>Cohort month 33</t>
        </is>
      </c>
      <c r="B105" s="116" t="n">
        <v>33</v>
      </c>
      <c r="C105" s="33">
        <f>INDEX(Ops!$E$84:$BL$84,1,$B105)</f>
        <v/>
      </c>
      <c r="AL105" s="121">
        <f>$C105*INDEX(Curves!$AT$8:$AT$68,AL$4-$B105+1)</f>
        <v/>
      </c>
      <c r="AM105" s="121">
        <f>$C105*INDEX(Curves!$AT$8:$AT$68,AM$4-$B105+1)</f>
        <v/>
      </c>
      <c r="AN105" s="121">
        <f>$C105*INDEX(Curves!$AT$8:$AT$68,AN$4-$B105+1)</f>
        <v/>
      </c>
      <c r="AO105" s="121">
        <f>$C105*INDEX(Curves!$AT$8:$AT$68,AO$4-$B105+1)</f>
        <v/>
      </c>
      <c r="AP105" s="121">
        <f>$C105*INDEX(Curves!$AT$8:$AT$68,AP$4-$B105+1)</f>
        <v/>
      </c>
      <c r="AQ105" s="121">
        <f>$C105*INDEX(Curves!$AT$8:$AT$68,AQ$4-$B105+1)</f>
        <v/>
      </c>
      <c r="AR105" s="121">
        <f>$C105*INDEX(Curves!$AT$8:$AT$68,AR$4-$B105+1)</f>
        <v/>
      </c>
      <c r="AS105" s="121">
        <f>$C105*INDEX(Curves!$AT$8:$AT$68,AS$4-$B105+1)</f>
        <v/>
      </c>
      <c r="AT105" s="121">
        <f>$C105*INDEX(Curves!$AT$8:$AT$68,AT$4-$B105+1)</f>
        <v/>
      </c>
      <c r="AU105" s="121">
        <f>$C105*INDEX(Curves!$AT$8:$AT$68,AU$4-$B105+1)</f>
        <v/>
      </c>
      <c r="AV105" s="121">
        <f>$C105*INDEX(Curves!$AT$8:$AT$68,AV$4-$B105+1)</f>
        <v/>
      </c>
      <c r="AW105" s="121">
        <f>$C105*INDEX(Curves!$AT$8:$AT$68,AW$4-$B105+1)</f>
        <v/>
      </c>
      <c r="AX105" s="121">
        <f>$C105*INDEX(Curves!$AT$8:$AT$68,AX$4-$B105+1)</f>
        <v/>
      </c>
      <c r="AY105" s="121">
        <f>$C105*INDEX(Curves!$AT$8:$AT$68,AY$4-$B105+1)</f>
        <v/>
      </c>
      <c r="AZ105" s="121">
        <f>$C105*INDEX(Curves!$AT$8:$AT$68,AZ$4-$B105+1)</f>
        <v/>
      </c>
      <c r="BA105" s="121">
        <f>$C105*INDEX(Curves!$AT$8:$AT$68,BA$4-$B105+1)</f>
        <v/>
      </c>
      <c r="BB105" s="121">
        <f>$C105*INDEX(Curves!$AT$8:$AT$68,BB$4-$B105+1)</f>
        <v/>
      </c>
      <c r="BC105" s="121">
        <f>$C105*INDEX(Curves!$AT$8:$AT$68,BC$4-$B105+1)</f>
        <v/>
      </c>
      <c r="BD105" s="121">
        <f>$C105*INDEX(Curves!$AT$8:$AT$68,BD$4-$B105+1)</f>
        <v/>
      </c>
      <c r="BE105" s="121">
        <f>$C105*INDEX(Curves!$AT$8:$AT$68,BE$4-$B105+1)</f>
        <v/>
      </c>
      <c r="BF105" s="121">
        <f>$C105*INDEX(Curves!$AT$8:$AT$68,BF$4-$B105+1)</f>
        <v/>
      </c>
      <c r="BG105" s="121">
        <f>$C105*INDEX(Curves!$AT$8:$AT$68,BG$4-$B105+1)</f>
        <v/>
      </c>
      <c r="BH105" s="121">
        <f>$C105*INDEX(Curves!$AT$8:$AT$68,BH$4-$B105+1)</f>
        <v/>
      </c>
      <c r="BI105" s="121">
        <f>$C105*INDEX(Curves!$AT$8:$AT$68,BI$4-$B105+1)</f>
        <v/>
      </c>
      <c r="BJ105" s="121">
        <f>$C105*INDEX(Curves!$AT$8:$AT$68,BJ$4-$B105+1)</f>
        <v/>
      </c>
      <c r="BK105" s="121">
        <f>$C105*INDEX(Curves!$AT$8:$AT$68,BK$4-$B105+1)</f>
        <v/>
      </c>
      <c r="BL105" s="121">
        <f>$C105*INDEX(Curves!$AT$8:$AT$68,BL$4-$B105+1)</f>
        <v/>
      </c>
    </row>
    <row r="106">
      <c r="A106" s="116" t="inlineStr">
        <is>
          <t>Cohort month 34</t>
        </is>
      </c>
      <c r="B106" s="116" t="n">
        <v>34</v>
      </c>
      <c r="C106" s="33">
        <f>INDEX(Ops!$E$84:$BL$84,1,$B106)</f>
        <v/>
      </c>
      <c r="AM106" s="121">
        <f>$C106*INDEX(Curves!$AT$8:$AT$68,AM$4-$B106+1)</f>
        <v/>
      </c>
      <c r="AN106" s="121">
        <f>$C106*INDEX(Curves!$AT$8:$AT$68,AN$4-$B106+1)</f>
        <v/>
      </c>
      <c r="AO106" s="121">
        <f>$C106*INDEX(Curves!$AT$8:$AT$68,AO$4-$B106+1)</f>
        <v/>
      </c>
      <c r="AP106" s="121">
        <f>$C106*INDEX(Curves!$AT$8:$AT$68,AP$4-$B106+1)</f>
        <v/>
      </c>
      <c r="AQ106" s="121">
        <f>$C106*INDEX(Curves!$AT$8:$AT$68,AQ$4-$B106+1)</f>
        <v/>
      </c>
      <c r="AR106" s="121">
        <f>$C106*INDEX(Curves!$AT$8:$AT$68,AR$4-$B106+1)</f>
        <v/>
      </c>
      <c r="AS106" s="121">
        <f>$C106*INDEX(Curves!$AT$8:$AT$68,AS$4-$B106+1)</f>
        <v/>
      </c>
      <c r="AT106" s="121">
        <f>$C106*INDEX(Curves!$AT$8:$AT$68,AT$4-$B106+1)</f>
        <v/>
      </c>
      <c r="AU106" s="121">
        <f>$C106*INDEX(Curves!$AT$8:$AT$68,AU$4-$B106+1)</f>
        <v/>
      </c>
      <c r="AV106" s="121">
        <f>$C106*INDEX(Curves!$AT$8:$AT$68,AV$4-$B106+1)</f>
        <v/>
      </c>
      <c r="AW106" s="121">
        <f>$C106*INDEX(Curves!$AT$8:$AT$68,AW$4-$B106+1)</f>
        <v/>
      </c>
      <c r="AX106" s="121">
        <f>$C106*INDEX(Curves!$AT$8:$AT$68,AX$4-$B106+1)</f>
        <v/>
      </c>
      <c r="AY106" s="121">
        <f>$C106*INDEX(Curves!$AT$8:$AT$68,AY$4-$B106+1)</f>
        <v/>
      </c>
      <c r="AZ106" s="121">
        <f>$C106*INDEX(Curves!$AT$8:$AT$68,AZ$4-$B106+1)</f>
        <v/>
      </c>
      <c r="BA106" s="121">
        <f>$C106*INDEX(Curves!$AT$8:$AT$68,BA$4-$B106+1)</f>
        <v/>
      </c>
      <c r="BB106" s="121">
        <f>$C106*INDEX(Curves!$AT$8:$AT$68,BB$4-$B106+1)</f>
        <v/>
      </c>
      <c r="BC106" s="121">
        <f>$C106*INDEX(Curves!$AT$8:$AT$68,BC$4-$B106+1)</f>
        <v/>
      </c>
      <c r="BD106" s="121">
        <f>$C106*INDEX(Curves!$AT$8:$AT$68,BD$4-$B106+1)</f>
        <v/>
      </c>
      <c r="BE106" s="121">
        <f>$C106*INDEX(Curves!$AT$8:$AT$68,BE$4-$B106+1)</f>
        <v/>
      </c>
      <c r="BF106" s="121">
        <f>$C106*INDEX(Curves!$AT$8:$AT$68,BF$4-$B106+1)</f>
        <v/>
      </c>
      <c r="BG106" s="121">
        <f>$C106*INDEX(Curves!$AT$8:$AT$68,BG$4-$B106+1)</f>
        <v/>
      </c>
      <c r="BH106" s="121">
        <f>$C106*INDEX(Curves!$AT$8:$AT$68,BH$4-$B106+1)</f>
        <v/>
      </c>
      <c r="BI106" s="121">
        <f>$C106*INDEX(Curves!$AT$8:$AT$68,BI$4-$B106+1)</f>
        <v/>
      </c>
      <c r="BJ106" s="121">
        <f>$C106*INDEX(Curves!$AT$8:$AT$68,BJ$4-$B106+1)</f>
        <v/>
      </c>
      <c r="BK106" s="121">
        <f>$C106*INDEX(Curves!$AT$8:$AT$68,BK$4-$B106+1)</f>
        <v/>
      </c>
      <c r="BL106" s="121">
        <f>$C106*INDEX(Curves!$AT$8:$AT$68,BL$4-$B106+1)</f>
        <v/>
      </c>
    </row>
    <row r="107">
      <c r="A107" s="116" t="inlineStr">
        <is>
          <t>Cohort month 35</t>
        </is>
      </c>
      <c r="B107" s="116" t="n">
        <v>35</v>
      </c>
      <c r="C107" s="33">
        <f>INDEX(Ops!$E$84:$BL$84,1,$B107)</f>
        <v/>
      </c>
      <c r="AN107" s="121">
        <f>$C107*INDEX(Curves!$AT$8:$AT$68,AN$4-$B107+1)</f>
        <v/>
      </c>
      <c r="AO107" s="121">
        <f>$C107*INDEX(Curves!$AT$8:$AT$68,AO$4-$B107+1)</f>
        <v/>
      </c>
      <c r="AP107" s="121">
        <f>$C107*INDEX(Curves!$AT$8:$AT$68,AP$4-$B107+1)</f>
        <v/>
      </c>
      <c r="AQ107" s="121">
        <f>$C107*INDEX(Curves!$AT$8:$AT$68,AQ$4-$B107+1)</f>
        <v/>
      </c>
      <c r="AR107" s="121">
        <f>$C107*INDEX(Curves!$AT$8:$AT$68,AR$4-$B107+1)</f>
        <v/>
      </c>
      <c r="AS107" s="121">
        <f>$C107*INDEX(Curves!$AT$8:$AT$68,AS$4-$B107+1)</f>
        <v/>
      </c>
      <c r="AT107" s="121">
        <f>$C107*INDEX(Curves!$AT$8:$AT$68,AT$4-$B107+1)</f>
        <v/>
      </c>
      <c r="AU107" s="121">
        <f>$C107*INDEX(Curves!$AT$8:$AT$68,AU$4-$B107+1)</f>
        <v/>
      </c>
      <c r="AV107" s="121">
        <f>$C107*INDEX(Curves!$AT$8:$AT$68,AV$4-$B107+1)</f>
        <v/>
      </c>
      <c r="AW107" s="121">
        <f>$C107*INDEX(Curves!$AT$8:$AT$68,AW$4-$B107+1)</f>
        <v/>
      </c>
      <c r="AX107" s="121">
        <f>$C107*INDEX(Curves!$AT$8:$AT$68,AX$4-$B107+1)</f>
        <v/>
      </c>
      <c r="AY107" s="121">
        <f>$C107*INDEX(Curves!$AT$8:$AT$68,AY$4-$B107+1)</f>
        <v/>
      </c>
      <c r="AZ107" s="121">
        <f>$C107*INDEX(Curves!$AT$8:$AT$68,AZ$4-$B107+1)</f>
        <v/>
      </c>
      <c r="BA107" s="121">
        <f>$C107*INDEX(Curves!$AT$8:$AT$68,BA$4-$B107+1)</f>
        <v/>
      </c>
      <c r="BB107" s="121">
        <f>$C107*INDEX(Curves!$AT$8:$AT$68,BB$4-$B107+1)</f>
        <v/>
      </c>
      <c r="BC107" s="121">
        <f>$C107*INDEX(Curves!$AT$8:$AT$68,BC$4-$B107+1)</f>
        <v/>
      </c>
      <c r="BD107" s="121">
        <f>$C107*INDEX(Curves!$AT$8:$AT$68,BD$4-$B107+1)</f>
        <v/>
      </c>
      <c r="BE107" s="121">
        <f>$C107*INDEX(Curves!$AT$8:$AT$68,BE$4-$B107+1)</f>
        <v/>
      </c>
      <c r="BF107" s="121">
        <f>$C107*INDEX(Curves!$AT$8:$AT$68,BF$4-$B107+1)</f>
        <v/>
      </c>
      <c r="BG107" s="121">
        <f>$C107*INDEX(Curves!$AT$8:$AT$68,BG$4-$B107+1)</f>
        <v/>
      </c>
      <c r="BH107" s="121">
        <f>$C107*INDEX(Curves!$AT$8:$AT$68,BH$4-$B107+1)</f>
        <v/>
      </c>
      <c r="BI107" s="121">
        <f>$C107*INDEX(Curves!$AT$8:$AT$68,BI$4-$B107+1)</f>
        <v/>
      </c>
      <c r="BJ107" s="121">
        <f>$C107*INDEX(Curves!$AT$8:$AT$68,BJ$4-$B107+1)</f>
        <v/>
      </c>
      <c r="BK107" s="121">
        <f>$C107*INDEX(Curves!$AT$8:$AT$68,BK$4-$B107+1)</f>
        <v/>
      </c>
      <c r="BL107" s="121">
        <f>$C107*INDEX(Curves!$AT$8:$AT$68,BL$4-$B107+1)</f>
        <v/>
      </c>
    </row>
    <row r="108">
      <c r="A108" s="116" t="inlineStr">
        <is>
          <t>Cohort month 36</t>
        </is>
      </c>
      <c r="B108" s="116" t="n">
        <v>36</v>
      </c>
      <c r="C108" s="33">
        <f>INDEX(Ops!$E$84:$BL$84,1,$B108)</f>
        <v/>
      </c>
      <c r="AO108" s="121">
        <f>$C108*INDEX(Curves!$AT$8:$AT$68,AO$4-$B108+1)</f>
        <v/>
      </c>
      <c r="AP108" s="121">
        <f>$C108*INDEX(Curves!$AT$8:$AT$68,AP$4-$B108+1)</f>
        <v/>
      </c>
      <c r="AQ108" s="121">
        <f>$C108*INDEX(Curves!$AT$8:$AT$68,AQ$4-$B108+1)</f>
        <v/>
      </c>
      <c r="AR108" s="121">
        <f>$C108*INDEX(Curves!$AT$8:$AT$68,AR$4-$B108+1)</f>
        <v/>
      </c>
      <c r="AS108" s="121">
        <f>$C108*INDEX(Curves!$AT$8:$AT$68,AS$4-$B108+1)</f>
        <v/>
      </c>
      <c r="AT108" s="121">
        <f>$C108*INDEX(Curves!$AT$8:$AT$68,AT$4-$B108+1)</f>
        <v/>
      </c>
      <c r="AU108" s="121">
        <f>$C108*INDEX(Curves!$AT$8:$AT$68,AU$4-$B108+1)</f>
        <v/>
      </c>
      <c r="AV108" s="121">
        <f>$C108*INDEX(Curves!$AT$8:$AT$68,AV$4-$B108+1)</f>
        <v/>
      </c>
      <c r="AW108" s="121">
        <f>$C108*INDEX(Curves!$AT$8:$AT$68,AW$4-$B108+1)</f>
        <v/>
      </c>
      <c r="AX108" s="121">
        <f>$C108*INDEX(Curves!$AT$8:$AT$68,AX$4-$B108+1)</f>
        <v/>
      </c>
      <c r="AY108" s="121">
        <f>$C108*INDEX(Curves!$AT$8:$AT$68,AY$4-$B108+1)</f>
        <v/>
      </c>
      <c r="AZ108" s="121">
        <f>$C108*INDEX(Curves!$AT$8:$AT$68,AZ$4-$B108+1)</f>
        <v/>
      </c>
      <c r="BA108" s="121">
        <f>$C108*INDEX(Curves!$AT$8:$AT$68,BA$4-$B108+1)</f>
        <v/>
      </c>
      <c r="BB108" s="121">
        <f>$C108*INDEX(Curves!$AT$8:$AT$68,BB$4-$B108+1)</f>
        <v/>
      </c>
      <c r="BC108" s="121">
        <f>$C108*INDEX(Curves!$AT$8:$AT$68,BC$4-$B108+1)</f>
        <v/>
      </c>
      <c r="BD108" s="121">
        <f>$C108*INDEX(Curves!$AT$8:$AT$68,BD$4-$B108+1)</f>
        <v/>
      </c>
      <c r="BE108" s="121">
        <f>$C108*INDEX(Curves!$AT$8:$AT$68,BE$4-$B108+1)</f>
        <v/>
      </c>
      <c r="BF108" s="121">
        <f>$C108*INDEX(Curves!$AT$8:$AT$68,BF$4-$B108+1)</f>
        <v/>
      </c>
      <c r="BG108" s="121">
        <f>$C108*INDEX(Curves!$AT$8:$AT$68,BG$4-$B108+1)</f>
        <v/>
      </c>
      <c r="BH108" s="121">
        <f>$C108*INDEX(Curves!$AT$8:$AT$68,BH$4-$B108+1)</f>
        <v/>
      </c>
      <c r="BI108" s="121">
        <f>$C108*INDEX(Curves!$AT$8:$AT$68,BI$4-$B108+1)</f>
        <v/>
      </c>
      <c r="BJ108" s="121">
        <f>$C108*INDEX(Curves!$AT$8:$AT$68,BJ$4-$B108+1)</f>
        <v/>
      </c>
      <c r="BK108" s="121">
        <f>$C108*INDEX(Curves!$AT$8:$AT$68,BK$4-$B108+1)</f>
        <v/>
      </c>
      <c r="BL108" s="121">
        <f>$C108*INDEX(Curves!$AT$8:$AT$68,BL$4-$B108+1)</f>
        <v/>
      </c>
    </row>
    <row r="109">
      <c r="A109" s="116" t="inlineStr">
        <is>
          <t>Cohort month 37</t>
        </is>
      </c>
      <c r="B109" s="116" t="n">
        <v>37</v>
      </c>
      <c r="C109" s="33">
        <f>INDEX(Ops!$E$84:$BL$84,1,$B109)</f>
        <v/>
      </c>
      <c r="AP109" s="121">
        <f>$C109*INDEX(Curves!$AT$8:$AT$68,AP$4-$B109+1)</f>
        <v/>
      </c>
      <c r="AQ109" s="121">
        <f>$C109*INDEX(Curves!$AT$8:$AT$68,AQ$4-$B109+1)</f>
        <v/>
      </c>
      <c r="AR109" s="121">
        <f>$C109*INDEX(Curves!$AT$8:$AT$68,AR$4-$B109+1)</f>
        <v/>
      </c>
      <c r="AS109" s="121">
        <f>$C109*INDEX(Curves!$AT$8:$AT$68,AS$4-$B109+1)</f>
        <v/>
      </c>
      <c r="AT109" s="121">
        <f>$C109*INDEX(Curves!$AT$8:$AT$68,AT$4-$B109+1)</f>
        <v/>
      </c>
      <c r="AU109" s="121">
        <f>$C109*INDEX(Curves!$AT$8:$AT$68,AU$4-$B109+1)</f>
        <v/>
      </c>
      <c r="AV109" s="121">
        <f>$C109*INDEX(Curves!$AT$8:$AT$68,AV$4-$B109+1)</f>
        <v/>
      </c>
      <c r="AW109" s="121">
        <f>$C109*INDEX(Curves!$AT$8:$AT$68,AW$4-$B109+1)</f>
        <v/>
      </c>
      <c r="AX109" s="121">
        <f>$C109*INDEX(Curves!$AT$8:$AT$68,AX$4-$B109+1)</f>
        <v/>
      </c>
      <c r="AY109" s="121">
        <f>$C109*INDEX(Curves!$AT$8:$AT$68,AY$4-$B109+1)</f>
        <v/>
      </c>
      <c r="AZ109" s="121">
        <f>$C109*INDEX(Curves!$AT$8:$AT$68,AZ$4-$B109+1)</f>
        <v/>
      </c>
      <c r="BA109" s="121">
        <f>$C109*INDEX(Curves!$AT$8:$AT$68,BA$4-$B109+1)</f>
        <v/>
      </c>
      <c r="BB109" s="121">
        <f>$C109*INDEX(Curves!$AT$8:$AT$68,BB$4-$B109+1)</f>
        <v/>
      </c>
      <c r="BC109" s="121">
        <f>$C109*INDEX(Curves!$AT$8:$AT$68,BC$4-$B109+1)</f>
        <v/>
      </c>
      <c r="BD109" s="121">
        <f>$C109*INDEX(Curves!$AT$8:$AT$68,BD$4-$B109+1)</f>
        <v/>
      </c>
      <c r="BE109" s="121">
        <f>$C109*INDEX(Curves!$AT$8:$AT$68,BE$4-$B109+1)</f>
        <v/>
      </c>
      <c r="BF109" s="121">
        <f>$C109*INDEX(Curves!$AT$8:$AT$68,BF$4-$B109+1)</f>
        <v/>
      </c>
      <c r="BG109" s="121">
        <f>$C109*INDEX(Curves!$AT$8:$AT$68,BG$4-$B109+1)</f>
        <v/>
      </c>
      <c r="BH109" s="121">
        <f>$C109*INDEX(Curves!$AT$8:$AT$68,BH$4-$B109+1)</f>
        <v/>
      </c>
      <c r="BI109" s="121">
        <f>$C109*INDEX(Curves!$AT$8:$AT$68,BI$4-$B109+1)</f>
        <v/>
      </c>
      <c r="BJ109" s="121">
        <f>$C109*INDEX(Curves!$AT$8:$AT$68,BJ$4-$B109+1)</f>
        <v/>
      </c>
      <c r="BK109" s="121">
        <f>$C109*INDEX(Curves!$AT$8:$AT$68,BK$4-$B109+1)</f>
        <v/>
      </c>
      <c r="BL109" s="121">
        <f>$C109*INDEX(Curves!$AT$8:$AT$68,BL$4-$B109+1)</f>
        <v/>
      </c>
    </row>
    <row r="110">
      <c r="A110" s="116" t="inlineStr">
        <is>
          <t>Cohort month 38</t>
        </is>
      </c>
      <c r="B110" s="116" t="n">
        <v>38</v>
      </c>
      <c r="C110" s="33">
        <f>INDEX(Ops!$E$84:$BL$84,1,$B110)</f>
        <v/>
      </c>
      <c r="AQ110" s="121">
        <f>$C110*INDEX(Curves!$AT$8:$AT$68,AQ$4-$B110+1)</f>
        <v/>
      </c>
      <c r="AR110" s="121">
        <f>$C110*INDEX(Curves!$AT$8:$AT$68,AR$4-$B110+1)</f>
        <v/>
      </c>
      <c r="AS110" s="121">
        <f>$C110*INDEX(Curves!$AT$8:$AT$68,AS$4-$B110+1)</f>
        <v/>
      </c>
      <c r="AT110" s="121">
        <f>$C110*INDEX(Curves!$AT$8:$AT$68,AT$4-$B110+1)</f>
        <v/>
      </c>
      <c r="AU110" s="121">
        <f>$C110*INDEX(Curves!$AT$8:$AT$68,AU$4-$B110+1)</f>
        <v/>
      </c>
      <c r="AV110" s="121">
        <f>$C110*INDEX(Curves!$AT$8:$AT$68,AV$4-$B110+1)</f>
        <v/>
      </c>
      <c r="AW110" s="121">
        <f>$C110*INDEX(Curves!$AT$8:$AT$68,AW$4-$B110+1)</f>
        <v/>
      </c>
      <c r="AX110" s="121">
        <f>$C110*INDEX(Curves!$AT$8:$AT$68,AX$4-$B110+1)</f>
        <v/>
      </c>
      <c r="AY110" s="121">
        <f>$C110*INDEX(Curves!$AT$8:$AT$68,AY$4-$B110+1)</f>
        <v/>
      </c>
      <c r="AZ110" s="121">
        <f>$C110*INDEX(Curves!$AT$8:$AT$68,AZ$4-$B110+1)</f>
        <v/>
      </c>
      <c r="BA110" s="121">
        <f>$C110*INDEX(Curves!$AT$8:$AT$68,BA$4-$B110+1)</f>
        <v/>
      </c>
      <c r="BB110" s="121">
        <f>$C110*INDEX(Curves!$AT$8:$AT$68,BB$4-$B110+1)</f>
        <v/>
      </c>
      <c r="BC110" s="121">
        <f>$C110*INDEX(Curves!$AT$8:$AT$68,BC$4-$B110+1)</f>
        <v/>
      </c>
      <c r="BD110" s="121">
        <f>$C110*INDEX(Curves!$AT$8:$AT$68,BD$4-$B110+1)</f>
        <v/>
      </c>
      <c r="BE110" s="121">
        <f>$C110*INDEX(Curves!$AT$8:$AT$68,BE$4-$B110+1)</f>
        <v/>
      </c>
      <c r="BF110" s="121">
        <f>$C110*INDEX(Curves!$AT$8:$AT$68,BF$4-$B110+1)</f>
        <v/>
      </c>
      <c r="BG110" s="121">
        <f>$C110*INDEX(Curves!$AT$8:$AT$68,BG$4-$B110+1)</f>
        <v/>
      </c>
      <c r="BH110" s="121">
        <f>$C110*INDEX(Curves!$AT$8:$AT$68,BH$4-$B110+1)</f>
        <v/>
      </c>
      <c r="BI110" s="121">
        <f>$C110*INDEX(Curves!$AT$8:$AT$68,BI$4-$B110+1)</f>
        <v/>
      </c>
      <c r="BJ110" s="121">
        <f>$C110*INDEX(Curves!$AT$8:$AT$68,BJ$4-$B110+1)</f>
        <v/>
      </c>
      <c r="BK110" s="121">
        <f>$C110*INDEX(Curves!$AT$8:$AT$68,BK$4-$B110+1)</f>
        <v/>
      </c>
      <c r="BL110" s="121">
        <f>$C110*INDEX(Curves!$AT$8:$AT$68,BL$4-$B110+1)</f>
        <v/>
      </c>
    </row>
    <row r="111">
      <c r="A111" s="116" t="inlineStr">
        <is>
          <t>Cohort month 39</t>
        </is>
      </c>
      <c r="B111" s="116" t="n">
        <v>39</v>
      </c>
      <c r="C111" s="33">
        <f>INDEX(Ops!$E$84:$BL$84,1,$B111)</f>
        <v/>
      </c>
      <c r="AR111" s="121">
        <f>$C111*INDEX(Curves!$AT$8:$AT$68,AR$4-$B111+1)</f>
        <v/>
      </c>
      <c r="AS111" s="121">
        <f>$C111*INDEX(Curves!$AT$8:$AT$68,AS$4-$B111+1)</f>
        <v/>
      </c>
      <c r="AT111" s="121">
        <f>$C111*INDEX(Curves!$AT$8:$AT$68,AT$4-$B111+1)</f>
        <v/>
      </c>
      <c r="AU111" s="121">
        <f>$C111*INDEX(Curves!$AT$8:$AT$68,AU$4-$B111+1)</f>
        <v/>
      </c>
      <c r="AV111" s="121">
        <f>$C111*INDEX(Curves!$AT$8:$AT$68,AV$4-$B111+1)</f>
        <v/>
      </c>
      <c r="AW111" s="121">
        <f>$C111*INDEX(Curves!$AT$8:$AT$68,AW$4-$B111+1)</f>
        <v/>
      </c>
      <c r="AX111" s="121">
        <f>$C111*INDEX(Curves!$AT$8:$AT$68,AX$4-$B111+1)</f>
        <v/>
      </c>
      <c r="AY111" s="121">
        <f>$C111*INDEX(Curves!$AT$8:$AT$68,AY$4-$B111+1)</f>
        <v/>
      </c>
      <c r="AZ111" s="121">
        <f>$C111*INDEX(Curves!$AT$8:$AT$68,AZ$4-$B111+1)</f>
        <v/>
      </c>
      <c r="BA111" s="121">
        <f>$C111*INDEX(Curves!$AT$8:$AT$68,BA$4-$B111+1)</f>
        <v/>
      </c>
      <c r="BB111" s="121">
        <f>$C111*INDEX(Curves!$AT$8:$AT$68,BB$4-$B111+1)</f>
        <v/>
      </c>
      <c r="BC111" s="121">
        <f>$C111*INDEX(Curves!$AT$8:$AT$68,BC$4-$B111+1)</f>
        <v/>
      </c>
      <c r="BD111" s="121">
        <f>$C111*INDEX(Curves!$AT$8:$AT$68,BD$4-$B111+1)</f>
        <v/>
      </c>
      <c r="BE111" s="121">
        <f>$C111*INDEX(Curves!$AT$8:$AT$68,BE$4-$B111+1)</f>
        <v/>
      </c>
      <c r="BF111" s="121">
        <f>$C111*INDEX(Curves!$AT$8:$AT$68,BF$4-$B111+1)</f>
        <v/>
      </c>
      <c r="BG111" s="121">
        <f>$C111*INDEX(Curves!$AT$8:$AT$68,BG$4-$B111+1)</f>
        <v/>
      </c>
      <c r="BH111" s="121">
        <f>$C111*INDEX(Curves!$AT$8:$AT$68,BH$4-$B111+1)</f>
        <v/>
      </c>
      <c r="BI111" s="121">
        <f>$C111*INDEX(Curves!$AT$8:$AT$68,BI$4-$B111+1)</f>
        <v/>
      </c>
      <c r="BJ111" s="121">
        <f>$C111*INDEX(Curves!$AT$8:$AT$68,BJ$4-$B111+1)</f>
        <v/>
      </c>
      <c r="BK111" s="121">
        <f>$C111*INDEX(Curves!$AT$8:$AT$68,BK$4-$B111+1)</f>
        <v/>
      </c>
      <c r="BL111" s="121">
        <f>$C111*INDEX(Curves!$AT$8:$AT$68,BL$4-$B111+1)</f>
        <v/>
      </c>
    </row>
    <row r="112">
      <c r="A112" s="116" t="inlineStr">
        <is>
          <t>Cohort month 40</t>
        </is>
      </c>
      <c r="B112" s="116" t="n">
        <v>40</v>
      </c>
      <c r="C112" s="33">
        <f>INDEX(Ops!$E$84:$BL$84,1,$B112)</f>
        <v/>
      </c>
      <c r="AS112" s="121">
        <f>$C112*INDEX(Curves!$AT$8:$AT$68,AS$4-$B112+1)</f>
        <v/>
      </c>
      <c r="AT112" s="121">
        <f>$C112*INDEX(Curves!$AT$8:$AT$68,AT$4-$B112+1)</f>
        <v/>
      </c>
      <c r="AU112" s="121">
        <f>$C112*INDEX(Curves!$AT$8:$AT$68,AU$4-$B112+1)</f>
        <v/>
      </c>
      <c r="AV112" s="121">
        <f>$C112*INDEX(Curves!$AT$8:$AT$68,AV$4-$B112+1)</f>
        <v/>
      </c>
      <c r="AW112" s="121">
        <f>$C112*INDEX(Curves!$AT$8:$AT$68,AW$4-$B112+1)</f>
        <v/>
      </c>
      <c r="AX112" s="121">
        <f>$C112*INDEX(Curves!$AT$8:$AT$68,AX$4-$B112+1)</f>
        <v/>
      </c>
      <c r="AY112" s="121">
        <f>$C112*INDEX(Curves!$AT$8:$AT$68,AY$4-$B112+1)</f>
        <v/>
      </c>
      <c r="AZ112" s="121">
        <f>$C112*INDEX(Curves!$AT$8:$AT$68,AZ$4-$B112+1)</f>
        <v/>
      </c>
      <c r="BA112" s="121">
        <f>$C112*INDEX(Curves!$AT$8:$AT$68,BA$4-$B112+1)</f>
        <v/>
      </c>
      <c r="BB112" s="121">
        <f>$C112*INDEX(Curves!$AT$8:$AT$68,BB$4-$B112+1)</f>
        <v/>
      </c>
      <c r="BC112" s="121">
        <f>$C112*INDEX(Curves!$AT$8:$AT$68,BC$4-$B112+1)</f>
        <v/>
      </c>
      <c r="BD112" s="121">
        <f>$C112*INDEX(Curves!$AT$8:$AT$68,BD$4-$B112+1)</f>
        <v/>
      </c>
      <c r="BE112" s="121">
        <f>$C112*INDEX(Curves!$AT$8:$AT$68,BE$4-$B112+1)</f>
        <v/>
      </c>
      <c r="BF112" s="121">
        <f>$C112*INDEX(Curves!$AT$8:$AT$68,BF$4-$B112+1)</f>
        <v/>
      </c>
      <c r="BG112" s="121">
        <f>$C112*INDEX(Curves!$AT$8:$AT$68,BG$4-$B112+1)</f>
        <v/>
      </c>
      <c r="BH112" s="121">
        <f>$C112*INDEX(Curves!$AT$8:$AT$68,BH$4-$B112+1)</f>
        <v/>
      </c>
      <c r="BI112" s="121">
        <f>$C112*INDEX(Curves!$AT$8:$AT$68,BI$4-$B112+1)</f>
        <v/>
      </c>
      <c r="BJ112" s="121">
        <f>$C112*INDEX(Curves!$AT$8:$AT$68,BJ$4-$B112+1)</f>
        <v/>
      </c>
      <c r="BK112" s="121">
        <f>$C112*INDEX(Curves!$AT$8:$AT$68,BK$4-$B112+1)</f>
        <v/>
      </c>
      <c r="BL112" s="121">
        <f>$C112*INDEX(Curves!$AT$8:$AT$68,BL$4-$B112+1)</f>
        <v/>
      </c>
    </row>
    <row r="113">
      <c r="A113" s="116" t="inlineStr">
        <is>
          <t>Cohort month 41</t>
        </is>
      </c>
      <c r="B113" s="116" t="n">
        <v>41</v>
      </c>
      <c r="C113" s="33">
        <f>INDEX(Ops!$E$84:$BL$84,1,$B113)</f>
        <v/>
      </c>
      <c r="AT113" s="121">
        <f>$C113*INDEX(Curves!$AT$8:$AT$68,AT$4-$B113+1)</f>
        <v/>
      </c>
      <c r="AU113" s="121">
        <f>$C113*INDEX(Curves!$AT$8:$AT$68,AU$4-$B113+1)</f>
        <v/>
      </c>
      <c r="AV113" s="121">
        <f>$C113*INDEX(Curves!$AT$8:$AT$68,AV$4-$B113+1)</f>
        <v/>
      </c>
      <c r="AW113" s="121">
        <f>$C113*INDEX(Curves!$AT$8:$AT$68,AW$4-$B113+1)</f>
        <v/>
      </c>
      <c r="AX113" s="121">
        <f>$C113*INDEX(Curves!$AT$8:$AT$68,AX$4-$B113+1)</f>
        <v/>
      </c>
      <c r="AY113" s="121">
        <f>$C113*INDEX(Curves!$AT$8:$AT$68,AY$4-$B113+1)</f>
        <v/>
      </c>
      <c r="AZ113" s="121">
        <f>$C113*INDEX(Curves!$AT$8:$AT$68,AZ$4-$B113+1)</f>
        <v/>
      </c>
      <c r="BA113" s="121">
        <f>$C113*INDEX(Curves!$AT$8:$AT$68,BA$4-$B113+1)</f>
        <v/>
      </c>
      <c r="BB113" s="121">
        <f>$C113*INDEX(Curves!$AT$8:$AT$68,BB$4-$B113+1)</f>
        <v/>
      </c>
      <c r="BC113" s="121">
        <f>$C113*INDEX(Curves!$AT$8:$AT$68,BC$4-$B113+1)</f>
        <v/>
      </c>
      <c r="BD113" s="121">
        <f>$C113*INDEX(Curves!$AT$8:$AT$68,BD$4-$B113+1)</f>
        <v/>
      </c>
      <c r="BE113" s="121">
        <f>$C113*INDEX(Curves!$AT$8:$AT$68,BE$4-$B113+1)</f>
        <v/>
      </c>
      <c r="BF113" s="121">
        <f>$C113*INDEX(Curves!$AT$8:$AT$68,BF$4-$B113+1)</f>
        <v/>
      </c>
      <c r="BG113" s="121">
        <f>$C113*INDEX(Curves!$AT$8:$AT$68,BG$4-$B113+1)</f>
        <v/>
      </c>
      <c r="BH113" s="121">
        <f>$C113*INDEX(Curves!$AT$8:$AT$68,BH$4-$B113+1)</f>
        <v/>
      </c>
      <c r="BI113" s="121">
        <f>$C113*INDEX(Curves!$AT$8:$AT$68,BI$4-$B113+1)</f>
        <v/>
      </c>
      <c r="BJ113" s="121">
        <f>$C113*INDEX(Curves!$AT$8:$AT$68,BJ$4-$B113+1)</f>
        <v/>
      </c>
      <c r="BK113" s="121">
        <f>$C113*INDEX(Curves!$AT$8:$AT$68,BK$4-$B113+1)</f>
        <v/>
      </c>
      <c r="BL113" s="121">
        <f>$C113*INDEX(Curves!$AT$8:$AT$68,BL$4-$B113+1)</f>
        <v/>
      </c>
    </row>
    <row r="114">
      <c r="A114" s="116" t="inlineStr">
        <is>
          <t>Cohort month 42</t>
        </is>
      </c>
      <c r="B114" s="116" t="n">
        <v>42</v>
      </c>
      <c r="C114" s="33">
        <f>INDEX(Ops!$E$84:$BL$84,1,$B114)</f>
        <v/>
      </c>
      <c r="AU114" s="121">
        <f>$C114*INDEX(Curves!$AT$8:$AT$68,AU$4-$B114+1)</f>
        <v/>
      </c>
      <c r="AV114" s="121">
        <f>$C114*INDEX(Curves!$AT$8:$AT$68,AV$4-$B114+1)</f>
        <v/>
      </c>
      <c r="AW114" s="121">
        <f>$C114*INDEX(Curves!$AT$8:$AT$68,AW$4-$B114+1)</f>
        <v/>
      </c>
      <c r="AX114" s="121">
        <f>$C114*INDEX(Curves!$AT$8:$AT$68,AX$4-$B114+1)</f>
        <v/>
      </c>
      <c r="AY114" s="121">
        <f>$C114*INDEX(Curves!$AT$8:$AT$68,AY$4-$B114+1)</f>
        <v/>
      </c>
      <c r="AZ114" s="121">
        <f>$C114*INDEX(Curves!$AT$8:$AT$68,AZ$4-$B114+1)</f>
        <v/>
      </c>
      <c r="BA114" s="121">
        <f>$C114*INDEX(Curves!$AT$8:$AT$68,BA$4-$B114+1)</f>
        <v/>
      </c>
      <c r="BB114" s="121">
        <f>$C114*INDEX(Curves!$AT$8:$AT$68,BB$4-$B114+1)</f>
        <v/>
      </c>
      <c r="BC114" s="121">
        <f>$C114*INDEX(Curves!$AT$8:$AT$68,BC$4-$B114+1)</f>
        <v/>
      </c>
      <c r="BD114" s="121">
        <f>$C114*INDEX(Curves!$AT$8:$AT$68,BD$4-$B114+1)</f>
        <v/>
      </c>
      <c r="BE114" s="121">
        <f>$C114*INDEX(Curves!$AT$8:$AT$68,BE$4-$B114+1)</f>
        <v/>
      </c>
      <c r="BF114" s="121">
        <f>$C114*INDEX(Curves!$AT$8:$AT$68,BF$4-$B114+1)</f>
        <v/>
      </c>
      <c r="BG114" s="121">
        <f>$C114*INDEX(Curves!$AT$8:$AT$68,BG$4-$B114+1)</f>
        <v/>
      </c>
      <c r="BH114" s="121">
        <f>$C114*INDEX(Curves!$AT$8:$AT$68,BH$4-$B114+1)</f>
        <v/>
      </c>
      <c r="BI114" s="121">
        <f>$C114*INDEX(Curves!$AT$8:$AT$68,BI$4-$B114+1)</f>
        <v/>
      </c>
      <c r="BJ114" s="121">
        <f>$C114*INDEX(Curves!$AT$8:$AT$68,BJ$4-$B114+1)</f>
        <v/>
      </c>
      <c r="BK114" s="121">
        <f>$C114*INDEX(Curves!$AT$8:$AT$68,BK$4-$B114+1)</f>
        <v/>
      </c>
      <c r="BL114" s="121">
        <f>$C114*INDEX(Curves!$AT$8:$AT$68,BL$4-$B114+1)</f>
        <v/>
      </c>
    </row>
    <row r="115">
      <c r="A115" s="116" t="inlineStr">
        <is>
          <t>Cohort month 43</t>
        </is>
      </c>
      <c r="B115" s="116" t="n">
        <v>43</v>
      </c>
      <c r="C115" s="33">
        <f>INDEX(Ops!$E$84:$BL$84,1,$B115)</f>
        <v/>
      </c>
      <c r="AV115" s="121">
        <f>$C115*INDEX(Curves!$AT$8:$AT$68,AV$4-$B115+1)</f>
        <v/>
      </c>
      <c r="AW115" s="121">
        <f>$C115*INDEX(Curves!$AT$8:$AT$68,AW$4-$B115+1)</f>
        <v/>
      </c>
      <c r="AX115" s="121">
        <f>$C115*INDEX(Curves!$AT$8:$AT$68,AX$4-$B115+1)</f>
        <v/>
      </c>
      <c r="AY115" s="121">
        <f>$C115*INDEX(Curves!$AT$8:$AT$68,AY$4-$B115+1)</f>
        <v/>
      </c>
      <c r="AZ115" s="121">
        <f>$C115*INDEX(Curves!$AT$8:$AT$68,AZ$4-$B115+1)</f>
        <v/>
      </c>
      <c r="BA115" s="121">
        <f>$C115*INDEX(Curves!$AT$8:$AT$68,BA$4-$B115+1)</f>
        <v/>
      </c>
      <c r="BB115" s="121">
        <f>$C115*INDEX(Curves!$AT$8:$AT$68,BB$4-$B115+1)</f>
        <v/>
      </c>
      <c r="BC115" s="121">
        <f>$C115*INDEX(Curves!$AT$8:$AT$68,BC$4-$B115+1)</f>
        <v/>
      </c>
      <c r="BD115" s="121">
        <f>$C115*INDEX(Curves!$AT$8:$AT$68,BD$4-$B115+1)</f>
        <v/>
      </c>
      <c r="BE115" s="121">
        <f>$C115*INDEX(Curves!$AT$8:$AT$68,BE$4-$B115+1)</f>
        <v/>
      </c>
      <c r="BF115" s="121">
        <f>$C115*INDEX(Curves!$AT$8:$AT$68,BF$4-$B115+1)</f>
        <v/>
      </c>
      <c r="BG115" s="121">
        <f>$C115*INDEX(Curves!$AT$8:$AT$68,BG$4-$B115+1)</f>
        <v/>
      </c>
      <c r="BH115" s="121">
        <f>$C115*INDEX(Curves!$AT$8:$AT$68,BH$4-$B115+1)</f>
        <v/>
      </c>
      <c r="BI115" s="121">
        <f>$C115*INDEX(Curves!$AT$8:$AT$68,BI$4-$B115+1)</f>
        <v/>
      </c>
      <c r="BJ115" s="121">
        <f>$C115*INDEX(Curves!$AT$8:$AT$68,BJ$4-$B115+1)</f>
        <v/>
      </c>
      <c r="BK115" s="121">
        <f>$C115*INDEX(Curves!$AT$8:$AT$68,BK$4-$B115+1)</f>
        <v/>
      </c>
      <c r="BL115" s="121">
        <f>$C115*INDEX(Curves!$AT$8:$AT$68,BL$4-$B115+1)</f>
        <v/>
      </c>
    </row>
    <row r="116">
      <c r="A116" s="116" t="inlineStr">
        <is>
          <t>Cohort month 44</t>
        </is>
      </c>
      <c r="B116" s="116" t="n">
        <v>44</v>
      </c>
      <c r="C116" s="33">
        <f>INDEX(Ops!$E$84:$BL$84,1,$B116)</f>
        <v/>
      </c>
      <c r="AW116" s="121">
        <f>$C116*INDEX(Curves!$AT$8:$AT$68,AW$4-$B116+1)</f>
        <v/>
      </c>
      <c r="AX116" s="121">
        <f>$C116*INDEX(Curves!$AT$8:$AT$68,AX$4-$B116+1)</f>
        <v/>
      </c>
      <c r="AY116" s="121">
        <f>$C116*INDEX(Curves!$AT$8:$AT$68,AY$4-$B116+1)</f>
        <v/>
      </c>
      <c r="AZ116" s="121">
        <f>$C116*INDEX(Curves!$AT$8:$AT$68,AZ$4-$B116+1)</f>
        <v/>
      </c>
      <c r="BA116" s="121">
        <f>$C116*INDEX(Curves!$AT$8:$AT$68,BA$4-$B116+1)</f>
        <v/>
      </c>
      <c r="BB116" s="121">
        <f>$C116*INDEX(Curves!$AT$8:$AT$68,BB$4-$B116+1)</f>
        <v/>
      </c>
      <c r="BC116" s="121">
        <f>$C116*INDEX(Curves!$AT$8:$AT$68,BC$4-$B116+1)</f>
        <v/>
      </c>
      <c r="BD116" s="121">
        <f>$C116*INDEX(Curves!$AT$8:$AT$68,BD$4-$B116+1)</f>
        <v/>
      </c>
      <c r="BE116" s="121">
        <f>$C116*INDEX(Curves!$AT$8:$AT$68,BE$4-$B116+1)</f>
        <v/>
      </c>
      <c r="BF116" s="121">
        <f>$C116*INDEX(Curves!$AT$8:$AT$68,BF$4-$B116+1)</f>
        <v/>
      </c>
      <c r="BG116" s="121">
        <f>$C116*INDEX(Curves!$AT$8:$AT$68,BG$4-$B116+1)</f>
        <v/>
      </c>
      <c r="BH116" s="121">
        <f>$C116*INDEX(Curves!$AT$8:$AT$68,BH$4-$B116+1)</f>
        <v/>
      </c>
      <c r="BI116" s="121">
        <f>$C116*INDEX(Curves!$AT$8:$AT$68,BI$4-$B116+1)</f>
        <v/>
      </c>
      <c r="BJ116" s="121">
        <f>$C116*INDEX(Curves!$AT$8:$AT$68,BJ$4-$B116+1)</f>
        <v/>
      </c>
      <c r="BK116" s="121">
        <f>$C116*INDEX(Curves!$AT$8:$AT$68,BK$4-$B116+1)</f>
        <v/>
      </c>
      <c r="BL116" s="121">
        <f>$C116*INDEX(Curves!$AT$8:$AT$68,BL$4-$B116+1)</f>
        <v/>
      </c>
    </row>
    <row r="117">
      <c r="A117" s="116" t="inlineStr">
        <is>
          <t>Cohort month 45</t>
        </is>
      </c>
      <c r="B117" s="116" t="n">
        <v>45</v>
      </c>
      <c r="C117" s="33">
        <f>INDEX(Ops!$E$84:$BL$84,1,$B117)</f>
        <v/>
      </c>
      <c r="AX117" s="121">
        <f>$C117*INDEX(Curves!$AT$8:$AT$68,AX$4-$B117+1)</f>
        <v/>
      </c>
      <c r="AY117" s="121">
        <f>$C117*INDEX(Curves!$AT$8:$AT$68,AY$4-$B117+1)</f>
        <v/>
      </c>
      <c r="AZ117" s="121">
        <f>$C117*INDEX(Curves!$AT$8:$AT$68,AZ$4-$B117+1)</f>
        <v/>
      </c>
      <c r="BA117" s="121">
        <f>$C117*INDEX(Curves!$AT$8:$AT$68,BA$4-$B117+1)</f>
        <v/>
      </c>
      <c r="BB117" s="121">
        <f>$C117*INDEX(Curves!$AT$8:$AT$68,BB$4-$B117+1)</f>
        <v/>
      </c>
      <c r="BC117" s="121">
        <f>$C117*INDEX(Curves!$AT$8:$AT$68,BC$4-$B117+1)</f>
        <v/>
      </c>
      <c r="BD117" s="121">
        <f>$C117*INDEX(Curves!$AT$8:$AT$68,BD$4-$B117+1)</f>
        <v/>
      </c>
      <c r="BE117" s="121">
        <f>$C117*INDEX(Curves!$AT$8:$AT$68,BE$4-$B117+1)</f>
        <v/>
      </c>
      <c r="BF117" s="121">
        <f>$C117*INDEX(Curves!$AT$8:$AT$68,BF$4-$B117+1)</f>
        <v/>
      </c>
      <c r="BG117" s="121">
        <f>$C117*INDEX(Curves!$AT$8:$AT$68,BG$4-$B117+1)</f>
        <v/>
      </c>
      <c r="BH117" s="121">
        <f>$C117*INDEX(Curves!$AT$8:$AT$68,BH$4-$B117+1)</f>
        <v/>
      </c>
      <c r="BI117" s="121">
        <f>$C117*INDEX(Curves!$AT$8:$AT$68,BI$4-$B117+1)</f>
        <v/>
      </c>
      <c r="BJ117" s="121">
        <f>$C117*INDEX(Curves!$AT$8:$AT$68,BJ$4-$B117+1)</f>
        <v/>
      </c>
      <c r="BK117" s="121">
        <f>$C117*INDEX(Curves!$AT$8:$AT$68,BK$4-$B117+1)</f>
        <v/>
      </c>
      <c r="BL117" s="121">
        <f>$C117*INDEX(Curves!$AT$8:$AT$68,BL$4-$B117+1)</f>
        <v/>
      </c>
    </row>
    <row r="118">
      <c r="A118" s="116" t="inlineStr">
        <is>
          <t>Cohort month 46</t>
        </is>
      </c>
      <c r="B118" s="116" t="n">
        <v>46</v>
      </c>
      <c r="C118" s="33">
        <f>INDEX(Ops!$E$84:$BL$84,1,$B118)</f>
        <v/>
      </c>
      <c r="AY118" s="121">
        <f>$C118*INDEX(Curves!$AT$8:$AT$68,AY$4-$B118+1)</f>
        <v/>
      </c>
      <c r="AZ118" s="121">
        <f>$C118*INDEX(Curves!$AT$8:$AT$68,AZ$4-$B118+1)</f>
        <v/>
      </c>
      <c r="BA118" s="121">
        <f>$C118*INDEX(Curves!$AT$8:$AT$68,BA$4-$B118+1)</f>
        <v/>
      </c>
      <c r="BB118" s="121">
        <f>$C118*INDEX(Curves!$AT$8:$AT$68,BB$4-$B118+1)</f>
        <v/>
      </c>
      <c r="BC118" s="121">
        <f>$C118*INDEX(Curves!$AT$8:$AT$68,BC$4-$B118+1)</f>
        <v/>
      </c>
      <c r="BD118" s="121">
        <f>$C118*INDEX(Curves!$AT$8:$AT$68,BD$4-$B118+1)</f>
        <v/>
      </c>
      <c r="BE118" s="121">
        <f>$C118*INDEX(Curves!$AT$8:$AT$68,BE$4-$B118+1)</f>
        <v/>
      </c>
      <c r="BF118" s="121">
        <f>$C118*INDEX(Curves!$AT$8:$AT$68,BF$4-$B118+1)</f>
        <v/>
      </c>
      <c r="BG118" s="121">
        <f>$C118*INDEX(Curves!$AT$8:$AT$68,BG$4-$B118+1)</f>
        <v/>
      </c>
      <c r="BH118" s="121">
        <f>$C118*INDEX(Curves!$AT$8:$AT$68,BH$4-$B118+1)</f>
        <v/>
      </c>
      <c r="BI118" s="121">
        <f>$C118*INDEX(Curves!$AT$8:$AT$68,BI$4-$B118+1)</f>
        <v/>
      </c>
      <c r="BJ118" s="121">
        <f>$C118*INDEX(Curves!$AT$8:$AT$68,BJ$4-$B118+1)</f>
        <v/>
      </c>
      <c r="BK118" s="121">
        <f>$C118*INDEX(Curves!$AT$8:$AT$68,BK$4-$B118+1)</f>
        <v/>
      </c>
      <c r="BL118" s="121">
        <f>$C118*INDEX(Curves!$AT$8:$AT$68,BL$4-$B118+1)</f>
        <v/>
      </c>
    </row>
    <row r="119">
      <c r="A119" s="116" t="inlineStr">
        <is>
          <t>Cohort month 47</t>
        </is>
      </c>
      <c r="B119" s="116" t="n">
        <v>47</v>
      </c>
      <c r="C119" s="33">
        <f>INDEX(Ops!$E$84:$BL$84,1,$B119)</f>
        <v/>
      </c>
      <c r="AZ119" s="121">
        <f>$C119*INDEX(Curves!$AT$8:$AT$68,AZ$4-$B119+1)</f>
        <v/>
      </c>
      <c r="BA119" s="121">
        <f>$C119*INDEX(Curves!$AT$8:$AT$68,BA$4-$B119+1)</f>
        <v/>
      </c>
      <c r="BB119" s="121">
        <f>$C119*INDEX(Curves!$AT$8:$AT$68,BB$4-$B119+1)</f>
        <v/>
      </c>
      <c r="BC119" s="121">
        <f>$C119*INDEX(Curves!$AT$8:$AT$68,BC$4-$B119+1)</f>
        <v/>
      </c>
      <c r="BD119" s="121">
        <f>$C119*INDEX(Curves!$AT$8:$AT$68,BD$4-$B119+1)</f>
        <v/>
      </c>
      <c r="BE119" s="121">
        <f>$C119*INDEX(Curves!$AT$8:$AT$68,BE$4-$B119+1)</f>
        <v/>
      </c>
      <c r="BF119" s="121">
        <f>$C119*INDEX(Curves!$AT$8:$AT$68,BF$4-$B119+1)</f>
        <v/>
      </c>
      <c r="BG119" s="121">
        <f>$C119*INDEX(Curves!$AT$8:$AT$68,BG$4-$B119+1)</f>
        <v/>
      </c>
      <c r="BH119" s="121">
        <f>$C119*INDEX(Curves!$AT$8:$AT$68,BH$4-$B119+1)</f>
        <v/>
      </c>
      <c r="BI119" s="121">
        <f>$C119*INDEX(Curves!$AT$8:$AT$68,BI$4-$B119+1)</f>
        <v/>
      </c>
      <c r="BJ119" s="121">
        <f>$C119*INDEX(Curves!$AT$8:$AT$68,BJ$4-$B119+1)</f>
        <v/>
      </c>
      <c r="BK119" s="121">
        <f>$C119*INDEX(Curves!$AT$8:$AT$68,BK$4-$B119+1)</f>
        <v/>
      </c>
      <c r="BL119" s="121">
        <f>$C119*INDEX(Curves!$AT$8:$AT$68,BL$4-$B119+1)</f>
        <v/>
      </c>
    </row>
    <row r="120">
      <c r="A120" s="116" t="inlineStr">
        <is>
          <t>Cohort month 48</t>
        </is>
      </c>
      <c r="B120" s="116" t="n">
        <v>48</v>
      </c>
      <c r="C120" s="33">
        <f>INDEX(Ops!$E$84:$BL$84,1,$B120)</f>
        <v/>
      </c>
      <c r="BA120" s="121">
        <f>$C120*INDEX(Curves!$AT$8:$AT$68,BA$4-$B120+1)</f>
        <v/>
      </c>
      <c r="BB120" s="121">
        <f>$C120*INDEX(Curves!$AT$8:$AT$68,BB$4-$B120+1)</f>
        <v/>
      </c>
      <c r="BC120" s="121">
        <f>$C120*INDEX(Curves!$AT$8:$AT$68,BC$4-$B120+1)</f>
        <v/>
      </c>
      <c r="BD120" s="121">
        <f>$C120*INDEX(Curves!$AT$8:$AT$68,BD$4-$B120+1)</f>
        <v/>
      </c>
      <c r="BE120" s="121">
        <f>$C120*INDEX(Curves!$AT$8:$AT$68,BE$4-$B120+1)</f>
        <v/>
      </c>
      <c r="BF120" s="121">
        <f>$C120*INDEX(Curves!$AT$8:$AT$68,BF$4-$B120+1)</f>
        <v/>
      </c>
      <c r="BG120" s="121">
        <f>$C120*INDEX(Curves!$AT$8:$AT$68,BG$4-$B120+1)</f>
        <v/>
      </c>
      <c r="BH120" s="121">
        <f>$C120*INDEX(Curves!$AT$8:$AT$68,BH$4-$B120+1)</f>
        <v/>
      </c>
      <c r="BI120" s="121">
        <f>$C120*INDEX(Curves!$AT$8:$AT$68,BI$4-$B120+1)</f>
        <v/>
      </c>
      <c r="BJ120" s="121">
        <f>$C120*INDEX(Curves!$AT$8:$AT$68,BJ$4-$B120+1)</f>
        <v/>
      </c>
      <c r="BK120" s="121">
        <f>$C120*INDEX(Curves!$AT$8:$AT$68,BK$4-$B120+1)</f>
        <v/>
      </c>
      <c r="BL120" s="121">
        <f>$C120*INDEX(Curves!$AT$8:$AT$68,BL$4-$B120+1)</f>
        <v/>
      </c>
    </row>
    <row r="121">
      <c r="A121" s="116" t="inlineStr">
        <is>
          <t>Cohort month 49</t>
        </is>
      </c>
      <c r="B121" s="116" t="n">
        <v>49</v>
      </c>
      <c r="C121" s="33">
        <f>INDEX(Ops!$E$84:$BL$84,1,$B121)</f>
        <v/>
      </c>
      <c r="BB121" s="121">
        <f>$C121*INDEX(Curves!$AT$8:$AT$68,BB$4-$B121+1)</f>
        <v/>
      </c>
      <c r="BC121" s="121">
        <f>$C121*INDEX(Curves!$AT$8:$AT$68,BC$4-$B121+1)</f>
        <v/>
      </c>
      <c r="BD121" s="121">
        <f>$C121*INDEX(Curves!$AT$8:$AT$68,BD$4-$B121+1)</f>
        <v/>
      </c>
      <c r="BE121" s="121">
        <f>$C121*INDEX(Curves!$AT$8:$AT$68,BE$4-$B121+1)</f>
        <v/>
      </c>
      <c r="BF121" s="121">
        <f>$C121*INDEX(Curves!$AT$8:$AT$68,BF$4-$B121+1)</f>
        <v/>
      </c>
      <c r="BG121" s="121">
        <f>$C121*INDEX(Curves!$AT$8:$AT$68,BG$4-$B121+1)</f>
        <v/>
      </c>
      <c r="BH121" s="121">
        <f>$C121*INDEX(Curves!$AT$8:$AT$68,BH$4-$B121+1)</f>
        <v/>
      </c>
      <c r="BI121" s="121">
        <f>$C121*INDEX(Curves!$AT$8:$AT$68,BI$4-$B121+1)</f>
        <v/>
      </c>
      <c r="BJ121" s="121">
        <f>$C121*INDEX(Curves!$AT$8:$AT$68,BJ$4-$B121+1)</f>
        <v/>
      </c>
      <c r="BK121" s="121">
        <f>$C121*INDEX(Curves!$AT$8:$AT$68,BK$4-$B121+1)</f>
        <v/>
      </c>
      <c r="BL121" s="121">
        <f>$C121*INDEX(Curves!$AT$8:$AT$68,BL$4-$B121+1)</f>
        <v/>
      </c>
    </row>
    <row r="122">
      <c r="A122" s="116" t="inlineStr">
        <is>
          <t>Cohort month 50</t>
        </is>
      </c>
      <c r="B122" s="116" t="n">
        <v>50</v>
      </c>
      <c r="C122" s="33">
        <f>INDEX(Ops!$E$84:$BL$84,1,$B122)</f>
        <v/>
      </c>
      <c r="BC122" s="121">
        <f>$C122*INDEX(Curves!$AT$8:$AT$68,BC$4-$B122+1)</f>
        <v/>
      </c>
      <c r="BD122" s="121">
        <f>$C122*INDEX(Curves!$AT$8:$AT$68,BD$4-$B122+1)</f>
        <v/>
      </c>
      <c r="BE122" s="121">
        <f>$C122*INDEX(Curves!$AT$8:$AT$68,BE$4-$B122+1)</f>
        <v/>
      </c>
      <c r="BF122" s="121">
        <f>$C122*INDEX(Curves!$AT$8:$AT$68,BF$4-$B122+1)</f>
        <v/>
      </c>
      <c r="BG122" s="121">
        <f>$C122*INDEX(Curves!$AT$8:$AT$68,BG$4-$B122+1)</f>
        <v/>
      </c>
      <c r="BH122" s="121">
        <f>$C122*INDEX(Curves!$AT$8:$AT$68,BH$4-$B122+1)</f>
        <v/>
      </c>
      <c r="BI122" s="121">
        <f>$C122*INDEX(Curves!$AT$8:$AT$68,BI$4-$B122+1)</f>
        <v/>
      </c>
      <c r="BJ122" s="121">
        <f>$C122*INDEX(Curves!$AT$8:$AT$68,BJ$4-$B122+1)</f>
        <v/>
      </c>
      <c r="BK122" s="121">
        <f>$C122*INDEX(Curves!$AT$8:$AT$68,BK$4-$B122+1)</f>
        <v/>
      </c>
      <c r="BL122" s="121">
        <f>$C122*INDEX(Curves!$AT$8:$AT$68,BL$4-$B122+1)</f>
        <v/>
      </c>
    </row>
    <row r="123">
      <c r="A123" s="116" t="inlineStr">
        <is>
          <t>Cohort month 51</t>
        </is>
      </c>
      <c r="B123" s="116" t="n">
        <v>51</v>
      </c>
      <c r="C123" s="33">
        <f>INDEX(Ops!$E$84:$BL$84,1,$B123)</f>
        <v/>
      </c>
      <c r="BD123" s="121">
        <f>$C123*INDEX(Curves!$AT$8:$AT$68,BD$4-$B123+1)</f>
        <v/>
      </c>
      <c r="BE123" s="121">
        <f>$C123*INDEX(Curves!$AT$8:$AT$68,BE$4-$B123+1)</f>
        <v/>
      </c>
      <c r="BF123" s="121">
        <f>$C123*INDEX(Curves!$AT$8:$AT$68,BF$4-$B123+1)</f>
        <v/>
      </c>
      <c r="BG123" s="121">
        <f>$C123*INDEX(Curves!$AT$8:$AT$68,BG$4-$B123+1)</f>
        <v/>
      </c>
      <c r="BH123" s="121">
        <f>$C123*INDEX(Curves!$AT$8:$AT$68,BH$4-$B123+1)</f>
        <v/>
      </c>
      <c r="BI123" s="121">
        <f>$C123*INDEX(Curves!$AT$8:$AT$68,BI$4-$B123+1)</f>
        <v/>
      </c>
      <c r="BJ123" s="121">
        <f>$C123*INDEX(Curves!$AT$8:$AT$68,BJ$4-$B123+1)</f>
        <v/>
      </c>
      <c r="BK123" s="121">
        <f>$C123*INDEX(Curves!$AT$8:$AT$68,BK$4-$B123+1)</f>
        <v/>
      </c>
      <c r="BL123" s="121">
        <f>$C123*INDEX(Curves!$AT$8:$AT$68,BL$4-$B123+1)</f>
        <v/>
      </c>
    </row>
    <row r="124">
      <c r="A124" s="116" t="inlineStr">
        <is>
          <t>Cohort month 52</t>
        </is>
      </c>
      <c r="B124" s="116" t="n">
        <v>52</v>
      </c>
      <c r="C124" s="33">
        <f>INDEX(Ops!$E$84:$BL$84,1,$B124)</f>
        <v/>
      </c>
      <c r="BE124" s="121">
        <f>$C124*INDEX(Curves!$AT$8:$AT$68,BE$4-$B124+1)</f>
        <v/>
      </c>
      <c r="BF124" s="121">
        <f>$C124*INDEX(Curves!$AT$8:$AT$68,BF$4-$B124+1)</f>
        <v/>
      </c>
      <c r="BG124" s="121">
        <f>$C124*INDEX(Curves!$AT$8:$AT$68,BG$4-$B124+1)</f>
        <v/>
      </c>
      <c r="BH124" s="121">
        <f>$C124*INDEX(Curves!$AT$8:$AT$68,BH$4-$B124+1)</f>
        <v/>
      </c>
      <c r="BI124" s="121">
        <f>$C124*INDEX(Curves!$AT$8:$AT$68,BI$4-$B124+1)</f>
        <v/>
      </c>
      <c r="BJ124" s="121">
        <f>$C124*INDEX(Curves!$AT$8:$AT$68,BJ$4-$B124+1)</f>
        <v/>
      </c>
      <c r="BK124" s="121">
        <f>$C124*INDEX(Curves!$AT$8:$AT$68,BK$4-$B124+1)</f>
        <v/>
      </c>
      <c r="BL124" s="121">
        <f>$C124*INDEX(Curves!$AT$8:$AT$68,BL$4-$B124+1)</f>
        <v/>
      </c>
    </row>
    <row r="125">
      <c r="A125" s="116" t="inlineStr">
        <is>
          <t>Cohort month 53</t>
        </is>
      </c>
      <c r="B125" s="116" t="n">
        <v>53</v>
      </c>
      <c r="C125" s="33">
        <f>INDEX(Ops!$E$84:$BL$84,1,$B125)</f>
        <v/>
      </c>
      <c r="BF125" s="121">
        <f>$C125*INDEX(Curves!$AT$8:$AT$68,BF$4-$B125+1)</f>
        <v/>
      </c>
      <c r="BG125" s="121">
        <f>$C125*INDEX(Curves!$AT$8:$AT$68,BG$4-$B125+1)</f>
        <v/>
      </c>
      <c r="BH125" s="121">
        <f>$C125*INDEX(Curves!$AT$8:$AT$68,BH$4-$B125+1)</f>
        <v/>
      </c>
      <c r="BI125" s="121">
        <f>$C125*INDEX(Curves!$AT$8:$AT$68,BI$4-$B125+1)</f>
        <v/>
      </c>
      <c r="BJ125" s="121">
        <f>$C125*INDEX(Curves!$AT$8:$AT$68,BJ$4-$B125+1)</f>
        <v/>
      </c>
      <c r="BK125" s="121">
        <f>$C125*INDEX(Curves!$AT$8:$AT$68,BK$4-$B125+1)</f>
        <v/>
      </c>
      <c r="BL125" s="121">
        <f>$C125*INDEX(Curves!$AT$8:$AT$68,BL$4-$B125+1)</f>
        <v/>
      </c>
    </row>
    <row r="126">
      <c r="A126" s="116" t="inlineStr">
        <is>
          <t>Cohort month 54</t>
        </is>
      </c>
      <c r="B126" s="116" t="n">
        <v>54</v>
      </c>
      <c r="C126" s="33">
        <f>INDEX(Ops!$E$84:$BL$84,1,$B126)</f>
        <v/>
      </c>
      <c r="BG126" s="121">
        <f>$C126*INDEX(Curves!$AT$8:$AT$68,BG$4-$B126+1)</f>
        <v/>
      </c>
      <c r="BH126" s="121">
        <f>$C126*INDEX(Curves!$AT$8:$AT$68,BH$4-$B126+1)</f>
        <v/>
      </c>
      <c r="BI126" s="121">
        <f>$C126*INDEX(Curves!$AT$8:$AT$68,BI$4-$B126+1)</f>
        <v/>
      </c>
      <c r="BJ126" s="121">
        <f>$C126*INDEX(Curves!$AT$8:$AT$68,BJ$4-$B126+1)</f>
        <v/>
      </c>
      <c r="BK126" s="121">
        <f>$C126*INDEX(Curves!$AT$8:$AT$68,BK$4-$B126+1)</f>
        <v/>
      </c>
      <c r="BL126" s="121">
        <f>$C126*INDEX(Curves!$AT$8:$AT$68,BL$4-$B126+1)</f>
        <v/>
      </c>
    </row>
    <row r="127">
      <c r="A127" s="116" t="inlineStr">
        <is>
          <t>Cohort month 55</t>
        </is>
      </c>
      <c r="B127" s="116" t="n">
        <v>55</v>
      </c>
      <c r="C127" s="33">
        <f>INDEX(Ops!$E$84:$BL$84,1,$B127)</f>
        <v/>
      </c>
      <c r="BH127" s="121">
        <f>$C127*INDEX(Curves!$AT$8:$AT$68,BH$4-$B127+1)</f>
        <v/>
      </c>
      <c r="BI127" s="121">
        <f>$C127*INDEX(Curves!$AT$8:$AT$68,BI$4-$B127+1)</f>
        <v/>
      </c>
      <c r="BJ127" s="121">
        <f>$C127*INDEX(Curves!$AT$8:$AT$68,BJ$4-$B127+1)</f>
        <v/>
      </c>
      <c r="BK127" s="121">
        <f>$C127*INDEX(Curves!$AT$8:$AT$68,BK$4-$B127+1)</f>
        <v/>
      </c>
      <c r="BL127" s="121">
        <f>$C127*INDEX(Curves!$AT$8:$AT$68,BL$4-$B127+1)</f>
        <v/>
      </c>
    </row>
    <row r="128">
      <c r="A128" s="116" t="inlineStr">
        <is>
          <t>Cohort month 56</t>
        </is>
      </c>
      <c r="B128" s="116" t="n">
        <v>56</v>
      </c>
      <c r="C128" s="33">
        <f>INDEX(Ops!$E$84:$BL$84,1,$B128)</f>
        <v/>
      </c>
      <c r="BI128" s="121">
        <f>$C128*INDEX(Curves!$AT$8:$AT$68,BI$4-$B128+1)</f>
        <v/>
      </c>
      <c r="BJ128" s="121">
        <f>$C128*INDEX(Curves!$AT$8:$AT$68,BJ$4-$B128+1)</f>
        <v/>
      </c>
      <c r="BK128" s="121">
        <f>$C128*INDEX(Curves!$AT$8:$AT$68,BK$4-$B128+1)</f>
        <v/>
      </c>
      <c r="BL128" s="121">
        <f>$C128*INDEX(Curves!$AT$8:$AT$68,BL$4-$B128+1)</f>
        <v/>
      </c>
    </row>
    <row r="129">
      <c r="A129" s="116" t="inlineStr">
        <is>
          <t>Cohort month 57</t>
        </is>
      </c>
      <c r="B129" s="116" t="n">
        <v>57</v>
      </c>
      <c r="C129" s="33">
        <f>INDEX(Ops!$E$84:$BL$84,1,$B129)</f>
        <v/>
      </c>
      <c r="BJ129" s="121">
        <f>$C129*INDEX(Curves!$AT$8:$AT$68,BJ$4-$B129+1)</f>
        <v/>
      </c>
      <c r="BK129" s="121">
        <f>$C129*INDEX(Curves!$AT$8:$AT$68,BK$4-$B129+1)</f>
        <v/>
      </c>
      <c r="BL129" s="121">
        <f>$C129*INDEX(Curves!$AT$8:$AT$68,BL$4-$B129+1)</f>
        <v/>
      </c>
    </row>
    <row r="130">
      <c r="A130" s="116" t="inlineStr">
        <is>
          <t>Cohort month 58</t>
        </is>
      </c>
      <c r="B130" s="116" t="n">
        <v>58</v>
      </c>
      <c r="C130" s="33">
        <f>INDEX(Ops!$E$84:$BL$84,1,$B130)</f>
        <v/>
      </c>
      <c r="BK130" s="121">
        <f>$C130*INDEX(Curves!$AT$8:$AT$68,BK$4-$B130+1)</f>
        <v/>
      </c>
      <c r="BL130" s="121">
        <f>$C130*INDEX(Curves!$AT$8:$AT$68,BL$4-$B130+1)</f>
        <v/>
      </c>
    </row>
    <row r="131">
      <c r="A131" s="116" t="inlineStr">
        <is>
          <t>Cohort month 59</t>
        </is>
      </c>
      <c r="B131" s="116" t="n">
        <v>59</v>
      </c>
      <c r="C131" s="33">
        <f>INDEX(Ops!$E$84:$BL$84,1,$B131)</f>
        <v/>
      </c>
      <c r="BL131" s="121">
        <f>$C131*INDEX(Curves!$AT$8:$AT$68,BL$4-$B131+1)</f>
        <v/>
      </c>
    </row>
    <row r="132">
      <c r="A132" s="116" t="inlineStr">
        <is>
          <t>Cohort month 60</t>
        </is>
      </c>
      <c r="B132" s="116"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INDEX(Ops!$E$85:$BL$85,1,$B136)</f>
        <v/>
      </c>
      <c r="F136" s="121">
        <f>$C136*INDEX(Curves!$AS$8:$AS$68,F$4-$B136+1)</f>
        <v/>
      </c>
      <c r="G136" s="121">
        <f>$C136*INDEX(Curves!$AS$8:$AS$68,G$4-$B136+1)</f>
        <v/>
      </c>
      <c r="H136" s="121">
        <f>$C136*INDEX(Curves!$AS$8:$AS$68,H$4-$B136+1)</f>
        <v/>
      </c>
      <c r="I136" s="121">
        <f>$C136*INDEX(Curves!$AS$8:$AS$68,I$4-$B136+1)</f>
        <v/>
      </c>
      <c r="J136" s="121">
        <f>$C136*INDEX(Curves!$AS$8:$AS$68,J$4-$B136+1)</f>
        <v/>
      </c>
      <c r="K136" s="121">
        <f>$C136*INDEX(Curves!$AS$8:$AS$68,K$4-$B136+1)</f>
        <v/>
      </c>
      <c r="L136" s="121">
        <f>$C136*INDEX(Curves!$AS$8:$AS$68,L$4-$B136+1)</f>
        <v/>
      </c>
      <c r="M136" s="121">
        <f>$C136*INDEX(Curves!$AS$8:$AS$68,M$4-$B136+1)</f>
        <v/>
      </c>
      <c r="N136" s="121">
        <f>$C136*INDEX(Curves!$AS$8:$AS$68,N$4-$B136+1)</f>
        <v/>
      </c>
      <c r="O136" s="121">
        <f>$C136*INDEX(Curves!$AS$8:$AS$68,O$4-$B136+1)</f>
        <v/>
      </c>
      <c r="P136" s="121">
        <f>$C136*INDEX(Curves!$AS$8:$AS$68,P$4-$B136+1)</f>
        <v/>
      </c>
      <c r="Q136" s="121">
        <f>$C136*INDEX(Curves!$AS$8:$AS$68,Q$4-$B136+1)</f>
        <v/>
      </c>
      <c r="R136" s="121">
        <f>$C136*INDEX(Curves!$AS$8:$AS$68,R$4-$B136+1)</f>
        <v/>
      </c>
      <c r="S136" s="121">
        <f>$C136*INDEX(Curves!$AS$8:$AS$68,S$4-$B136+1)</f>
        <v/>
      </c>
      <c r="T136" s="121">
        <f>$C136*INDEX(Curves!$AS$8:$AS$68,T$4-$B136+1)</f>
        <v/>
      </c>
      <c r="U136" s="121">
        <f>$C136*INDEX(Curves!$AS$8:$AS$68,U$4-$B136+1)</f>
        <v/>
      </c>
      <c r="V136" s="121">
        <f>$C136*INDEX(Curves!$AS$8:$AS$68,V$4-$B136+1)</f>
        <v/>
      </c>
      <c r="W136" s="121">
        <f>$C136*INDEX(Curves!$AS$8:$AS$68,W$4-$B136+1)</f>
        <v/>
      </c>
      <c r="X136" s="121">
        <f>$C136*INDEX(Curves!$AS$8:$AS$68,X$4-$B136+1)</f>
        <v/>
      </c>
      <c r="Y136" s="121">
        <f>$C136*INDEX(Curves!$AS$8:$AS$68,Y$4-$B136+1)</f>
        <v/>
      </c>
      <c r="Z136" s="121">
        <f>$C136*INDEX(Curves!$AS$8:$AS$68,Z$4-$B136+1)</f>
        <v/>
      </c>
      <c r="AA136" s="121">
        <f>$C136*INDEX(Curves!$AS$8:$AS$68,AA$4-$B136+1)</f>
        <v/>
      </c>
      <c r="AB136" s="121">
        <f>$C136*INDEX(Curves!$AS$8:$AS$68,AB$4-$B136+1)</f>
        <v/>
      </c>
      <c r="AC136" s="121">
        <f>$C136*INDEX(Curves!$AS$8:$AS$68,AC$4-$B136+1)</f>
        <v/>
      </c>
      <c r="AD136" s="121">
        <f>$C136*INDEX(Curves!$AS$8:$AS$68,AD$4-$B136+1)</f>
        <v/>
      </c>
      <c r="AE136" s="121">
        <f>$C136*INDEX(Curves!$AS$8:$AS$68,AE$4-$B136+1)</f>
        <v/>
      </c>
      <c r="AF136" s="121">
        <f>$C136*INDEX(Curves!$AS$8:$AS$68,AF$4-$B136+1)</f>
        <v/>
      </c>
      <c r="AG136" s="121">
        <f>$C136*INDEX(Curves!$AS$8:$AS$68,AG$4-$B136+1)</f>
        <v/>
      </c>
      <c r="AH136" s="121">
        <f>$C136*INDEX(Curves!$AS$8:$AS$68,AH$4-$B136+1)</f>
        <v/>
      </c>
      <c r="AI136" s="121">
        <f>$C136*INDEX(Curves!$AS$8:$AS$68,AI$4-$B136+1)</f>
        <v/>
      </c>
      <c r="AJ136" s="121">
        <f>$C136*INDEX(Curves!$AS$8:$AS$68,AJ$4-$B136+1)</f>
        <v/>
      </c>
      <c r="AK136" s="121">
        <f>$C136*INDEX(Curves!$AS$8:$AS$68,AK$4-$B136+1)</f>
        <v/>
      </c>
      <c r="AL136" s="121">
        <f>$C136*INDEX(Curves!$AS$8:$AS$68,AL$4-$B136+1)</f>
        <v/>
      </c>
      <c r="AM136" s="121">
        <f>$C136*INDEX(Curves!$AS$8:$AS$68,AM$4-$B136+1)</f>
        <v/>
      </c>
      <c r="AN136" s="121">
        <f>$C136*INDEX(Curves!$AS$8:$AS$68,AN$4-$B136+1)</f>
        <v/>
      </c>
      <c r="AO136" s="121">
        <f>$C136*INDEX(Curves!$AS$8:$AS$68,AO$4-$B136+1)</f>
        <v/>
      </c>
      <c r="AP136" s="121">
        <f>$C136*INDEX(Curves!$AS$8:$AS$68,AP$4-$B136+1)</f>
        <v/>
      </c>
      <c r="AQ136" s="121">
        <f>$C136*INDEX(Curves!$AS$8:$AS$68,AQ$4-$B136+1)</f>
        <v/>
      </c>
      <c r="AR136" s="121">
        <f>$C136*INDEX(Curves!$AS$8:$AS$68,AR$4-$B136+1)</f>
        <v/>
      </c>
      <c r="AS136" s="121">
        <f>$C136*INDEX(Curves!$AS$8:$AS$68,AS$4-$B136+1)</f>
        <v/>
      </c>
      <c r="AT136" s="121">
        <f>$C136*INDEX(Curves!$AS$8:$AS$68,AT$4-$B136+1)</f>
        <v/>
      </c>
      <c r="AU136" s="121">
        <f>$C136*INDEX(Curves!$AS$8:$AS$68,AU$4-$B136+1)</f>
        <v/>
      </c>
      <c r="AV136" s="121">
        <f>$C136*INDEX(Curves!$AS$8:$AS$68,AV$4-$B136+1)</f>
        <v/>
      </c>
      <c r="AW136" s="121">
        <f>$C136*INDEX(Curves!$AS$8:$AS$68,AW$4-$B136+1)</f>
        <v/>
      </c>
      <c r="AX136" s="121">
        <f>$C136*INDEX(Curves!$AS$8:$AS$68,AX$4-$B136+1)</f>
        <v/>
      </c>
      <c r="AY136" s="121">
        <f>$C136*INDEX(Curves!$AS$8:$AS$68,AY$4-$B136+1)</f>
        <v/>
      </c>
      <c r="AZ136" s="121">
        <f>$C136*INDEX(Curves!$AS$8:$AS$68,AZ$4-$B136+1)</f>
        <v/>
      </c>
      <c r="BA136" s="121">
        <f>$C136*INDEX(Curves!$AS$8:$AS$68,BA$4-$B136+1)</f>
        <v/>
      </c>
      <c r="BB136" s="121">
        <f>$C136*INDEX(Curves!$AS$8:$AS$68,BB$4-$B136+1)</f>
        <v/>
      </c>
      <c r="BC136" s="121">
        <f>$C136*INDEX(Curves!$AS$8:$AS$68,BC$4-$B136+1)</f>
        <v/>
      </c>
      <c r="BD136" s="121">
        <f>$C136*INDEX(Curves!$AS$8:$AS$68,BD$4-$B136+1)</f>
        <v/>
      </c>
      <c r="BE136" s="121">
        <f>$C136*INDEX(Curves!$AS$8:$AS$68,BE$4-$B136+1)</f>
        <v/>
      </c>
      <c r="BF136" s="121">
        <f>$C136*INDEX(Curves!$AS$8:$AS$68,BF$4-$B136+1)</f>
        <v/>
      </c>
      <c r="BG136" s="121">
        <f>$C136*INDEX(Curves!$AS$8:$AS$68,BG$4-$B136+1)</f>
        <v/>
      </c>
      <c r="BH136" s="121">
        <f>$C136*INDEX(Curves!$AS$8:$AS$68,BH$4-$B136+1)</f>
        <v/>
      </c>
      <c r="BI136" s="121">
        <f>$C136*INDEX(Curves!$AS$8:$AS$68,BI$4-$B136+1)</f>
        <v/>
      </c>
      <c r="BJ136" s="121">
        <f>$C136*INDEX(Curves!$AS$8:$AS$68,BJ$4-$B136+1)</f>
        <v/>
      </c>
      <c r="BK136" s="121">
        <f>$C136*INDEX(Curves!$AS$8:$AS$68,BK$4-$B136+1)</f>
        <v/>
      </c>
      <c r="BL136" s="121">
        <f>$C136*INDEX(Curves!$AS$8:$AS$68,BL$4-$B136+1)</f>
        <v/>
      </c>
    </row>
    <row r="137">
      <c r="A137" s="116" t="inlineStr">
        <is>
          <t>Cohort month 2</t>
        </is>
      </c>
      <c r="B137" s="116" t="n">
        <v>2</v>
      </c>
      <c r="C137" s="33">
        <f>INDEX(Ops!$E$85:$BL$85,1,$B137)</f>
        <v/>
      </c>
      <c r="G137" s="121">
        <f>$C137*INDEX(Curves!$AS$8:$AS$68,G$4-$B137+1)</f>
        <v/>
      </c>
      <c r="H137" s="121">
        <f>$C137*INDEX(Curves!$AS$8:$AS$68,H$4-$B137+1)</f>
        <v/>
      </c>
      <c r="I137" s="121">
        <f>$C137*INDEX(Curves!$AS$8:$AS$68,I$4-$B137+1)</f>
        <v/>
      </c>
      <c r="J137" s="121">
        <f>$C137*INDEX(Curves!$AS$8:$AS$68,J$4-$B137+1)</f>
        <v/>
      </c>
      <c r="K137" s="121">
        <f>$C137*INDEX(Curves!$AS$8:$AS$68,K$4-$B137+1)</f>
        <v/>
      </c>
      <c r="L137" s="121">
        <f>$C137*INDEX(Curves!$AS$8:$AS$68,L$4-$B137+1)</f>
        <v/>
      </c>
      <c r="M137" s="121">
        <f>$C137*INDEX(Curves!$AS$8:$AS$68,M$4-$B137+1)</f>
        <v/>
      </c>
      <c r="N137" s="121">
        <f>$C137*INDEX(Curves!$AS$8:$AS$68,N$4-$B137+1)</f>
        <v/>
      </c>
      <c r="O137" s="121">
        <f>$C137*INDEX(Curves!$AS$8:$AS$68,O$4-$B137+1)</f>
        <v/>
      </c>
      <c r="P137" s="121">
        <f>$C137*INDEX(Curves!$AS$8:$AS$68,P$4-$B137+1)</f>
        <v/>
      </c>
      <c r="Q137" s="121">
        <f>$C137*INDEX(Curves!$AS$8:$AS$68,Q$4-$B137+1)</f>
        <v/>
      </c>
      <c r="R137" s="121">
        <f>$C137*INDEX(Curves!$AS$8:$AS$68,R$4-$B137+1)</f>
        <v/>
      </c>
      <c r="S137" s="121">
        <f>$C137*INDEX(Curves!$AS$8:$AS$68,S$4-$B137+1)</f>
        <v/>
      </c>
      <c r="T137" s="121">
        <f>$C137*INDEX(Curves!$AS$8:$AS$68,T$4-$B137+1)</f>
        <v/>
      </c>
      <c r="U137" s="121">
        <f>$C137*INDEX(Curves!$AS$8:$AS$68,U$4-$B137+1)</f>
        <v/>
      </c>
      <c r="V137" s="121">
        <f>$C137*INDEX(Curves!$AS$8:$AS$68,V$4-$B137+1)</f>
        <v/>
      </c>
      <c r="W137" s="121">
        <f>$C137*INDEX(Curves!$AS$8:$AS$68,W$4-$B137+1)</f>
        <v/>
      </c>
      <c r="X137" s="121">
        <f>$C137*INDEX(Curves!$AS$8:$AS$68,X$4-$B137+1)</f>
        <v/>
      </c>
      <c r="Y137" s="121">
        <f>$C137*INDEX(Curves!$AS$8:$AS$68,Y$4-$B137+1)</f>
        <v/>
      </c>
      <c r="Z137" s="121">
        <f>$C137*INDEX(Curves!$AS$8:$AS$68,Z$4-$B137+1)</f>
        <v/>
      </c>
      <c r="AA137" s="121">
        <f>$C137*INDEX(Curves!$AS$8:$AS$68,AA$4-$B137+1)</f>
        <v/>
      </c>
      <c r="AB137" s="121">
        <f>$C137*INDEX(Curves!$AS$8:$AS$68,AB$4-$B137+1)</f>
        <v/>
      </c>
      <c r="AC137" s="121">
        <f>$C137*INDEX(Curves!$AS$8:$AS$68,AC$4-$B137+1)</f>
        <v/>
      </c>
      <c r="AD137" s="121">
        <f>$C137*INDEX(Curves!$AS$8:$AS$68,AD$4-$B137+1)</f>
        <v/>
      </c>
      <c r="AE137" s="121">
        <f>$C137*INDEX(Curves!$AS$8:$AS$68,AE$4-$B137+1)</f>
        <v/>
      </c>
      <c r="AF137" s="121">
        <f>$C137*INDEX(Curves!$AS$8:$AS$68,AF$4-$B137+1)</f>
        <v/>
      </c>
      <c r="AG137" s="121">
        <f>$C137*INDEX(Curves!$AS$8:$AS$68,AG$4-$B137+1)</f>
        <v/>
      </c>
      <c r="AH137" s="121">
        <f>$C137*INDEX(Curves!$AS$8:$AS$68,AH$4-$B137+1)</f>
        <v/>
      </c>
      <c r="AI137" s="121">
        <f>$C137*INDEX(Curves!$AS$8:$AS$68,AI$4-$B137+1)</f>
        <v/>
      </c>
      <c r="AJ137" s="121">
        <f>$C137*INDEX(Curves!$AS$8:$AS$68,AJ$4-$B137+1)</f>
        <v/>
      </c>
      <c r="AK137" s="121">
        <f>$C137*INDEX(Curves!$AS$8:$AS$68,AK$4-$B137+1)</f>
        <v/>
      </c>
      <c r="AL137" s="121">
        <f>$C137*INDEX(Curves!$AS$8:$AS$68,AL$4-$B137+1)</f>
        <v/>
      </c>
      <c r="AM137" s="121">
        <f>$C137*INDEX(Curves!$AS$8:$AS$68,AM$4-$B137+1)</f>
        <v/>
      </c>
      <c r="AN137" s="121">
        <f>$C137*INDEX(Curves!$AS$8:$AS$68,AN$4-$B137+1)</f>
        <v/>
      </c>
      <c r="AO137" s="121">
        <f>$C137*INDEX(Curves!$AS$8:$AS$68,AO$4-$B137+1)</f>
        <v/>
      </c>
      <c r="AP137" s="121">
        <f>$C137*INDEX(Curves!$AS$8:$AS$68,AP$4-$B137+1)</f>
        <v/>
      </c>
      <c r="AQ137" s="121">
        <f>$C137*INDEX(Curves!$AS$8:$AS$68,AQ$4-$B137+1)</f>
        <v/>
      </c>
      <c r="AR137" s="121">
        <f>$C137*INDEX(Curves!$AS$8:$AS$68,AR$4-$B137+1)</f>
        <v/>
      </c>
      <c r="AS137" s="121">
        <f>$C137*INDEX(Curves!$AS$8:$AS$68,AS$4-$B137+1)</f>
        <v/>
      </c>
      <c r="AT137" s="121">
        <f>$C137*INDEX(Curves!$AS$8:$AS$68,AT$4-$B137+1)</f>
        <v/>
      </c>
      <c r="AU137" s="121">
        <f>$C137*INDEX(Curves!$AS$8:$AS$68,AU$4-$B137+1)</f>
        <v/>
      </c>
      <c r="AV137" s="121">
        <f>$C137*INDEX(Curves!$AS$8:$AS$68,AV$4-$B137+1)</f>
        <v/>
      </c>
      <c r="AW137" s="121">
        <f>$C137*INDEX(Curves!$AS$8:$AS$68,AW$4-$B137+1)</f>
        <v/>
      </c>
      <c r="AX137" s="121">
        <f>$C137*INDEX(Curves!$AS$8:$AS$68,AX$4-$B137+1)</f>
        <v/>
      </c>
      <c r="AY137" s="121">
        <f>$C137*INDEX(Curves!$AS$8:$AS$68,AY$4-$B137+1)</f>
        <v/>
      </c>
      <c r="AZ137" s="121">
        <f>$C137*INDEX(Curves!$AS$8:$AS$68,AZ$4-$B137+1)</f>
        <v/>
      </c>
      <c r="BA137" s="121">
        <f>$C137*INDEX(Curves!$AS$8:$AS$68,BA$4-$B137+1)</f>
        <v/>
      </c>
      <c r="BB137" s="121">
        <f>$C137*INDEX(Curves!$AS$8:$AS$68,BB$4-$B137+1)</f>
        <v/>
      </c>
      <c r="BC137" s="121">
        <f>$C137*INDEX(Curves!$AS$8:$AS$68,BC$4-$B137+1)</f>
        <v/>
      </c>
      <c r="BD137" s="121">
        <f>$C137*INDEX(Curves!$AS$8:$AS$68,BD$4-$B137+1)</f>
        <v/>
      </c>
      <c r="BE137" s="121">
        <f>$C137*INDEX(Curves!$AS$8:$AS$68,BE$4-$B137+1)</f>
        <v/>
      </c>
      <c r="BF137" s="121">
        <f>$C137*INDEX(Curves!$AS$8:$AS$68,BF$4-$B137+1)</f>
        <v/>
      </c>
      <c r="BG137" s="121">
        <f>$C137*INDEX(Curves!$AS$8:$AS$68,BG$4-$B137+1)</f>
        <v/>
      </c>
      <c r="BH137" s="121">
        <f>$C137*INDEX(Curves!$AS$8:$AS$68,BH$4-$B137+1)</f>
        <v/>
      </c>
      <c r="BI137" s="121">
        <f>$C137*INDEX(Curves!$AS$8:$AS$68,BI$4-$B137+1)</f>
        <v/>
      </c>
      <c r="BJ137" s="121">
        <f>$C137*INDEX(Curves!$AS$8:$AS$68,BJ$4-$B137+1)</f>
        <v/>
      </c>
      <c r="BK137" s="121">
        <f>$C137*INDEX(Curves!$AS$8:$AS$68,BK$4-$B137+1)</f>
        <v/>
      </c>
      <c r="BL137" s="121">
        <f>$C137*INDEX(Curves!$AS$8:$AS$68,BL$4-$B137+1)</f>
        <v/>
      </c>
    </row>
    <row r="138">
      <c r="A138" s="116" t="inlineStr">
        <is>
          <t>Cohort month 3</t>
        </is>
      </c>
      <c r="B138" s="116" t="n">
        <v>3</v>
      </c>
      <c r="C138" s="33">
        <f>INDEX(Ops!$E$85:$BL$85,1,$B138)</f>
        <v/>
      </c>
      <c r="H138" s="121">
        <f>$C138*INDEX(Curves!$AS$8:$AS$68,H$4-$B138+1)</f>
        <v/>
      </c>
      <c r="I138" s="121">
        <f>$C138*INDEX(Curves!$AS$8:$AS$68,I$4-$B138+1)</f>
        <v/>
      </c>
      <c r="J138" s="121">
        <f>$C138*INDEX(Curves!$AS$8:$AS$68,J$4-$B138+1)</f>
        <v/>
      </c>
      <c r="K138" s="121">
        <f>$C138*INDEX(Curves!$AS$8:$AS$68,K$4-$B138+1)</f>
        <v/>
      </c>
      <c r="L138" s="121">
        <f>$C138*INDEX(Curves!$AS$8:$AS$68,L$4-$B138+1)</f>
        <v/>
      </c>
      <c r="M138" s="121">
        <f>$C138*INDEX(Curves!$AS$8:$AS$68,M$4-$B138+1)</f>
        <v/>
      </c>
      <c r="N138" s="121">
        <f>$C138*INDEX(Curves!$AS$8:$AS$68,N$4-$B138+1)</f>
        <v/>
      </c>
      <c r="O138" s="121">
        <f>$C138*INDEX(Curves!$AS$8:$AS$68,O$4-$B138+1)</f>
        <v/>
      </c>
      <c r="P138" s="121">
        <f>$C138*INDEX(Curves!$AS$8:$AS$68,P$4-$B138+1)</f>
        <v/>
      </c>
      <c r="Q138" s="121">
        <f>$C138*INDEX(Curves!$AS$8:$AS$68,Q$4-$B138+1)</f>
        <v/>
      </c>
      <c r="R138" s="121">
        <f>$C138*INDEX(Curves!$AS$8:$AS$68,R$4-$B138+1)</f>
        <v/>
      </c>
      <c r="S138" s="121">
        <f>$C138*INDEX(Curves!$AS$8:$AS$68,S$4-$B138+1)</f>
        <v/>
      </c>
      <c r="T138" s="121">
        <f>$C138*INDEX(Curves!$AS$8:$AS$68,T$4-$B138+1)</f>
        <v/>
      </c>
      <c r="U138" s="121">
        <f>$C138*INDEX(Curves!$AS$8:$AS$68,U$4-$B138+1)</f>
        <v/>
      </c>
      <c r="V138" s="121">
        <f>$C138*INDEX(Curves!$AS$8:$AS$68,V$4-$B138+1)</f>
        <v/>
      </c>
      <c r="W138" s="121">
        <f>$C138*INDEX(Curves!$AS$8:$AS$68,W$4-$B138+1)</f>
        <v/>
      </c>
      <c r="X138" s="121">
        <f>$C138*INDEX(Curves!$AS$8:$AS$68,X$4-$B138+1)</f>
        <v/>
      </c>
      <c r="Y138" s="121">
        <f>$C138*INDEX(Curves!$AS$8:$AS$68,Y$4-$B138+1)</f>
        <v/>
      </c>
      <c r="Z138" s="121">
        <f>$C138*INDEX(Curves!$AS$8:$AS$68,Z$4-$B138+1)</f>
        <v/>
      </c>
      <c r="AA138" s="121">
        <f>$C138*INDEX(Curves!$AS$8:$AS$68,AA$4-$B138+1)</f>
        <v/>
      </c>
      <c r="AB138" s="121">
        <f>$C138*INDEX(Curves!$AS$8:$AS$68,AB$4-$B138+1)</f>
        <v/>
      </c>
      <c r="AC138" s="121">
        <f>$C138*INDEX(Curves!$AS$8:$AS$68,AC$4-$B138+1)</f>
        <v/>
      </c>
      <c r="AD138" s="121">
        <f>$C138*INDEX(Curves!$AS$8:$AS$68,AD$4-$B138+1)</f>
        <v/>
      </c>
      <c r="AE138" s="121">
        <f>$C138*INDEX(Curves!$AS$8:$AS$68,AE$4-$B138+1)</f>
        <v/>
      </c>
      <c r="AF138" s="121">
        <f>$C138*INDEX(Curves!$AS$8:$AS$68,AF$4-$B138+1)</f>
        <v/>
      </c>
      <c r="AG138" s="121">
        <f>$C138*INDEX(Curves!$AS$8:$AS$68,AG$4-$B138+1)</f>
        <v/>
      </c>
      <c r="AH138" s="121">
        <f>$C138*INDEX(Curves!$AS$8:$AS$68,AH$4-$B138+1)</f>
        <v/>
      </c>
      <c r="AI138" s="121">
        <f>$C138*INDEX(Curves!$AS$8:$AS$68,AI$4-$B138+1)</f>
        <v/>
      </c>
      <c r="AJ138" s="121">
        <f>$C138*INDEX(Curves!$AS$8:$AS$68,AJ$4-$B138+1)</f>
        <v/>
      </c>
      <c r="AK138" s="121">
        <f>$C138*INDEX(Curves!$AS$8:$AS$68,AK$4-$B138+1)</f>
        <v/>
      </c>
      <c r="AL138" s="121">
        <f>$C138*INDEX(Curves!$AS$8:$AS$68,AL$4-$B138+1)</f>
        <v/>
      </c>
      <c r="AM138" s="121">
        <f>$C138*INDEX(Curves!$AS$8:$AS$68,AM$4-$B138+1)</f>
        <v/>
      </c>
      <c r="AN138" s="121">
        <f>$C138*INDEX(Curves!$AS$8:$AS$68,AN$4-$B138+1)</f>
        <v/>
      </c>
      <c r="AO138" s="121">
        <f>$C138*INDEX(Curves!$AS$8:$AS$68,AO$4-$B138+1)</f>
        <v/>
      </c>
      <c r="AP138" s="121">
        <f>$C138*INDEX(Curves!$AS$8:$AS$68,AP$4-$B138+1)</f>
        <v/>
      </c>
      <c r="AQ138" s="121">
        <f>$C138*INDEX(Curves!$AS$8:$AS$68,AQ$4-$B138+1)</f>
        <v/>
      </c>
      <c r="AR138" s="121">
        <f>$C138*INDEX(Curves!$AS$8:$AS$68,AR$4-$B138+1)</f>
        <v/>
      </c>
      <c r="AS138" s="121">
        <f>$C138*INDEX(Curves!$AS$8:$AS$68,AS$4-$B138+1)</f>
        <v/>
      </c>
      <c r="AT138" s="121">
        <f>$C138*INDEX(Curves!$AS$8:$AS$68,AT$4-$B138+1)</f>
        <v/>
      </c>
      <c r="AU138" s="121">
        <f>$C138*INDEX(Curves!$AS$8:$AS$68,AU$4-$B138+1)</f>
        <v/>
      </c>
      <c r="AV138" s="121">
        <f>$C138*INDEX(Curves!$AS$8:$AS$68,AV$4-$B138+1)</f>
        <v/>
      </c>
      <c r="AW138" s="121">
        <f>$C138*INDEX(Curves!$AS$8:$AS$68,AW$4-$B138+1)</f>
        <v/>
      </c>
      <c r="AX138" s="121">
        <f>$C138*INDEX(Curves!$AS$8:$AS$68,AX$4-$B138+1)</f>
        <v/>
      </c>
      <c r="AY138" s="121">
        <f>$C138*INDEX(Curves!$AS$8:$AS$68,AY$4-$B138+1)</f>
        <v/>
      </c>
      <c r="AZ138" s="121">
        <f>$C138*INDEX(Curves!$AS$8:$AS$68,AZ$4-$B138+1)</f>
        <v/>
      </c>
      <c r="BA138" s="121">
        <f>$C138*INDEX(Curves!$AS$8:$AS$68,BA$4-$B138+1)</f>
        <v/>
      </c>
      <c r="BB138" s="121">
        <f>$C138*INDEX(Curves!$AS$8:$AS$68,BB$4-$B138+1)</f>
        <v/>
      </c>
      <c r="BC138" s="121">
        <f>$C138*INDEX(Curves!$AS$8:$AS$68,BC$4-$B138+1)</f>
        <v/>
      </c>
      <c r="BD138" s="121">
        <f>$C138*INDEX(Curves!$AS$8:$AS$68,BD$4-$B138+1)</f>
        <v/>
      </c>
      <c r="BE138" s="121">
        <f>$C138*INDEX(Curves!$AS$8:$AS$68,BE$4-$B138+1)</f>
        <v/>
      </c>
      <c r="BF138" s="121">
        <f>$C138*INDEX(Curves!$AS$8:$AS$68,BF$4-$B138+1)</f>
        <v/>
      </c>
      <c r="BG138" s="121">
        <f>$C138*INDEX(Curves!$AS$8:$AS$68,BG$4-$B138+1)</f>
        <v/>
      </c>
      <c r="BH138" s="121">
        <f>$C138*INDEX(Curves!$AS$8:$AS$68,BH$4-$B138+1)</f>
        <v/>
      </c>
      <c r="BI138" s="121">
        <f>$C138*INDEX(Curves!$AS$8:$AS$68,BI$4-$B138+1)</f>
        <v/>
      </c>
      <c r="BJ138" s="121">
        <f>$C138*INDEX(Curves!$AS$8:$AS$68,BJ$4-$B138+1)</f>
        <v/>
      </c>
      <c r="BK138" s="121">
        <f>$C138*INDEX(Curves!$AS$8:$AS$68,BK$4-$B138+1)</f>
        <v/>
      </c>
      <c r="BL138" s="121">
        <f>$C138*INDEX(Curves!$AS$8:$AS$68,BL$4-$B138+1)</f>
        <v/>
      </c>
    </row>
    <row r="139">
      <c r="A139" s="116" t="inlineStr">
        <is>
          <t>Cohort month 4</t>
        </is>
      </c>
      <c r="B139" s="116" t="n">
        <v>4</v>
      </c>
      <c r="C139" s="33">
        <f>INDEX(Ops!$E$85:$BL$85,1,$B139)</f>
        <v/>
      </c>
      <c r="I139" s="121">
        <f>$C139*INDEX(Curves!$AS$8:$AS$68,I$4-$B139+1)</f>
        <v/>
      </c>
      <c r="J139" s="121">
        <f>$C139*INDEX(Curves!$AS$8:$AS$68,J$4-$B139+1)</f>
        <v/>
      </c>
      <c r="K139" s="121">
        <f>$C139*INDEX(Curves!$AS$8:$AS$68,K$4-$B139+1)</f>
        <v/>
      </c>
      <c r="L139" s="121">
        <f>$C139*INDEX(Curves!$AS$8:$AS$68,L$4-$B139+1)</f>
        <v/>
      </c>
      <c r="M139" s="121">
        <f>$C139*INDEX(Curves!$AS$8:$AS$68,M$4-$B139+1)</f>
        <v/>
      </c>
      <c r="N139" s="121">
        <f>$C139*INDEX(Curves!$AS$8:$AS$68,N$4-$B139+1)</f>
        <v/>
      </c>
      <c r="O139" s="121">
        <f>$C139*INDEX(Curves!$AS$8:$AS$68,O$4-$B139+1)</f>
        <v/>
      </c>
      <c r="P139" s="121">
        <f>$C139*INDEX(Curves!$AS$8:$AS$68,P$4-$B139+1)</f>
        <v/>
      </c>
      <c r="Q139" s="121">
        <f>$C139*INDEX(Curves!$AS$8:$AS$68,Q$4-$B139+1)</f>
        <v/>
      </c>
      <c r="R139" s="121">
        <f>$C139*INDEX(Curves!$AS$8:$AS$68,R$4-$B139+1)</f>
        <v/>
      </c>
      <c r="S139" s="121">
        <f>$C139*INDEX(Curves!$AS$8:$AS$68,S$4-$B139+1)</f>
        <v/>
      </c>
      <c r="T139" s="121">
        <f>$C139*INDEX(Curves!$AS$8:$AS$68,T$4-$B139+1)</f>
        <v/>
      </c>
      <c r="U139" s="121">
        <f>$C139*INDEX(Curves!$AS$8:$AS$68,U$4-$B139+1)</f>
        <v/>
      </c>
      <c r="V139" s="121">
        <f>$C139*INDEX(Curves!$AS$8:$AS$68,V$4-$B139+1)</f>
        <v/>
      </c>
      <c r="W139" s="121">
        <f>$C139*INDEX(Curves!$AS$8:$AS$68,W$4-$B139+1)</f>
        <v/>
      </c>
      <c r="X139" s="121">
        <f>$C139*INDEX(Curves!$AS$8:$AS$68,X$4-$B139+1)</f>
        <v/>
      </c>
      <c r="Y139" s="121">
        <f>$C139*INDEX(Curves!$AS$8:$AS$68,Y$4-$B139+1)</f>
        <v/>
      </c>
      <c r="Z139" s="121">
        <f>$C139*INDEX(Curves!$AS$8:$AS$68,Z$4-$B139+1)</f>
        <v/>
      </c>
      <c r="AA139" s="121">
        <f>$C139*INDEX(Curves!$AS$8:$AS$68,AA$4-$B139+1)</f>
        <v/>
      </c>
      <c r="AB139" s="121">
        <f>$C139*INDEX(Curves!$AS$8:$AS$68,AB$4-$B139+1)</f>
        <v/>
      </c>
      <c r="AC139" s="121">
        <f>$C139*INDEX(Curves!$AS$8:$AS$68,AC$4-$B139+1)</f>
        <v/>
      </c>
      <c r="AD139" s="121">
        <f>$C139*INDEX(Curves!$AS$8:$AS$68,AD$4-$B139+1)</f>
        <v/>
      </c>
      <c r="AE139" s="121">
        <f>$C139*INDEX(Curves!$AS$8:$AS$68,AE$4-$B139+1)</f>
        <v/>
      </c>
      <c r="AF139" s="121">
        <f>$C139*INDEX(Curves!$AS$8:$AS$68,AF$4-$B139+1)</f>
        <v/>
      </c>
      <c r="AG139" s="121">
        <f>$C139*INDEX(Curves!$AS$8:$AS$68,AG$4-$B139+1)</f>
        <v/>
      </c>
      <c r="AH139" s="121">
        <f>$C139*INDEX(Curves!$AS$8:$AS$68,AH$4-$B139+1)</f>
        <v/>
      </c>
      <c r="AI139" s="121">
        <f>$C139*INDEX(Curves!$AS$8:$AS$68,AI$4-$B139+1)</f>
        <v/>
      </c>
      <c r="AJ139" s="121">
        <f>$C139*INDEX(Curves!$AS$8:$AS$68,AJ$4-$B139+1)</f>
        <v/>
      </c>
      <c r="AK139" s="121">
        <f>$C139*INDEX(Curves!$AS$8:$AS$68,AK$4-$B139+1)</f>
        <v/>
      </c>
      <c r="AL139" s="121">
        <f>$C139*INDEX(Curves!$AS$8:$AS$68,AL$4-$B139+1)</f>
        <v/>
      </c>
      <c r="AM139" s="121">
        <f>$C139*INDEX(Curves!$AS$8:$AS$68,AM$4-$B139+1)</f>
        <v/>
      </c>
      <c r="AN139" s="121">
        <f>$C139*INDEX(Curves!$AS$8:$AS$68,AN$4-$B139+1)</f>
        <v/>
      </c>
      <c r="AO139" s="121">
        <f>$C139*INDEX(Curves!$AS$8:$AS$68,AO$4-$B139+1)</f>
        <v/>
      </c>
      <c r="AP139" s="121">
        <f>$C139*INDEX(Curves!$AS$8:$AS$68,AP$4-$B139+1)</f>
        <v/>
      </c>
      <c r="AQ139" s="121">
        <f>$C139*INDEX(Curves!$AS$8:$AS$68,AQ$4-$B139+1)</f>
        <v/>
      </c>
      <c r="AR139" s="121">
        <f>$C139*INDEX(Curves!$AS$8:$AS$68,AR$4-$B139+1)</f>
        <v/>
      </c>
      <c r="AS139" s="121">
        <f>$C139*INDEX(Curves!$AS$8:$AS$68,AS$4-$B139+1)</f>
        <v/>
      </c>
      <c r="AT139" s="121">
        <f>$C139*INDEX(Curves!$AS$8:$AS$68,AT$4-$B139+1)</f>
        <v/>
      </c>
      <c r="AU139" s="121">
        <f>$C139*INDEX(Curves!$AS$8:$AS$68,AU$4-$B139+1)</f>
        <v/>
      </c>
      <c r="AV139" s="121">
        <f>$C139*INDEX(Curves!$AS$8:$AS$68,AV$4-$B139+1)</f>
        <v/>
      </c>
      <c r="AW139" s="121">
        <f>$C139*INDEX(Curves!$AS$8:$AS$68,AW$4-$B139+1)</f>
        <v/>
      </c>
      <c r="AX139" s="121">
        <f>$C139*INDEX(Curves!$AS$8:$AS$68,AX$4-$B139+1)</f>
        <v/>
      </c>
      <c r="AY139" s="121">
        <f>$C139*INDEX(Curves!$AS$8:$AS$68,AY$4-$B139+1)</f>
        <v/>
      </c>
      <c r="AZ139" s="121">
        <f>$C139*INDEX(Curves!$AS$8:$AS$68,AZ$4-$B139+1)</f>
        <v/>
      </c>
      <c r="BA139" s="121">
        <f>$C139*INDEX(Curves!$AS$8:$AS$68,BA$4-$B139+1)</f>
        <v/>
      </c>
      <c r="BB139" s="121">
        <f>$C139*INDEX(Curves!$AS$8:$AS$68,BB$4-$B139+1)</f>
        <v/>
      </c>
      <c r="BC139" s="121">
        <f>$C139*INDEX(Curves!$AS$8:$AS$68,BC$4-$B139+1)</f>
        <v/>
      </c>
      <c r="BD139" s="121">
        <f>$C139*INDEX(Curves!$AS$8:$AS$68,BD$4-$B139+1)</f>
        <v/>
      </c>
      <c r="BE139" s="121">
        <f>$C139*INDEX(Curves!$AS$8:$AS$68,BE$4-$B139+1)</f>
        <v/>
      </c>
      <c r="BF139" s="121">
        <f>$C139*INDEX(Curves!$AS$8:$AS$68,BF$4-$B139+1)</f>
        <v/>
      </c>
      <c r="BG139" s="121">
        <f>$C139*INDEX(Curves!$AS$8:$AS$68,BG$4-$B139+1)</f>
        <v/>
      </c>
      <c r="BH139" s="121">
        <f>$C139*INDEX(Curves!$AS$8:$AS$68,BH$4-$B139+1)</f>
        <v/>
      </c>
      <c r="BI139" s="121">
        <f>$C139*INDEX(Curves!$AS$8:$AS$68,BI$4-$B139+1)</f>
        <v/>
      </c>
      <c r="BJ139" s="121">
        <f>$C139*INDEX(Curves!$AS$8:$AS$68,BJ$4-$B139+1)</f>
        <v/>
      </c>
      <c r="BK139" s="121">
        <f>$C139*INDEX(Curves!$AS$8:$AS$68,BK$4-$B139+1)</f>
        <v/>
      </c>
      <c r="BL139" s="121">
        <f>$C139*INDEX(Curves!$AS$8:$AS$68,BL$4-$B139+1)</f>
        <v/>
      </c>
    </row>
    <row r="140">
      <c r="A140" s="116" t="inlineStr">
        <is>
          <t>Cohort month 5</t>
        </is>
      </c>
      <c r="B140" s="116" t="n">
        <v>5</v>
      </c>
      <c r="C140" s="33">
        <f>INDEX(Ops!$E$85:$BL$85,1,$B140)</f>
        <v/>
      </c>
      <c r="J140" s="121">
        <f>$C140*INDEX(Curves!$AS$8:$AS$68,J$4-$B140+1)</f>
        <v/>
      </c>
      <c r="K140" s="121">
        <f>$C140*INDEX(Curves!$AS$8:$AS$68,K$4-$B140+1)</f>
        <v/>
      </c>
      <c r="L140" s="121">
        <f>$C140*INDEX(Curves!$AS$8:$AS$68,L$4-$B140+1)</f>
        <v/>
      </c>
      <c r="M140" s="121">
        <f>$C140*INDEX(Curves!$AS$8:$AS$68,M$4-$B140+1)</f>
        <v/>
      </c>
      <c r="N140" s="121">
        <f>$C140*INDEX(Curves!$AS$8:$AS$68,N$4-$B140+1)</f>
        <v/>
      </c>
      <c r="O140" s="121">
        <f>$C140*INDEX(Curves!$AS$8:$AS$68,O$4-$B140+1)</f>
        <v/>
      </c>
      <c r="P140" s="121">
        <f>$C140*INDEX(Curves!$AS$8:$AS$68,P$4-$B140+1)</f>
        <v/>
      </c>
      <c r="Q140" s="121">
        <f>$C140*INDEX(Curves!$AS$8:$AS$68,Q$4-$B140+1)</f>
        <v/>
      </c>
      <c r="R140" s="121">
        <f>$C140*INDEX(Curves!$AS$8:$AS$68,R$4-$B140+1)</f>
        <v/>
      </c>
      <c r="S140" s="121">
        <f>$C140*INDEX(Curves!$AS$8:$AS$68,S$4-$B140+1)</f>
        <v/>
      </c>
      <c r="T140" s="121">
        <f>$C140*INDEX(Curves!$AS$8:$AS$68,T$4-$B140+1)</f>
        <v/>
      </c>
      <c r="U140" s="121">
        <f>$C140*INDEX(Curves!$AS$8:$AS$68,U$4-$B140+1)</f>
        <v/>
      </c>
      <c r="V140" s="121">
        <f>$C140*INDEX(Curves!$AS$8:$AS$68,V$4-$B140+1)</f>
        <v/>
      </c>
      <c r="W140" s="121">
        <f>$C140*INDEX(Curves!$AS$8:$AS$68,W$4-$B140+1)</f>
        <v/>
      </c>
      <c r="X140" s="121">
        <f>$C140*INDEX(Curves!$AS$8:$AS$68,X$4-$B140+1)</f>
        <v/>
      </c>
      <c r="Y140" s="121">
        <f>$C140*INDEX(Curves!$AS$8:$AS$68,Y$4-$B140+1)</f>
        <v/>
      </c>
      <c r="Z140" s="121">
        <f>$C140*INDEX(Curves!$AS$8:$AS$68,Z$4-$B140+1)</f>
        <v/>
      </c>
      <c r="AA140" s="121">
        <f>$C140*INDEX(Curves!$AS$8:$AS$68,AA$4-$B140+1)</f>
        <v/>
      </c>
      <c r="AB140" s="121">
        <f>$C140*INDEX(Curves!$AS$8:$AS$68,AB$4-$B140+1)</f>
        <v/>
      </c>
      <c r="AC140" s="121">
        <f>$C140*INDEX(Curves!$AS$8:$AS$68,AC$4-$B140+1)</f>
        <v/>
      </c>
      <c r="AD140" s="121">
        <f>$C140*INDEX(Curves!$AS$8:$AS$68,AD$4-$B140+1)</f>
        <v/>
      </c>
      <c r="AE140" s="121">
        <f>$C140*INDEX(Curves!$AS$8:$AS$68,AE$4-$B140+1)</f>
        <v/>
      </c>
      <c r="AF140" s="121">
        <f>$C140*INDEX(Curves!$AS$8:$AS$68,AF$4-$B140+1)</f>
        <v/>
      </c>
      <c r="AG140" s="121">
        <f>$C140*INDEX(Curves!$AS$8:$AS$68,AG$4-$B140+1)</f>
        <v/>
      </c>
      <c r="AH140" s="121">
        <f>$C140*INDEX(Curves!$AS$8:$AS$68,AH$4-$B140+1)</f>
        <v/>
      </c>
      <c r="AI140" s="121">
        <f>$C140*INDEX(Curves!$AS$8:$AS$68,AI$4-$B140+1)</f>
        <v/>
      </c>
      <c r="AJ140" s="121">
        <f>$C140*INDEX(Curves!$AS$8:$AS$68,AJ$4-$B140+1)</f>
        <v/>
      </c>
      <c r="AK140" s="121">
        <f>$C140*INDEX(Curves!$AS$8:$AS$68,AK$4-$B140+1)</f>
        <v/>
      </c>
      <c r="AL140" s="121">
        <f>$C140*INDEX(Curves!$AS$8:$AS$68,AL$4-$B140+1)</f>
        <v/>
      </c>
      <c r="AM140" s="121">
        <f>$C140*INDEX(Curves!$AS$8:$AS$68,AM$4-$B140+1)</f>
        <v/>
      </c>
      <c r="AN140" s="121">
        <f>$C140*INDEX(Curves!$AS$8:$AS$68,AN$4-$B140+1)</f>
        <v/>
      </c>
      <c r="AO140" s="121">
        <f>$C140*INDEX(Curves!$AS$8:$AS$68,AO$4-$B140+1)</f>
        <v/>
      </c>
      <c r="AP140" s="121">
        <f>$C140*INDEX(Curves!$AS$8:$AS$68,AP$4-$B140+1)</f>
        <v/>
      </c>
      <c r="AQ140" s="121">
        <f>$C140*INDEX(Curves!$AS$8:$AS$68,AQ$4-$B140+1)</f>
        <v/>
      </c>
      <c r="AR140" s="121">
        <f>$C140*INDEX(Curves!$AS$8:$AS$68,AR$4-$B140+1)</f>
        <v/>
      </c>
      <c r="AS140" s="121">
        <f>$C140*INDEX(Curves!$AS$8:$AS$68,AS$4-$B140+1)</f>
        <v/>
      </c>
      <c r="AT140" s="121">
        <f>$C140*INDEX(Curves!$AS$8:$AS$68,AT$4-$B140+1)</f>
        <v/>
      </c>
      <c r="AU140" s="121">
        <f>$C140*INDEX(Curves!$AS$8:$AS$68,AU$4-$B140+1)</f>
        <v/>
      </c>
      <c r="AV140" s="121">
        <f>$C140*INDEX(Curves!$AS$8:$AS$68,AV$4-$B140+1)</f>
        <v/>
      </c>
      <c r="AW140" s="121">
        <f>$C140*INDEX(Curves!$AS$8:$AS$68,AW$4-$B140+1)</f>
        <v/>
      </c>
      <c r="AX140" s="121">
        <f>$C140*INDEX(Curves!$AS$8:$AS$68,AX$4-$B140+1)</f>
        <v/>
      </c>
      <c r="AY140" s="121">
        <f>$C140*INDEX(Curves!$AS$8:$AS$68,AY$4-$B140+1)</f>
        <v/>
      </c>
      <c r="AZ140" s="121">
        <f>$C140*INDEX(Curves!$AS$8:$AS$68,AZ$4-$B140+1)</f>
        <v/>
      </c>
      <c r="BA140" s="121">
        <f>$C140*INDEX(Curves!$AS$8:$AS$68,BA$4-$B140+1)</f>
        <v/>
      </c>
      <c r="BB140" s="121">
        <f>$C140*INDEX(Curves!$AS$8:$AS$68,BB$4-$B140+1)</f>
        <v/>
      </c>
      <c r="BC140" s="121">
        <f>$C140*INDEX(Curves!$AS$8:$AS$68,BC$4-$B140+1)</f>
        <v/>
      </c>
      <c r="BD140" s="121">
        <f>$C140*INDEX(Curves!$AS$8:$AS$68,BD$4-$B140+1)</f>
        <v/>
      </c>
      <c r="BE140" s="121">
        <f>$C140*INDEX(Curves!$AS$8:$AS$68,BE$4-$B140+1)</f>
        <v/>
      </c>
      <c r="BF140" s="121">
        <f>$C140*INDEX(Curves!$AS$8:$AS$68,BF$4-$B140+1)</f>
        <v/>
      </c>
      <c r="BG140" s="121">
        <f>$C140*INDEX(Curves!$AS$8:$AS$68,BG$4-$B140+1)</f>
        <v/>
      </c>
      <c r="BH140" s="121">
        <f>$C140*INDEX(Curves!$AS$8:$AS$68,BH$4-$B140+1)</f>
        <v/>
      </c>
      <c r="BI140" s="121">
        <f>$C140*INDEX(Curves!$AS$8:$AS$68,BI$4-$B140+1)</f>
        <v/>
      </c>
      <c r="BJ140" s="121">
        <f>$C140*INDEX(Curves!$AS$8:$AS$68,BJ$4-$B140+1)</f>
        <v/>
      </c>
      <c r="BK140" s="121">
        <f>$C140*INDEX(Curves!$AS$8:$AS$68,BK$4-$B140+1)</f>
        <v/>
      </c>
      <c r="BL140" s="121">
        <f>$C140*INDEX(Curves!$AS$8:$AS$68,BL$4-$B140+1)</f>
        <v/>
      </c>
    </row>
    <row r="141">
      <c r="A141" s="116" t="inlineStr">
        <is>
          <t>Cohort month 6</t>
        </is>
      </c>
      <c r="B141" s="116" t="n">
        <v>6</v>
      </c>
      <c r="C141" s="33">
        <f>INDEX(Ops!$E$85:$BL$85,1,$B141)</f>
        <v/>
      </c>
      <c r="K141" s="121">
        <f>$C141*INDEX(Curves!$AS$8:$AS$68,K$4-$B141+1)</f>
        <v/>
      </c>
      <c r="L141" s="121">
        <f>$C141*INDEX(Curves!$AS$8:$AS$68,L$4-$B141+1)</f>
        <v/>
      </c>
      <c r="M141" s="121">
        <f>$C141*INDEX(Curves!$AS$8:$AS$68,M$4-$B141+1)</f>
        <v/>
      </c>
      <c r="N141" s="121">
        <f>$C141*INDEX(Curves!$AS$8:$AS$68,N$4-$B141+1)</f>
        <v/>
      </c>
      <c r="O141" s="121">
        <f>$C141*INDEX(Curves!$AS$8:$AS$68,O$4-$B141+1)</f>
        <v/>
      </c>
      <c r="P141" s="121">
        <f>$C141*INDEX(Curves!$AS$8:$AS$68,P$4-$B141+1)</f>
        <v/>
      </c>
      <c r="Q141" s="121">
        <f>$C141*INDEX(Curves!$AS$8:$AS$68,Q$4-$B141+1)</f>
        <v/>
      </c>
      <c r="R141" s="121">
        <f>$C141*INDEX(Curves!$AS$8:$AS$68,R$4-$B141+1)</f>
        <v/>
      </c>
      <c r="S141" s="121">
        <f>$C141*INDEX(Curves!$AS$8:$AS$68,S$4-$B141+1)</f>
        <v/>
      </c>
      <c r="T141" s="121">
        <f>$C141*INDEX(Curves!$AS$8:$AS$68,T$4-$B141+1)</f>
        <v/>
      </c>
      <c r="U141" s="121">
        <f>$C141*INDEX(Curves!$AS$8:$AS$68,U$4-$B141+1)</f>
        <v/>
      </c>
      <c r="V141" s="121">
        <f>$C141*INDEX(Curves!$AS$8:$AS$68,V$4-$B141+1)</f>
        <v/>
      </c>
      <c r="W141" s="121">
        <f>$C141*INDEX(Curves!$AS$8:$AS$68,W$4-$B141+1)</f>
        <v/>
      </c>
      <c r="X141" s="121">
        <f>$C141*INDEX(Curves!$AS$8:$AS$68,X$4-$B141+1)</f>
        <v/>
      </c>
      <c r="Y141" s="121">
        <f>$C141*INDEX(Curves!$AS$8:$AS$68,Y$4-$B141+1)</f>
        <v/>
      </c>
      <c r="Z141" s="121">
        <f>$C141*INDEX(Curves!$AS$8:$AS$68,Z$4-$B141+1)</f>
        <v/>
      </c>
      <c r="AA141" s="121">
        <f>$C141*INDEX(Curves!$AS$8:$AS$68,AA$4-$B141+1)</f>
        <v/>
      </c>
      <c r="AB141" s="121">
        <f>$C141*INDEX(Curves!$AS$8:$AS$68,AB$4-$B141+1)</f>
        <v/>
      </c>
      <c r="AC141" s="121">
        <f>$C141*INDEX(Curves!$AS$8:$AS$68,AC$4-$B141+1)</f>
        <v/>
      </c>
      <c r="AD141" s="121">
        <f>$C141*INDEX(Curves!$AS$8:$AS$68,AD$4-$B141+1)</f>
        <v/>
      </c>
      <c r="AE141" s="121">
        <f>$C141*INDEX(Curves!$AS$8:$AS$68,AE$4-$B141+1)</f>
        <v/>
      </c>
      <c r="AF141" s="121">
        <f>$C141*INDEX(Curves!$AS$8:$AS$68,AF$4-$B141+1)</f>
        <v/>
      </c>
      <c r="AG141" s="121">
        <f>$C141*INDEX(Curves!$AS$8:$AS$68,AG$4-$B141+1)</f>
        <v/>
      </c>
      <c r="AH141" s="121">
        <f>$C141*INDEX(Curves!$AS$8:$AS$68,AH$4-$B141+1)</f>
        <v/>
      </c>
      <c r="AI141" s="121">
        <f>$C141*INDEX(Curves!$AS$8:$AS$68,AI$4-$B141+1)</f>
        <v/>
      </c>
      <c r="AJ141" s="121">
        <f>$C141*INDEX(Curves!$AS$8:$AS$68,AJ$4-$B141+1)</f>
        <v/>
      </c>
      <c r="AK141" s="121">
        <f>$C141*INDEX(Curves!$AS$8:$AS$68,AK$4-$B141+1)</f>
        <v/>
      </c>
      <c r="AL141" s="121">
        <f>$C141*INDEX(Curves!$AS$8:$AS$68,AL$4-$B141+1)</f>
        <v/>
      </c>
      <c r="AM141" s="121">
        <f>$C141*INDEX(Curves!$AS$8:$AS$68,AM$4-$B141+1)</f>
        <v/>
      </c>
      <c r="AN141" s="121">
        <f>$C141*INDEX(Curves!$AS$8:$AS$68,AN$4-$B141+1)</f>
        <v/>
      </c>
      <c r="AO141" s="121">
        <f>$C141*INDEX(Curves!$AS$8:$AS$68,AO$4-$B141+1)</f>
        <v/>
      </c>
      <c r="AP141" s="121">
        <f>$C141*INDEX(Curves!$AS$8:$AS$68,AP$4-$B141+1)</f>
        <v/>
      </c>
      <c r="AQ141" s="121">
        <f>$C141*INDEX(Curves!$AS$8:$AS$68,AQ$4-$B141+1)</f>
        <v/>
      </c>
      <c r="AR141" s="121">
        <f>$C141*INDEX(Curves!$AS$8:$AS$68,AR$4-$B141+1)</f>
        <v/>
      </c>
      <c r="AS141" s="121">
        <f>$C141*INDEX(Curves!$AS$8:$AS$68,AS$4-$B141+1)</f>
        <v/>
      </c>
      <c r="AT141" s="121">
        <f>$C141*INDEX(Curves!$AS$8:$AS$68,AT$4-$B141+1)</f>
        <v/>
      </c>
      <c r="AU141" s="121">
        <f>$C141*INDEX(Curves!$AS$8:$AS$68,AU$4-$B141+1)</f>
        <v/>
      </c>
      <c r="AV141" s="121">
        <f>$C141*INDEX(Curves!$AS$8:$AS$68,AV$4-$B141+1)</f>
        <v/>
      </c>
      <c r="AW141" s="121">
        <f>$C141*INDEX(Curves!$AS$8:$AS$68,AW$4-$B141+1)</f>
        <v/>
      </c>
      <c r="AX141" s="121">
        <f>$C141*INDEX(Curves!$AS$8:$AS$68,AX$4-$B141+1)</f>
        <v/>
      </c>
      <c r="AY141" s="121">
        <f>$C141*INDEX(Curves!$AS$8:$AS$68,AY$4-$B141+1)</f>
        <v/>
      </c>
      <c r="AZ141" s="121">
        <f>$C141*INDEX(Curves!$AS$8:$AS$68,AZ$4-$B141+1)</f>
        <v/>
      </c>
      <c r="BA141" s="121">
        <f>$C141*INDEX(Curves!$AS$8:$AS$68,BA$4-$B141+1)</f>
        <v/>
      </c>
      <c r="BB141" s="121">
        <f>$C141*INDEX(Curves!$AS$8:$AS$68,BB$4-$B141+1)</f>
        <v/>
      </c>
      <c r="BC141" s="121">
        <f>$C141*INDEX(Curves!$AS$8:$AS$68,BC$4-$B141+1)</f>
        <v/>
      </c>
      <c r="BD141" s="121">
        <f>$C141*INDEX(Curves!$AS$8:$AS$68,BD$4-$B141+1)</f>
        <v/>
      </c>
      <c r="BE141" s="121">
        <f>$C141*INDEX(Curves!$AS$8:$AS$68,BE$4-$B141+1)</f>
        <v/>
      </c>
      <c r="BF141" s="121">
        <f>$C141*INDEX(Curves!$AS$8:$AS$68,BF$4-$B141+1)</f>
        <v/>
      </c>
      <c r="BG141" s="121">
        <f>$C141*INDEX(Curves!$AS$8:$AS$68,BG$4-$B141+1)</f>
        <v/>
      </c>
      <c r="BH141" s="121">
        <f>$C141*INDEX(Curves!$AS$8:$AS$68,BH$4-$B141+1)</f>
        <v/>
      </c>
      <c r="BI141" s="121">
        <f>$C141*INDEX(Curves!$AS$8:$AS$68,BI$4-$B141+1)</f>
        <v/>
      </c>
      <c r="BJ141" s="121">
        <f>$C141*INDEX(Curves!$AS$8:$AS$68,BJ$4-$B141+1)</f>
        <v/>
      </c>
      <c r="BK141" s="121">
        <f>$C141*INDEX(Curves!$AS$8:$AS$68,BK$4-$B141+1)</f>
        <v/>
      </c>
      <c r="BL141" s="121">
        <f>$C141*INDEX(Curves!$AS$8:$AS$68,BL$4-$B141+1)</f>
        <v/>
      </c>
    </row>
    <row r="142">
      <c r="A142" s="116" t="inlineStr">
        <is>
          <t>Cohort month 7</t>
        </is>
      </c>
      <c r="B142" s="116" t="n">
        <v>7</v>
      </c>
      <c r="C142" s="33">
        <f>INDEX(Ops!$E$85:$BL$85,1,$B142)</f>
        <v/>
      </c>
      <c r="L142" s="121">
        <f>$C142*INDEX(Curves!$AS$8:$AS$68,L$4-$B142+1)</f>
        <v/>
      </c>
      <c r="M142" s="121">
        <f>$C142*INDEX(Curves!$AS$8:$AS$68,M$4-$B142+1)</f>
        <v/>
      </c>
      <c r="N142" s="121">
        <f>$C142*INDEX(Curves!$AS$8:$AS$68,N$4-$B142+1)</f>
        <v/>
      </c>
      <c r="O142" s="121">
        <f>$C142*INDEX(Curves!$AS$8:$AS$68,O$4-$B142+1)</f>
        <v/>
      </c>
      <c r="P142" s="121">
        <f>$C142*INDEX(Curves!$AS$8:$AS$68,P$4-$B142+1)</f>
        <v/>
      </c>
      <c r="Q142" s="121">
        <f>$C142*INDEX(Curves!$AS$8:$AS$68,Q$4-$B142+1)</f>
        <v/>
      </c>
      <c r="R142" s="121">
        <f>$C142*INDEX(Curves!$AS$8:$AS$68,R$4-$B142+1)</f>
        <v/>
      </c>
      <c r="S142" s="121">
        <f>$C142*INDEX(Curves!$AS$8:$AS$68,S$4-$B142+1)</f>
        <v/>
      </c>
      <c r="T142" s="121">
        <f>$C142*INDEX(Curves!$AS$8:$AS$68,T$4-$B142+1)</f>
        <v/>
      </c>
      <c r="U142" s="121">
        <f>$C142*INDEX(Curves!$AS$8:$AS$68,U$4-$B142+1)</f>
        <v/>
      </c>
      <c r="V142" s="121">
        <f>$C142*INDEX(Curves!$AS$8:$AS$68,V$4-$B142+1)</f>
        <v/>
      </c>
      <c r="W142" s="121">
        <f>$C142*INDEX(Curves!$AS$8:$AS$68,W$4-$B142+1)</f>
        <v/>
      </c>
      <c r="X142" s="121">
        <f>$C142*INDEX(Curves!$AS$8:$AS$68,X$4-$B142+1)</f>
        <v/>
      </c>
      <c r="Y142" s="121">
        <f>$C142*INDEX(Curves!$AS$8:$AS$68,Y$4-$B142+1)</f>
        <v/>
      </c>
      <c r="Z142" s="121">
        <f>$C142*INDEX(Curves!$AS$8:$AS$68,Z$4-$B142+1)</f>
        <v/>
      </c>
      <c r="AA142" s="121">
        <f>$C142*INDEX(Curves!$AS$8:$AS$68,AA$4-$B142+1)</f>
        <v/>
      </c>
      <c r="AB142" s="121">
        <f>$C142*INDEX(Curves!$AS$8:$AS$68,AB$4-$B142+1)</f>
        <v/>
      </c>
      <c r="AC142" s="121">
        <f>$C142*INDEX(Curves!$AS$8:$AS$68,AC$4-$B142+1)</f>
        <v/>
      </c>
      <c r="AD142" s="121">
        <f>$C142*INDEX(Curves!$AS$8:$AS$68,AD$4-$B142+1)</f>
        <v/>
      </c>
      <c r="AE142" s="121">
        <f>$C142*INDEX(Curves!$AS$8:$AS$68,AE$4-$B142+1)</f>
        <v/>
      </c>
      <c r="AF142" s="121">
        <f>$C142*INDEX(Curves!$AS$8:$AS$68,AF$4-$B142+1)</f>
        <v/>
      </c>
      <c r="AG142" s="121">
        <f>$C142*INDEX(Curves!$AS$8:$AS$68,AG$4-$B142+1)</f>
        <v/>
      </c>
      <c r="AH142" s="121">
        <f>$C142*INDEX(Curves!$AS$8:$AS$68,AH$4-$B142+1)</f>
        <v/>
      </c>
      <c r="AI142" s="121">
        <f>$C142*INDEX(Curves!$AS$8:$AS$68,AI$4-$B142+1)</f>
        <v/>
      </c>
      <c r="AJ142" s="121">
        <f>$C142*INDEX(Curves!$AS$8:$AS$68,AJ$4-$B142+1)</f>
        <v/>
      </c>
      <c r="AK142" s="121">
        <f>$C142*INDEX(Curves!$AS$8:$AS$68,AK$4-$B142+1)</f>
        <v/>
      </c>
      <c r="AL142" s="121">
        <f>$C142*INDEX(Curves!$AS$8:$AS$68,AL$4-$B142+1)</f>
        <v/>
      </c>
      <c r="AM142" s="121">
        <f>$C142*INDEX(Curves!$AS$8:$AS$68,AM$4-$B142+1)</f>
        <v/>
      </c>
      <c r="AN142" s="121">
        <f>$C142*INDEX(Curves!$AS$8:$AS$68,AN$4-$B142+1)</f>
        <v/>
      </c>
      <c r="AO142" s="121">
        <f>$C142*INDEX(Curves!$AS$8:$AS$68,AO$4-$B142+1)</f>
        <v/>
      </c>
      <c r="AP142" s="121">
        <f>$C142*INDEX(Curves!$AS$8:$AS$68,AP$4-$B142+1)</f>
        <v/>
      </c>
      <c r="AQ142" s="121">
        <f>$C142*INDEX(Curves!$AS$8:$AS$68,AQ$4-$B142+1)</f>
        <v/>
      </c>
      <c r="AR142" s="121">
        <f>$C142*INDEX(Curves!$AS$8:$AS$68,AR$4-$B142+1)</f>
        <v/>
      </c>
      <c r="AS142" s="121">
        <f>$C142*INDEX(Curves!$AS$8:$AS$68,AS$4-$B142+1)</f>
        <v/>
      </c>
      <c r="AT142" s="121">
        <f>$C142*INDEX(Curves!$AS$8:$AS$68,AT$4-$B142+1)</f>
        <v/>
      </c>
      <c r="AU142" s="121">
        <f>$C142*INDEX(Curves!$AS$8:$AS$68,AU$4-$B142+1)</f>
        <v/>
      </c>
      <c r="AV142" s="121">
        <f>$C142*INDEX(Curves!$AS$8:$AS$68,AV$4-$B142+1)</f>
        <v/>
      </c>
      <c r="AW142" s="121">
        <f>$C142*INDEX(Curves!$AS$8:$AS$68,AW$4-$B142+1)</f>
        <v/>
      </c>
      <c r="AX142" s="121">
        <f>$C142*INDEX(Curves!$AS$8:$AS$68,AX$4-$B142+1)</f>
        <v/>
      </c>
      <c r="AY142" s="121">
        <f>$C142*INDEX(Curves!$AS$8:$AS$68,AY$4-$B142+1)</f>
        <v/>
      </c>
      <c r="AZ142" s="121">
        <f>$C142*INDEX(Curves!$AS$8:$AS$68,AZ$4-$B142+1)</f>
        <v/>
      </c>
      <c r="BA142" s="121">
        <f>$C142*INDEX(Curves!$AS$8:$AS$68,BA$4-$B142+1)</f>
        <v/>
      </c>
      <c r="BB142" s="121">
        <f>$C142*INDEX(Curves!$AS$8:$AS$68,BB$4-$B142+1)</f>
        <v/>
      </c>
      <c r="BC142" s="121">
        <f>$C142*INDEX(Curves!$AS$8:$AS$68,BC$4-$B142+1)</f>
        <v/>
      </c>
      <c r="BD142" s="121">
        <f>$C142*INDEX(Curves!$AS$8:$AS$68,BD$4-$B142+1)</f>
        <v/>
      </c>
      <c r="BE142" s="121">
        <f>$C142*INDEX(Curves!$AS$8:$AS$68,BE$4-$B142+1)</f>
        <v/>
      </c>
      <c r="BF142" s="121">
        <f>$C142*INDEX(Curves!$AS$8:$AS$68,BF$4-$B142+1)</f>
        <v/>
      </c>
      <c r="BG142" s="121">
        <f>$C142*INDEX(Curves!$AS$8:$AS$68,BG$4-$B142+1)</f>
        <v/>
      </c>
      <c r="BH142" s="121">
        <f>$C142*INDEX(Curves!$AS$8:$AS$68,BH$4-$B142+1)</f>
        <v/>
      </c>
      <c r="BI142" s="121">
        <f>$C142*INDEX(Curves!$AS$8:$AS$68,BI$4-$B142+1)</f>
        <v/>
      </c>
      <c r="BJ142" s="121">
        <f>$C142*INDEX(Curves!$AS$8:$AS$68,BJ$4-$B142+1)</f>
        <v/>
      </c>
      <c r="BK142" s="121">
        <f>$C142*INDEX(Curves!$AS$8:$AS$68,BK$4-$B142+1)</f>
        <v/>
      </c>
      <c r="BL142" s="121">
        <f>$C142*INDEX(Curves!$AS$8:$AS$68,BL$4-$B142+1)</f>
        <v/>
      </c>
    </row>
    <row r="143">
      <c r="A143" s="116" t="inlineStr">
        <is>
          <t>Cohort month 8</t>
        </is>
      </c>
      <c r="B143" s="116" t="n">
        <v>8</v>
      </c>
      <c r="C143" s="33">
        <f>INDEX(Ops!$E$85:$BL$85,1,$B143)</f>
        <v/>
      </c>
      <c r="M143" s="121">
        <f>$C143*INDEX(Curves!$AS$8:$AS$68,M$4-$B143+1)</f>
        <v/>
      </c>
      <c r="N143" s="121">
        <f>$C143*INDEX(Curves!$AS$8:$AS$68,N$4-$B143+1)</f>
        <v/>
      </c>
      <c r="O143" s="121">
        <f>$C143*INDEX(Curves!$AS$8:$AS$68,O$4-$B143+1)</f>
        <v/>
      </c>
      <c r="P143" s="121">
        <f>$C143*INDEX(Curves!$AS$8:$AS$68,P$4-$B143+1)</f>
        <v/>
      </c>
      <c r="Q143" s="121">
        <f>$C143*INDEX(Curves!$AS$8:$AS$68,Q$4-$B143+1)</f>
        <v/>
      </c>
      <c r="R143" s="121">
        <f>$C143*INDEX(Curves!$AS$8:$AS$68,R$4-$B143+1)</f>
        <v/>
      </c>
      <c r="S143" s="121">
        <f>$C143*INDEX(Curves!$AS$8:$AS$68,S$4-$B143+1)</f>
        <v/>
      </c>
      <c r="T143" s="121">
        <f>$C143*INDEX(Curves!$AS$8:$AS$68,T$4-$B143+1)</f>
        <v/>
      </c>
      <c r="U143" s="121">
        <f>$C143*INDEX(Curves!$AS$8:$AS$68,U$4-$B143+1)</f>
        <v/>
      </c>
      <c r="V143" s="121">
        <f>$C143*INDEX(Curves!$AS$8:$AS$68,V$4-$B143+1)</f>
        <v/>
      </c>
      <c r="W143" s="121">
        <f>$C143*INDEX(Curves!$AS$8:$AS$68,W$4-$B143+1)</f>
        <v/>
      </c>
      <c r="X143" s="121">
        <f>$C143*INDEX(Curves!$AS$8:$AS$68,X$4-$B143+1)</f>
        <v/>
      </c>
      <c r="Y143" s="121">
        <f>$C143*INDEX(Curves!$AS$8:$AS$68,Y$4-$B143+1)</f>
        <v/>
      </c>
      <c r="Z143" s="121">
        <f>$C143*INDEX(Curves!$AS$8:$AS$68,Z$4-$B143+1)</f>
        <v/>
      </c>
      <c r="AA143" s="121">
        <f>$C143*INDEX(Curves!$AS$8:$AS$68,AA$4-$B143+1)</f>
        <v/>
      </c>
      <c r="AB143" s="121">
        <f>$C143*INDEX(Curves!$AS$8:$AS$68,AB$4-$B143+1)</f>
        <v/>
      </c>
      <c r="AC143" s="121">
        <f>$C143*INDEX(Curves!$AS$8:$AS$68,AC$4-$B143+1)</f>
        <v/>
      </c>
      <c r="AD143" s="121">
        <f>$C143*INDEX(Curves!$AS$8:$AS$68,AD$4-$B143+1)</f>
        <v/>
      </c>
      <c r="AE143" s="121">
        <f>$C143*INDEX(Curves!$AS$8:$AS$68,AE$4-$B143+1)</f>
        <v/>
      </c>
      <c r="AF143" s="121">
        <f>$C143*INDEX(Curves!$AS$8:$AS$68,AF$4-$B143+1)</f>
        <v/>
      </c>
      <c r="AG143" s="121">
        <f>$C143*INDEX(Curves!$AS$8:$AS$68,AG$4-$B143+1)</f>
        <v/>
      </c>
      <c r="AH143" s="121">
        <f>$C143*INDEX(Curves!$AS$8:$AS$68,AH$4-$B143+1)</f>
        <v/>
      </c>
      <c r="AI143" s="121">
        <f>$C143*INDEX(Curves!$AS$8:$AS$68,AI$4-$B143+1)</f>
        <v/>
      </c>
      <c r="AJ143" s="121">
        <f>$C143*INDEX(Curves!$AS$8:$AS$68,AJ$4-$B143+1)</f>
        <v/>
      </c>
      <c r="AK143" s="121">
        <f>$C143*INDEX(Curves!$AS$8:$AS$68,AK$4-$B143+1)</f>
        <v/>
      </c>
      <c r="AL143" s="121">
        <f>$C143*INDEX(Curves!$AS$8:$AS$68,AL$4-$B143+1)</f>
        <v/>
      </c>
      <c r="AM143" s="121">
        <f>$C143*INDEX(Curves!$AS$8:$AS$68,AM$4-$B143+1)</f>
        <v/>
      </c>
      <c r="AN143" s="121">
        <f>$C143*INDEX(Curves!$AS$8:$AS$68,AN$4-$B143+1)</f>
        <v/>
      </c>
      <c r="AO143" s="121">
        <f>$C143*INDEX(Curves!$AS$8:$AS$68,AO$4-$B143+1)</f>
        <v/>
      </c>
      <c r="AP143" s="121">
        <f>$C143*INDEX(Curves!$AS$8:$AS$68,AP$4-$B143+1)</f>
        <v/>
      </c>
      <c r="AQ143" s="121">
        <f>$C143*INDEX(Curves!$AS$8:$AS$68,AQ$4-$B143+1)</f>
        <v/>
      </c>
      <c r="AR143" s="121">
        <f>$C143*INDEX(Curves!$AS$8:$AS$68,AR$4-$B143+1)</f>
        <v/>
      </c>
      <c r="AS143" s="121">
        <f>$C143*INDEX(Curves!$AS$8:$AS$68,AS$4-$B143+1)</f>
        <v/>
      </c>
      <c r="AT143" s="121">
        <f>$C143*INDEX(Curves!$AS$8:$AS$68,AT$4-$B143+1)</f>
        <v/>
      </c>
      <c r="AU143" s="121">
        <f>$C143*INDEX(Curves!$AS$8:$AS$68,AU$4-$B143+1)</f>
        <v/>
      </c>
      <c r="AV143" s="121">
        <f>$C143*INDEX(Curves!$AS$8:$AS$68,AV$4-$B143+1)</f>
        <v/>
      </c>
      <c r="AW143" s="121">
        <f>$C143*INDEX(Curves!$AS$8:$AS$68,AW$4-$B143+1)</f>
        <v/>
      </c>
      <c r="AX143" s="121">
        <f>$C143*INDEX(Curves!$AS$8:$AS$68,AX$4-$B143+1)</f>
        <v/>
      </c>
      <c r="AY143" s="121">
        <f>$C143*INDEX(Curves!$AS$8:$AS$68,AY$4-$B143+1)</f>
        <v/>
      </c>
      <c r="AZ143" s="121">
        <f>$C143*INDEX(Curves!$AS$8:$AS$68,AZ$4-$B143+1)</f>
        <v/>
      </c>
      <c r="BA143" s="121">
        <f>$C143*INDEX(Curves!$AS$8:$AS$68,BA$4-$B143+1)</f>
        <v/>
      </c>
      <c r="BB143" s="121">
        <f>$C143*INDEX(Curves!$AS$8:$AS$68,BB$4-$B143+1)</f>
        <v/>
      </c>
      <c r="BC143" s="121">
        <f>$C143*INDEX(Curves!$AS$8:$AS$68,BC$4-$B143+1)</f>
        <v/>
      </c>
      <c r="BD143" s="121">
        <f>$C143*INDEX(Curves!$AS$8:$AS$68,BD$4-$B143+1)</f>
        <v/>
      </c>
      <c r="BE143" s="121">
        <f>$C143*INDEX(Curves!$AS$8:$AS$68,BE$4-$B143+1)</f>
        <v/>
      </c>
      <c r="BF143" s="121">
        <f>$C143*INDEX(Curves!$AS$8:$AS$68,BF$4-$B143+1)</f>
        <v/>
      </c>
      <c r="BG143" s="121">
        <f>$C143*INDEX(Curves!$AS$8:$AS$68,BG$4-$B143+1)</f>
        <v/>
      </c>
      <c r="BH143" s="121">
        <f>$C143*INDEX(Curves!$AS$8:$AS$68,BH$4-$B143+1)</f>
        <v/>
      </c>
      <c r="BI143" s="121">
        <f>$C143*INDEX(Curves!$AS$8:$AS$68,BI$4-$B143+1)</f>
        <v/>
      </c>
      <c r="BJ143" s="121">
        <f>$C143*INDEX(Curves!$AS$8:$AS$68,BJ$4-$B143+1)</f>
        <v/>
      </c>
      <c r="BK143" s="121">
        <f>$C143*INDEX(Curves!$AS$8:$AS$68,BK$4-$B143+1)</f>
        <v/>
      </c>
      <c r="BL143" s="121">
        <f>$C143*INDEX(Curves!$AS$8:$AS$68,BL$4-$B143+1)</f>
        <v/>
      </c>
    </row>
    <row r="144">
      <c r="A144" s="116" t="inlineStr">
        <is>
          <t>Cohort month 9</t>
        </is>
      </c>
      <c r="B144" s="116" t="n">
        <v>9</v>
      </c>
      <c r="C144" s="33">
        <f>INDEX(Ops!$E$85:$BL$85,1,$B144)</f>
        <v/>
      </c>
      <c r="N144" s="121">
        <f>$C144*INDEX(Curves!$AS$8:$AS$68,N$4-$B144+1)</f>
        <v/>
      </c>
      <c r="O144" s="121">
        <f>$C144*INDEX(Curves!$AS$8:$AS$68,O$4-$B144+1)</f>
        <v/>
      </c>
      <c r="P144" s="121">
        <f>$C144*INDEX(Curves!$AS$8:$AS$68,P$4-$B144+1)</f>
        <v/>
      </c>
      <c r="Q144" s="121">
        <f>$C144*INDEX(Curves!$AS$8:$AS$68,Q$4-$B144+1)</f>
        <v/>
      </c>
      <c r="R144" s="121">
        <f>$C144*INDEX(Curves!$AS$8:$AS$68,R$4-$B144+1)</f>
        <v/>
      </c>
      <c r="S144" s="121">
        <f>$C144*INDEX(Curves!$AS$8:$AS$68,S$4-$B144+1)</f>
        <v/>
      </c>
      <c r="T144" s="121">
        <f>$C144*INDEX(Curves!$AS$8:$AS$68,T$4-$B144+1)</f>
        <v/>
      </c>
      <c r="U144" s="121">
        <f>$C144*INDEX(Curves!$AS$8:$AS$68,U$4-$B144+1)</f>
        <v/>
      </c>
      <c r="V144" s="121">
        <f>$C144*INDEX(Curves!$AS$8:$AS$68,V$4-$B144+1)</f>
        <v/>
      </c>
      <c r="W144" s="121">
        <f>$C144*INDEX(Curves!$AS$8:$AS$68,W$4-$B144+1)</f>
        <v/>
      </c>
      <c r="X144" s="121">
        <f>$C144*INDEX(Curves!$AS$8:$AS$68,X$4-$B144+1)</f>
        <v/>
      </c>
      <c r="Y144" s="121">
        <f>$C144*INDEX(Curves!$AS$8:$AS$68,Y$4-$B144+1)</f>
        <v/>
      </c>
      <c r="Z144" s="121">
        <f>$C144*INDEX(Curves!$AS$8:$AS$68,Z$4-$B144+1)</f>
        <v/>
      </c>
      <c r="AA144" s="121">
        <f>$C144*INDEX(Curves!$AS$8:$AS$68,AA$4-$B144+1)</f>
        <v/>
      </c>
      <c r="AB144" s="121">
        <f>$C144*INDEX(Curves!$AS$8:$AS$68,AB$4-$B144+1)</f>
        <v/>
      </c>
      <c r="AC144" s="121">
        <f>$C144*INDEX(Curves!$AS$8:$AS$68,AC$4-$B144+1)</f>
        <v/>
      </c>
      <c r="AD144" s="121">
        <f>$C144*INDEX(Curves!$AS$8:$AS$68,AD$4-$B144+1)</f>
        <v/>
      </c>
      <c r="AE144" s="121">
        <f>$C144*INDEX(Curves!$AS$8:$AS$68,AE$4-$B144+1)</f>
        <v/>
      </c>
      <c r="AF144" s="121">
        <f>$C144*INDEX(Curves!$AS$8:$AS$68,AF$4-$B144+1)</f>
        <v/>
      </c>
      <c r="AG144" s="121">
        <f>$C144*INDEX(Curves!$AS$8:$AS$68,AG$4-$B144+1)</f>
        <v/>
      </c>
      <c r="AH144" s="121">
        <f>$C144*INDEX(Curves!$AS$8:$AS$68,AH$4-$B144+1)</f>
        <v/>
      </c>
      <c r="AI144" s="121">
        <f>$C144*INDEX(Curves!$AS$8:$AS$68,AI$4-$B144+1)</f>
        <v/>
      </c>
      <c r="AJ144" s="121">
        <f>$C144*INDEX(Curves!$AS$8:$AS$68,AJ$4-$B144+1)</f>
        <v/>
      </c>
      <c r="AK144" s="121">
        <f>$C144*INDEX(Curves!$AS$8:$AS$68,AK$4-$B144+1)</f>
        <v/>
      </c>
      <c r="AL144" s="121">
        <f>$C144*INDEX(Curves!$AS$8:$AS$68,AL$4-$B144+1)</f>
        <v/>
      </c>
      <c r="AM144" s="121">
        <f>$C144*INDEX(Curves!$AS$8:$AS$68,AM$4-$B144+1)</f>
        <v/>
      </c>
      <c r="AN144" s="121">
        <f>$C144*INDEX(Curves!$AS$8:$AS$68,AN$4-$B144+1)</f>
        <v/>
      </c>
      <c r="AO144" s="121">
        <f>$C144*INDEX(Curves!$AS$8:$AS$68,AO$4-$B144+1)</f>
        <v/>
      </c>
      <c r="AP144" s="121">
        <f>$C144*INDEX(Curves!$AS$8:$AS$68,AP$4-$B144+1)</f>
        <v/>
      </c>
      <c r="AQ144" s="121">
        <f>$C144*INDEX(Curves!$AS$8:$AS$68,AQ$4-$B144+1)</f>
        <v/>
      </c>
      <c r="AR144" s="121">
        <f>$C144*INDEX(Curves!$AS$8:$AS$68,AR$4-$B144+1)</f>
        <v/>
      </c>
      <c r="AS144" s="121">
        <f>$C144*INDEX(Curves!$AS$8:$AS$68,AS$4-$B144+1)</f>
        <v/>
      </c>
      <c r="AT144" s="121">
        <f>$C144*INDEX(Curves!$AS$8:$AS$68,AT$4-$B144+1)</f>
        <v/>
      </c>
      <c r="AU144" s="121">
        <f>$C144*INDEX(Curves!$AS$8:$AS$68,AU$4-$B144+1)</f>
        <v/>
      </c>
      <c r="AV144" s="121">
        <f>$C144*INDEX(Curves!$AS$8:$AS$68,AV$4-$B144+1)</f>
        <v/>
      </c>
      <c r="AW144" s="121">
        <f>$C144*INDEX(Curves!$AS$8:$AS$68,AW$4-$B144+1)</f>
        <v/>
      </c>
      <c r="AX144" s="121">
        <f>$C144*INDEX(Curves!$AS$8:$AS$68,AX$4-$B144+1)</f>
        <v/>
      </c>
      <c r="AY144" s="121">
        <f>$C144*INDEX(Curves!$AS$8:$AS$68,AY$4-$B144+1)</f>
        <v/>
      </c>
      <c r="AZ144" s="121">
        <f>$C144*INDEX(Curves!$AS$8:$AS$68,AZ$4-$B144+1)</f>
        <v/>
      </c>
      <c r="BA144" s="121">
        <f>$C144*INDEX(Curves!$AS$8:$AS$68,BA$4-$B144+1)</f>
        <v/>
      </c>
      <c r="BB144" s="121">
        <f>$C144*INDEX(Curves!$AS$8:$AS$68,BB$4-$B144+1)</f>
        <v/>
      </c>
      <c r="BC144" s="121">
        <f>$C144*INDEX(Curves!$AS$8:$AS$68,BC$4-$B144+1)</f>
        <v/>
      </c>
      <c r="BD144" s="121">
        <f>$C144*INDEX(Curves!$AS$8:$AS$68,BD$4-$B144+1)</f>
        <v/>
      </c>
      <c r="BE144" s="121">
        <f>$C144*INDEX(Curves!$AS$8:$AS$68,BE$4-$B144+1)</f>
        <v/>
      </c>
      <c r="BF144" s="121">
        <f>$C144*INDEX(Curves!$AS$8:$AS$68,BF$4-$B144+1)</f>
        <v/>
      </c>
      <c r="BG144" s="121">
        <f>$C144*INDEX(Curves!$AS$8:$AS$68,BG$4-$B144+1)</f>
        <v/>
      </c>
      <c r="BH144" s="121">
        <f>$C144*INDEX(Curves!$AS$8:$AS$68,BH$4-$B144+1)</f>
        <v/>
      </c>
      <c r="BI144" s="121">
        <f>$C144*INDEX(Curves!$AS$8:$AS$68,BI$4-$B144+1)</f>
        <v/>
      </c>
      <c r="BJ144" s="121">
        <f>$C144*INDEX(Curves!$AS$8:$AS$68,BJ$4-$B144+1)</f>
        <v/>
      </c>
      <c r="BK144" s="121">
        <f>$C144*INDEX(Curves!$AS$8:$AS$68,BK$4-$B144+1)</f>
        <v/>
      </c>
      <c r="BL144" s="121">
        <f>$C144*INDEX(Curves!$AS$8:$AS$68,BL$4-$B144+1)</f>
        <v/>
      </c>
    </row>
    <row r="145">
      <c r="A145" s="116" t="inlineStr">
        <is>
          <t>Cohort month 10</t>
        </is>
      </c>
      <c r="B145" s="116" t="n">
        <v>10</v>
      </c>
      <c r="C145" s="33">
        <f>INDEX(Ops!$E$85:$BL$85,1,$B145)</f>
        <v/>
      </c>
      <c r="O145" s="121">
        <f>$C145*INDEX(Curves!$AS$8:$AS$68,O$4-$B145+1)</f>
        <v/>
      </c>
      <c r="P145" s="121">
        <f>$C145*INDEX(Curves!$AS$8:$AS$68,P$4-$B145+1)</f>
        <v/>
      </c>
      <c r="Q145" s="121">
        <f>$C145*INDEX(Curves!$AS$8:$AS$68,Q$4-$B145+1)</f>
        <v/>
      </c>
      <c r="R145" s="121">
        <f>$C145*INDEX(Curves!$AS$8:$AS$68,R$4-$B145+1)</f>
        <v/>
      </c>
      <c r="S145" s="121">
        <f>$C145*INDEX(Curves!$AS$8:$AS$68,S$4-$B145+1)</f>
        <v/>
      </c>
      <c r="T145" s="121">
        <f>$C145*INDEX(Curves!$AS$8:$AS$68,T$4-$B145+1)</f>
        <v/>
      </c>
      <c r="U145" s="121">
        <f>$C145*INDEX(Curves!$AS$8:$AS$68,U$4-$B145+1)</f>
        <v/>
      </c>
      <c r="V145" s="121">
        <f>$C145*INDEX(Curves!$AS$8:$AS$68,V$4-$B145+1)</f>
        <v/>
      </c>
      <c r="W145" s="121">
        <f>$C145*INDEX(Curves!$AS$8:$AS$68,W$4-$B145+1)</f>
        <v/>
      </c>
      <c r="X145" s="121">
        <f>$C145*INDEX(Curves!$AS$8:$AS$68,X$4-$B145+1)</f>
        <v/>
      </c>
      <c r="Y145" s="121">
        <f>$C145*INDEX(Curves!$AS$8:$AS$68,Y$4-$B145+1)</f>
        <v/>
      </c>
      <c r="Z145" s="121">
        <f>$C145*INDEX(Curves!$AS$8:$AS$68,Z$4-$B145+1)</f>
        <v/>
      </c>
      <c r="AA145" s="121">
        <f>$C145*INDEX(Curves!$AS$8:$AS$68,AA$4-$B145+1)</f>
        <v/>
      </c>
      <c r="AB145" s="121">
        <f>$C145*INDEX(Curves!$AS$8:$AS$68,AB$4-$B145+1)</f>
        <v/>
      </c>
      <c r="AC145" s="121">
        <f>$C145*INDEX(Curves!$AS$8:$AS$68,AC$4-$B145+1)</f>
        <v/>
      </c>
      <c r="AD145" s="121">
        <f>$C145*INDEX(Curves!$AS$8:$AS$68,AD$4-$B145+1)</f>
        <v/>
      </c>
      <c r="AE145" s="121">
        <f>$C145*INDEX(Curves!$AS$8:$AS$68,AE$4-$B145+1)</f>
        <v/>
      </c>
      <c r="AF145" s="121">
        <f>$C145*INDEX(Curves!$AS$8:$AS$68,AF$4-$B145+1)</f>
        <v/>
      </c>
      <c r="AG145" s="121">
        <f>$C145*INDEX(Curves!$AS$8:$AS$68,AG$4-$B145+1)</f>
        <v/>
      </c>
      <c r="AH145" s="121">
        <f>$C145*INDEX(Curves!$AS$8:$AS$68,AH$4-$B145+1)</f>
        <v/>
      </c>
      <c r="AI145" s="121">
        <f>$C145*INDEX(Curves!$AS$8:$AS$68,AI$4-$B145+1)</f>
        <v/>
      </c>
      <c r="AJ145" s="121">
        <f>$C145*INDEX(Curves!$AS$8:$AS$68,AJ$4-$B145+1)</f>
        <v/>
      </c>
      <c r="AK145" s="121">
        <f>$C145*INDEX(Curves!$AS$8:$AS$68,AK$4-$B145+1)</f>
        <v/>
      </c>
      <c r="AL145" s="121">
        <f>$C145*INDEX(Curves!$AS$8:$AS$68,AL$4-$B145+1)</f>
        <v/>
      </c>
      <c r="AM145" s="121">
        <f>$C145*INDEX(Curves!$AS$8:$AS$68,AM$4-$B145+1)</f>
        <v/>
      </c>
      <c r="AN145" s="121">
        <f>$C145*INDEX(Curves!$AS$8:$AS$68,AN$4-$B145+1)</f>
        <v/>
      </c>
      <c r="AO145" s="121">
        <f>$C145*INDEX(Curves!$AS$8:$AS$68,AO$4-$B145+1)</f>
        <v/>
      </c>
      <c r="AP145" s="121">
        <f>$C145*INDEX(Curves!$AS$8:$AS$68,AP$4-$B145+1)</f>
        <v/>
      </c>
      <c r="AQ145" s="121">
        <f>$C145*INDEX(Curves!$AS$8:$AS$68,AQ$4-$B145+1)</f>
        <v/>
      </c>
      <c r="AR145" s="121">
        <f>$C145*INDEX(Curves!$AS$8:$AS$68,AR$4-$B145+1)</f>
        <v/>
      </c>
      <c r="AS145" s="121">
        <f>$C145*INDEX(Curves!$AS$8:$AS$68,AS$4-$B145+1)</f>
        <v/>
      </c>
      <c r="AT145" s="121">
        <f>$C145*INDEX(Curves!$AS$8:$AS$68,AT$4-$B145+1)</f>
        <v/>
      </c>
      <c r="AU145" s="121">
        <f>$C145*INDEX(Curves!$AS$8:$AS$68,AU$4-$B145+1)</f>
        <v/>
      </c>
      <c r="AV145" s="121">
        <f>$C145*INDEX(Curves!$AS$8:$AS$68,AV$4-$B145+1)</f>
        <v/>
      </c>
      <c r="AW145" s="121">
        <f>$C145*INDEX(Curves!$AS$8:$AS$68,AW$4-$B145+1)</f>
        <v/>
      </c>
      <c r="AX145" s="121">
        <f>$C145*INDEX(Curves!$AS$8:$AS$68,AX$4-$B145+1)</f>
        <v/>
      </c>
      <c r="AY145" s="121">
        <f>$C145*INDEX(Curves!$AS$8:$AS$68,AY$4-$B145+1)</f>
        <v/>
      </c>
      <c r="AZ145" s="121">
        <f>$C145*INDEX(Curves!$AS$8:$AS$68,AZ$4-$B145+1)</f>
        <v/>
      </c>
      <c r="BA145" s="121">
        <f>$C145*INDEX(Curves!$AS$8:$AS$68,BA$4-$B145+1)</f>
        <v/>
      </c>
      <c r="BB145" s="121">
        <f>$C145*INDEX(Curves!$AS$8:$AS$68,BB$4-$B145+1)</f>
        <v/>
      </c>
      <c r="BC145" s="121">
        <f>$C145*INDEX(Curves!$AS$8:$AS$68,BC$4-$B145+1)</f>
        <v/>
      </c>
      <c r="BD145" s="121">
        <f>$C145*INDEX(Curves!$AS$8:$AS$68,BD$4-$B145+1)</f>
        <v/>
      </c>
      <c r="BE145" s="121">
        <f>$C145*INDEX(Curves!$AS$8:$AS$68,BE$4-$B145+1)</f>
        <v/>
      </c>
      <c r="BF145" s="121">
        <f>$C145*INDEX(Curves!$AS$8:$AS$68,BF$4-$B145+1)</f>
        <v/>
      </c>
      <c r="BG145" s="121">
        <f>$C145*INDEX(Curves!$AS$8:$AS$68,BG$4-$B145+1)</f>
        <v/>
      </c>
      <c r="BH145" s="121">
        <f>$C145*INDEX(Curves!$AS$8:$AS$68,BH$4-$B145+1)</f>
        <v/>
      </c>
      <c r="BI145" s="121">
        <f>$C145*INDEX(Curves!$AS$8:$AS$68,BI$4-$B145+1)</f>
        <v/>
      </c>
      <c r="BJ145" s="121">
        <f>$C145*INDEX(Curves!$AS$8:$AS$68,BJ$4-$B145+1)</f>
        <v/>
      </c>
      <c r="BK145" s="121">
        <f>$C145*INDEX(Curves!$AS$8:$AS$68,BK$4-$B145+1)</f>
        <v/>
      </c>
      <c r="BL145" s="121">
        <f>$C145*INDEX(Curves!$AS$8:$AS$68,BL$4-$B145+1)</f>
        <v/>
      </c>
    </row>
    <row r="146">
      <c r="A146" s="116" t="inlineStr">
        <is>
          <t>Cohort month 11</t>
        </is>
      </c>
      <c r="B146" s="116" t="n">
        <v>11</v>
      </c>
      <c r="C146" s="33">
        <f>INDEX(Ops!$E$85:$BL$85,1,$B146)</f>
        <v/>
      </c>
      <c r="P146" s="121">
        <f>$C146*INDEX(Curves!$AS$8:$AS$68,P$4-$B146+1)</f>
        <v/>
      </c>
      <c r="Q146" s="121">
        <f>$C146*INDEX(Curves!$AS$8:$AS$68,Q$4-$B146+1)</f>
        <v/>
      </c>
      <c r="R146" s="121">
        <f>$C146*INDEX(Curves!$AS$8:$AS$68,R$4-$B146+1)</f>
        <v/>
      </c>
      <c r="S146" s="121">
        <f>$C146*INDEX(Curves!$AS$8:$AS$68,S$4-$B146+1)</f>
        <v/>
      </c>
      <c r="T146" s="121">
        <f>$C146*INDEX(Curves!$AS$8:$AS$68,T$4-$B146+1)</f>
        <v/>
      </c>
      <c r="U146" s="121">
        <f>$C146*INDEX(Curves!$AS$8:$AS$68,U$4-$B146+1)</f>
        <v/>
      </c>
      <c r="V146" s="121">
        <f>$C146*INDEX(Curves!$AS$8:$AS$68,V$4-$B146+1)</f>
        <v/>
      </c>
      <c r="W146" s="121">
        <f>$C146*INDEX(Curves!$AS$8:$AS$68,W$4-$B146+1)</f>
        <v/>
      </c>
      <c r="X146" s="121">
        <f>$C146*INDEX(Curves!$AS$8:$AS$68,X$4-$B146+1)</f>
        <v/>
      </c>
      <c r="Y146" s="121">
        <f>$C146*INDEX(Curves!$AS$8:$AS$68,Y$4-$B146+1)</f>
        <v/>
      </c>
      <c r="Z146" s="121">
        <f>$C146*INDEX(Curves!$AS$8:$AS$68,Z$4-$B146+1)</f>
        <v/>
      </c>
      <c r="AA146" s="121">
        <f>$C146*INDEX(Curves!$AS$8:$AS$68,AA$4-$B146+1)</f>
        <v/>
      </c>
      <c r="AB146" s="121">
        <f>$C146*INDEX(Curves!$AS$8:$AS$68,AB$4-$B146+1)</f>
        <v/>
      </c>
      <c r="AC146" s="121">
        <f>$C146*INDEX(Curves!$AS$8:$AS$68,AC$4-$B146+1)</f>
        <v/>
      </c>
      <c r="AD146" s="121">
        <f>$C146*INDEX(Curves!$AS$8:$AS$68,AD$4-$B146+1)</f>
        <v/>
      </c>
      <c r="AE146" s="121">
        <f>$C146*INDEX(Curves!$AS$8:$AS$68,AE$4-$B146+1)</f>
        <v/>
      </c>
      <c r="AF146" s="121">
        <f>$C146*INDEX(Curves!$AS$8:$AS$68,AF$4-$B146+1)</f>
        <v/>
      </c>
      <c r="AG146" s="121">
        <f>$C146*INDEX(Curves!$AS$8:$AS$68,AG$4-$B146+1)</f>
        <v/>
      </c>
      <c r="AH146" s="121">
        <f>$C146*INDEX(Curves!$AS$8:$AS$68,AH$4-$B146+1)</f>
        <v/>
      </c>
      <c r="AI146" s="121">
        <f>$C146*INDEX(Curves!$AS$8:$AS$68,AI$4-$B146+1)</f>
        <v/>
      </c>
      <c r="AJ146" s="121">
        <f>$C146*INDEX(Curves!$AS$8:$AS$68,AJ$4-$B146+1)</f>
        <v/>
      </c>
      <c r="AK146" s="121">
        <f>$C146*INDEX(Curves!$AS$8:$AS$68,AK$4-$B146+1)</f>
        <v/>
      </c>
      <c r="AL146" s="121">
        <f>$C146*INDEX(Curves!$AS$8:$AS$68,AL$4-$B146+1)</f>
        <v/>
      </c>
      <c r="AM146" s="121">
        <f>$C146*INDEX(Curves!$AS$8:$AS$68,AM$4-$B146+1)</f>
        <v/>
      </c>
      <c r="AN146" s="121">
        <f>$C146*INDEX(Curves!$AS$8:$AS$68,AN$4-$B146+1)</f>
        <v/>
      </c>
      <c r="AO146" s="121">
        <f>$C146*INDEX(Curves!$AS$8:$AS$68,AO$4-$B146+1)</f>
        <v/>
      </c>
      <c r="AP146" s="121">
        <f>$C146*INDEX(Curves!$AS$8:$AS$68,AP$4-$B146+1)</f>
        <v/>
      </c>
      <c r="AQ146" s="121">
        <f>$C146*INDEX(Curves!$AS$8:$AS$68,AQ$4-$B146+1)</f>
        <v/>
      </c>
      <c r="AR146" s="121">
        <f>$C146*INDEX(Curves!$AS$8:$AS$68,AR$4-$B146+1)</f>
        <v/>
      </c>
      <c r="AS146" s="121">
        <f>$C146*INDEX(Curves!$AS$8:$AS$68,AS$4-$B146+1)</f>
        <v/>
      </c>
      <c r="AT146" s="121">
        <f>$C146*INDEX(Curves!$AS$8:$AS$68,AT$4-$B146+1)</f>
        <v/>
      </c>
      <c r="AU146" s="121">
        <f>$C146*INDEX(Curves!$AS$8:$AS$68,AU$4-$B146+1)</f>
        <v/>
      </c>
      <c r="AV146" s="121">
        <f>$C146*INDEX(Curves!$AS$8:$AS$68,AV$4-$B146+1)</f>
        <v/>
      </c>
      <c r="AW146" s="121">
        <f>$C146*INDEX(Curves!$AS$8:$AS$68,AW$4-$B146+1)</f>
        <v/>
      </c>
      <c r="AX146" s="121">
        <f>$C146*INDEX(Curves!$AS$8:$AS$68,AX$4-$B146+1)</f>
        <v/>
      </c>
      <c r="AY146" s="121">
        <f>$C146*INDEX(Curves!$AS$8:$AS$68,AY$4-$B146+1)</f>
        <v/>
      </c>
      <c r="AZ146" s="121">
        <f>$C146*INDEX(Curves!$AS$8:$AS$68,AZ$4-$B146+1)</f>
        <v/>
      </c>
      <c r="BA146" s="121">
        <f>$C146*INDEX(Curves!$AS$8:$AS$68,BA$4-$B146+1)</f>
        <v/>
      </c>
      <c r="BB146" s="121">
        <f>$C146*INDEX(Curves!$AS$8:$AS$68,BB$4-$B146+1)</f>
        <v/>
      </c>
      <c r="BC146" s="121">
        <f>$C146*INDEX(Curves!$AS$8:$AS$68,BC$4-$B146+1)</f>
        <v/>
      </c>
      <c r="BD146" s="121">
        <f>$C146*INDEX(Curves!$AS$8:$AS$68,BD$4-$B146+1)</f>
        <v/>
      </c>
      <c r="BE146" s="121">
        <f>$C146*INDEX(Curves!$AS$8:$AS$68,BE$4-$B146+1)</f>
        <v/>
      </c>
      <c r="BF146" s="121">
        <f>$C146*INDEX(Curves!$AS$8:$AS$68,BF$4-$B146+1)</f>
        <v/>
      </c>
      <c r="BG146" s="121">
        <f>$C146*INDEX(Curves!$AS$8:$AS$68,BG$4-$B146+1)</f>
        <v/>
      </c>
      <c r="BH146" s="121">
        <f>$C146*INDEX(Curves!$AS$8:$AS$68,BH$4-$B146+1)</f>
        <v/>
      </c>
      <c r="BI146" s="121">
        <f>$C146*INDEX(Curves!$AS$8:$AS$68,BI$4-$B146+1)</f>
        <v/>
      </c>
      <c r="BJ146" s="121">
        <f>$C146*INDEX(Curves!$AS$8:$AS$68,BJ$4-$B146+1)</f>
        <v/>
      </c>
      <c r="BK146" s="121">
        <f>$C146*INDEX(Curves!$AS$8:$AS$68,BK$4-$B146+1)</f>
        <v/>
      </c>
      <c r="BL146" s="121">
        <f>$C146*INDEX(Curves!$AS$8:$AS$68,BL$4-$B146+1)</f>
        <v/>
      </c>
    </row>
    <row r="147">
      <c r="A147" s="116" t="inlineStr">
        <is>
          <t>Cohort month 12</t>
        </is>
      </c>
      <c r="B147" s="116" t="n">
        <v>12</v>
      </c>
      <c r="C147" s="33">
        <f>INDEX(Ops!$E$85:$BL$85,1,$B147)</f>
        <v/>
      </c>
      <c r="Q147" s="121">
        <f>$C147*INDEX(Curves!$AS$8:$AS$68,Q$4-$B147+1)</f>
        <v/>
      </c>
      <c r="R147" s="121">
        <f>$C147*INDEX(Curves!$AS$8:$AS$68,R$4-$B147+1)</f>
        <v/>
      </c>
      <c r="S147" s="121">
        <f>$C147*INDEX(Curves!$AS$8:$AS$68,S$4-$B147+1)</f>
        <v/>
      </c>
      <c r="T147" s="121">
        <f>$C147*INDEX(Curves!$AS$8:$AS$68,T$4-$B147+1)</f>
        <v/>
      </c>
      <c r="U147" s="121">
        <f>$C147*INDEX(Curves!$AS$8:$AS$68,U$4-$B147+1)</f>
        <v/>
      </c>
      <c r="V147" s="121">
        <f>$C147*INDEX(Curves!$AS$8:$AS$68,V$4-$B147+1)</f>
        <v/>
      </c>
      <c r="W147" s="121">
        <f>$C147*INDEX(Curves!$AS$8:$AS$68,W$4-$B147+1)</f>
        <v/>
      </c>
      <c r="X147" s="121">
        <f>$C147*INDEX(Curves!$AS$8:$AS$68,X$4-$B147+1)</f>
        <v/>
      </c>
      <c r="Y147" s="121">
        <f>$C147*INDEX(Curves!$AS$8:$AS$68,Y$4-$B147+1)</f>
        <v/>
      </c>
      <c r="Z147" s="121">
        <f>$C147*INDEX(Curves!$AS$8:$AS$68,Z$4-$B147+1)</f>
        <v/>
      </c>
      <c r="AA147" s="121">
        <f>$C147*INDEX(Curves!$AS$8:$AS$68,AA$4-$B147+1)</f>
        <v/>
      </c>
      <c r="AB147" s="121">
        <f>$C147*INDEX(Curves!$AS$8:$AS$68,AB$4-$B147+1)</f>
        <v/>
      </c>
      <c r="AC147" s="121">
        <f>$C147*INDEX(Curves!$AS$8:$AS$68,AC$4-$B147+1)</f>
        <v/>
      </c>
      <c r="AD147" s="121">
        <f>$C147*INDEX(Curves!$AS$8:$AS$68,AD$4-$B147+1)</f>
        <v/>
      </c>
      <c r="AE147" s="121">
        <f>$C147*INDEX(Curves!$AS$8:$AS$68,AE$4-$B147+1)</f>
        <v/>
      </c>
      <c r="AF147" s="121">
        <f>$C147*INDEX(Curves!$AS$8:$AS$68,AF$4-$B147+1)</f>
        <v/>
      </c>
      <c r="AG147" s="121">
        <f>$C147*INDEX(Curves!$AS$8:$AS$68,AG$4-$B147+1)</f>
        <v/>
      </c>
      <c r="AH147" s="121">
        <f>$C147*INDEX(Curves!$AS$8:$AS$68,AH$4-$B147+1)</f>
        <v/>
      </c>
      <c r="AI147" s="121">
        <f>$C147*INDEX(Curves!$AS$8:$AS$68,AI$4-$B147+1)</f>
        <v/>
      </c>
      <c r="AJ147" s="121">
        <f>$C147*INDEX(Curves!$AS$8:$AS$68,AJ$4-$B147+1)</f>
        <v/>
      </c>
      <c r="AK147" s="121">
        <f>$C147*INDEX(Curves!$AS$8:$AS$68,AK$4-$B147+1)</f>
        <v/>
      </c>
      <c r="AL147" s="121">
        <f>$C147*INDEX(Curves!$AS$8:$AS$68,AL$4-$B147+1)</f>
        <v/>
      </c>
      <c r="AM147" s="121">
        <f>$C147*INDEX(Curves!$AS$8:$AS$68,AM$4-$B147+1)</f>
        <v/>
      </c>
      <c r="AN147" s="121">
        <f>$C147*INDEX(Curves!$AS$8:$AS$68,AN$4-$B147+1)</f>
        <v/>
      </c>
      <c r="AO147" s="121">
        <f>$C147*INDEX(Curves!$AS$8:$AS$68,AO$4-$B147+1)</f>
        <v/>
      </c>
      <c r="AP147" s="121">
        <f>$C147*INDEX(Curves!$AS$8:$AS$68,AP$4-$B147+1)</f>
        <v/>
      </c>
      <c r="AQ147" s="121">
        <f>$C147*INDEX(Curves!$AS$8:$AS$68,AQ$4-$B147+1)</f>
        <v/>
      </c>
      <c r="AR147" s="121">
        <f>$C147*INDEX(Curves!$AS$8:$AS$68,AR$4-$B147+1)</f>
        <v/>
      </c>
      <c r="AS147" s="121">
        <f>$C147*INDEX(Curves!$AS$8:$AS$68,AS$4-$B147+1)</f>
        <v/>
      </c>
      <c r="AT147" s="121">
        <f>$C147*INDEX(Curves!$AS$8:$AS$68,AT$4-$B147+1)</f>
        <v/>
      </c>
      <c r="AU147" s="121">
        <f>$C147*INDEX(Curves!$AS$8:$AS$68,AU$4-$B147+1)</f>
        <v/>
      </c>
      <c r="AV147" s="121">
        <f>$C147*INDEX(Curves!$AS$8:$AS$68,AV$4-$B147+1)</f>
        <v/>
      </c>
      <c r="AW147" s="121">
        <f>$C147*INDEX(Curves!$AS$8:$AS$68,AW$4-$B147+1)</f>
        <v/>
      </c>
      <c r="AX147" s="121">
        <f>$C147*INDEX(Curves!$AS$8:$AS$68,AX$4-$B147+1)</f>
        <v/>
      </c>
      <c r="AY147" s="121">
        <f>$C147*INDEX(Curves!$AS$8:$AS$68,AY$4-$B147+1)</f>
        <v/>
      </c>
      <c r="AZ147" s="121">
        <f>$C147*INDEX(Curves!$AS$8:$AS$68,AZ$4-$B147+1)</f>
        <v/>
      </c>
      <c r="BA147" s="121">
        <f>$C147*INDEX(Curves!$AS$8:$AS$68,BA$4-$B147+1)</f>
        <v/>
      </c>
      <c r="BB147" s="121">
        <f>$C147*INDEX(Curves!$AS$8:$AS$68,BB$4-$B147+1)</f>
        <v/>
      </c>
      <c r="BC147" s="121">
        <f>$C147*INDEX(Curves!$AS$8:$AS$68,BC$4-$B147+1)</f>
        <v/>
      </c>
      <c r="BD147" s="121">
        <f>$C147*INDEX(Curves!$AS$8:$AS$68,BD$4-$B147+1)</f>
        <v/>
      </c>
      <c r="BE147" s="121">
        <f>$C147*INDEX(Curves!$AS$8:$AS$68,BE$4-$B147+1)</f>
        <v/>
      </c>
      <c r="BF147" s="121">
        <f>$C147*INDEX(Curves!$AS$8:$AS$68,BF$4-$B147+1)</f>
        <v/>
      </c>
      <c r="BG147" s="121">
        <f>$C147*INDEX(Curves!$AS$8:$AS$68,BG$4-$B147+1)</f>
        <v/>
      </c>
      <c r="BH147" s="121">
        <f>$C147*INDEX(Curves!$AS$8:$AS$68,BH$4-$B147+1)</f>
        <v/>
      </c>
      <c r="BI147" s="121">
        <f>$C147*INDEX(Curves!$AS$8:$AS$68,BI$4-$B147+1)</f>
        <v/>
      </c>
      <c r="BJ147" s="121">
        <f>$C147*INDEX(Curves!$AS$8:$AS$68,BJ$4-$B147+1)</f>
        <v/>
      </c>
      <c r="BK147" s="121">
        <f>$C147*INDEX(Curves!$AS$8:$AS$68,BK$4-$B147+1)</f>
        <v/>
      </c>
      <c r="BL147" s="121">
        <f>$C147*INDEX(Curves!$AS$8:$AS$68,BL$4-$B147+1)</f>
        <v/>
      </c>
    </row>
    <row r="148">
      <c r="A148" s="116" t="inlineStr">
        <is>
          <t>Cohort month 13</t>
        </is>
      </c>
      <c r="B148" s="116" t="n">
        <v>13</v>
      </c>
      <c r="C148" s="33">
        <f>INDEX(Ops!$E$85:$BL$85,1,$B148)</f>
        <v/>
      </c>
      <c r="R148" s="121">
        <f>$C148*INDEX(Curves!$AS$8:$AS$68,R$4-$B148+1)</f>
        <v/>
      </c>
      <c r="S148" s="121">
        <f>$C148*INDEX(Curves!$AS$8:$AS$68,S$4-$B148+1)</f>
        <v/>
      </c>
      <c r="T148" s="121">
        <f>$C148*INDEX(Curves!$AS$8:$AS$68,T$4-$B148+1)</f>
        <v/>
      </c>
      <c r="U148" s="121">
        <f>$C148*INDEX(Curves!$AS$8:$AS$68,U$4-$B148+1)</f>
        <v/>
      </c>
      <c r="V148" s="121">
        <f>$C148*INDEX(Curves!$AS$8:$AS$68,V$4-$B148+1)</f>
        <v/>
      </c>
      <c r="W148" s="121">
        <f>$C148*INDEX(Curves!$AS$8:$AS$68,W$4-$B148+1)</f>
        <v/>
      </c>
      <c r="X148" s="121">
        <f>$C148*INDEX(Curves!$AS$8:$AS$68,X$4-$B148+1)</f>
        <v/>
      </c>
      <c r="Y148" s="121">
        <f>$C148*INDEX(Curves!$AS$8:$AS$68,Y$4-$B148+1)</f>
        <v/>
      </c>
      <c r="Z148" s="121">
        <f>$C148*INDEX(Curves!$AS$8:$AS$68,Z$4-$B148+1)</f>
        <v/>
      </c>
      <c r="AA148" s="121">
        <f>$C148*INDEX(Curves!$AS$8:$AS$68,AA$4-$B148+1)</f>
        <v/>
      </c>
      <c r="AB148" s="121">
        <f>$C148*INDEX(Curves!$AS$8:$AS$68,AB$4-$B148+1)</f>
        <v/>
      </c>
      <c r="AC148" s="121">
        <f>$C148*INDEX(Curves!$AS$8:$AS$68,AC$4-$B148+1)</f>
        <v/>
      </c>
      <c r="AD148" s="121">
        <f>$C148*INDEX(Curves!$AS$8:$AS$68,AD$4-$B148+1)</f>
        <v/>
      </c>
      <c r="AE148" s="121">
        <f>$C148*INDEX(Curves!$AS$8:$AS$68,AE$4-$B148+1)</f>
        <v/>
      </c>
      <c r="AF148" s="121">
        <f>$C148*INDEX(Curves!$AS$8:$AS$68,AF$4-$B148+1)</f>
        <v/>
      </c>
      <c r="AG148" s="121">
        <f>$C148*INDEX(Curves!$AS$8:$AS$68,AG$4-$B148+1)</f>
        <v/>
      </c>
      <c r="AH148" s="121">
        <f>$C148*INDEX(Curves!$AS$8:$AS$68,AH$4-$B148+1)</f>
        <v/>
      </c>
      <c r="AI148" s="121">
        <f>$C148*INDEX(Curves!$AS$8:$AS$68,AI$4-$B148+1)</f>
        <v/>
      </c>
      <c r="AJ148" s="121">
        <f>$C148*INDEX(Curves!$AS$8:$AS$68,AJ$4-$B148+1)</f>
        <v/>
      </c>
      <c r="AK148" s="121">
        <f>$C148*INDEX(Curves!$AS$8:$AS$68,AK$4-$B148+1)</f>
        <v/>
      </c>
      <c r="AL148" s="121">
        <f>$C148*INDEX(Curves!$AS$8:$AS$68,AL$4-$B148+1)</f>
        <v/>
      </c>
      <c r="AM148" s="121">
        <f>$C148*INDEX(Curves!$AS$8:$AS$68,AM$4-$B148+1)</f>
        <v/>
      </c>
      <c r="AN148" s="121">
        <f>$C148*INDEX(Curves!$AS$8:$AS$68,AN$4-$B148+1)</f>
        <v/>
      </c>
      <c r="AO148" s="121">
        <f>$C148*INDEX(Curves!$AS$8:$AS$68,AO$4-$B148+1)</f>
        <v/>
      </c>
      <c r="AP148" s="121">
        <f>$C148*INDEX(Curves!$AS$8:$AS$68,AP$4-$B148+1)</f>
        <v/>
      </c>
      <c r="AQ148" s="121">
        <f>$C148*INDEX(Curves!$AS$8:$AS$68,AQ$4-$B148+1)</f>
        <v/>
      </c>
      <c r="AR148" s="121">
        <f>$C148*INDEX(Curves!$AS$8:$AS$68,AR$4-$B148+1)</f>
        <v/>
      </c>
      <c r="AS148" s="121">
        <f>$C148*INDEX(Curves!$AS$8:$AS$68,AS$4-$B148+1)</f>
        <v/>
      </c>
      <c r="AT148" s="121">
        <f>$C148*INDEX(Curves!$AS$8:$AS$68,AT$4-$B148+1)</f>
        <v/>
      </c>
      <c r="AU148" s="121">
        <f>$C148*INDEX(Curves!$AS$8:$AS$68,AU$4-$B148+1)</f>
        <v/>
      </c>
      <c r="AV148" s="121">
        <f>$C148*INDEX(Curves!$AS$8:$AS$68,AV$4-$B148+1)</f>
        <v/>
      </c>
      <c r="AW148" s="121">
        <f>$C148*INDEX(Curves!$AS$8:$AS$68,AW$4-$B148+1)</f>
        <v/>
      </c>
      <c r="AX148" s="121">
        <f>$C148*INDEX(Curves!$AS$8:$AS$68,AX$4-$B148+1)</f>
        <v/>
      </c>
      <c r="AY148" s="121">
        <f>$C148*INDEX(Curves!$AS$8:$AS$68,AY$4-$B148+1)</f>
        <v/>
      </c>
      <c r="AZ148" s="121">
        <f>$C148*INDEX(Curves!$AS$8:$AS$68,AZ$4-$B148+1)</f>
        <v/>
      </c>
      <c r="BA148" s="121">
        <f>$C148*INDEX(Curves!$AS$8:$AS$68,BA$4-$B148+1)</f>
        <v/>
      </c>
      <c r="BB148" s="121">
        <f>$C148*INDEX(Curves!$AS$8:$AS$68,BB$4-$B148+1)</f>
        <v/>
      </c>
      <c r="BC148" s="121">
        <f>$C148*INDEX(Curves!$AS$8:$AS$68,BC$4-$B148+1)</f>
        <v/>
      </c>
      <c r="BD148" s="121">
        <f>$C148*INDEX(Curves!$AS$8:$AS$68,BD$4-$B148+1)</f>
        <v/>
      </c>
      <c r="BE148" s="121">
        <f>$C148*INDEX(Curves!$AS$8:$AS$68,BE$4-$B148+1)</f>
        <v/>
      </c>
      <c r="BF148" s="121">
        <f>$C148*INDEX(Curves!$AS$8:$AS$68,BF$4-$B148+1)</f>
        <v/>
      </c>
      <c r="BG148" s="121">
        <f>$C148*INDEX(Curves!$AS$8:$AS$68,BG$4-$B148+1)</f>
        <v/>
      </c>
      <c r="BH148" s="121">
        <f>$C148*INDEX(Curves!$AS$8:$AS$68,BH$4-$B148+1)</f>
        <v/>
      </c>
      <c r="BI148" s="121">
        <f>$C148*INDEX(Curves!$AS$8:$AS$68,BI$4-$B148+1)</f>
        <v/>
      </c>
      <c r="BJ148" s="121">
        <f>$C148*INDEX(Curves!$AS$8:$AS$68,BJ$4-$B148+1)</f>
        <v/>
      </c>
      <c r="BK148" s="121">
        <f>$C148*INDEX(Curves!$AS$8:$AS$68,BK$4-$B148+1)</f>
        <v/>
      </c>
      <c r="BL148" s="121">
        <f>$C148*INDEX(Curves!$AS$8:$AS$68,BL$4-$B148+1)</f>
        <v/>
      </c>
    </row>
    <row r="149">
      <c r="A149" s="116" t="inlineStr">
        <is>
          <t>Cohort month 14</t>
        </is>
      </c>
      <c r="B149" s="116" t="n">
        <v>14</v>
      </c>
      <c r="C149" s="33">
        <f>INDEX(Ops!$E$85:$BL$85,1,$B149)</f>
        <v/>
      </c>
      <c r="S149" s="121">
        <f>$C149*INDEX(Curves!$AS$8:$AS$68,S$4-$B149+1)</f>
        <v/>
      </c>
      <c r="T149" s="121">
        <f>$C149*INDEX(Curves!$AS$8:$AS$68,T$4-$B149+1)</f>
        <v/>
      </c>
      <c r="U149" s="121">
        <f>$C149*INDEX(Curves!$AS$8:$AS$68,U$4-$B149+1)</f>
        <v/>
      </c>
      <c r="V149" s="121">
        <f>$C149*INDEX(Curves!$AS$8:$AS$68,V$4-$B149+1)</f>
        <v/>
      </c>
      <c r="W149" s="121">
        <f>$C149*INDEX(Curves!$AS$8:$AS$68,W$4-$B149+1)</f>
        <v/>
      </c>
      <c r="X149" s="121">
        <f>$C149*INDEX(Curves!$AS$8:$AS$68,X$4-$B149+1)</f>
        <v/>
      </c>
      <c r="Y149" s="121">
        <f>$C149*INDEX(Curves!$AS$8:$AS$68,Y$4-$B149+1)</f>
        <v/>
      </c>
      <c r="Z149" s="121">
        <f>$C149*INDEX(Curves!$AS$8:$AS$68,Z$4-$B149+1)</f>
        <v/>
      </c>
      <c r="AA149" s="121">
        <f>$C149*INDEX(Curves!$AS$8:$AS$68,AA$4-$B149+1)</f>
        <v/>
      </c>
      <c r="AB149" s="121">
        <f>$C149*INDEX(Curves!$AS$8:$AS$68,AB$4-$B149+1)</f>
        <v/>
      </c>
      <c r="AC149" s="121">
        <f>$C149*INDEX(Curves!$AS$8:$AS$68,AC$4-$B149+1)</f>
        <v/>
      </c>
      <c r="AD149" s="121">
        <f>$C149*INDEX(Curves!$AS$8:$AS$68,AD$4-$B149+1)</f>
        <v/>
      </c>
      <c r="AE149" s="121">
        <f>$C149*INDEX(Curves!$AS$8:$AS$68,AE$4-$B149+1)</f>
        <v/>
      </c>
      <c r="AF149" s="121">
        <f>$C149*INDEX(Curves!$AS$8:$AS$68,AF$4-$B149+1)</f>
        <v/>
      </c>
      <c r="AG149" s="121">
        <f>$C149*INDEX(Curves!$AS$8:$AS$68,AG$4-$B149+1)</f>
        <v/>
      </c>
      <c r="AH149" s="121">
        <f>$C149*INDEX(Curves!$AS$8:$AS$68,AH$4-$B149+1)</f>
        <v/>
      </c>
      <c r="AI149" s="121">
        <f>$C149*INDEX(Curves!$AS$8:$AS$68,AI$4-$B149+1)</f>
        <v/>
      </c>
      <c r="AJ149" s="121">
        <f>$C149*INDEX(Curves!$AS$8:$AS$68,AJ$4-$B149+1)</f>
        <v/>
      </c>
      <c r="AK149" s="121">
        <f>$C149*INDEX(Curves!$AS$8:$AS$68,AK$4-$B149+1)</f>
        <v/>
      </c>
      <c r="AL149" s="121">
        <f>$C149*INDEX(Curves!$AS$8:$AS$68,AL$4-$B149+1)</f>
        <v/>
      </c>
      <c r="AM149" s="121">
        <f>$C149*INDEX(Curves!$AS$8:$AS$68,AM$4-$B149+1)</f>
        <v/>
      </c>
      <c r="AN149" s="121">
        <f>$C149*INDEX(Curves!$AS$8:$AS$68,AN$4-$B149+1)</f>
        <v/>
      </c>
      <c r="AO149" s="121">
        <f>$C149*INDEX(Curves!$AS$8:$AS$68,AO$4-$B149+1)</f>
        <v/>
      </c>
      <c r="AP149" s="121">
        <f>$C149*INDEX(Curves!$AS$8:$AS$68,AP$4-$B149+1)</f>
        <v/>
      </c>
      <c r="AQ149" s="121">
        <f>$C149*INDEX(Curves!$AS$8:$AS$68,AQ$4-$B149+1)</f>
        <v/>
      </c>
      <c r="AR149" s="121">
        <f>$C149*INDEX(Curves!$AS$8:$AS$68,AR$4-$B149+1)</f>
        <v/>
      </c>
      <c r="AS149" s="121">
        <f>$C149*INDEX(Curves!$AS$8:$AS$68,AS$4-$B149+1)</f>
        <v/>
      </c>
      <c r="AT149" s="121">
        <f>$C149*INDEX(Curves!$AS$8:$AS$68,AT$4-$B149+1)</f>
        <v/>
      </c>
      <c r="AU149" s="121">
        <f>$C149*INDEX(Curves!$AS$8:$AS$68,AU$4-$B149+1)</f>
        <v/>
      </c>
      <c r="AV149" s="121">
        <f>$C149*INDEX(Curves!$AS$8:$AS$68,AV$4-$B149+1)</f>
        <v/>
      </c>
      <c r="AW149" s="121">
        <f>$C149*INDEX(Curves!$AS$8:$AS$68,AW$4-$B149+1)</f>
        <v/>
      </c>
      <c r="AX149" s="121">
        <f>$C149*INDEX(Curves!$AS$8:$AS$68,AX$4-$B149+1)</f>
        <v/>
      </c>
      <c r="AY149" s="121">
        <f>$C149*INDEX(Curves!$AS$8:$AS$68,AY$4-$B149+1)</f>
        <v/>
      </c>
      <c r="AZ149" s="121">
        <f>$C149*INDEX(Curves!$AS$8:$AS$68,AZ$4-$B149+1)</f>
        <v/>
      </c>
      <c r="BA149" s="121">
        <f>$C149*INDEX(Curves!$AS$8:$AS$68,BA$4-$B149+1)</f>
        <v/>
      </c>
      <c r="BB149" s="121">
        <f>$C149*INDEX(Curves!$AS$8:$AS$68,BB$4-$B149+1)</f>
        <v/>
      </c>
      <c r="BC149" s="121">
        <f>$C149*INDEX(Curves!$AS$8:$AS$68,BC$4-$B149+1)</f>
        <v/>
      </c>
      <c r="BD149" s="121">
        <f>$C149*INDEX(Curves!$AS$8:$AS$68,BD$4-$B149+1)</f>
        <v/>
      </c>
      <c r="BE149" s="121">
        <f>$C149*INDEX(Curves!$AS$8:$AS$68,BE$4-$B149+1)</f>
        <v/>
      </c>
      <c r="BF149" s="121">
        <f>$C149*INDEX(Curves!$AS$8:$AS$68,BF$4-$B149+1)</f>
        <v/>
      </c>
      <c r="BG149" s="121">
        <f>$C149*INDEX(Curves!$AS$8:$AS$68,BG$4-$B149+1)</f>
        <v/>
      </c>
      <c r="BH149" s="121">
        <f>$C149*INDEX(Curves!$AS$8:$AS$68,BH$4-$B149+1)</f>
        <v/>
      </c>
      <c r="BI149" s="121">
        <f>$C149*INDEX(Curves!$AS$8:$AS$68,BI$4-$B149+1)</f>
        <v/>
      </c>
      <c r="BJ149" s="121">
        <f>$C149*INDEX(Curves!$AS$8:$AS$68,BJ$4-$B149+1)</f>
        <v/>
      </c>
      <c r="BK149" s="121">
        <f>$C149*INDEX(Curves!$AS$8:$AS$68,BK$4-$B149+1)</f>
        <v/>
      </c>
      <c r="BL149" s="121">
        <f>$C149*INDEX(Curves!$AS$8:$AS$68,BL$4-$B149+1)</f>
        <v/>
      </c>
    </row>
    <row r="150">
      <c r="A150" s="116" t="inlineStr">
        <is>
          <t>Cohort month 15</t>
        </is>
      </c>
      <c r="B150" s="116" t="n">
        <v>15</v>
      </c>
      <c r="C150" s="33">
        <f>INDEX(Ops!$E$85:$BL$85,1,$B150)</f>
        <v/>
      </c>
      <c r="T150" s="121">
        <f>$C150*INDEX(Curves!$AS$8:$AS$68,T$4-$B150+1)</f>
        <v/>
      </c>
      <c r="U150" s="121">
        <f>$C150*INDEX(Curves!$AS$8:$AS$68,U$4-$B150+1)</f>
        <v/>
      </c>
      <c r="V150" s="121">
        <f>$C150*INDEX(Curves!$AS$8:$AS$68,V$4-$B150+1)</f>
        <v/>
      </c>
      <c r="W150" s="121">
        <f>$C150*INDEX(Curves!$AS$8:$AS$68,W$4-$B150+1)</f>
        <v/>
      </c>
      <c r="X150" s="121">
        <f>$C150*INDEX(Curves!$AS$8:$AS$68,X$4-$B150+1)</f>
        <v/>
      </c>
      <c r="Y150" s="121">
        <f>$C150*INDEX(Curves!$AS$8:$AS$68,Y$4-$B150+1)</f>
        <v/>
      </c>
      <c r="Z150" s="121">
        <f>$C150*INDEX(Curves!$AS$8:$AS$68,Z$4-$B150+1)</f>
        <v/>
      </c>
      <c r="AA150" s="121">
        <f>$C150*INDEX(Curves!$AS$8:$AS$68,AA$4-$B150+1)</f>
        <v/>
      </c>
      <c r="AB150" s="121">
        <f>$C150*INDEX(Curves!$AS$8:$AS$68,AB$4-$B150+1)</f>
        <v/>
      </c>
      <c r="AC150" s="121">
        <f>$C150*INDEX(Curves!$AS$8:$AS$68,AC$4-$B150+1)</f>
        <v/>
      </c>
      <c r="AD150" s="121">
        <f>$C150*INDEX(Curves!$AS$8:$AS$68,AD$4-$B150+1)</f>
        <v/>
      </c>
      <c r="AE150" s="121">
        <f>$C150*INDEX(Curves!$AS$8:$AS$68,AE$4-$B150+1)</f>
        <v/>
      </c>
      <c r="AF150" s="121">
        <f>$C150*INDEX(Curves!$AS$8:$AS$68,AF$4-$B150+1)</f>
        <v/>
      </c>
      <c r="AG150" s="121">
        <f>$C150*INDEX(Curves!$AS$8:$AS$68,AG$4-$B150+1)</f>
        <v/>
      </c>
      <c r="AH150" s="121">
        <f>$C150*INDEX(Curves!$AS$8:$AS$68,AH$4-$B150+1)</f>
        <v/>
      </c>
      <c r="AI150" s="121">
        <f>$C150*INDEX(Curves!$AS$8:$AS$68,AI$4-$B150+1)</f>
        <v/>
      </c>
      <c r="AJ150" s="121">
        <f>$C150*INDEX(Curves!$AS$8:$AS$68,AJ$4-$B150+1)</f>
        <v/>
      </c>
      <c r="AK150" s="121">
        <f>$C150*INDEX(Curves!$AS$8:$AS$68,AK$4-$B150+1)</f>
        <v/>
      </c>
      <c r="AL150" s="121">
        <f>$C150*INDEX(Curves!$AS$8:$AS$68,AL$4-$B150+1)</f>
        <v/>
      </c>
      <c r="AM150" s="121">
        <f>$C150*INDEX(Curves!$AS$8:$AS$68,AM$4-$B150+1)</f>
        <v/>
      </c>
      <c r="AN150" s="121">
        <f>$C150*INDEX(Curves!$AS$8:$AS$68,AN$4-$B150+1)</f>
        <v/>
      </c>
      <c r="AO150" s="121">
        <f>$C150*INDEX(Curves!$AS$8:$AS$68,AO$4-$B150+1)</f>
        <v/>
      </c>
      <c r="AP150" s="121">
        <f>$C150*INDEX(Curves!$AS$8:$AS$68,AP$4-$B150+1)</f>
        <v/>
      </c>
      <c r="AQ150" s="121">
        <f>$C150*INDEX(Curves!$AS$8:$AS$68,AQ$4-$B150+1)</f>
        <v/>
      </c>
      <c r="AR150" s="121">
        <f>$C150*INDEX(Curves!$AS$8:$AS$68,AR$4-$B150+1)</f>
        <v/>
      </c>
      <c r="AS150" s="121">
        <f>$C150*INDEX(Curves!$AS$8:$AS$68,AS$4-$B150+1)</f>
        <v/>
      </c>
      <c r="AT150" s="121">
        <f>$C150*INDEX(Curves!$AS$8:$AS$68,AT$4-$B150+1)</f>
        <v/>
      </c>
      <c r="AU150" s="121">
        <f>$C150*INDEX(Curves!$AS$8:$AS$68,AU$4-$B150+1)</f>
        <v/>
      </c>
      <c r="AV150" s="121">
        <f>$C150*INDEX(Curves!$AS$8:$AS$68,AV$4-$B150+1)</f>
        <v/>
      </c>
      <c r="AW150" s="121">
        <f>$C150*INDEX(Curves!$AS$8:$AS$68,AW$4-$B150+1)</f>
        <v/>
      </c>
      <c r="AX150" s="121">
        <f>$C150*INDEX(Curves!$AS$8:$AS$68,AX$4-$B150+1)</f>
        <v/>
      </c>
      <c r="AY150" s="121">
        <f>$C150*INDEX(Curves!$AS$8:$AS$68,AY$4-$B150+1)</f>
        <v/>
      </c>
      <c r="AZ150" s="121">
        <f>$C150*INDEX(Curves!$AS$8:$AS$68,AZ$4-$B150+1)</f>
        <v/>
      </c>
      <c r="BA150" s="121">
        <f>$C150*INDEX(Curves!$AS$8:$AS$68,BA$4-$B150+1)</f>
        <v/>
      </c>
      <c r="BB150" s="121">
        <f>$C150*INDEX(Curves!$AS$8:$AS$68,BB$4-$B150+1)</f>
        <v/>
      </c>
      <c r="BC150" s="121">
        <f>$C150*INDEX(Curves!$AS$8:$AS$68,BC$4-$B150+1)</f>
        <v/>
      </c>
      <c r="BD150" s="121">
        <f>$C150*INDEX(Curves!$AS$8:$AS$68,BD$4-$B150+1)</f>
        <v/>
      </c>
      <c r="BE150" s="121">
        <f>$C150*INDEX(Curves!$AS$8:$AS$68,BE$4-$B150+1)</f>
        <v/>
      </c>
      <c r="BF150" s="121">
        <f>$C150*INDEX(Curves!$AS$8:$AS$68,BF$4-$B150+1)</f>
        <v/>
      </c>
      <c r="BG150" s="121">
        <f>$C150*INDEX(Curves!$AS$8:$AS$68,BG$4-$B150+1)</f>
        <v/>
      </c>
      <c r="BH150" s="121">
        <f>$C150*INDEX(Curves!$AS$8:$AS$68,BH$4-$B150+1)</f>
        <v/>
      </c>
      <c r="BI150" s="121">
        <f>$C150*INDEX(Curves!$AS$8:$AS$68,BI$4-$B150+1)</f>
        <v/>
      </c>
      <c r="BJ150" s="121">
        <f>$C150*INDEX(Curves!$AS$8:$AS$68,BJ$4-$B150+1)</f>
        <v/>
      </c>
      <c r="BK150" s="121">
        <f>$C150*INDEX(Curves!$AS$8:$AS$68,BK$4-$B150+1)</f>
        <v/>
      </c>
      <c r="BL150" s="121">
        <f>$C150*INDEX(Curves!$AS$8:$AS$68,BL$4-$B150+1)</f>
        <v/>
      </c>
    </row>
    <row r="151">
      <c r="A151" s="116" t="inlineStr">
        <is>
          <t>Cohort month 16</t>
        </is>
      </c>
      <c r="B151" s="116" t="n">
        <v>16</v>
      </c>
      <c r="C151" s="33">
        <f>INDEX(Ops!$E$85:$BL$85,1,$B151)</f>
        <v/>
      </c>
      <c r="U151" s="121">
        <f>$C151*INDEX(Curves!$AS$8:$AS$68,U$4-$B151+1)</f>
        <v/>
      </c>
      <c r="V151" s="121">
        <f>$C151*INDEX(Curves!$AS$8:$AS$68,V$4-$B151+1)</f>
        <v/>
      </c>
      <c r="W151" s="121">
        <f>$C151*INDEX(Curves!$AS$8:$AS$68,W$4-$B151+1)</f>
        <v/>
      </c>
      <c r="X151" s="121">
        <f>$C151*INDEX(Curves!$AS$8:$AS$68,X$4-$B151+1)</f>
        <v/>
      </c>
      <c r="Y151" s="121">
        <f>$C151*INDEX(Curves!$AS$8:$AS$68,Y$4-$B151+1)</f>
        <v/>
      </c>
      <c r="Z151" s="121">
        <f>$C151*INDEX(Curves!$AS$8:$AS$68,Z$4-$B151+1)</f>
        <v/>
      </c>
      <c r="AA151" s="121">
        <f>$C151*INDEX(Curves!$AS$8:$AS$68,AA$4-$B151+1)</f>
        <v/>
      </c>
      <c r="AB151" s="121">
        <f>$C151*INDEX(Curves!$AS$8:$AS$68,AB$4-$B151+1)</f>
        <v/>
      </c>
      <c r="AC151" s="121">
        <f>$C151*INDEX(Curves!$AS$8:$AS$68,AC$4-$B151+1)</f>
        <v/>
      </c>
      <c r="AD151" s="121">
        <f>$C151*INDEX(Curves!$AS$8:$AS$68,AD$4-$B151+1)</f>
        <v/>
      </c>
      <c r="AE151" s="121">
        <f>$C151*INDEX(Curves!$AS$8:$AS$68,AE$4-$B151+1)</f>
        <v/>
      </c>
      <c r="AF151" s="121">
        <f>$C151*INDEX(Curves!$AS$8:$AS$68,AF$4-$B151+1)</f>
        <v/>
      </c>
      <c r="AG151" s="121">
        <f>$C151*INDEX(Curves!$AS$8:$AS$68,AG$4-$B151+1)</f>
        <v/>
      </c>
      <c r="AH151" s="121">
        <f>$C151*INDEX(Curves!$AS$8:$AS$68,AH$4-$B151+1)</f>
        <v/>
      </c>
      <c r="AI151" s="121">
        <f>$C151*INDEX(Curves!$AS$8:$AS$68,AI$4-$B151+1)</f>
        <v/>
      </c>
      <c r="AJ151" s="121">
        <f>$C151*INDEX(Curves!$AS$8:$AS$68,AJ$4-$B151+1)</f>
        <v/>
      </c>
      <c r="AK151" s="121">
        <f>$C151*INDEX(Curves!$AS$8:$AS$68,AK$4-$B151+1)</f>
        <v/>
      </c>
      <c r="AL151" s="121">
        <f>$C151*INDEX(Curves!$AS$8:$AS$68,AL$4-$B151+1)</f>
        <v/>
      </c>
      <c r="AM151" s="121">
        <f>$C151*INDEX(Curves!$AS$8:$AS$68,AM$4-$B151+1)</f>
        <v/>
      </c>
      <c r="AN151" s="121">
        <f>$C151*INDEX(Curves!$AS$8:$AS$68,AN$4-$B151+1)</f>
        <v/>
      </c>
      <c r="AO151" s="121">
        <f>$C151*INDEX(Curves!$AS$8:$AS$68,AO$4-$B151+1)</f>
        <v/>
      </c>
      <c r="AP151" s="121">
        <f>$C151*INDEX(Curves!$AS$8:$AS$68,AP$4-$B151+1)</f>
        <v/>
      </c>
      <c r="AQ151" s="121">
        <f>$C151*INDEX(Curves!$AS$8:$AS$68,AQ$4-$B151+1)</f>
        <v/>
      </c>
      <c r="AR151" s="121">
        <f>$C151*INDEX(Curves!$AS$8:$AS$68,AR$4-$B151+1)</f>
        <v/>
      </c>
      <c r="AS151" s="121">
        <f>$C151*INDEX(Curves!$AS$8:$AS$68,AS$4-$B151+1)</f>
        <v/>
      </c>
      <c r="AT151" s="121">
        <f>$C151*INDEX(Curves!$AS$8:$AS$68,AT$4-$B151+1)</f>
        <v/>
      </c>
      <c r="AU151" s="121">
        <f>$C151*INDEX(Curves!$AS$8:$AS$68,AU$4-$B151+1)</f>
        <v/>
      </c>
      <c r="AV151" s="121">
        <f>$C151*INDEX(Curves!$AS$8:$AS$68,AV$4-$B151+1)</f>
        <v/>
      </c>
      <c r="AW151" s="121">
        <f>$C151*INDEX(Curves!$AS$8:$AS$68,AW$4-$B151+1)</f>
        <v/>
      </c>
      <c r="AX151" s="121">
        <f>$C151*INDEX(Curves!$AS$8:$AS$68,AX$4-$B151+1)</f>
        <v/>
      </c>
      <c r="AY151" s="121">
        <f>$C151*INDEX(Curves!$AS$8:$AS$68,AY$4-$B151+1)</f>
        <v/>
      </c>
      <c r="AZ151" s="121">
        <f>$C151*INDEX(Curves!$AS$8:$AS$68,AZ$4-$B151+1)</f>
        <v/>
      </c>
      <c r="BA151" s="121">
        <f>$C151*INDEX(Curves!$AS$8:$AS$68,BA$4-$B151+1)</f>
        <v/>
      </c>
      <c r="BB151" s="121">
        <f>$C151*INDEX(Curves!$AS$8:$AS$68,BB$4-$B151+1)</f>
        <v/>
      </c>
      <c r="BC151" s="121">
        <f>$C151*INDEX(Curves!$AS$8:$AS$68,BC$4-$B151+1)</f>
        <v/>
      </c>
      <c r="BD151" s="121">
        <f>$C151*INDEX(Curves!$AS$8:$AS$68,BD$4-$B151+1)</f>
        <v/>
      </c>
      <c r="BE151" s="121">
        <f>$C151*INDEX(Curves!$AS$8:$AS$68,BE$4-$B151+1)</f>
        <v/>
      </c>
      <c r="BF151" s="121">
        <f>$C151*INDEX(Curves!$AS$8:$AS$68,BF$4-$B151+1)</f>
        <v/>
      </c>
      <c r="BG151" s="121">
        <f>$C151*INDEX(Curves!$AS$8:$AS$68,BG$4-$B151+1)</f>
        <v/>
      </c>
      <c r="BH151" s="121">
        <f>$C151*INDEX(Curves!$AS$8:$AS$68,BH$4-$B151+1)</f>
        <v/>
      </c>
      <c r="BI151" s="121">
        <f>$C151*INDEX(Curves!$AS$8:$AS$68,BI$4-$B151+1)</f>
        <v/>
      </c>
      <c r="BJ151" s="121">
        <f>$C151*INDEX(Curves!$AS$8:$AS$68,BJ$4-$B151+1)</f>
        <v/>
      </c>
      <c r="BK151" s="121">
        <f>$C151*INDEX(Curves!$AS$8:$AS$68,BK$4-$B151+1)</f>
        <v/>
      </c>
      <c r="BL151" s="121">
        <f>$C151*INDEX(Curves!$AS$8:$AS$68,BL$4-$B151+1)</f>
        <v/>
      </c>
    </row>
    <row r="152">
      <c r="A152" s="116" t="inlineStr">
        <is>
          <t>Cohort month 17</t>
        </is>
      </c>
      <c r="B152" s="116" t="n">
        <v>17</v>
      </c>
      <c r="C152" s="33">
        <f>INDEX(Ops!$E$85:$BL$85,1,$B152)</f>
        <v/>
      </c>
      <c r="V152" s="121">
        <f>$C152*INDEX(Curves!$AS$8:$AS$68,V$4-$B152+1)</f>
        <v/>
      </c>
      <c r="W152" s="121">
        <f>$C152*INDEX(Curves!$AS$8:$AS$68,W$4-$B152+1)</f>
        <v/>
      </c>
      <c r="X152" s="121">
        <f>$C152*INDEX(Curves!$AS$8:$AS$68,X$4-$B152+1)</f>
        <v/>
      </c>
      <c r="Y152" s="121">
        <f>$C152*INDEX(Curves!$AS$8:$AS$68,Y$4-$B152+1)</f>
        <v/>
      </c>
      <c r="Z152" s="121">
        <f>$C152*INDEX(Curves!$AS$8:$AS$68,Z$4-$B152+1)</f>
        <v/>
      </c>
      <c r="AA152" s="121">
        <f>$C152*INDEX(Curves!$AS$8:$AS$68,AA$4-$B152+1)</f>
        <v/>
      </c>
      <c r="AB152" s="121">
        <f>$C152*INDEX(Curves!$AS$8:$AS$68,AB$4-$B152+1)</f>
        <v/>
      </c>
      <c r="AC152" s="121">
        <f>$C152*INDEX(Curves!$AS$8:$AS$68,AC$4-$B152+1)</f>
        <v/>
      </c>
      <c r="AD152" s="121">
        <f>$C152*INDEX(Curves!$AS$8:$AS$68,AD$4-$B152+1)</f>
        <v/>
      </c>
      <c r="AE152" s="121">
        <f>$C152*INDEX(Curves!$AS$8:$AS$68,AE$4-$B152+1)</f>
        <v/>
      </c>
      <c r="AF152" s="121">
        <f>$C152*INDEX(Curves!$AS$8:$AS$68,AF$4-$B152+1)</f>
        <v/>
      </c>
      <c r="AG152" s="121">
        <f>$C152*INDEX(Curves!$AS$8:$AS$68,AG$4-$B152+1)</f>
        <v/>
      </c>
      <c r="AH152" s="121">
        <f>$C152*INDEX(Curves!$AS$8:$AS$68,AH$4-$B152+1)</f>
        <v/>
      </c>
      <c r="AI152" s="121">
        <f>$C152*INDEX(Curves!$AS$8:$AS$68,AI$4-$B152+1)</f>
        <v/>
      </c>
      <c r="AJ152" s="121">
        <f>$C152*INDEX(Curves!$AS$8:$AS$68,AJ$4-$B152+1)</f>
        <v/>
      </c>
      <c r="AK152" s="121">
        <f>$C152*INDEX(Curves!$AS$8:$AS$68,AK$4-$B152+1)</f>
        <v/>
      </c>
      <c r="AL152" s="121">
        <f>$C152*INDEX(Curves!$AS$8:$AS$68,AL$4-$B152+1)</f>
        <v/>
      </c>
      <c r="AM152" s="121">
        <f>$C152*INDEX(Curves!$AS$8:$AS$68,AM$4-$B152+1)</f>
        <v/>
      </c>
      <c r="AN152" s="121">
        <f>$C152*INDEX(Curves!$AS$8:$AS$68,AN$4-$B152+1)</f>
        <v/>
      </c>
      <c r="AO152" s="121">
        <f>$C152*INDEX(Curves!$AS$8:$AS$68,AO$4-$B152+1)</f>
        <v/>
      </c>
      <c r="AP152" s="121">
        <f>$C152*INDEX(Curves!$AS$8:$AS$68,AP$4-$B152+1)</f>
        <v/>
      </c>
      <c r="AQ152" s="121">
        <f>$C152*INDEX(Curves!$AS$8:$AS$68,AQ$4-$B152+1)</f>
        <v/>
      </c>
      <c r="AR152" s="121">
        <f>$C152*INDEX(Curves!$AS$8:$AS$68,AR$4-$B152+1)</f>
        <v/>
      </c>
      <c r="AS152" s="121">
        <f>$C152*INDEX(Curves!$AS$8:$AS$68,AS$4-$B152+1)</f>
        <v/>
      </c>
      <c r="AT152" s="121">
        <f>$C152*INDEX(Curves!$AS$8:$AS$68,AT$4-$B152+1)</f>
        <v/>
      </c>
      <c r="AU152" s="121">
        <f>$C152*INDEX(Curves!$AS$8:$AS$68,AU$4-$B152+1)</f>
        <v/>
      </c>
      <c r="AV152" s="121">
        <f>$C152*INDEX(Curves!$AS$8:$AS$68,AV$4-$B152+1)</f>
        <v/>
      </c>
      <c r="AW152" s="121">
        <f>$C152*INDEX(Curves!$AS$8:$AS$68,AW$4-$B152+1)</f>
        <v/>
      </c>
      <c r="AX152" s="121">
        <f>$C152*INDEX(Curves!$AS$8:$AS$68,AX$4-$B152+1)</f>
        <v/>
      </c>
      <c r="AY152" s="121">
        <f>$C152*INDEX(Curves!$AS$8:$AS$68,AY$4-$B152+1)</f>
        <v/>
      </c>
      <c r="AZ152" s="121">
        <f>$C152*INDEX(Curves!$AS$8:$AS$68,AZ$4-$B152+1)</f>
        <v/>
      </c>
      <c r="BA152" s="121">
        <f>$C152*INDEX(Curves!$AS$8:$AS$68,BA$4-$B152+1)</f>
        <v/>
      </c>
      <c r="BB152" s="121">
        <f>$C152*INDEX(Curves!$AS$8:$AS$68,BB$4-$B152+1)</f>
        <v/>
      </c>
      <c r="BC152" s="121">
        <f>$C152*INDEX(Curves!$AS$8:$AS$68,BC$4-$B152+1)</f>
        <v/>
      </c>
      <c r="BD152" s="121">
        <f>$C152*INDEX(Curves!$AS$8:$AS$68,BD$4-$B152+1)</f>
        <v/>
      </c>
      <c r="BE152" s="121">
        <f>$C152*INDEX(Curves!$AS$8:$AS$68,BE$4-$B152+1)</f>
        <v/>
      </c>
      <c r="BF152" s="121">
        <f>$C152*INDEX(Curves!$AS$8:$AS$68,BF$4-$B152+1)</f>
        <v/>
      </c>
      <c r="BG152" s="121">
        <f>$C152*INDEX(Curves!$AS$8:$AS$68,BG$4-$B152+1)</f>
        <v/>
      </c>
      <c r="BH152" s="121">
        <f>$C152*INDEX(Curves!$AS$8:$AS$68,BH$4-$B152+1)</f>
        <v/>
      </c>
      <c r="BI152" s="121">
        <f>$C152*INDEX(Curves!$AS$8:$AS$68,BI$4-$B152+1)</f>
        <v/>
      </c>
      <c r="BJ152" s="121">
        <f>$C152*INDEX(Curves!$AS$8:$AS$68,BJ$4-$B152+1)</f>
        <v/>
      </c>
      <c r="BK152" s="121">
        <f>$C152*INDEX(Curves!$AS$8:$AS$68,BK$4-$B152+1)</f>
        <v/>
      </c>
      <c r="BL152" s="121">
        <f>$C152*INDEX(Curves!$AS$8:$AS$68,BL$4-$B152+1)</f>
        <v/>
      </c>
    </row>
    <row r="153">
      <c r="A153" s="116" t="inlineStr">
        <is>
          <t>Cohort month 18</t>
        </is>
      </c>
      <c r="B153" s="116" t="n">
        <v>18</v>
      </c>
      <c r="C153" s="33">
        <f>INDEX(Ops!$E$85:$BL$85,1,$B153)</f>
        <v/>
      </c>
      <c r="W153" s="121">
        <f>$C153*INDEX(Curves!$AS$8:$AS$68,W$4-$B153+1)</f>
        <v/>
      </c>
      <c r="X153" s="121">
        <f>$C153*INDEX(Curves!$AS$8:$AS$68,X$4-$B153+1)</f>
        <v/>
      </c>
      <c r="Y153" s="121">
        <f>$C153*INDEX(Curves!$AS$8:$AS$68,Y$4-$B153+1)</f>
        <v/>
      </c>
      <c r="Z153" s="121">
        <f>$C153*INDEX(Curves!$AS$8:$AS$68,Z$4-$B153+1)</f>
        <v/>
      </c>
      <c r="AA153" s="121">
        <f>$C153*INDEX(Curves!$AS$8:$AS$68,AA$4-$B153+1)</f>
        <v/>
      </c>
      <c r="AB153" s="121">
        <f>$C153*INDEX(Curves!$AS$8:$AS$68,AB$4-$B153+1)</f>
        <v/>
      </c>
      <c r="AC153" s="121">
        <f>$C153*INDEX(Curves!$AS$8:$AS$68,AC$4-$B153+1)</f>
        <v/>
      </c>
      <c r="AD153" s="121">
        <f>$C153*INDEX(Curves!$AS$8:$AS$68,AD$4-$B153+1)</f>
        <v/>
      </c>
      <c r="AE153" s="121">
        <f>$C153*INDEX(Curves!$AS$8:$AS$68,AE$4-$B153+1)</f>
        <v/>
      </c>
      <c r="AF153" s="121">
        <f>$C153*INDEX(Curves!$AS$8:$AS$68,AF$4-$B153+1)</f>
        <v/>
      </c>
      <c r="AG153" s="121">
        <f>$C153*INDEX(Curves!$AS$8:$AS$68,AG$4-$B153+1)</f>
        <v/>
      </c>
      <c r="AH153" s="121">
        <f>$C153*INDEX(Curves!$AS$8:$AS$68,AH$4-$B153+1)</f>
        <v/>
      </c>
      <c r="AI153" s="121">
        <f>$C153*INDEX(Curves!$AS$8:$AS$68,AI$4-$B153+1)</f>
        <v/>
      </c>
      <c r="AJ153" s="121">
        <f>$C153*INDEX(Curves!$AS$8:$AS$68,AJ$4-$B153+1)</f>
        <v/>
      </c>
      <c r="AK153" s="121">
        <f>$C153*INDEX(Curves!$AS$8:$AS$68,AK$4-$B153+1)</f>
        <v/>
      </c>
      <c r="AL153" s="121">
        <f>$C153*INDEX(Curves!$AS$8:$AS$68,AL$4-$B153+1)</f>
        <v/>
      </c>
      <c r="AM153" s="121">
        <f>$C153*INDEX(Curves!$AS$8:$AS$68,AM$4-$B153+1)</f>
        <v/>
      </c>
      <c r="AN153" s="121">
        <f>$C153*INDEX(Curves!$AS$8:$AS$68,AN$4-$B153+1)</f>
        <v/>
      </c>
      <c r="AO153" s="121">
        <f>$C153*INDEX(Curves!$AS$8:$AS$68,AO$4-$B153+1)</f>
        <v/>
      </c>
      <c r="AP153" s="121">
        <f>$C153*INDEX(Curves!$AS$8:$AS$68,AP$4-$B153+1)</f>
        <v/>
      </c>
      <c r="AQ153" s="121">
        <f>$C153*INDEX(Curves!$AS$8:$AS$68,AQ$4-$B153+1)</f>
        <v/>
      </c>
      <c r="AR153" s="121">
        <f>$C153*INDEX(Curves!$AS$8:$AS$68,AR$4-$B153+1)</f>
        <v/>
      </c>
      <c r="AS153" s="121">
        <f>$C153*INDEX(Curves!$AS$8:$AS$68,AS$4-$B153+1)</f>
        <v/>
      </c>
      <c r="AT153" s="121">
        <f>$C153*INDEX(Curves!$AS$8:$AS$68,AT$4-$B153+1)</f>
        <v/>
      </c>
      <c r="AU153" s="121">
        <f>$C153*INDEX(Curves!$AS$8:$AS$68,AU$4-$B153+1)</f>
        <v/>
      </c>
      <c r="AV153" s="121">
        <f>$C153*INDEX(Curves!$AS$8:$AS$68,AV$4-$B153+1)</f>
        <v/>
      </c>
      <c r="AW153" s="121">
        <f>$C153*INDEX(Curves!$AS$8:$AS$68,AW$4-$B153+1)</f>
        <v/>
      </c>
      <c r="AX153" s="121">
        <f>$C153*INDEX(Curves!$AS$8:$AS$68,AX$4-$B153+1)</f>
        <v/>
      </c>
      <c r="AY153" s="121">
        <f>$C153*INDEX(Curves!$AS$8:$AS$68,AY$4-$B153+1)</f>
        <v/>
      </c>
      <c r="AZ153" s="121">
        <f>$C153*INDEX(Curves!$AS$8:$AS$68,AZ$4-$B153+1)</f>
        <v/>
      </c>
      <c r="BA153" s="121">
        <f>$C153*INDEX(Curves!$AS$8:$AS$68,BA$4-$B153+1)</f>
        <v/>
      </c>
      <c r="BB153" s="121">
        <f>$C153*INDEX(Curves!$AS$8:$AS$68,BB$4-$B153+1)</f>
        <v/>
      </c>
      <c r="BC153" s="121">
        <f>$C153*INDEX(Curves!$AS$8:$AS$68,BC$4-$B153+1)</f>
        <v/>
      </c>
      <c r="BD153" s="121">
        <f>$C153*INDEX(Curves!$AS$8:$AS$68,BD$4-$B153+1)</f>
        <v/>
      </c>
      <c r="BE153" s="121">
        <f>$C153*INDEX(Curves!$AS$8:$AS$68,BE$4-$B153+1)</f>
        <v/>
      </c>
      <c r="BF153" s="121">
        <f>$C153*INDEX(Curves!$AS$8:$AS$68,BF$4-$B153+1)</f>
        <v/>
      </c>
      <c r="BG153" s="121">
        <f>$C153*INDEX(Curves!$AS$8:$AS$68,BG$4-$B153+1)</f>
        <v/>
      </c>
      <c r="BH153" s="121">
        <f>$C153*INDEX(Curves!$AS$8:$AS$68,BH$4-$B153+1)</f>
        <v/>
      </c>
      <c r="BI153" s="121">
        <f>$C153*INDEX(Curves!$AS$8:$AS$68,BI$4-$B153+1)</f>
        <v/>
      </c>
      <c r="BJ153" s="121">
        <f>$C153*INDEX(Curves!$AS$8:$AS$68,BJ$4-$B153+1)</f>
        <v/>
      </c>
      <c r="BK153" s="121">
        <f>$C153*INDEX(Curves!$AS$8:$AS$68,BK$4-$B153+1)</f>
        <v/>
      </c>
      <c r="BL153" s="121">
        <f>$C153*INDEX(Curves!$AS$8:$AS$68,BL$4-$B153+1)</f>
        <v/>
      </c>
    </row>
    <row r="154">
      <c r="A154" s="116" t="inlineStr">
        <is>
          <t>Cohort month 19</t>
        </is>
      </c>
      <c r="B154" s="116" t="n">
        <v>19</v>
      </c>
      <c r="C154" s="33">
        <f>INDEX(Ops!$E$85:$BL$85,1,$B154)</f>
        <v/>
      </c>
      <c r="X154" s="121">
        <f>$C154*INDEX(Curves!$AS$8:$AS$68,X$4-$B154+1)</f>
        <v/>
      </c>
      <c r="Y154" s="121">
        <f>$C154*INDEX(Curves!$AS$8:$AS$68,Y$4-$B154+1)</f>
        <v/>
      </c>
      <c r="Z154" s="121">
        <f>$C154*INDEX(Curves!$AS$8:$AS$68,Z$4-$B154+1)</f>
        <v/>
      </c>
      <c r="AA154" s="121">
        <f>$C154*INDEX(Curves!$AS$8:$AS$68,AA$4-$B154+1)</f>
        <v/>
      </c>
      <c r="AB154" s="121">
        <f>$C154*INDEX(Curves!$AS$8:$AS$68,AB$4-$B154+1)</f>
        <v/>
      </c>
      <c r="AC154" s="121">
        <f>$C154*INDEX(Curves!$AS$8:$AS$68,AC$4-$B154+1)</f>
        <v/>
      </c>
      <c r="AD154" s="121">
        <f>$C154*INDEX(Curves!$AS$8:$AS$68,AD$4-$B154+1)</f>
        <v/>
      </c>
      <c r="AE154" s="121">
        <f>$C154*INDEX(Curves!$AS$8:$AS$68,AE$4-$B154+1)</f>
        <v/>
      </c>
      <c r="AF154" s="121">
        <f>$C154*INDEX(Curves!$AS$8:$AS$68,AF$4-$B154+1)</f>
        <v/>
      </c>
      <c r="AG154" s="121">
        <f>$C154*INDEX(Curves!$AS$8:$AS$68,AG$4-$B154+1)</f>
        <v/>
      </c>
      <c r="AH154" s="121">
        <f>$C154*INDEX(Curves!$AS$8:$AS$68,AH$4-$B154+1)</f>
        <v/>
      </c>
      <c r="AI154" s="121">
        <f>$C154*INDEX(Curves!$AS$8:$AS$68,AI$4-$B154+1)</f>
        <v/>
      </c>
      <c r="AJ154" s="121">
        <f>$C154*INDEX(Curves!$AS$8:$AS$68,AJ$4-$B154+1)</f>
        <v/>
      </c>
      <c r="AK154" s="121">
        <f>$C154*INDEX(Curves!$AS$8:$AS$68,AK$4-$B154+1)</f>
        <v/>
      </c>
      <c r="AL154" s="121">
        <f>$C154*INDEX(Curves!$AS$8:$AS$68,AL$4-$B154+1)</f>
        <v/>
      </c>
      <c r="AM154" s="121">
        <f>$C154*INDEX(Curves!$AS$8:$AS$68,AM$4-$B154+1)</f>
        <v/>
      </c>
      <c r="AN154" s="121">
        <f>$C154*INDEX(Curves!$AS$8:$AS$68,AN$4-$B154+1)</f>
        <v/>
      </c>
      <c r="AO154" s="121">
        <f>$C154*INDEX(Curves!$AS$8:$AS$68,AO$4-$B154+1)</f>
        <v/>
      </c>
      <c r="AP154" s="121">
        <f>$C154*INDEX(Curves!$AS$8:$AS$68,AP$4-$B154+1)</f>
        <v/>
      </c>
      <c r="AQ154" s="121">
        <f>$C154*INDEX(Curves!$AS$8:$AS$68,AQ$4-$B154+1)</f>
        <v/>
      </c>
      <c r="AR154" s="121">
        <f>$C154*INDEX(Curves!$AS$8:$AS$68,AR$4-$B154+1)</f>
        <v/>
      </c>
      <c r="AS154" s="121">
        <f>$C154*INDEX(Curves!$AS$8:$AS$68,AS$4-$B154+1)</f>
        <v/>
      </c>
      <c r="AT154" s="121">
        <f>$C154*INDEX(Curves!$AS$8:$AS$68,AT$4-$B154+1)</f>
        <v/>
      </c>
      <c r="AU154" s="121">
        <f>$C154*INDEX(Curves!$AS$8:$AS$68,AU$4-$B154+1)</f>
        <v/>
      </c>
      <c r="AV154" s="121">
        <f>$C154*INDEX(Curves!$AS$8:$AS$68,AV$4-$B154+1)</f>
        <v/>
      </c>
      <c r="AW154" s="121">
        <f>$C154*INDEX(Curves!$AS$8:$AS$68,AW$4-$B154+1)</f>
        <v/>
      </c>
      <c r="AX154" s="121">
        <f>$C154*INDEX(Curves!$AS$8:$AS$68,AX$4-$B154+1)</f>
        <v/>
      </c>
      <c r="AY154" s="121">
        <f>$C154*INDEX(Curves!$AS$8:$AS$68,AY$4-$B154+1)</f>
        <v/>
      </c>
      <c r="AZ154" s="121">
        <f>$C154*INDEX(Curves!$AS$8:$AS$68,AZ$4-$B154+1)</f>
        <v/>
      </c>
      <c r="BA154" s="121">
        <f>$C154*INDEX(Curves!$AS$8:$AS$68,BA$4-$B154+1)</f>
        <v/>
      </c>
      <c r="BB154" s="121">
        <f>$C154*INDEX(Curves!$AS$8:$AS$68,BB$4-$B154+1)</f>
        <v/>
      </c>
      <c r="BC154" s="121">
        <f>$C154*INDEX(Curves!$AS$8:$AS$68,BC$4-$B154+1)</f>
        <v/>
      </c>
      <c r="BD154" s="121">
        <f>$C154*INDEX(Curves!$AS$8:$AS$68,BD$4-$B154+1)</f>
        <v/>
      </c>
      <c r="BE154" s="121">
        <f>$C154*INDEX(Curves!$AS$8:$AS$68,BE$4-$B154+1)</f>
        <v/>
      </c>
      <c r="BF154" s="121">
        <f>$C154*INDEX(Curves!$AS$8:$AS$68,BF$4-$B154+1)</f>
        <v/>
      </c>
      <c r="BG154" s="121">
        <f>$C154*INDEX(Curves!$AS$8:$AS$68,BG$4-$B154+1)</f>
        <v/>
      </c>
      <c r="BH154" s="121">
        <f>$C154*INDEX(Curves!$AS$8:$AS$68,BH$4-$B154+1)</f>
        <v/>
      </c>
      <c r="BI154" s="121">
        <f>$C154*INDEX(Curves!$AS$8:$AS$68,BI$4-$B154+1)</f>
        <v/>
      </c>
      <c r="BJ154" s="121">
        <f>$C154*INDEX(Curves!$AS$8:$AS$68,BJ$4-$B154+1)</f>
        <v/>
      </c>
      <c r="BK154" s="121">
        <f>$C154*INDEX(Curves!$AS$8:$AS$68,BK$4-$B154+1)</f>
        <v/>
      </c>
      <c r="BL154" s="121">
        <f>$C154*INDEX(Curves!$AS$8:$AS$68,BL$4-$B154+1)</f>
        <v/>
      </c>
    </row>
    <row r="155">
      <c r="A155" s="116" t="inlineStr">
        <is>
          <t>Cohort month 20</t>
        </is>
      </c>
      <c r="B155" s="116" t="n">
        <v>20</v>
      </c>
      <c r="C155" s="33">
        <f>INDEX(Ops!$E$85:$BL$85,1,$B155)</f>
        <v/>
      </c>
      <c r="Y155" s="121">
        <f>$C155*INDEX(Curves!$AS$8:$AS$68,Y$4-$B155+1)</f>
        <v/>
      </c>
      <c r="Z155" s="121">
        <f>$C155*INDEX(Curves!$AS$8:$AS$68,Z$4-$B155+1)</f>
        <v/>
      </c>
      <c r="AA155" s="121">
        <f>$C155*INDEX(Curves!$AS$8:$AS$68,AA$4-$B155+1)</f>
        <v/>
      </c>
      <c r="AB155" s="121">
        <f>$C155*INDEX(Curves!$AS$8:$AS$68,AB$4-$B155+1)</f>
        <v/>
      </c>
      <c r="AC155" s="121">
        <f>$C155*INDEX(Curves!$AS$8:$AS$68,AC$4-$B155+1)</f>
        <v/>
      </c>
      <c r="AD155" s="121">
        <f>$C155*INDEX(Curves!$AS$8:$AS$68,AD$4-$B155+1)</f>
        <v/>
      </c>
      <c r="AE155" s="121">
        <f>$C155*INDEX(Curves!$AS$8:$AS$68,AE$4-$B155+1)</f>
        <v/>
      </c>
      <c r="AF155" s="121">
        <f>$C155*INDEX(Curves!$AS$8:$AS$68,AF$4-$B155+1)</f>
        <v/>
      </c>
      <c r="AG155" s="121">
        <f>$C155*INDEX(Curves!$AS$8:$AS$68,AG$4-$B155+1)</f>
        <v/>
      </c>
      <c r="AH155" s="121">
        <f>$C155*INDEX(Curves!$AS$8:$AS$68,AH$4-$B155+1)</f>
        <v/>
      </c>
      <c r="AI155" s="121">
        <f>$C155*INDEX(Curves!$AS$8:$AS$68,AI$4-$B155+1)</f>
        <v/>
      </c>
      <c r="AJ155" s="121">
        <f>$C155*INDEX(Curves!$AS$8:$AS$68,AJ$4-$B155+1)</f>
        <v/>
      </c>
      <c r="AK155" s="121">
        <f>$C155*INDEX(Curves!$AS$8:$AS$68,AK$4-$B155+1)</f>
        <v/>
      </c>
      <c r="AL155" s="121">
        <f>$C155*INDEX(Curves!$AS$8:$AS$68,AL$4-$B155+1)</f>
        <v/>
      </c>
      <c r="AM155" s="121">
        <f>$C155*INDEX(Curves!$AS$8:$AS$68,AM$4-$B155+1)</f>
        <v/>
      </c>
      <c r="AN155" s="121">
        <f>$C155*INDEX(Curves!$AS$8:$AS$68,AN$4-$B155+1)</f>
        <v/>
      </c>
      <c r="AO155" s="121">
        <f>$C155*INDEX(Curves!$AS$8:$AS$68,AO$4-$B155+1)</f>
        <v/>
      </c>
      <c r="AP155" s="121">
        <f>$C155*INDEX(Curves!$AS$8:$AS$68,AP$4-$B155+1)</f>
        <v/>
      </c>
      <c r="AQ155" s="121">
        <f>$C155*INDEX(Curves!$AS$8:$AS$68,AQ$4-$B155+1)</f>
        <v/>
      </c>
      <c r="AR155" s="121">
        <f>$C155*INDEX(Curves!$AS$8:$AS$68,AR$4-$B155+1)</f>
        <v/>
      </c>
      <c r="AS155" s="121">
        <f>$C155*INDEX(Curves!$AS$8:$AS$68,AS$4-$B155+1)</f>
        <v/>
      </c>
      <c r="AT155" s="121">
        <f>$C155*INDEX(Curves!$AS$8:$AS$68,AT$4-$B155+1)</f>
        <v/>
      </c>
      <c r="AU155" s="121">
        <f>$C155*INDEX(Curves!$AS$8:$AS$68,AU$4-$B155+1)</f>
        <v/>
      </c>
      <c r="AV155" s="121">
        <f>$C155*INDEX(Curves!$AS$8:$AS$68,AV$4-$B155+1)</f>
        <v/>
      </c>
      <c r="AW155" s="121">
        <f>$C155*INDEX(Curves!$AS$8:$AS$68,AW$4-$B155+1)</f>
        <v/>
      </c>
      <c r="AX155" s="121">
        <f>$C155*INDEX(Curves!$AS$8:$AS$68,AX$4-$B155+1)</f>
        <v/>
      </c>
      <c r="AY155" s="121">
        <f>$C155*INDEX(Curves!$AS$8:$AS$68,AY$4-$B155+1)</f>
        <v/>
      </c>
      <c r="AZ155" s="121">
        <f>$C155*INDEX(Curves!$AS$8:$AS$68,AZ$4-$B155+1)</f>
        <v/>
      </c>
      <c r="BA155" s="121">
        <f>$C155*INDEX(Curves!$AS$8:$AS$68,BA$4-$B155+1)</f>
        <v/>
      </c>
      <c r="BB155" s="121">
        <f>$C155*INDEX(Curves!$AS$8:$AS$68,BB$4-$B155+1)</f>
        <v/>
      </c>
      <c r="BC155" s="121">
        <f>$C155*INDEX(Curves!$AS$8:$AS$68,BC$4-$B155+1)</f>
        <v/>
      </c>
      <c r="BD155" s="121">
        <f>$C155*INDEX(Curves!$AS$8:$AS$68,BD$4-$B155+1)</f>
        <v/>
      </c>
      <c r="BE155" s="121">
        <f>$C155*INDEX(Curves!$AS$8:$AS$68,BE$4-$B155+1)</f>
        <v/>
      </c>
      <c r="BF155" s="121">
        <f>$C155*INDEX(Curves!$AS$8:$AS$68,BF$4-$B155+1)</f>
        <v/>
      </c>
      <c r="BG155" s="121">
        <f>$C155*INDEX(Curves!$AS$8:$AS$68,BG$4-$B155+1)</f>
        <v/>
      </c>
      <c r="BH155" s="121">
        <f>$C155*INDEX(Curves!$AS$8:$AS$68,BH$4-$B155+1)</f>
        <v/>
      </c>
      <c r="BI155" s="121">
        <f>$C155*INDEX(Curves!$AS$8:$AS$68,BI$4-$B155+1)</f>
        <v/>
      </c>
      <c r="BJ155" s="121">
        <f>$C155*INDEX(Curves!$AS$8:$AS$68,BJ$4-$B155+1)</f>
        <v/>
      </c>
      <c r="BK155" s="121">
        <f>$C155*INDEX(Curves!$AS$8:$AS$68,BK$4-$B155+1)</f>
        <v/>
      </c>
      <c r="BL155" s="121">
        <f>$C155*INDEX(Curves!$AS$8:$AS$68,BL$4-$B155+1)</f>
        <v/>
      </c>
    </row>
    <row r="156">
      <c r="A156" s="116" t="inlineStr">
        <is>
          <t>Cohort month 21</t>
        </is>
      </c>
      <c r="B156" s="116" t="n">
        <v>21</v>
      </c>
      <c r="C156" s="33">
        <f>INDEX(Ops!$E$85:$BL$85,1,$B156)</f>
        <v/>
      </c>
      <c r="Z156" s="121">
        <f>$C156*INDEX(Curves!$AS$8:$AS$68,Z$4-$B156+1)</f>
        <v/>
      </c>
      <c r="AA156" s="121">
        <f>$C156*INDEX(Curves!$AS$8:$AS$68,AA$4-$B156+1)</f>
        <v/>
      </c>
      <c r="AB156" s="121">
        <f>$C156*INDEX(Curves!$AS$8:$AS$68,AB$4-$B156+1)</f>
        <v/>
      </c>
      <c r="AC156" s="121">
        <f>$C156*INDEX(Curves!$AS$8:$AS$68,AC$4-$B156+1)</f>
        <v/>
      </c>
      <c r="AD156" s="121">
        <f>$C156*INDEX(Curves!$AS$8:$AS$68,AD$4-$B156+1)</f>
        <v/>
      </c>
      <c r="AE156" s="121">
        <f>$C156*INDEX(Curves!$AS$8:$AS$68,AE$4-$B156+1)</f>
        <v/>
      </c>
      <c r="AF156" s="121">
        <f>$C156*INDEX(Curves!$AS$8:$AS$68,AF$4-$B156+1)</f>
        <v/>
      </c>
      <c r="AG156" s="121">
        <f>$C156*INDEX(Curves!$AS$8:$AS$68,AG$4-$B156+1)</f>
        <v/>
      </c>
      <c r="AH156" s="121">
        <f>$C156*INDEX(Curves!$AS$8:$AS$68,AH$4-$B156+1)</f>
        <v/>
      </c>
      <c r="AI156" s="121">
        <f>$C156*INDEX(Curves!$AS$8:$AS$68,AI$4-$B156+1)</f>
        <v/>
      </c>
      <c r="AJ156" s="121">
        <f>$C156*INDEX(Curves!$AS$8:$AS$68,AJ$4-$B156+1)</f>
        <v/>
      </c>
      <c r="AK156" s="121">
        <f>$C156*INDEX(Curves!$AS$8:$AS$68,AK$4-$B156+1)</f>
        <v/>
      </c>
      <c r="AL156" s="121">
        <f>$C156*INDEX(Curves!$AS$8:$AS$68,AL$4-$B156+1)</f>
        <v/>
      </c>
      <c r="AM156" s="121">
        <f>$C156*INDEX(Curves!$AS$8:$AS$68,AM$4-$B156+1)</f>
        <v/>
      </c>
      <c r="AN156" s="121">
        <f>$C156*INDEX(Curves!$AS$8:$AS$68,AN$4-$B156+1)</f>
        <v/>
      </c>
      <c r="AO156" s="121">
        <f>$C156*INDEX(Curves!$AS$8:$AS$68,AO$4-$B156+1)</f>
        <v/>
      </c>
      <c r="AP156" s="121">
        <f>$C156*INDEX(Curves!$AS$8:$AS$68,AP$4-$B156+1)</f>
        <v/>
      </c>
      <c r="AQ156" s="121">
        <f>$C156*INDEX(Curves!$AS$8:$AS$68,AQ$4-$B156+1)</f>
        <v/>
      </c>
      <c r="AR156" s="121">
        <f>$C156*INDEX(Curves!$AS$8:$AS$68,AR$4-$B156+1)</f>
        <v/>
      </c>
      <c r="AS156" s="121">
        <f>$C156*INDEX(Curves!$AS$8:$AS$68,AS$4-$B156+1)</f>
        <v/>
      </c>
      <c r="AT156" s="121">
        <f>$C156*INDEX(Curves!$AS$8:$AS$68,AT$4-$B156+1)</f>
        <v/>
      </c>
      <c r="AU156" s="121">
        <f>$C156*INDEX(Curves!$AS$8:$AS$68,AU$4-$B156+1)</f>
        <v/>
      </c>
      <c r="AV156" s="121">
        <f>$C156*INDEX(Curves!$AS$8:$AS$68,AV$4-$B156+1)</f>
        <v/>
      </c>
      <c r="AW156" s="121">
        <f>$C156*INDEX(Curves!$AS$8:$AS$68,AW$4-$B156+1)</f>
        <v/>
      </c>
      <c r="AX156" s="121">
        <f>$C156*INDEX(Curves!$AS$8:$AS$68,AX$4-$B156+1)</f>
        <v/>
      </c>
      <c r="AY156" s="121">
        <f>$C156*INDEX(Curves!$AS$8:$AS$68,AY$4-$B156+1)</f>
        <v/>
      </c>
      <c r="AZ156" s="121">
        <f>$C156*INDEX(Curves!$AS$8:$AS$68,AZ$4-$B156+1)</f>
        <v/>
      </c>
      <c r="BA156" s="121">
        <f>$C156*INDEX(Curves!$AS$8:$AS$68,BA$4-$B156+1)</f>
        <v/>
      </c>
      <c r="BB156" s="121">
        <f>$C156*INDEX(Curves!$AS$8:$AS$68,BB$4-$B156+1)</f>
        <v/>
      </c>
      <c r="BC156" s="121">
        <f>$C156*INDEX(Curves!$AS$8:$AS$68,BC$4-$B156+1)</f>
        <v/>
      </c>
      <c r="BD156" s="121">
        <f>$C156*INDEX(Curves!$AS$8:$AS$68,BD$4-$B156+1)</f>
        <v/>
      </c>
      <c r="BE156" s="121">
        <f>$C156*INDEX(Curves!$AS$8:$AS$68,BE$4-$B156+1)</f>
        <v/>
      </c>
      <c r="BF156" s="121">
        <f>$C156*INDEX(Curves!$AS$8:$AS$68,BF$4-$B156+1)</f>
        <v/>
      </c>
      <c r="BG156" s="121">
        <f>$C156*INDEX(Curves!$AS$8:$AS$68,BG$4-$B156+1)</f>
        <v/>
      </c>
      <c r="BH156" s="121">
        <f>$C156*INDEX(Curves!$AS$8:$AS$68,BH$4-$B156+1)</f>
        <v/>
      </c>
      <c r="BI156" s="121">
        <f>$C156*INDEX(Curves!$AS$8:$AS$68,BI$4-$B156+1)</f>
        <v/>
      </c>
      <c r="BJ156" s="121">
        <f>$C156*INDEX(Curves!$AS$8:$AS$68,BJ$4-$B156+1)</f>
        <v/>
      </c>
      <c r="BK156" s="121">
        <f>$C156*INDEX(Curves!$AS$8:$AS$68,BK$4-$B156+1)</f>
        <v/>
      </c>
      <c r="BL156" s="121">
        <f>$C156*INDEX(Curves!$AS$8:$AS$68,BL$4-$B156+1)</f>
        <v/>
      </c>
    </row>
    <row r="157">
      <c r="A157" s="116" t="inlineStr">
        <is>
          <t>Cohort month 22</t>
        </is>
      </c>
      <c r="B157" s="116" t="n">
        <v>22</v>
      </c>
      <c r="C157" s="33">
        <f>INDEX(Ops!$E$85:$BL$85,1,$B157)</f>
        <v/>
      </c>
      <c r="AA157" s="121">
        <f>$C157*INDEX(Curves!$AS$8:$AS$68,AA$4-$B157+1)</f>
        <v/>
      </c>
      <c r="AB157" s="121">
        <f>$C157*INDEX(Curves!$AS$8:$AS$68,AB$4-$B157+1)</f>
        <v/>
      </c>
      <c r="AC157" s="121">
        <f>$C157*INDEX(Curves!$AS$8:$AS$68,AC$4-$B157+1)</f>
        <v/>
      </c>
      <c r="AD157" s="121">
        <f>$C157*INDEX(Curves!$AS$8:$AS$68,AD$4-$B157+1)</f>
        <v/>
      </c>
      <c r="AE157" s="121">
        <f>$C157*INDEX(Curves!$AS$8:$AS$68,AE$4-$B157+1)</f>
        <v/>
      </c>
      <c r="AF157" s="121">
        <f>$C157*INDEX(Curves!$AS$8:$AS$68,AF$4-$B157+1)</f>
        <v/>
      </c>
      <c r="AG157" s="121">
        <f>$C157*INDEX(Curves!$AS$8:$AS$68,AG$4-$B157+1)</f>
        <v/>
      </c>
      <c r="AH157" s="121">
        <f>$C157*INDEX(Curves!$AS$8:$AS$68,AH$4-$B157+1)</f>
        <v/>
      </c>
      <c r="AI157" s="121">
        <f>$C157*INDEX(Curves!$AS$8:$AS$68,AI$4-$B157+1)</f>
        <v/>
      </c>
      <c r="AJ157" s="121">
        <f>$C157*INDEX(Curves!$AS$8:$AS$68,AJ$4-$B157+1)</f>
        <v/>
      </c>
      <c r="AK157" s="121">
        <f>$C157*INDEX(Curves!$AS$8:$AS$68,AK$4-$B157+1)</f>
        <v/>
      </c>
      <c r="AL157" s="121">
        <f>$C157*INDEX(Curves!$AS$8:$AS$68,AL$4-$B157+1)</f>
        <v/>
      </c>
      <c r="AM157" s="121">
        <f>$C157*INDEX(Curves!$AS$8:$AS$68,AM$4-$B157+1)</f>
        <v/>
      </c>
      <c r="AN157" s="121">
        <f>$C157*INDEX(Curves!$AS$8:$AS$68,AN$4-$B157+1)</f>
        <v/>
      </c>
      <c r="AO157" s="121">
        <f>$C157*INDEX(Curves!$AS$8:$AS$68,AO$4-$B157+1)</f>
        <v/>
      </c>
      <c r="AP157" s="121">
        <f>$C157*INDEX(Curves!$AS$8:$AS$68,AP$4-$B157+1)</f>
        <v/>
      </c>
      <c r="AQ157" s="121">
        <f>$C157*INDEX(Curves!$AS$8:$AS$68,AQ$4-$B157+1)</f>
        <v/>
      </c>
      <c r="AR157" s="121">
        <f>$C157*INDEX(Curves!$AS$8:$AS$68,AR$4-$B157+1)</f>
        <v/>
      </c>
      <c r="AS157" s="121">
        <f>$C157*INDEX(Curves!$AS$8:$AS$68,AS$4-$B157+1)</f>
        <v/>
      </c>
      <c r="AT157" s="121">
        <f>$C157*INDEX(Curves!$AS$8:$AS$68,AT$4-$B157+1)</f>
        <v/>
      </c>
      <c r="AU157" s="121">
        <f>$C157*INDEX(Curves!$AS$8:$AS$68,AU$4-$B157+1)</f>
        <v/>
      </c>
      <c r="AV157" s="121">
        <f>$C157*INDEX(Curves!$AS$8:$AS$68,AV$4-$B157+1)</f>
        <v/>
      </c>
      <c r="AW157" s="121">
        <f>$C157*INDEX(Curves!$AS$8:$AS$68,AW$4-$B157+1)</f>
        <v/>
      </c>
      <c r="AX157" s="121">
        <f>$C157*INDEX(Curves!$AS$8:$AS$68,AX$4-$B157+1)</f>
        <v/>
      </c>
      <c r="AY157" s="121">
        <f>$C157*INDEX(Curves!$AS$8:$AS$68,AY$4-$B157+1)</f>
        <v/>
      </c>
      <c r="AZ157" s="121">
        <f>$C157*INDEX(Curves!$AS$8:$AS$68,AZ$4-$B157+1)</f>
        <v/>
      </c>
      <c r="BA157" s="121">
        <f>$C157*INDEX(Curves!$AS$8:$AS$68,BA$4-$B157+1)</f>
        <v/>
      </c>
      <c r="BB157" s="121">
        <f>$C157*INDEX(Curves!$AS$8:$AS$68,BB$4-$B157+1)</f>
        <v/>
      </c>
      <c r="BC157" s="121">
        <f>$C157*INDEX(Curves!$AS$8:$AS$68,BC$4-$B157+1)</f>
        <v/>
      </c>
      <c r="BD157" s="121">
        <f>$C157*INDEX(Curves!$AS$8:$AS$68,BD$4-$B157+1)</f>
        <v/>
      </c>
      <c r="BE157" s="121">
        <f>$C157*INDEX(Curves!$AS$8:$AS$68,BE$4-$B157+1)</f>
        <v/>
      </c>
      <c r="BF157" s="121">
        <f>$C157*INDEX(Curves!$AS$8:$AS$68,BF$4-$B157+1)</f>
        <v/>
      </c>
      <c r="BG157" s="121">
        <f>$C157*INDEX(Curves!$AS$8:$AS$68,BG$4-$B157+1)</f>
        <v/>
      </c>
      <c r="BH157" s="121">
        <f>$C157*INDEX(Curves!$AS$8:$AS$68,BH$4-$B157+1)</f>
        <v/>
      </c>
      <c r="BI157" s="121">
        <f>$C157*INDEX(Curves!$AS$8:$AS$68,BI$4-$B157+1)</f>
        <v/>
      </c>
      <c r="BJ157" s="121">
        <f>$C157*INDEX(Curves!$AS$8:$AS$68,BJ$4-$B157+1)</f>
        <v/>
      </c>
      <c r="BK157" s="121">
        <f>$C157*INDEX(Curves!$AS$8:$AS$68,BK$4-$B157+1)</f>
        <v/>
      </c>
      <c r="BL157" s="121">
        <f>$C157*INDEX(Curves!$AS$8:$AS$68,BL$4-$B157+1)</f>
        <v/>
      </c>
    </row>
    <row r="158">
      <c r="A158" s="116" t="inlineStr">
        <is>
          <t>Cohort month 23</t>
        </is>
      </c>
      <c r="B158" s="116" t="n">
        <v>23</v>
      </c>
      <c r="C158" s="33">
        <f>INDEX(Ops!$E$85:$BL$85,1,$B158)</f>
        <v/>
      </c>
      <c r="AB158" s="121">
        <f>$C158*INDEX(Curves!$AS$8:$AS$68,AB$4-$B158+1)</f>
        <v/>
      </c>
      <c r="AC158" s="121">
        <f>$C158*INDEX(Curves!$AS$8:$AS$68,AC$4-$B158+1)</f>
        <v/>
      </c>
      <c r="AD158" s="121">
        <f>$C158*INDEX(Curves!$AS$8:$AS$68,AD$4-$B158+1)</f>
        <v/>
      </c>
      <c r="AE158" s="121">
        <f>$C158*INDEX(Curves!$AS$8:$AS$68,AE$4-$B158+1)</f>
        <v/>
      </c>
      <c r="AF158" s="121">
        <f>$C158*INDEX(Curves!$AS$8:$AS$68,AF$4-$B158+1)</f>
        <v/>
      </c>
      <c r="AG158" s="121">
        <f>$C158*INDEX(Curves!$AS$8:$AS$68,AG$4-$B158+1)</f>
        <v/>
      </c>
      <c r="AH158" s="121">
        <f>$C158*INDEX(Curves!$AS$8:$AS$68,AH$4-$B158+1)</f>
        <v/>
      </c>
      <c r="AI158" s="121">
        <f>$C158*INDEX(Curves!$AS$8:$AS$68,AI$4-$B158+1)</f>
        <v/>
      </c>
      <c r="AJ158" s="121">
        <f>$C158*INDEX(Curves!$AS$8:$AS$68,AJ$4-$B158+1)</f>
        <v/>
      </c>
      <c r="AK158" s="121">
        <f>$C158*INDEX(Curves!$AS$8:$AS$68,AK$4-$B158+1)</f>
        <v/>
      </c>
      <c r="AL158" s="121">
        <f>$C158*INDEX(Curves!$AS$8:$AS$68,AL$4-$B158+1)</f>
        <v/>
      </c>
      <c r="AM158" s="121">
        <f>$C158*INDEX(Curves!$AS$8:$AS$68,AM$4-$B158+1)</f>
        <v/>
      </c>
      <c r="AN158" s="121">
        <f>$C158*INDEX(Curves!$AS$8:$AS$68,AN$4-$B158+1)</f>
        <v/>
      </c>
      <c r="AO158" s="121">
        <f>$C158*INDEX(Curves!$AS$8:$AS$68,AO$4-$B158+1)</f>
        <v/>
      </c>
      <c r="AP158" s="121">
        <f>$C158*INDEX(Curves!$AS$8:$AS$68,AP$4-$B158+1)</f>
        <v/>
      </c>
      <c r="AQ158" s="121">
        <f>$C158*INDEX(Curves!$AS$8:$AS$68,AQ$4-$B158+1)</f>
        <v/>
      </c>
      <c r="AR158" s="121">
        <f>$C158*INDEX(Curves!$AS$8:$AS$68,AR$4-$B158+1)</f>
        <v/>
      </c>
      <c r="AS158" s="121">
        <f>$C158*INDEX(Curves!$AS$8:$AS$68,AS$4-$B158+1)</f>
        <v/>
      </c>
      <c r="AT158" s="121">
        <f>$C158*INDEX(Curves!$AS$8:$AS$68,AT$4-$B158+1)</f>
        <v/>
      </c>
      <c r="AU158" s="121">
        <f>$C158*INDEX(Curves!$AS$8:$AS$68,AU$4-$B158+1)</f>
        <v/>
      </c>
      <c r="AV158" s="121">
        <f>$C158*INDEX(Curves!$AS$8:$AS$68,AV$4-$B158+1)</f>
        <v/>
      </c>
      <c r="AW158" s="121">
        <f>$C158*INDEX(Curves!$AS$8:$AS$68,AW$4-$B158+1)</f>
        <v/>
      </c>
      <c r="AX158" s="121">
        <f>$C158*INDEX(Curves!$AS$8:$AS$68,AX$4-$B158+1)</f>
        <v/>
      </c>
      <c r="AY158" s="121">
        <f>$C158*INDEX(Curves!$AS$8:$AS$68,AY$4-$B158+1)</f>
        <v/>
      </c>
      <c r="AZ158" s="121">
        <f>$C158*INDEX(Curves!$AS$8:$AS$68,AZ$4-$B158+1)</f>
        <v/>
      </c>
      <c r="BA158" s="121">
        <f>$C158*INDEX(Curves!$AS$8:$AS$68,BA$4-$B158+1)</f>
        <v/>
      </c>
      <c r="BB158" s="121">
        <f>$C158*INDEX(Curves!$AS$8:$AS$68,BB$4-$B158+1)</f>
        <v/>
      </c>
      <c r="BC158" s="121">
        <f>$C158*INDEX(Curves!$AS$8:$AS$68,BC$4-$B158+1)</f>
        <v/>
      </c>
      <c r="BD158" s="121">
        <f>$C158*INDEX(Curves!$AS$8:$AS$68,BD$4-$B158+1)</f>
        <v/>
      </c>
      <c r="BE158" s="121">
        <f>$C158*INDEX(Curves!$AS$8:$AS$68,BE$4-$B158+1)</f>
        <v/>
      </c>
      <c r="BF158" s="121">
        <f>$C158*INDEX(Curves!$AS$8:$AS$68,BF$4-$B158+1)</f>
        <v/>
      </c>
      <c r="BG158" s="121">
        <f>$C158*INDEX(Curves!$AS$8:$AS$68,BG$4-$B158+1)</f>
        <v/>
      </c>
      <c r="BH158" s="121">
        <f>$C158*INDEX(Curves!$AS$8:$AS$68,BH$4-$B158+1)</f>
        <v/>
      </c>
      <c r="BI158" s="121">
        <f>$C158*INDEX(Curves!$AS$8:$AS$68,BI$4-$B158+1)</f>
        <v/>
      </c>
      <c r="BJ158" s="121">
        <f>$C158*INDEX(Curves!$AS$8:$AS$68,BJ$4-$B158+1)</f>
        <v/>
      </c>
      <c r="BK158" s="121">
        <f>$C158*INDEX(Curves!$AS$8:$AS$68,BK$4-$B158+1)</f>
        <v/>
      </c>
      <c r="BL158" s="121">
        <f>$C158*INDEX(Curves!$AS$8:$AS$68,BL$4-$B158+1)</f>
        <v/>
      </c>
    </row>
    <row r="159">
      <c r="A159" s="116" t="inlineStr">
        <is>
          <t>Cohort month 24</t>
        </is>
      </c>
      <c r="B159" s="116" t="n">
        <v>24</v>
      </c>
      <c r="C159" s="33">
        <f>INDEX(Ops!$E$85:$BL$85,1,$B159)</f>
        <v/>
      </c>
      <c r="AC159" s="121">
        <f>$C159*INDEX(Curves!$AS$8:$AS$68,AC$4-$B159+1)</f>
        <v/>
      </c>
      <c r="AD159" s="121">
        <f>$C159*INDEX(Curves!$AS$8:$AS$68,AD$4-$B159+1)</f>
        <v/>
      </c>
      <c r="AE159" s="121">
        <f>$C159*INDEX(Curves!$AS$8:$AS$68,AE$4-$B159+1)</f>
        <v/>
      </c>
      <c r="AF159" s="121">
        <f>$C159*INDEX(Curves!$AS$8:$AS$68,AF$4-$B159+1)</f>
        <v/>
      </c>
      <c r="AG159" s="121">
        <f>$C159*INDEX(Curves!$AS$8:$AS$68,AG$4-$B159+1)</f>
        <v/>
      </c>
      <c r="AH159" s="121">
        <f>$C159*INDEX(Curves!$AS$8:$AS$68,AH$4-$B159+1)</f>
        <v/>
      </c>
      <c r="AI159" s="121">
        <f>$C159*INDEX(Curves!$AS$8:$AS$68,AI$4-$B159+1)</f>
        <v/>
      </c>
      <c r="AJ159" s="121">
        <f>$C159*INDEX(Curves!$AS$8:$AS$68,AJ$4-$B159+1)</f>
        <v/>
      </c>
      <c r="AK159" s="121">
        <f>$C159*INDEX(Curves!$AS$8:$AS$68,AK$4-$B159+1)</f>
        <v/>
      </c>
      <c r="AL159" s="121">
        <f>$C159*INDEX(Curves!$AS$8:$AS$68,AL$4-$B159+1)</f>
        <v/>
      </c>
      <c r="AM159" s="121">
        <f>$C159*INDEX(Curves!$AS$8:$AS$68,AM$4-$B159+1)</f>
        <v/>
      </c>
      <c r="AN159" s="121">
        <f>$C159*INDEX(Curves!$AS$8:$AS$68,AN$4-$B159+1)</f>
        <v/>
      </c>
      <c r="AO159" s="121">
        <f>$C159*INDEX(Curves!$AS$8:$AS$68,AO$4-$B159+1)</f>
        <v/>
      </c>
      <c r="AP159" s="121">
        <f>$C159*INDEX(Curves!$AS$8:$AS$68,AP$4-$B159+1)</f>
        <v/>
      </c>
      <c r="AQ159" s="121">
        <f>$C159*INDEX(Curves!$AS$8:$AS$68,AQ$4-$B159+1)</f>
        <v/>
      </c>
      <c r="AR159" s="121">
        <f>$C159*INDEX(Curves!$AS$8:$AS$68,AR$4-$B159+1)</f>
        <v/>
      </c>
      <c r="AS159" s="121">
        <f>$C159*INDEX(Curves!$AS$8:$AS$68,AS$4-$B159+1)</f>
        <v/>
      </c>
      <c r="AT159" s="121">
        <f>$C159*INDEX(Curves!$AS$8:$AS$68,AT$4-$B159+1)</f>
        <v/>
      </c>
      <c r="AU159" s="121">
        <f>$C159*INDEX(Curves!$AS$8:$AS$68,AU$4-$B159+1)</f>
        <v/>
      </c>
      <c r="AV159" s="121">
        <f>$C159*INDEX(Curves!$AS$8:$AS$68,AV$4-$B159+1)</f>
        <v/>
      </c>
      <c r="AW159" s="121">
        <f>$C159*INDEX(Curves!$AS$8:$AS$68,AW$4-$B159+1)</f>
        <v/>
      </c>
      <c r="AX159" s="121">
        <f>$C159*INDEX(Curves!$AS$8:$AS$68,AX$4-$B159+1)</f>
        <v/>
      </c>
      <c r="AY159" s="121">
        <f>$C159*INDEX(Curves!$AS$8:$AS$68,AY$4-$B159+1)</f>
        <v/>
      </c>
      <c r="AZ159" s="121">
        <f>$C159*INDEX(Curves!$AS$8:$AS$68,AZ$4-$B159+1)</f>
        <v/>
      </c>
      <c r="BA159" s="121">
        <f>$C159*INDEX(Curves!$AS$8:$AS$68,BA$4-$B159+1)</f>
        <v/>
      </c>
      <c r="BB159" s="121">
        <f>$C159*INDEX(Curves!$AS$8:$AS$68,BB$4-$B159+1)</f>
        <v/>
      </c>
      <c r="BC159" s="121">
        <f>$C159*INDEX(Curves!$AS$8:$AS$68,BC$4-$B159+1)</f>
        <v/>
      </c>
      <c r="BD159" s="121">
        <f>$C159*INDEX(Curves!$AS$8:$AS$68,BD$4-$B159+1)</f>
        <v/>
      </c>
      <c r="BE159" s="121">
        <f>$C159*INDEX(Curves!$AS$8:$AS$68,BE$4-$B159+1)</f>
        <v/>
      </c>
      <c r="BF159" s="121">
        <f>$C159*INDEX(Curves!$AS$8:$AS$68,BF$4-$B159+1)</f>
        <v/>
      </c>
      <c r="BG159" s="121">
        <f>$C159*INDEX(Curves!$AS$8:$AS$68,BG$4-$B159+1)</f>
        <v/>
      </c>
      <c r="BH159" s="121">
        <f>$C159*INDEX(Curves!$AS$8:$AS$68,BH$4-$B159+1)</f>
        <v/>
      </c>
      <c r="BI159" s="121">
        <f>$C159*INDEX(Curves!$AS$8:$AS$68,BI$4-$B159+1)</f>
        <v/>
      </c>
      <c r="BJ159" s="121">
        <f>$C159*INDEX(Curves!$AS$8:$AS$68,BJ$4-$B159+1)</f>
        <v/>
      </c>
      <c r="BK159" s="121">
        <f>$C159*INDEX(Curves!$AS$8:$AS$68,BK$4-$B159+1)</f>
        <v/>
      </c>
      <c r="BL159" s="121">
        <f>$C159*INDEX(Curves!$AS$8:$AS$68,BL$4-$B159+1)</f>
        <v/>
      </c>
    </row>
    <row r="160">
      <c r="A160" s="116" t="inlineStr">
        <is>
          <t>Cohort month 25</t>
        </is>
      </c>
      <c r="B160" s="116" t="n">
        <v>25</v>
      </c>
      <c r="C160" s="33">
        <f>INDEX(Ops!$E$85:$BL$85,1,$B160)</f>
        <v/>
      </c>
      <c r="AD160" s="121">
        <f>$C160*INDEX(Curves!$AS$8:$AS$68,AD$4-$B160+1)</f>
        <v/>
      </c>
      <c r="AE160" s="121">
        <f>$C160*INDEX(Curves!$AS$8:$AS$68,AE$4-$B160+1)</f>
        <v/>
      </c>
      <c r="AF160" s="121">
        <f>$C160*INDEX(Curves!$AS$8:$AS$68,AF$4-$B160+1)</f>
        <v/>
      </c>
      <c r="AG160" s="121">
        <f>$C160*INDEX(Curves!$AS$8:$AS$68,AG$4-$B160+1)</f>
        <v/>
      </c>
      <c r="AH160" s="121">
        <f>$C160*INDEX(Curves!$AS$8:$AS$68,AH$4-$B160+1)</f>
        <v/>
      </c>
      <c r="AI160" s="121">
        <f>$C160*INDEX(Curves!$AS$8:$AS$68,AI$4-$B160+1)</f>
        <v/>
      </c>
      <c r="AJ160" s="121">
        <f>$C160*INDEX(Curves!$AS$8:$AS$68,AJ$4-$B160+1)</f>
        <v/>
      </c>
      <c r="AK160" s="121">
        <f>$C160*INDEX(Curves!$AS$8:$AS$68,AK$4-$B160+1)</f>
        <v/>
      </c>
      <c r="AL160" s="121">
        <f>$C160*INDEX(Curves!$AS$8:$AS$68,AL$4-$B160+1)</f>
        <v/>
      </c>
      <c r="AM160" s="121">
        <f>$C160*INDEX(Curves!$AS$8:$AS$68,AM$4-$B160+1)</f>
        <v/>
      </c>
      <c r="AN160" s="121">
        <f>$C160*INDEX(Curves!$AS$8:$AS$68,AN$4-$B160+1)</f>
        <v/>
      </c>
      <c r="AO160" s="121">
        <f>$C160*INDEX(Curves!$AS$8:$AS$68,AO$4-$B160+1)</f>
        <v/>
      </c>
      <c r="AP160" s="121">
        <f>$C160*INDEX(Curves!$AS$8:$AS$68,AP$4-$B160+1)</f>
        <v/>
      </c>
      <c r="AQ160" s="121">
        <f>$C160*INDEX(Curves!$AS$8:$AS$68,AQ$4-$B160+1)</f>
        <v/>
      </c>
      <c r="AR160" s="121">
        <f>$C160*INDEX(Curves!$AS$8:$AS$68,AR$4-$B160+1)</f>
        <v/>
      </c>
      <c r="AS160" s="121">
        <f>$C160*INDEX(Curves!$AS$8:$AS$68,AS$4-$B160+1)</f>
        <v/>
      </c>
      <c r="AT160" s="121">
        <f>$C160*INDEX(Curves!$AS$8:$AS$68,AT$4-$B160+1)</f>
        <v/>
      </c>
      <c r="AU160" s="121">
        <f>$C160*INDEX(Curves!$AS$8:$AS$68,AU$4-$B160+1)</f>
        <v/>
      </c>
      <c r="AV160" s="121">
        <f>$C160*INDEX(Curves!$AS$8:$AS$68,AV$4-$B160+1)</f>
        <v/>
      </c>
      <c r="AW160" s="121">
        <f>$C160*INDEX(Curves!$AS$8:$AS$68,AW$4-$B160+1)</f>
        <v/>
      </c>
      <c r="AX160" s="121">
        <f>$C160*INDEX(Curves!$AS$8:$AS$68,AX$4-$B160+1)</f>
        <v/>
      </c>
      <c r="AY160" s="121">
        <f>$C160*INDEX(Curves!$AS$8:$AS$68,AY$4-$B160+1)</f>
        <v/>
      </c>
      <c r="AZ160" s="121">
        <f>$C160*INDEX(Curves!$AS$8:$AS$68,AZ$4-$B160+1)</f>
        <v/>
      </c>
      <c r="BA160" s="121">
        <f>$C160*INDEX(Curves!$AS$8:$AS$68,BA$4-$B160+1)</f>
        <v/>
      </c>
      <c r="BB160" s="121">
        <f>$C160*INDEX(Curves!$AS$8:$AS$68,BB$4-$B160+1)</f>
        <v/>
      </c>
      <c r="BC160" s="121">
        <f>$C160*INDEX(Curves!$AS$8:$AS$68,BC$4-$B160+1)</f>
        <v/>
      </c>
      <c r="BD160" s="121">
        <f>$C160*INDEX(Curves!$AS$8:$AS$68,BD$4-$B160+1)</f>
        <v/>
      </c>
      <c r="BE160" s="121">
        <f>$C160*INDEX(Curves!$AS$8:$AS$68,BE$4-$B160+1)</f>
        <v/>
      </c>
      <c r="BF160" s="121">
        <f>$C160*INDEX(Curves!$AS$8:$AS$68,BF$4-$B160+1)</f>
        <v/>
      </c>
      <c r="BG160" s="121">
        <f>$C160*INDEX(Curves!$AS$8:$AS$68,BG$4-$B160+1)</f>
        <v/>
      </c>
      <c r="BH160" s="121">
        <f>$C160*INDEX(Curves!$AS$8:$AS$68,BH$4-$B160+1)</f>
        <v/>
      </c>
      <c r="BI160" s="121">
        <f>$C160*INDEX(Curves!$AS$8:$AS$68,BI$4-$B160+1)</f>
        <v/>
      </c>
      <c r="BJ160" s="121">
        <f>$C160*INDEX(Curves!$AS$8:$AS$68,BJ$4-$B160+1)</f>
        <v/>
      </c>
      <c r="BK160" s="121">
        <f>$C160*INDEX(Curves!$AS$8:$AS$68,BK$4-$B160+1)</f>
        <v/>
      </c>
      <c r="BL160" s="121">
        <f>$C160*INDEX(Curves!$AS$8:$AS$68,BL$4-$B160+1)</f>
        <v/>
      </c>
    </row>
    <row r="161">
      <c r="A161" s="116" t="inlineStr">
        <is>
          <t>Cohort month 26</t>
        </is>
      </c>
      <c r="B161" s="116" t="n">
        <v>26</v>
      </c>
      <c r="C161" s="33">
        <f>INDEX(Ops!$E$85:$BL$85,1,$B161)</f>
        <v/>
      </c>
      <c r="AE161" s="121">
        <f>$C161*INDEX(Curves!$AS$8:$AS$68,AE$4-$B161+1)</f>
        <v/>
      </c>
      <c r="AF161" s="121">
        <f>$C161*INDEX(Curves!$AS$8:$AS$68,AF$4-$B161+1)</f>
        <v/>
      </c>
      <c r="AG161" s="121">
        <f>$C161*INDEX(Curves!$AS$8:$AS$68,AG$4-$B161+1)</f>
        <v/>
      </c>
      <c r="AH161" s="121">
        <f>$C161*INDEX(Curves!$AS$8:$AS$68,AH$4-$B161+1)</f>
        <v/>
      </c>
      <c r="AI161" s="121">
        <f>$C161*INDEX(Curves!$AS$8:$AS$68,AI$4-$B161+1)</f>
        <v/>
      </c>
      <c r="AJ161" s="121">
        <f>$C161*INDEX(Curves!$AS$8:$AS$68,AJ$4-$B161+1)</f>
        <v/>
      </c>
      <c r="AK161" s="121">
        <f>$C161*INDEX(Curves!$AS$8:$AS$68,AK$4-$B161+1)</f>
        <v/>
      </c>
      <c r="AL161" s="121">
        <f>$C161*INDEX(Curves!$AS$8:$AS$68,AL$4-$B161+1)</f>
        <v/>
      </c>
      <c r="AM161" s="121">
        <f>$C161*INDEX(Curves!$AS$8:$AS$68,AM$4-$B161+1)</f>
        <v/>
      </c>
      <c r="AN161" s="121">
        <f>$C161*INDEX(Curves!$AS$8:$AS$68,AN$4-$B161+1)</f>
        <v/>
      </c>
      <c r="AO161" s="121">
        <f>$C161*INDEX(Curves!$AS$8:$AS$68,AO$4-$B161+1)</f>
        <v/>
      </c>
      <c r="AP161" s="121">
        <f>$C161*INDEX(Curves!$AS$8:$AS$68,AP$4-$B161+1)</f>
        <v/>
      </c>
      <c r="AQ161" s="121">
        <f>$C161*INDEX(Curves!$AS$8:$AS$68,AQ$4-$B161+1)</f>
        <v/>
      </c>
      <c r="AR161" s="121">
        <f>$C161*INDEX(Curves!$AS$8:$AS$68,AR$4-$B161+1)</f>
        <v/>
      </c>
      <c r="AS161" s="121">
        <f>$C161*INDEX(Curves!$AS$8:$AS$68,AS$4-$B161+1)</f>
        <v/>
      </c>
      <c r="AT161" s="121">
        <f>$C161*INDEX(Curves!$AS$8:$AS$68,AT$4-$B161+1)</f>
        <v/>
      </c>
      <c r="AU161" s="121">
        <f>$C161*INDEX(Curves!$AS$8:$AS$68,AU$4-$B161+1)</f>
        <v/>
      </c>
      <c r="AV161" s="121">
        <f>$C161*INDEX(Curves!$AS$8:$AS$68,AV$4-$B161+1)</f>
        <v/>
      </c>
      <c r="AW161" s="121">
        <f>$C161*INDEX(Curves!$AS$8:$AS$68,AW$4-$B161+1)</f>
        <v/>
      </c>
      <c r="AX161" s="121">
        <f>$C161*INDEX(Curves!$AS$8:$AS$68,AX$4-$B161+1)</f>
        <v/>
      </c>
      <c r="AY161" s="121">
        <f>$C161*INDEX(Curves!$AS$8:$AS$68,AY$4-$B161+1)</f>
        <v/>
      </c>
      <c r="AZ161" s="121">
        <f>$C161*INDEX(Curves!$AS$8:$AS$68,AZ$4-$B161+1)</f>
        <v/>
      </c>
      <c r="BA161" s="121">
        <f>$C161*INDEX(Curves!$AS$8:$AS$68,BA$4-$B161+1)</f>
        <v/>
      </c>
      <c r="BB161" s="121">
        <f>$C161*INDEX(Curves!$AS$8:$AS$68,BB$4-$B161+1)</f>
        <v/>
      </c>
      <c r="BC161" s="121">
        <f>$C161*INDEX(Curves!$AS$8:$AS$68,BC$4-$B161+1)</f>
        <v/>
      </c>
      <c r="BD161" s="121">
        <f>$C161*INDEX(Curves!$AS$8:$AS$68,BD$4-$B161+1)</f>
        <v/>
      </c>
      <c r="BE161" s="121">
        <f>$C161*INDEX(Curves!$AS$8:$AS$68,BE$4-$B161+1)</f>
        <v/>
      </c>
      <c r="BF161" s="121">
        <f>$C161*INDEX(Curves!$AS$8:$AS$68,BF$4-$B161+1)</f>
        <v/>
      </c>
      <c r="BG161" s="121">
        <f>$C161*INDEX(Curves!$AS$8:$AS$68,BG$4-$B161+1)</f>
        <v/>
      </c>
      <c r="BH161" s="121">
        <f>$C161*INDEX(Curves!$AS$8:$AS$68,BH$4-$B161+1)</f>
        <v/>
      </c>
      <c r="BI161" s="121">
        <f>$C161*INDEX(Curves!$AS$8:$AS$68,BI$4-$B161+1)</f>
        <v/>
      </c>
      <c r="BJ161" s="121">
        <f>$C161*INDEX(Curves!$AS$8:$AS$68,BJ$4-$B161+1)</f>
        <v/>
      </c>
      <c r="BK161" s="121">
        <f>$C161*INDEX(Curves!$AS$8:$AS$68,BK$4-$B161+1)</f>
        <v/>
      </c>
      <c r="BL161" s="121">
        <f>$C161*INDEX(Curves!$AS$8:$AS$68,BL$4-$B161+1)</f>
        <v/>
      </c>
    </row>
    <row r="162">
      <c r="A162" s="116" t="inlineStr">
        <is>
          <t>Cohort month 27</t>
        </is>
      </c>
      <c r="B162" s="116" t="n">
        <v>27</v>
      </c>
      <c r="C162" s="33">
        <f>INDEX(Ops!$E$85:$BL$85,1,$B162)</f>
        <v/>
      </c>
      <c r="AF162" s="121">
        <f>$C162*INDEX(Curves!$AS$8:$AS$68,AF$4-$B162+1)</f>
        <v/>
      </c>
      <c r="AG162" s="121">
        <f>$C162*INDEX(Curves!$AS$8:$AS$68,AG$4-$B162+1)</f>
        <v/>
      </c>
      <c r="AH162" s="121">
        <f>$C162*INDEX(Curves!$AS$8:$AS$68,AH$4-$B162+1)</f>
        <v/>
      </c>
      <c r="AI162" s="121">
        <f>$C162*INDEX(Curves!$AS$8:$AS$68,AI$4-$B162+1)</f>
        <v/>
      </c>
      <c r="AJ162" s="121">
        <f>$C162*INDEX(Curves!$AS$8:$AS$68,AJ$4-$B162+1)</f>
        <v/>
      </c>
      <c r="AK162" s="121">
        <f>$C162*INDEX(Curves!$AS$8:$AS$68,AK$4-$B162+1)</f>
        <v/>
      </c>
      <c r="AL162" s="121">
        <f>$C162*INDEX(Curves!$AS$8:$AS$68,AL$4-$B162+1)</f>
        <v/>
      </c>
      <c r="AM162" s="121">
        <f>$C162*INDEX(Curves!$AS$8:$AS$68,AM$4-$B162+1)</f>
        <v/>
      </c>
      <c r="AN162" s="121">
        <f>$C162*INDEX(Curves!$AS$8:$AS$68,AN$4-$B162+1)</f>
        <v/>
      </c>
      <c r="AO162" s="121">
        <f>$C162*INDEX(Curves!$AS$8:$AS$68,AO$4-$B162+1)</f>
        <v/>
      </c>
      <c r="AP162" s="121">
        <f>$C162*INDEX(Curves!$AS$8:$AS$68,AP$4-$B162+1)</f>
        <v/>
      </c>
      <c r="AQ162" s="121">
        <f>$C162*INDEX(Curves!$AS$8:$AS$68,AQ$4-$B162+1)</f>
        <v/>
      </c>
      <c r="AR162" s="121">
        <f>$C162*INDEX(Curves!$AS$8:$AS$68,AR$4-$B162+1)</f>
        <v/>
      </c>
      <c r="AS162" s="121">
        <f>$C162*INDEX(Curves!$AS$8:$AS$68,AS$4-$B162+1)</f>
        <v/>
      </c>
      <c r="AT162" s="121">
        <f>$C162*INDEX(Curves!$AS$8:$AS$68,AT$4-$B162+1)</f>
        <v/>
      </c>
      <c r="AU162" s="121">
        <f>$C162*INDEX(Curves!$AS$8:$AS$68,AU$4-$B162+1)</f>
        <v/>
      </c>
      <c r="AV162" s="121">
        <f>$C162*INDEX(Curves!$AS$8:$AS$68,AV$4-$B162+1)</f>
        <v/>
      </c>
      <c r="AW162" s="121">
        <f>$C162*INDEX(Curves!$AS$8:$AS$68,AW$4-$B162+1)</f>
        <v/>
      </c>
      <c r="AX162" s="121">
        <f>$C162*INDEX(Curves!$AS$8:$AS$68,AX$4-$B162+1)</f>
        <v/>
      </c>
      <c r="AY162" s="121">
        <f>$C162*INDEX(Curves!$AS$8:$AS$68,AY$4-$B162+1)</f>
        <v/>
      </c>
      <c r="AZ162" s="121">
        <f>$C162*INDEX(Curves!$AS$8:$AS$68,AZ$4-$B162+1)</f>
        <v/>
      </c>
      <c r="BA162" s="121">
        <f>$C162*INDEX(Curves!$AS$8:$AS$68,BA$4-$B162+1)</f>
        <v/>
      </c>
      <c r="BB162" s="121">
        <f>$C162*INDEX(Curves!$AS$8:$AS$68,BB$4-$B162+1)</f>
        <v/>
      </c>
      <c r="BC162" s="121">
        <f>$C162*INDEX(Curves!$AS$8:$AS$68,BC$4-$B162+1)</f>
        <v/>
      </c>
      <c r="BD162" s="121">
        <f>$C162*INDEX(Curves!$AS$8:$AS$68,BD$4-$B162+1)</f>
        <v/>
      </c>
      <c r="BE162" s="121">
        <f>$C162*INDEX(Curves!$AS$8:$AS$68,BE$4-$B162+1)</f>
        <v/>
      </c>
      <c r="BF162" s="121">
        <f>$C162*INDEX(Curves!$AS$8:$AS$68,BF$4-$B162+1)</f>
        <v/>
      </c>
      <c r="BG162" s="121">
        <f>$C162*INDEX(Curves!$AS$8:$AS$68,BG$4-$B162+1)</f>
        <v/>
      </c>
      <c r="BH162" s="121">
        <f>$C162*INDEX(Curves!$AS$8:$AS$68,BH$4-$B162+1)</f>
        <v/>
      </c>
      <c r="BI162" s="121">
        <f>$C162*INDEX(Curves!$AS$8:$AS$68,BI$4-$B162+1)</f>
        <v/>
      </c>
      <c r="BJ162" s="121">
        <f>$C162*INDEX(Curves!$AS$8:$AS$68,BJ$4-$B162+1)</f>
        <v/>
      </c>
      <c r="BK162" s="121">
        <f>$C162*INDEX(Curves!$AS$8:$AS$68,BK$4-$B162+1)</f>
        <v/>
      </c>
      <c r="BL162" s="121">
        <f>$C162*INDEX(Curves!$AS$8:$AS$68,BL$4-$B162+1)</f>
        <v/>
      </c>
    </row>
    <row r="163">
      <c r="A163" s="116" t="inlineStr">
        <is>
          <t>Cohort month 28</t>
        </is>
      </c>
      <c r="B163" s="116" t="n">
        <v>28</v>
      </c>
      <c r="C163" s="33">
        <f>INDEX(Ops!$E$85:$BL$85,1,$B163)</f>
        <v/>
      </c>
      <c r="AG163" s="121">
        <f>$C163*INDEX(Curves!$AS$8:$AS$68,AG$4-$B163+1)</f>
        <v/>
      </c>
      <c r="AH163" s="121">
        <f>$C163*INDEX(Curves!$AS$8:$AS$68,AH$4-$B163+1)</f>
        <v/>
      </c>
      <c r="AI163" s="121">
        <f>$C163*INDEX(Curves!$AS$8:$AS$68,AI$4-$B163+1)</f>
        <v/>
      </c>
      <c r="AJ163" s="121">
        <f>$C163*INDEX(Curves!$AS$8:$AS$68,AJ$4-$B163+1)</f>
        <v/>
      </c>
      <c r="AK163" s="121">
        <f>$C163*INDEX(Curves!$AS$8:$AS$68,AK$4-$B163+1)</f>
        <v/>
      </c>
      <c r="AL163" s="121">
        <f>$C163*INDEX(Curves!$AS$8:$AS$68,AL$4-$B163+1)</f>
        <v/>
      </c>
      <c r="AM163" s="121">
        <f>$C163*INDEX(Curves!$AS$8:$AS$68,AM$4-$B163+1)</f>
        <v/>
      </c>
      <c r="AN163" s="121">
        <f>$C163*INDEX(Curves!$AS$8:$AS$68,AN$4-$B163+1)</f>
        <v/>
      </c>
      <c r="AO163" s="121">
        <f>$C163*INDEX(Curves!$AS$8:$AS$68,AO$4-$B163+1)</f>
        <v/>
      </c>
      <c r="AP163" s="121">
        <f>$C163*INDEX(Curves!$AS$8:$AS$68,AP$4-$B163+1)</f>
        <v/>
      </c>
      <c r="AQ163" s="121">
        <f>$C163*INDEX(Curves!$AS$8:$AS$68,AQ$4-$B163+1)</f>
        <v/>
      </c>
      <c r="AR163" s="121">
        <f>$C163*INDEX(Curves!$AS$8:$AS$68,AR$4-$B163+1)</f>
        <v/>
      </c>
      <c r="AS163" s="121">
        <f>$C163*INDEX(Curves!$AS$8:$AS$68,AS$4-$B163+1)</f>
        <v/>
      </c>
      <c r="AT163" s="121">
        <f>$C163*INDEX(Curves!$AS$8:$AS$68,AT$4-$B163+1)</f>
        <v/>
      </c>
      <c r="AU163" s="121">
        <f>$C163*INDEX(Curves!$AS$8:$AS$68,AU$4-$B163+1)</f>
        <v/>
      </c>
      <c r="AV163" s="121">
        <f>$C163*INDEX(Curves!$AS$8:$AS$68,AV$4-$B163+1)</f>
        <v/>
      </c>
      <c r="AW163" s="121">
        <f>$C163*INDEX(Curves!$AS$8:$AS$68,AW$4-$B163+1)</f>
        <v/>
      </c>
      <c r="AX163" s="121">
        <f>$C163*INDEX(Curves!$AS$8:$AS$68,AX$4-$B163+1)</f>
        <v/>
      </c>
      <c r="AY163" s="121">
        <f>$C163*INDEX(Curves!$AS$8:$AS$68,AY$4-$B163+1)</f>
        <v/>
      </c>
      <c r="AZ163" s="121">
        <f>$C163*INDEX(Curves!$AS$8:$AS$68,AZ$4-$B163+1)</f>
        <v/>
      </c>
      <c r="BA163" s="121">
        <f>$C163*INDEX(Curves!$AS$8:$AS$68,BA$4-$B163+1)</f>
        <v/>
      </c>
      <c r="BB163" s="121">
        <f>$C163*INDEX(Curves!$AS$8:$AS$68,BB$4-$B163+1)</f>
        <v/>
      </c>
      <c r="BC163" s="121">
        <f>$C163*INDEX(Curves!$AS$8:$AS$68,BC$4-$B163+1)</f>
        <v/>
      </c>
      <c r="BD163" s="121">
        <f>$C163*INDEX(Curves!$AS$8:$AS$68,BD$4-$B163+1)</f>
        <v/>
      </c>
      <c r="BE163" s="121">
        <f>$C163*INDEX(Curves!$AS$8:$AS$68,BE$4-$B163+1)</f>
        <v/>
      </c>
      <c r="BF163" s="121">
        <f>$C163*INDEX(Curves!$AS$8:$AS$68,BF$4-$B163+1)</f>
        <v/>
      </c>
      <c r="BG163" s="121">
        <f>$C163*INDEX(Curves!$AS$8:$AS$68,BG$4-$B163+1)</f>
        <v/>
      </c>
      <c r="BH163" s="121">
        <f>$C163*INDEX(Curves!$AS$8:$AS$68,BH$4-$B163+1)</f>
        <v/>
      </c>
      <c r="BI163" s="121">
        <f>$C163*INDEX(Curves!$AS$8:$AS$68,BI$4-$B163+1)</f>
        <v/>
      </c>
      <c r="BJ163" s="121">
        <f>$C163*INDEX(Curves!$AS$8:$AS$68,BJ$4-$B163+1)</f>
        <v/>
      </c>
      <c r="BK163" s="121">
        <f>$C163*INDEX(Curves!$AS$8:$AS$68,BK$4-$B163+1)</f>
        <v/>
      </c>
      <c r="BL163" s="121">
        <f>$C163*INDEX(Curves!$AS$8:$AS$68,BL$4-$B163+1)</f>
        <v/>
      </c>
    </row>
    <row r="164">
      <c r="A164" s="116" t="inlineStr">
        <is>
          <t>Cohort month 29</t>
        </is>
      </c>
      <c r="B164" s="116" t="n">
        <v>29</v>
      </c>
      <c r="C164" s="33">
        <f>INDEX(Ops!$E$85:$BL$85,1,$B164)</f>
        <v/>
      </c>
      <c r="AH164" s="121">
        <f>$C164*INDEX(Curves!$AS$8:$AS$68,AH$4-$B164+1)</f>
        <v/>
      </c>
      <c r="AI164" s="121">
        <f>$C164*INDEX(Curves!$AS$8:$AS$68,AI$4-$B164+1)</f>
        <v/>
      </c>
      <c r="AJ164" s="121">
        <f>$C164*INDEX(Curves!$AS$8:$AS$68,AJ$4-$B164+1)</f>
        <v/>
      </c>
      <c r="AK164" s="121">
        <f>$C164*INDEX(Curves!$AS$8:$AS$68,AK$4-$B164+1)</f>
        <v/>
      </c>
      <c r="AL164" s="121">
        <f>$C164*INDEX(Curves!$AS$8:$AS$68,AL$4-$B164+1)</f>
        <v/>
      </c>
      <c r="AM164" s="121">
        <f>$C164*INDEX(Curves!$AS$8:$AS$68,AM$4-$B164+1)</f>
        <v/>
      </c>
      <c r="AN164" s="121">
        <f>$C164*INDEX(Curves!$AS$8:$AS$68,AN$4-$B164+1)</f>
        <v/>
      </c>
      <c r="AO164" s="121">
        <f>$C164*INDEX(Curves!$AS$8:$AS$68,AO$4-$B164+1)</f>
        <v/>
      </c>
      <c r="AP164" s="121">
        <f>$C164*INDEX(Curves!$AS$8:$AS$68,AP$4-$B164+1)</f>
        <v/>
      </c>
      <c r="AQ164" s="121">
        <f>$C164*INDEX(Curves!$AS$8:$AS$68,AQ$4-$B164+1)</f>
        <v/>
      </c>
      <c r="AR164" s="121">
        <f>$C164*INDEX(Curves!$AS$8:$AS$68,AR$4-$B164+1)</f>
        <v/>
      </c>
      <c r="AS164" s="121">
        <f>$C164*INDEX(Curves!$AS$8:$AS$68,AS$4-$B164+1)</f>
        <v/>
      </c>
      <c r="AT164" s="121">
        <f>$C164*INDEX(Curves!$AS$8:$AS$68,AT$4-$B164+1)</f>
        <v/>
      </c>
      <c r="AU164" s="121">
        <f>$C164*INDEX(Curves!$AS$8:$AS$68,AU$4-$B164+1)</f>
        <v/>
      </c>
      <c r="AV164" s="121">
        <f>$C164*INDEX(Curves!$AS$8:$AS$68,AV$4-$B164+1)</f>
        <v/>
      </c>
      <c r="AW164" s="121">
        <f>$C164*INDEX(Curves!$AS$8:$AS$68,AW$4-$B164+1)</f>
        <v/>
      </c>
      <c r="AX164" s="121">
        <f>$C164*INDEX(Curves!$AS$8:$AS$68,AX$4-$B164+1)</f>
        <v/>
      </c>
      <c r="AY164" s="121">
        <f>$C164*INDEX(Curves!$AS$8:$AS$68,AY$4-$B164+1)</f>
        <v/>
      </c>
      <c r="AZ164" s="121">
        <f>$C164*INDEX(Curves!$AS$8:$AS$68,AZ$4-$B164+1)</f>
        <v/>
      </c>
      <c r="BA164" s="121">
        <f>$C164*INDEX(Curves!$AS$8:$AS$68,BA$4-$B164+1)</f>
        <v/>
      </c>
      <c r="BB164" s="121">
        <f>$C164*INDEX(Curves!$AS$8:$AS$68,BB$4-$B164+1)</f>
        <v/>
      </c>
      <c r="BC164" s="121">
        <f>$C164*INDEX(Curves!$AS$8:$AS$68,BC$4-$B164+1)</f>
        <v/>
      </c>
      <c r="BD164" s="121">
        <f>$C164*INDEX(Curves!$AS$8:$AS$68,BD$4-$B164+1)</f>
        <v/>
      </c>
      <c r="BE164" s="121">
        <f>$C164*INDEX(Curves!$AS$8:$AS$68,BE$4-$B164+1)</f>
        <v/>
      </c>
      <c r="BF164" s="121">
        <f>$C164*INDEX(Curves!$AS$8:$AS$68,BF$4-$B164+1)</f>
        <v/>
      </c>
      <c r="BG164" s="121">
        <f>$C164*INDEX(Curves!$AS$8:$AS$68,BG$4-$B164+1)</f>
        <v/>
      </c>
      <c r="BH164" s="121">
        <f>$C164*INDEX(Curves!$AS$8:$AS$68,BH$4-$B164+1)</f>
        <v/>
      </c>
      <c r="BI164" s="121">
        <f>$C164*INDEX(Curves!$AS$8:$AS$68,BI$4-$B164+1)</f>
        <v/>
      </c>
      <c r="BJ164" s="121">
        <f>$C164*INDEX(Curves!$AS$8:$AS$68,BJ$4-$B164+1)</f>
        <v/>
      </c>
      <c r="BK164" s="121">
        <f>$C164*INDEX(Curves!$AS$8:$AS$68,BK$4-$B164+1)</f>
        <v/>
      </c>
      <c r="BL164" s="121">
        <f>$C164*INDEX(Curves!$AS$8:$AS$68,BL$4-$B164+1)</f>
        <v/>
      </c>
    </row>
    <row r="165">
      <c r="A165" s="116" t="inlineStr">
        <is>
          <t>Cohort month 30</t>
        </is>
      </c>
      <c r="B165" s="116" t="n">
        <v>30</v>
      </c>
      <c r="C165" s="33">
        <f>INDEX(Ops!$E$85:$BL$85,1,$B165)</f>
        <v/>
      </c>
      <c r="AI165" s="121">
        <f>$C165*INDEX(Curves!$AS$8:$AS$68,AI$4-$B165+1)</f>
        <v/>
      </c>
      <c r="AJ165" s="121">
        <f>$C165*INDEX(Curves!$AS$8:$AS$68,AJ$4-$B165+1)</f>
        <v/>
      </c>
      <c r="AK165" s="121">
        <f>$C165*INDEX(Curves!$AS$8:$AS$68,AK$4-$B165+1)</f>
        <v/>
      </c>
      <c r="AL165" s="121">
        <f>$C165*INDEX(Curves!$AS$8:$AS$68,AL$4-$B165+1)</f>
        <v/>
      </c>
      <c r="AM165" s="121">
        <f>$C165*INDEX(Curves!$AS$8:$AS$68,AM$4-$B165+1)</f>
        <v/>
      </c>
      <c r="AN165" s="121">
        <f>$C165*INDEX(Curves!$AS$8:$AS$68,AN$4-$B165+1)</f>
        <v/>
      </c>
      <c r="AO165" s="121">
        <f>$C165*INDEX(Curves!$AS$8:$AS$68,AO$4-$B165+1)</f>
        <v/>
      </c>
      <c r="AP165" s="121">
        <f>$C165*INDEX(Curves!$AS$8:$AS$68,AP$4-$B165+1)</f>
        <v/>
      </c>
      <c r="AQ165" s="121">
        <f>$C165*INDEX(Curves!$AS$8:$AS$68,AQ$4-$B165+1)</f>
        <v/>
      </c>
      <c r="AR165" s="121">
        <f>$C165*INDEX(Curves!$AS$8:$AS$68,AR$4-$B165+1)</f>
        <v/>
      </c>
      <c r="AS165" s="121">
        <f>$C165*INDEX(Curves!$AS$8:$AS$68,AS$4-$B165+1)</f>
        <v/>
      </c>
      <c r="AT165" s="121">
        <f>$C165*INDEX(Curves!$AS$8:$AS$68,AT$4-$B165+1)</f>
        <v/>
      </c>
      <c r="AU165" s="121">
        <f>$C165*INDEX(Curves!$AS$8:$AS$68,AU$4-$B165+1)</f>
        <v/>
      </c>
      <c r="AV165" s="121">
        <f>$C165*INDEX(Curves!$AS$8:$AS$68,AV$4-$B165+1)</f>
        <v/>
      </c>
      <c r="AW165" s="121">
        <f>$C165*INDEX(Curves!$AS$8:$AS$68,AW$4-$B165+1)</f>
        <v/>
      </c>
      <c r="AX165" s="121">
        <f>$C165*INDEX(Curves!$AS$8:$AS$68,AX$4-$B165+1)</f>
        <v/>
      </c>
      <c r="AY165" s="121">
        <f>$C165*INDEX(Curves!$AS$8:$AS$68,AY$4-$B165+1)</f>
        <v/>
      </c>
      <c r="AZ165" s="121">
        <f>$C165*INDEX(Curves!$AS$8:$AS$68,AZ$4-$B165+1)</f>
        <v/>
      </c>
      <c r="BA165" s="121">
        <f>$C165*INDEX(Curves!$AS$8:$AS$68,BA$4-$B165+1)</f>
        <v/>
      </c>
      <c r="BB165" s="121">
        <f>$C165*INDEX(Curves!$AS$8:$AS$68,BB$4-$B165+1)</f>
        <v/>
      </c>
      <c r="BC165" s="121">
        <f>$C165*INDEX(Curves!$AS$8:$AS$68,BC$4-$B165+1)</f>
        <v/>
      </c>
      <c r="BD165" s="121">
        <f>$C165*INDEX(Curves!$AS$8:$AS$68,BD$4-$B165+1)</f>
        <v/>
      </c>
      <c r="BE165" s="121">
        <f>$C165*INDEX(Curves!$AS$8:$AS$68,BE$4-$B165+1)</f>
        <v/>
      </c>
      <c r="BF165" s="121">
        <f>$C165*INDEX(Curves!$AS$8:$AS$68,BF$4-$B165+1)</f>
        <v/>
      </c>
      <c r="BG165" s="121">
        <f>$C165*INDEX(Curves!$AS$8:$AS$68,BG$4-$B165+1)</f>
        <v/>
      </c>
      <c r="BH165" s="121">
        <f>$C165*INDEX(Curves!$AS$8:$AS$68,BH$4-$B165+1)</f>
        <v/>
      </c>
      <c r="BI165" s="121">
        <f>$C165*INDEX(Curves!$AS$8:$AS$68,BI$4-$B165+1)</f>
        <v/>
      </c>
      <c r="BJ165" s="121">
        <f>$C165*INDEX(Curves!$AS$8:$AS$68,BJ$4-$B165+1)</f>
        <v/>
      </c>
      <c r="BK165" s="121">
        <f>$C165*INDEX(Curves!$AS$8:$AS$68,BK$4-$B165+1)</f>
        <v/>
      </c>
      <c r="BL165" s="121">
        <f>$C165*INDEX(Curves!$AS$8:$AS$68,BL$4-$B165+1)</f>
        <v/>
      </c>
    </row>
    <row r="166">
      <c r="A166" s="116" t="inlineStr">
        <is>
          <t>Cohort month 31</t>
        </is>
      </c>
      <c r="B166" s="116" t="n">
        <v>31</v>
      </c>
      <c r="C166" s="33">
        <f>INDEX(Ops!$E$85:$BL$85,1,$B166)</f>
        <v/>
      </c>
      <c r="AJ166" s="121">
        <f>$C166*INDEX(Curves!$AS$8:$AS$68,AJ$4-$B166+1)</f>
        <v/>
      </c>
      <c r="AK166" s="121">
        <f>$C166*INDEX(Curves!$AS$8:$AS$68,AK$4-$B166+1)</f>
        <v/>
      </c>
      <c r="AL166" s="121">
        <f>$C166*INDEX(Curves!$AS$8:$AS$68,AL$4-$B166+1)</f>
        <v/>
      </c>
      <c r="AM166" s="121">
        <f>$C166*INDEX(Curves!$AS$8:$AS$68,AM$4-$B166+1)</f>
        <v/>
      </c>
      <c r="AN166" s="121">
        <f>$C166*INDEX(Curves!$AS$8:$AS$68,AN$4-$B166+1)</f>
        <v/>
      </c>
      <c r="AO166" s="121">
        <f>$C166*INDEX(Curves!$AS$8:$AS$68,AO$4-$B166+1)</f>
        <v/>
      </c>
      <c r="AP166" s="121">
        <f>$C166*INDEX(Curves!$AS$8:$AS$68,AP$4-$B166+1)</f>
        <v/>
      </c>
      <c r="AQ166" s="121">
        <f>$C166*INDEX(Curves!$AS$8:$AS$68,AQ$4-$B166+1)</f>
        <v/>
      </c>
      <c r="AR166" s="121">
        <f>$C166*INDEX(Curves!$AS$8:$AS$68,AR$4-$B166+1)</f>
        <v/>
      </c>
      <c r="AS166" s="121">
        <f>$C166*INDEX(Curves!$AS$8:$AS$68,AS$4-$B166+1)</f>
        <v/>
      </c>
      <c r="AT166" s="121">
        <f>$C166*INDEX(Curves!$AS$8:$AS$68,AT$4-$B166+1)</f>
        <v/>
      </c>
      <c r="AU166" s="121">
        <f>$C166*INDEX(Curves!$AS$8:$AS$68,AU$4-$B166+1)</f>
        <v/>
      </c>
      <c r="AV166" s="121">
        <f>$C166*INDEX(Curves!$AS$8:$AS$68,AV$4-$B166+1)</f>
        <v/>
      </c>
      <c r="AW166" s="121">
        <f>$C166*INDEX(Curves!$AS$8:$AS$68,AW$4-$B166+1)</f>
        <v/>
      </c>
      <c r="AX166" s="121">
        <f>$C166*INDEX(Curves!$AS$8:$AS$68,AX$4-$B166+1)</f>
        <v/>
      </c>
      <c r="AY166" s="121">
        <f>$C166*INDEX(Curves!$AS$8:$AS$68,AY$4-$B166+1)</f>
        <v/>
      </c>
      <c r="AZ166" s="121">
        <f>$C166*INDEX(Curves!$AS$8:$AS$68,AZ$4-$B166+1)</f>
        <v/>
      </c>
      <c r="BA166" s="121">
        <f>$C166*INDEX(Curves!$AS$8:$AS$68,BA$4-$B166+1)</f>
        <v/>
      </c>
      <c r="BB166" s="121">
        <f>$C166*INDEX(Curves!$AS$8:$AS$68,BB$4-$B166+1)</f>
        <v/>
      </c>
      <c r="BC166" s="121">
        <f>$C166*INDEX(Curves!$AS$8:$AS$68,BC$4-$B166+1)</f>
        <v/>
      </c>
      <c r="BD166" s="121">
        <f>$C166*INDEX(Curves!$AS$8:$AS$68,BD$4-$B166+1)</f>
        <v/>
      </c>
      <c r="BE166" s="121">
        <f>$C166*INDEX(Curves!$AS$8:$AS$68,BE$4-$B166+1)</f>
        <v/>
      </c>
      <c r="BF166" s="121">
        <f>$C166*INDEX(Curves!$AS$8:$AS$68,BF$4-$B166+1)</f>
        <v/>
      </c>
      <c r="BG166" s="121">
        <f>$C166*INDEX(Curves!$AS$8:$AS$68,BG$4-$B166+1)</f>
        <v/>
      </c>
      <c r="BH166" s="121">
        <f>$C166*INDEX(Curves!$AS$8:$AS$68,BH$4-$B166+1)</f>
        <v/>
      </c>
      <c r="BI166" s="121">
        <f>$C166*INDEX(Curves!$AS$8:$AS$68,BI$4-$B166+1)</f>
        <v/>
      </c>
      <c r="BJ166" s="121">
        <f>$C166*INDEX(Curves!$AS$8:$AS$68,BJ$4-$B166+1)</f>
        <v/>
      </c>
      <c r="BK166" s="121">
        <f>$C166*INDEX(Curves!$AS$8:$AS$68,BK$4-$B166+1)</f>
        <v/>
      </c>
      <c r="BL166" s="121">
        <f>$C166*INDEX(Curves!$AS$8:$AS$68,BL$4-$B166+1)</f>
        <v/>
      </c>
    </row>
    <row r="167">
      <c r="A167" s="116" t="inlineStr">
        <is>
          <t>Cohort month 32</t>
        </is>
      </c>
      <c r="B167" s="116" t="n">
        <v>32</v>
      </c>
      <c r="C167" s="33">
        <f>INDEX(Ops!$E$85:$BL$85,1,$B167)</f>
        <v/>
      </c>
      <c r="AK167" s="121">
        <f>$C167*INDEX(Curves!$AS$8:$AS$68,AK$4-$B167+1)</f>
        <v/>
      </c>
      <c r="AL167" s="121">
        <f>$C167*INDEX(Curves!$AS$8:$AS$68,AL$4-$B167+1)</f>
        <v/>
      </c>
      <c r="AM167" s="121">
        <f>$C167*INDEX(Curves!$AS$8:$AS$68,AM$4-$B167+1)</f>
        <v/>
      </c>
      <c r="AN167" s="121">
        <f>$C167*INDEX(Curves!$AS$8:$AS$68,AN$4-$B167+1)</f>
        <v/>
      </c>
      <c r="AO167" s="121">
        <f>$C167*INDEX(Curves!$AS$8:$AS$68,AO$4-$B167+1)</f>
        <v/>
      </c>
      <c r="AP167" s="121">
        <f>$C167*INDEX(Curves!$AS$8:$AS$68,AP$4-$B167+1)</f>
        <v/>
      </c>
      <c r="AQ167" s="121">
        <f>$C167*INDEX(Curves!$AS$8:$AS$68,AQ$4-$B167+1)</f>
        <v/>
      </c>
      <c r="AR167" s="121">
        <f>$C167*INDEX(Curves!$AS$8:$AS$68,AR$4-$B167+1)</f>
        <v/>
      </c>
      <c r="AS167" s="121">
        <f>$C167*INDEX(Curves!$AS$8:$AS$68,AS$4-$B167+1)</f>
        <v/>
      </c>
      <c r="AT167" s="121">
        <f>$C167*INDEX(Curves!$AS$8:$AS$68,AT$4-$B167+1)</f>
        <v/>
      </c>
      <c r="AU167" s="121">
        <f>$C167*INDEX(Curves!$AS$8:$AS$68,AU$4-$B167+1)</f>
        <v/>
      </c>
      <c r="AV167" s="121">
        <f>$C167*INDEX(Curves!$AS$8:$AS$68,AV$4-$B167+1)</f>
        <v/>
      </c>
      <c r="AW167" s="121">
        <f>$C167*INDEX(Curves!$AS$8:$AS$68,AW$4-$B167+1)</f>
        <v/>
      </c>
      <c r="AX167" s="121">
        <f>$C167*INDEX(Curves!$AS$8:$AS$68,AX$4-$B167+1)</f>
        <v/>
      </c>
      <c r="AY167" s="121">
        <f>$C167*INDEX(Curves!$AS$8:$AS$68,AY$4-$B167+1)</f>
        <v/>
      </c>
      <c r="AZ167" s="121">
        <f>$C167*INDEX(Curves!$AS$8:$AS$68,AZ$4-$B167+1)</f>
        <v/>
      </c>
      <c r="BA167" s="121">
        <f>$C167*INDEX(Curves!$AS$8:$AS$68,BA$4-$B167+1)</f>
        <v/>
      </c>
      <c r="BB167" s="121">
        <f>$C167*INDEX(Curves!$AS$8:$AS$68,BB$4-$B167+1)</f>
        <v/>
      </c>
      <c r="BC167" s="121">
        <f>$C167*INDEX(Curves!$AS$8:$AS$68,BC$4-$B167+1)</f>
        <v/>
      </c>
      <c r="BD167" s="121">
        <f>$C167*INDEX(Curves!$AS$8:$AS$68,BD$4-$B167+1)</f>
        <v/>
      </c>
      <c r="BE167" s="121">
        <f>$C167*INDEX(Curves!$AS$8:$AS$68,BE$4-$B167+1)</f>
        <v/>
      </c>
      <c r="BF167" s="121">
        <f>$C167*INDEX(Curves!$AS$8:$AS$68,BF$4-$B167+1)</f>
        <v/>
      </c>
      <c r="BG167" s="121">
        <f>$C167*INDEX(Curves!$AS$8:$AS$68,BG$4-$B167+1)</f>
        <v/>
      </c>
      <c r="BH167" s="121">
        <f>$C167*INDEX(Curves!$AS$8:$AS$68,BH$4-$B167+1)</f>
        <v/>
      </c>
      <c r="BI167" s="121">
        <f>$C167*INDEX(Curves!$AS$8:$AS$68,BI$4-$B167+1)</f>
        <v/>
      </c>
      <c r="BJ167" s="121">
        <f>$C167*INDEX(Curves!$AS$8:$AS$68,BJ$4-$B167+1)</f>
        <v/>
      </c>
      <c r="BK167" s="121">
        <f>$C167*INDEX(Curves!$AS$8:$AS$68,BK$4-$B167+1)</f>
        <v/>
      </c>
      <c r="BL167" s="121">
        <f>$C167*INDEX(Curves!$AS$8:$AS$68,BL$4-$B167+1)</f>
        <v/>
      </c>
    </row>
    <row r="168">
      <c r="A168" s="116" t="inlineStr">
        <is>
          <t>Cohort month 33</t>
        </is>
      </c>
      <c r="B168" s="116" t="n">
        <v>33</v>
      </c>
      <c r="C168" s="33">
        <f>INDEX(Ops!$E$85:$BL$85,1,$B168)</f>
        <v/>
      </c>
      <c r="AL168" s="121">
        <f>$C168*INDEX(Curves!$AS$8:$AS$68,AL$4-$B168+1)</f>
        <v/>
      </c>
      <c r="AM168" s="121">
        <f>$C168*INDEX(Curves!$AS$8:$AS$68,AM$4-$B168+1)</f>
        <v/>
      </c>
      <c r="AN168" s="121">
        <f>$C168*INDEX(Curves!$AS$8:$AS$68,AN$4-$B168+1)</f>
        <v/>
      </c>
      <c r="AO168" s="121">
        <f>$C168*INDEX(Curves!$AS$8:$AS$68,AO$4-$B168+1)</f>
        <v/>
      </c>
      <c r="AP168" s="121">
        <f>$C168*INDEX(Curves!$AS$8:$AS$68,AP$4-$B168+1)</f>
        <v/>
      </c>
      <c r="AQ168" s="121">
        <f>$C168*INDEX(Curves!$AS$8:$AS$68,AQ$4-$B168+1)</f>
        <v/>
      </c>
      <c r="AR168" s="121">
        <f>$C168*INDEX(Curves!$AS$8:$AS$68,AR$4-$B168+1)</f>
        <v/>
      </c>
      <c r="AS168" s="121">
        <f>$C168*INDEX(Curves!$AS$8:$AS$68,AS$4-$B168+1)</f>
        <v/>
      </c>
      <c r="AT168" s="121">
        <f>$C168*INDEX(Curves!$AS$8:$AS$68,AT$4-$B168+1)</f>
        <v/>
      </c>
      <c r="AU168" s="121">
        <f>$C168*INDEX(Curves!$AS$8:$AS$68,AU$4-$B168+1)</f>
        <v/>
      </c>
      <c r="AV168" s="121">
        <f>$C168*INDEX(Curves!$AS$8:$AS$68,AV$4-$B168+1)</f>
        <v/>
      </c>
      <c r="AW168" s="121">
        <f>$C168*INDEX(Curves!$AS$8:$AS$68,AW$4-$B168+1)</f>
        <v/>
      </c>
      <c r="AX168" s="121">
        <f>$C168*INDEX(Curves!$AS$8:$AS$68,AX$4-$B168+1)</f>
        <v/>
      </c>
      <c r="AY168" s="121">
        <f>$C168*INDEX(Curves!$AS$8:$AS$68,AY$4-$B168+1)</f>
        <v/>
      </c>
      <c r="AZ168" s="121">
        <f>$C168*INDEX(Curves!$AS$8:$AS$68,AZ$4-$B168+1)</f>
        <v/>
      </c>
      <c r="BA168" s="121">
        <f>$C168*INDEX(Curves!$AS$8:$AS$68,BA$4-$B168+1)</f>
        <v/>
      </c>
      <c r="BB168" s="121">
        <f>$C168*INDEX(Curves!$AS$8:$AS$68,BB$4-$B168+1)</f>
        <v/>
      </c>
      <c r="BC168" s="121">
        <f>$C168*INDEX(Curves!$AS$8:$AS$68,BC$4-$B168+1)</f>
        <v/>
      </c>
      <c r="BD168" s="121">
        <f>$C168*INDEX(Curves!$AS$8:$AS$68,BD$4-$B168+1)</f>
        <v/>
      </c>
      <c r="BE168" s="121">
        <f>$C168*INDEX(Curves!$AS$8:$AS$68,BE$4-$B168+1)</f>
        <v/>
      </c>
      <c r="BF168" s="121">
        <f>$C168*INDEX(Curves!$AS$8:$AS$68,BF$4-$B168+1)</f>
        <v/>
      </c>
      <c r="BG168" s="121">
        <f>$C168*INDEX(Curves!$AS$8:$AS$68,BG$4-$B168+1)</f>
        <v/>
      </c>
      <c r="BH168" s="121">
        <f>$C168*INDEX(Curves!$AS$8:$AS$68,BH$4-$B168+1)</f>
        <v/>
      </c>
      <c r="BI168" s="121">
        <f>$C168*INDEX(Curves!$AS$8:$AS$68,BI$4-$B168+1)</f>
        <v/>
      </c>
      <c r="BJ168" s="121">
        <f>$C168*INDEX(Curves!$AS$8:$AS$68,BJ$4-$B168+1)</f>
        <v/>
      </c>
      <c r="BK168" s="121">
        <f>$C168*INDEX(Curves!$AS$8:$AS$68,BK$4-$B168+1)</f>
        <v/>
      </c>
      <c r="BL168" s="121">
        <f>$C168*INDEX(Curves!$AS$8:$AS$68,BL$4-$B168+1)</f>
        <v/>
      </c>
    </row>
    <row r="169">
      <c r="A169" s="116" t="inlineStr">
        <is>
          <t>Cohort month 34</t>
        </is>
      </c>
      <c r="B169" s="116" t="n">
        <v>34</v>
      </c>
      <c r="C169" s="33">
        <f>INDEX(Ops!$E$85:$BL$85,1,$B169)</f>
        <v/>
      </c>
      <c r="AM169" s="121">
        <f>$C169*INDEX(Curves!$AS$8:$AS$68,AM$4-$B169+1)</f>
        <v/>
      </c>
      <c r="AN169" s="121">
        <f>$C169*INDEX(Curves!$AS$8:$AS$68,AN$4-$B169+1)</f>
        <v/>
      </c>
      <c r="AO169" s="121">
        <f>$C169*INDEX(Curves!$AS$8:$AS$68,AO$4-$B169+1)</f>
        <v/>
      </c>
      <c r="AP169" s="121">
        <f>$C169*INDEX(Curves!$AS$8:$AS$68,AP$4-$B169+1)</f>
        <v/>
      </c>
      <c r="AQ169" s="121">
        <f>$C169*INDEX(Curves!$AS$8:$AS$68,AQ$4-$B169+1)</f>
        <v/>
      </c>
      <c r="AR169" s="121">
        <f>$C169*INDEX(Curves!$AS$8:$AS$68,AR$4-$B169+1)</f>
        <v/>
      </c>
      <c r="AS169" s="121">
        <f>$C169*INDEX(Curves!$AS$8:$AS$68,AS$4-$B169+1)</f>
        <v/>
      </c>
      <c r="AT169" s="121">
        <f>$C169*INDEX(Curves!$AS$8:$AS$68,AT$4-$B169+1)</f>
        <v/>
      </c>
      <c r="AU169" s="121">
        <f>$C169*INDEX(Curves!$AS$8:$AS$68,AU$4-$B169+1)</f>
        <v/>
      </c>
      <c r="AV169" s="121">
        <f>$C169*INDEX(Curves!$AS$8:$AS$68,AV$4-$B169+1)</f>
        <v/>
      </c>
      <c r="AW169" s="121">
        <f>$C169*INDEX(Curves!$AS$8:$AS$68,AW$4-$B169+1)</f>
        <v/>
      </c>
      <c r="AX169" s="121">
        <f>$C169*INDEX(Curves!$AS$8:$AS$68,AX$4-$B169+1)</f>
        <v/>
      </c>
      <c r="AY169" s="121">
        <f>$C169*INDEX(Curves!$AS$8:$AS$68,AY$4-$B169+1)</f>
        <v/>
      </c>
      <c r="AZ169" s="121">
        <f>$C169*INDEX(Curves!$AS$8:$AS$68,AZ$4-$B169+1)</f>
        <v/>
      </c>
      <c r="BA169" s="121">
        <f>$C169*INDEX(Curves!$AS$8:$AS$68,BA$4-$B169+1)</f>
        <v/>
      </c>
      <c r="BB169" s="121">
        <f>$C169*INDEX(Curves!$AS$8:$AS$68,BB$4-$B169+1)</f>
        <v/>
      </c>
      <c r="BC169" s="121">
        <f>$C169*INDEX(Curves!$AS$8:$AS$68,BC$4-$B169+1)</f>
        <v/>
      </c>
      <c r="BD169" s="121">
        <f>$C169*INDEX(Curves!$AS$8:$AS$68,BD$4-$B169+1)</f>
        <v/>
      </c>
      <c r="BE169" s="121">
        <f>$C169*INDEX(Curves!$AS$8:$AS$68,BE$4-$B169+1)</f>
        <v/>
      </c>
      <c r="BF169" s="121">
        <f>$C169*INDEX(Curves!$AS$8:$AS$68,BF$4-$B169+1)</f>
        <v/>
      </c>
      <c r="BG169" s="121">
        <f>$C169*INDEX(Curves!$AS$8:$AS$68,BG$4-$B169+1)</f>
        <v/>
      </c>
      <c r="BH169" s="121">
        <f>$C169*INDEX(Curves!$AS$8:$AS$68,BH$4-$B169+1)</f>
        <v/>
      </c>
      <c r="BI169" s="121">
        <f>$C169*INDEX(Curves!$AS$8:$AS$68,BI$4-$B169+1)</f>
        <v/>
      </c>
      <c r="BJ169" s="121">
        <f>$C169*INDEX(Curves!$AS$8:$AS$68,BJ$4-$B169+1)</f>
        <v/>
      </c>
      <c r="BK169" s="121">
        <f>$C169*INDEX(Curves!$AS$8:$AS$68,BK$4-$B169+1)</f>
        <v/>
      </c>
      <c r="BL169" s="121">
        <f>$C169*INDEX(Curves!$AS$8:$AS$68,BL$4-$B169+1)</f>
        <v/>
      </c>
    </row>
    <row r="170">
      <c r="A170" s="116" t="inlineStr">
        <is>
          <t>Cohort month 35</t>
        </is>
      </c>
      <c r="B170" s="116" t="n">
        <v>35</v>
      </c>
      <c r="C170" s="33">
        <f>INDEX(Ops!$E$85:$BL$85,1,$B170)</f>
        <v/>
      </c>
      <c r="AN170" s="121">
        <f>$C170*INDEX(Curves!$AS$8:$AS$68,AN$4-$B170+1)</f>
        <v/>
      </c>
      <c r="AO170" s="121">
        <f>$C170*INDEX(Curves!$AS$8:$AS$68,AO$4-$B170+1)</f>
        <v/>
      </c>
      <c r="AP170" s="121">
        <f>$C170*INDEX(Curves!$AS$8:$AS$68,AP$4-$B170+1)</f>
        <v/>
      </c>
      <c r="AQ170" s="121">
        <f>$C170*INDEX(Curves!$AS$8:$AS$68,AQ$4-$B170+1)</f>
        <v/>
      </c>
      <c r="AR170" s="121">
        <f>$C170*INDEX(Curves!$AS$8:$AS$68,AR$4-$B170+1)</f>
        <v/>
      </c>
      <c r="AS170" s="121">
        <f>$C170*INDEX(Curves!$AS$8:$AS$68,AS$4-$B170+1)</f>
        <v/>
      </c>
      <c r="AT170" s="121">
        <f>$C170*INDEX(Curves!$AS$8:$AS$68,AT$4-$B170+1)</f>
        <v/>
      </c>
      <c r="AU170" s="121">
        <f>$C170*INDEX(Curves!$AS$8:$AS$68,AU$4-$B170+1)</f>
        <v/>
      </c>
      <c r="AV170" s="121">
        <f>$C170*INDEX(Curves!$AS$8:$AS$68,AV$4-$B170+1)</f>
        <v/>
      </c>
      <c r="AW170" s="121">
        <f>$C170*INDEX(Curves!$AS$8:$AS$68,AW$4-$B170+1)</f>
        <v/>
      </c>
      <c r="AX170" s="121">
        <f>$C170*INDEX(Curves!$AS$8:$AS$68,AX$4-$B170+1)</f>
        <v/>
      </c>
      <c r="AY170" s="121">
        <f>$C170*INDEX(Curves!$AS$8:$AS$68,AY$4-$B170+1)</f>
        <v/>
      </c>
      <c r="AZ170" s="121">
        <f>$C170*INDEX(Curves!$AS$8:$AS$68,AZ$4-$B170+1)</f>
        <v/>
      </c>
      <c r="BA170" s="121">
        <f>$C170*INDEX(Curves!$AS$8:$AS$68,BA$4-$B170+1)</f>
        <v/>
      </c>
      <c r="BB170" s="121">
        <f>$C170*INDEX(Curves!$AS$8:$AS$68,BB$4-$B170+1)</f>
        <v/>
      </c>
      <c r="BC170" s="121">
        <f>$C170*INDEX(Curves!$AS$8:$AS$68,BC$4-$B170+1)</f>
        <v/>
      </c>
      <c r="BD170" s="121">
        <f>$C170*INDEX(Curves!$AS$8:$AS$68,BD$4-$B170+1)</f>
        <v/>
      </c>
      <c r="BE170" s="121">
        <f>$C170*INDEX(Curves!$AS$8:$AS$68,BE$4-$B170+1)</f>
        <v/>
      </c>
      <c r="BF170" s="121">
        <f>$C170*INDEX(Curves!$AS$8:$AS$68,BF$4-$B170+1)</f>
        <v/>
      </c>
      <c r="BG170" s="121">
        <f>$C170*INDEX(Curves!$AS$8:$AS$68,BG$4-$B170+1)</f>
        <v/>
      </c>
      <c r="BH170" s="121">
        <f>$C170*INDEX(Curves!$AS$8:$AS$68,BH$4-$B170+1)</f>
        <v/>
      </c>
      <c r="BI170" s="121">
        <f>$C170*INDEX(Curves!$AS$8:$AS$68,BI$4-$B170+1)</f>
        <v/>
      </c>
      <c r="BJ170" s="121">
        <f>$C170*INDEX(Curves!$AS$8:$AS$68,BJ$4-$B170+1)</f>
        <v/>
      </c>
      <c r="BK170" s="121">
        <f>$C170*INDEX(Curves!$AS$8:$AS$68,BK$4-$B170+1)</f>
        <v/>
      </c>
      <c r="BL170" s="121">
        <f>$C170*INDEX(Curves!$AS$8:$AS$68,BL$4-$B170+1)</f>
        <v/>
      </c>
    </row>
    <row r="171">
      <c r="A171" s="116" t="inlineStr">
        <is>
          <t>Cohort month 36</t>
        </is>
      </c>
      <c r="B171" s="116" t="n">
        <v>36</v>
      </c>
      <c r="C171" s="33">
        <f>INDEX(Ops!$E$85:$BL$85,1,$B171)</f>
        <v/>
      </c>
      <c r="AO171" s="121">
        <f>$C171*INDEX(Curves!$AS$8:$AS$68,AO$4-$B171+1)</f>
        <v/>
      </c>
      <c r="AP171" s="121">
        <f>$C171*INDEX(Curves!$AS$8:$AS$68,AP$4-$B171+1)</f>
        <v/>
      </c>
      <c r="AQ171" s="121">
        <f>$C171*INDEX(Curves!$AS$8:$AS$68,AQ$4-$B171+1)</f>
        <v/>
      </c>
      <c r="AR171" s="121">
        <f>$C171*INDEX(Curves!$AS$8:$AS$68,AR$4-$B171+1)</f>
        <v/>
      </c>
      <c r="AS171" s="121">
        <f>$C171*INDEX(Curves!$AS$8:$AS$68,AS$4-$B171+1)</f>
        <v/>
      </c>
      <c r="AT171" s="121">
        <f>$C171*INDEX(Curves!$AS$8:$AS$68,AT$4-$B171+1)</f>
        <v/>
      </c>
      <c r="AU171" s="121">
        <f>$C171*INDEX(Curves!$AS$8:$AS$68,AU$4-$B171+1)</f>
        <v/>
      </c>
      <c r="AV171" s="121">
        <f>$C171*INDEX(Curves!$AS$8:$AS$68,AV$4-$B171+1)</f>
        <v/>
      </c>
      <c r="AW171" s="121">
        <f>$C171*INDEX(Curves!$AS$8:$AS$68,AW$4-$B171+1)</f>
        <v/>
      </c>
      <c r="AX171" s="121">
        <f>$C171*INDEX(Curves!$AS$8:$AS$68,AX$4-$B171+1)</f>
        <v/>
      </c>
      <c r="AY171" s="121">
        <f>$C171*INDEX(Curves!$AS$8:$AS$68,AY$4-$B171+1)</f>
        <v/>
      </c>
      <c r="AZ171" s="121">
        <f>$C171*INDEX(Curves!$AS$8:$AS$68,AZ$4-$B171+1)</f>
        <v/>
      </c>
      <c r="BA171" s="121">
        <f>$C171*INDEX(Curves!$AS$8:$AS$68,BA$4-$B171+1)</f>
        <v/>
      </c>
      <c r="BB171" s="121">
        <f>$C171*INDEX(Curves!$AS$8:$AS$68,BB$4-$B171+1)</f>
        <v/>
      </c>
      <c r="BC171" s="121">
        <f>$C171*INDEX(Curves!$AS$8:$AS$68,BC$4-$B171+1)</f>
        <v/>
      </c>
      <c r="BD171" s="121">
        <f>$C171*INDEX(Curves!$AS$8:$AS$68,BD$4-$B171+1)</f>
        <v/>
      </c>
      <c r="BE171" s="121">
        <f>$C171*INDEX(Curves!$AS$8:$AS$68,BE$4-$B171+1)</f>
        <v/>
      </c>
      <c r="BF171" s="121">
        <f>$C171*INDEX(Curves!$AS$8:$AS$68,BF$4-$B171+1)</f>
        <v/>
      </c>
      <c r="BG171" s="121">
        <f>$C171*INDEX(Curves!$AS$8:$AS$68,BG$4-$B171+1)</f>
        <v/>
      </c>
      <c r="BH171" s="121">
        <f>$C171*INDEX(Curves!$AS$8:$AS$68,BH$4-$B171+1)</f>
        <v/>
      </c>
      <c r="BI171" s="121">
        <f>$C171*INDEX(Curves!$AS$8:$AS$68,BI$4-$B171+1)</f>
        <v/>
      </c>
      <c r="BJ171" s="121">
        <f>$C171*INDEX(Curves!$AS$8:$AS$68,BJ$4-$B171+1)</f>
        <v/>
      </c>
      <c r="BK171" s="121">
        <f>$C171*INDEX(Curves!$AS$8:$AS$68,BK$4-$B171+1)</f>
        <v/>
      </c>
      <c r="BL171" s="121">
        <f>$C171*INDEX(Curves!$AS$8:$AS$68,BL$4-$B171+1)</f>
        <v/>
      </c>
    </row>
    <row r="172">
      <c r="A172" s="116" t="inlineStr">
        <is>
          <t>Cohort month 37</t>
        </is>
      </c>
      <c r="B172" s="116" t="n">
        <v>37</v>
      </c>
      <c r="C172" s="33">
        <f>INDEX(Ops!$E$85:$BL$85,1,$B172)</f>
        <v/>
      </c>
      <c r="AP172" s="121">
        <f>$C172*INDEX(Curves!$AS$8:$AS$68,AP$4-$B172+1)</f>
        <v/>
      </c>
      <c r="AQ172" s="121">
        <f>$C172*INDEX(Curves!$AS$8:$AS$68,AQ$4-$B172+1)</f>
        <v/>
      </c>
      <c r="AR172" s="121">
        <f>$C172*INDEX(Curves!$AS$8:$AS$68,AR$4-$B172+1)</f>
        <v/>
      </c>
      <c r="AS172" s="121">
        <f>$C172*INDEX(Curves!$AS$8:$AS$68,AS$4-$B172+1)</f>
        <v/>
      </c>
      <c r="AT172" s="121">
        <f>$C172*INDEX(Curves!$AS$8:$AS$68,AT$4-$B172+1)</f>
        <v/>
      </c>
      <c r="AU172" s="121">
        <f>$C172*INDEX(Curves!$AS$8:$AS$68,AU$4-$B172+1)</f>
        <v/>
      </c>
      <c r="AV172" s="121">
        <f>$C172*INDEX(Curves!$AS$8:$AS$68,AV$4-$B172+1)</f>
        <v/>
      </c>
      <c r="AW172" s="121">
        <f>$C172*INDEX(Curves!$AS$8:$AS$68,AW$4-$B172+1)</f>
        <v/>
      </c>
      <c r="AX172" s="121">
        <f>$C172*INDEX(Curves!$AS$8:$AS$68,AX$4-$B172+1)</f>
        <v/>
      </c>
      <c r="AY172" s="121">
        <f>$C172*INDEX(Curves!$AS$8:$AS$68,AY$4-$B172+1)</f>
        <v/>
      </c>
      <c r="AZ172" s="121">
        <f>$C172*INDEX(Curves!$AS$8:$AS$68,AZ$4-$B172+1)</f>
        <v/>
      </c>
      <c r="BA172" s="121">
        <f>$C172*INDEX(Curves!$AS$8:$AS$68,BA$4-$B172+1)</f>
        <v/>
      </c>
      <c r="BB172" s="121">
        <f>$C172*INDEX(Curves!$AS$8:$AS$68,BB$4-$B172+1)</f>
        <v/>
      </c>
      <c r="BC172" s="121">
        <f>$C172*INDEX(Curves!$AS$8:$AS$68,BC$4-$B172+1)</f>
        <v/>
      </c>
      <c r="BD172" s="121">
        <f>$C172*INDEX(Curves!$AS$8:$AS$68,BD$4-$B172+1)</f>
        <v/>
      </c>
      <c r="BE172" s="121">
        <f>$C172*INDEX(Curves!$AS$8:$AS$68,BE$4-$B172+1)</f>
        <v/>
      </c>
      <c r="BF172" s="121">
        <f>$C172*INDEX(Curves!$AS$8:$AS$68,BF$4-$B172+1)</f>
        <v/>
      </c>
      <c r="BG172" s="121">
        <f>$C172*INDEX(Curves!$AS$8:$AS$68,BG$4-$B172+1)</f>
        <v/>
      </c>
      <c r="BH172" s="121">
        <f>$C172*INDEX(Curves!$AS$8:$AS$68,BH$4-$B172+1)</f>
        <v/>
      </c>
      <c r="BI172" s="121">
        <f>$C172*INDEX(Curves!$AS$8:$AS$68,BI$4-$B172+1)</f>
        <v/>
      </c>
      <c r="BJ172" s="121">
        <f>$C172*INDEX(Curves!$AS$8:$AS$68,BJ$4-$B172+1)</f>
        <v/>
      </c>
      <c r="BK172" s="121">
        <f>$C172*INDEX(Curves!$AS$8:$AS$68,BK$4-$B172+1)</f>
        <v/>
      </c>
      <c r="BL172" s="121">
        <f>$C172*INDEX(Curves!$AS$8:$AS$68,BL$4-$B172+1)</f>
        <v/>
      </c>
    </row>
    <row r="173">
      <c r="A173" s="116" t="inlineStr">
        <is>
          <t>Cohort month 38</t>
        </is>
      </c>
      <c r="B173" s="116" t="n">
        <v>38</v>
      </c>
      <c r="C173" s="33">
        <f>INDEX(Ops!$E$85:$BL$85,1,$B173)</f>
        <v/>
      </c>
      <c r="AQ173" s="121">
        <f>$C173*INDEX(Curves!$AS$8:$AS$68,AQ$4-$B173+1)</f>
        <v/>
      </c>
      <c r="AR173" s="121">
        <f>$C173*INDEX(Curves!$AS$8:$AS$68,AR$4-$B173+1)</f>
        <v/>
      </c>
      <c r="AS173" s="121">
        <f>$C173*INDEX(Curves!$AS$8:$AS$68,AS$4-$B173+1)</f>
        <v/>
      </c>
      <c r="AT173" s="121">
        <f>$C173*INDEX(Curves!$AS$8:$AS$68,AT$4-$B173+1)</f>
        <v/>
      </c>
      <c r="AU173" s="121">
        <f>$C173*INDEX(Curves!$AS$8:$AS$68,AU$4-$B173+1)</f>
        <v/>
      </c>
      <c r="AV173" s="121">
        <f>$C173*INDEX(Curves!$AS$8:$AS$68,AV$4-$B173+1)</f>
        <v/>
      </c>
      <c r="AW173" s="121">
        <f>$C173*INDEX(Curves!$AS$8:$AS$68,AW$4-$B173+1)</f>
        <v/>
      </c>
      <c r="AX173" s="121">
        <f>$C173*INDEX(Curves!$AS$8:$AS$68,AX$4-$B173+1)</f>
        <v/>
      </c>
      <c r="AY173" s="121">
        <f>$C173*INDEX(Curves!$AS$8:$AS$68,AY$4-$B173+1)</f>
        <v/>
      </c>
      <c r="AZ173" s="121">
        <f>$C173*INDEX(Curves!$AS$8:$AS$68,AZ$4-$B173+1)</f>
        <v/>
      </c>
      <c r="BA173" s="121">
        <f>$C173*INDEX(Curves!$AS$8:$AS$68,BA$4-$B173+1)</f>
        <v/>
      </c>
      <c r="BB173" s="121">
        <f>$C173*INDEX(Curves!$AS$8:$AS$68,BB$4-$B173+1)</f>
        <v/>
      </c>
      <c r="BC173" s="121">
        <f>$C173*INDEX(Curves!$AS$8:$AS$68,BC$4-$B173+1)</f>
        <v/>
      </c>
      <c r="BD173" s="121">
        <f>$C173*INDEX(Curves!$AS$8:$AS$68,BD$4-$B173+1)</f>
        <v/>
      </c>
      <c r="BE173" s="121">
        <f>$C173*INDEX(Curves!$AS$8:$AS$68,BE$4-$B173+1)</f>
        <v/>
      </c>
      <c r="BF173" s="121">
        <f>$C173*INDEX(Curves!$AS$8:$AS$68,BF$4-$B173+1)</f>
        <v/>
      </c>
      <c r="BG173" s="121">
        <f>$C173*INDEX(Curves!$AS$8:$AS$68,BG$4-$B173+1)</f>
        <v/>
      </c>
      <c r="BH173" s="121">
        <f>$C173*INDEX(Curves!$AS$8:$AS$68,BH$4-$B173+1)</f>
        <v/>
      </c>
      <c r="BI173" s="121">
        <f>$C173*INDEX(Curves!$AS$8:$AS$68,BI$4-$B173+1)</f>
        <v/>
      </c>
      <c r="BJ173" s="121">
        <f>$C173*INDEX(Curves!$AS$8:$AS$68,BJ$4-$B173+1)</f>
        <v/>
      </c>
      <c r="BK173" s="121">
        <f>$C173*INDEX(Curves!$AS$8:$AS$68,BK$4-$B173+1)</f>
        <v/>
      </c>
      <c r="BL173" s="121">
        <f>$C173*INDEX(Curves!$AS$8:$AS$68,BL$4-$B173+1)</f>
        <v/>
      </c>
    </row>
    <row r="174">
      <c r="A174" s="116" t="inlineStr">
        <is>
          <t>Cohort month 39</t>
        </is>
      </c>
      <c r="B174" s="116" t="n">
        <v>39</v>
      </c>
      <c r="C174" s="33">
        <f>INDEX(Ops!$E$85:$BL$85,1,$B174)</f>
        <v/>
      </c>
      <c r="AR174" s="121">
        <f>$C174*INDEX(Curves!$AS$8:$AS$68,AR$4-$B174+1)</f>
        <v/>
      </c>
      <c r="AS174" s="121">
        <f>$C174*INDEX(Curves!$AS$8:$AS$68,AS$4-$B174+1)</f>
        <v/>
      </c>
      <c r="AT174" s="121">
        <f>$C174*INDEX(Curves!$AS$8:$AS$68,AT$4-$B174+1)</f>
        <v/>
      </c>
      <c r="AU174" s="121">
        <f>$C174*INDEX(Curves!$AS$8:$AS$68,AU$4-$B174+1)</f>
        <v/>
      </c>
      <c r="AV174" s="121">
        <f>$C174*INDEX(Curves!$AS$8:$AS$68,AV$4-$B174+1)</f>
        <v/>
      </c>
      <c r="AW174" s="121">
        <f>$C174*INDEX(Curves!$AS$8:$AS$68,AW$4-$B174+1)</f>
        <v/>
      </c>
      <c r="AX174" s="121">
        <f>$C174*INDEX(Curves!$AS$8:$AS$68,AX$4-$B174+1)</f>
        <v/>
      </c>
      <c r="AY174" s="121">
        <f>$C174*INDEX(Curves!$AS$8:$AS$68,AY$4-$B174+1)</f>
        <v/>
      </c>
      <c r="AZ174" s="121">
        <f>$C174*INDEX(Curves!$AS$8:$AS$68,AZ$4-$B174+1)</f>
        <v/>
      </c>
      <c r="BA174" s="121">
        <f>$C174*INDEX(Curves!$AS$8:$AS$68,BA$4-$B174+1)</f>
        <v/>
      </c>
      <c r="BB174" s="121">
        <f>$C174*INDEX(Curves!$AS$8:$AS$68,BB$4-$B174+1)</f>
        <v/>
      </c>
      <c r="BC174" s="121">
        <f>$C174*INDEX(Curves!$AS$8:$AS$68,BC$4-$B174+1)</f>
        <v/>
      </c>
      <c r="BD174" s="121">
        <f>$C174*INDEX(Curves!$AS$8:$AS$68,BD$4-$B174+1)</f>
        <v/>
      </c>
      <c r="BE174" s="121">
        <f>$C174*INDEX(Curves!$AS$8:$AS$68,BE$4-$B174+1)</f>
        <v/>
      </c>
      <c r="BF174" s="121">
        <f>$C174*INDEX(Curves!$AS$8:$AS$68,BF$4-$B174+1)</f>
        <v/>
      </c>
      <c r="BG174" s="121">
        <f>$C174*INDEX(Curves!$AS$8:$AS$68,BG$4-$B174+1)</f>
        <v/>
      </c>
      <c r="BH174" s="121">
        <f>$C174*INDEX(Curves!$AS$8:$AS$68,BH$4-$B174+1)</f>
        <v/>
      </c>
      <c r="BI174" s="121">
        <f>$C174*INDEX(Curves!$AS$8:$AS$68,BI$4-$B174+1)</f>
        <v/>
      </c>
      <c r="BJ174" s="121">
        <f>$C174*INDEX(Curves!$AS$8:$AS$68,BJ$4-$B174+1)</f>
        <v/>
      </c>
      <c r="BK174" s="121">
        <f>$C174*INDEX(Curves!$AS$8:$AS$68,BK$4-$B174+1)</f>
        <v/>
      </c>
      <c r="BL174" s="121">
        <f>$C174*INDEX(Curves!$AS$8:$AS$68,BL$4-$B174+1)</f>
        <v/>
      </c>
    </row>
    <row r="175">
      <c r="A175" s="116" t="inlineStr">
        <is>
          <t>Cohort month 40</t>
        </is>
      </c>
      <c r="B175" s="116" t="n">
        <v>40</v>
      </c>
      <c r="C175" s="33">
        <f>INDEX(Ops!$E$85:$BL$85,1,$B175)</f>
        <v/>
      </c>
      <c r="AS175" s="121">
        <f>$C175*INDEX(Curves!$AS$8:$AS$68,AS$4-$B175+1)</f>
        <v/>
      </c>
      <c r="AT175" s="121">
        <f>$C175*INDEX(Curves!$AS$8:$AS$68,AT$4-$B175+1)</f>
        <v/>
      </c>
      <c r="AU175" s="121">
        <f>$C175*INDEX(Curves!$AS$8:$AS$68,AU$4-$B175+1)</f>
        <v/>
      </c>
      <c r="AV175" s="121">
        <f>$C175*INDEX(Curves!$AS$8:$AS$68,AV$4-$B175+1)</f>
        <v/>
      </c>
      <c r="AW175" s="121">
        <f>$C175*INDEX(Curves!$AS$8:$AS$68,AW$4-$B175+1)</f>
        <v/>
      </c>
      <c r="AX175" s="121">
        <f>$C175*INDEX(Curves!$AS$8:$AS$68,AX$4-$B175+1)</f>
        <v/>
      </c>
      <c r="AY175" s="121">
        <f>$C175*INDEX(Curves!$AS$8:$AS$68,AY$4-$B175+1)</f>
        <v/>
      </c>
      <c r="AZ175" s="121">
        <f>$C175*INDEX(Curves!$AS$8:$AS$68,AZ$4-$B175+1)</f>
        <v/>
      </c>
      <c r="BA175" s="121">
        <f>$C175*INDEX(Curves!$AS$8:$AS$68,BA$4-$B175+1)</f>
        <v/>
      </c>
      <c r="BB175" s="121">
        <f>$C175*INDEX(Curves!$AS$8:$AS$68,BB$4-$B175+1)</f>
        <v/>
      </c>
      <c r="BC175" s="121">
        <f>$C175*INDEX(Curves!$AS$8:$AS$68,BC$4-$B175+1)</f>
        <v/>
      </c>
      <c r="BD175" s="121">
        <f>$C175*INDEX(Curves!$AS$8:$AS$68,BD$4-$B175+1)</f>
        <v/>
      </c>
      <c r="BE175" s="121">
        <f>$C175*INDEX(Curves!$AS$8:$AS$68,BE$4-$B175+1)</f>
        <v/>
      </c>
      <c r="BF175" s="121">
        <f>$C175*INDEX(Curves!$AS$8:$AS$68,BF$4-$B175+1)</f>
        <v/>
      </c>
      <c r="BG175" s="121">
        <f>$C175*INDEX(Curves!$AS$8:$AS$68,BG$4-$B175+1)</f>
        <v/>
      </c>
      <c r="BH175" s="121">
        <f>$C175*INDEX(Curves!$AS$8:$AS$68,BH$4-$B175+1)</f>
        <v/>
      </c>
      <c r="BI175" s="121">
        <f>$C175*INDEX(Curves!$AS$8:$AS$68,BI$4-$B175+1)</f>
        <v/>
      </c>
      <c r="BJ175" s="121">
        <f>$C175*INDEX(Curves!$AS$8:$AS$68,BJ$4-$B175+1)</f>
        <v/>
      </c>
      <c r="BK175" s="121">
        <f>$C175*INDEX(Curves!$AS$8:$AS$68,BK$4-$B175+1)</f>
        <v/>
      </c>
      <c r="BL175" s="121">
        <f>$C175*INDEX(Curves!$AS$8:$AS$68,BL$4-$B175+1)</f>
        <v/>
      </c>
    </row>
    <row r="176">
      <c r="A176" s="116" t="inlineStr">
        <is>
          <t>Cohort month 41</t>
        </is>
      </c>
      <c r="B176" s="116" t="n">
        <v>41</v>
      </c>
      <c r="C176" s="33">
        <f>INDEX(Ops!$E$85:$BL$85,1,$B176)</f>
        <v/>
      </c>
      <c r="AT176" s="121">
        <f>$C176*INDEX(Curves!$AS$8:$AS$68,AT$4-$B176+1)</f>
        <v/>
      </c>
      <c r="AU176" s="121">
        <f>$C176*INDEX(Curves!$AS$8:$AS$68,AU$4-$B176+1)</f>
        <v/>
      </c>
      <c r="AV176" s="121">
        <f>$C176*INDEX(Curves!$AS$8:$AS$68,AV$4-$B176+1)</f>
        <v/>
      </c>
      <c r="AW176" s="121">
        <f>$C176*INDEX(Curves!$AS$8:$AS$68,AW$4-$B176+1)</f>
        <v/>
      </c>
      <c r="AX176" s="121">
        <f>$C176*INDEX(Curves!$AS$8:$AS$68,AX$4-$B176+1)</f>
        <v/>
      </c>
      <c r="AY176" s="121">
        <f>$C176*INDEX(Curves!$AS$8:$AS$68,AY$4-$B176+1)</f>
        <v/>
      </c>
      <c r="AZ176" s="121">
        <f>$C176*INDEX(Curves!$AS$8:$AS$68,AZ$4-$B176+1)</f>
        <v/>
      </c>
      <c r="BA176" s="121">
        <f>$C176*INDEX(Curves!$AS$8:$AS$68,BA$4-$B176+1)</f>
        <v/>
      </c>
      <c r="BB176" s="121">
        <f>$C176*INDEX(Curves!$AS$8:$AS$68,BB$4-$B176+1)</f>
        <v/>
      </c>
      <c r="BC176" s="121">
        <f>$C176*INDEX(Curves!$AS$8:$AS$68,BC$4-$B176+1)</f>
        <v/>
      </c>
      <c r="BD176" s="121">
        <f>$C176*INDEX(Curves!$AS$8:$AS$68,BD$4-$B176+1)</f>
        <v/>
      </c>
      <c r="BE176" s="121">
        <f>$C176*INDEX(Curves!$AS$8:$AS$68,BE$4-$B176+1)</f>
        <v/>
      </c>
      <c r="BF176" s="121">
        <f>$C176*INDEX(Curves!$AS$8:$AS$68,BF$4-$B176+1)</f>
        <v/>
      </c>
      <c r="BG176" s="121">
        <f>$C176*INDEX(Curves!$AS$8:$AS$68,BG$4-$B176+1)</f>
        <v/>
      </c>
      <c r="BH176" s="121">
        <f>$C176*INDEX(Curves!$AS$8:$AS$68,BH$4-$B176+1)</f>
        <v/>
      </c>
      <c r="BI176" s="121">
        <f>$C176*INDEX(Curves!$AS$8:$AS$68,BI$4-$B176+1)</f>
        <v/>
      </c>
      <c r="BJ176" s="121">
        <f>$C176*INDEX(Curves!$AS$8:$AS$68,BJ$4-$B176+1)</f>
        <v/>
      </c>
      <c r="BK176" s="121">
        <f>$C176*INDEX(Curves!$AS$8:$AS$68,BK$4-$B176+1)</f>
        <v/>
      </c>
      <c r="BL176" s="121">
        <f>$C176*INDEX(Curves!$AS$8:$AS$68,BL$4-$B176+1)</f>
        <v/>
      </c>
    </row>
    <row r="177">
      <c r="A177" s="116" t="inlineStr">
        <is>
          <t>Cohort month 42</t>
        </is>
      </c>
      <c r="B177" s="116" t="n">
        <v>42</v>
      </c>
      <c r="C177" s="33">
        <f>INDEX(Ops!$E$85:$BL$85,1,$B177)</f>
        <v/>
      </c>
      <c r="AU177" s="121">
        <f>$C177*INDEX(Curves!$AS$8:$AS$68,AU$4-$B177+1)</f>
        <v/>
      </c>
      <c r="AV177" s="121">
        <f>$C177*INDEX(Curves!$AS$8:$AS$68,AV$4-$B177+1)</f>
        <v/>
      </c>
      <c r="AW177" s="121">
        <f>$C177*INDEX(Curves!$AS$8:$AS$68,AW$4-$B177+1)</f>
        <v/>
      </c>
      <c r="AX177" s="121">
        <f>$C177*INDEX(Curves!$AS$8:$AS$68,AX$4-$B177+1)</f>
        <v/>
      </c>
      <c r="AY177" s="121">
        <f>$C177*INDEX(Curves!$AS$8:$AS$68,AY$4-$B177+1)</f>
        <v/>
      </c>
      <c r="AZ177" s="121">
        <f>$C177*INDEX(Curves!$AS$8:$AS$68,AZ$4-$B177+1)</f>
        <v/>
      </c>
      <c r="BA177" s="121">
        <f>$C177*INDEX(Curves!$AS$8:$AS$68,BA$4-$B177+1)</f>
        <v/>
      </c>
      <c r="BB177" s="121">
        <f>$C177*INDEX(Curves!$AS$8:$AS$68,BB$4-$B177+1)</f>
        <v/>
      </c>
      <c r="BC177" s="121">
        <f>$C177*INDEX(Curves!$AS$8:$AS$68,BC$4-$B177+1)</f>
        <v/>
      </c>
      <c r="BD177" s="121">
        <f>$C177*INDEX(Curves!$AS$8:$AS$68,BD$4-$B177+1)</f>
        <v/>
      </c>
      <c r="BE177" s="121">
        <f>$C177*INDEX(Curves!$AS$8:$AS$68,BE$4-$B177+1)</f>
        <v/>
      </c>
      <c r="BF177" s="121">
        <f>$C177*INDEX(Curves!$AS$8:$AS$68,BF$4-$B177+1)</f>
        <v/>
      </c>
      <c r="BG177" s="121">
        <f>$C177*INDEX(Curves!$AS$8:$AS$68,BG$4-$B177+1)</f>
        <v/>
      </c>
      <c r="BH177" s="121">
        <f>$C177*INDEX(Curves!$AS$8:$AS$68,BH$4-$B177+1)</f>
        <v/>
      </c>
      <c r="BI177" s="121">
        <f>$C177*INDEX(Curves!$AS$8:$AS$68,BI$4-$B177+1)</f>
        <v/>
      </c>
      <c r="BJ177" s="121">
        <f>$C177*INDEX(Curves!$AS$8:$AS$68,BJ$4-$B177+1)</f>
        <v/>
      </c>
      <c r="BK177" s="121">
        <f>$C177*INDEX(Curves!$AS$8:$AS$68,BK$4-$B177+1)</f>
        <v/>
      </c>
      <c r="BL177" s="121">
        <f>$C177*INDEX(Curves!$AS$8:$AS$68,BL$4-$B177+1)</f>
        <v/>
      </c>
    </row>
    <row r="178">
      <c r="A178" s="116" t="inlineStr">
        <is>
          <t>Cohort month 43</t>
        </is>
      </c>
      <c r="B178" s="116" t="n">
        <v>43</v>
      </c>
      <c r="C178" s="33">
        <f>INDEX(Ops!$E$85:$BL$85,1,$B178)</f>
        <v/>
      </c>
      <c r="AV178" s="121">
        <f>$C178*INDEX(Curves!$AS$8:$AS$68,AV$4-$B178+1)</f>
        <v/>
      </c>
      <c r="AW178" s="121">
        <f>$C178*INDEX(Curves!$AS$8:$AS$68,AW$4-$B178+1)</f>
        <v/>
      </c>
      <c r="AX178" s="121">
        <f>$C178*INDEX(Curves!$AS$8:$AS$68,AX$4-$B178+1)</f>
        <v/>
      </c>
      <c r="AY178" s="121">
        <f>$C178*INDEX(Curves!$AS$8:$AS$68,AY$4-$B178+1)</f>
        <v/>
      </c>
      <c r="AZ178" s="121">
        <f>$C178*INDEX(Curves!$AS$8:$AS$68,AZ$4-$B178+1)</f>
        <v/>
      </c>
      <c r="BA178" s="121">
        <f>$C178*INDEX(Curves!$AS$8:$AS$68,BA$4-$B178+1)</f>
        <v/>
      </c>
      <c r="BB178" s="121">
        <f>$C178*INDEX(Curves!$AS$8:$AS$68,BB$4-$B178+1)</f>
        <v/>
      </c>
      <c r="BC178" s="121">
        <f>$C178*INDEX(Curves!$AS$8:$AS$68,BC$4-$B178+1)</f>
        <v/>
      </c>
      <c r="BD178" s="121">
        <f>$C178*INDEX(Curves!$AS$8:$AS$68,BD$4-$B178+1)</f>
        <v/>
      </c>
      <c r="BE178" s="121">
        <f>$C178*INDEX(Curves!$AS$8:$AS$68,BE$4-$B178+1)</f>
        <v/>
      </c>
      <c r="BF178" s="121">
        <f>$C178*INDEX(Curves!$AS$8:$AS$68,BF$4-$B178+1)</f>
        <v/>
      </c>
      <c r="BG178" s="121">
        <f>$C178*INDEX(Curves!$AS$8:$AS$68,BG$4-$B178+1)</f>
        <v/>
      </c>
      <c r="BH178" s="121">
        <f>$C178*INDEX(Curves!$AS$8:$AS$68,BH$4-$B178+1)</f>
        <v/>
      </c>
      <c r="BI178" s="121">
        <f>$C178*INDEX(Curves!$AS$8:$AS$68,BI$4-$B178+1)</f>
        <v/>
      </c>
      <c r="BJ178" s="121">
        <f>$C178*INDEX(Curves!$AS$8:$AS$68,BJ$4-$B178+1)</f>
        <v/>
      </c>
      <c r="BK178" s="121">
        <f>$C178*INDEX(Curves!$AS$8:$AS$68,BK$4-$B178+1)</f>
        <v/>
      </c>
      <c r="BL178" s="121">
        <f>$C178*INDEX(Curves!$AS$8:$AS$68,BL$4-$B178+1)</f>
        <v/>
      </c>
    </row>
    <row r="179">
      <c r="A179" s="116" t="inlineStr">
        <is>
          <t>Cohort month 44</t>
        </is>
      </c>
      <c r="B179" s="116" t="n">
        <v>44</v>
      </c>
      <c r="C179" s="33">
        <f>INDEX(Ops!$E$85:$BL$85,1,$B179)</f>
        <v/>
      </c>
      <c r="AW179" s="121">
        <f>$C179*INDEX(Curves!$AS$8:$AS$68,AW$4-$B179+1)</f>
        <v/>
      </c>
      <c r="AX179" s="121">
        <f>$C179*INDEX(Curves!$AS$8:$AS$68,AX$4-$B179+1)</f>
        <v/>
      </c>
      <c r="AY179" s="121">
        <f>$C179*INDEX(Curves!$AS$8:$AS$68,AY$4-$B179+1)</f>
        <v/>
      </c>
      <c r="AZ179" s="121">
        <f>$C179*INDEX(Curves!$AS$8:$AS$68,AZ$4-$B179+1)</f>
        <v/>
      </c>
      <c r="BA179" s="121">
        <f>$C179*INDEX(Curves!$AS$8:$AS$68,BA$4-$B179+1)</f>
        <v/>
      </c>
      <c r="BB179" s="121">
        <f>$C179*INDEX(Curves!$AS$8:$AS$68,BB$4-$B179+1)</f>
        <v/>
      </c>
      <c r="BC179" s="121">
        <f>$C179*INDEX(Curves!$AS$8:$AS$68,BC$4-$B179+1)</f>
        <v/>
      </c>
      <c r="BD179" s="121">
        <f>$C179*INDEX(Curves!$AS$8:$AS$68,BD$4-$B179+1)</f>
        <v/>
      </c>
      <c r="BE179" s="121">
        <f>$C179*INDEX(Curves!$AS$8:$AS$68,BE$4-$B179+1)</f>
        <v/>
      </c>
      <c r="BF179" s="121">
        <f>$C179*INDEX(Curves!$AS$8:$AS$68,BF$4-$B179+1)</f>
        <v/>
      </c>
      <c r="BG179" s="121">
        <f>$C179*INDEX(Curves!$AS$8:$AS$68,BG$4-$B179+1)</f>
        <v/>
      </c>
      <c r="BH179" s="121">
        <f>$C179*INDEX(Curves!$AS$8:$AS$68,BH$4-$B179+1)</f>
        <v/>
      </c>
      <c r="BI179" s="121">
        <f>$C179*INDEX(Curves!$AS$8:$AS$68,BI$4-$B179+1)</f>
        <v/>
      </c>
      <c r="BJ179" s="121">
        <f>$C179*INDEX(Curves!$AS$8:$AS$68,BJ$4-$B179+1)</f>
        <v/>
      </c>
      <c r="BK179" s="121">
        <f>$C179*INDEX(Curves!$AS$8:$AS$68,BK$4-$B179+1)</f>
        <v/>
      </c>
      <c r="BL179" s="121">
        <f>$C179*INDEX(Curves!$AS$8:$AS$68,BL$4-$B179+1)</f>
        <v/>
      </c>
    </row>
    <row r="180">
      <c r="A180" s="116" t="inlineStr">
        <is>
          <t>Cohort month 45</t>
        </is>
      </c>
      <c r="B180" s="116" t="n">
        <v>45</v>
      </c>
      <c r="C180" s="33">
        <f>INDEX(Ops!$E$85:$BL$85,1,$B180)</f>
        <v/>
      </c>
      <c r="AX180" s="121">
        <f>$C180*INDEX(Curves!$AS$8:$AS$68,AX$4-$B180+1)</f>
        <v/>
      </c>
      <c r="AY180" s="121">
        <f>$C180*INDEX(Curves!$AS$8:$AS$68,AY$4-$B180+1)</f>
        <v/>
      </c>
      <c r="AZ180" s="121">
        <f>$C180*INDEX(Curves!$AS$8:$AS$68,AZ$4-$B180+1)</f>
        <v/>
      </c>
      <c r="BA180" s="121">
        <f>$C180*INDEX(Curves!$AS$8:$AS$68,BA$4-$B180+1)</f>
        <v/>
      </c>
      <c r="BB180" s="121">
        <f>$C180*INDEX(Curves!$AS$8:$AS$68,BB$4-$B180+1)</f>
        <v/>
      </c>
      <c r="BC180" s="121">
        <f>$C180*INDEX(Curves!$AS$8:$AS$68,BC$4-$B180+1)</f>
        <v/>
      </c>
      <c r="BD180" s="121">
        <f>$C180*INDEX(Curves!$AS$8:$AS$68,BD$4-$B180+1)</f>
        <v/>
      </c>
      <c r="BE180" s="121">
        <f>$C180*INDEX(Curves!$AS$8:$AS$68,BE$4-$B180+1)</f>
        <v/>
      </c>
      <c r="BF180" s="121">
        <f>$C180*INDEX(Curves!$AS$8:$AS$68,BF$4-$B180+1)</f>
        <v/>
      </c>
      <c r="BG180" s="121">
        <f>$C180*INDEX(Curves!$AS$8:$AS$68,BG$4-$B180+1)</f>
        <v/>
      </c>
      <c r="BH180" s="121">
        <f>$C180*INDEX(Curves!$AS$8:$AS$68,BH$4-$B180+1)</f>
        <v/>
      </c>
      <c r="BI180" s="121">
        <f>$C180*INDEX(Curves!$AS$8:$AS$68,BI$4-$B180+1)</f>
        <v/>
      </c>
      <c r="BJ180" s="121">
        <f>$C180*INDEX(Curves!$AS$8:$AS$68,BJ$4-$B180+1)</f>
        <v/>
      </c>
      <c r="BK180" s="121">
        <f>$C180*INDEX(Curves!$AS$8:$AS$68,BK$4-$B180+1)</f>
        <v/>
      </c>
      <c r="BL180" s="121">
        <f>$C180*INDEX(Curves!$AS$8:$AS$68,BL$4-$B180+1)</f>
        <v/>
      </c>
    </row>
    <row r="181">
      <c r="A181" s="116" t="inlineStr">
        <is>
          <t>Cohort month 46</t>
        </is>
      </c>
      <c r="B181" s="116" t="n">
        <v>46</v>
      </c>
      <c r="C181" s="33">
        <f>INDEX(Ops!$E$85:$BL$85,1,$B181)</f>
        <v/>
      </c>
      <c r="AY181" s="121">
        <f>$C181*INDEX(Curves!$AS$8:$AS$68,AY$4-$B181+1)</f>
        <v/>
      </c>
      <c r="AZ181" s="121">
        <f>$C181*INDEX(Curves!$AS$8:$AS$68,AZ$4-$B181+1)</f>
        <v/>
      </c>
      <c r="BA181" s="121">
        <f>$C181*INDEX(Curves!$AS$8:$AS$68,BA$4-$B181+1)</f>
        <v/>
      </c>
      <c r="BB181" s="121">
        <f>$C181*INDEX(Curves!$AS$8:$AS$68,BB$4-$B181+1)</f>
        <v/>
      </c>
      <c r="BC181" s="121">
        <f>$C181*INDEX(Curves!$AS$8:$AS$68,BC$4-$B181+1)</f>
        <v/>
      </c>
      <c r="BD181" s="121">
        <f>$C181*INDEX(Curves!$AS$8:$AS$68,BD$4-$B181+1)</f>
        <v/>
      </c>
      <c r="BE181" s="121">
        <f>$C181*INDEX(Curves!$AS$8:$AS$68,BE$4-$B181+1)</f>
        <v/>
      </c>
      <c r="BF181" s="121">
        <f>$C181*INDEX(Curves!$AS$8:$AS$68,BF$4-$B181+1)</f>
        <v/>
      </c>
      <c r="BG181" s="121">
        <f>$C181*INDEX(Curves!$AS$8:$AS$68,BG$4-$B181+1)</f>
        <v/>
      </c>
      <c r="BH181" s="121">
        <f>$C181*INDEX(Curves!$AS$8:$AS$68,BH$4-$B181+1)</f>
        <v/>
      </c>
      <c r="BI181" s="121">
        <f>$C181*INDEX(Curves!$AS$8:$AS$68,BI$4-$B181+1)</f>
        <v/>
      </c>
      <c r="BJ181" s="121">
        <f>$C181*INDEX(Curves!$AS$8:$AS$68,BJ$4-$B181+1)</f>
        <v/>
      </c>
      <c r="BK181" s="121">
        <f>$C181*INDEX(Curves!$AS$8:$AS$68,BK$4-$B181+1)</f>
        <v/>
      </c>
      <c r="BL181" s="121">
        <f>$C181*INDEX(Curves!$AS$8:$AS$68,BL$4-$B181+1)</f>
        <v/>
      </c>
    </row>
    <row r="182">
      <c r="A182" s="116" t="inlineStr">
        <is>
          <t>Cohort month 47</t>
        </is>
      </c>
      <c r="B182" s="116" t="n">
        <v>47</v>
      </c>
      <c r="C182" s="33">
        <f>INDEX(Ops!$E$85:$BL$85,1,$B182)</f>
        <v/>
      </c>
      <c r="AZ182" s="121">
        <f>$C182*INDEX(Curves!$AS$8:$AS$68,AZ$4-$B182+1)</f>
        <v/>
      </c>
      <c r="BA182" s="121">
        <f>$C182*INDEX(Curves!$AS$8:$AS$68,BA$4-$B182+1)</f>
        <v/>
      </c>
      <c r="BB182" s="121">
        <f>$C182*INDEX(Curves!$AS$8:$AS$68,BB$4-$B182+1)</f>
        <v/>
      </c>
      <c r="BC182" s="121">
        <f>$C182*INDEX(Curves!$AS$8:$AS$68,BC$4-$B182+1)</f>
        <v/>
      </c>
      <c r="BD182" s="121">
        <f>$C182*INDEX(Curves!$AS$8:$AS$68,BD$4-$B182+1)</f>
        <v/>
      </c>
      <c r="BE182" s="121">
        <f>$C182*INDEX(Curves!$AS$8:$AS$68,BE$4-$B182+1)</f>
        <v/>
      </c>
      <c r="BF182" s="121">
        <f>$C182*INDEX(Curves!$AS$8:$AS$68,BF$4-$B182+1)</f>
        <v/>
      </c>
      <c r="BG182" s="121">
        <f>$C182*INDEX(Curves!$AS$8:$AS$68,BG$4-$B182+1)</f>
        <v/>
      </c>
      <c r="BH182" s="121">
        <f>$C182*INDEX(Curves!$AS$8:$AS$68,BH$4-$B182+1)</f>
        <v/>
      </c>
      <c r="BI182" s="121">
        <f>$C182*INDEX(Curves!$AS$8:$AS$68,BI$4-$B182+1)</f>
        <v/>
      </c>
      <c r="BJ182" s="121">
        <f>$C182*INDEX(Curves!$AS$8:$AS$68,BJ$4-$B182+1)</f>
        <v/>
      </c>
      <c r="BK182" s="121">
        <f>$C182*INDEX(Curves!$AS$8:$AS$68,BK$4-$B182+1)</f>
        <v/>
      </c>
      <c r="BL182" s="121">
        <f>$C182*INDEX(Curves!$AS$8:$AS$68,BL$4-$B182+1)</f>
        <v/>
      </c>
    </row>
    <row r="183">
      <c r="A183" s="116" t="inlineStr">
        <is>
          <t>Cohort month 48</t>
        </is>
      </c>
      <c r="B183" s="116" t="n">
        <v>48</v>
      </c>
      <c r="C183" s="33">
        <f>INDEX(Ops!$E$85:$BL$85,1,$B183)</f>
        <v/>
      </c>
      <c r="BA183" s="121">
        <f>$C183*INDEX(Curves!$AS$8:$AS$68,BA$4-$B183+1)</f>
        <v/>
      </c>
      <c r="BB183" s="121">
        <f>$C183*INDEX(Curves!$AS$8:$AS$68,BB$4-$B183+1)</f>
        <v/>
      </c>
      <c r="BC183" s="121">
        <f>$C183*INDEX(Curves!$AS$8:$AS$68,BC$4-$B183+1)</f>
        <v/>
      </c>
      <c r="BD183" s="121">
        <f>$C183*INDEX(Curves!$AS$8:$AS$68,BD$4-$B183+1)</f>
        <v/>
      </c>
      <c r="BE183" s="121">
        <f>$C183*INDEX(Curves!$AS$8:$AS$68,BE$4-$B183+1)</f>
        <v/>
      </c>
      <c r="BF183" s="121">
        <f>$C183*INDEX(Curves!$AS$8:$AS$68,BF$4-$B183+1)</f>
        <v/>
      </c>
      <c r="BG183" s="121">
        <f>$C183*INDEX(Curves!$AS$8:$AS$68,BG$4-$B183+1)</f>
        <v/>
      </c>
      <c r="BH183" s="121">
        <f>$C183*INDEX(Curves!$AS$8:$AS$68,BH$4-$B183+1)</f>
        <v/>
      </c>
      <c r="BI183" s="121">
        <f>$C183*INDEX(Curves!$AS$8:$AS$68,BI$4-$B183+1)</f>
        <v/>
      </c>
      <c r="BJ183" s="121">
        <f>$C183*INDEX(Curves!$AS$8:$AS$68,BJ$4-$B183+1)</f>
        <v/>
      </c>
      <c r="BK183" s="121">
        <f>$C183*INDEX(Curves!$AS$8:$AS$68,BK$4-$B183+1)</f>
        <v/>
      </c>
      <c r="BL183" s="121">
        <f>$C183*INDEX(Curves!$AS$8:$AS$68,BL$4-$B183+1)</f>
        <v/>
      </c>
    </row>
    <row r="184">
      <c r="A184" s="116" t="inlineStr">
        <is>
          <t>Cohort month 49</t>
        </is>
      </c>
      <c r="B184" s="116" t="n">
        <v>49</v>
      </c>
      <c r="C184" s="33">
        <f>INDEX(Ops!$E$85:$BL$85,1,$B184)</f>
        <v/>
      </c>
      <c r="BB184" s="121">
        <f>$C184*INDEX(Curves!$AS$8:$AS$68,BB$4-$B184+1)</f>
        <v/>
      </c>
      <c r="BC184" s="121">
        <f>$C184*INDEX(Curves!$AS$8:$AS$68,BC$4-$B184+1)</f>
        <v/>
      </c>
      <c r="BD184" s="121">
        <f>$C184*INDEX(Curves!$AS$8:$AS$68,BD$4-$B184+1)</f>
        <v/>
      </c>
      <c r="BE184" s="121">
        <f>$C184*INDEX(Curves!$AS$8:$AS$68,BE$4-$B184+1)</f>
        <v/>
      </c>
      <c r="BF184" s="121">
        <f>$C184*INDEX(Curves!$AS$8:$AS$68,BF$4-$B184+1)</f>
        <v/>
      </c>
      <c r="BG184" s="121">
        <f>$C184*INDEX(Curves!$AS$8:$AS$68,BG$4-$B184+1)</f>
        <v/>
      </c>
      <c r="BH184" s="121">
        <f>$C184*INDEX(Curves!$AS$8:$AS$68,BH$4-$B184+1)</f>
        <v/>
      </c>
      <c r="BI184" s="121">
        <f>$C184*INDEX(Curves!$AS$8:$AS$68,BI$4-$B184+1)</f>
        <v/>
      </c>
      <c r="BJ184" s="121">
        <f>$C184*INDEX(Curves!$AS$8:$AS$68,BJ$4-$B184+1)</f>
        <v/>
      </c>
      <c r="BK184" s="121">
        <f>$C184*INDEX(Curves!$AS$8:$AS$68,BK$4-$B184+1)</f>
        <v/>
      </c>
      <c r="BL184" s="121">
        <f>$C184*INDEX(Curves!$AS$8:$AS$68,BL$4-$B184+1)</f>
        <v/>
      </c>
    </row>
    <row r="185">
      <c r="A185" s="116" t="inlineStr">
        <is>
          <t>Cohort month 50</t>
        </is>
      </c>
      <c r="B185" s="116" t="n">
        <v>50</v>
      </c>
      <c r="C185" s="33">
        <f>INDEX(Ops!$E$85:$BL$85,1,$B185)</f>
        <v/>
      </c>
      <c r="BC185" s="121">
        <f>$C185*INDEX(Curves!$AS$8:$AS$68,BC$4-$B185+1)</f>
        <v/>
      </c>
      <c r="BD185" s="121">
        <f>$C185*INDEX(Curves!$AS$8:$AS$68,BD$4-$B185+1)</f>
        <v/>
      </c>
      <c r="BE185" s="121">
        <f>$C185*INDEX(Curves!$AS$8:$AS$68,BE$4-$B185+1)</f>
        <v/>
      </c>
      <c r="BF185" s="121">
        <f>$C185*INDEX(Curves!$AS$8:$AS$68,BF$4-$B185+1)</f>
        <v/>
      </c>
      <c r="BG185" s="121">
        <f>$C185*INDEX(Curves!$AS$8:$AS$68,BG$4-$B185+1)</f>
        <v/>
      </c>
      <c r="BH185" s="121">
        <f>$C185*INDEX(Curves!$AS$8:$AS$68,BH$4-$B185+1)</f>
        <v/>
      </c>
      <c r="BI185" s="121">
        <f>$C185*INDEX(Curves!$AS$8:$AS$68,BI$4-$B185+1)</f>
        <v/>
      </c>
      <c r="BJ185" s="121">
        <f>$C185*INDEX(Curves!$AS$8:$AS$68,BJ$4-$B185+1)</f>
        <v/>
      </c>
      <c r="BK185" s="121">
        <f>$C185*INDEX(Curves!$AS$8:$AS$68,BK$4-$B185+1)</f>
        <v/>
      </c>
      <c r="BL185" s="121">
        <f>$C185*INDEX(Curves!$AS$8:$AS$68,BL$4-$B185+1)</f>
        <v/>
      </c>
    </row>
    <row r="186">
      <c r="A186" s="116" t="inlineStr">
        <is>
          <t>Cohort month 51</t>
        </is>
      </c>
      <c r="B186" s="116" t="n">
        <v>51</v>
      </c>
      <c r="C186" s="33">
        <f>INDEX(Ops!$E$85:$BL$85,1,$B186)</f>
        <v/>
      </c>
      <c r="BD186" s="121">
        <f>$C186*INDEX(Curves!$AS$8:$AS$68,BD$4-$B186+1)</f>
        <v/>
      </c>
      <c r="BE186" s="121">
        <f>$C186*INDEX(Curves!$AS$8:$AS$68,BE$4-$B186+1)</f>
        <v/>
      </c>
      <c r="BF186" s="121">
        <f>$C186*INDEX(Curves!$AS$8:$AS$68,BF$4-$B186+1)</f>
        <v/>
      </c>
      <c r="BG186" s="121">
        <f>$C186*INDEX(Curves!$AS$8:$AS$68,BG$4-$B186+1)</f>
        <v/>
      </c>
      <c r="BH186" s="121">
        <f>$C186*INDEX(Curves!$AS$8:$AS$68,BH$4-$B186+1)</f>
        <v/>
      </c>
      <c r="BI186" s="121">
        <f>$C186*INDEX(Curves!$AS$8:$AS$68,BI$4-$B186+1)</f>
        <v/>
      </c>
      <c r="BJ186" s="121">
        <f>$C186*INDEX(Curves!$AS$8:$AS$68,BJ$4-$B186+1)</f>
        <v/>
      </c>
      <c r="BK186" s="121">
        <f>$C186*INDEX(Curves!$AS$8:$AS$68,BK$4-$B186+1)</f>
        <v/>
      </c>
      <c r="BL186" s="121">
        <f>$C186*INDEX(Curves!$AS$8:$AS$68,BL$4-$B186+1)</f>
        <v/>
      </c>
    </row>
    <row r="187">
      <c r="A187" s="116" t="inlineStr">
        <is>
          <t>Cohort month 52</t>
        </is>
      </c>
      <c r="B187" s="116" t="n">
        <v>52</v>
      </c>
      <c r="C187" s="33">
        <f>INDEX(Ops!$E$85:$BL$85,1,$B187)</f>
        <v/>
      </c>
      <c r="BE187" s="121">
        <f>$C187*INDEX(Curves!$AS$8:$AS$68,BE$4-$B187+1)</f>
        <v/>
      </c>
      <c r="BF187" s="121">
        <f>$C187*INDEX(Curves!$AS$8:$AS$68,BF$4-$B187+1)</f>
        <v/>
      </c>
      <c r="BG187" s="121">
        <f>$C187*INDEX(Curves!$AS$8:$AS$68,BG$4-$B187+1)</f>
        <v/>
      </c>
      <c r="BH187" s="121">
        <f>$C187*INDEX(Curves!$AS$8:$AS$68,BH$4-$B187+1)</f>
        <v/>
      </c>
      <c r="BI187" s="121">
        <f>$C187*INDEX(Curves!$AS$8:$AS$68,BI$4-$B187+1)</f>
        <v/>
      </c>
      <c r="BJ187" s="121">
        <f>$C187*INDEX(Curves!$AS$8:$AS$68,BJ$4-$B187+1)</f>
        <v/>
      </c>
      <c r="BK187" s="121">
        <f>$C187*INDEX(Curves!$AS$8:$AS$68,BK$4-$B187+1)</f>
        <v/>
      </c>
      <c r="BL187" s="121">
        <f>$C187*INDEX(Curves!$AS$8:$AS$68,BL$4-$B187+1)</f>
        <v/>
      </c>
    </row>
    <row r="188">
      <c r="A188" s="116" t="inlineStr">
        <is>
          <t>Cohort month 53</t>
        </is>
      </c>
      <c r="B188" s="116" t="n">
        <v>53</v>
      </c>
      <c r="C188" s="33">
        <f>INDEX(Ops!$E$85:$BL$85,1,$B188)</f>
        <v/>
      </c>
      <c r="BF188" s="121">
        <f>$C188*INDEX(Curves!$AS$8:$AS$68,BF$4-$B188+1)</f>
        <v/>
      </c>
      <c r="BG188" s="121">
        <f>$C188*INDEX(Curves!$AS$8:$AS$68,BG$4-$B188+1)</f>
        <v/>
      </c>
      <c r="BH188" s="121">
        <f>$C188*INDEX(Curves!$AS$8:$AS$68,BH$4-$B188+1)</f>
        <v/>
      </c>
      <c r="BI188" s="121">
        <f>$C188*INDEX(Curves!$AS$8:$AS$68,BI$4-$B188+1)</f>
        <v/>
      </c>
      <c r="BJ188" s="121">
        <f>$C188*INDEX(Curves!$AS$8:$AS$68,BJ$4-$B188+1)</f>
        <v/>
      </c>
      <c r="BK188" s="121">
        <f>$C188*INDEX(Curves!$AS$8:$AS$68,BK$4-$B188+1)</f>
        <v/>
      </c>
      <c r="BL188" s="121">
        <f>$C188*INDEX(Curves!$AS$8:$AS$68,BL$4-$B188+1)</f>
        <v/>
      </c>
    </row>
    <row r="189">
      <c r="A189" s="116" t="inlineStr">
        <is>
          <t>Cohort month 54</t>
        </is>
      </c>
      <c r="B189" s="116" t="n">
        <v>54</v>
      </c>
      <c r="C189" s="33">
        <f>INDEX(Ops!$E$85:$BL$85,1,$B189)</f>
        <v/>
      </c>
      <c r="BG189" s="121">
        <f>$C189*INDEX(Curves!$AS$8:$AS$68,BG$4-$B189+1)</f>
        <v/>
      </c>
      <c r="BH189" s="121">
        <f>$C189*INDEX(Curves!$AS$8:$AS$68,BH$4-$B189+1)</f>
        <v/>
      </c>
      <c r="BI189" s="121">
        <f>$C189*INDEX(Curves!$AS$8:$AS$68,BI$4-$B189+1)</f>
        <v/>
      </c>
      <c r="BJ189" s="121">
        <f>$C189*INDEX(Curves!$AS$8:$AS$68,BJ$4-$B189+1)</f>
        <v/>
      </c>
      <c r="BK189" s="121">
        <f>$C189*INDEX(Curves!$AS$8:$AS$68,BK$4-$B189+1)</f>
        <v/>
      </c>
      <c r="BL189" s="121">
        <f>$C189*INDEX(Curves!$AS$8:$AS$68,BL$4-$B189+1)</f>
        <v/>
      </c>
    </row>
    <row r="190">
      <c r="A190" s="116" t="inlineStr">
        <is>
          <t>Cohort month 55</t>
        </is>
      </c>
      <c r="B190" s="116" t="n">
        <v>55</v>
      </c>
      <c r="C190" s="33">
        <f>INDEX(Ops!$E$85:$BL$85,1,$B190)</f>
        <v/>
      </c>
      <c r="BH190" s="121">
        <f>$C190*INDEX(Curves!$AS$8:$AS$68,BH$4-$B190+1)</f>
        <v/>
      </c>
      <c r="BI190" s="121">
        <f>$C190*INDEX(Curves!$AS$8:$AS$68,BI$4-$B190+1)</f>
        <v/>
      </c>
      <c r="BJ190" s="121">
        <f>$C190*INDEX(Curves!$AS$8:$AS$68,BJ$4-$B190+1)</f>
        <v/>
      </c>
      <c r="BK190" s="121">
        <f>$C190*INDEX(Curves!$AS$8:$AS$68,BK$4-$B190+1)</f>
        <v/>
      </c>
      <c r="BL190" s="121">
        <f>$C190*INDEX(Curves!$AS$8:$AS$68,BL$4-$B190+1)</f>
        <v/>
      </c>
    </row>
    <row r="191">
      <c r="A191" s="116" t="inlineStr">
        <is>
          <t>Cohort month 56</t>
        </is>
      </c>
      <c r="B191" s="116" t="n">
        <v>56</v>
      </c>
      <c r="C191" s="33">
        <f>INDEX(Ops!$E$85:$BL$85,1,$B191)</f>
        <v/>
      </c>
      <c r="BI191" s="121">
        <f>$C191*INDEX(Curves!$AS$8:$AS$68,BI$4-$B191+1)</f>
        <v/>
      </c>
      <c r="BJ191" s="121">
        <f>$C191*INDEX(Curves!$AS$8:$AS$68,BJ$4-$B191+1)</f>
        <v/>
      </c>
      <c r="BK191" s="121">
        <f>$C191*INDEX(Curves!$AS$8:$AS$68,BK$4-$B191+1)</f>
        <v/>
      </c>
      <c r="BL191" s="121">
        <f>$C191*INDEX(Curves!$AS$8:$AS$68,BL$4-$B191+1)</f>
        <v/>
      </c>
    </row>
    <row r="192">
      <c r="A192" s="116" t="inlineStr">
        <is>
          <t>Cohort month 57</t>
        </is>
      </c>
      <c r="B192" s="116" t="n">
        <v>57</v>
      </c>
      <c r="C192" s="33">
        <f>INDEX(Ops!$E$85:$BL$85,1,$B192)</f>
        <v/>
      </c>
      <c r="BJ192" s="121">
        <f>$C192*INDEX(Curves!$AS$8:$AS$68,BJ$4-$B192+1)</f>
        <v/>
      </c>
      <c r="BK192" s="121">
        <f>$C192*INDEX(Curves!$AS$8:$AS$68,BK$4-$B192+1)</f>
        <v/>
      </c>
      <c r="BL192" s="121">
        <f>$C192*INDEX(Curves!$AS$8:$AS$68,BL$4-$B192+1)</f>
        <v/>
      </c>
    </row>
    <row r="193">
      <c r="A193" s="116" t="inlineStr">
        <is>
          <t>Cohort month 58</t>
        </is>
      </c>
      <c r="B193" s="116" t="n">
        <v>58</v>
      </c>
      <c r="C193" s="33">
        <f>INDEX(Ops!$E$85:$BL$85,1,$B193)</f>
        <v/>
      </c>
      <c r="BK193" s="121">
        <f>$C193*INDEX(Curves!$AS$8:$AS$68,BK$4-$B193+1)</f>
        <v/>
      </c>
      <c r="BL193" s="121">
        <f>$C193*INDEX(Curves!$AS$8:$AS$68,BL$4-$B193+1)</f>
        <v/>
      </c>
    </row>
    <row r="194">
      <c r="A194" s="116" t="inlineStr">
        <is>
          <t>Cohort month 59</t>
        </is>
      </c>
      <c r="B194" s="116" t="n">
        <v>59</v>
      </c>
      <c r="C194" s="33">
        <f>INDEX(Ops!$E$85:$BL$85,1,$B194)</f>
        <v/>
      </c>
      <c r="BL194" s="121">
        <f>$C194*INDEX(Curves!$AS$8:$AS$68,BL$4-$B194+1)</f>
        <v/>
      </c>
    </row>
    <row r="195">
      <c r="A195" s="116" t="inlineStr">
        <is>
          <t>Cohort month 60</t>
        </is>
      </c>
      <c r="B195" s="116"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INDEX(Ops!$E$85:$BL$85,1,$B199)</f>
        <v/>
      </c>
      <c r="F199" s="121">
        <f>$C199*INDEX(Curves!$AV$8:$AV$68,F$4-$B199+1)</f>
        <v/>
      </c>
      <c r="G199" s="121">
        <f>$C199*INDEX(Curves!$AV$8:$AV$68,G$4-$B199+1)</f>
        <v/>
      </c>
      <c r="H199" s="121">
        <f>$C199*INDEX(Curves!$AV$8:$AV$68,H$4-$B199+1)</f>
        <v/>
      </c>
      <c r="I199" s="121">
        <f>$C199*INDEX(Curves!$AV$8:$AV$68,I$4-$B199+1)</f>
        <v/>
      </c>
      <c r="J199" s="121">
        <f>$C199*INDEX(Curves!$AV$8:$AV$68,J$4-$B199+1)</f>
        <v/>
      </c>
      <c r="K199" s="121">
        <f>$C199*INDEX(Curves!$AV$8:$AV$68,K$4-$B199+1)</f>
        <v/>
      </c>
      <c r="L199" s="121">
        <f>$C199*INDEX(Curves!$AV$8:$AV$68,L$4-$B199+1)</f>
        <v/>
      </c>
      <c r="M199" s="121">
        <f>$C199*INDEX(Curves!$AV$8:$AV$68,M$4-$B199+1)</f>
        <v/>
      </c>
      <c r="N199" s="121">
        <f>$C199*INDEX(Curves!$AV$8:$AV$68,N$4-$B199+1)</f>
        <v/>
      </c>
      <c r="O199" s="121">
        <f>$C199*INDEX(Curves!$AV$8:$AV$68,O$4-$B199+1)</f>
        <v/>
      </c>
      <c r="P199" s="121">
        <f>$C199*INDEX(Curves!$AV$8:$AV$68,P$4-$B199+1)</f>
        <v/>
      </c>
      <c r="Q199" s="121">
        <f>$C199*INDEX(Curves!$AV$8:$AV$68,Q$4-$B199+1)</f>
        <v/>
      </c>
      <c r="R199" s="121">
        <f>$C199*INDEX(Curves!$AV$8:$AV$68,R$4-$B199+1)</f>
        <v/>
      </c>
      <c r="S199" s="121">
        <f>$C199*INDEX(Curves!$AV$8:$AV$68,S$4-$B199+1)</f>
        <v/>
      </c>
      <c r="T199" s="121">
        <f>$C199*INDEX(Curves!$AV$8:$AV$68,T$4-$B199+1)</f>
        <v/>
      </c>
      <c r="U199" s="121">
        <f>$C199*INDEX(Curves!$AV$8:$AV$68,U$4-$B199+1)</f>
        <v/>
      </c>
      <c r="V199" s="121">
        <f>$C199*INDEX(Curves!$AV$8:$AV$68,V$4-$B199+1)</f>
        <v/>
      </c>
      <c r="W199" s="121">
        <f>$C199*INDEX(Curves!$AV$8:$AV$68,W$4-$B199+1)</f>
        <v/>
      </c>
      <c r="X199" s="121">
        <f>$C199*INDEX(Curves!$AV$8:$AV$68,X$4-$B199+1)</f>
        <v/>
      </c>
      <c r="Y199" s="121">
        <f>$C199*INDEX(Curves!$AV$8:$AV$68,Y$4-$B199+1)</f>
        <v/>
      </c>
      <c r="Z199" s="121">
        <f>$C199*INDEX(Curves!$AV$8:$AV$68,Z$4-$B199+1)</f>
        <v/>
      </c>
      <c r="AA199" s="121">
        <f>$C199*INDEX(Curves!$AV$8:$AV$68,AA$4-$B199+1)</f>
        <v/>
      </c>
      <c r="AB199" s="121">
        <f>$C199*INDEX(Curves!$AV$8:$AV$68,AB$4-$B199+1)</f>
        <v/>
      </c>
      <c r="AC199" s="121">
        <f>$C199*INDEX(Curves!$AV$8:$AV$68,AC$4-$B199+1)</f>
        <v/>
      </c>
      <c r="AD199" s="121">
        <f>$C199*INDEX(Curves!$AV$8:$AV$68,AD$4-$B199+1)</f>
        <v/>
      </c>
      <c r="AE199" s="121">
        <f>$C199*INDEX(Curves!$AV$8:$AV$68,AE$4-$B199+1)</f>
        <v/>
      </c>
      <c r="AF199" s="121">
        <f>$C199*INDEX(Curves!$AV$8:$AV$68,AF$4-$B199+1)</f>
        <v/>
      </c>
      <c r="AG199" s="121">
        <f>$C199*INDEX(Curves!$AV$8:$AV$68,AG$4-$B199+1)</f>
        <v/>
      </c>
      <c r="AH199" s="121">
        <f>$C199*INDEX(Curves!$AV$8:$AV$68,AH$4-$B199+1)</f>
        <v/>
      </c>
      <c r="AI199" s="121">
        <f>$C199*INDEX(Curves!$AV$8:$AV$68,AI$4-$B199+1)</f>
        <v/>
      </c>
      <c r="AJ199" s="121">
        <f>$C199*INDEX(Curves!$AV$8:$AV$68,AJ$4-$B199+1)</f>
        <v/>
      </c>
      <c r="AK199" s="121">
        <f>$C199*INDEX(Curves!$AV$8:$AV$68,AK$4-$B199+1)</f>
        <v/>
      </c>
      <c r="AL199" s="121">
        <f>$C199*INDEX(Curves!$AV$8:$AV$68,AL$4-$B199+1)</f>
        <v/>
      </c>
      <c r="AM199" s="121">
        <f>$C199*INDEX(Curves!$AV$8:$AV$68,AM$4-$B199+1)</f>
        <v/>
      </c>
      <c r="AN199" s="121">
        <f>$C199*INDEX(Curves!$AV$8:$AV$68,AN$4-$B199+1)</f>
        <v/>
      </c>
      <c r="AO199" s="121">
        <f>$C199*INDEX(Curves!$AV$8:$AV$68,AO$4-$B199+1)</f>
        <v/>
      </c>
      <c r="AP199" s="121">
        <f>$C199*INDEX(Curves!$AV$8:$AV$68,AP$4-$B199+1)</f>
        <v/>
      </c>
      <c r="AQ199" s="121">
        <f>$C199*INDEX(Curves!$AV$8:$AV$68,AQ$4-$B199+1)</f>
        <v/>
      </c>
      <c r="AR199" s="121">
        <f>$C199*INDEX(Curves!$AV$8:$AV$68,AR$4-$B199+1)</f>
        <v/>
      </c>
      <c r="AS199" s="121">
        <f>$C199*INDEX(Curves!$AV$8:$AV$68,AS$4-$B199+1)</f>
        <v/>
      </c>
      <c r="AT199" s="121">
        <f>$C199*INDEX(Curves!$AV$8:$AV$68,AT$4-$B199+1)</f>
        <v/>
      </c>
      <c r="AU199" s="121">
        <f>$C199*INDEX(Curves!$AV$8:$AV$68,AU$4-$B199+1)</f>
        <v/>
      </c>
      <c r="AV199" s="121">
        <f>$C199*INDEX(Curves!$AV$8:$AV$68,AV$4-$B199+1)</f>
        <v/>
      </c>
      <c r="AW199" s="121">
        <f>$C199*INDEX(Curves!$AV$8:$AV$68,AW$4-$B199+1)</f>
        <v/>
      </c>
      <c r="AX199" s="121">
        <f>$C199*INDEX(Curves!$AV$8:$AV$68,AX$4-$B199+1)</f>
        <v/>
      </c>
      <c r="AY199" s="121">
        <f>$C199*INDEX(Curves!$AV$8:$AV$68,AY$4-$B199+1)</f>
        <v/>
      </c>
      <c r="AZ199" s="121">
        <f>$C199*INDEX(Curves!$AV$8:$AV$68,AZ$4-$B199+1)</f>
        <v/>
      </c>
      <c r="BA199" s="121">
        <f>$C199*INDEX(Curves!$AV$8:$AV$68,BA$4-$B199+1)</f>
        <v/>
      </c>
      <c r="BB199" s="121">
        <f>$C199*INDEX(Curves!$AV$8:$AV$68,BB$4-$B199+1)</f>
        <v/>
      </c>
      <c r="BC199" s="121">
        <f>$C199*INDEX(Curves!$AV$8:$AV$68,BC$4-$B199+1)</f>
        <v/>
      </c>
      <c r="BD199" s="121">
        <f>$C199*INDEX(Curves!$AV$8:$AV$68,BD$4-$B199+1)</f>
        <v/>
      </c>
      <c r="BE199" s="121">
        <f>$C199*INDEX(Curves!$AV$8:$AV$68,BE$4-$B199+1)</f>
        <v/>
      </c>
      <c r="BF199" s="121">
        <f>$C199*INDEX(Curves!$AV$8:$AV$68,BF$4-$B199+1)</f>
        <v/>
      </c>
      <c r="BG199" s="121">
        <f>$C199*INDEX(Curves!$AV$8:$AV$68,BG$4-$B199+1)</f>
        <v/>
      </c>
      <c r="BH199" s="121">
        <f>$C199*INDEX(Curves!$AV$8:$AV$68,BH$4-$B199+1)</f>
        <v/>
      </c>
      <c r="BI199" s="121">
        <f>$C199*INDEX(Curves!$AV$8:$AV$68,BI$4-$B199+1)</f>
        <v/>
      </c>
      <c r="BJ199" s="121">
        <f>$C199*INDEX(Curves!$AV$8:$AV$68,BJ$4-$B199+1)</f>
        <v/>
      </c>
      <c r="BK199" s="121">
        <f>$C199*INDEX(Curves!$AV$8:$AV$68,BK$4-$B199+1)</f>
        <v/>
      </c>
      <c r="BL199" s="121">
        <f>$C199*INDEX(Curves!$AV$8:$AV$68,BL$4-$B199+1)</f>
        <v/>
      </c>
    </row>
    <row r="200">
      <c r="A200" s="116" t="inlineStr">
        <is>
          <t>Cohort month 2</t>
        </is>
      </c>
      <c r="B200" s="116" t="n">
        <v>2</v>
      </c>
      <c r="C200" s="33">
        <f>INDEX(Ops!$E$85:$BL$85,1,$B200)</f>
        <v/>
      </c>
      <c r="G200" s="121">
        <f>$C200*INDEX(Curves!$AV$8:$AV$68,G$4-$B200+1)</f>
        <v/>
      </c>
      <c r="H200" s="121">
        <f>$C200*INDEX(Curves!$AV$8:$AV$68,H$4-$B200+1)</f>
        <v/>
      </c>
      <c r="I200" s="121">
        <f>$C200*INDEX(Curves!$AV$8:$AV$68,I$4-$B200+1)</f>
        <v/>
      </c>
      <c r="J200" s="121">
        <f>$C200*INDEX(Curves!$AV$8:$AV$68,J$4-$B200+1)</f>
        <v/>
      </c>
      <c r="K200" s="121">
        <f>$C200*INDEX(Curves!$AV$8:$AV$68,K$4-$B200+1)</f>
        <v/>
      </c>
      <c r="L200" s="121">
        <f>$C200*INDEX(Curves!$AV$8:$AV$68,L$4-$B200+1)</f>
        <v/>
      </c>
      <c r="M200" s="121">
        <f>$C200*INDEX(Curves!$AV$8:$AV$68,M$4-$B200+1)</f>
        <v/>
      </c>
      <c r="N200" s="121">
        <f>$C200*INDEX(Curves!$AV$8:$AV$68,N$4-$B200+1)</f>
        <v/>
      </c>
      <c r="O200" s="121">
        <f>$C200*INDEX(Curves!$AV$8:$AV$68,O$4-$B200+1)</f>
        <v/>
      </c>
      <c r="P200" s="121">
        <f>$C200*INDEX(Curves!$AV$8:$AV$68,P$4-$B200+1)</f>
        <v/>
      </c>
      <c r="Q200" s="121">
        <f>$C200*INDEX(Curves!$AV$8:$AV$68,Q$4-$B200+1)</f>
        <v/>
      </c>
      <c r="R200" s="121">
        <f>$C200*INDEX(Curves!$AV$8:$AV$68,R$4-$B200+1)</f>
        <v/>
      </c>
      <c r="S200" s="121">
        <f>$C200*INDEX(Curves!$AV$8:$AV$68,S$4-$B200+1)</f>
        <v/>
      </c>
      <c r="T200" s="121">
        <f>$C200*INDEX(Curves!$AV$8:$AV$68,T$4-$B200+1)</f>
        <v/>
      </c>
      <c r="U200" s="121">
        <f>$C200*INDEX(Curves!$AV$8:$AV$68,U$4-$B200+1)</f>
        <v/>
      </c>
      <c r="V200" s="121">
        <f>$C200*INDEX(Curves!$AV$8:$AV$68,V$4-$B200+1)</f>
        <v/>
      </c>
      <c r="W200" s="121">
        <f>$C200*INDEX(Curves!$AV$8:$AV$68,W$4-$B200+1)</f>
        <v/>
      </c>
      <c r="X200" s="121">
        <f>$C200*INDEX(Curves!$AV$8:$AV$68,X$4-$B200+1)</f>
        <v/>
      </c>
      <c r="Y200" s="121">
        <f>$C200*INDEX(Curves!$AV$8:$AV$68,Y$4-$B200+1)</f>
        <v/>
      </c>
      <c r="Z200" s="121">
        <f>$C200*INDEX(Curves!$AV$8:$AV$68,Z$4-$B200+1)</f>
        <v/>
      </c>
      <c r="AA200" s="121">
        <f>$C200*INDEX(Curves!$AV$8:$AV$68,AA$4-$B200+1)</f>
        <v/>
      </c>
      <c r="AB200" s="121">
        <f>$C200*INDEX(Curves!$AV$8:$AV$68,AB$4-$B200+1)</f>
        <v/>
      </c>
      <c r="AC200" s="121">
        <f>$C200*INDEX(Curves!$AV$8:$AV$68,AC$4-$B200+1)</f>
        <v/>
      </c>
      <c r="AD200" s="121">
        <f>$C200*INDEX(Curves!$AV$8:$AV$68,AD$4-$B200+1)</f>
        <v/>
      </c>
      <c r="AE200" s="121">
        <f>$C200*INDEX(Curves!$AV$8:$AV$68,AE$4-$B200+1)</f>
        <v/>
      </c>
      <c r="AF200" s="121">
        <f>$C200*INDEX(Curves!$AV$8:$AV$68,AF$4-$B200+1)</f>
        <v/>
      </c>
      <c r="AG200" s="121">
        <f>$C200*INDEX(Curves!$AV$8:$AV$68,AG$4-$B200+1)</f>
        <v/>
      </c>
      <c r="AH200" s="121">
        <f>$C200*INDEX(Curves!$AV$8:$AV$68,AH$4-$B200+1)</f>
        <v/>
      </c>
      <c r="AI200" s="121">
        <f>$C200*INDEX(Curves!$AV$8:$AV$68,AI$4-$B200+1)</f>
        <v/>
      </c>
      <c r="AJ200" s="121">
        <f>$C200*INDEX(Curves!$AV$8:$AV$68,AJ$4-$B200+1)</f>
        <v/>
      </c>
      <c r="AK200" s="121">
        <f>$C200*INDEX(Curves!$AV$8:$AV$68,AK$4-$B200+1)</f>
        <v/>
      </c>
      <c r="AL200" s="121">
        <f>$C200*INDEX(Curves!$AV$8:$AV$68,AL$4-$B200+1)</f>
        <v/>
      </c>
      <c r="AM200" s="121">
        <f>$C200*INDEX(Curves!$AV$8:$AV$68,AM$4-$B200+1)</f>
        <v/>
      </c>
      <c r="AN200" s="121">
        <f>$C200*INDEX(Curves!$AV$8:$AV$68,AN$4-$B200+1)</f>
        <v/>
      </c>
      <c r="AO200" s="121">
        <f>$C200*INDEX(Curves!$AV$8:$AV$68,AO$4-$B200+1)</f>
        <v/>
      </c>
      <c r="AP200" s="121">
        <f>$C200*INDEX(Curves!$AV$8:$AV$68,AP$4-$B200+1)</f>
        <v/>
      </c>
      <c r="AQ200" s="121">
        <f>$C200*INDEX(Curves!$AV$8:$AV$68,AQ$4-$B200+1)</f>
        <v/>
      </c>
      <c r="AR200" s="121">
        <f>$C200*INDEX(Curves!$AV$8:$AV$68,AR$4-$B200+1)</f>
        <v/>
      </c>
      <c r="AS200" s="121">
        <f>$C200*INDEX(Curves!$AV$8:$AV$68,AS$4-$B200+1)</f>
        <v/>
      </c>
      <c r="AT200" s="121">
        <f>$C200*INDEX(Curves!$AV$8:$AV$68,AT$4-$B200+1)</f>
        <v/>
      </c>
      <c r="AU200" s="121">
        <f>$C200*INDEX(Curves!$AV$8:$AV$68,AU$4-$B200+1)</f>
        <v/>
      </c>
      <c r="AV200" s="121">
        <f>$C200*INDEX(Curves!$AV$8:$AV$68,AV$4-$B200+1)</f>
        <v/>
      </c>
      <c r="AW200" s="121">
        <f>$C200*INDEX(Curves!$AV$8:$AV$68,AW$4-$B200+1)</f>
        <v/>
      </c>
      <c r="AX200" s="121">
        <f>$C200*INDEX(Curves!$AV$8:$AV$68,AX$4-$B200+1)</f>
        <v/>
      </c>
      <c r="AY200" s="121">
        <f>$C200*INDEX(Curves!$AV$8:$AV$68,AY$4-$B200+1)</f>
        <v/>
      </c>
      <c r="AZ200" s="121">
        <f>$C200*INDEX(Curves!$AV$8:$AV$68,AZ$4-$B200+1)</f>
        <v/>
      </c>
      <c r="BA200" s="121">
        <f>$C200*INDEX(Curves!$AV$8:$AV$68,BA$4-$B200+1)</f>
        <v/>
      </c>
      <c r="BB200" s="121">
        <f>$C200*INDEX(Curves!$AV$8:$AV$68,BB$4-$B200+1)</f>
        <v/>
      </c>
      <c r="BC200" s="121">
        <f>$C200*INDEX(Curves!$AV$8:$AV$68,BC$4-$B200+1)</f>
        <v/>
      </c>
      <c r="BD200" s="121">
        <f>$C200*INDEX(Curves!$AV$8:$AV$68,BD$4-$B200+1)</f>
        <v/>
      </c>
      <c r="BE200" s="121">
        <f>$C200*INDEX(Curves!$AV$8:$AV$68,BE$4-$B200+1)</f>
        <v/>
      </c>
      <c r="BF200" s="121">
        <f>$C200*INDEX(Curves!$AV$8:$AV$68,BF$4-$B200+1)</f>
        <v/>
      </c>
      <c r="BG200" s="121">
        <f>$C200*INDEX(Curves!$AV$8:$AV$68,BG$4-$B200+1)</f>
        <v/>
      </c>
      <c r="BH200" s="121">
        <f>$C200*INDEX(Curves!$AV$8:$AV$68,BH$4-$B200+1)</f>
        <v/>
      </c>
      <c r="BI200" s="121">
        <f>$C200*INDEX(Curves!$AV$8:$AV$68,BI$4-$B200+1)</f>
        <v/>
      </c>
      <c r="BJ200" s="121">
        <f>$C200*INDEX(Curves!$AV$8:$AV$68,BJ$4-$B200+1)</f>
        <v/>
      </c>
      <c r="BK200" s="121">
        <f>$C200*INDEX(Curves!$AV$8:$AV$68,BK$4-$B200+1)</f>
        <v/>
      </c>
      <c r="BL200" s="121">
        <f>$C200*INDEX(Curves!$AV$8:$AV$68,BL$4-$B200+1)</f>
        <v/>
      </c>
    </row>
    <row r="201">
      <c r="A201" s="116" t="inlineStr">
        <is>
          <t>Cohort month 3</t>
        </is>
      </c>
      <c r="B201" s="116" t="n">
        <v>3</v>
      </c>
      <c r="C201" s="33">
        <f>INDEX(Ops!$E$85:$BL$85,1,$B201)</f>
        <v/>
      </c>
      <c r="H201" s="121">
        <f>$C201*INDEX(Curves!$AV$8:$AV$68,H$4-$B201+1)</f>
        <v/>
      </c>
      <c r="I201" s="121">
        <f>$C201*INDEX(Curves!$AV$8:$AV$68,I$4-$B201+1)</f>
        <v/>
      </c>
      <c r="J201" s="121">
        <f>$C201*INDEX(Curves!$AV$8:$AV$68,J$4-$B201+1)</f>
        <v/>
      </c>
      <c r="K201" s="121">
        <f>$C201*INDEX(Curves!$AV$8:$AV$68,K$4-$B201+1)</f>
        <v/>
      </c>
      <c r="L201" s="121">
        <f>$C201*INDEX(Curves!$AV$8:$AV$68,L$4-$B201+1)</f>
        <v/>
      </c>
      <c r="M201" s="121">
        <f>$C201*INDEX(Curves!$AV$8:$AV$68,M$4-$B201+1)</f>
        <v/>
      </c>
      <c r="N201" s="121">
        <f>$C201*INDEX(Curves!$AV$8:$AV$68,N$4-$B201+1)</f>
        <v/>
      </c>
      <c r="O201" s="121">
        <f>$C201*INDEX(Curves!$AV$8:$AV$68,O$4-$B201+1)</f>
        <v/>
      </c>
      <c r="P201" s="121">
        <f>$C201*INDEX(Curves!$AV$8:$AV$68,P$4-$B201+1)</f>
        <v/>
      </c>
      <c r="Q201" s="121">
        <f>$C201*INDEX(Curves!$AV$8:$AV$68,Q$4-$B201+1)</f>
        <v/>
      </c>
      <c r="R201" s="121">
        <f>$C201*INDEX(Curves!$AV$8:$AV$68,R$4-$B201+1)</f>
        <v/>
      </c>
      <c r="S201" s="121">
        <f>$C201*INDEX(Curves!$AV$8:$AV$68,S$4-$B201+1)</f>
        <v/>
      </c>
      <c r="T201" s="121">
        <f>$C201*INDEX(Curves!$AV$8:$AV$68,T$4-$B201+1)</f>
        <v/>
      </c>
      <c r="U201" s="121">
        <f>$C201*INDEX(Curves!$AV$8:$AV$68,U$4-$B201+1)</f>
        <v/>
      </c>
      <c r="V201" s="121">
        <f>$C201*INDEX(Curves!$AV$8:$AV$68,V$4-$B201+1)</f>
        <v/>
      </c>
      <c r="W201" s="121">
        <f>$C201*INDEX(Curves!$AV$8:$AV$68,W$4-$B201+1)</f>
        <v/>
      </c>
      <c r="X201" s="121">
        <f>$C201*INDEX(Curves!$AV$8:$AV$68,X$4-$B201+1)</f>
        <v/>
      </c>
      <c r="Y201" s="121">
        <f>$C201*INDEX(Curves!$AV$8:$AV$68,Y$4-$B201+1)</f>
        <v/>
      </c>
      <c r="Z201" s="121">
        <f>$C201*INDEX(Curves!$AV$8:$AV$68,Z$4-$B201+1)</f>
        <v/>
      </c>
      <c r="AA201" s="121">
        <f>$C201*INDEX(Curves!$AV$8:$AV$68,AA$4-$B201+1)</f>
        <v/>
      </c>
      <c r="AB201" s="121">
        <f>$C201*INDEX(Curves!$AV$8:$AV$68,AB$4-$B201+1)</f>
        <v/>
      </c>
      <c r="AC201" s="121">
        <f>$C201*INDEX(Curves!$AV$8:$AV$68,AC$4-$B201+1)</f>
        <v/>
      </c>
      <c r="AD201" s="121">
        <f>$C201*INDEX(Curves!$AV$8:$AV$68,AD$4-$B201+1)</f>
        <v/>
      </c>
      <c r="AE201" s="121">
        <f>$C201*INDEX(Curves!$AV$8:$AV$68,AE$4-$B201+1)</f>
        <v/>
      </c>
      <c r="AF201" s="121">
        <f>$C201*INDEX(Curves!$AV$8:$AV$68,AF$4-$B201+1)</f>
        <v/>
      </c>
      <c r="AG201" s="121">
        <f>$C201*INDEX(Curves!$AV$8:$AV$68,AG$4-$B201+1)</f>
        <v/>
      </c>
      <c r="AH201" s="121">
        <f>$C201*INDEX(Curves!$AV$8:$AV$68,AH$4-$B201+1)</f>
        <v/>
      </c>
      <c r="AI201" s="121">
        <f>$C201*INDEX(Curves!$AV$8:$AV$68,AI$4-$B201+1)</f>
        <v/>
      </c>
      <c r="AJ201" s="121">
        <f>$C201*INDEX(Curves!$AV$8:$AV$68,AJ$4-$B201+1)</f>
        <v/>
      </c>
      <c r="AK201" s="121">
        <f>$C201*INDEX(Curves!$AV$8:$AV$68,AK$4-$B201+1)</f>
        <v/>
      </c>
      <c r="AL201" s="121">
        <f>$C201*INDEX(Curves!$AV$8:$AV$68,AL$4-$B201+1)</f>
        <v/>
      </c>
      <c r="AM201" s="121">
        <f>$C201*INDEX(Curves!$AV$8:$AV$68,AM$4-$B201+1)</f>
        <v/>
      </c>
      <c r="AN201" s="121">
        <f>$C201*INDEX(Curves!$AV$8:$AV$68,AN$4-$B201+1)</f>
        <v/>
      </c>
      <c r="AO201" s="121">
        <f>$C201*INDEX(Curves!$AV$8:$AV$68,AO$4-$B201+1)</f>
        <v/>
      </c>
      <c r="AP201" s="121">
        <f>$C201*INDEX(Curves!$AV$8:$AV$68,AP$4-$B201+1)</f>
        <v/>
      </c>
      <c r="AQ201" s="121">
        <f>$C201*INDEX(Curves!$AV$8:$AV$68,AQ$4-$B201+1)</f>
        <v/>
      </c>
      <c r="AR201" s="121">
        <f>$C201*INDEX(Curves!$AV$8:$AV$68,AR$4-$B201+1)</f>
        <v/>
      </c>
      <c r="AS201" s="121">
        <f>$C201*INDEX(Curves!$AV$8:$AV$68,AS$4-$B201+1)</f>
        <v/>
      </c>
      <c r="AT201" s="121">
        <f>$C201*INDEX(Curves!$AV$8:$AV$68,AT$4-$B201+1)</f>
        <v/>
      </c>
      <c r="AU201" s="121">
        <f>$C201*INDEX(Curves!$AV$8:$AV$68,AU$4-$B201+1)</f>
        <v/>
      </c>
      <c r="AV201" s="121">
        <f>$C201*INDEX(Curves!$AV$8:$AV$68,AV$4-$B201+1)</f>
        <v/>
      </c>
      <c r="AW201" s="121">
        <f>$C201*INDEX(Curves!$AV$8:$AV$68,AW$4-$B201+1)</f>
        <v/>
      </c>
      <c r="AX201" s="121">
        <f>$C201*INDEX(Curves!$AV$8:$AV$68,AX$4-$B201+1)</f>
        <v/>
      </c>
      <c r="AY201" s="121">
        <f>$C201*INDEX(Curves!$AV$8:$AV$68,AY$4-$B201+1)</f>
        <v/>
      </c>
      <c r="AZ201" s="121">
        <f>$C201*INDEX(Curves!$AV$8:$AV$68,AZ$4-$B201+1)</f>
        <v/>
      </c>
      <c r="BA201" s="121">
        <f>$C201*INDEX(Curves!$AV$8:$AV$68,BA$4-$B201+1)</f>
        <v/>
      </c>
      <c r="BB201" s="121">
        <f>$C201*INDEX(Curves!$AV$8:$AV$68,BB$4-$B201+1)</f>
        <v/>
      </c>
      <c r="BC201" s="121">
        <f>$C201*INDEX(Curves!$AV$8:$AV$68,BC$4-$B201+1)</f>
        <v/>
      </c>
      <c r="BD201" s="121">
        <f>$C201*INDEX(Curves!$AV$8:$AV$68,BD$4-$B201+1)</f>
        <v/>
      </c>
      <c r="BE201" s="121">
        <f>$C201*INDEX(Curves!$AV$8:$AV$68,BE$4-$B201+1)</f>
        <v/>
      </c>
      <c r="BF201" s="121">
        <f>$C201*INDEX(Curves!$AV$8:$AV$68,BF$4-$B201+1)</f>
        <v/>
      </c>
      <c r="BG201" s="121">
        <f>$C201*INDEX(Curves!$AV$8:$AV$68,BG$4-$B201+1)</f>
        <v/>
      </c>
      <c r="BH201" s="121">
        <f>$C201*INDEX(Curves!$AV$8:$AV$68,BH$4-$B201+1)</f>
        <v/>
      </c>
      <c r="BI201" s="121">
        <f>$C201*INDEX(Curves!$AV$8:$AV$68,BI$4-$B201+1)</f>
        <v/>
      </c>
      <c r="BJ201" s="121">
        <f>$C201*INDEX(Curves!$AV$8:$AV$68,BJ$4-$B201+1)</f>
        <v/>
      </c>
      <c r="BK201" s="121">
        <f>$C201*INDEX(Curves!$AV$8:$AV$68,BK$4-$B201+1)</f>
        <v/>
      </c>
      <c r="BL201" s="121">
        <f>$C201*INDEX(Curves!$AV$8:$AV$68,BL$4-$B201+1)</f>
        <v/>
      </c>
    </row>
    <row r="202">
      <c r="A202" s="116" t="inlineStr">
        <is>
          <t>Cohort month 4</t>
        </is>
      </c>
      <c r="B202" s="116" t="n">
        <v>4</v>
      </c>
      <c r="C202" s="33">
        <f>INDEX(Ops!$E$85:$BL$85,1,$B202)</f>
        <v/>
      </c>
      <c r="I202" s="121">
        <f>$C202*INDEX(Curves!$AV$8:$AV$68,I$4-$B202+1)</f>
        <v/>
      </c>
      <c r="J202" s="121">
        <f>$C202*INDEX(Curves!$AV$8:$AV$68,J$4-$B202+1)</f>
        <v/>
      </c>
      <c r="K202" s="121">
        <f>$C202*INDEX(Curves!$AV$8:$AV$68,K$4-$B202+1)</f>
        <v/>
      </c>
      <c r="L202" s="121">
        <f>$C202*INDEX(Curves!$AV$8:$AV$68,L$4-$B202+1)</f>
        <v/>
      </c>
      <c r="M202" s="121">
        <f>$C202*INDEX(Curves!$AV$8:$AV$68,M$4-$B202+1)</f>
        <v/>
      </c>
      <c r="N202" s="121">
        <f>$C202*INDEX(Curves!$AV$8:$AV$68,N$4-$B202+1)</f>
        <v/>
      </c>
      <c r="O202" s="121">
        <f>$C202*INDEX(Curves!$AV$8:$AV$68,O$4-$B202+1)</f>
        <v/>
      </c>
      <c r="P202" s="121">
        <f>$C202*INDEX(Curves!$AV$8:$AV$68,P$4-$B202+1)</f>
        <v/>
      </c>
      <c r="Q202" s="121">
        <f>$C202*INDEX(Curves!$AV$8:$AV$68,Q$4-$B202+1)</f>
        <v/>
      </c>
      <c r="R202" s="121">
        <f>$C202*INDEX(Curves!$AV$8:$AV$68,R$4-$B202+1)</f>
        <v/>
      </c>
      <c r="S202" s="121">
        <f>$C202*INDEX(Curves!$AV$8:$AV$68,S$4-$B202+1)</f>
        <v/>
      </c>
      <c r="T202" s="121">
        <f>$C202*INDEX(Curves!$AV$8:$AV$68,T$4-$B202+1)</f>
        <v/>
      </c>
      <c r="U202" s="121">
        <f>$C202*INDEX(Curves!$AV$8:$AV$68,U$4-$B202+1)</f>
        <v/>
      </c>
      <c r="V202" s="121">
        <f>$C202*INDEX(Curves!$AV$8:$AV$68,V$4-$B202+1)</f>
        <v/>
      </c>
      <c r="W202" s="121">
        <f>$C202*INDEX(Curves!$AV$8:$AV$68,W$4-$B202+1)</f>
        <v/>
      </c>
      <c r="X202" s="121">
        <f>$C202*INDEX(Curves!$AV$8:$AV$68,X$4-$B202+1)</f>
        <v/>
      </c>
      <c r="Y202" s="121">
        <f>$C202*INDEX(Curves!$AV$8:$AV$68,Y$4-$B202+1)</f>
        <v/>
      </c>
      <c r="Z202" s="121">
        <f>$C202*INDEX(Curves!$AV$8:$AV$68,Z$4-$B202+1)</f>
        <v/>
      </c>
      <c r="AA202" s="121">
        <f>$C202*INDEX(Curves!$AV$8:$AV$68,AA$4-$B202+1)</f>
        <v/>
      </c>
      <c r="AB202" s="121">
        <f>$C202*INDEX(Curves!$AV$8:$AV$68,AB$4-$B202+1)</f>
        <v/>
      </c>
      <c r="AC202" s="121">
        <f>$C202*INDEX(Curves!$AV$8:$AV$68,AC$4-$B202+1)</f>
        <v/>
      </c>
      <c r="AD202" s="121">
        <f>$C202*INDEX(Curves!$AV$8:$AV$68,AD$4-$B202+1)</f>
        <v/>
      </c>
      <c r="AE202" s="121">
        <f>$C202*INDEX(Curves!$AV$8:$AV$68,AE$4-$B202+1)</f>
        <v/>
      </c>
      <c r="AF202" s="121">
        <f>$C202*INDEX(Curves!$AV$8:$AV$68,AF$4-$B202+1)</f>
        <v/>
      </c>
      <c r="AG202" s="121">
        <f>$C202*INDEX(Curves!$AV$8:$AV$68,AG$4-$B202+1)</f>
        <v/>
      </c>
      <c r="AH202" s="121">
        <f>$C202*INDEX(Curves!$AV$8:$AV$68,AH$4-$B202+1)</f>
        <v/>
      </c>
      <c r="AI202" s="121">
        <f>$C202*INDEX(Curves!$AV$8:$AV$68,AI$4-$B202+1)</f>
        <v/>
      </c>
      <c r="AJ202" s="121">
        <f>$C202*INDEX(Curves!$AV$8:$AV$68,AJ$4-$B202+1)</f>
        <v/>
      </c>
      <c r="AK202" s="121">
        <f>$C202*INDEX(Curves!$AV$8:$AV$68,AK$4-$B202+1)</f>
        <v/>
      </c>
      <c r="AL202" s="121">
        <f>$C202*INDEX(Curves!$AV$8:$AV$68,AL$4-$B202+1)</f>
        <v/>
      </c>
      <c r="AM202" s="121">
        <f>$C202*INDEX(Curves!$AV$8:$AV$68,AM$4-$B202+1)</f>
        <v/>
      </c>
      <c r="AN202" s="121">
        <f>$C202*INDEX(Curves!$AV$8:$AV$68,AN$4-$B202+1)</f>
        <v/>
      </c>
      <c r="AO202" s="121">
        <f>$C202*INDEX(Curves!$AV$8:$AV$68,AO$4-$B202+1)</f>
        <v/>
      </c>
      <c r="AP202" s="121">
        <f>$C202*INDEX(Curves!$AV$8:$AV$68,AP$4-$B202+1)</f>
        <v/>
      </c>
      <c r="AQ202" s="121">
        <f>$C202*INDEX(Curves!$AV$8:$AV$68,AQ$4-$B202+1)</f>
        <v/>
      </c>
      <c r="AR202" s="121">
        <f>$C202*INDEX(Curves!$AV$8:$AV$68,AR$4-$B202+1)</f>
        <v/>
      </c>
      <c r="AS202" s="121">
        <f>$C202*INDEX(Curves!$AV$8:$AV$68,AS$4-$B202+1)</f>
        <v/>
      </c>
      <c r="AT202" s="121">
        <f>$C202*INDEX(Curves!$AV$8:$AV$68,AT$4-$B202+1)</f>
        <v/>
      </c>
      <c r="AU202" s="121">
        <f>$C202*INDEX(Curves!$AV$8:$AV$68,AU$4-$B202+1)</f>
        <v/>
      </c>
      <c r="AV202" s="121">
        <f>$C202*INDEX(Curves!$AV$8:$AV$68,AV$4-$B202+1)</f>
        <v/>
      </c>
      <c r="AW202" s="121">
        <f>$C202*INDEX(Curves!$AV$8:$AV$68,AW$4-$B202+1)</f>
        <v/>
      </c>
      <c r="AX202" s="121">
        <f>$C202*INDEX(Curves!$AV$8:$AV$68,AX$4-$B202+1)</f>
        <v/>
      </c>
      <c r="AY202" s="121">
        <f>$C202*INDEX(Curves!$AV$8:$AV$68,AY$4-$B202+1)</f>
        <v/>
      </c>
      <c r="AZ202" s="121">
        <f>$C202*INDEX(Curves!$AV$8:$AV$68,AZ$4-$B202+1)</f>
        <v/>
      </c>
      <c r="BA202" s="121">
        <f>$C202*INDEX(Curves!$AV$8:$AV$68,BA$4-$B202+1)</f>
        <v/>
      </c>
      <c r="BB202" s="121">
        <f>$C202*INDEX(Curves!$AV$8:$AV$68,BB$4-$B202+1)</f>
        <v/>
      </c>
      <c r="BC202" s="121">
        <f>$C202*INDEX(Curves!$AV$8:$AV$68,BC$4-$B202+1)</f>
        <v/>
      </c>
      <c r="BD202" s="121">
        <f>$C202*INDEX(Curves!$AV$8:$AV$68,BD$4-$B202+1)</f>
        <v/>
      </c>
      <c r="BE202" s="121">
        <f>$C202*INDEX(Curves!$AV$8:$AV$68,BE$4-$B202+1)</f>
        <v/>
      </c>
      <c r="BF202" s="121">
        <f>$C202*INDEX(Curves!$AV$8:$AV$68,BF$4-$B202+1)</f>
        <v/>
      </c>
      <c r="BG202" s="121">
        <f>$C202*INDEX(Curves!$AV$8:$AV$68,BG$4-$B202+1)</f>
        <v/>
      </c>
      <c r="BH202" s="121">
        <f>$C202*INDEX(Curves!$AV$8:$AV$68,BH$4-$B202+1)</f>
        <v/>
      </c>
      <c r="BI202" s="121">
        <f>$C202*INDEX(Curves!$AV$8:$AV$68,BI$4-$B202+1)</f>
        <v/>
      </c>
      <c r="BJ202" s="121">
        <f>$C202*INDEX(Curves!$AV$8:$AV$68,BJ$4-$B202+1)</f>
        <v/>
      </c>
      <c r="BK202" s="121">
        <f>$C202*INDEX(Curves!$AV$8:$AV$68,BK$4-$B202+1)</f>
        <v/>
      </c>
      <c r="BL202" s="121">
        <f>$C202*INDEX(Curves!$AV$8:$AV$68,BL$4-$B202+1)</f>
        <v/>
      </c>
    </row>
    <row r="203">
      <c r="A203" s="116" t="inlineStr">
        <is>
          <t>Cohort month 5</t>
        </is>
      </c>
      <c r="B203" s="116" t="n">
        <v>5</v>
      </c>
      <c r="C203" s="33">
        <f>INDEX(Ops!$E$85:$BL$85,1,$B203)</f>
        <v/>
      </c>
      <c r="J203" s="121">
        <f>$C203*INDEX(Curves!$AV$8:$AV$68,J$4-$B203+1)</f>
        <v/>
      </c>
      <c r="K203" s="121">
        <f>$C203*INDEX(Curves!$AV$8:$AV$68,K$4-$B203+1)</f>
        <v/>
      </c>
      <c r="L203" s="121">
        <f>$C203*INDEX(Curves!$AV$8:$AV$68,L$4-$B203+1)</f>
        <v/>
      </c>
      <c r="M203" s="121">
        <f>$C203*INDEX(Curves!$AV$8:$AV$68,M$4-$B203+1)</f>
        <v/>
      </c>
      <c r="N203" s="121">
        <f>$C203*INDEX(Curves!$AV$8:$AV$68,N$4-$B203+1)</f>
        <v/>
      </c>
      <c r="O203" s="121">
        <f>$C203*INDEX(Curves!$AV$8:$AV$68,O$4-$B203+1)</f>
        <v/>
      </c>
      <c r="P203" s="121">
        <f>$C203*INDEX(Curves!$AV$8:$AV$68,P$4-$B203+1)</f>
        <v/>
      </c>
      <c r="Q203" s="121">
        <f>$C203*INDEX(Curves!$AV$8:$AV$68,Q$4-$B203+1)</f>
        <v/>
      </c>
      <c r="R203" s="121">
        <f>$C203*INDEX(Curves!$AV$8:$AV$68,R$4-$B203+1)</f>
        <v/>
      </c>
      <c r="S203" s="121">
        <f>$C203*INDEX(Curves!$AV$8:$AV$68,S$4-$B203+1)</f>
        <v/>
      </c>
      <c r="T203" s="121">
        <f>$C203*INDEX(Curves!$AV$8:$AV$68,T$4-$B203+1)</f>
        <v/>
      </c>
      <c r="U203" s="121">
        <f>$C203*INDEX(Curves!$AV$8:$AV$68,U$4-$B203+1)</f>
        <v/>
      </c>
      <c r="V203" s="121">
        <f>$C203*INDEX(Curves!$AV$8:$AV$68,V$4-$B203+1)</f>
        <v/>
      </c>
      <c r="W203" s="121">
        <f>$C203*INDEX(Curves!$AV$8:$AV$68,W$4-$B203+1)</f>
        <v/>
      </c>
      <c r="X203" s="121">
        <f>$C203*INDEX(Curves!$AV$8:$AV$68,X$4-$B203+1)</f>
        <v/>
      </c>
      <c r="Y203" s="121">
        <f>$C203*INDEX(Curves!$AV$8:$AV$68,Y$4-$B203+1)</f>
        <v/>
      </c>
      <c r="Z203" s="121">
        <f>$C203*INDEX(Curves!$AV$8:$AV$68,Z$4-$B203+1)</f>
        <v/>
      </c>
      <c r="AA203" s="121">
        <f>$C203*INDEX(Curves!$AV$8:$AV$68,AA$4-$B203+1)</f>
        <v/>
      </c>
      <c r="AB203" s="121">
        <f>$C203*INDEX(Curves!$AV$8:$AV$68,AB$4-$B203+1)</f>
        <v/>
      </c>
      <c r="AC203" s="121">
        <f>$C203*INDEX(Curves!$AV$8:$AV$68,AC$4-$B203+1)</f>
        <v/>
      </c>
      <c r="AD203" s="121">
        <f>$C203*INDEX(Curves!$AV$8:$AV$68,AD$4-$B203+1)</f>
        <v/>
      </c>
      <c r="AE203" s="121">
        <f>$C203*INDEX(Curves!$AV$8:$AV$68,AE$4-$B203+1)</f>
        <v/>
      </c>
      <c r="AF203" s="121">
        <f>$C203*INDEX(Curves!$AV$8:$AV$68,AF$4-$B203+1)</f>
        <v/>
      </c>
      <c r="AG203" s="121">
        <f>$C203*INDEX(Curves!$AV$8:$AV$68,AG$4-$B203+1)</f>
        <v/>
      </c>
      <c r="AH203" s="121">
        <f>$C203*INDEX(Curves!$AV$8:$AV$68,AH$4-$B203+1)</f>
        <v/>
      </c>
      <c r="AI203" s="121">
        <f>$C203*INDEX(Curves!$AV$8:$AV$68,AI$4-$B203+1)</f>
        <v/>
      </c>
      <c r="AJ203" s="121">
        <f>$C203*INDEX(Curves!$AV$8:$AV$68,AJ$4-$B203+1)</f>
        <v/>
      </c>
      <c r="AK203" s="121">
        <f>$C203*INDEX(Curves!$AV$8:$AV$68,AK$4-$B203+1)</f>
        <v/>
      </c>
      <c r="AL203" s="121">
        <f>$C203*INDEX(Curves!$AV$8:$AV$68,AL$4-$B203+1)</f>
        <v/>
      </c>
      <c r="AM203" s="121">
        <f>$C203*INDEX(Curves!$AV$8:$AV$68,AM$4-$B203+1)</f>
        <v/>
      </c>
      <c r="AN203" s="121">
        <f>$C203*INDEX(Curves!$AV$8:$AV$68,AN$4-$B203+1)</f>
        <v/>
      </c>
      <c r="AO203" s="121">
        <f>$C203*INDEX(Curves!$AV$8:$AV$68,AO$4-$B203+1)</f>
        <v/>
      </c>
      <c r="AP203" s="121">
        <f>$C203*INDEX(Curves!$AV$8:$AV$68,AP$4-$B203+1)</f>
        <v/>
      </c>
      <c r="AQ203" s="121">
        <f>$C203*INDEX(Curves!$AV$8:$AV$68,AQ$4-$B203+1)</f>
        <v/>
      </c>
      <c r="AR203" s="121">
        <f>$C203*INDEX(Curves!$AV$8:$AV$68,AR$4-$B203+1)</f>
        <v/>
      </c>
      <c r="AS203" s="121">
        <f>$C203*INDEX(Curves!$AV$8:$AV$68,AS$4-$B203+1)</f>
        <v/>
      </c>
      <c r="AT203" s="121">
        <f>$C203*INDEX(Curves!$AV$8:$AV$68,AT$4-$B203+1)</f>
        <v/>
      </c>
      <c r="AU203" s="121">
        <f>$C203*INDEX(Curves!$AV$8:$AV$68,AU$4-$B203+1)</f>
        <v/>
      </c>
      <c r="AV203" s="121">
        <f>$C203*INDEX(Curves!$AV$8:$AV$68,AV$4-$B203+1)</f>
        <v/>
      </c>
      <c r="AW203" s="121">
        <f>$C203*INDEX(Curves!$AV$8:$AV$68,AW$4-$B203+1)</f>
        <v/>
      </c>
      <c r="AX203" s="121">
        <f>$C203*INDEX(Curves!$AV$8:$AV$68,AX$4-$B203+1)</f>
        <v/>
      </c>
      <c r="AY203" s="121">
        <f>$C203*INDEX(Curves!$AV$8:$AV$68,AY$4-$B203+1)</f>
        <v/>
      </c>
      <c r="AZ203" s="121">
        <f>$C203*INDEX(Curves!$AV$8:$AV$68,AZ$4-$B203+1)</f>
        <v/>
      </c>
      <c r="BA203" s="121">
        <f>$C203*INDEX(Curves!$AV$8:$AV$68,BA$4-$B203+1)</f>
        <v/>
      </c>
      <c r="BB203" s="121">
        <f>$C203*INDEX(Curves!$AV$8:$AV$68,BB$4-$B203+1)</f>
        <v/>
      </c>
      <c r="BC203" s="121">
        <f>$C203*INDEX(Curves!$AV$8:$AV$68,BC$4-$B203+1)</f>
        <v/>
      </c>
      <c r="BD203" s="121">
        <f>$C203*INDEX(Curves!$AV$8:$AV$68,BD$4-$B203+1)</f>
        <v/>
      </c>
      <c r="BE203" s="121">
        <f>$C203*INDEX(Curves!$AV$8:$AV$68,BE$4-$B203+1)</f>
        <v/>
      </c>
      <c r="BF203" s="121">
        <f>$C203*INDEX(Curves!$AV$8:$AV$68,BF$4-$B203+1)</f>
        <v/>
      </c>
      <c r="BG203" s="121">
        <f>$C203*INDEX(Curves!$AV$8:$AV$68,BG$4-$B203+1)</f>
        <v/>
      </c>
      <c r="BH203" s="121">
        <f>$C203*INDEX(Curves!$AV$8:$AV$68,BH$4-$B203+1)</f>
        <v/>
      </c>
      <c r="BI203" s="121">
        <f>$C203*INDEX(Curves!$AV$8:$AV$68,BI$4-$B203+1)</f>
        <v/>
      </c>
      <c r="BJ203" s="121">
        <f>$C203*INDEX(Curves!$AV$8:$AV$68,BJ$4-$B203+1)</f>
        <v/>
      </c>
      <c r="BK203" s="121">
        <f>$C203*INDEX(Curves!$AV$8:$AV$68,BK$4-$B203+1)</f>
        <v/>
      </c>
      <c r="BL203" s="121">
        <f>$C203*INDEX(Curves!$AV$8:$AV$68,BL$4-$B203+1)</f>
        <v/>
      </c>
    </row>
    <row r="204">
      <c r="A204" s="116" t="inlineStr">
        <is>
          <t>Cohort month 6</t>
        </is>
      </c>
      <c r="B204" s="116" t="n">
        <v>6</v>
      </c>
      <c r="C204" s="33">
        <f>INDEX(Ops!$E$85:$BL$85,1,$B204)</f>
        <v/>
      </c>
      <c r="K204" s="121">
        <f>$C204*INDEX(Curves!$AV$8:$AV$68,K$4-$B204+1)</f>
        <v/>
      </c>
      <c r="L204" s="121">
        <f>$C204*INDEX(Curves!$AV$8:$AV$68,L$4-$B204+1)</f>
        <v/>
      </c>
      <c r="M204" s="121">
        <f>$C204*INDEX(Curves!$AV$8:$AV$68,M$4-$B204+1)</f>
        <v/>
      </c>
      <c r="N204" s="121">
        <f>$C204*INDEX(Curves!$AV$8:$AV$68,N$4-$B204+1)</f>
        <v/>
      </c>
      <c r="O204" s="121">
        <f>$C204*INDEX(Curves!$AV$8:$AV$68,O$4-$B204+1)</f>
        <v/>
      </c>
      <c r="P204" s="121">
        <f>$C204*INDEX(Curves!$AV$8:$AV$68,P$4-$B204+1)</f>
        <v/>
      </c>
      <c r="Q204" s="121">
        <f>$C204*INDEX(Curves!$AV$8:$AV$68,Q$4-$B204+1)</f>
        <v/>
      </c>
      <c r="R204" s="121">
        <f>$C204*INDEX(Curves!$AV$8:$AV$68,R$4-$B204+1)</f>
        <v/>
      </c>
      <c r="S204" s="121">
        <f>$C204*INDEX(Curves!$AV$8:$AV$68,S$4-$B204+1)</f>
        <v/>
      </c>
      <c r="T204" s="121">
        <f>$C204*INDEX(Curves!$AV$8:$AV$68,T$4-$B204+1)</f>
        <v/>
      </c>
      <c r="U204" s="121">
        <f>$C204*INDEX(Curves!$AV$8:$AV$68,U$4-$B204+1)</f>
        <v/>
      </c>
      <c r="V204" s="121">
        <f>$C204*INDEX(Curves!$AV$8:$AV$68,V$4-$B204+1)</f>
        <v/>
      </c>
      <c r="W204" s="121">
        <f>$C204*INDEX(Curves!$AV$8:$AV$68,W$4-$B204+1)</f>
        <v/>
      </c>
      <c r="X204" s="121">
        <f>$C204*INDEX(Curves!$AV$8:$AV$68,X$4-$B204+1)</f>
        <v/>
      </c>
      <c r="Y204" s="121">
        <f>$C204*INDEX(Curves!$AV$8:$AV$68,Y$4-$B204+1)</f>
        <v/>
      </c>
      <c r="Z204" s="121">
        <f>$C204*INDEX(Curves!$AV$8:$AV$68,Z$4-$B204+1)</f>
        <v/>
      </c>
      <c r="AA204" s="121">
        <f>$C204*INDEX(Curves!$AV$8:$AV$68,AA$4-$B204+1)</f>
        <v/>
      </c>
      <c r="AB204" s="121">
        <f>$C204*INDEX(Curves!$AV$8:$AV$68,AB$4-$B204+1)</f>
        <v/>
      </c>
      <c r="AC204" s="121">
        <f>$C204*INDEX(Curves!$AV$8:$AV$68,AC$4-$B204+1)</f>
        <v/>
      </c>
      <c r="AD204" s="121">
        <f>$C204*INDEX(Curves!$AV$8:$AV$68,AD$4-$B204+1)</f>
        <v/>
      </c>
      <c r="AE204" s="121">
        <f>$C204*INDEX(Curves!$AV$8:$AV$68,AE$4-$B204+1)</f>
        <v/>
      </c>
      <c r="AF204" s="121">
        <f>$C204*INDEX(Curves!$AV$8:$AV$68,AF$4-$B204+1)</f>
        <v/>
      </c>
      <c r="AG204" s="121">
        <f>$C204*INDEX(Curves!$AV$8:$AV$68,AG$4-$B204+1)</f>
        <v/>
      </c>
      <c r="AH204" s="121">
        <f>$C204*INDEX(Curves!$AV$8:$AV$68,AH$4-$B204+1)</f>
        <v/>
      </c>
      <c r="AI204" s="121">
        <f>$C204*INDEX(Curves!$AV$8:$AV$68,AI$4-$B204+1)</f>
        <v/>
      </c>
      <c r="AJ204" s="121">
        <f>$C204*INDEX(Curves!$AV$8:$AV$68,AJ$4-$B204+1)</f>
        <v/>
      </c>
      <c r="AK204" s="121">
        <f>$C204*INDEX(Curves!$AV$8:$AV$68,AK$4-$B204+1)</f>
        <v/>
      </c>
      <c r="AL204" s="121">
        <f>$C204*INDEX(Curves!$AV$8:$AV$68,AL$4-$B204+1)</f>
        <v/>
      </c>
      <c r="AM204" s="121">
        <f>$C204*INDEX(Curves!$AV$8:$AV$68,AM$4-$B204+1)</f>
        <v/>
      </c>
      <c r="AN204" s="121">
        <f>$C204*INDEX(Curves!$AV$8:$AV$68,AN$4-$B204+1)</f>
        <v/>
      </c>
      <c r="AO204" s="121">
        <f>$C204*INDEX(Curves!$AV$8:$AV$68,AO$4-$B204+1)</f>
        <v/>
      </c>
      <c r="AP204" s="121">
        <f>$C204*INDEX(Curves!$AV$8:$AV$68,AP$4-$B204+1)</f>
        <v/>
      </c>
      <c r="AQ204" s="121">
        <f>$C204*INDEX(Curves!$AV$8:$AV$68,AQ$4-$B204+1)</f>
        <v/>
      </c>
      <c r="AR204" s="121">
        <f>$C204*INDEX(Curves!$AV$8:$AV$68,AR$4-$B204+1)</f>
        <v/>
      </c>
      <c r="AS204" s="121">
        <f>$C204*INDEX(Curves!$AV$8:$AV$68,AS$4-$B204+1)</f>
        <v/>
      </c>
      <c r="AT204" s="121">
        <f>$C204*INDEX(Curves!$AV$8:$AV$68,AT$4-$B204+1)</f>
        <v/>
      </c>
      <c r="AU204" s="121">
        <f>$C204*INDEX(Curves!$AV$8:$AV$68,AU$4-$B204+1)</f>
        <v/>
      </c>
      <c r="AV204" s="121">
        <f>$C204*INDEX(Curves!$AV$8:$AV$68,AV$4-$B204+1)</f>
        <v/>
      </c>
      <c r="AW204" s="121">
        <f>$C204*INDEX(Curves!$AV$8:$AV$68,AW$4-$B204+1)</f>
        <v/>
      </c>
      <c r="AX204" s="121">
        <f>$C204*INDEX(Curves!$AV$8:$AV$68,AX$4-$B204+1)</f>
        <v/>
      </c>
      <c r="AY204" s="121">
        <f>$C204*INDEX(Curves!$AV$8:$AV$68,AY$4-$B204+1)</f>
        <v/>
      </c>
      <c r="AZ204" s="121">
        <f>$C204*INDEX(Curves!$AV$8:$AV$68,AZ$4-$B204+1)</f>
        <v/>
      </c>
      <c r="BA204" s="121">
        <f>$C204*INDEX(Curves!$AV$8:$AV$68,BA$4-$B204+1)</f>
        <v/>
      </c>
      <c r="BB204" s="121">
        <f>$C204*INDEX(Curves!$AV$8:$AV$68,BB$4-$B204+1)</f>
        <v/>
      </c>
      <c r="BC204" s="121">
        <f>$C204*INDEX(Curves!$AV$8:$AV$68,BC$4-$B204+1)</f>
        <v/>
      </c>
      <c r="BD204" s="121">
        <f>$C204*INDEX(Curves!$AV$8:$AV$68,BD$4-$B204+1)</f>
        <v/>
      </c>
      <c r="BE204" s="121">
        <f>$C204*INDEX(Curves!$AV$8:$AV$68,BE$4-$B204+1)</f>
        <v/>
      </c>
      <c r="BF204" s="121">
        <f>$C204*INDEX(Curves!$AV$8:$AV$68,BF$4-$B204+1)</f>
        <v/>
      </c>
      <c r="BG204" s="121">
        <f>$C204*INDEX(Curves!$AV$8:$AV$68,BG$4-$B204+1)</f>
        <v/>
      </c>
      <c r="BH204" s="121">
        <f>$C204*INDEX(Curves!$AV$8:$AV$68,BH$4-$B204+1)</f>
        <v/>
      </c>
      <c r="BI204" s="121">
        <f>$C204*INDEX(Curves!$AV$8:$AV$68,BI$4-$B204+1)</f>
        <v/>
      </c>
      <c r="BJ204" s="121">
        <f>$C204*INDEX(Curves!$AV$8:$AV$68,BJ$4-$B204+1)</f>
        <v/>
      </c>
      <c r="BK204" s="121">
        <f>$C204*INDEX(Curves!$AV$8:$AV$68,BK$4-$B204+1)</f>
        <v/>
      </c>
      <c r="BL204" s="121">
        <f>$C204*INDEX(Curves!$AV$8:$AV$68,BL$4-$B204+1)</f>
        <v/>
      </c>
    </row>
    <row r="205">
      <c r="A205" s="116" t="inlineStr">
        <is>
          <t>Cohort month 7</t>
        </is>
      </c>
      <c r="B205" s="116" t="n">
        <v>7</v>
      </c>
      <c r="C205" s="33">
        <f>INDEX(Ops!$E$85:$BL$85,1,$B205)</f>
        <v/>
      </c>
      <c r="L205" s="121">
        <f>$C205*INDEX(Curves!$AV$8:$AV$68,L$4-$B205+1)</f>
        <v/>
      </c>
      <c r="M205" s="121">
        <f>$C205*INDEX(Curves!$AV$8:$AV$68,M$4-$B205+1)</f>
        <v/>
      </c>
      <c r="N205" s="121">
        <f>$C205*INDEX(Curves!$AV$8:$AV$68,N$4-$B205+1)</f>
        <v/>
      </c>
      <c r="O205" s="121">
        <f>$C205*INDEX(Curves!$AV$8:$AV$68,O$4-$B205+1)</f>
        <v/>
      </c>
      <c r="P205" s="121">
        <f>$C205*INDEX(Curves!$AV$8:$AV$68,P$4-$B205+1)</f>
        <v/>
      </c>
      <c r="Q205" s="121">
        <f>$C205*INDEX(Curves!$AV$8:$AV$68,Q$4-$B205+1)</f>
        <v/>
      </c>
      <c r="R205" s="121">
        <f>$C205*INDEX(Curves!$AV$8:$AV$68,R$4-$B205+1)</f>
        <v/>
      </c>
      <c r="S205" s="121">
        <f>$C205*INDEX(Curves!$AV$8:$AV$68,S$4-$B205+1)</f>
        <v/>
      </c>
      <c r="T205" s="121">
        <f>$C205*INDEX(Curves!$AV$8:$AV$68,T$4-$B205+1)</f>
        <v/>
      </c>
      <c r="U205" s="121">
        <f>$C205*INDEX(Curves!$AV$8:$AV$68,U$4-$B205+1)</f>
        <v/>
      </c>
      <c r="V205" s="121">
        <f>$C205*INDEX(Curves!$AV$8:$AV$68,V$4-$B205+1)</f>
        <v/>
      </c>
      <c r="W205" s="121">
        <f>$C205*INDEX(Curves!$AV$8:$AV$68,W$4-$B205+1)</f>
        <v/>
      </c>
      <c r="X205" s="121">
        <f>$C205*INDEX(Curves!$AV$8:$AV$68,X$4-$B205+1)</f>
        <v/>
      </c>
      <c r="Y205" s="121">
        <f>$C205*INDEX(Curves!$AV$8:$AV$68,Y$4-$B205+1)</f>
        <v/>
      </c>
      <c r="Z205" s="121">
        <f>$C205*INDEX(Curves!$AV$8:$AV$68,Z$4-$B205+1)</f>
        <v/>
      </c>
      <c r="AA205" s="121">
        <f>$C205*INDEX(Curves!$AV$8:$AV$68,AA$4-$B205+1)</f>
        <v/>
      </c>
      <c r="AB205" s="121">
        <f>$C205*INDEX(Curves!$AV$8:$AV$68,AB$4-$B205+1)</f>
        <v/>
      </c>
      <c r="AC205" s="121">
        <f>$C205*INDEX(Curves!$AV$8:$AV$68,AC$4-$B205+1)</f>
        <v/>
      </c>
      <c r="AD205" s="121">
        <f>$C205*INDEX(Curves!$AV$8:$AV$68,AD$4-$B205+1)</f>
        <v/>
      </c>
      <c r="AE205" s="121">
        <f>$C205*INDEX(Curves!$AV$8:$AV$68,AE$4-$B205+1)</f>
        <v/>
      </c>
      <c r="AF205" s="121">
        <f>$C205*INDEX(Curves!$AV$8:$AV$68,AF$4-$B205+1)</f>
        <v/>
      </c>
      <c r="AG205" s="121">
        <f>$C205*INDEX(Curves!$AV$8:$AV$68,AG$4-$B205+1)</f>
        <v/>
      </c>
      <c r="AH205" s="121">
        <f>$C205*INDEX(Curves!$AV$8:$AV$68,AH$4-$B205+1)</f>
        <v/>
      </c>
      <c r="AI205" s="121">
        <f>$C205*INDEX(Curves!$AV$8:$AV$68,AI$4-$B205+1)</f>
        <v/>
      </c>
      <c r="AJ205" s="121">
        <f>$C205*INDEX(Curves!$AV$8:$AV$68,AJ$4-$B205+1)</f>
        <v/>
      </c>
      <c r="AK205" s="121">
        <f>$C205*INDEX(Curves!$AV$8:$AV$68,AK$4-$B205+1)</f>
        <v/>
      </c>
      <c r="AL205" s="121">
        <f>$C205*INDEX(Curves!$AV$8:$AV$68,AL$4-$B205+1)</f>
        <v/>
      </c>
      <c r="AM205" s="121">
        <f>$C205*INDEX(Curves!$AV$8:$AV$68,AM$4-$B205+1)</f>
        <v/>
      </c>
      <c r="AN205" s="121">
        <f>$C205*INDEX(Curves!$AV$8:$AV$68,AN$4-$B205+1)</f>
        <v/>
      </c>
      <c r="AO205" s="121">
        <f>$C205*INDEX(Curves!$AV$8:$AV$68,AO$4-$B205+1)</f>
        <v/>
      </c>
      <c r="AP205" s="121">
        <f>$C205*INDEX(Curves!$AV$8:$AV$68,AP$4-$B205+1)</f>
        <v/>
      </c>
      <c r="AQ205" s="121">
        <f>$C205*INDEX(Curves!$AV$8:$AV$68,AQ$4-$B205+1)</f>
        <v/>
      </c>
      <c r="AR205" s="121">
        <f>$C205*INDEX(Curves!$AV$8:$AV$68,AR$4-$B205+1)</f>
        <v/>
      </c>
      <c r="AS205" s="121">
        <f>$C205*INDEX(Curves!$AV$8:$AV$68,AS$4-$B205+1)</f>
        <v/>
      </c>
      <c r="AT205" s="121">
        <f>$C205*INDEX(Curves!$AV$8:$AV$68,AT$4-$B205+1)</f>
        <v/>
      </c>
      <c r="AU205" s="121">
        <f>$C205*INDEX(Curves!$AV$8:$AV$68,AU$4-$B205+1)</f>
        <v/>
      </c>
      <c r="AV205" s="121">
        <f>$C205*INDEX(Curves!$AV$8:$AV$68,AV$4-$B205+1)</f>
        <v/>
      </c>
      <c r="AW205" s="121">
        <f>$C205*INDEX(Curves!$AV$8:$AV$68,AW$4-$B205+1)</f>
        <v/>
      </c>
      <c r="AX205" s="121">
        <f>$C205*INDEX(Curves!$AV$8:$AV$68,AX$4-$B205+1)</f>
        <v/>
      </c>
      <c r="AY205" s="121">
        <f>$C205*INDEX(Curves!$AV$8:$AV$68,AY$4-$B205+1)</f>
        <v/>
      </c>
      <c r="AZ205" s="121">
        <f>$C205*INDEX(Curves!$AV$8:$AV$68,AZ$4-$B205+1)</f>
        <v/>
      </c>
      <c r="BA205" s="121">
        <f>$C205*INDEX(Curves!$AV$8:$AV$68,BA$4-$B205+1)</f>
        <v/>
      </c>
      <c r="BB205" s="121">
        <f>$C205*INDEX(Curves!$AV$8:$AV$68,BB$4-$B205+1)</f>
        <v/>
      </c>
      <c r="BC205" s="121">
        <f>$C205*INDEX(Curves!$AV$8:$AV$68,BC$4-$B205+1)</f>
        <v/>
      </c>
      <c r="BD205" s="121">
        <f>$C205*INDEX(Curves!$AV$8:$AV$68,BD$4-$B205+1)</f>
        <v/>
      </c>
      <c r="BE205" s="121">
        <f>$C205*INDEX(Curves!$AV$8:$AV$68,BE$4-$B205+1)</f>
        <v/>
      </c>
      <c r="BF205" s="121">
        <f>$C205*INDEX(Curves!$AV$8:$AV$68,BF$4-$B205+1)</f>
        <v/>
      </c>
      <c r="BG205" s="121">
        <f>$C205*INDEX(Curves!$AV$8:$AV$68,BG$4-$B205+1)</f>
        <v/>
      </c>
      <c r="BH205" s="121">
        <f>$C205*INDEX(Curves!$AV$8:$AV$68,BH$4-$B205+1)</f>
        <v/>
      </c>
      <c r="BI205" s="121">
        <f>$C205*INDEX(Curves!$AV$8:$AV$68,BI$4-$B205+1)</f>
        <v/>
      </c>
      <c r="BJ205" s="121">
        <f>$C205*INDEX(Curves!$AV$8:$AV$68,BJ$4-$B205+1)</f>
        <v/>
      </c>
      <c r="BK205" s="121">
        <f>$C205*INDEX(Curves!$AV$8:$AV$68,BK$4-$B205+1)</f>
        <v/>
      </c>
      <c r="BL205" s="121">
        <f>$C205*INDEX(Curves!$AV$8:$AV$68,BL$4-$B205+1)</f>
        <v/>
      </c>
    </row>
    <row r="206">
      <c r="A206" s="116" t="inlineStr">
        <is>
          <t>Cohort month 8</t>
        </is>
      </c>
      <c r="B206" s="116" t="n">
        <v>8</v>
      </c>
      <c r="C206" s="33">
        <f>INDEX(Ops!$E$85:$BL$85,1,$B206)</f>
        <v/>
      </c>
      <c r="M206" s="121">
        <f>$C206*INDEX(Curves!$AV$8:$AV$68,M$4-$B206+1)</f>
        <v/>
      </c>
      <c r="N206" s="121">
        <f>$C206*INDEX(Curves!$AV$8:$AV$68,N$4-$B206+1)</f>
        <v/>
      </c>
      <c r="O206" s="121">
        <f>$C206*INDEX(Curves!$AV$8:$AV$68,O$4-$B206+1)</f>
        <v/>
      </c>
      <c r="P206" s="121">
        <f>$C206*INDEX(Curves!$AV$8:$AV$68,P$4-$B206+1)</f>
        <v/>
      </c>
      <c r="Q206" s="121">
        <f>$C206*INDEX(Curves!$AV$8:$AV$68,Q$4-$B206+1)</f>
        <v/>
      </c>
      <c r="R206" s="121">
        <f>$C206*INDEX(Curves!$AV$8:$AV$68,R$4-$B206+1)</f>
        <v/>
      </c>
      <c r="S206" s="121">
        <f>$C206*INDEX(Curves!$AV$8:$AV$68,S$4-$B206+1)</f>
        <v/>
      </c>
      <c r="T206" s="121">
        <f>$C206*INDEX(Curves!$AV$8:$AV$68,T$4-$B206+1)</f>
        <v/>
      </c>
      <c r="U206" s="121">
        <f>$C206*INDEX(Curves!$AV$8:$AV$68,U$4-$B206+1)</f>
        <v/>
      </c>
      <c r="V206" s="121">
        <f>$C206*INDEX(Curves!$AV$8:$AV$68,V$4-$B206+1)</f>
        <v/>
      </c>
      <c r="W206" s="121">
        <f>$C206*INDEX(Curves!$AV$8:$AV$68,W$4-$B206+1)</f>
        <v/>
      </c>
      <c r="X206" s="121">
        <f>$C206*INDEX(Curves!$AV$8:$AV$68,X$4-$B206+1)</f>
        <v/>
      </c>
      <c r="Y206" s="121">
        <f>$C206*INDEX(Curves!$AV$8:$AV$68,Y$4-$B206+1)</f>
        <v/>
      </c>
      <c r="Z206" s="121">
        <f>$C206*INDEX(Curves!$AV$8:$AV$68,Z$4-$B206+1)</f>
        <v/>
      </c>
      <c r="AA206" s="121">
        <f>$C206*INDEX(Curves!$AV$8:$AV$68,AA$4-$B206+1)</f>
        <v/>
      </c>
      <c r="AB206" s="121">
        <f>$C206*INDEX(Curves!$AV$8:$AV$68,AB$4-$B206+1)</f>
        <v/>
      </c>
      <c r="AC206" s="121">
        <f>$C206*INDEX(Curves!$AV$8:$AV$68,AC$4-$B206+1)</f>
        <v/>
      </c>
      <c r="AD206" s="121">
        <f>$C206*INDEX(Curves!$AV$8:$AV$68,AD$4-$B206+1)</f>
        <v/>
      </c>
      <c r="AE206" s="121">
        <f>$C206*INDEX(Curves!$AV$8:$AV$68,AE$4-$B206+1)</f>
        <v/>
      </c>
      <c r="AF206" s="121">
        <f>$C206*INDEX(Curves!$AV$8:$AV$68,AF$4-$B206+1)</f>
        <v/>
      </c>
      <c r="AG206" s="121">
        <f>$C206*INDEX(Curves!$AV$8:$AV$68,AG$4-$B206+1)</f>
        <v/>
      </c>
      <c r="AH206" s="121">
        <f>$C206*INDEX(Curves!$AV$8:$AV$68,AH$4-$B206+1)</f>
        <v/>
      </c>
      <c r="AI206" s="121">
        <f>$C206*INDEX(Curves!$AV$8:$AV$68,AI$4-$B206+1)</f>
        <v/>
      </c>
      <c r="AJ206" s="121">
        <f>$C206*INDEX(Curves!$AV$8:$AV$68,AJ$4-$B206+1)</f>
        <v/>
      </c>
      <c r="AK206" s="121">
        <f>$C206*INDEX(Curves!$AV$8:$AV$68,AK$4-$B206+1)</f>
        <v/>
      </c>
      <c r="AL206" s="121">
        <f>$C206*INDEX(Curves!$AV$8:$AV$68,AL$4-$B206+1)</f>
        <v/>
      </c>
      <c r="AM206" s="121">
        <f>$C206*INDEX(Curves!$AV$8:$AV$68,AM$4-$B206+1)</f>
        <v/>
      </c>
      <c r="AN206" s="121">
        <f>$C206*INDEX(Curves!$AV$8:$AV$68,AN$4-$B206+1)</f>
        <v/>
      </c>
      <c r="AO206" s="121">
        <f>$C206*INDEX(Curves!$AV$8:$AV$68,AO$4-$B206+1)</f>
        <v/>
      </c>
      <c r="AP206" s="121">
        <f>$C206*INDEX(Curves!$AV$8:$AV$68,AP$4-$B206+1)</f>
        <v/>
      </c>
      <c r="AQ206" s="121">
        <f>$C206*INDEX(Curves!$AV$8:$AV$68,AQ$4-$B206+1)</f>
        <v/>
      </c>
      <c r="AR206" s="121">
        <f>$C206*INDEX(Curves!$AV$8:$AV$68,AR$4-$B206+1)</f>
        <v/>
      </c>
      <c r="AS206" s="121">
        <f>$C206*INDEX(Curves!$AV$8:$AV$68,AS$4-$B206+1)</f>
        <v/>
      </c>
      <c r="AT206" s="121">
        <f>$C206*INDEX(Curves!$AV$8:$AV$68,AT$4-$B206+1)</f>
        <v/>
      </c>
      <c r="AU206" s="121">
        <f>$C206*INDEX(Curves!$AV$8:$AV$68,AU$4-$B206+1)</f>
        <v/>
      </c>
      <c r="AV206" s="121">
        <f>$C206*INDEX(Curves!$AV$8:$AV$68,AV$4-$B206+1)</f>
        <v/>
      </c>
      <c r="AW206" s="121">
        <f>$C206*INDEX(Curves!$AV$8:$AV$68,AW$4-$B206+1)</f>
        <v/>
      </c>
      <c r="AX206" s="121">
        <f>$C206*INDEX(Curves!$AV$8:$AV$68,AX$4-$B206+1)</f>
        <v/>
      </c>
      <c r="AY206" s="121">
        <f>$C206*INDEX(Curves!$AV$8:$AV$68,AY$4-$B206+1)</f>
        <v/>
      </c>
      <c r="AZ206" s="121">
        <f>$C206*INDEX(Curves!$AV$8:$AV$68,AZ$4-$B206+1)</f>
        <v/>
      </c>
      <c r="BA206" s="121">
        <f>$C206*INDEX(Curves!$AV$8:$AV$68,BA$4-$B206+1)</f>
        <v/>
      </c>
      <c r="BB206" s="121">
        <f>$C206*INDEX(Curves!$AV$8:$AV$68,BB$4-$B206+1)</f>
        <v/>
      </c>
      <c r="BC206" s="121">
        <f>$C206*INDEX(Curves!$AV$8:$AV$68,BC$4-$B206+1)</f>
        <v/>
      </c>
      <c r="BD206" s="121">
        <f>$C206*INDEX(Curves!$AV$8:$AV$68,BD$4-$B206+1)</f>
        <v/>
      </c>
      <c r="BE206" s="121">
        <f>$C206*INDEX(Curves!$AV$8:$AV$68,BE$4-$B206+1)</f>
        <v/>
      </c>
      <c r="BF206" s="121">
        <f>$C206*INDEX(Curves!$AV$8:$AV$68,BF$4-$B206+1)</f>
        <v/>
      </c>
      <c r="BG206" s="121">
        <f>$C206*INDEX(Curves!$AV$8:$AV$68,BG$4-$B206+1)</f>
        <v/>
      </c>
      <c r="BH206" s="121">
        <f>$C206*INDEX(Curves!$AV$8:$AV$68,BH$4-$B206+1)</f>
        <v/>
      </c>
      <c r="BI206" s="121">
        <f>$C206*INDEX(Curves!$AV$8:$AV$68,BI$4-$B206+1)</f>
        <v/>
      </c>
      <c r="BJ206" s="121">
        <f>$C206*INDEX(Curves!$AV$8:$AV$68,BJ$4-$B206+1)</f>
        <v/>
      </c>
      <c r="BK206" s="121">
        <f>$C206*INDEX(Curves!$AV$8:$AV$68,BK$4-$B206+1)</f>
        <v/>
      </c>
      <c r="BL206" s="121">
        <f>$C206*INDEX(Curves!$AV$8:$AV$68,BL$4-$B206+1)</f>
        <v/>
      </c>
    </row>
    <row r="207">
      <c r="A207" s="116" t="inlineStr">
        <is>
          <t>Cohort month 9</t>
        </is>
      </c>
      <c r="B207" s="116" t="n">
        <v>9</v>
      </c>
      <c r="C207" s="33">
        <f>INDEX(Ops!$E$85:$BL$85,1,$B207)</f>
        <v/>
      </c>
      <c r="N207" s="121">
        <f>$C207*INDEX(Curves!$AV$8:$AV$68,N$4-$B207+1)</f>
        <v/>
      </c>
      <c r="O207" s="121">
        <f>$C207*INDEX(Curves!$AV$8:$AV$68,O$4-$B207+1)</f>
        <v/>
      </c>
      <c r="P207" s="121">
        <f>$C207*INDEX(Curves!$AV$8:$AV$68,P$4-$B207+1)</f>
        <v/>
      </c>
      <c r="Q207" s="121">
        <f>$C207*INDEX(Curves!$AV$8:$AV$68,Q$4-$B207+1)</f>
        <v/>
      </c>
      <c r="R207" s="121">
        <f>$C207*INDEX(Curves!$AV$8:$AV$68,R$4-$B207+1)</f>
        <v/>
      </c>
      <c r="S207" s="121">
        <f>$C207*INDEX(Curves!$AV$8:$AV$68,S$4-$B207+1)</f>
        <v/>
      </c>
      <c r="T207" s="121">
        <f>$C207*INDEX(Curves!$AV$8:$AV$68,T$4-$B207+1)</f>
        <v/>
      </c>
      <c r="U207" s="121">
        <f>$C207*INDEX(Curves!$AV$8:$AV$68,U$4-$B207+1)</f>
        <v/>
      </c>
      <c r="V207" s="121">
        <f>$C207*INDEX(Curves!$AV$8:$AV$68,V$4-$B207+1)</f>
        <v/>
      </c>
      <c r="W207" s="121">
        <f>$C207*INDEX(Curves!$AV$8:$AV$68,W$4-$B207+1)</f>
        <v/>
      </c>
      <c r="X207" s="121">
        <f>$C207*INDEX(Curves!$AV$8:$AV$68,X$4-$B207+1)</f>
        <v/>
      </c>
      <c r="Y207" s="121">
        <f>$C207*INDEX(Curves!$AV$8:$AV$68,Y$4-$B207+1)</f>
        <v/>
      </c>
      <c r="Z207" s="121">
        <f>$C207*INDEX(Curves!$AV$8:$AV$68,Z$4-$B207+1)</f>
        <v/>
      </c>
      <c r="AA207" s="121">
        <f>$C207*INDEX(Curves!$AV$8:$AV$68,AA$4-$B207+1)</f>
        <v/>
      </c>
      <c r="AB207" s="121">
        <f>$C207*INDEX(Curves!$AV$8:$AV$68,AB$4-$B207+1)</f>
        <v/>
      </c>
      <c r="AC207" s="121">
        <f>$C207*INDEX(Curves!$AV$8:$AV$68,AC$4-$B207+1)</f>
        <v/>
      </c>
      <c r="AD207" s="121">
        <f>$C207*INDEX(Curves!$AV$8:$AV$68,AD$4-$B207+1)</f>
        <v/>
      </c>
      <c r="AE207" s="121">
        <f>$C207*INDEX(Curves!$AV$8:$AV$68,AE$4-$B207+1)</f>
        <v/>
      </c>
      <c r="AF207" s="121">
        <f>$C207*INDEX(Curves!$AV$8:$AV$68,AF$4-$B207+1)</f>
        <v/>
      </c>
      <c r="AG207" s="121">
        <f>$C207*INDEX(Curves!$AV$8:$AV$68,AG$4-$B207+1)</f>
        <v/>
      </c>
      <c r="AH207" s="121">
        <f>$C207*INDEX(Curves!$AV$8:$AV$68,AH$4-$B207+1)</f>
        <v/>
      </c>
      <c r="AI207" s="121">
        <f>$C207*INDEX(Curves!$AV$8:$AV$68,AI$4-$B207+1)</f>
        <v/>
      </c>
      <c r="AJ207" s="121">
        <f>$C207*INDEX(Curves!$AV$8:$AV$68,AJ$4-$B207+1)</f>
        <v/>
      </c>
      <c r="AK207" s="121">
        <f>$C207*INDEX(Curves!$AV$8:$AV$68,AK$4-$B207+1)</f>
        <v/>
      </c>
      <c r="AL207" s="121">
        <f>$C207*INDEX(Curves!$AV$8:$AV$68,AL$4-$B207+1)</f>
        <v/>
      </c>
      <c r="AM207" s="121">
        <f>$C207*INDEX(Curves!$AV$8:$AV$68,AM$4-$B207+1)</f>
        <v/>
      </c>
      <c r="AN207" s="121">
        <f>$C207*INDEX(Curves!$AV$8:$AV$68,AN$4-$B207+1)</f>
        <v/>
      </c>
      <c r="AO207" s="121">
        <f>$C207*INDEX(Curves!$AV$8:$AV$68,AO$4-$B207+1)</f>
        <v/>
      </c>
      <c r="AP207" s="121">
        <f>$C207*INDEX(Curves!$AV$8:$AV$68,AP$4-$B207+1)</f>
        <v/>
      </c>
      <c r="AQ207" s="121">
        <f>$C207*INDEX(Curves!$AV$8:$AV$68,AQ$4-$B207+1)</f>
        <v/>
      </c>
      <c r="AR207" s="121">
        <f>$C207*INDEX(Curves!$AV$8:$AV$68,AR$4-$B207+1)</f>
        <v/>
      </c>
      <c r="AS207" s="121">
        <f>$C207*INDEX(Curves!$AV$8:$AV$68,AS$4-$B207+1)</f>
        <v/>
      </c>
      <c r="AT207" s="121">
        <f>$C207*INDEX(Curves!$AV$8:$AV$68,AT$4-$B207+1)</f>
        <v/>
      </c>
      <c r="AU207" s="121">
        <f>$C207*INDEX(Curves!$AV$8:$AV$68,AU$4-$B207+1)</f>
        <v/>
      </c>
      <c r="AV207" s="121">
        <f>$C207*INDEX(Curves!$AV$8:$AV$68,AV$4-$B207+1)</f>
        <v/>
      </c>
      <c r="AW207" s="121">
        <f>$C207*INDEX(Curves!$AV$8:$AV$68,AW$4-$B207+1)</f>
        <v/>
      </c>
      <c r="AX207" s="121">
        <f>$C207*INDEX(Curves!$AV$8:$AV$68,AX$4-$B207+1)</f>
        <v/>
      </c>
      <c r="AY207" s="121">
        <f>$C207*INDEX(Curves!$AV$8:$AV$68,AY$4-$B207+1)</f>
        <v/>
      </c>
      <c r="AZ207" s="121">
        <f>$C207*INDEX(Curves!$AV$8:$AV$68,AZ$4-$B207+1)</f>
        <v/>
      </c>
      <c r="BA207" s="121">
        <f>$C207*INDEX(Curves!$AV$8:$AV$68,BA$4-$B207+1)</f>
        <v/>
      </c>
      <c r="BB207" s="121">
        <f>$C207*INDEX(Curves!$AV$8:$AV$68,BB$4-$B207+1)</f>
        <v/>
      </c>
      <c r="BC207" s="121">
        <f>$C207*INDEX(Curves!$AV$8:$AV$68,BC$4-$B207+1)</f>
        <v/>
      </c>
      <c r="BD207" s="121">
        <f>$C207*INDEX(Curves!$AV$8:$AV$68,BD$4-$B207+1)</f>
        <v/>
      </c>
      <c r="BE207" s="121">
        <f>$C207*INDEX(Curves!$AV$8:$AV$68,BE$4-$B207+1)</f>
        <v/>
      </c>
      <c r="BF207" s="121">
        <f>$C207*INDEX(Curves!$AV$8:$AV$68,BF$4-$B207+1)</f>
        <v/>
      </c>
      <c r="BG207" s="121">
        <f>$C207*INDEX(Curves!$AV$8:$AV$68,BG$4-$B207+1)</f>
        <v/>
      </c>
      <c r="BH207" s="121">
        <f>$C207*INDEX(Curves!$AV$8:$AV$68,BH$4-$B207+1)</f>
        <v/>
      </c>
      <c r="BI207" s="121">
        <f>$C207*INDEX(Curves!$AV$8:$AV$68,BI$4-$B207+1)</f>
        <v/>
      </c>
      <c r="BJ207" s="121">
        <f>$C207*INDEX(Curves!$AV$8:$AV$68,BJ$4-$B207+1)</f>
        <v/>
      </c>
      <c r="BK207" s="121">
        <f>$C207*INDEX(Curves!$AV$8:$AV$68,BK$4-$B207+1)</f>
        <v/>
      </c>
      <c r="BL207" s="121">
        <f>$C207*INDEX(Curves!$AV$8:$AV$68,BL$4-$B207+1)</f>
        <v/>
      </c>
    </row>
    <row r="208">
      <c r="A208" s="116" t="inlineStr">
        <is>
          <t>Cohort month 10</t>
        </is>
      </c>
      <c r="B208" s="116" t="n">
        <v>10</v>
      </c>
      <c r="C208" s="33">
        <f>INDEX(Ops!$E$85:$BL$85,1,$B208)</f>
        <v/>
      </c>
      <c r="O208" s="121">
        <f>$C208*INDEX(Curves!$AV$8:$AV$68,O$4-$B208+1)</f>
        <v/>
      </c>
      <c r="P208" s="121">
        <f>$C208*INDEX(Curves!$AV$8:$AV$68,P$4-$B208+1)</f>
        <v/>
      </c>
      <c r="Q208" s="121">
        <f>$C208*INDEX(Curves!$AV$8:$AV$68,Q$4-$B208+1)</f>
        <v/>
      </c>
      <c r="R208" s="121">
        <f>$C208*INDEX(Curves!$AV$8:$AV$68,R$4-$B208+1)</f>
        <v/>
      </c>
      <c r="S208" s="121">
        <f>$C208*INDEX(Curves!$AV$8:$AV$68,S$4-$B208+1)</f>
        <v/>
      </c>
      <c r="T208" s="121">
        <f>$C208*INDEX(Curves!$AV$8:$AV$68,T$4-$B208+1)</f>
        <v/>
      </c>
      <c r="U208" s="121">
        <f>$C208*INDEX(Curves!$AV$8:$AV$68,U$4-$B208+1)</f>
        <v/>
      </c>
      <c r="V208" s="121">
        <f>$C208*INDEX(Curves!$AV$8:$AV$68,V$4-$B208+1)</f>
        <v/>
      </c>
      <c r="W208" s="121">
        <f>$C208*INDEX(Curves!$AV$8:$AV$68,W$4-$B208+1)</f>
        <v/>
      </c>
      <c r="X208" s="121">
        <f>$C208*INDEX(Curves!$AV$8:$AV$68,X$4-$B208+1)</f>
        <v/>
      </c>
      <c r="Y208" s="121">
        <f>$C208*INDEX(Curves!$AV$8:$AV$68,Y$4-$B208+1)</f>
        <v/>
      </c>
      <c r="Z208" s="121">
        <f>$C208*INDEX(Curves!$AV$8:$AV$68,Z$4-$B208+1)</f>
        <v/>
      </c>
      <c r="AA208" s="121">
        <f>$C208*INDEX(Curves!$AV$8:$AV$68,AA$4-$B208+1)</f>
        <v/>
      </c>
      <c r="AB208" s="121">
        <f>$C208*INDEX(Curves!$AV$8:$AV$68,AB$4-$B208+1)</f>
        <v/>
      </c>
      <c r="AC208" s="121">
        <f>$C208*INDEX(Curves!$AV$8:$AV$68,AC$4-$B208+1)</f>
        <v/>
      </c>
      <c r="AD208" s="121">
        <f>$C208*INDEX(Curves!$AV$8:$AV$68,AD$4-$B208+1)</f>
        <v/>
      </c>
      <c r="AE208" s="121">
        <f>$C208*INDEX(Curves!$AV$8:$AV$68,AE$4-$B208+1)</f>
        <v/>
      </c>
      <c r="AF208" s="121">
        <f>$C208*INDEX(Curves!$AV$8:$AV$68,AF$4-$B208+1)</f>
        <v/>
      </c>
      <c r="AG208" s="121">
        <f>$C208*INDEX(Curves!$AV$8:$AV$68,AG$4-$B208+1)</f>
        <v/>
      </c>
      <c r="AH208" s="121">
        <f>$C208*INDEX(Curves!$AV$8:$AV$68,AH$4-$B208+1)</f>
        <v/>
      </c>
      <c r="AI208" s="121">
        <f>$C208*INDEX(Curves!$AV$8:$AV$68,AI$4-$B208+1)</f>
        <v/>
      </c>
      <c r="AJ208" s="121">
        <f>$C208*INDEX(Curves!$AV$8:$AV$68,AJ$4-$B208+1)</f>
        <v/>
      </c>
      <c r="AK208" s="121">
        <f>$C208*INDEX(Curves!$AV$8:$AV$68,AK$4-$B208+1)</f>
        <v/>
      </c>
      <c r="AL208" s="121">
        <f>$C208*INDEX(Curves!$AV$8:$AV$68,AL$4-$B208+1)</f>
        <v/>
      </c>
      <c r="AM208" s="121">
        <f>$C208*INDEX(Curves!$AV$8:$AV$68,AM$4-$B208+1)</f>
        <v/>
      </c>
      <c r="AN208" s="121">
        <f>$C208*INDEX(Curves!$AV$8:$AV$68,AN$4-$B208+1)</f>
        <v/>
      </c>
      <c r="AO208" s="121">
        <f>$C208*INDEX(Curves!$AV$8:$AV$68,AO$4-$B208+1)</f>
        <v/>
      </c>
      <c r="AP208" s="121">
        <f>$C208*INDEX(Curves!$AV$8:$AV$68,AP$4-$B208+1)</f>
        <v/>
      </c>
      <c r="AQ208" s="121">
        <f>$C208*INDEX(Curves!$AV$8:$AV$68,AQ$4-$B208+1)</f>
        <v/>
      </c>
      <c r="AR208" s="121">
        <f>$C208*INDEX(Curves!$AV$8:$AV$68,AR$4-$B208+1)</f>
        <v/>
      </c>
      <c r="AS208" s="121">
        <f>$C208*INDEX(Curves!$AV$8:$AV$68,AS$4-$B208+1)</f>
        <v/>
      </c>
      <c r="AT208" s="121">
        <f>$C208*INDEX(Curves!$AV$8:$AV$68,AT$4-$B208+1)</f>
        <v/>
      </c>
      <c r="AU208" s="121">
        <f>$C208*INDEX(Curves!$AV$8:$AV$68,AU$4-$B208+1)</f>
        <v/>
      </c>
      <c r="AV208" s="121">
        <f>$C208*INDEX(Curves!$AV$8:$AV$68,AV$4-$B208+1)</f>
        <v/>
      </c>
      <c r="AW208" s="121">
        <f>$C208*INDEX(Curves!$AV$8:$AV$68,AW$4-$B208+1)</f>
        <v/>
      </c>
      <c r="AX208" s="121">
        <f>$C208*INDEX(Curves!$AV$8:$AV$68,AX$4-$B208+1)</f>
        <v/>
      </c>
      <c r="AY208" s="121">
        <f>$C208*INDEX(Curves!$AV$8:$AV$68,AY$4-$B208+1)</f>
        <v/>
      </c>
      <c r="AZ208" s="121">
        <f>$C208*INDEX(Curves!$AV$8:$AV$68,AZ$4-$B208+1)</f>
        <v/>
      </c>
      <c r="BA208" s="121">
        <f>$C208*INDEX(Curves!$AV$8:$AV$68,BA$4-$B208+1)</f>
        <v/>
      </c>
      <c r="BB208" s="121">
        <f>$C208*INDEX(Curves!$AV$8:$AV$68,BB$4-$B208+1)</f>
        <v/>
      </c>
      <c r="BC208" s="121">
        <f>$C208*INDEX(Curves!$AV$8:$AV$68,BC$4-$B208+1)</f>
        <v/>
      </c>
      <c r="BD208" s="121">
        <f>$C208*INDEX(Curves!$AV$8:$AV$68,BD$4-$B208+1)</f>
        <v/>
      </c>
      <c r="BE208" s="121">
        <f>$C208*INDEX(Curves!$AV$8:$AV$68,BE$4-$B208+1)</f>
        <v/>
      </c>
      <c r="BF208" s="121">
        <f>$C208*INDEX(Curves!$AV$8:$AV$68,BF$4-$B208+1)</f>
        <v/>
      </c>
      <c r="BG208" s="121">
        <f>$C208*INDEX(Curves!$AV$8:$AV$68,BG$4-$B208+1)</f>
        <v/>
      </c>
      <c r="BH208" s="121">
        <f>$C208*INDEX(Curves!$AV$8:$AV$68,BH$4-$B208+1)</f>
        <v/>
      </c>
      <c r="BI208" s="121">
        <f>$C208*INDEX(Curves!$AV$8:$AV$68,BI$4-$B208+1)</f>
        <v/>
      </c>
      <c r="BJ208" s="121">
        <f>$C208*INDEX(Curves!$AV$8:$AV$68,BJ$4-$B208+1)</f>
        <v/>
      </c>
      <c r="BK208" s="121">
        <f>$C208*INDEX(Curves!$AV$8:$AV$68,BK$4-$B208+1)</f>
        <v/>
      </c>
      <c r="BL208" s="121">
        <f>$C208*INDEX(Curves!$AV$8:$AV$68,BL$4-$B208+1)</f>
        <v/>
      </c>
    </row>
    <row r="209">
      <c r="A209" s="116" t="inlineStr">
        <is>
          <t>Cohort month 11</t>
        </is>
      </c>
      <c r="B209" s="116" t="n">
        <v>11</v>
      </c>
      <c r="C209" s="33">
        <f>INDEX(Ops!$E$85:$BL$85,1,$B209)</f>
        <v/>
      </c>
      <c r="P209" s="121">
        <f>$C209*INDEX(Curves!$AV$8:$AV$68,P$4-$B209+1)</f>
        <v/>
      </c>
      <c r="Q209" s="121">
        <f>$C209*INDEX(Curves!$AV$8:$AV$68,Q$4-$B209+1)</f>
        <v/>
      </c>
      <c r="R209" s="121">
        <f>$C209*INDEX(Curves!$AV$8:$AV$68,R$4-$B209+1)</f>
        <v/>
      </c>
      <c r="S209" s="121">
        <f>$C209*INDEX(Curves!$AV$8:$AV$68,S$4-$B209+1)</f>
        <v/>
      </c>
      <c r="T209" s="121">
        <f>$C209*INDEX(Curves!$AV$8:$AV$68,T$4-$B209+1)</f>
        <v/>
      </c>
      <c r="U209" s="121">
        <f>$C209*INDEX(Curves!$AV$8:$AV$68,U$4-$B209+1)</f>
        <v/>
      </c>
      <c r="V209" s="121">
        <f>$C209*INDEX(Curves!$AV$8:$AV$68,V$4-$B209+1)</f>
        <v/>
      </c>
      <c r="W209" s="121">
        <f>$C209*INDEX(Curves!$AV$8:$AV$68,W$4-$B209+1)</f>
        <v/>
      </c>
      <c r="X209" s="121">
        <f>$C209*INDEX(Curves!$AV$8:$AV$68,X$4-$B209+1)</f>
        <v/>
      </c>
      <c r="Y209" s="121">
        <f>$C209*INDEX(Curves!$AV$8:$AV$68,Y$4-$B209+1)</f>
        <v/>
      </c>
      <c r="Z209" s="121">
        <f>$C209*INDEX(Curves!$AV$8:$AV$68,Z$4-$B209+1)</f>
        <v/>
      </c>
      <c r="AA209" s="121">
        <f>$C209*INDEX(Curves!$AV$8:$AV$68,AA$4-$B209+1)</f>
        <v/>
      </c>
      <c r="AB209" s="121">
        <f>$C209*INDEX(Curves!$AV$8:$AV$68,AB$4-$B209+1)</f>
        <v/>
      </c>
      <c r="AC209" s="121">
        <f>$C209*INDEX(Curves!$AV$8:$AV$68,AC$4-$B209+1)</f>
        <v/>
      </c>
      <c r="AD209" s="121">
        <f>$C209*INDEX(Curves!$AV$8:$AV$68,AD$4-$B209+1)</f>
        <v/>
      </c>
      <c r="AE209" s="121">
        <f>$C209*INDEX(Curves!$AV$8:$AV$68,AE$4-$B209+1)</f>
        <v/>
      </c>
      <c r="AF209" s="121">
        <f>$C209*INDEX(Curves!$AV$8:$AV$68,AF$4-$B209+1)</f>
        <v/>
      </c>
      <c r="AG209" s="121">
        <f>$C209*INDEX(Curves!$AV$8:$AV$68,AG$4-$B209+1)</f>
        <v/>
      </c>
      <c r="AH209" s="121">
        <f>$C209*INDEX(Curves!$AV$8:$AV$68,AH$4-$B209+1)</f>
        <v/>
      </c>
      <c r="AI209" s="121">
        <f>$C209*INDEX(Curves!$AV$8:$AV$68,AI$4-$B209+1)</f>
        <v/>
      </c>
      <c r="AJ209" s="121">
        <f>$C209*INDEX(Curves!$AV$8:$AV$68,AJ$4-$B209+1)</f>
        <v/>
      </c>
      <c r="AK209" s="121">
        <f>$C209*INDEX(Curves!$AV$8:$AV$68,AK$4-$B209+1)</f>
        <v/>
      </c>
      <c r="AL209" s="121">
        <f>$C209*INDEX(Curves!$AV$8:$AV$68,AL$4-$B209+1)</f>
        <v/>
      </c>
      <c r="AM209" s="121">
        <f>$C209*INDEX(Curves!$AV$8:$AV$68,AM$4-$B209+1)</f>
        <v/>
      </c>
      <c r="AN209" s="121">
        <f>$C209*INDEX(Curves!$AV$8:$AV$68,AN$4-$B209+1)</f>
        <v/>
      </c>
      <c r="AO209" s="121">
        <f>$C209*INDEX(Curves!$AV$8:$AV$68,AO$4-$B209+1)</f>
        <v/>
      </c>
      <c r="AP209" s="121">
        <f>$C209*INDEX(Curves!$AV$8:$AV$68,AP$4-$B209+1)</f>
        <v/>
      </c>
      <c r="AQ209" s="121">
        <f>$C209*INDEX(Curves!$AV$8:$AV$68,AQ$4-$B209+1)</f>
        <v/>
      </c>
      <c r="AR209" s="121">
        <f>$C209*INDEX(Curves!$AV$8:$AV$68,AR$4-$B209+1)</f>
        <v/>
      </c>
      <c r="AS209" s="121">
        <f>$C209*INDEX(Curves!$AV$8:$AV$68,AS$4-$B209+1)</f>
        <v/>
      </c>
      <c r="AT209" s="121">
        <f>$C209*INDEX(Curves!$AV$8:$AV$68,AT$4-$B209+1)</f>
        <v/>
      </c>
      <c r="AU209" s="121">
        <f>$C209*INDEX(Curves!$AV$8:$AV$68,AU$4-$B209+1)</f>
        <v/>
      </c>
      <c r="AV209" s="121">
        <f>$C209*INDEX(Curves!$AV$8:$AV$68,AV$4-$B209+1)</f>
        <v/>
      </c>
      <c r="AW209" s="121">
        <f>$C209*INDEX(Curves!$AV$8:$AV$68,AW$4-$B209+1)</f>
        <v/>
      </c>
      <c r="AX209" s="121">
        <f>$C209*INDEX(Curves!$AV$8:$AV$68,AX$4-$B209+1)</f>
        <v/>
      </c>
      <c r="AY209" s="121">
        <f>$C209*INDEX(Curves!$AV$8:$AV$68,AY$4-$B209+1)</f>
        <v/>
      </c>
      <c r="AZ209" s="121">
        <f>$C209*INDEX(Curves!$AV$8:$AV$68,AZ$4-$B209+1)</f>
        <v/>
      </c>
      <c r="BA209" s="121">
        <f>$C209*INDEX(Curves!$AV$8:$AV$68,BA$4-$B209+1)</f>
        <v/>
      </c>
      <c r="BB209" s="121">
        <f>$C209*INDEX(Curves!$AV$8:$AV$68,BB$4-$B209+1)</f>
        <v/>
      </c>
      <c r="BC209" s="121">
        <f>$C209*INDEX(Curves!$AV$8:$AV$68,BC$4-$B209+1)</f>
        <v/>
      </c>
      <c r="BD209" s="121">
        <f>$C209*INDEX(Curves!$AV$8:$AV$68,BD$4-$B209+1)</f>
        <v/>
      </c>
      <c r="BE209" s="121">
        <f>$C209*INDEX(Curves!$AV$8:$AV$68,BE$4-$B209+1)</f>
        <v/>
      </c>
      <c r="BF209" s="121">
        <f>$C209*INDEX(Curves!$AV$8:$AV$68,BF$4-$B209+1)</f>
        <v/>
      </c>
      <c r="BG209" s="121">
        <f>$C209*INDEX(Curves!$AV$8:$AV$68,BG$4-$B209+1)</f>
        <v/>
      </c>
      <c r="BH209" s="121">
        <f>$C209*INDEX(Curves!$AV$8:$AV$68,BH$4-$B209+1)</f>
        <v/>
      </c>
      <c r="BI209" s="121">
        <f>$C209*INDEX(Curves!$AV$8:$AV$68,BI$4-$B209+1)</f>
        <v/>
      </c>
      <c r="BJ209" s="121">
        <f>$C209*INDEX(Curves!$AV$8:$AV$68,BJ$4-$B209+1)</f>
        <v/>
      </c>
      <c r="BK209" s="121">
        <f>$C209*INDEX(Curves!$AV$8:$AV$68,BK$4-$B209+1)</f>
        <v/>
      </c>
      <c r="BL209" s="121">
        <f>$C209*INDEX(Curves!$AV$8:$AV$68,BL$4-$B209+1)</f>
        <v/>
      </c>
    </row>
    <row r="210">
      <c r="A210" s="116" t="inlineStr">
        <is>
          <t>Cohort month 12</t>
        </is>
      </c>
      <c r="B210" s="116" t="n">
        <v>12</v>
      </c>
      <c r="C210" s="33">
        <f>INDEX(Ops!$E$85:$BL$85,1,$B210)</f>
        <v/>
      </c>
      <c r="Q210" s="121">
        <f>$C210*INDEX(Curves!$AV$8:$AV$68,Q$4-$B210+1)</f>
        <v/>
      </c>
      <c r="R210" s="121">
        <f>$C210*INDEX(Curves!$AV$8:$AV$68,R$4-$B210+1)</f>
        <v/>
      </c>
      <c r="S210" s="121">
        <f>$C210*INDEX(Curves!$AV$8:$AV$68,S$4-$B210+1)</f>
        <v/>
      </c>
      <c r="T210" s="121">
        <f>$C210*INDEX(Curves!$AV$8:$AV$68,T$4-$B210+1)</f>
        <v/>
      </c>
      <c r="U210" s="121">
        <f>$C210*INDEX(Curves!$AV$8:$AV$68,U$4-$B210+1)</f>
        <v/>
      </c>
      <c r="V210" s="121">
        <f>$C210*INDEX(Curves!$AV$8:$AV$68,V$4-$B210+1)</f>
        <v/>
      </c>
      <c r="W210" s="121">
        <f>$C210*INDEX(Curves!$AV$8:$AV$68,W$4-$B210+1)</f>
        <v/>
      </c>
      <c r="X210" s="121">
        <f>$C210*INDEX(Curves!$AV$8:$AV$68,X$4-$B210+1)</f>
        <v/>
      </c>
      <c r="Y210" s="121">
        <f>$C210*INDEX(Curves!$AV$8:$AV$68,Y$4-$B210+1)</f>
        <v/>
      </c>
      <c r="Z210" s="121">
        <f>$C210*INDEX(Curves!$AV$8:$AV$68,Z$4-$B210+1)</f>
        <v/>
      </c>
      <c r="AA210" s="121">
        <f>$C210*INDEX(Curves!$AV$8:$AV$68,AA$4-$B210+1)</f>
        <v/>
      </c>
      <c r="AB210" s="121">
        <f>$C210*INDEX(Curves!$AV$8:$AV$68,AB$4-$B210+1)</f>
        <v/>
      </c>
      <c r="AC210" s="121">
        <f>$C210*INDEX(Curves!$AV$8:$AV$68,AC$4-$B210+1)</f>
        <v/>
      </c>
      <c r="AD210" s="121">
        <f>$C210*INDEX(Curves!$AV$8:$AV$68,AD$4-$B210+1)</f>
        <v/>
      </c>
      <c r="AE210" s="121">
        <f>$C210*INDEX(Curves!$AV$8:$AV$68,AE$4-$B210+1)</f>
        <v/>
      </c>
      <c r="AF210" s="121">
        <f>$C210*INDEX(Curves!$AV$8:$AV$68,AF$4-$B210+1)</f>
        <v/>
      </c>
      <c r="AG210" s="121">
        <f>$C210*INDEX(Curves!$AV$8:$AV$68,AG$4-$B210+1)</f>
        <v/>
      </c>
      <c r="AH210" s="121">
        <f>$C210*INDEX(Curves!$AV$8:$AV$68,AH$4-$B210+1)</f>
        <v/>
      </c>
      <c r="AI210" s="121">
        <f>$C210*INDEX(Curves!$AV$8:$AV$68,AI$4-$B210+1)</f>
        <v/>
      </c>
      <c r="AJ210" s="121">
        <f>$C210*INDEX(Curves!$AV$8:$AV$68,AJ$4-$B210+1)</f>
        <v/>
      </c>
      <c r="AK210" s="121">
        <f>$C210*INDEX(Curves!$AV$8:$AV$68,AK$4-$B210+1)</f>
        <v/>
      </c>
      <c r="AL210" s="121">
        <f>$C210*INDEX(Curves!$AV$8:$AV$68,AL$4-$B210+1)</f>
        <v/>
      </c>
      <c r="AM210" s="121">
        <f>$C210*INDEX(Curves!$AV$8:$AV$68,AM$4-$B210+1)</f>
        <v/>
      </c>
      <c r="AN210" s="121">
        <f>$C210*INDEX(Curves!$AV$8:$AV$68,AN$4-$B210+1)</f>
        <v/>
      </c>
      <c r="AO210" s="121">
        <f>$C210*INDEX(Curves!$AV$8:$AV$68,AO$4-$B210+1)</f>
        <v/>
      </c>
      <c r="AP210" s="121">
        <f>$C210*INDEX(Curves!$AV$8:$AV$68,AP$4-$B210+1)</f>
        <v/>
      </c>
      <c r="AQ210" s="121">
        <f>$C210*INDEX(Curves!$AV$8:$AV$68,AQ$4-$B210+1)</f>
        <v/>
      </c>
      <c r="AR210" s="121">
        <f>$C210*INDEX(Curves!$AV$8:$AV$68,AR$4-$B210+1)</f>
        <v/>
      </c>
      <c r="AS210" s="121">
        <f>$C210*INDEX(Curves!$AV$8:$AV$68,AS$4-$B210+1)</f>
        <v/>
      </c>
      <c r="AT210" s="121">
        <f>$C210*INDEX(Curves!$AV$8:$AV$68,AT$4-$B210+1)</f>
        <v/>
      </c>
      <c r="AU210" s="121">
        <f>$C210*INDEX(Curves!$AV$8:$AV$68,AU$4-$B210+1)</f>
        <v/>
      </c>
      <c r="AV210" s="121">
        <f>$C210*INDEX(Curves!$AV$8:$AV$68,AV$4-$B210+1)</f>
        <v/>
      </c>
      <c r="AW210" s="121">
        <f>$C210*INDEX(Curves!$AV$8:$AV$68,AW$4-$B210+1)</f>
        <v/>
      </c>
      <c r="AX210" s="121">
        <f>$C210*INDEX(Curves!$AV$8:$AV$68,AX$4-$B210+1)</f>
        <v/>
      </c>
      <c r="AY210" s="121">
        <f>$C210*INDEX(Curves!$AV$8:$AV$68,AY$4-$B210+1)</f>
        <v/>
      </c>
      <c r="AZ210" s="121">
        <f>$C210*INDEX(Curves!$AV$8:$AV$68,AZ$4-$B210+1)</f>
        <v/>
      </c>
      <c r="BA210" s="121">
        <f>$C210*INDEX(Curves!$AV$8:$AV$68,BA$4-$B210+1)</f>
        <v/>
      </c>
      <c r="BB210" s="121">
        <f>$C210*INDEX(Curves!$AV$8:$AV$68,BB$4-$B210+1)</f>
        <v/>
      </c>
      <c r="BC210" s="121">
        <f>$C210*INDEX(Curves!$AV$8:$AV$68,BC$4-$B210+1)</f>
        <v/>
      </c>
      <c r="BD210" s="121">
        <f>$C210*INDEX(Curves!$AV$8:$AV$68,BD$4-$B210+1)</f>
        <v/>
      </c>
      <c r="BE210" s="121">
        <f>$C210*INDEX(Curves!$AV$8:$AV$68,BE$4-$B210+1)</f>
        <v/>
      </c>
      <c r="BF210" s="121">
        <f>$C210*INDEX(Curves!$AV$8:$AV$68,BF$4-$B210+1)</f>
        <v/>
      </c>
      <c r="BG210" s="121">
        <f>$C210*INDEX(Curves!$AV$8:$AV$68,BG$4-$B210+1)</f>
        <v/>
      </c>
      <c r="BH210" s="121">
        <f>$C210*INDEX(Curves!$AV$8:$AV$68,BH$4-$B210+1)</f>
        <v/>
      </c>
      <c r="BI210" s="121">
        <f>$C210*INDEX(Curves!$AV$8:$AV$68,BI$4-$B210+1)</f>
        <v/>
      </c>
      <c r="BJ210" s="121">
        <f>$C210*INDEX(Curves!$AV$8:$AV$68,BJ$4-$B210+1)</f>
        <v/>
      </c>
      <c r="BK210" s="121">
        <f>$C210*INDEX(Curves!$AV$8:$AV$68,BK$4-$B210+1)</f>
        <v/>
      </c>
      <c r="BL210" s="121">
        <f>$C210*INDEX(Curves!$AV$8:$AV$68,BL$4-$B210+1)</f>
        <v/>
      </c>
    </row>
    <row r="211">
      <c r="A211" s="116" t="inlineStr">
        <is>
          <t>Cohort month 13</t>
        </is>
      </c>
      <c r="B211" s="116" t="n">
        <v>13</v>
      </c>
      <c r="C211" s="33">
        <f>INDEX(Ops!$E$85:$BL$85,1,$B211)</f>
        <v/>
      </c>
      <c r="R211" s="121">
        <f>$C211*INDEX(Curves!$AV$8:$AV$68,R$4-$B211+1)</f>
        <v/>
      </c>
      <c r="S211" s="121">
        <f>$C211*INDEX(Curves!$AV$8:$AV$68,S$4-$B211+1)</f>
        <v/>
      </c>
      <c r="T211" s="121">
        <f>$C211*INDEX(Curves!$AV$8:$AV$68,T$4-$B211+1)</f>
        <v/>
      </c>
      <c r="U211" s="121">
        <f>$C211*INDEX(Curves!$AV$8:$AV$68,U$4-$B211+1)</f>
        <v/>
      </c>
      <c r="V211" s="121">
        <f>$C211*INDEX(Curves!$AV$8:$AV$68,V$4-$B211+1)</f>
        <v/>
      </c>
      <c r="W211" s="121">
        <f>$C211*INDEX(Curves!$AV$8:$AV$68,W$4-$B211+1)</f>
        <v/>
      </c>
      <c r="X211" s="121">
        <f>$C211*INDEX(Curves!$AV$8:$AV$68,X$4-$B211+1)</f>
        <v/>
      </c>
      <c r="Y211" s="121">
        <f>$C211*INDEX(Curves!$AV$8:$AV$68,Y$4-$B211+1)</f>
        <v/>
      </c>
      <c r="Z211" s="121">
        <f>$C211*INDEX(Curves!$AV$8:$AV$68,Z$4-$B211+1)</f>
        <v/>
      </c>
      <c r="AA211" s="121">
        <f>$C211*INDEX(Curves!$AV$8:$AV$68,AA$4-$B211+1)</f>
        <v/>
      </c>
      <c r="AB211" s="121">
        <f>$C211*INDEX(Curves!$AV$8:$AV$68,AB$4-$B211+1)</f>
        <v/>
      </c>
      <c r="AC211" s="121">
        <f>$C211*INDEX(Curves!$AV$8:$AV$68,AC$4-$B211+1)</f>
        <v/>
      </c>
      <c r="AD211" s="121">
        <f>$C211*INDEX(Curves!$AV$8:$AV$68,AD$4-$B211+1)</f>
        <v/>
      </c>
      <c r="AE211" s="121">
        <f>$C211*INDEX(Curves!$AV$8:$AV$68,AE$4-$B211+1)</f>
        <v/>
      </c>
      <c r="AF211" s="121">
        <f>$C211*INDEX(Curves!$AV$8:$AV$68,AF$4-$B211+1)</f>
        <v/>
      </c>
      <c r="AG211" s="121">
        <f>$C211*INDEX(Curves!$AV$8:$AV$68,AG$4-$B211+1)</f>
        <v/>
      </c>
      <c r="AH211" s="121">
        <f>$C211*INDEX(Curves!$AV$8:$AV$68,AH$4-$B211+1)</f>
        <v/>
      </c>
      <c r="AI211" s="121">
        <f>$C211*INDEX(Curves!$AV$8:$AV$68,AI$4-$B211+1)</f>
        <v/>
      </c>
      <c r="AJ211" s="121">
        <f>$C211*INDEX(Curves!$AV$8:$AV$68,AJ$4-$B211+1)</f>
        <v/>
      </c>
      <c r="AK211" s="121">
        <f>$C211*INDEX(Curves!$AV$8:$AV$68,AK$4-$B211+1)</f>
        <v/>
      </c>
      <c r="AL211" s="121">
        <f>$C211*INDEX(Curves!$AV$8:$AV$68,AL$4-$B211+1)</f>
        <v/>
      </c>
      <c r="AM211" s="121">
        <f>$C211*INDEX(Curves!$AV$8:$AV$68,AM$4-$B211+1)</f>
        <v/>
      </c>
      <c r="AN211" s="121">
        <f>$C211*INDEX(Curves!$AV$8:$AV$68,AN$4-$B211+1)</f>
        <v/>
      </c>
      <c r="AO211" s="121">
        <f>$C211*INDEX(Curves!$AV$8:$AV$68,AO$4-$B211+1)</f>
        <v/>
      </c>
      <c r="AP211" s="121">
        <f>$C211*INDEX(Curves!$AV$8:$AV$68,AP$4-$B211+1)</f>
        <v/>
      </c>
      <c r="AQ211" s="121">
        <f>$C211*INDEX(Curves!$AV$8:$AV$68,AQ$4-$B211+1)</f>
        <v/>
      </c>
      <c r="AR211" s="121">
        <f>$C211*INDEX(Curves!$AV$8:$AV$68,AR$4-$B211+1)</f>
        <v/>
      </c>
      <c r="AS211" s="121">
        <f>$C211*INDEX(Curves!$AV$8:$AV$68,AS$4-$B211+1)</f>
        <v/>
      </c>
      <c r="AT211" s="121">
        <f>$C211*INDEX(Curves!$AV$8:$AV$68,AT$4-$B211+1)</f>
        <v/>
      </c>
      <c r="AU211" s="121">
        <f>$C211*INDEX(Curves!$AV$8:$AV$68,AU$4-$B211+1)</f>
        <v/>
      </c>
      <c r="AV211" s="121">
        <f>$C211*INDEX(Curves!$AV$8:$AV$68,AV$4-$B211+1)</f>
        <v/>
      </c>
      <c r="AW211" s="121">
        <f>$C211*INDEX(Curves!$AV$8:$AV$68,AW$4-$B211+1)</f>
        <v/>
      </c>
      <c r="AX211" s="121">
        <f>$C211*INDEX(Curves!$AV$8:$AV$68,AX$4-$B211+1)</f>
        <v/>
      </c>
      <c r="AY211" s="121">
        <f>$C211*INDEX(Curves!$AV$8:$AV$68,AY$4-$B211+1)</f>
        <v/>
      </c>
      <c r="AZ211" s="121">
        <f>$C211*INDEX(Curves!$AV$8:$AV$68,AZ$4-$B211+1)</f>
        <v/>
      </c>
      <c r="BA211" s="121">
        <f>$C211*INDEX(Curves!$AV$8:$AV$68,BA$4-$B211+1)</f>
        <v/>
      </c>
      <c r="BB211" s="121">
        <f>$C211*INDEX(Curves!$AV$8:$AV$68,BB$4-$B211+1)</f>
        <v/>
      </c>
      <c r="BC211" s="121">
        <f>$C211*INDEX(Curves!$AV$8:$AV$68,BC$4-$B211+1)</f>
        <v/>
      </c>
      <c r="BD211" s="121">
        <f>$C211*INDEX(Curves!$AV$8:$AV$68,BD$4-$B211+1)</f>
        <v/>
      </c>
      <c r="BE211" s="121">
        <f>$C211*INDEX(Curves!$AV$8:$AV$68,BE$4-$B211+1)</f>
        <v/>
      </c>
      <c r="BF211" s="121">
        <f>$C211*INDEX(Curves!$AV$8:$AV$68,BF$4-$B211+1)</f>
        <v/>
      </c>
      <c r="BG211" s="121">
        <f>$C211*INDEX(Curves!$AV$8:$AV$68,BG$4-$B211+1)</f>
        <v/>
      </c>
      <c r="BH211" s="121">
        <f>$C211*INDEX(Curves!$AV$8:$AV$68,BH$4-$B211+1)</f>
        <v/>
      </c>
      <c r="BI211" s="121">
        <f>$C211*INDEX(Curves!$AV$8:$AV$68,BI$4-$B211+1)</f>
        <v/>
      </c>
      <c r="BJ211" s="121">
        <f>$C211*INDEX(Curves!$AV$8:$AV$68,BJ$4-$B211+1)</f>
        <v/>
      </c>
      <c r="BK211" s="121">
        <f>$C211*INDEX(Curves!$AV$8:$AV$68,BK$4-$B211+1)</f>
        <v/>
      </c>
      <c r="BL211" s="121">
        <f>$C211*INDEX(Curves!$AV$8:$AV$68,BL$4-$B211+1)</f>
        <v/>
      </c>
    </row>
    <row r="212">
      <c r="A212" s="116" t="inlineStr">
        <is>
          <t>Cohort month 14</t>
        </is>
      </c>
      <c r="B212" s="116" t="n">
        <v>14</v>
      </c>
      <c r="C212" s="33">
        <f>INDEX(Ops!$E$85:$BL$85,1,$B212)</f>
        <v/>
      </c>
      <c r="S212" s="121">
        <f>$C212*INDEX(Curves!$AV$8:$AV$68,S$4-$B212+1)</f>
        <v/>
      </c>
      <c r="T212" s="121">
        <f>$C212*INDEX(Curves!$AV$8:$AV$68,T$4-$B212+1)</f>
        <v/>
      </c>
      <c r="U212" s="121">
        <f>$C212*INDEX(Curves!$AV$8:$AV$68,U$4-$B212+1)</f>
        <v/>
      </c>
      <c r="V212" s="121">
        <f>$C212*INDEX(Curves!$AV$8:$AV$68,V$4-$B212+1)</f>
        <v/>
      </c>
      <c r="W212" s="121">
        <f>$C212*INDEX(Curves!$AV$8:$AV$68,W$4-$B212+1)</f>
        <v/>
      </c>
      <c r="X212" s="121">
        <f>$C212*INDEX(Curves!$AV$8:$AV$68,X$4-$B212+1)</f>
        <v/>
      </c>
      <c r="Y212" s="121">
        <f>$C212*INDEX(Curves!$AV$8:$AV$68,Y$4-$B212+1)</f>
        <v/>
      </c>
      <c r="Z212" s="121">
        <f>$C212*INDEX(Curves!$AV$8:$AV$68,Z$4-$B212+1)</f>
        <v/>
      </c>
      <c r="AA212" s="121">
        <f>$C212*INDEX(Curves!$AV$8:$AV$68,AA$4-$B212+1)</f>
        <v/>
      </c>
      <c r="AB212" s="121">
        <f>$C212*INDEX(Curves!$AV$8:$AV$68,AB$4-$B212+1)</f>
        <v/>
      </c>
      <c r="AC212" s="121">
        <f>$C212*INDEX(Curves!$AV$8:$AV$68,AC$4-$B212+1)</f>
        <v/>
      </c>
      <c r="AD212" s="121">
        <f>$C212*INDEX(Curves!$AV$8:$AV$68,AD$4-$B212+1)</f>
        <v/>
      </c>
      <c r="AE212" s="121">
        <f>$C212*INDEX(Curves!$AV$8:$AV$68,AE$4-$B212+1)</f>
        <v/>
      </c>
      <c r="AF212" s="121">
        <f>$C212*INDEX(Curves!$AV$8:$AV$68,AF$4-$B212+1)</f>
        <v/>
      </c>
      <c r="AG212" s="121">
        <f>$C212*INDEX(Curves!$AV$8:$AV$68,AG$4-$B212+1)</f>
        <v/>
      </c>
      <c r="AH212" s="121">
        <f>$C212*INDEX(Curves!$AV$8:$AV$68,AH$4-$B212+1)</f>
        <v/>
      </c>
      <c r="AI212" s="121">
        <f>$C212*INDEX(Curves!$AV$8:$AV$68,AI$4-$B212+1)</f>
        <v/>
      </c>
      <c r="AJ212" s="121">
        <f>$C212*INDEX(Curves!$AV$8:$AV$68,AJ$4-$B212+1)</f>
        <v/>
      </c>
      <c r="AK212" s="121">
        <f>$C212*INDEX(Curves!$AV$8:$AV$68,AK$4-$B212+1)</f>
        <v/>
      </c>
      <c r="AL212" s="121">
        <f>$C212*INDEX(Curves!$AV$8:$AV$68,AL$4-$B212+1)</f>
        <v/>
      </c>
      <c r="AM212" s="121">
        <f>$C212*INDEX(Curves!$AV$8:$AV$68,AM$4-$B212+1)</f>
        <v/>
      </c>
      <c r="AN212" s="121">
        <f>$C212*INDEX(Curves!$AV$8:$AV$68,AN$4-$B212+1)</f>
        <v/>
      </c>
      <c r="AO212" s="121">
        <f>$C212*INDEX(Curves!$AV$8:$AV$68,AO$4-$B212+1)</f>
        <v/>
      </c>
      <c r="AP212" s="121">
        <f>$C212*INDEX(Curves!$AV$8:$AV$68,AP$4-$B212+1)</f>
        <v/>
      </c>
      <c r="AQ212" s="121">
        <f>$C212*INDEX(Curves!$AV$8:$AV$68,AQ$4-$B212+1)</f>
        <v/>
      </c>
      <c r="AR212" s="121">
        <f>$C212*INDEX(Curves!$AV$8:$AV$68,AR$4-$B212+1)</f>
        <v/>
      </c>
      <c r="AS212" s="121">
        <f>$C212*INDEX(Curves!$AV$8:$AV$68,AS$4-$B212+1)</f>
        <v/>
      </c>
      <c r="AT212" s="121">
        <f>$C212*INDEX(Curves!$AV$8:$AV$68,AT$4-$B212+1)</f>
        <v/>
      </c>
      <c r="AU212" s="121">
        <f>$C212*INDEX(Curves!$AV$8:$AV$68,AU$4-$B212+1)</f>
        <v/>
      </c>
      <c r="AV212" s="121">
        <f>$C212*INDEX(Curves!$AV$8:$AV$68,AV$4-$B212+1)</f>
        <v/>
      </c>
      <c r="AW212" s="121">
        <f>$C212*INDEX(Curves!$AV$8:$AV$68,AW$4-$B212+1)</f>
        <v/>
      </c>
      <c r="AX212" s="121">
        <f>$C212*INDEX(Curves!$AV$8:$AV$68,AX$4-$B212+1)</f>
        <v/>
      </c>
      <c r="AY212" s="121">
        <f>$C212*INDEX(Curves!$AV$8:$AV$68,AY$4-$B212+1)</f>
        <v/>
      </c>
      <c r="AZ212" s="121">
        <f>$C212*INDEX(Curves!$AV$8:$AV$68,AZ$4-$B212+1)</f>
        <v/>
      </c>
      <c r="BA212" s="121">
        <f>$C212*INDEX(Curves!$AV$8:$AV$68,BA$4-$B212+1)</f>
        <v/>
      </c>
      <c r="BB212" s="121">
        <f>$C212*INDEX(Curves!$AV$8:$AV$68,BB$4-$B212+1)</f>
        <v/>
      </c>
      <c r="BC212" s="121">
        <f>$C212*INDEX(Curves!$AV$8:$AV$68,BC$4-$B212+1)</f>
        <v/>
      </c>
      <c r="BD212" s="121">
        <f>$C212*INDEX(Curves!$AV$8:$AV$68,BD$4-$B212+1)</f>
        <v/>
      </c>
      <c r="BE212" s="121">
        <f>$C212*INDEX(Curves!$AV$8:$AV$68,BE$4-$B212+1)</f>
        <v/>
      </c>
      <c r="BF212" s="121">
        <f>$C212*INDEX(Curves!$AV$8:$AV$68,BF$4-$B212+1)</f>
        <v/>
      </c>
      <c r="BG212" s="121">
        <f>$C212*INDEX(Curves!$AV$8:$AV$68,BG$4-$B212+1)</f>
        <v/>
      </c>
      <c r="BH212" s="121">
        <f>$C212*INDEX(Curves!$AV$8:$AV$68,BH$4-$B212+1)</f>
        <v/>
      </c>
      <c r="BI212" s="121">
        <f>$C212*INDEX(Curves!$AV$8:$AV$68,BI$4-$B212+1)</f>
        <v/>
      </c>
      <c r="BJ212" s="121">
        <f>$C212*INDEX(Curves!$AV$8:$AV$68,BJ$4-$B212+1)</f>
        <v/>
      </c>
      <c r="BK212" s="121">
        <f>$C212*INDEX(Curves!$AV$8:$AV$68,BK$4-$B212+1)</f>
        <v/>
      </c>
      <c r="BL212" s="121">
        <f>$C212*INDEX(Curves!$AV$8:$AV$68,BL$4-$B212+1)</f>
        <v/>
      </c>
    </row>
    <row r="213">
      <c r="A213" s="116" t="inlineStr">
        <is>
          <t>Cohort month 15</t>
        </is>
      </c>
      <c r="B213" s="116" t="n">
        <v>15</v>
      </c>
      <c r="C213" s="33">
        <f>INDEX(Ops!$E$85:$BL$85,1,$B213)</f>
        <v/>
      </c>
      <c r="T213" s="121">
        <f>$C213*INDEX(Curves!$AV$8:$AV$68,T$4-$B213+1)</f>
        <v/>
      </c>
      <c r="U213" s="121">
        <f>$C213*INDEX(Curves!$AV$8:$AV$68,U$4-$B213+1)</f>
        <v/>
      </c>
      <c r="V213" s="121">
        <f>$C213*INDEX(Curves!$AV$8:$AV$68,V$4-$B213+1)</f>
        <v/>
      </c>
      <c r="W213" s="121">
        <f>$C213*INDEX(Curves!$AV$8:$AV$68,W$4-$B213+1)</f>
        <v/>
      </c>
      <c r="X213" s="121">
        <f>$C213*INDEX(Curves!$AV$8:$AV$68,X$4-$B213+1)</f>
        <v/>
      </c>
      <c r="Y213" s="121">
        <f>$C213*INDEX(Curves!$AV$8:$AV$68,Y$4-$B213+1)</f>
        <v/>
      </c>
      <c r="Z213" s="121">
        <f>$C213*INDEX(Curves!$AV$8:$AV$68,Z$4-$B213+1)</f>
        <v/>
      </c>
      <c r="AA213" s="121">
        <f>$C213*INDEX(Curves!$AV$8:$AV$68,AA$4-$B213+1)</f>
        <v/>
      </c>
      <c r="AB213" s="121">
        <f>$C213*INDEX(Curves!$AV$8:$AV$68,AB$4-$B213+1)</f>
        <v/>
      </c>
      <c r="AC213" s="121">
        <f>$C213*INDEX(Curves!$AV$8:$AV$68,AC$4-$B213+1)</f>
        <v/>
      </c>
      <c r="AD213" s="121">
        <f>$C213*INDEX(Curves!$AV$8:$AV$68,AD$4-$B213+1)</f>
        <v/>
      </c>
      <c r="AE213" s="121">
        <f>$C213*INDEX(Curves!$AV$8:$AV$68,AE$4-$B213+1)</f>
        <v/>
      </c>
      <c r="AF213" s="121">
        <f>$C213*INDEX(Curves!$AV$8:$AV$68,AF$4-$B213+1)</f>
        <v/>
      </c>
      <c r="AG213" s="121">
        <f>$C213*INDEX(Curves!$AV$8:$AV$68,AG$4-$B213+1)</f>
        <v/>
      </c>
      <c r="AH213" s="121">
        <f>$C213*INDEX(Curves!$AV$8:$AV$68,AH$4-$B213+1)</f>
        <v/>
      </c>
      <c r="AI213" s="121">
        <f>$C213*INDEX(Curves!$AV$8:$AV$68,AI$4-$B213+1)</f>
        <v/>
      </c>
      <c r="AJ213" s="121">
        <f>$C213*INDEX(Curves!$AV$8:$AV$68,AJ$4-$B213+1)</f>
        <v/>
      </c>
      <c r="AK213" s="121">
        <f>$C213*INDEX(Curves!$AV$8:$AV$68,AK$4-$B213+1)</f>
        <v/>
      </c>
      <c r="AL213" s="121">
        <f>$C213*INDEX(Curves!$AV$8:$AV$68,AL$4-$B213+1)</f>
        <v/>
      </c>
      <c r="AM213" s="121">
        <f>$C213*INDEX(Curves!$AV$8:$AV$68,AM$4-$B213+1)</f>
        <v/>
      </c>
      <c r="AN213" s="121">
        <f>$C213*INDEX(Curves!$AV$8:$AV$68,AN$4-$B213+1)</f>
        <v/>
      </c>
      <c r="AO213" s="121">
        <f>$C213*INDEX(Curves!$AV$8:$AV$68,AO$4-$B213+1)</f>
        <v/>
      </c>
      <c r="AP213" s="121">
        <f>$C213*INDEX(Curves!$AV$8:$AV$68,AP$4-$B213+1)</f>
        <v/>
      </c>
      <c r="AQ213" s="121">
        <f>$C213*INDEX(Curves!$AV$8:$AV$68,AQ$4-$B213+1)</f>
        <v/>
      </c>
      <c r="AR213" s="121">
        <f>$C213*INDEX(Curves!$AV$8:$AV$68,AR$4-$B213+1)</f>
        <v/>
      </c>
      <c r="AS213" s="121">
        <f>$C213*INDEX(Curves!$AV$8:$AV$68,AS$4-$B213+1)</f>
        <v/>
      </c>
      <c r="AT213" s="121">
        <f>$C213*INDEX(Curves!$AV$8:$AV$68,AT$4-$B213+1)</f>
        <v/>
      </c>
      <c r="AU213" s="121">
        <f>$C213*INDEX(Curves!$AV$8:$AV$68,AU$4-$B213+1)</f>
        <v/>
      </c>
      <c r="AV213" s="121">
        <f>$C213*INDEX(Curves!$AV$8:$AV$68,AV$4-$B213+1)</f>
        <v/>
      </c>
      <c r="AW213" s="121">
        <f>$C213*INDEX(Curves!$AV$8:$AV$68,AW$4-$B213+1)</f>
        <v/>
      </c>
      <c r="AX213" s="121">
        <f>$C213*INDEX(Curves!$AV$8:$AV$68,AX$4-$B213+1)</f>
        <v/>
      </c>
      <c r="AY213" s="121">
        <f>$C213*INDEX(Curves!$AV$8:$AV$68,AY$4-$B213+1)</f>
        <v/>
      </c>
      <c r="AZ213" s="121">
        <f>$C213*INDEX(Curves!$AV$8:$AV$68,AZ$4-$B213+1)</f>
        <v/>
      </c>
      <c r="BA213" s="121">
        <f>$C213*INDEX(Curves!$AV$8:$AV$68,BA$4-$B213+1)</f>
        <v/>
      </c>
      <c r="BB213" s="121">
        <f>$C213*INDEX(Curves!$AV$8:$AV$68,BB$4-$B213+1)</f>
        <v/>
      </c>
      <c r="BC213" s="121">
        <f>$C213*INDEX(Curves!$AV$8:$AV$68,BC$4-$B213+1)</f>
        <v/>
      </c>
      <c r="BD213" s="121">
        <f>$C213*INDEX(Curves!$AV$8:$AV$68,BD$4-$B213+1)</f>
        <v/>
      </c>
      <c r="BE213" s="121">
        <f>$C213*INDEX(Curves!$AV$8:$AV$68,BE$4-$B213+1)</f>
        <v/>
      </c>
      <c r="BF213" s="121">
        <f>$C213*INDEX(Curves!$AV$8:$AV$68,BF$4-$B213+1)</f>
        <v/>
      </c>
      <c r="BG213" s="121">
        <f>$C213*INDEX(Curves!$AV$8:$AV$68,BG$4-$B213+1)</f>
        <v/>
      </c>
      <c r="BH213" s="121">
        <f>$C213*INDEX(Curves!$AV$8:$AV$68,BH$4-$B213+1)</f>
        <v/>
      </c>
      <c r="BI213" s="121">
        <f>$C213*INDEX(Curves!$AV$8:$AV$68,BI$4-$B213+1)</f>
        <v/>
      </c>
      <c r="BJ213" s="121">
        <f>$C213*INDEX(Curves!$AV$8:$AV$68,BJ$4-$B213+1)</f>
        <v/>
      </c>
      <c r="BK213" s="121">
        <f>$C213*INDEX(Curves!$AV$8:$AV$68,BK$4-$B213+1)</f>
        <v/>
      </c>
      <c r="BL213" s="121">
        <f>$C213*INDEX(Curves!$AV$8:$AV$68,BL$4-$B213+1)</f>
        <v/>
      </c>
    </row>
    <row r="214">
      <c r="A214" s="116" t="inlineStr">
        <is>
          <t>Cohort month 16</t>
        </is>
      </c>
      <c r="B214" s="116" t="n">
        <v>16</v>
      </c>
      <c r="C214" s="33">
        <f>INDEX(Ops!$E$85:$BL$85,1,$B214)</f>
        <v/>
      </c>
      <c r="U214" s="121">
        <f>$C214*INDEX(Curves!$AV$8:$AV$68,U$4-$B214+1)</f>
        <v/>
      </c>
      <c r="V214" s="121">
        <f>$C214*INDEX(Curves!$AV$8:$AV$68,V$4-$B214+1)</f>
        <v/>
      </c>
      <c r="W214" s="121">
        <f>$C214*INDEX(Curves!$AV$8:$AV$68,W$4-$B214+1)</f>
        <v/>
      </c>
      <c r="X214" s="121">
        <f>$C214*INDEX(Curves!$AV$8:$AV$68,X$4-$B214+1)</f>
        <v/>
      </c>
      <c r="Y214" s="121">
        <f>$C214*INDEX(Curves!$AV$8:$AV$68,Y$4-$B214+1)</f>
        <v/>
      </c>
      <c r="Z214" s="121">
        <f>$C214*INDEX(Curves!$AV$8:$AV$68,Z$4-$B214+1)</f>
        <v/>
      </c>
      <c r="AA214" s="121">
        <f>$C214*INDEX(Curves!$AV$8:$AV$68,AA$4-$B214+1)</f>
        <v/>
      </c>
      <c r="AB214" s="121">
        <f>$C214*INDEX(Curves!$AV$8:$AV$68,AB$4-$B214+1)</f>
        <v/>
      </c>
      <c r="AC214" s="121">
        <f>$C214*INDEX(Curves!$AV$8:$AV$68,AC$4-$B214+1)</f>
        <v/>
      </c>
      <c r="AD214" s="121">
        <f>$C214*INDEX(Curves!$AV$8:$AV$68,AD$4-$B214+1)</f>
        <v/>
      </c>
      <c r="AE214" s="121">
        <f>$C214*INDEX(Curves!$AV$8:$AV$68,AE$4-$B214+1)</f>
        <v/>
      </c>
      <c r="AF214" s="121">
        <f>$C214*INDEX(Curves!$AV$8:$AV$68,AF$4-$B214+1)</f>
        <v/>
      </c>
      <c r="AG214" s="121">
        <f>$C214*INDEX(Curves!$AV$8:$AV$68,AG$4-$B214+1)</f>
        <v/>
      </c>
      <c r="AH214" s="121">
        <f>$C214*INDEX(Curves!$AV$8:$AV$68,AH$4-$B214+1)</f>
        <v/>
      </c>
      <c r="AI214" s="121">
        <f>$C214*INDEX(Curves!$AV$8:$AV$68,AI$4-$B214+1)</f>
        <v/>
      </c>
      <c r="AJ214" s="121">
        <f>$C214*INDEX(Curves!$AV$8:$AV$68,AJ$4-$B214+1)</f>
        <v/>
      </c>
      <c r="AK214" s="121">
        <f>$C214*INDEX(Curves!$AV$8:$AV$68,AK$4-$B214+1)</f>
        <v/>
      </c>
      <c r="AL214" s="121">
        <f>$C214*INDEX(Curves!$AV$8:$AV$68,AL$4-$B214+1)</f>
        <v/>
      </c>
      <c r="AM214" s="121">
        <f>$C214*INDEX(Curves!$AV$8:$AV$68,AM$4-$B214+1)</f>
        <v/>
      </c>
      <c r="AN214" s="121">
        <f>$C214*INDEX(Curves!$AV$8:$AV$68,AN$4-$B214+1)</f>
        <v/>
      </c>
      <c r="AO214" s="121">
        <f>$C214*INDEX(Curves!$AV$8:$AV$68,AO$4-$B214+1)</f>
        <v/>
      </c>
      <c r="AP214" s="121">
        <f>$C214*INDEX(Curves!$AV$8:$AV$68,AP$4-$B214+1)</f>
        <v/>
      </c>
      <c r="AQ214" s="121">
        <f>$C214*INDEX(Curves!$AV$8:$AV$68,AQ$4-$B214+1)</f>
        <v/>
      </c>
      <c r="AR214" s="121">
        <f>$C214*INDEX(Curves!$AV$8:$AV$68,AR$4-$B214+1)</f>
        <v/>
      </c>
      <c r="AS214" s="121">
        <f>$C214*INDEX(Curves!$AV$8:$AV$68,AS$4-$B214+1)</f>
        <v/>
      </c>
      <c r="AT214" s="121">
        <f>$C214*INDEX(Curves!$AV$8:$AV$68,AT$4-$B214+1)</f>
        <v/>
      </c>
      <c r="AU214" s="121">
        <f>$C214*INDEX(Curves!$AV$8:$AV$68,AU$4-$B214+1)</f>
        <v/>
      </c>
      <c r="AV214" s="121">
        <f>$C214*INDEX(Curves!$AV$8:$AV$68,AV$4-$B214+1)</f>
        <v/>
      </c>
      <c r="AW214" s="121">
        <f>$C214*INDEX(Curves!$AV$8:$AV$68,AW$4-$B214+1)</f>
        <v/>
      </c>
      <c r="AX214" s="121">
        <f>$C214*INDEX(Curves!$AV$8:$AV$68,AX$4-$B214+1)</f>
        <v/>
      </c>
      <c r="AY214" s="121">
        <f>$C214*INDEX(Curves!$AV$8:$AV$68,AY$4-$B214+1)</f>
        <v/>
      </c>
      <c r="AZ214" s="121">
        <f>$C214*INDEX(Curves!$AV$8:$AV$68,AZ$4-$B214+1)</f>
        <v/>
      </c>
      <c r="BA214" s="121">
        <f>$C214*INDEX(Curves!$AV$8:$AV$68,BA$4-$B214+1)</f>
        <v/>
      </c>
      <c r="BB214" s="121">
        <f>$C214*INDEX(Curves!$AV$8:$AV$68,BB$4-$B214+1)</f>
        <v/>
      </c>
      <c r="BC214" s="121">
        <f>$C214*INDEX(Curves!$AV$8:$AV$68,BC$4-$B214+1)</f>
        <v/>
      </c>
      <c r="BD214" s="121">
        <f>$C214*INDEX(Curves!$AV$8:$AV$68,BD$4-$B214+1)</f>
        <v/>
      </c>
      <c r="BE214" s="121">
        <f>$C214*INDEX(Curves!$AV$8:$AV$68,BE$4-$B214+1)</f>
        <v/>
      </c>
      <c r="BF214" s="121">
        <f>$C214*INDEX(Curves!$AV$8:$AV$68,BF$4-$B214+1)</f>
        <v/>
      </c>
      <c r="BG214" s="121">
        <f>$C214*INDEX(Curves!$AV$8:$AV$68,BG$4-$B214+1)</f>
        <v/>
      </c>
      <c r="BH214" s="121">
        <f>$C214*INDEX(Curves!$AV$8:$AV$68,BH$4-$B214+1)</f>
        <v/>
      </c>
      <c r="BI214" s="121">
        <f>$C214*INDEX(Curves!$AV$8:$AV$68,BI$4-$B214+1)</f>
        <v/>
      </c>
      <c r="BJ214" s="121">
        <f>$C214*INDEX(Curves!$AV$8:$AV$68,BJ$4-$B214+1)</f>
        <v/>
      </c>
      <c r="BK214" s="121">
        <f>$C214*INDEX(Curves!$AV$8:$AV$68,BK$4-$B214+1)</f>
        <v/>
      </c>
      <c r="BL214" s="121">
        <f>$C214*INDEX(Curves!$AV$8:$AV$68,BL$4-$B214+1)</f>
        <v/>
      </c>
    </row>
    <row r="215">
      <c r="A215" s="116" t="inlineStr">
        <is>
          <t>Cohort month 17</t>
        </is>
      </c>
      <c r="B215" s="116" t="n">
        <v>17</v>
      </c>
      <c r="C215" s="33">
        <f>INDEX(Ops!$E$85:$BL$85,1,$B215)</f>
        <v/>
      </c>
      <c r="V215" s="121">
        <f>$C215*INDEX(Curves!$AV$8:$AV$68,V$4-$B215+1)</f>
        <v/>
      </c>
      <c r="W215" s="121">
        <f>$C215*INDEX(Curves!$AV$8:$AV$68,W$4-$B215+1)</f>
        <v/>
      </c>
      <c r="X215" s="121">
        <f>$C215*INDEX(Curves!$AV$8:$AV$68,X$4-$B215+1)</f>
        <v/>
      </c>
      <c r="Y215" s="121">
        <f>$C215*INDEX(Curves!$AV$8:$AV$68,Y$4-$B215+1)</f>
        <v/>
      </c>
      <c r="Z215" s="121">
        <f>$C215*INDEX(Curves!$AV$8:$AV$68,Z$4-$B215+1)</f>
        <v/>
      </c>
      <c r="AA215" s="121">
        <f>$C215*INDEX(Curves!$AV$8:$AV$68,AA$4-$B215+1)</f>
        <v/>
      </c>
      <c r="AB215" s="121">
        <f>$C215*INDEX(Curves!$AV$8:$AV$68,AB$4-$B215+1)</f>
        <v/>
      </c>
      <c r="AC215" s="121">
        <f>$C215*INDEX(Curves!$AV$8:$AV$68,AC$4-$B215+1)</f>
        <v/>
      </c>
      <c r="AD215" s="121">
        <f>$C215*INDEX(Curves!$AV$8:$AV$68,AD$4-$B215+1)</f>
        <v/>
      </c>
      <c r="AE215" s="121">
        <f>$C215*INDEX(Curves!$AV$8:$AV$68,AE$4-$B215+1)</f>
        <v/>
      </c>
      <c r="AF215" s="121">
        <f>$C215*INDEX(Curves!$AV$8:$AV$68,AF$4-$B215+1)</f>
        <v/>
      </c>
      <c r="AG215" s="121">
        <f>$C215*INDEX(Curves!$AV$8:$AV$68,AG$4-$B215+1)</f>
        <v/>
      </c>
      <c r="AH215" s="121">
        <f>$C215*INDEX(Curves!$AV$8:$AV$68,AH$4-$B215+1)</f>
        <v/>
      </c>
      <c r="AI215" s="121">
        <f>$C215*INDEX(Curves!$AV$8:$AV$68,AI$4-$B215+1)</f>
        <v/>
      </c>
      <c r="AJ215" s="121">
        <f>$C215*INDEX(Curves!$AV$8:$AV$68,AJ$4-$B215+1)</f>
        <v/>
      </c>
      <c r="AK215" s="121">
        <f>$C215*INDEX(Curves!$AV$8:$AV$68,AK$4-$B215+1)</f>
        <v/>
      </c>
      <c r="AL215" s="121">
        <f>$C215*INDEX(Curves!$AV$8:$AV$68,AL$4-$B215+1)</f>
        <v/>
      </c>
      <c r="AM215" s="121">
        <f>$C215*INDEX(Curves!$AV$8:$AV$68,AM$4-$B215+1)</f>
        <v/>
      </c>
      <c r="AN215" s="121">
        <f>$C215*INDEX(Curves!$AV$8:$AV$68,AN$4-$B215+1)</f>
        <v/>
      </c>
      <c r="AO215" s="121">
        <f>$C215*INDEX(Curves!$AV$8:$AV$68,AO$4-$B215+1)</f>
        <v/>
      </c>
      <c r="AP215" s="121">
        <f>$C215*INDEX(Curves!$AV$8:$AV$68,AP$4-$B215+1)</f>
        <v/>
      </c>
      <c r="AQ215" s="121">
        <f>$C215*INDEX(Curves!$AV$8:$AV$68,AQ$4-$B215+1)</f>
        <v/>
      </c>
      <c r="AR215" s="121">
        <f>$C215*INDEX(Curves!$AV$8:$AV$68,AR$4-$B215+1)</f>
        <v/>
      </c>
      <c r="AS215" s="121">
        <f>$C215*INDEX(Curves!$AV$8:$AV$68,AS$4-$B215+1)</f>
        <v/>
      </c>
      <c r="AT215" s="121">
        <f>$C215*INDEX(Curves!$AV$8:$AV$68,AT$4-$B215+1)</f>
        <v/>
      </c>
      <c r="AU215" s="121">
        <f>$C215*INDEX(Curves!$AV$8:$AV$68,AU$4-$B215+1)</f>
        <v/>
      </c>
      <c r="AV215" s="121">
        <f>$C215*INDEX(Curves!$AV$8:$AV$68,AV$4-$B215+1)</f>
        <v/>
      </c>
      <c r="AW215" s="121">
        <f>$C215*INDEX(Curves!$AV$8:$AV$68,AW$4-$B215+1)</f>
        <v/>
      </c>
      <c r="AX215" s="121">
        <f>$C215*INDEX(Curves!$AV$8:$AV$68,AX$4-$B215+1)</f>
        <v/>
      </c>
      <c r="AY215" s="121">
        <f>$C215*INDEX(Curves!$AV$8:$AV$68,AY$4-$B215+1)</f>
        <v/>
      </c>
      <c r="AZ215" s="121">
        <f>$C215*INDEX(Curves!$AV$8:$AV$68,AZ$4-$B215+1)</f>
        <v/>
      </c>
      <c r="BA215" s="121">
        <f>$C215*INDEX(Curves!$AV$8:$AV$68,BA$4-$B215+1)</f>
        <v/>
      </c>
      <c r="BB215" s="121">
        <f>$C215*INDEX(Curves!$AV$8:$AV$68,BB$4-$B215+1)</f>
        <v/>
      </c>
      <c r="BC215" s="121">
        <f>$C215*INDEX(Curves!$AV$8:$AV$68,BC$4-$B215+1)</f>
        <v/>
      </c>
      <c r="BD215" s="121">
        <f>$C215*INDEX(Curves!$AV$8:$AV$68,BD$4-$B215+1)</f>
        <v/>
      </c>
      <c r="BE215" s="121">
        <f>$C215*INDEX(Curves!$AV$8:$AV$68,BE$4-$B215+1)</f>
        <v/>
      </c>
      <c r="BF215" s="121">
        <f>$C215*INDEX(Curves!$AV$8:$AV$68,BF$4-$B215+1)</f>
        <v/>
      </c>
      <c r="BG215" s="121">
        <f>$C215*INDEX(Curves!$AV$8:$AV$68,BG$4-$B215+1)</f>
        <v/>
      </c>
      <c r="BH215" s="121">
        <f>$C215*INDEX(Curves!$AV$8:$AV$68,BH$4-$B215+1)</f>
        <v/>
      </c>
      <c r="BI215" s="121">
        <f>$C215*INDEX(Curves!$AV$8:$AV$68,BI$4-$B215+1)</f>
        <v/>
      </c>
      <c r="BJ215" s="121">
        <f>$C215*INDEX(Curves!$AV$8:$AV$68,BJ$4-$B215+1)</f>
        <v/>
      </c>
      <c r="BK215" s="121">
        <f>$C215*INDEX(Curves!$AV$8:$AV$68,BK$4-$B215+1)</f>
        <v/>
      </c>
      <c r="BL215" s="121">
        <f>$C215*INDEX(Curves!$AV$8:$AV$68,BL$4-$B215+1)</f>
        <v/>
      </c>
    </row>
    <row r="216">
      <c r="A216" s="116" t="inlineStr">
        <is>
          <t>Cohort month 18</t>
        </is>
      </c>
      <c r="B216" s="116" t="n">
        <v>18</v>
      </c>
      <c r="C216" s="33">
        <f>INDEX(Ops!$E$85:$BL$85,1,$B216)</f>
        <v/>
      </c>
      <c r="W216" s="121">
        <f>$C216*INDEX(Curves!$AV$8:$AV$68,W$4-$B216+1)</f>
        <v/>
      </c>
      <c r="X216" s="121">
        <f>$C216*INDEX(Curves!$AV$8:$AV$68,X$4-$B216+1)</f>
        <v/>
      </c>
      <c r="Y216" s="121">
        <f>$C216*INDEX(Curves!$AV$8:$AV$68,Y$4-$B216+1)</f>
        <v/>
      </c>
      <c r="Z216" s="121">
        <f>$C216*INDEX(Curves!$AV$8:$AV$68,Z$4-$B216+1)</f>
        <v/>
      </c>
      <c r="AA216" s="121">
        <f>$C216*INDEX(Curves!$AV$8:$AV$68,AA$4-$B216+1)</f>
        <v/>
      </c>
      <c r="AB216" s="121">
        <f>$C216*INDEX(Curves!$AV$8:$AV$68,AB$4-$B216+1)</f>
        <v/>
      </c>
      <c r="AC216" s="121">
        <f>$C216*INDEX(Curves!$AV$8:$AV$68,AC$4-$B216+1)</f>
        <v/>
      </c>
      <c r="AD216" s="121">
        <f>$C216*INDEX(Curves!$AV$8:$AV$68,AD$4-$B216+1)</f>
        <v/>
      </c>
      <c r="AE216" s="121">
        <f>$C216*INDEX(Curves!$AV$8:$AV$68,AE$4-$B216+1)</f>
        <v/>
      </c>
      <c r="AF216" s="121">
        <f>$C216*INDEX(Curves!$AV$8:$AV$68,AF$4-$B216+1)</f>
        <v/>
      </c>
      <c r="AG216" s="121">
        <f>$C216*INDEX(Curves!$AV$8:$AV$68,AG$4-$B216+1)</f>
        <v/>
      </c>
      <c r="AH216" s="121">
        <f>$C216*INDEX(Curves!$AV$8:$AV$68,AH$4-$B216+1)</f>
        <v/>
      </c>
      <c r="AI216" s="121">
        <f>$C216*INDEX(Curves!$AV$8:$AV$68,AI$4-$B216+1)</f>
        <v/>
      </c>
      <c r="AJ216" s="121">
        <f>$C216*INDEX(Curves!$AV$8:$AV$68,AJ$4-$B216+1)</f>
        <v/>
      </c>
      <c r="AK216" s="121">
        <f>$C216*INDEX(Curves!$AV$8:$AV$68,AK$4-$B216+1)</f>
        <v/>
      </c>
      <c r="AL216" s="121">
        <f>$C216*INDEX(Curves!$AV$8:$AV$68,AL$4-$B216+1)</f>
        <v/>
      </c>
      <c r="AM216" s="121">
        <f>$C216*INDEX(Curves!$AV$8:$AV$68,AM$4-$B216+1)</f>
        <v/>
      </c>
      <c r="AN216" s="121">
        <f>$C216*INDEX(Curves!$AV$8:$AV$68,AN$4-$B216+1)</f>
        <v/>
      </c>
      <c r="AO216" s="121">
        <f>$C216*INDEX(Curves!$AV$8:$AV$68,AO$4-$B216+1)</f>
        <v/>
      </c>
      <c r="AP216" s="121">
        <f>$C216*INDEX(Curves!$AV$8:$AV$68,AP$4-$B216+1)</f>
        <v/>
      </c>
      <c r="AQ216" s="121">
        <f>$C216*INDEX(Curves!$AV$8:$AV$68,AQ$4-$B216+1)</f>
        <v/>
      </c>
      <c r="AR216" s="121">
        <f>$C216*INDEX(Curves!$AV$8:$AV$68,AR$4-$B216+1)</f>
        <v/>
      </c>
      <c r="AS216" s="121">
        <f>$C216*INDEX(Curves!$AV$8:$AV$68,AS$4-$B216+1)</f>
        <v/>
      </c>
      <c r="AT216" s="121">
        <f>$C216*INDEX(Curves!$AV$8:$AV$68,AT$4-$B216+1)</f>
        <v/>
      </c>
      <c r="AU216" s="121">
        <f>$C216*INDEX(Curves!$AV$8:$AV$68,AU$4-$B216+1)</f>
        <v/>
      </c>
      <c r="AV216" s="121">
        <f>$C216*INDEX(Curves!$AV$8:$AV$68,AV$4-$B216+1)</f>
        <v/>
      </c>
      <c r="AW216" s="121">
        <f>$C216*INDEX(Curves!$AV$8:$AV$68,AW$4-$B216+1)</f>
        <v/>
      </c>
      <c r="AX216" s="121">
        <f>$C216*INDEX(Curves!$AV$8:$AV$68,AX$4-$B216+1)</f>
        <v/>
      </c>
      <c r="AY216" s="121">
        <f>$C216*INDEX(Curves!$AV$8:$AV$68,AY$4-$B216+1)</f>
        <v/>
      </c>
      <c r="AZ216" s="121">
        <f>$C216*INDEX(Curves!$AV$8:$AV$68,AZ$4-$B216+1)</f>
        <v/>
      </c>
      <c r="BA216" s="121">
        <f>$C216*INDEX(Curves!$AV$8:$AV$68,BA$4-$B216+1)</f>
        <v/>
      </c>
      <c r="BB216" s="121">
        <f>$C216*INDEX(Curves!$AV$8:$AV$68,BB$4-$B216+1)</f>
        <v/>
      </c>
      <c r="BC216" s="121">
        <f>$C216*INDEX(Curves!$AV$8:$AV$68,BC$4-$B216+1)</f>
        <v/>
      </c>
      <c r="BD216" s="121">
        <f>$C216*INDEX(Curves!$AV$8:$AV$68,BD$4-$B216+1)</f>
        <v/>
      </c>
      <c r="BE216" s="121">
        <f>$C216*INDEX(Curves!$AV$8:$AV$68,BE$4-$B216+1)</f>
        <v/>
      </c>
      <c r="BF216" s="121">
        <f>$C216*INDEX(Curves!$AV$8:$AV$68,BF$4-$B216+1)</f>
        <v/>
      </c>
      <c r="BG216" s="121">
        <f>$C216*INDEX(Curves!$AV$8:$AV$68,BG$4-$B216+1)</f>
        <v/>
      </c>
      <c r="BH216" s="121">
        <f>$C216*INDEX(Curves!$AV$8:$AV$68,BH$4-$B216+1)</f>
        <v/>
      </c>
      <c r="BI216" s="121">
        <f>$C216*INDEX(Curves!$AV$8:$AV$68,BI$4-$B216+1)</f>
        <v/>
      </c>
      <c r="BJ216" s="121">
        <f>$C216*INDEX(Curves!$AV$8:$AV$68,BJ$4-$B216+1)</f>
        <v/>
      </c>
      <c r="BK216" s="121">
        <f>$C216*INDEX(Curves!$AV$8:$AV$68,BK$4-$B216+1)</f>
        <v/>
      </c>
      <c r="BL216" s="121">
        <f>$C216*INDEX(Curves!$AV$8:$AV$68,BL$4-$B216+1)</f>
        <v/>
      </c>
    </row>
    <row r="217">
      <c r="A217" s="116" t="inlineStr">
        <is>
          <t>Cohort month 19</t>
        </is>
      </c>
      <c r="B217" s="116" t="n">
        <v>19</v>
      </c>
      <c r="C217" s="33">
        <f>INDEX(Ops!$E$85:$BL$85,1,$B217)</f>
        <v/>
      </c>
      <c r="X217" s="121">
        <f>$C217*INDEX(Curves!$AV$8:$AV$68,X$4-$B217+1)</f>
        <v/>
      </c>
      <c r="Y217" s="121">
        <f>$C217*INDEX(Curves!$AV$8:$AV$68,Y$4-$B217+1)</f>
        <v/>
      </c>
      <c r="Z217" s="121">
        <f>$C217*INDEX(Curves!$AV$8:$AV$68,Z$4-$B217+1)</f>
        <v/>
      </c>
      <c r="AA217" s="121">
        <f>$C217*INDEX(Curves!$AV$8:$AV$68,AA$4-$B217+1)</f>
        <v/>
      </c>
      <c r="AB217" s="121">
        <f>$C217*INDEX(Curves!$AV$8:$AV$68,AB$4-$B217+1)</f>
        <v/>
      </c>
      <c r="AC217" s="121">
        <f>$C217*INDEX(Curves!$AV$8:$AV$68,AC$4-$B217+1)</f>
        <v/>
      </c>
      <c r="AD217" s="121">
        <f>$C217*INDEX(Curves!$AV$8:$AV$68,AD$4-$B217+1)</f>
        <v/>
      </c>
      <c r="AE217" s="121">
        <f>$C217*INDEX(Curves!$AV$8:$AV$68,AE$4-$B217+1)</f>
        <v/>
      </c>
      <c r="AF217" s="121">
        <f>$C217*INDEX(Curves!$AV$8:$AV$68,AF$4-$B217+1)</f>
        <v/>
      </c>
      <c r="AG217" s="121">
        <f>$C217*INDEX(Curves!$AV$8:$AV$68,AG$4-$B217+1)</f>
        <v/>
      </c>
      <c r="AH217" s="121">
        <f>$C217*INDEX(Curves!$AV$8:$AV$68,AH$4-$B217+1)</f>
        <v/>
      </c>
      <c r="AI217" s="121">
        <f>$C217*INDEX(Curves!$AV$8:$AV$68,AI$4-$B217+1)</f>
        <v/>
      </c>
      <c r="AJ217" s="121">
        <f>$C217*INDEX(Curves!$AV$8:$AV$68,AJ$4-$B217+1)</f>
        <v/>
      </c>
      <c r="AK217" s="121">
        <f>$C217*INDEX(Curves!$AV$8:$AV$68,AK$4-$B217+1)</f>
        <v/>
      </c>
      <c r="AL217" s="121">
        <f>$C217*INDEX(Curves!$AV$8:$AV$68,AL$4-$B217+1)</f>
        <v/>
      </c>
      <c r="AM217" s="121">
        <f>$C217*INDEX(Curves!$AV$8:$AV$68,AM$4-$B217+1)</f>
        <v/>
      </c>
      <c r="AN217" s="121">
        <f>$C217*INDEX(Curves!$AV$8:$AV$68,AN$4-$B217+1)</f>
        <v/>
      </c>
      <c r="AO217" s="121">
        <f>$C217*INDEX(Curves!$AV$8:$AV$68,AO$4-$B217+1)</f>
        <v/>
      </c>
      <c r="AP217" s="121">
        <f>$C217*INDEX(Curves!$AV$8:$AV$68,AP$4-$B217+1)</f>
        <v/>
      </c>
      <c r="AQ217" s="121">
        <f>$C217*INDEX(Curves!$AV$8:$AV$68,AQ$4-$B217+1)</f>
        <v/>
      </c>
      <c r="AR217" s="121">
        <f>$C217*INDEX(Curves!$AV$8:$AV$68,AR$4-$B217+1)</f>
        <v/>
      </c>
      <c r="AS217" s="121">
        <f>$C217*INDEX(Curves!$AV$8:$AV$68,AS$4-$B217+1)</f>
        <v/>
      </c>
      <c r="AT217" s="121">
        <f>$C217*INDEX(Curves!$AV$8:$AV$68,AT$4-$B217+1)</f>
        <v/>
      </c>
      <c r="AU217" s="121">
        <f>$C217*INDEX(Curves!$AV$8:$AV$68,AU$4-$B217+1)</f>
        <v/>
      </c>
      <c r="AV217" s="121">
        <f>$C217*INDEX(Curves!$AV$8:$AV$68,AV$4-$B217+1)</f>
        <v/>
      </c>
      <c r="AW217" s="121">
        <f>$C217*INDEX(Curves!$AV$8:$AV$68,AW$4-$B217+1)</f>
        <v/>
      </c>
      <c r="AX217" s="121">
        <f>$C217*INDEX(Curves!$AV$8:$AV$68,AX$4-$B217+1)</f>
        <v/>
      </c>
      <c r="AY217" s="121">
        <f>$C217*INDEX(Curves!$AV$8:$AV$68,AY$4-$B217+1)</f>
        <v/>
      </c>
      <c r="AZ217" s="121">
        <f>$C217*INDEX(Curves!$AV$8:$AV$68,AZ$4-$B217+1)</f>
        <v/>
      </c>
      <c r="BA217" s="121">
        <f>$C217*INDEX(Curves!$AV$8:$AV$68,BA$4-$B217+1)</f>
        <v/>
      </c>
      <c r="BB217" s="121">
        <f>$C217*INDEX(Curves!$AV$8:$AV$68,BB$4-$B217+1)</f>
        <v/>
      </c>
      <c r="BC217" s="121">
        <f>$C217*INDEX(Curves!$AV$8:$AV$68,BC$4-$B217+1)</f>
        <v/>
      </c>
      <c r="BD217" s="121">
        <f>$C217*INDEX(Curves!$AV$8:$AV$68,BD$4-$B217+1)</f>
        <v/>
      </c>
      <c r="BE217" s="121">
        <f>$C217*INDEX(Curves!$AV$8:$AV$68,BE$4-$B217+1)</f>
        <v/>
      </c>
      <c r="BF217" s="121">
        <f>$C217*INDEX(Curves!$AV$8:$AV$68,BF$4-$B217+1)</f>
        <v/>
      </c>
      <c r="BG217" s="121">
        <f>$C217*INDEX(Curves!$AV$8:$AV$68,BG$4-$B217+1)</f>
        <v/>
      </c>
      <c r="BH217" s="121">
        <f>$C217*INDEX(Curves!$AV$8:$AV$68,BH$4-$B217+1)</f>
        <v/>
      </c>
      <c r="BI217" s="121">
        <f>$C217*INDEX(Curves!$AV$8:$AV$68,BI$4-$B217+1)</f>
        <v/>
      </c>
      <c r="BJ217" s="121">
        <f>$C217*INDEX(Curves!$AV$8:$AV$68,BJ$4-$B217+1)</f>
        <v/>
      </c>
      <c r="BK217" s="121">
        <f>$C217*INDEX(Curves!$AV$8:$AV$68,BK$4-$B217+1)</f>
        <v/>
      </c>
      <c r="BL217" s="121">
        <f>$C217*INDEX(Curves!$AV$8:$AV$68,BL$4-$B217+1)</f>
        <v/>
      </c>
    </row>
    <row r="218">
      <c r="A218" s="116" t="inlineStr">
        <is>
          <t>Cohort month 20</t>
        </is>
      </c>
      <c r="B218" s="116" t="n">
        <v>20</v>
      </c>
      <c r="C218" s="33">
        <f>INDEX(Ops!$E$85:$BL$85,1,$B218)</f>
        <v/>
      </c>
      <c r="Y218" s="121">
        <f>$C218*INDEX(Curves!$AV$8:$AV$68,Y$4-$B218+1)</f>
        <v/>
      </c>
      <c r="Z218" s="121">
        <f>$C218*INDEX(Curves!$AV$8:$AV$68,Z$4-$B218+1)</f>
        <v/>
      </c>
      <c r="AA218" s="121">
        <f>$C218*INDEX(Curves!$AV$8:$AV$68,AA$4-$B218+1)</f>
        <v/>
      </c>
      <c r="AB218" s="121">
        <f>$C218*INDEX(Curves!$AV$8:$AV$68,AB$4-$B218+1)</f>
        <v/>
      </c>
      <c r="AC218" s="121">
        <f>$C218*INDEX(Curves!$AV$8:$AV$68,AC$4-$B218+1)</f>
        <v/>
      </c>
      <c r="AD218" s="121">
        <f>$C218*INDEX(Curves!$AV$8:$AV$68,AD$4-$B218+1)</f>
        <v/>
      </c>
      <c r="AE218" s="121">
        <f>$C218*INDEX(Curves!$AV$8:$AV$68,AE$4-$B218+1)</f>
        <v/>
      </c>
      <c r="AF218" s="121">
        <f>$C218*INDEX(Curves!$AV$8:$AV$68,AF$4-$B218+1)</f>
        <v/>
      </c>
      <c r="AG218" s="121">
        <f>$C218*INDEX(Curves!$AV$8:$AV$68,AG$4-$B218+1)</f>
        <v/>
      </c>
      <c r="AH218" s="121">
        <f>$C218*INDEX(Curves!$AV$8:$AV$68,AH$4-$B218+1)</f>
        <v/>
      </c>
      <c r="AI218" s="121">
        <f>$C218*INDEX(Curves!$AV$8:$AV$68,AI$4-$B218+1)</f>
        <v/>
      </c>
      <c r="AJ218" s="121">
        <f>$C218*INDEX(Curves!$AV$8:$AV$68,AJ$4-$B218+1)</f>
        <v/>
      </c>
      <c r="AK218" s="121">
        <f>$C218*INDEX(Curves!$AV$8:$AV$68,AK$4-$B218+1)</f>
        <v/>
      </c>
      <c r="AL218" s="121">
        <f>$C218*INDEX(Curves!$AV$8:$AV$68,AL$4-$B218+1)</f>
        <v/>
      </c>
      <c r="AM218" s="121">
        <f>$C218*INDEX(Curves!$AV$8:$AV$68,AM$4-$B218+1)</f>
        <v/>
      </c>
      <c r="AN218" s="121">
        <f>$C218*INDEX(Curves!$AV$8:$AV$68,AN$4-$B218+1)</f>
        <v/>
      </c>
      <c r="AO218" s="121">
        <f>$C218*INDEX(Curves!$AV$8:$AV$68,AO$4-$B218+1)</f>
        <v/>
      </c>
      <c r="AP218" s="121">
        <f>$C218*INDEX(Curves!$AV$8:$AV$68,AP$4-$B218+1)</f>
        <v/>
      </c>
      <c r="AQ218" s="121">
        <f>$C218*INDEX(Curves!$AV$8:$AV$68,AQ$4-$B218+1)</f>
        <v/>
      </c>
      <c r="AR218" s="121">
        <f>$C218*INDEX(Curves!$AV$8:$AV$68,AR$4-$B218+1)</f>
        <v/>
      </c>
      <c r="AS218" s="121">
        <f>$C218*INDEX(Curves!$AV$8:$AV$68,AS$4-$B218+1)</f>
        <v/>
      </c>
      <c r="AT218" s="121">
        <f>$C218*INDEX(Curves!$AV$8:$AV$68,AT$4-$B218+1)</f>
        <v/>
      </c>
      <c r="AU218" s="121">
        <f>$C218*INDEX(Curves!$AV$8:$AV$68,AU$4-$B218+1)</f>
        <v/>
      </c>
      <c r="AV218" s="121">
        <f>$C218*INDEX(Curves!$AV$8:$AV$68,AV$4-$B218+1)</f>
        <v/>
      </c>
      <c r="AW218" s="121">
        <f>$C218*INDEX(Curves!$AV$8:$AV$68,AW$4-$B218+1)</f>
        <v/>
      </c>
      <c r="AX218" s="121">
        <f>$C218*INDEX(Curves!$AV$8:$AV$68,AX$4-$B218+1)</f>
        <v/>
      </c>
      <c r="AY218" s="121">
        <f>$C218*INDEX(Curves!$AV$8:$AV$68,AY$4-$B218+1)</f>
        <v/>
      </c>
      <c r="AZ218" s="121">
        <f>$C218*INDEX(Curves!$AV$8:$AV$68,AZ$4-$B218+1)</f>
        <v/>
      </c>
      <c r="BA218" s="121">
        <f>$C218*INDEX(Curves!$AV$8:$AV$68,BA$4-$B218+1)</f>
        <v/>
      </c>
      <c r="BB218" s="121">
        <f>$C218*INDEX(Curves!$AV$8:$AV$68,BB$4-$B218+1)</f>
        <v/>
      </c>
      <c r="BC218" s="121">
        <f>$C218*INDEX(Curves!$AV$8:$AV$68,BC$4-$B218+1)</f>
        <v/>
      </c>
      <c r="BD218" s="121">
        <f>$C218*INDEX(Curves!$AV$8:$AV$68,BD$4-$B218+1)</f>
        <v/>
      </c>
      <c r="BE218" s="121">
        <f>$C218*INDEX(Curves!$AV$8:$AV$68,BE$4-$B218+1)</f>
        <v/>
      </c>
      <c r="BF218" s="121">
        <f>$C218*INDEX(Curves!$AV$8:$AV$68,BF$4-$B218+1)</f>
        <v/>
      </c>
      <c r="BG218" s="121">
        <f>$C218*INDEX(Curves!$AV$8:$AV$68,BG$4-$B218+1)</f>
        <v/>
      </c>
      <c r="BH218" s="121">
        <f>$C218*INDEX(Curves!$AV$8:$AV$68,BH$4-$B218+1)</f>
        <v/>
      </c>
      <c r="BI218" s="121">
        <f>$C218*INDEX(Curves!$AV$8:$AV$68,BI$4-$B218+1)</f>
        <v/>
      </c>
      <c r="BJ218" s="121">
        <f>$C218*INDEX(Curves!$AV$8:$AV$68,BJ$4-$B218+1)</f>
        <v/>
      </c>
      <c r="BK218" s="121">
        <f>$C218*INDEX(Curves!$AV$8:$AV$68,BK$4-$B218+1)</f>
        <v/>
      </c>
      <c r="BL218" s="121">
        <f>$C218*INDEX(Curves!$AV$8:$AV$68,BL$4-$B218+1)</f>
        <v/>
      </c>
    </row>
    <row r="219">
      <c r="A219" s="116" t="inlineStr">
        <is>
          <t>Cohort month 21</t>
        </is>
      </c>
      <c r="B219" s="116" t="n">
        <v>21</v>
      </c>
      <c r="C219" s="33">
        <f>INDEX(Ops!$E$85:$BL$85,1,$B219)</f>
        <v/>
      </c>
      <c r="Z219" s="121">
        <f>$C219*INDEX(Curves!$AV$8:$AV$68,Z$4-$B219+1)</f>
        <v/>
      </c>
      <c r="AA219" s="121">
        <f>$C219*INDEX(Curves!$AV$8:$AV$68,AA$4-$B219+1)</f>
        <v/>
      </c>
      <c r="AB219" s="121">
        <f>$C219*INDEX(Curves!$AV$8:$AV$68,AB$4-$B219+1)</f>
        <v/>
      </c>
      <c r="AC219" s="121">
        <f>$C219*INDEX(Curves!$AV$8:$AV$68,AC$4-$B219+1)</f>
        <v/>
      </c>
      <c r="AD219" s="121">
        <f>$C219*INDEX(Curves!$AV$8:$AV$68,AD$4-$B219+1)</f>
        <v/>
      </c>
      <c r="AE219" s="121">
        <f>$C219*INDEX(Curves!$AV$8:$AV$68,AE$4-$B219+1)</f>
        <v/>
      </c>
      <c r="AF219" s="121">
        <f>$C219*INDEX(Curves!$AV$8:$AV$68,AF$4-$B219+1)</f>
        <v/>
      </c>
      <c r="AG219" s="121">
        <f>$C219*INDEX(Curves!$AV$8:$AV$68,AG$4-$B219+1)</f>
        <v/>
      </c>
      <c r="AH219" s="121">
        <f>$C219*INDEX(Curves!$AV$8:$AV$68,AH$4-$B219+1)</f>
        <v/>
      </c>
      <c r="AI219" s="121">
        <f>$C219*INDEX(Curves!$AV$8:$AV$68,AI$4-$B219+1)</f>
        <v/>
      </c>
      <c r="AJ219" s="121">
        <f>$C219*INDEX(Curves!$AV$8:$AV$68,AJ$4-$B219+1)</f>
        <v/>
      </c>
      <c r="AK219" s="121">
        <f>$C219*INDEX(Curves!$AV$8:$AV$68,AK$4-$B219+1)</f>
        <v/>
      </c>
      <c r="AL219" s="121">
        <f>$C219*INDEX(Curves!$AV$8:$AV$68,AL$4-$B219+1)</f>
        <v/>
      </c>
      <c r="AM219" s="121">
        <f>$C219*INDEX(Curves!$AV$8:$AV$68,AM$4-$B219+1)</f>
        <v/>
      </c>
      <c r="AN219" s="121">
        <f>$C219*INDEX(Curves!$AV$8:$AV$68,AN$4-$B219+1)</f>
        <v/>
      </c>
      <c r="AO219" s="121">
        <f>$C219*INDEX(Curves!$AV$8:$AV$68,AO$4-$B219+1)</f>
        <v/>
      </c>
      <c r="AP219" s="121">
        <f>$C219*INDEX(Curves!$AV$8:$AV$68,AP$4-$B219+1)</f>
        <v/>
      </c>
      <c r="AQ219" s="121">
        <f>$C219*INDEX(Curves!$AV$8:$AV$68,AQ$4-$B219+1)</f>
        <v/>
      </c>
      <c r="AR219" s="121">
        <f>$C219*INDEX(Curves!$AV$8:$AV$68,AR$4-$B219+1)</f>
        <v/>
      </c>
      <c r="AS219" s="121">
        <f>$C219*INDEX(Curves!$AV$8:$AV$68,AS$4-$B219+1)</f>
        <v/>
      </c>
      <c r="AT219" s="121">
        <f>$C219*INDEX(Curves!$AV$8:$AV$68,AT$4-$B219+1)</f>
        <v/>
      </c>
      <c r="AU219" s="121">
        <f>$C219*INDEX(Curves!$AV$8:$AV$68,AU$4-$B219+1)</f>
        <v/>
      </c>
      <c r="AV219" s="121">
        <f>$C219*INDEX(Curves!$AV$8:$AV$68,AV$4-$B219+1)</f>
        <v/>
      </c>
      <c r="AW219" s="121">
        <f>$C219*INDEX(Curves!$AV$8:$AV$68,AW$4-$B219+1)</f>
        <v/>
      </c>
      <c r="AX219" s="121">
        <f>$C219*INDEX(Curves!$AV$8:$AV$68,AX$4-$B219+1)</f>
        <v/>
      </c>
      <c r="AY219" s="121">
        <f>$C219*INDEX(Curves!$AV$8:$AV$68,AY$4-$B219+1)</f>
        <v/>
      </c>
      <c r="AZ219" s="121">
        <f>$C219*INDEX(Curves!$AV$8:$AV$68,AZ$4-$B219+1)</f>
        <v/>
      </c>
      <c r="BA219" s="121">
        <f>$C219*INDEX(Curves!$AV$8:$AV$68,BA$4-$B219+1)</f>
        <v/>
      </c>
      <c r="BB219" s="121">
        <f>$C219*INDEX(Curves!$AV$8:$AV$68,BB$4-$B219+1)</f>
        <v/>
      </c>
      <c r="BC219" s="121">
        <f>$C219*INDEX(Curves!$AV$8:$AV$68,BC$4-$B219+1)</f>
        <v/>
      </c>
      <c r="BD219" s="121">
        <f>$C219*INDEX(Curves!$AV$8:$AV$68,BD$4-$B219+1)</f>
        <v/>
      </c>
      <c r="BE219" s="121">
        <f>$C219*INDEX(Curves!$AV$8:$AV$68,BE$4-$B219+1)</f>
        <v/>
      </c>
      <c r="BF219" s="121">
        <f>$C219*INDEX(Curves!$AV$8:$AV$68,BF$4-$B219+1)</f>
        <v/>
      </c>
      <c r="BG219" s="121">
        <f>$C219*INDEX(Curves!$AV$8:$AV$68,BG$4-$B219+1)</f>
        <v/>
      </c>
      <c r="BH219" s="121">
        <f>$C219*INDEX(Curves!$AV$8:$AV$68,BH$4-$B219+1)</f>
        <v/>
      </c>
      <c r="BI219" s="121">
        <f>$C219*INDEX(Curves!$AV$8:$AV$68,BI$4-$B219+1)</f>
        <v/>
      </c>
      <c r="BJ219" s="121">
        <f>$C219*INDEX(Curves!$AV$8:$AV$68,BJ$4-$B219+1)</f>
        <v/>
      </c>
      <c r="BK219" s="121">
        <f>$C219*INDEX(Curves!$AV$8:$AV$68,BK$4-$B219+1)</f>
        <v/>
      </c>
      <c r="BL219" s="121">
        <f>$C219*INDEX(Curves!$AV$8:$AV$68,BL$4-$B219+1)</f>
        <v/>
      </c>
    </row>
    <row r="220">
      <c r="A220" s="116" t="inlineStr">
        <is>
          <t>Cohort month 22</t>
        </is>
      </c>
      <c r="B220" s="116" t="n">
        <v>22</v>
      </c>
      <c r="C220" s="33">
        <f>INDEX(Ops!$E$85:$BL$85,1,$B220)</f>
        <v/>
      </c>
      <c r="AA220" s="121">
        <f>$C220*INDEX(Curves!$AV$8:$AV$68,AA$4-$B220+1)</f>
        <v/>
      </c>
      <c r="AB220" s="121">
        <f>$C220*INDEX(Curves!$AV$8:$AV$68,AB$4-$B220+1)</f>
        <v/>
      </c>
      <c r="AC220" s="121">
        <f>$C220*INDEX(Curves!$AV$8:$AV$68,AC$4-$B220+1)</f>
        <v/>
      </c>
      <c r="AD220" s="121">
        <f>$C220*INDEX(Curves!$AV$8:$AV$68,AD$4-$B220+1)</f>
        <v/>
      </c>
      <c r="AE220" s="121">
        <f>$C220*INDEX(Curves!$AV$8:$AV$68,AE$4-$B220+1)</f>
        <v/>
      </c>
      <c r="AF220" s="121">
        <f>$C220*INDEX(Curves!$AV$8:$AV$68,AF$4-$B220+1)</f>
        <v/>
      </c>
      <c r="AG220" s="121">
        <f>$C220*INDEX(Curves!$AV$8:$AV$68,AG$4-$B220+1)</f>
        <v/>
      </c>
      <c r="AH220" s="121">
        <f>$C220*INDEX(Curves!$AV$8:$AV$68,AH$4-$B220+1)</f>
        <v/>
      </c>
      <c r="AI220" s="121">
        <f>$C220*INDEX(Curves!$AV$8:$AV$68,AI$4-$B220+1)</f>
        <v/>
      </c>
      <c r="AJ220" s="121">
        <f>$C220*INDEX(Curves!$AV$8:$AV$68,AJ$4-$B220+1)</f>
        <v/>
      </c>
      <c r="AK220" s="121">
        <f>$C220*INDEX(Curves!$AV$8:$AV$68,AK$4-$B220+1)</f>
        <v/>
      </c>
      <c r="AL220" s="121">
        <f>$C220*INDEX(Curves!$AV$8:$AV$68,AL$4-$B220+1)</f>
        <v/>
      </c>
      <c r="AM220" s="121">
        <f>$C220*INDEX(Curves!$AV$8:$AV$68,AM$4-$B220+1)</f>
        <v/>
      </c>
      <c r="AN220" s="121">
        <f>$C220*INDEX(Curves!$AV$8:$AV$68,AN$4-$B220+1)</f>
        <v/>
      </c>
      <c r="AO220" s="121">
        <f>$C220*INDEX(Curves!$AV$8:$AV$68,AO$4-$B220+1)</f>
        <v/>
      </c>
      <c r="AP220" s="121">
        <f>$C220*INDEX(Curves!$AV$8:$AV$68,AP$4-$B220+1)</f>
        <v/>
      </c>
      <c r="AQ220" s="121">
        <f>$C220*INDEX(Curves!$AV$8:$AV$68,AQ$4-$B220+1)</f>
        <v/>
      </c>
      <c r="AR220" s="121">
        <f>$C220*INDEX(Curves!$AV$8:$AV$68,AR$4-$B220+1)</f>
        <v/>
      </c>
      <c r="AS220" s="121">
        <f>$C220*INDEX(Curves!$AV$8:$AV$68,AS$4-$B220+1)</f>
        <v/>
      </c>
      <c r="AT220" s="121">
        <f>$C220*INDEX(Curves!$AV$8:$AV$68,AT$4-$B220+1)</f>
        <v/>
      </c>
      <c r="AU220" s="121">
        <f>$C220*INDEX(Curves!$AV$8:$AV$68,AU$4-$B220+1)</f>
        <v/>
      </c>
      <c r="AV220" s="121">
        <f>$C220*INDEX(Curves!$AV$8:$AV$68,AV$4-$B220+1)</f>
        <v/>
      </c>
      <c r="AW220" s="121">
        <f>$C220*INDEX(Curves!$AV$8:$AV$68,AW$4-$B220+1)</f>
        <v/>
      </c>
      <c r="AX220" s="121">
        <f>$C220*INDEX(Curves!$AV$8:$AV$68,AX$4-$B220+1)</f>
        <v/>
      </c>
      <c r="AY220" s="121">
        <f>$C220*INDEX(Curves!$AV$8:$AV$68,AY$4-$B220+1)</f>
        <v/>
      </c>
      <c r="AZ220" s="121">
        <f>$C220*INDEX(Curves!$AV$8:$AV$68,AZ$4-$B220+1)</f>
        <v/>
      </c>
      <c r="BA220" s="121">
        <f>$C220*INDEX(Curves!$AV$8:$AV$68,BA$4-$B220+1)</f>
        <v/>
      </c>
      <c r="BB220" s="121">
        <f>$C220*INDEX(Curves!$AV$8:$AV$68,BB$4-$B220+1)</f>
        <v/>
      </c>
      <c r="BC220" s="121">
        <f>$C220*INDEX(Curves!$AV$8:$AV$68,BC$4-$B220+1)</f>
        <v/>
      </c>
      <c r="BD220" s="121">
        <f>$C220*INDEX(Curves!$AV$8:$AV$68,BD$4-$B220+1)</f>
        <v/>
      </c>
      <c r="BE220" s="121">
        <f>$C220*INDEX(Curves!$AV$8:$AV$68,BE$4-$B220+1)</f>
        <v/>
      </c>
      <c r="BF220" s="121">
        <f>$C220*INDEX(Curves!$AV$8:$AV$68,BF$4-$B220+1)</f>
        <v/>
      </c>
      <c r="BG220" s="121">
        <f>$C220*INDEX(Curves!$AV$8:$AV$68,BG$4-$B220+1)</f>
        <v/>
      </c>
      <c r="BH220" s="121">
        <f>$C220*INDEX(Curves!$AV$8:$AV$68,BH$4-$B220+1)</f>
        <v/>
      </c>
      <c r="BI220" s="121">
        <f>$C220*INDEX(Curves!$AV$8:$AV$68,BI$4-$B220+1)</f>
        <v/>
      </c>
      <c r="BJ220" s="121">
        <f>$C220*INDEX(Curves!$AV$8:$AV$68,BJ$4-$B220+1)</f>
        <v/>
      </c>
      <c r="BK220" s="121">
        <f>$C220*INDEX(Curves!$AV$8:$AV$68,BK$4-$B220+1)</f>
        <v/>
      </c>
      <c r="BL220" s="121">
        <f>$C220*INDEX(Curves!$AV$8:$AV$68,BL$4-$B220+1)</f>
        <v/>
      </c>
    </row>
    <row r="221">
      <c r="A221" s="116" t="inlineStr">
        <is>
          <t>Cohort month 23</t>
        </is>
      </c>
      <c r="B221" s="116" t="n">
        <v>23</v>
      </c>
      <c r="C221" s="33">
        <f>INDEX(Ops!$E$85:$BL$85,1,$B221)</f>
        <v/>
      </c>
      <c r="AB221" s="121">
        <f>$C221*INDEX(Curves!$AV$8:$AV$68,AB$4-$B221+1)</f>
        <v/>
      </c>
      <c r="AC221" s="121">
        <f>$C221*INDEX(Curves!$AV$8:$AV$68,AC$4-$B221+1)</f>
        <v/>
      </c>
      <c r="AD221" s="121">
        <f>$C221*INDEX(Curves!$AV$8:$AV$68,AD$4-$B221+1)</f>
        <v/>
      </c>
      <c r="AE221" s="121">
        <f>$C221*INDEX(Curves!$AV$8:$AV$68,AE$4-$B221+1)</f>
        <v/>
      </c>
      <c r="AF221" s="121">
        <f>$C221*INDEX(Curves!$AV$8:$AV$68,AF$4-$B221+1)</f>
        <v/>
      </c>
      <c r="AG221" s="121">
        <f>$C221*INDEX(Curves!$AV$8:$AV$68,AG$4-$B221+1)</f>
        <v/>
      </c>
      <c r="AH221" s="121">
        <f>$C221*INDEX(Curves!$AV$8:$AV$68,AH$4-$B221+1)</f>
        <v/>
      </c>
      <c r="AI221" s="121">
        <f>$C221*INDEX(Curves!$AV$8:$AV$68,AI$4-$B221+1)</f>
        <v/>
      </c>
      <c r="AJ221" s="121">
        <f>$C221*INDEX(Curves!$AV$8:$AV$68,AJ$4-$B221+1)</f>
        <v/>
      </c>
      <c r="AK221" s="121">
        <f>$C221*INDEX(Curves!$AV$8:$AV$68,AK$4-$B221+1)</f>
        <v/>
      </c>
      <c r="AL221" s="121">
        <f>$C221*INDEX(Curves!$AV$8:$AV$68,AL$4-$B221+1)</f>
        <v/>
      </c>
      <c r="AM221" s="121">
        <f>$C221*INDEX(Curves!$AV$8:$AV$68,AM$4-$B221+1)</f>
        <v/>
      </c>
      <c r="AN221" s="121">
        <f>$C221*INDEX(Curves!$AV$8:$AV$68,AN$4-$B221+1)</f>
        <v/>
      </c>
      <c r="AO221" s="121">
        <f>$C221*INDEX(Curves!$AV$8:$AV$68,AO$4-$B221+1)</f>
        <v/>
      </c>
      <c r="AP221" s="121">
        <f>$C221*INDEX(Curves!$AV$8:$AV$68,AP$4-$B221+1)</f>
        <v/>
      </c>
      <c r="AQ221" s="121">
        <f>$C221*INDEX(Curves!$AV$8:$AV$68,AQ$4-$B221+1)</f>
        <v/>
      </c>
      <c r="AR221" s="121">
        <f>$C221*INDEX(Curves!$AV$8:$AV$68,AR$4-$B221+1)</f>
        <v/>
      </c>
      <c r="AS221" s="121">
        <f>$C221*INDEX(Curves!$AV$8:$AV$68,AS$4-$B221+1)</f>
        <v/>
      </c>
      <c r="AT221" s="121">
        <f>$C221*INDEX(Curves!$AV$8:$AV$68,AT$4-$B221+1)</f>
        <v/>
      </c>
      <c r="AU221" s="121">
        <f>$C221*INDEX(Curves!$AV$8:$AV$68,AU$4-$B221+1)</f>
        <v/>
      </c>
      <c r="AV221" s="121">
        <f>$C221*INDEX(Curves!$AV$8:$AV$68,AV$4-$B221+1)</f>
        <v/>
      </c>
      <c r="AW221" s="121">
        <f>$C221*INDEX(Curves!$AV$8:$AV$68,AW$4-$B221+1)</f>
        <v/>
      </c>
      <c r="AX221" s="121">
        <f>$C221*INDEX(Curves!$AV$8:$AV$68,AX$4-$B221+1)</f>
        <v/>
      </c>
      <c r="AY221" s="121">
        <f>$C221*INDEX(Curves!$AV$8:$AV$68,AY$4-$B221+1)</f>
        <v/>
      </c>
      <c r="AZ221" s="121">
        <f>$C221*INDEX(Curves!$AV$8:$AV$68,AZ$4-$B221+1)</f>
        <v/>
      </c>
      <c r="BA221" s="121">
        <f>$C221*INDEX(Curves!$AV$8:$AV$68,BA$4-$B221+1)</f>
        <v/>
      </c>
      <c r="BB221" s="121">
        <f>$C221*INDEX(Curves!$AV$8:$AV$68,BB$4-$B221+1)</f>
        <v/>
      </c>
      <c r="BC221" s="121">
        <f>$C221*INDEX(Curves!$AV$8:$AV$68,BC$4-$B221+1)</f>
        <v/>
      </c>
      <c r="BD221" s="121">
        <f>$C221*INDEX(Curves!$AV$8:$AV$68,BD$4-$B221+1)</f>
        <v/>
      </c>
      <c r="BE221" s="121">
        <f>$C221*INDEX(Curves!$AV$8:$AV$68,BE$4-$B221+1)</f>
        <v/>
      </c>
      <c r="BF221" s="121">
        <f>$C221*INDEX(Curves!$AV$8:$AV$68,BF$4-$B221+1)</f>
        <v/>
      </c>
      <c r="BG221" s="121">
        <f>$C221*INDEX(Curves!$AV$8:$AV$68,BG$4-$B221+1)</f>
        <v/>
      </c>
      <c r="BH221" s="121">
        <f>$C221*INDEX(Curves!$AV$8:$AV$68,BH$4-$B221+1)</f>
        <v/>
      </c>
      <c r="BI221" s="121">
        <f>$C221*INDEX(Curves!$AV$8:$AV$68,BI$4-$B221+1)</f>
        <v/>
      </c>
      <c r="BJ221" s="121">
        <f>$C221*INDEX(Curves!$AV$8:$AV$68,BJ$4-$B221+1)</f>
        <v/>
      </c>
      <c r="BK221" s="121">
        <f>$C221*INDEX(Curves!$AV$8:$AV$68,BK$4-$B221+1)</f>
        <v/>
      </c>
      <c r="BL221" s="121">
        <f>$C221*INDEX(Curves!$AV$8:$AV$68,BL$4-$B221+1)</f>
        <v/>
      </c>
    </row>
    <row r="222">
      <c r="A222" s="116" t="inlineStr">
        <is>
          <t>Cohort month 24</t>
        </is>
      </c>
      <c r="B222" s="116" t="n">
        <v>24</v>
      </c>
      <c r="C222" s="33">
        <f>INDEX(Ops!$E$85:$BL$85,1,$B222)</f>
        <v/>
      </c>
      <c r="AC222" s="121">
        <f>$C222*INDEX(Curves!$AV$8:$AV$68,AC$4-$B222+1)</f>
        <v/>
      </c>
      <c r="AD222" s="121">
        <f>$C222*INDEX(Curves!$AV$8:$AV$68,AD$4-$B222+1)</f>
        <v/>
      </c>
      <c r="AE222" s="121">
        <f>$C222*INDEX(Curves!$AV$8:$AV$68,AE$4-$B222+1)</f>
        <v/>
      </c>
      <c r="AF222" s="121">
        <f>$C222*INDEX(Curves!$AV$8:$AV$68,AF$4-$B222+1)</f>
        <v/>
      </c>
      <c r="AG222" s="121">
        <f>$C222*INDEX(Curves!$AV$8:$AV$68,AG$4-$B222+1)</f>
        <v/>
      </c>
      <c r="AH222" s="121">
        <f>$C222*INDEX(Curves!$AV$8:$AV$68,AH$4-$B222+1)</f>
        <v/>
      </c>
      <c r="AI222" s="121">
        <f>$C222*INDEX(Curves!$AV$8:$AV$68,AI$4-$B222+1)</f>
        <v/>
      </c>
      <c r="AJ222" s="121">
        <f>$C222*INDEX(Curves!$AV$8:$AV$68,AJ$4-$B222+1)</f>
        <v/>
      </c>
      <c r="AK222" s="121">
        <f>$C222*INDEX(Curves!$AV$8:$AV$68,AK$4-$B222+1)</f>
        <v/>
      </c>
      <c r="AL222" s="121">
        <f>$C222*INDEX(Curves!$AV$8:$AV$68,AL$4-$B222+1)</f>
        <v/>
      </c>
      <c r="AM222" s="121">
        <f>$C222*INDEX(Curves!$AV$8:$AV$68,AM$4-$B222+1)</f>
        <v/>
      </c>
      <c r="AN222" s="121">
        <f>$C222*INDEX(Curves!$AV$8:$AV$68,AN$4-$B222+1)</f>
        <v/>
      </c>
      <c r="AO222" s="121">
        <f>$C222*INDEX(Curves!$AV$8:$AV$68,AO$4-$B222+1)</f>
        <v/>
      </c>
      <c r="AP222" s="121">
        <f>$C222*INDEX(Curves!$AV$8:$AV$68,AP$4-$B222+1)</f>
        <v/>
      </c>
      <c r="AQ222" s="121">
        <f>$C222*INDEX(Curves!$AV$8:$AV$68,AQ$4-$B222+1)</f>
        <v/>
      </c>
      <c r="AR222" s="121">
        <f>$C222*INDEX(Curves!$AV$8:$AV$68,AR$4-$B222+1)</f>
        <v/>
      </c>
      <c r="AS222" s="121">
        <f>$C222*INDEX(Curves!$AV$8:$AV$68,AS$4-$B222+1)</f>
        <v/>
      </c>
      <c r="AT222" s="121">
        <f>$C222*INDEX(Curves!$AV$8:$AV$68,AT$4-$B222+1)</f>
        <v/>
      </c>
      <c r="AU222" s="121">
        <f>$C222*INDEX(Curves!$AV$8:$AV$68,AU$4-$B222+1)</f>
        <v/>
      </c>
      <c r="AV222" s="121">
        <f>$C222*INDEX(Curves!$AV$8:$AV$68,AV$4-$B222+1)</f>
        <v/>
      </c>
      <c r="AW222" s="121">
        <f>$C222*INDEX(Curves!$AV$8:$AV$68,AW$4-$B222+1)</f>
        <v/>
      </c>
      <c r="AX222" s="121">
        <f>$C222*INDEX(Curves!$AV$8:$AV$68,AX$4-$B222+1)</f>
        <v/>
      </c>
      <c r="AY222" s="121">
        <f>$C222*INDEX(Curves!$AV$8:$AV$68,AY$4-$B222+1)</f>
        <v/>
      </c>
      <c r="AZ222" s="121">
        <f>$C222*INDEX(Curves!$AV$8:$AV$68,AZ$4-$B222+1)</f>
        <v/>
      </c>
      <c r="BA222" s="121">
        <f>$C222*INDEX(Curves!$AV$8:$AV$68,BA$4-$B222+1)</f>
        <v/>
      </c>
      <c r="BB222" s="121">
        <f>$C222*INDEX(Curves!$AV$8:$AV$68,BB$4-$B222+1)</f>
        <v/>
      </c>
      <c r="BC222" s="121">
        <f>$C222*INDEX(Curves!$AV$8:$AV$68,BC$4-$B222+1)</f>
        <v/>
      </c>
      <c r="BD222" s="121">
        <f>$C222*INDEX(Curves!$AV$8:$AV$68,BD$4-$B222+1)</f>
        <v/>
      </c>
      <c r="BE222" s="121">
        <f>$C222*INDEX(Curves!$AV$8:$AV$68,BE$4-$B222+1)</f>
        <v/>
      </c>
      <c r="BF222" s="121">
        <f>$C222*INDEX(Curves!$AV$8:$AV$68,BF$4-$B222+1)</f>
        <v/>
      </c>
      <c r="BG222" s="121">
        <f>$C222*INDEX(Curves!$AV$8:$AV$68,BG$4-$B222+1)</f>
        <v/>
      </c>
      <c r="BH222" s="121">
        <f>$C222*INDEX(Curves!$AV$8:$AV$68,BH$4-$B222+1)</f>
        <v/>
      </c>
      <c r="BI222" s="121">
        <f>$C222*INDEX(Curves!$AV$8:$AV$68,BI$4-$B222+1)</f>
        <v/>
      </c>
      <c r="BJ222" s="121">
        <f>$C222*INDEX(Curves!$AV$8:$AV$68,BJ$4-$B222+1)</f>
        <v/>
      </c>
      <c r="BK222" s="121">
        <f>$C222*INDEX(Curves!$AV$8:$AV$68,BK$4-$B222+1)</f>
        <v/>
      </c>
      <c r="BL222" s="121">
        <f>$C222*INDEX(Curves!$AV$8:$AV$68,BL$4-$B222+1)</f>
        <v/>
      </c>
    </row>
    <row r="223">
      <c r="A223" s="116" t="inlineStr">
        <is>
          <t>Cohort month 25</t>
        </is>
      </c>
      <c r="B223" s="116" t="n">
        <v>25</v>
      </c>
      <c r="C223" s="33">
        <f>INDEX(Ops!$E$85:$BL$85,1,$B223)</f>
        <v/>
      </c>
      <c r="AD223" s="121">
        <f>$C223*INDEX(Curves!$AV$8:$AV$68,AD$4-$B223+1)</f>
        <v/>
      </c>
      <c r="AE223" s="121">
        <f>$C223*INDEX(Curves!$AV$8:$AV$68,AE$4-$B223+1)</f>
        <v/>
      </c>
      <c r="AF223" s="121">
        <f>$C223*INDEX(Curves!$AV$8:$AV$68,AF$4-$B223+1)</f>
        <v/>
      </c>
      <c r="AG223" s="121">
        <f>$C223*INDEX(Curves!$AV$8:$AV$68,AG$4-$B223+1)</f>
        <v/>
      </c>
      <c r="AH223" s="121">
        <f>$C223*INDEX(Curves!$AV$8:$AV$68,AH$4-$B223+1)</f>
        <v/>
      </c>
      <c r="AI223" s="121">
        <f>$C223*INDEX(Curves!$AV$8:$AV$68,AI$4-$B223+1)</f>
        <v/>
      </c>
      <c r="AJ223" s="121">
        <f>$C223*INDEX(Curves!$AV$8:$AV$68,AJ$4-$B223+1)</f>
        <v/>
      </c>
      <c r="AK223" s="121">
        <f>$C223*INDEX(Curves!$AV$8:$AV$68,AK$4-$B223+1)</f>
        <v/>
      </c>
      <c r="AL223" s="121">
        <f>$C223*INDEX(Curves!$AV$8:$AV$68,AL$4-$B223+1)</f>
        <v/>
      </c>
      <c r="AM223" s="121">
        <f>$C223*INDEX(Curves!$AV$8:$AV$68,AM$4-$B223+1)</f>
        <v/>
      </c>
      <c r="AN223" s="121">
        <f>$C223*INDEX(Curves!$AV$8:$AV$68,AN$4-$B223+1)</f>
        <v/>
      </c>
      <c r="AO223" s="121">
        <f>$C223*INDEX(Curves!$AV$8:$AV$68,AO$4-$B223+1)</f>
        <v/>
      </c>
      <c r="AP223" s="121">
        <f>$C223*INDEX(Curves!$AV$8:$AV$68,AP$4-$B223+1)</f>
        <v/>
      </c>
      <c r="AQ223" s="121">
        <f>$C223*INDEX(Curves!$AV$8:$AV$68,AQ$4-$B223+1)</f>
        <v/>
      </c>
      <c r="AR223" s="121">
        <f>$C223*INDEX(Curves!$AV$8:$AV$68,AR$4-$B223+1)</f>
        <v/>
      </c>
      <c r="AS223" s="121">
        <f>$C223*INDEX(Curves!$AV$8:$AV$68,AS$4-$B223+1)</f>
        <v/>
      </c>
      <c r="AT223" s="121">
        <f>$C223*INDEX(Curves!$AV$8:$AV$68,AT$4-$B223+1)</f>
        <v/>
      </c>
      <c r="AU223" s="121">
        <f>$C223*INDEX(Curves!$AV$8:$AV$68,AU$4-$B223+1)</f>
        <v/>
      </c>
      <c r="AV223" s="121">
        <f>$C223*INDEX(Curves!$AV$8:$AV$68,AV$4-$B223+1)</f>
        <v/>
      </c>
      <c r="AW223" s="121">
        <f>$C223*INDEX(Curves!$AV$8:$AV$68,AW$4-$B223+1)</f>
        <v/>
      </c>
      <c r="AX223" s="121">
        <f>$C223*INDEX(Curves!$AV$8:$AV$68,AX$4-$B223+1)</f>
        <v/>
      </c>
      <c r="AY223" s="121">
        <f>$C223*INDEX(Curves!$AV$8:$AV$68,AY$4-$B223+1)</f>
        <v/>
      </c>
      <c r="AZ223" s="121">
        <f>$C223*INDEX(Curves!$AV$8:$AV$68,AZ$4-$B223+1)</f>
        <v/>
      </c>
      <c r="BA223" s="121">
        <f>$C223*INDEX(Curves!$AV$8:$AV$68,BA$4-$B223+1)</f>
        <v/>
      </c>
      <c r="BB223" s="121">
        <f>$C223*INDEX(Curves!$AV$8:$AV$68,BB$4-$B223+1)</f>
        <v/>
      </c>
      <c r="BC223" s="121">
        <f>$C223*INDEX(Curves!$AV$8:$AV$68,BC$4-$B223+1)</f>
        <v/>
      </c>
      <c r="BD223" s="121">
        <f>$C223*INDEX(Curves!$AV$8:$AV$68,BD$4-$B223+1)</f>
        <v/>
      </c>
      <c r="BE223" s="121">
        <f>$C223*INDEX(Curves!$AV$8:$AV$68,BE$4-$B223+1)</f>
        <v/>
      </c>
      <c r="BF223" s="121">
        <f>$C223*INDEX(Curves!$AV$8:$AV$68,BF$4-$B223+1)</f>
        <v/>
      </c>
      <c r="BG223" s="121">
        <f>$C223*INDEX(Curves!$AV$8:$AV$68,BG$4-$B223+1)</f>
        <v/>
      </c>
      <c r="BH223" s="121">
        <f>$C223*INDEX(Curves!$AV$8:$AV$68,BH$4-$B223+1)</f>
        <v/>
      </c>
      <c r="BI223" s="121">
        <f>$C223*INDEX(Curves!$AV$8:$AV$68,BI$4-$B223+1)</f>
        <v/>
      </c>
      <c r="BJ223" s="121">
        <f>$C223*INDEX(Curves!$AV$8:$AV$68,BJ$4-$B223+1)</f>
        <v/>
      </c>
      <c r="BK223" s="121">
        <f>$C223*INDEX(Curves!$AV$8:$AV$68,BK$4-$B223+1)</f>
        <v/>
      </c>
      <c r="BL223" s="121">
        <f>$C223*INDEX(Curves!$AV$8:$AV$68,BL$4-$B223+1)</f>
        <v/>
      </c>
    </row>
    <row r="224">
      <c r="A224" s="116" t="inlineStr">
        <is>
          <t>Cohort month 26</t>
        </is>
      </c>
      <c r="B224" s="116" t="n">
        <v>26</v>
      </c>
      <c r="C224" s="33">
        <f>INDEX(Ops!$E$85:$BL$85,1,$B224)</f>
        <v/>
      </c>
      <c r="AE224" s="121">
        <f>$C224*INDEX(Curves!$AV$8:$AV$68,AE$4-$B224+1)</f>
        <v/>
      </c>
      <c r="AF224" s="121">
        <f>$C224*INDEX(Curves!$AV$8:$AV$68,AF$4-$B224+1)</f>
        <v/>
      </c>
      <c r="AG224" s="121">
        <f>$C224*INDEX(Curves!$AV$8:$AV$68,AG$4-$B224+1)</f>
        <v/>
      </c>
      <c r="AH224" s="121">
        <f>$C224*INDEX(Curves!$AV$8:$AV$68,AH$4-$B224+1)</f>
        <v/>
      </c>
      <c r="AI224" s="121">
        <f>$C224*INDEX(Curves!$AV$8:$AV$68,AI$4-$B224+1)</f>
        <v/>
      </c>
      <c r="AJ224" s="121">
        <f>$C224*INDEX(Curves!$AV$8:$AV$68,AJ$4-$B224+1)</f>
        <v/>
      </c>
      <c r="AK224" s="121">
        <f>$C224*INDEX(Curves!$AV$8:$AV$68,AK$4-$B224+1)</f>
        <v/>
      </c>
      <c r="AL224" s="121">
        <f>$C224*INDEX(Curves!$AV$8:$AV$68,AL$4-$B224+1)</f>
        <v/>
      </c>
      <c r="AM224" s="121">
        <f>$C224*INDEX(Curves!$AV$8:$AV$68,AM$4-$B224+1)</f>
        <v/>
      </c>
      <c r="AN224" s="121">
        <f>$C224*INDEX(Curves!$AV$8:$AV$68,AN$4-$B224+1)</f>
        <v/>
      </c>
      <c r="AO224" s="121">
        <f>$C224*INDEX(Curves!$AV$8:$AV$68,AO$4-$B224+1)</f>
        <v/>
      </c>
      <c r="AP224" s="121">
        <f>$C224*INDEX(Curves!$AV$8:$AV$68,AP$4-$B224+1)</f>
        <v/>
      </c>
      <c r="AQ224" s="121">
        <f>$C224*INDEX(Curves!$AV$8:$AV$68,AQ$4-$B224+1)</f>
        <v/>
      </c>
      <c r="AR224" s="121">
        <f>$C224*INDEX(Curves!$AV$8:$AV$68,AR$4-$B224+1)</f>
        <v/>
      </c>
      <c r="AS224" s="121">
        <f>$C224*INDEX(Curves!$AV$8:$AV$68,AS$4-$B224+1)</f>
        <v/>
      </c>
      <c r="AT224" s="121">
        <f>$C224*INDEX(Curves!$AV$8:$AV$68,AT$4-$B224+1)</f>
        <v/>
      </c>
      <c r="AU224" s="121">
        <f>$C224*INDEX(Curves!$AV$8:$AV$68,AU$4-$B224+1)</f>
        <v/>
      </c>
      <c r="AV224" s="121">
        <f>$C224*INDEX(Curves!$AV$8:$AV$68,AV$4-$B224+1)</f>
        <v/>
      </c>
      <c r="AW224" s="121">
        <f>$C224*INDEX(Curves!$AV$8:$AV$68,AW$4-$B224+1)</f>
        <v/>
      </c>
      <c r="AX224" s="121">
        <f>$C224*INDEX(Curves!$AV$8:$AV$68,AX$4-$B224+1)</f>
        <v/>
      </c>
      <c r="AY224" s="121">
        <f>$C224*INDEX(Curves!$AV$8:$AV$68,AY$4-$B224+1)</f>
        <v/>
      </c>
      <c r="AZ224" s="121">
        <f>$C224*INDEX(Curves!$AV$8:$AV$68,AZ$4-$B224+1)</f>
        <v/>
      </c>
      <c r="BA224" s="121">
        <f>$C224*INDEX(Curves!$AV$8:$AV$68,BA$4-$B224+1)</f>
        <v/>
      </c>
      <c r="BB224" s="121">
        <f>$C224*INDEX(Curves!$AV$8:$AV$68,BB$4-$B224+1)</f>
        <v/>
      </c>
      <c r="BC224" s="121">
        <f>$C224*INDEX(Curves!$AV$8:$AV$68,BC$4-$B224+1)</f>
        <v/>
      </c>
      <c r="BD224" s="121">
        <f>$C224*INDEX(Curves!$AV$8:$AV$68,BD$4-$B224+1)</f>
        <v/>
      </c>
      <c r="BE224" s="121">
        <f>$C224*INDEX(Curves!$AV$8:$AV$68,BE$4-$B224+1)</f>
        <v/>
      </c>
      <c r="BF224" s="121">
        <f>$C224*INDEX(Curves!$AV$8:$AV$68,BF$4-$B224+1)</f>
        <v/>
      </c>
      <c r="BG224" s="121">
        <f>$C224*INDEX(Curves!$AV$8:$AV$68,BG$4-$B224+1)</f>
        <v/>
      </c>
      <c r="BH224" s="121">
        <f>$C224*INDEX(Curves!$AV$8:$AV$68,BH$4-$B224+1)</f>
        <v/>
      </c>
      <c r="BI224" s="121">
        <f>$C224*INDEX(Curves!$AV$8:$AV$68,BI$4-$B224+1)</f>
        <v/>
      </c>
      <c r="BJ224" s="121">
        <f>$C224*INDEX(Curves!$AV$8:$AV$68,BJ$4-$B224+1)</f>
        <v/>
      </c>
      <c r="BK224" s="121">
        <f>$C224*INDEX(Curves!$AV$8:$AV$68,BK$4-$B224+1)</f>
        <v/>
      </c>
      <c r="BL224" s="121">
        <f>$C224*INDEX(Curves!$AV$8:$AV$68,BL$4-$B224+1)</f>
        <v/>
      </c>
    </row>
    <row r="225">
      <c r="A225" s="116" t="inlineStr">
        <is>
          <t>Cohort month 27</t>
        </is>
      </c>
      <c r="B225" s="116" t="n">
        <v>27</v>
      </c>
      <c r="C225" s="33">
        <f>INDEX(Ops!$E$85:$BL$85,1,$B225)</f>
        <v/>
      </c>
      <c r="AF225" s="121">
        <f>$C225*INDEX(Curves!$AV$8:$AV$68,AF$4-$B225+1)</f>
        <v/>
      </c>
      <c r="AG225" s="121">
        <f>$C225*INDEX(Curves!$AV$8:$AV$68,AG$4-$B225+1)</f>
        <v/>
      </c>
      <c r="AH225" s="121">
        <f>$C225*INDEX(Curves!$AV$8:$AV$68,AH$4-$B225+1)</f>
        <v/>
      </c>
      <c r="AI225" s="121">
        <f>$C225*INDEX(Curves!$AV$8:$AV$68,AI$4-$B225+1)</f>
        <v/>
      </c>
      <c r="AJ225" s="121">
        <f>$C225*INDEX(Curves!$AV$8:$AV$68,AJ$4-$B225+1)</f>
        <v/>
      </c>
      <c r="AK225" s="121">
        <f>$C225*INDEX(Curves!$AV$8:$AV$68,AK$4-$B225+1)</f>
        <v/>
      </c>
      <c r="AL225" s="121">
        <f>$C225*INDEX(Curves!$AV$8:$AV$68,AL$4-$B225+1)</f>
        <v/>
      </c>
      <c r="AM225" s="121">
        <f>$C225*INDEX(Curves!$AV$8:$AV$68,AM$4-$B225+1)</f>
        <v/>
      </c>
      <c r="AN225" s="121">
        <f>$C225*INDEX(Curves!$AV$8:$AV$68,AN$4-$B225+1)</f>
        <v/>
      </c>
      <c r="AO225" s="121">
        <f>$C225*INDEX(Curves!$AV$8:$AV$68,AO$4-$B225+1)</f>
        <v/>
      </c>
      <c r="AP225" s="121">
        <f>$C225*INDEX(Curves!$AV$8:$AV$68,AP$4-$B225+1)</f>
        <v/>
      </c>
      <c r="AQ225" s="121">
        <f>$C225*INDEX(Curves!$AV$8:$AV$68,AQ$4-$B225+1)</f>
        <v/>
      </c>
      <c r="AR225" s="121">
        <f>$C225*INDEX(Curves!$AV$8:$AV$68,AR$4-$B225+1)</f>
        <v/>
      </c>
      <c r="AS225" s="121">
        <f>$C225*INDEX(Curves!$AV$8:$AV$68,AS$4-$B225+1)</f>
        <v/>
      </c>
      <c r="AT225" s="121">
        <f>$C225*INDEX(Curves!$AV$8:$AV$68,AT$4-$B225+1)</f>
        <v/>
      </c>
      <c r="AU225" s="121">
        <f>$C225*INDEX(Curves!$AV$8:$AV$68,AU$4-$B225+1)</f>
        <v/>
      </c>
      <c r="AV225" s="121">
        <f>$C225*INDEX(Curves!$AV$8:$AV$68,AV$4-$B225+1)</f>
        <v/>
      </c>
      <c r="AW225" s="121">
        <f>$C225*INDEX(Curves!$AV$8:$AV$68,AW$4-$B225+1)</f>
        <v/>
      </c>
      <c r="AX225" s="121">
        <f>$C225*INDEX(Curves!$AV$8:$AV$68,AX$4-$B225+1)</f>
        <v/>
      </c>
      <c r="AY225" s="121">
        <f>$C225*INDEX(Curves!$AV$8:$AV$68,AY$4-$B225+1)</f>
        <v/>
      </c>
      <c r="AZ225" s="121">
        <f>$C225*INDEX(Curves!$AV$8:$AV$68,AZ$4-$B225+1)</f>
        <v/>
      </c>
      <c r="BA225" s="121">
        <f>$C225*INDEX(Curves!$AV$8:$AV$68,BA$4-$B225+1)</f>
        <v/>
      </c>
      <c r="BB225" s="121">
        <f>$C225*INDEX(Curves!$AV$8:$AV$68,BB$4-$B225+1)</f>
        <v/>
      </c>
      <c r="BC225" s="121">
        <f>$C225*INDEX(Curves!$AV$8:$AV$68,BC$4-$B225+1)</f>
        <v/>
      </c>
      <c r="BD225" s="121">
        <f>$C225*INDEX(Curves!$AV$8:$AV$68,BD$4-$B225+1)</f>
        <v/>
      </c>
      <c r="BE225" s="121">
        <f>$C225*INDEX(Curves!$AV$8:$AV$68,BE$4-$B225+1)</f>
        <v/>
      </c>
      <c r="BF225" s="121">
        <f>$C225*INDEX(Curves!$AV$8:$AV$68,BF$4-$B225+1)</f>
        <v/>
      </c>
      <c r="BG225" s="121">
        <f>$C225*INDEX(Curves!$AV$8:$AV$68,BG$4-$B225+1)</f>
        <v/>
      </c>
      <c r="BH225" s="121">
        <f>$C225*INDEX(Curves!$AV$8:$AV$68,BH$4-$B225+1)</f>
        <v/>
      </c>
      <c r="BI225" s="121">
        <f>$C225*INDEX(Curves!$AV$8:$AV$68,BI$4-$B225+1)</f>
        <v/>
      </c>
      <c r="BJ225" s="121">
        <f>$C225*INDEX(Curves!$AV$8:$AV$68,BJ$4-$B225+1)</f>
        <v/>
      </c>
      <c r="BK225" s="121">
        <f>$C225*INDEX(Curves!$AV$8:$AV$68,BK$4-$B225+1)</f>
        <v/>
      </c>
      <c r="BL225" s="121">
        <f>$C225*INDEX(Curves!$AV$8:$AV$68,BL$4-$B225+1)</f>
        <v/>
      </c>
    </row>
    <row r="226">
      <c r="A226" s="116" t="inlineStr">
        <is>
          <t>Cohort month 28</t>
        </is>
      </c>
      <c r="B226" s="116" t="n">
        <v>28</v>
      </c>
      <c r="C226" s="33">
        <f>INDEX(Ops!$E$85:$BL$85,1,$B226)</f>
        <v/>
      </c>
      <c r="AG226" s="121">
        <f>$C226*INDEX(Curves!$AV$8:$AV$68,AG$4-$B226+1)</f>
        <v/>
      </c>
      <c r="AH226" s="121">
        <f>$C226*INDEX(Curves!$AV$8:$AV$68,AH$4-$B226+1)</f>
        <v/>
      </c>
      <c r="AI226" s="121">
        <f>$C226*INDEX(Curves!$AV$8:$AV$68,AI$4-$B226+1)</f>
        <v/>
      </c>
      <c r="AJ226" s="121">
        <f>$C226*INDEX(Curves!$AV$8:$AV$68,AJ$4-$B226+1)</f>
        <v/>
      </c>
      <c r="AK226" s="121">
        <f>$C226*INDEX(Curves!$AV$8:$AV$68,AK$4-$B226+1)</f>
        <v/>
      </c>
      <c r="AL226" s="121">
        <f>$C226*INDEX(Curves!$AV$8:$AV$68,AL$4-$B226+1)</f>
        <v/>
      </c>
      <c r="AM226" s="121">
        <f>$C226*INDEX(Curves!$AV$8:$AV$68,AM$4-$B226+1)</f>
        <v/>
      </c>
      <c r="AN226" s="121">
        <f>$C226*INDEX(Curves!$AV$8:$AV$68,AN$4-$B226+1)</f>
        <v/>
      </c>
      <c r="AO226" s="121">
        <f>$C226*INDEX(Curves!$AV$8:$AV$68,AO$4-$B226+1)</f>
        <v/>
      </c>
      <c r="AP226" s="121">
        <f>$C226*INDEX(Curves!$AV$8:$AV$68,AP$4-$B226+1)</f>
        <v/>
      </c>
      <c r="AQ226" s="121">
        <f>$C226*INDEX(Curves!$AV$8:$AV$68,AQ$4-$B226+1)</f>
        <v/>
      </c>
      <c r="AR226" s="121">
        <f>$C226*INDEX(Curves!$AV$8:$AV$68,AR$4-$B226+1)</f>
        <v/>
      </c>
      <c r="AS226" s="121">
        <f>$C226*INDEX(Curves!$AV$8:$AV$68,AS$4-$B226+1)</f>
        <v/>
      </c>
      <c r="AT226" s="121">
        <f>$C226*INDEX(Curves!$AV$8:$AV$68,AT$4-$B226+1)</f>
        <v/>
      </c>
      <c r="AU226" s="121">
        <f>$C226*INDEX(Curves!$AV$8:$AV$68,AU$4-$B226+1)</f>
        <v/>
      </c>
      <c r="AV226" s="121">
        <f>$C226*INDEX(Curves!$AV$8:$AV$68,AV$4-$B226+1)</f>
        <v/>
      </c>
      <c r="AW226" s="121">
        <f>$C226*INDEX(Curves!$AV$8:$AV$68,AW$4-$B226+1)</f>
        <v/>
      </c>
      <c r="AX226" s="121">
        <f>$C226*INDEX(Curves!$AV$8:$AV$68,AX$4-$B226+1)</f>
        <v/>
      </c>
      <c r="AY226" s="121">
        <f>$C226*INDEX(Curves!$AV$8:$AV$68,AY$4-$B226+1)</f>
        <v/>
      </c>
      <c r="AZ226" s="121">
        <f>$C226*INDEX(Curves!$AV$8:$AV$68,AZ$4-$B226+1)</f>
        <v/>
      </c>
      <c r="BA226" s="121">
        <f>$C226*INDEX(Curves!$AV$8:$AV$68,BA$4-$B226+1)</f>
        <v/>
      </c>
      <c r="BB226" s="121">
        <f>$C226*INDEX(Curves!$AV$8:$AV$68,BB$4-$B226+1)</f>
        <v/>
      </c>
      <c r="BC226" s="121">
        <f>$C226*INDEX(Curves!$AV$8:$AV$68,BC$4-$B226+1)</f>
        <v/>
      </c>
      <c r="BD226" s="121">
        <f>$C226*INDEX(Curves!$AV$8:$AV$68,BD$4-$B226+1)</f>
        <v/>
      </c>
      <c r="BE226" s="121">
        <f>$C226*INDEX(Curves!$AV$8:$AV$68,BE$4-$B226+1)</f>
        <v/>
      </c>
      <c r="BF226" s="121">
        <f>$C226*INDEX(Curves!$AV$8:$AV$68,BF$4-$B226+1)</f>
        <v/>
      </c>
      <c r="BG226" s="121">
        <f>$C226*INDEX(Curves!$AV$8:$AV$68,BG$4-$B226+1)</f>
        <v/>
      </c>
      <c r="BH226" s="121">
        <f>$C226*INDEX(Curves!$AV$8:$AV$68,BH$4-$B226+1)</f>
        <v/>
      </c>
      <c r="BI226" s="121">
        <f>$C226*INDEX(Curves!$AV$8:$AV$68,BI$4-$B226+1)</f>
        <v/>
      </c>
      <c r="BJ226" s="121">
        <f>$C226*INDEX(Curves!$AV$8:$AV$68,BJ$4-$B226+1)</f>
        <v/>
      </c>
      <c r="BK226" s="121">
        <f>$C226*INDEX(Curves!$AV$8:$AV$68,BK$4-$B226+1)</f>
        <v/>
      </c>
      <c r="BL226" s="121">
        <f>$C226*INDEX(Curves!$AV$8:$AV$68,BL$4-$B226+1)</f>
        <v/>
      </c>
    </row>
    <row r="227">
      <c r="A227" s="116" t="inlineStr">
        <is>
          <t>Cohort month 29</t>
        </is>
      </c>
      <c r="B227" s="116" t="n">
        <v>29</v>
      </c>
      <c r="C227" s="33">
        <f>INDEX(Ops!$E$85:$BL$85,1,$B227)</f>
        <v/>
      </c>
      <c r="AH227" s="121">
        <f>$C227*INDEX(Curves!$AV$8:$AV$68,AH$4-$B227+1)</f>
        <v/>
      </c>
      <c r="AI227" s="121">
        <f>$C227*INDEX(Curves!$AV$8:$AV$68,AI$4-$B227+1)</f>
        <v/>
      </c>
      <c r="AJ227" s="121">
        <f>$C227*INDEX(Curves!$AV$8:$AV$68,AJ$4-$B227+1)</f>
        <v/>
      </c>
      <c r="AK227" s="121">
        <f>$C227*INDEX(Curves!$AV$8:$AV$68,AK$4-$B227+1)</f>
        <v/>
      </c>
      <c r="AL227" s="121">
        <f>$C227*INDEX(Curves!$AV$8:$AV$68,AL$4-$B227+1)</f>
        <v/>
      </c>
      <c r="AM227" s="121">
        <f>$C227*INDEX(Curves!$AV$8:$AV$68,AM$4-$B227+1)</f>
        <v/>
      </c>
      <c r="AN227" s="121">
        <f>$C227*INDEX(Curves!$AV$8:$AV$68,AN$4-$B227+1)</f>
        <v/>
      </c>
      <c r="AO227" s="121">
        <f>$C227*INDEX(Curves!$AV$8:$AV$68,AO$4-$B227+1)</f>
        <v/>
      </c>
      <c r="AP227" s="121">
        <f>$C227*INDEX(Curves!$AV$8:$AV$68,AP$4-$B227+1)</f>
        <v/>
      </c>
      <c r="AQ227" s="121">
        <f>$C227*INDEX(Curves!$AV$8:$AV$68,AQ$4-$B227+1)</f>
        <v/>
      </c>
      <c r="AR227" s="121">
        <f>$C227*INDEX(Curves!$AV$8:$AV$68,AR$4-$B227+1)</f>
        <v/>
      </c>
      <c r="AS227" s="121">
        <f>$C227*INDEX(Curves!$AV$8:$AV$68,AS$4-$B227+1)</f>
        <v/>
      </c>
      <c r="AT227" s="121">
        <f>$C227*INDEX(Curves!$AV$8:$AV$68,AT$4-$B227+1)</f>
        <v/>
      </c>
      <c r="AU227" s="121">
        <f>$C227*INDEX(Curves!$AV$8:$AV$68,AU$4-$B227+1)</f>
        <v/>
      </c>
      <c r="AV227" s="121">
        <f>$C227*INDEX(Curves!$AV$8:$AV$68,AV$4-$B227+1)</f>
        <v/>
      </c>
      <c r="AW227" s="121">
        <f>$C227*INDEX(Curves!$AV$8:$AV$68,AW$4-$B227+1)</f>
        <v/>
      </c>
      <c r="AX227" s="121">
        <f>$C227*INDEX(Curves!$AV$8:$AV$68,AX$4-$B227+1)</f>
        <v/>
      </c>
      <c r="AY227" s="121">
        <f>$C227*INDEX(Curves!$AV$8:$AV$68,AY$4-$B227+1)</f>
        <v/>
      </c>
      <c r="AZ227" s="121">
        <f>$C227*INDEX(Curves!$AV$8:$AV$68,AZ$4-$B227+1)</f>
        <v/>
      </c>
      <c r="BA227" s="121">
        <f>$C227*INDEX(Curves!$AV$8:$AV$68,BA$4-$B227+1)</f>
        <v/>
      </c>
      <c r="BB227" s="121">
        <f>$C227*INDEX(Curves!$AV$8:$AV$68,BB$4-$B227+1)</f>
        <v/>
      </c>
      <c r="BC227" s="121">
        <f>$C227*INDEX(Curves!$AV$8:$AV$68,BC$4-$B227+1)</f>
        <v/>
      </c>
      <c r="BD227" s="121">
        <f>$C227*INDEX(Curves!$AV$8:$AV$68,BD$4-$B227+1)</f>
        <v/>
      </c>
      <c r="BE227" s="121">
        <f>$C227*INDEX(Curves!$AV$8:$AV$68,BE$4-$B227+1)</f>
        <v/>
      </c>
      <c r="BF227" s="121">
        <f>$C227*INDEX(Curves!$AV$8:$AV$68,BF$4-$B227+1)</f>
        <v/>
      </c>
      <c r="BG227" s="121">
        <f>$C227*INDEX(Curves!$AV$8:$AV$68,BG$4-$B227+1)</f>
        <v/>
      </c>
      <c r="BH227" s="121">
        <f>$C227*INDEX(Curves!$AV$8:$AV$68,BH$4-$B227+1)</f>
        <v/>
      </c>
      <c r="BI227" s="121">
        <f>$C227*INDEX(Curves!$AV$8:$AV$68,BI$4-$B227+1)</f>
        <v/>
      </c>
      <c r="BJ227" s="121">
        <f>$C227*INDEX(Curves!$AV$8:$AV$68,BJ$4-$B227+1)</f>
        <v/>
      </c>
      <c r="BK227" s="121">
        <f>$C227*INDEX(Curves!$AV$8:$AV$68,BK$4-$B227+1)</f>
        <v/>
      </c>
      <c r="BL227" s="121">
        <f>$C227*INDEX(Curves!$AV$8:$AV$68,BL$4-$B227+1)</f>
        <v/>
      </c>
    </row>
    <row r="228">
      <c r="A228" s="116" t="inlineStr">
        <is>
          <t>Cohort month 30</t>
        </is>
      </c>
      <c r="B228" s="116" t="n">
        <v>30</v>
      </c>
      <c r="C228" s="33">
        <f>INDEX(Ops!$E$85:$BL$85,1,$B228)</f>
        <v/>
      </c>
      <c r="AI228" s="121">
        <f>$C228*INDEX(Curves!$AV$8:$AV$68,AI$4-$B228+1)</f>
        <v/>
      </c>
      <c r="AJ228" s="121">
        <f>$C228*INDEX(Curves!$AV$8:$AV$68,AJ$4-$B228+1)</f>
        <v/>
      </c>
      <c r="AK228" s="121">
        <f>$C228*INDEX(Curves!$AV$8:$AV$68,AK$4-$B228+1)</f>
        <v/>
      </c>
      <c r="AL228" s="121">
        <f>$C228*INDEX(Curves!$AV$8:$AV$68,AL$4-$B228+1)</f>
        <v/>
      </c>
      <c r="AM228" s="121">
        <f>$C228*INDEX(Curves!$AV$8:$AV$68,AM$4-$B228+1)</f>
        <v/>
      </c>
      <c r="AN228" s="121">
        <f>$C228*INDEX(Curves!$AV$8:$AV$68,AN$4-$B228+1)</f>
        <v/>
      </c>
      <c r="AO228" s="121">
        <f>$C228*INDEX(Curves!$AV$8:$AV$68,AO$4-$B228+1)</f>
        <v/>
      </c>
      <c r="AP228" s="121">
        <f>$C228*INDEX(Curves!$AV$8:$AV$68,AP$4-$B228+1)</f>
        <v/>
      </c>
      <c r="AQ228" s="121">
        <f>$C228*INDEX(Curves!$AV$8:$AV$68,AQ$4-$B228+1)</f>
        <v/>
      </c>
      <c r="AR228" s="121">
        <f>$C228*INDEX(Curves!$AV$8:$AV$68,AR$4-$B228+1)</f>
        <v/>
      </c>
      <c r="AS228" s="121">
        <f>$C228*INDEX(Curves!$AV$8:$AV$68,AS$4-$B228+1)</f>
        <v/>
      </c>
      <c r="AT228" s="121">
        <f>$C228*INDEX(Curves!$AV$8:$AV$68,AT$4-$B228+1)</f>
        <v/>
      </c>
      <c r="AU228" s="121">
        <f>$C228*INDEX(Curves!$AV$8:$AV$68,AU$4-$B228+1)</f>
        <v/>
      </c>
      <c r="AV228" s="121">
        <f>$C228*INDEX(Curves!$AV$8:$AV$68,AV$4-$B228+1)</f>
        <v/>
      </c>
      <c r="AW228" s="121">
        <f>$C228*INDEX(Curves!$AV$8:$AV$68,AW$4-$B228+1)</f>
        <v/>
      </c>
      <c r="AX228" s="121">
        <f>$C228*INDEX(Curves!$AV$8:$AV$68,AX$4-$B228+1)</f>
        <v/>
      </c>
      <c r="AY228" s="121">
        <f>$C228*INDEX(Curves!$AV$8:$AV$68,AY$4-$B228+1)</f>
        <v/>
      </c>
      <c r="AZ228" s="121">
        <f>$C228*INDEX(Curves!$AV$8:$AV$68,AZ$4-$B228+1)</f>
        <v/>
      </c>
      <c r="BA228" s="121">
        <f>$C228*INDEX(Curves!$AV$8:$AV$68,BA$4-$B228+1)</f>
        <v/>
      </c>
      <c r="BB228" s="121">
        <f>$C228*INDEX(Curves!$AV$8:$AV$68,BB$4-$B228+1)</f>
        <v/>
      </c>
      <c r="BC228" s="121">
        <f>$C228*INDEX(Curves!$AV$8:$AV$68,BC$4-$B228+1)</f>
        <v/>
      </c>
      <c r="BD228" s="121">
        <f>$C228*INDEX(Curves!$AV$8:$AV$68,BD$4-$B228+1)</f>
        <v/>
      </c>
      <c r="BE228" s="121">
        <f>$C228*INDEX(Curves!$AV$8:$AV$68,BE$4-$B228+1)</f>
        <v/>
      </c>
      <c r="BF228" s="121">
        <f>$C228*INDEX(Curves!$AV$8:$AV$68,BF$4-$B228+1)</f>
        <v/>
      </c>
      <c r="BG228" s="121">
        <f>$C228*INDEX(Curves!$AV$8:$AV$68,BG$4-$B228+1)</f>
        <v/>
      </c>
      <c r="BH228" s="121">
        <f>$C228*INDEX(Curves!$AV$8:$AV$68,BH$4-$B228+1)</f>
        <v/>
      </c>
      <c r="BI228" s="121">
        <f>$C228*INDEX(Curves!$AV$8:$AV$68,BI$4-$B228+1)</f>
        <v/>
      </c>
      <c r="BJ228" s="121">
        <f>$C228*INDEX(Curves!$AV$8:$AV$68,BJ$4-$B228+1)</f>
        <v/>
      </c>
      <c r="BK228" s="121">
        <f>$C228*INDEX(Curves!$AV$8:$AV$68,BK$4-$B228+1)</f>
        <v/>
      </c>
      <c r="BL228" s="121">
        <f>$C228*INDEX(Curves!$AV$8:$AV$68,BL$4-$B228+1)</f>
        <v/>
      </c>
    </row>
    <row r="229">
      <c r="A229" s="116" t="inlineStr">
        <is>
          <t>Cohort month 31</t>
        </is>
      </c>
      <c r="B229" s="116" t="n">
        <v>31</v>
      </c>
      <c r="C229" s="33">
        <f>INDEX(Ops!$E$85:$BL$85,1,$B229)</f>
        <v/>
      </c>
      <c r="AJ229" s="121">
        <f>$C229*INDEX(Curves!$AV$8:$AV$68,AJ$4-$B229+1)</f>
        <v/>
      </c>
      <c r="AK229" s="121">
        <f>$C229*INDEX(Curves!$AV$8:$AV$68,AK$4-$B229+1)</f>
        <v/>
      </c>
      <c r="AL229" s="121">
        <f>$C229*INDEX(Curves!$AV$8:$AV$68,AL$4-$B229+1)</f>
        <v/>
      </c>
      <c r="AM229" s="121">
        <f>$C229*INDEX(Curves!$AV$8:$AV$68,AM$4-$B229+1)</f>
        <v/>
      </c>
      <c r="AN229" s="121">
        <f>$C229*INDEX(Curves!$AV$8:$AV$68,AN$4-$B229+1)</f>
        <v/>
      </c>
      <c r="AO229" s="121">
        <f>$C229*INDEX(Curves!$AV$8:$AV$68,AO$4-$B229+1)</f>
        <v/>
      </c>
      <c r="AP229" s="121">
        <f>$C229*INDEX(Curves!$AV$8:$AV$68,AP$4-$B229+1)</f>
        <v/>
      </c>
      <c r="AQ229" s="121">
        <f>$C229*INDEX(Curves!$AV$8:$AV$68,AQ$4-$B229+1)</f>
        <v/>
      </c>
      <c r="AR229" s="121">
        <f>$C229*INDEX(Curves!$AV$8:$AV$68,AR$4-$B229+1)</f>
        <v/>
      </c>
      <c r="AS229" s="121">
        <f>$C229*INDEX(Curves!$AV$8:$AV$68,AS$4-$B229+1)</f>
        <v/>
      </c>
      <c r="AT229" s="121">
        <f>$C229*INDEX(Curves!$AV$8:$AV$68,AT$4-$B229+1)</f>
        <v/>
      </c>
      <c r="AU229" s="121">
        <f>$C229*INDEX(Curves!$AV$8:$AV$68,AU$4-$B229+1)</f>
        <v/>
      </c>
      <c r="AV229" s="121">
        <f>$C229*INDEX(Curves!$AV$8:$AV$68,AV$4-$B229+1)</f>
        <v/>
      </c>
      <c r="AW229" s="121">
        <f>$C229*INDEX(Curves!$AV$8:$AV$68,AW$4-$B229+1)</f>
        <v/>
      </c>
      <c r="AX229" s="121">
        <f>$C229*INDEX(Curves!$AV$8:$AV$68,AX$4-$B229+1)</f>
        <v/>
      </c>
      <c r="AY229" s="121">
        <f>$C229*INDEX(Curves!$AV$8:$AV$68,AY$4-$B229+1)</f>
        <v/>
      </c>
      <c r="AZ229" s="121">
        <f>$C229*INDEX(Curves!$AV$8:$AV$68,AZ$4-$B229+1)</f>
        <v/>
      </c>
      <c r="BA229" s="121">
        <f>$C229*INDEX(Curves!$AV$8:$AV$68,BA$4-$B229+1)</f>
        <v/>
      </c>
      <c r="BB229" s="121">
        <f>$C229*INDEX(Curves!$AV$8:$AV$68,BB$4-$B229+1)</f>
        <v/>
      </c>
      <c r="BC229" s="121">
        <f>$C229*INDEX(Curves!$AV$8:$AV$68,BC$4-$B229+1)</f>
        <v/>
      </c>
      <c r="BD229" s="121">
        <f>$C229*INDEX(Curves!$AV$8:$AV$68,BD$4-$B229+1)</f>
        <v/>
      </c>
      <c r="BE229" s="121">
        <f>$C229*INDEX(Curves!$AV$8:$AV$68,BE$4-$B229+1)</f>
        <v/>
      </c>
      <c r="BF229" s="121">
        <f>$C229*INDEX(Curves!$AV$8:$AV$68,BF$4-$B229+1)</f>
        <v/>
      </c>
      <c r="BG229" s="121">
        <f>$C229*INDEX(Curves!$AV$8:$AV$68,BG$4-$B229+1)</f>
        <v/>
      </c>
      <c r="BH229" s="121">
        <f>$C229*INDEX(Curves!$AV$8:$AV$68,BH$4-$B229+1)</f>
        <v/>
      </c>
      <c r="BI229" s="121">
        <f>$C229*INDEX(Curves!$AV$8:$AV$68,BI$4-$B229+1)</f>
        <v/>
      </c>
      <c r="BJ229" s="121">
        <f>$C229*INDEX(Curves!$AV$8:$AV$68,BJ$4-$B229+1)</f>
        <v/>
      </c>
      <c r="BK229" s="121">
        <f>$C229*INDEX(Curves!$AV$8:$AV$68,BK$4-$B229+1)</f>
        <v/>
      </c>
      <c r="BL229" s="121">
        <f>$C229*INDEX(Curves!$AV$8:$AV$68,BL$4-$B229+1)</f>
        <v/>
      </c>
    </row>
    <row r="230">
      <c r="A230" s="116" t="inlineStr">
        <is>
          <t>Cohort month 32</t>
        </is>
      </c>
      <c r="B230" s="116" t="n">
        <v>32</v>
      </c>
      <c r="C230" s="33">
        <f>INDEX(Ops!$E$85:$BL$85,1,$B230)</f>
        <v/>
      </c>
      <c r="AK230" s="121">
        <f>$C230*INDEX(Curves!$AV$8:$AV$68,AK$4-$B230+1)</f>
        <v/>
      </c>
      <c r="AL230" s="121">
        <f>$C230*INDEX(Curves!$AV$8:$AV$68,AL$4-$B230+1)</f>
        <v/>
      </c>
      <c r="AM230" s="121">
        <f>$C230*INDEX(Curves!$AV$8:$AV$68,AM$4-$B230+1)</f>
        <v/>
      </c>
      <c r="AN230" s="121">
        <f>$C230*INDEX(Curves!$AV$8:$AV$68,AN$4-$B230+1)</f>
        <v/>
      </c>
      <c r="AO230" s="121">
        <f>$C230*INDEX(Curves!$AV$8:$AV$68,AO$4-$B230+1)</f>
        <v/>
      </c>
      <c r="AP230" s="121">
        <f>$C230*INDEX(Curves!$AV$8:$AV$68,AP$4-$B230+1)</f>
        <v/>
      </c>
      <c r="AQ230" s="121">
        <f>$C230*INDEX(Curves!$AV$8:$AV$68,AQ$4-$B230+1)</f>
        <v/>
      </c>
      <c r="AR230" s="121">
        <f>$C230*INDEX(Curves!$AV$8:$AV$68,AR$4-$B230+1)</f>
        <v/>
      </c>
      <c r="AS230" s="121">
        <f>$C230*INDEX(Curves!$AV$8:$AV$68,AS$4-$B230+1)</f>
        <v/>
      </c>
      <c r="AT230" s="121">
        <f>$C230*INDEX(Curves!$AV$8:$AV$68,AT$4-$B230+1)</f>
        <v/>
      </c>
      <c r="AU230" s="121">
        <f>$C230*INDEX(Curves!$AV$8:$AV$68,AU$4-$B230+1)</f>
        <v/>
      </c>
      <c r="AV230" s="121">
        <f>$C230*INDEX(Curves!$AV$8:$AV$68,AV$4-$B230+1)</f>
        <v/>
      </c>
      <c r="AW230" s="121">
        <f>$C230*INDEX(Curves!$AV$8:$AV$68,AW$4-$B230+1)</f>
        <v/>
      </c>
      <c r="AX230" s="121">
        <f>$C230*INDEX(Curves!$AV$8:$AV$68,AX$4-$B230+1)</f>
        <v/>
      </c>
      <c r="AY230" s="121">
        <f>$C230*INDEX(Curves!$AV$8:$AV$68,AY$4-$B230+1)</f>
        <v/>
      </c>
      <c r="AZ230" s="121">
        <f>$C230*INDEX(Curves!$AV$8:$AV$68,AZ$4-$B230+1)</f>
        <v/>
      </c>
      <c r="BA230" s="121">
        <f>$C230*INDEX(Curves!$AV$8:$AV$68,BA$4-$B230+1)</f>
        <v/>
      </c>
      <c r="BB230" s="121">
        <f>$C230*INDEX(Curves!$AV$8:$AV$68,BB$4-$B230+1)</f>
        <v/>
      </c>
      <c r="BC230" s="121">
        <f>$C230*INDEX(Curves!$AV$8:$AV$68,BC$4-$B230+1)</f>
        <v/>
      </c>
      <c r="BD230" s="121">
        <f>$C230*INDEX(Curves!$AV$8:$AV$68,BD$4-$B230+1)</f>
        <v/>
      </c>
      <c r="BE230" s="121">
        <f>$C230*INDEX(Curves!$AV$8:$AV$68,BE$4-$B230+1)</f>
        <v/>
      </c>
      <c r="BF230" s="121">
        <f>$C230*INDEX(Curves!$AV$8:$AV$68,BF$4-$B230+1)</f>
        <v/>
      </c>
      <c r="BG230" s="121">
        <f>$C230*INDEX(Curves!$AV$8:$AV$68,BG$4-$B230+1)</f>
        <v/>
      </c>
      <c r="BH230" s="121">
        <f>$C230*INDEX(Curves!$AV$8:$AV$68,BH$4-$B230+1)</f>
        <v/>
      </c>
      <c r="BI230" s="121">
        <f>$C230*INDEX(Curves!$AV$8:$AV$68,BI$4-$B230+1)</f>
        <v/>
      </c>
      <c r="BJ230" s="121">
        <f>$C230*INDEX(Curves!$AV$8:$AV$68,BJ$4-$B230+1)</f>
        <v/>
      </c>
      <c r="BK230" s="121">
        <f>$C230*INDEX(Curves!$AV$8:$AV$68,BK$4-$B230+1)</f>
        <v/>
      </c>
      <c r="BL230" s="121">
        <f>$C230*INDEX(Curves!$AV$8:$AV$68,BL$4-$B230+1)</f>
        <v/>
      </c>
    </row>
    <row r="231">
      <c r="A231" s="116" t="inlineStr">
        <is>
          <t>Cohort month 33</t>
        </is>
      </c>
      <c r="B231" s="116" t="n">
        <v>33</v>
      </c>
      <c r="C231" s="33">
        <f>INDEX(Ops!$E$85:$BL$85,1,$B231)</f>
        <v/>
      </c>
      <c r="AL231" s="121">
        <f>$C231*INDEX(Curves!$AV$8:$AV$68,AL$4-$B231+1)</f>
        <v/>
      </c>
      <c r="AM231" s="121">
        <f>$C231*INDEX(Curves!$AV$8:$AV$68,AM$4-$B231+1)</f>
        <v/>
      </c>
      <c r="AN231" s="121">
        <f>$C231*INDEX(Curves!$AV$8:$AV$68,AN$4-$B231+1)</f>
        <v/>
      </c>
      <c r="AO231" s="121">
        <f>$C231*INDEX(Curves!$AV$8:$AV$68,AO$4-$B231+1)</f>
        <v/>
      </c>
      <c r="AP231" s="121">
        <f>$C231*INDEX(Curves!$AV$8:$AV$68,AP$4-$B231+1)</f>
        <v/>
      </c>
      <c r="AQ231" s="121">
        <f>$C231*INDEX(Curves!$AV$8:$AV$68,AQ$4-$B231+1)</f>
        <v/>
      </c>
      <c r="AR231" s="121">
        <f>$C231*INDEX(Curves!$AV$8:$AV$68,AR$4-$B231+1)</f>
        <v/>
      </c>
      <c r="AS231" s="121">
        <f>$C231*INDEX(Curves!$AV$8:$AV$68,AS$4-$B231+1)</f>
        <v/>
      </c>
      <c r="AT231" s="121">
        <f>$C231*INDEX(Curves!$AV$8:$AV$68,AT$4-$B231+1)</f>
        <v/>
      </c>
      <c r="AU231" s="121">
        <f>$C231*INDEX(Curves!$AV$8:$AV$68,AU$4-$B231+1)</f>
        <v/>
      </c>
      <c r="AV231" s="121">
        <f>$C231*INDEX(Curves!$AV$8:$AV$68,AV$4-$B231+1)</f>
        <v/>
      </c>
      <c r="AW231" s="121">
        <f>$C231*INDEX(Curves!$AV$8:$AV$68,AW$4-$B231+1)</f>
        <v/>
      </c>
      <c r="AX231" s="121">
        <f>$C231*INDEX(Curves!$AV$8:$AV$68,AX$4-$B231+1)</f>
        <v/>
      </c>
      <c r="AY231" s="121">
        <f>$C231*INDEX(Curves!$AV$8:$AV$68,AY$4-$B231+1)</f>
        <v/>
      </c>
      <c r="AZ231" s="121">
        <f>$C231*INDEX(Curves!$AV$8:$AV$68,AZ$4-$B231+1)</f>
        <v/>
      </c>
      <c r="BA231" s="121">
        <f>$C231*INDEX(Curves!$AV$8:$AV$68,BA$4-$B231+1)</f>
        <v/>
      </c>
      <c r="BB231" s="121">
        <f>$C231*INDEX(Curves!$AV$8:$AV$68,BB$4-$B231+1)</f>
        <v/>
      </c>
      <c r="BC231" s="121">
        <f>$C231*INDEX(Curves!$AV$8:$AV$68,BC$4-$B231+1)</f>
        <v/>
      </c>
      <c r="BD231" s="121">
        <f>$C231*INDEX(Curves!$AV$8:$AV$68,BD$4-$B231+1)</f>
        <v/>
      </c>
      <c r="BE231" s="121">
        <f>$C231*INDEX(Curves!$AV$8:$AV$68,BE$4-$B231+1)</f>
        <v/>
      </c>
      <c r="BF231" s="121">
        <f>$C231*INDEX(Curves!$AV$8:$AV$68,BF$4-$B231+1)</f>
        <v/>
      </c>
      <c r="BG231" s="121">
        <f>$C231*INDEX(Curves!$AV$8:$AV$68,BG$4-$B231+1)</f>
        <v/>
      </c>
      <c r="BH231" s="121">
        <f>$C231*INDEX(Curves!$AV$8:$AV$68,BH$4-$B231+1)</f>
        <v/>
      </c>
      <c r="BI231" s="121">
        <f>$C231*INDEX(Curves!$AV$8:$AV$68,BI$4-$B231+1)</f>
        <v/>
      </c>
      <c r="BJ231" s="121">
        <f>$C231*INDEX(Curves!$AV$8:$AV$68,BJ$4-$B231+1)</f>
        <v/>
      </c>
      <c r="BK231" s="121">
        <f>$C231*INDEX(Curves!$AV$8:$AV$68,BK$4-$B231+1)</f>
        <v/>
      </c>
      <c r="BL231" s="121">
        <f>$C231*INDEX(Curves!$AV$8:$AV$68,BL$4-$B231+1)</f>
        <v/>
      </c>
    </row>
    <row r="232">
      <c r="A232" s="116" t="inlineStr">
        <is>
          <t>Cohort month 34</t>
        </is>
      </c>
      <c r="B232" s="116" t="n">
        <v>34</v>
      </c>
      <c r="C232" s="33">
        <f>INDEX(Ops!$E$85:$BL$85,1,$B232)</f>
        <v/>
      </c>
      <c r="AM232" s="121">
        <f>$C232*INDEX(Curves!$AV$8:$AV$68,AM$4-$B232+1)</f>
        <v/>
      </c>
      <c r="AN232" s="121">
        <f>$C232*INDEX(Curves!$AV$8:$AV$68,AN$4-$B232+1)</f>
        <v/>
      </c>
      <c r="AO232" s="121">
        <f>$C232*INDEX(Curves!$AV$8:$AV$68,AO$4-$B232+1)</f>
        <v/>
      </c>
      <c r="AP232" s="121">
        <f>$C232*INDEX(Curves!$AV$8:$AV$68,AP$4-$B232+1)</f>
        <v/>
      </c>
      <c r="AQ232" s="121">
        <f>$C232*INDEX(Curves!$AV$8:$AV$68,AQ$4-$B232+1)</f>
        <v/>
      </c>
      <c r="AR232" s="121">
        <f>$C232*INDEX(Curves!$AV$8:$AV$68,AR$4-$B232+1)</f>
        <v/>
      </c>
      <c r="AS232" s="121">
        <f>$C232*INDEX(Curves!$AV$8:$AV$68,AS$4-$B232+1)</f>
        <v/>
      </c>
      <c r="AT232" s="121">
        <f>$C232*INDEX(Curves!$AV$8:$AV$68,AT$4-$B232+1)</f>
        <v/>
      </c>
      <c r="AU232" s="121">
        <f>$C232*INDEX(Curves!$AV$8:$AV$68,AU$4-$B232+1)</f>
        <v/>
      </c>
      <c r="AV232" s="121">
        <f>$C232*INDEX(Curves!$AV$8:$AV$68,AV$4-$B232+1)</f>
        <v/>
      </c>
      <c r="AW232" s="121">
        <f>$C232*INDEX(Curves!$AV$8:$AV$68,AW$4-$B232+1)</f>
        <v/>
      </c>
      <c r="AX232" s="121">
        <f>$C232*INDEX(Curves!$AV$8:$AV$68,AX$4-$B232+1)</f>
        <v/>
      </c>
      <c r="AY232" s="121">
        <f>$C232*INDEX(Curves!$AV$8:$AV$68,AY$4-$B232+1)</f>
        <v/>
      </c>
      <c r="AZ232" s="121">
        <f>$C232*INDEX(Curves!$AV$8:$AV$68,AZ$4-$B232+1)</f>
        <v/>
      </c>
      <c r="BA232" s="121">
        <f>$C232*INDEX(Curves!$AV$8:$AV$68,BA$4-$B232+1)</f>
        <v/>
      </c>
      <c r="BB232" s="121">
        <f>$C232*INDEX(Curves!$AV$8:$AV$68,BB$4-$B232+1)</f>
        <v/>
      </c>
      <c r="BC232" s="121">
        <f>$C232*INDEX(Curves!$AV$8:$AV$68,BC$4-$B232+1)</f>
        <v/>
      </c>
      <c r="BD232" s="121">
        <f>$C232*INDEX(Curves!$AV$8:$AV$68,BD$4-$B232+1)</f>
        <v/>
      </c>
      <c r="BE232" s="121">
        <f>$C232*INDEX(Curves!$AV$8:$AV$68,BE$4-$B232+1)</f>
        <v/>
      </c>
      <c r="BF232" s="121">
        <f>$C232*INDEX(Curves!$AV$8:$AV$68,BF$4-$B232+1)</f>
        <v/>
      </c>
      <c r="BG232" s="121">
        <f>$C232*INDEX(Curves!$AV$8:$AV$68,BG$4-$B232+1)</f>
        <v/>
      </c>
      <c r="BH232" s="121">
        <f>$C232*INDEX(Curves!$AV$8:$AV$68,BH$4-$B232+1)</f>
        <v/>
      </c>
      <c r="BI232" s="121">
        <f>$C232*INDEX(Curves!$AV$8:$AV$68,BI$4-$B232+1)</f>
        <v/>
      </c>
      <c r="BJ232" s="121">
        <f>$C232*INDEX(Curves!$AV$8:$AV$68,BJ$4-$B232+1)</f>
        <v/>
      </c>
      <c r="BK232" s="121">
        <f>$C232*INDEX(Curves!$AV$8:$AV$68,BK$4-$B232+1)</f>
        <v/>
      </c>
      <c r="BL232" s="121">
        <f>$C232*INDEX(Curves!$AV$8:$AV$68,BL$4-$B232+1)</f>
        <v/>
      </c>
    </row>
    <row r="233">
      <c r="A233" s="116" t="inlineStr">
        <is>
          <t>Cohort month 35</t>
        </is>
      </c>
      <c r="B233" s="116" t="n">
        <v>35</v>
      </c>
      <c r="C233" s="33">
        <f>INDEX(Ops!$E$85:$BL$85,1,$B233)</f>
        <v/>
      </c>
      <c r="AN233" s="121">
        <f>$C233*INDEX(Curves!$AV$8:$AV$68,AN$4-$B233+1)</f>
        <v/>
      </c>
      <c r="AO233" s="121">
        <f>$C233*INDEX(Curves!$AV$8:$AV$68,AO$4-$B233+1)</f>
        <v/>
      </c>
      <c r="AP233" s="121">
        <f>$C233*INDEX(Curves!$AV$8:$AV$68,AP$4-$B233+1)</f>
        <v/>
      </c>
      <c r="AQ233" s="121">
        <f>$C233*INDEX(Curves!$AV$8:$AV$68,AQ$4-$B233+1)</f>
        <v/>
      </c>
      <c r="AR233" s="121">
        <f>$C233*INDEX(Curves!$AV$8:$AV$68,AR$4-$B233+1)</f>
        <v/>
      </c>
      <c r="AS233" s="121">
        <f>$C233*INDEX(Curves!$AV$8:$AV$68,AS$4-$B233+1)</f>
        <v/>
      </c>
      <c r="AT233" s="121">
        <f>$C233*INDEX(Curves!$AV$8:$AV$68,AT$4-$B233+1)</f>
        <v/>
      </c>
      <c r="AU233" s="121">
        <f>$C233*INDEX(Curves!$AV$8:$AV$68,AU$4-$B233+1)</f>
        <v/>
      </c>
      <c r="AV233" s="121">
        <f>$C233*INDEX(Curves!$AV$8:$AV$68,AV$4-$B233+1)</f>
        <v/>
      </c>
      <c r="AW233" s="121">
        <f>$C233*INDEX(Curves!$AV$8:$AV$68,AW$4-$B233+1)</f>
        <v/>
      </c>
      <c r="AX233" s="121">
        <f>$C233*INDEX(Curves!$AV$8:$AV$68,AX$4-$B233+1)</f>
        <v/>
      </c>
      <c r="AY233" s="121">
        <f>$C233*INDEX(Curves!$AV$8:$AV$68,AY$4-$B233+1)</f>
        <v/>
      </c>
      <c r="AZ233" s="121">
        <f>$C233*INDEX(Curves!$AV$8:$AV$68,AZ$4-$B233+1)</f>
        <v/>
      </c>
      <c r="BA233" s="121">
        <f>$C233*INDEX(Curves!$AV$8:$AV$68,BA$4-$B233+1)</f>
        <v/>
      </c>
      <c r="BB233" s="121">
        <f>$C233*INDEX(Curves!$AV$8:$AV$68,BB$4-$B233+1)</f>
        <v/>
      </c>
      <c r="BC233" s="121">
        <f>$C233*INDEX(Curves!$AV$8:$AV$68,BC$4-$B233+1)</f>
        <v/>
      </c>
      <c r="BD233" s="121">
        <f>$C233*INDEX(Curves!$AV$8:$AV$68,BD$4-$B233+1)</f>
        <v/>
      </c>
      <c r="BE233" s="121">
        <f>$C233*INDEX(Curves!$AV$8:$AV$68,BE$4-$B233+1)</f>
        <v/>
      </c>
      <c r="BF233" s="121">
        <f>$C233*INDEX(Curves!$AV$8:$AV$68,BF$4-$B233+1)</f>
        <v/>
      </c>
      <c r="BG233" s="121">
        <f>$C233*INDEX(Curves!$AV$8:$AV$68,BG$4-$B233+1)</f>
        <v/>
      </c>
      <c r="BH233" s="121">
        <f>$C233*INDEX(Curves!$AV$8:$AV$68,BH$4-$B233+1)</f>
        <v/>
      </c>
      <c r="BI233" s="121">
        <f>$C233*INDEX(Curves!$AV$8:$AV$68,BI$4-$B233+1)</f>
        <v/>
      </c>
      <c r="BJ233" s="121">
        <f>$C233*INDEX(Curves!$AV$8:$AV$68,BJ$4-$B233+1)</f>
        <v/>
      </c>
      <c r="BK233" s="121">
        <f>$C233*INDEX(Curves!$AV$8:$AV$68,BK$4-$B233+1)</f>
        <v/>
      </c>
      <c r="BL233" s="121">
        <f>$C233*INDEX(Curves!$AV$8:$AV$68,BL$4-$B233+1)</f>
        <v/>
      </c>
    </row>
    <row r="234">
      <c r="A234" s="116" t="inlineStr">
        <is>
          <t>Cohort month 36</t>
        </is>
      </c>
      <c r="B234" s="116" t="n">
        <v>36</v>
      </c>
      <c r="C234" s="33">
        <f>INDEX(Ops!$E$85:$BL$85,1,$B234)</f>
        <v/>
      </c>
      <c r="AO234" s="121">
        <f>$C234*INDEX(Curves!$AV$8:$AV$68,AO$4-$B234+1)</f>
        <v/>
      </c>
      <c r="AP234" s="121">
        <f>$C234*INDEX(Curves!$AV$8:$AV$68,AP$4-$B234+1)</f>
        <v/>
      </c>
      <c r="AQ234" s="121">
        <f>$C234*INDEX(Curves!$AV$8:$AV$68,AQ$4-$B234+1)</f>
        <v/>
      </c>
      <c r="AR234" s="121">
        <f>$C234*INDEX(Curves!$AV$8:$AV$68,AR$4-$B234+1)</f>
        <v/>
      </c>
      <c r="AS234" s="121">
        <f>$C234*INDEX(Curves!$AV$8:$AV$68,AS$4-$B234+1)</f>
        <v/>
      </c>
      <c r="AT234" s="121">
        <f>$C234*INDEX(Curves!$AV$8:$AV$68,AT$4-$B234+1)</f>
        <v/>
      </c>
      <c r="AU234" s="121">
        <f>$C234*INDEX(Curves!$AV$8:$AV$68,AU$4-$B234+1)</f>
        <v/>
      </c>
      <c r="AV234" s="121">
        <f>$C234*INDEX(Curves!$AV$8:$AV$68,AV$4-$B234+1)</f>
        <v/>
      </c>
      <c r="AW234" s="121">
        <f>$C234*INDEX(Curves!$AV$8:$AV$68,AW$4-$B234+1)</f>
        <v/>
      </c>
      <c r="AX234" s="121">
        <f>$C234*INDEX(Curves!$AV$8:$AV$68,AX$4-$B234+1)</f>
        <v/>
      </c>
      <c r="AY234" s="121">
        <f>$C234*INDEX(Curves!$AV$8:$AV$68,AY$4-$B234+1)</f>
        <v/>
      </c>
      <c r="AZ234" s="121">
        <f>$C234*INDEX(Curves!$AV$8:$AV$68,AZ$4-$B234+1)</f>
        <v/>
      </c>
      <c r="BA234" s="121">
        <f>$C234*INDEX(Curves!$AV$8:$AV$68,BA$4-$B234+1)</f>
        <v/>
      </c>
      <c r="BB234" s="121">
        <f>$C234*INDEX(Curves!$AV$8:$AV$68,BB$4-$B234+1)</f>
        <v/>
      </c>
      <c r="BC234" s="121">
        <f>$C234*INDEX(Curves!$AV$8:$AV$68,BC$4-$B234+1)</f>
        <v/>
      </c>
      <c r="BD234" s="121">
        <f>$C234*INDEX(Curves!$AV$8:$AV$68,BD$4-$B234+1)</f>
        <v/>
      </c>
      <c r="BE234" s="121">
        <f>$C234*INDEX(Curves!$AV$8:$AV$68,BE$4-$B234+1)</f>
        <v/>
      </c>
      <c r="BF234" s="121">
        <f>$C234*INDEX(Curves!$AV$8:$AV$68,BF$4-$B234+1)</f>
        <v/>
      </c>
      <c r="BG234" s="121">
        <f>$C234*INDEX(Curves!$AV$8:$AV$68,BG$4-$B234+1)</f>
        <v/>
      </c>
      <c r="BH234" s="121">
        <f>$C234*INDEX(Curves!$AV$8:$AV$68,BH$4-$B234+1)</f>
        <v/>
      </c>
      <c r="BI234" s="121">
        <f>$C234*INDEX(Curves!$AV$8:$AV$68,BI$4-$B234+1)</f>
        <v/>
      </c>
      <c r="BJ234" s="121">
        <f>$C234*INDEX(Curves!$AV$8:$AV$68,BJ$4-$B234+1)</f>
        <v/>
      </c>
      <c r="BK234" s="121">
        <f>$C234*INDEX(Curves!$AV$8:$AV$68,BK$4-$B234+1)</f>
        <v/>
      </c>
      <c r="BL234" s="121">
        <f>$C234*INDEX(Curves!$AV$8:$AV$68,BL$4-$B234+1)</f>
        <v/>
      </c>
    </row>
    <row r="235">
      <c r="A235" s="116" t="inlineStr">
        <is>
          <t>Cohort month 37</t>
        </is>
      </c>
      <c r="B235" s="116" t="n">
        <v>37</v>
      </c>
      <c r="C235" s="33">
        <f>INDEX(Ops!$E$85:$BL$85,1,$B235)</f>
        <v/>
      </c>
      <c r="AP235" s="121">
        <f>$C235*INDEX(Curves!$AV$8:$AV$68,AP$4-$B235+1)</f>
        <v/>
      </c>
      <c r="AQ235" s="121">
        <f>$C235*INDEX(Curves!$AV$8:$AV$68,AQ$4-$B235+1)</f>
        <v/>
      </c>
      <c r="AR235" s="121">
        <f>$C235*INDEX(Curves!$AV$8:$AV$68,AR$4-$B235+1)</f>
        <v/>
      </c>
      <c r="AS235" s="121">
        <f>$C235*INDEX(Curves!$AV$8:$AV$68,AS$4-$B235+1)</f>
        <v/>
      </c>
      <c r="AT235" s="121">
        <f>$C235*INDEX(Curves!$AV$8:$AV$68,AT$4-$B235+1)</f>
        <v/>
      </c>
      <c r="AU235" s="121">
        <f>$C235*INDEX(Curves!$AV$8:$AV$68,AU$4-$B235+1)</f>
        <v/>
      </c>
      <c r="AV235" s="121">
        <f>$C235*INDEX(Curves!$AV$8:$AV$68,AV$4-$B235+1)</f>
        <v/>
      </c>
      <c r="AW235" s="121">
        <f>$C235*INDEX(Curves!$AV$8:$AV$68,AW$4-$B235+1)</f>
        <v/>
      </c>
      <c r="AX235" s="121">
        <f>$C235*INDEX(Curves!$AV$8:$AV$68,AX$4-$B235+1)</f>
        <v/>
      </c>
      <c r="AY235" s="121">
        <f>$C235*INDEX(Curves!$AV$8:$AV$68,AY$4-$B235+1)</f>
        <v/>
      </c>
      <c r="AZ235" s="121">
        <f>$C235*INDEX(Curves!$AV$8:$AV$68,AZ$4-$B235+1)</f>
        <v/>
      </c>
      <c r="BA235" s="121">
        <f>$C235*INDEX(Curves!$AV$8:$AV$68,BA$4-$B235+1)</f>
        <v/>
      </c>
      <c r="BB235" s="121">
        <f>$C235*INDEX(Curves!$AV$8:$AV$68,BB$4-$B235+1)</f>
        <v/>
      </c>
      <c r="BC235" s="121">
        <f>$C235*INDEX(Curves!$AV$8:$AV$68,BC$4-$B235+1)</f>
        <v/>
      </c>
      <c r="BD235" s="121">
        <f>$C235*INDEX(Curves!$AV$8:$AV$68,BD$4-$B235+1)</f>
        <v/>
      </c>
      <c r="BE235" s="121">
        <f>$C235*INDEX(Curves!$AV$8:$AV$68,BE$4-$B235+1)</f>
        <v/>
      </c>
      <c r="BF235" s="121">
        <f>$C235*INDEX(Curves!$AV$8:$AV$68,BF$4-$B235+1)</f>
        <v/>
      </c>
      <c r="BG235" s="121">
        <f>$C235*INDEX(Curves!$AV$8:$AV$68,BG$4-$B235+1)</f>
        <v/>
      </c>
      <c r="BH235" s="121">
        <f>$C235*INDEX(Curves!$AV$8:$AV$68,BH$4-$B235+1)</f>
        <v/>
      </c>
      <c r="BI235" s="121">
        <f>$C235*INDEX(Curves!$AV$8:$AV$68,BI$4-$B235+1)</f>
        <v/>
      </c>
      <c r="BJ235" s="121">
        <f>$C235*INDEX(Curves!$AV$8:$AV$68,BJ$4-$B235+1)</f>
        <v/>
      </c>
      <c r="BK235" s="121">
        <f>$C235*INDEX(Curves!$AV$8:$AV$68,BK$4-$B235+1)</f>
        <v/>
      </c>
      <c r="BL235" s="121">
        <f>$C235*INDEX(Curves!$AV$8:$AV$68,BL$4-$B235+1)</f>
        <v/>
      </c>
    </row>
    <row r="236">
      <c r="A236" s="116" t="inlineStr">
        <is>
          <t>Cohort month 38</t>
        </is>
      </c>
      <c r="B236" s="116" t="n">
        <v>38</v>
      </c>
      <c r="C236" s="33">
        <f>INDEX(Ops!$E$85:$BL$85,1,$B236)</f>
        <v/>
      </c>
      <c r="AQ236" s="121">
        <f>$C236*INDEX(Curves!$AV$8:$AV$68,AQ$4-$B236+1)</f>
        <v/>
      </c>
      <c r="AR236" s="121">
        <f>$C236*INDEX(Curves!$AV$8:$AV$68,AR$4-$B236+1)</f>
        <v/>
      </c>
      <c r="AS236" s="121">
        <f>$C236*INDEX(Curves!$AV$8:$AV$68,AS$4-$B236+1)</f>
        <v/>
      </c>
      <c r="AT236" s="121">
        <f>$C236*INDEX(Curves!$AV$8:$AV$68,AT$4-$B236+1)</f>
        <v/>
      </c>
      <c r="AU236" s="121">
        <f>$C236*INDEX(Curves!$AV$8:$AV$68,AU$4-$B236+1)</f>
        <v/>
      </c>
      <c r="AV236" s="121">
        <f>$C236*INDEX(Curves!$AV$8:$AV$68,AV$4-$B236+1)</f>
        <v/>
      </c>
      <c r="AW236" s="121">
        <f>$C236*INDEX(Curves!$AV$8:$AV$68,AW$4-$B236+1)</f>
        <v/>
      </c>
      <c r="AX236" s="121">
        <f>$C236*INDEX(Curves!$AV$8:$AV$68,AX$4-$B236+1)</f>
        <v/>
      </c>
      <c r="AY236" s="121">
        <f>$C236*INDEX(Curves!$AV$8:$AV$68,AY$4-$B236+1)</f>
        <v/>
      </c>
      <c r="AZ236" s="121">
        <f>$C236*INDEX(Curves!$AV$8:$AV$68,AZ$4-$B236+1)</f>
        <v/>
      </c>
      <c r="BA236" s="121">
        <f>$C236*INDEX(Curves!$AV$8:$AV$68,BA$4-$B236+1)</f>
        <v/>
      </c>
      <c r="BB236" s="121">
        <f>$C236*INDEX(Curves!$AV$8:$AV$68,BB$4-$B236+1)</f>
        <v/>
      </c>
      <c r="BC236" s="121">
        <f>$C236*INDEX(Curves!$AV$8:$AV$68,BC$4-$B236+1)</f>
        <v/>
      </c>
      <c r="BD236" s="121">
        <f>$C236*INDEX(Curves!$AV$8:$AV$68,BD$4-$B236+1)</f>
        <v/>
      </c>
      <c r="BE236" s="121">
        <f>$C236*INDEX(Curves!$AV$8:$AV$68,BE$4-$B236+1)</f>
        <v/>
      </c>
      <c r="BF236" s="121">
        <f>$C236*INDEX(Curves!$AV$8:$AV$68,BF$4-$B236+1)</f>
        <v/>
      </c>
      <c r="BG236" s="121">
        <f>$C236*INDEX(Curves!$AV$8:$AV$68,BG$4-$B236+1)</f>
        <v/>
      </c>
      <c r="BH236" s="121">
        <f>$C236*INDEX(Curves!$AV$8:$AV$68,BH$4-$B236+1)</f>
        <v/>
      </c>
      <c r="BI236" s="121">
        <f>$C236*INDEX(Curves!$AV$8:$AV$68,BI$4-$B236+1)</f>
        <v/>
      </c>
      <c r="BJ236" s="121">
        <f>$C236*INDEX(Curves!$AV$8:$AV$68,BJ$4-$B236+1)</f>
        <v/>
      </c>
      <c r="BK236" s="121">
        <f>$C236*INDEX(Curves!$AV$8:$AV$68,BK$4-$B236+1)</f>
        <v/>
      </c>
      <c r="BL236" s="121">
        <f>$C236*INDEX(Curves!$AV$8:$AV$68,BL$4-$B236+1)</f>
        <v/>
      </c>
    </row>
    <row r="237">
      <c r="A237" s="116" t="inlineStr">
        <is>
          <t>Cohort month 39</t>
        </is>
      </c>
      <c r="B237" s="116" t="n">
        <v>39</v>
      </c>
      <c r="C237" s="33">
        <f>INDEX(Ops!$E$85:$BL$85,1,$B237)</f>
        <v/>
      </c>
      <c r="AR237" s="121">
        <f>$C237*INDEX(Curves!$AV$8:$AV$68,AR$4-$B237+1)</f>
        <v/>
      </c>
      <c r="AS237" s="121">
        <f>$C237*INDEX(Curves!$AV$8:$AV$68,AS$4-$B237+1)</f>
        <v/>
      </c>
      <c r="AT237" s="121">
        <f>$C237*INDEX(Curves!$AV$8:$AV$68,AT$4-$B237+1)</f>
        <v/>
      </c>
      <c r="AU237" s="121">
        <f>$C237*INDEX(Curves!$AV$8:$AV$68,AU$4-$B237+1)</f>
        <v/>
      </c>
      <c r="AV237" s="121">
        <f>$C237*INDEX(Curves!$AV$8:$AV$68,AV$4-$B237+1)</f>
        <v/>
      </c>
      <c r="AW237" s="121">
        <f>$C237*INDEX(Curves!$AV$8:$AV$68,AW$4-$B237+1)</f>
        <v/>
      </c>
      <c r="AX237" s="121">
        <f>$C237*INDEX(Curves!$AV$8:$AV$68,AX$4-$B237+1)</f>
        <v/>
      </c>
      <c r="AY237" s="121">
        <f>$C237*INDEX(Curves!$AV$8:$AV$68,AY$4-$B237+1)</f>
        <v/>
      </c>
      <c r="AZ237" s="121">
        <f>$C237*INDEX(Curves!$AV$8:$AV$68,AZ$4-$B237+1)</f>
        <v/>
      </c>
      <c r="BA237" s="121">
        <f>$C237*INDEX(Curves!$AV$8:$AV$68,BA$4-$B237+1)</f>
        <v/>
      </c>
      <c r="BB237" s="121">
        <f>$C237*INDEX(Curves!$AV$8:$AV$68,BB$4-$B237+1)</f>
        <v/>
      </c>
      <c r="BC237" s="121">
        <f>$C237*INDEX(Curves!$AV$8:$AV$68,BC$4-$B237+1)</f>
        <v/>
      </c>
      <c r="BD237" s="121">
        <f>$C237*INDEX(Curves!$AV$8:$AV$68,BD$4-$B237+1)</f>
        <v/>
      </c>
      <c r="BE237" s="121">
        <f>$C237*INDEX(Curves!$AV$8:$AV$68,BE$4-$B237+1)</f>
        <v/>
      </c>
      <c r="BF237" s="121">
        <f>$C237*INDEX(Curves!$AV$8:$AV$68,BF$4-$B237+1)</f>
        <v/>
      </c>
      <c r="BG237" s="121">
        <f>$C237*INDEX(Curves!$AV$8:$AV$68,BG$4-$B237+1)</f>
        <v/>
      </c>
      <c r="BH237" s="121">
        <f>$C237*INDEX(Curves!$AV$8:$AV$68,BH$4-$B237+1)</f>
        <v/>
      </c>
      <c r="BI237" s="121">
        <f>$C237*INDEX(Curves!$AV$8:$AV$68,BI$4-$B237+1)</f>
        <v/>
      </c>
      <c r="BJ237" s="121">
        <f>$C237*INDEX(Curves!$AV$8:$AV$68,BJ$4-$B237+1)</f>
        <v/>
      </c>
      <c r="BK237" s="121">
        <f>$C237*INDEX(Curves!$AV$8:$AV$68,BK$4-$B237+1)</f>
        <v/>
      </c>
      <c r="BL237" s="121">
        <f>$C237*INDEX(Curves!$AV$8:$AV$68,BL$4-$B237+1)</f>
        <v/>
      </c>
    </row>
    <row r="238">
      <c r="A238" s="116" t="inlineStr">
        <is>
          <t>Cohort month 40</t>
        </is>
      </c>
      <c r="B238" s="116" t="n">
        <v>40</v>
      </c>
      <c r="C238" s="33">
        <f>INDEX(Ops!$E$85:$BL$85,1,$B238)</f>
        <v/>
      </c>
      <c r="AS238" s="121">
        <f>$C238*INDEX(Curves!$AV$8:$AV$68,AS$4-$B238+1)</f>
        <v/>
      </c>
      <c r="AT238" s="121">
        <f>$C238*INDEX(Curves!$AV$8:$AV$68,AT$4-$B238+1)</f>
        <v/>
      </c>
      <c r="AU238" s="121">
        <f>$C238*INDEX(Curves!$AV$8:$AV$68,AU$4-$B238+1)</f>
        <v/>
      </c>
      <c r="AV238" s="121">
        <f>$C238*INDEX(Curves!$AV$8:$AV$68,AV$4-$B238+1)</f>
        <v/>
      </c>
      <c r="AW238" s="121">
        <f>$C238*INDEX(Curves!$AV$8:$AV$68,AW$4-$B238+1)</f>
        <v/>
      </c>
      <c r="AX238" s="121">
        <f>$C238*INDEX(Curves!$AV$8:$AV$68,AX$4-$B238+1)</f>
        <v/>
      </c>
      <c r="AY238" s="121">
        <f>$C238*INDEX(Curves!$AV$8:$AV$68,AY$4-$B238+1)</f>
        <v/>
      </c>
      <c r="AZ238" s="121">
        <f>$C238*INDEX(Curves!$AV$8:$AV$68,AZ$4-$B238+1)</f>
        <v/>
      </c>
      <c r="BA238" s="121">
        <f>$C238*INDEX(Curves!$AV$8:$AV$68,BA$4-$B238+1)</f>
        <v/>
      </c>
      <c r="BB238" s="121">
        <f>$C238*INDEX(Curves!$AV$8:$AV$68,BB$4-$B238+1)</f>
        <v/>
      </c>
      <c r="BC238" s="121">
        <f>$C238*INDEX(Curves!$AV$8:$AV$68,BC$4-$B238+1)</f>
        <v/>
      </c>
      <c r="BD238" s="121">
        <f>$C238*INDEX(Curves!$AV$8:$AV$68,BD$4-$B238+1)</f>
        <v/>
      </c>
      <c r="BE238" s="121">
        <f>$C238*INDEX(Curves!$AV$8:$AV$68,BE$4-$B238+1)</f>
        <v/>
      </c>
      <c r="BF238" s="121">
        <f>$C238*INDEX(Curves!$AV$8:$AV$68,BF$4-$B238+1)</f>
        <v/>
      </c>
      <c r="BG238" s="121">
        <f>$C238*INDEX(Curves!$AV$8:$AV$68,BG$4-$B238+1)</f>
        <v/>
      </c>
      <c r="BH238" s="121">
        <f>$C238*INDEX(Curves!$AV$8:$AV$68,BH$4-$B238+1)</f>
        <v/>
      </c>
      <c r="BI238" s="121">
        <f>$C238*INDEX(Curves!$AV$8:$AV$68,BI$4-$B238+1)</f>
        <v/>
      </c>
      <c r="BJ238" s="121">
        <f>$C238*INDEX(Curves!$AV$8:$AV$68,BJ$4-$B238+1)</f>
        <v/>
      </c>
      <c r="BK238" s="121">
        <f>$C238*INDEX(Curves!$AV$8:$AV$68,BK$4-$B238+1)</f>
        <v/>
      </c>
      <c r="BL238" s="121">
        <f>$C238*INDEX(Curves!$AV$8:$AV$68,BL$4-$B238+1)</f>
        <v/>
      </c>
    </row>
    <row r="239">
      <c r="A239" s="116" t="inlineStr">
        <is>
          <t>Cohort month 41</t>
        </is>
      </c>
      <c r="B239" s="116" t="n">
        <v>41</v>
      </c>
      <c r="C239" s="33">
        <f>INDEX(Ops!$E$85:$BL$85,1,$B239)</f>
        <v/>
      </c>
      <c r="AT239" s="121">
        <f>$C239*INDEX(Curves!$AV$8:$AV$68,AT$4-$B239+1)</f>
        <v/>
      </c>
      <c r="AU239" s="121">
        <f>$C239*INDEX(Curves!$AV$8:$AV$68,AU$4-$B239+1)</f>
        <v/>
      </c>
      <c r="AV239" s="121">
        <f>$C239*INDEX(Curves!$AV$8:$AV$68,AV$4-$B239+1)</f>
        <v/>
      </c>
      <c r="AW239" s="121">
        <f>$C239*INDEX(Curves!$AV$8:$AV$68,AW$4-$B239+1)</f>
        <v/>
      </c>
      <c r="AX239" s="121">
        <f>$C239*INDEX(Curves!$AV$8:$AV$68,AX$4-$B239+1)</f>
        <v/>
      </c>
      <c r="AY239" s="121">
        <f>$C239*INDEX(Curves!$AV$8:$AV$68,AY$4-$B239+1)</f>
        <v/>
      </c>
      <c r="AZ239" s="121">
        <f>$C239*INDEX(Curves!$AV$8:$AV$68,AZ$4-$B239+1)</f>
        <v/>
      </c>
      <c r="BA239" s="121">
        <f>$C239*INDEX(Curves!$AV$8:$AV$68,BA$4-$B239+1)</f>
        <v/>
      </c>
      <c r="BB239" s="121">
        <f>$C239*INDEX(Curves!$AV$8:$AV$68,BB$4-$B239+1)</f>
        <v/>
      </c>
      <c r="BC239" s="121">
        <f>$C239*INDEX(Curves!$AV$8:$AV$68,BC$4-$B239+1)</f>
        <v/>
      </c>
      <c r="BD239" s="121">
        <f>$C239*INDEX(Curves!$AV$8:$AV$68,BD$4-$B239+1)</f>
        <v/>
      </c>
      <c r="BE239" s="121">
        <f>$C239*INDEX(Curves!$AV$8:$AV$68,BE$4-$B239+1)</f>
        <v/>
      </c>
      <c r="BF239" s="121">
        <f>$C239*INDEX(Curves!$AV$8:$AV$68,BF$4-$B239+1)</f>
        <v/>
      </c>
      <c r="BG239" s="121">
        <f>$C239*INDEX(Curves!$AV$8:$AV$68,BG$4-$B239+1)</f>
        <v/>
      </c>
      <c r="BH239" s="121">
        <f>$C239*INDEX(Curves!$AV$8:$AV$68,BH$4-$B239+1)</f>
        <v/>
      </c>
      <c r="BI239" s="121">
        <f>$C239*INDEX(Curves!$AV$8:$AV$68,BI$4-$B239+1)</f>
        <v/>
      </c>
      <c r="BJ239" s="121">
        <f>$C239*INDEX(Curves!$AV$8:$AV$68,BJ$4-$B239+1)</f>
        <v/>
      </c>
      <c r="BK239" s="121">
        <f>$C239*INDEX(Curves!$AV$8:$AV$68,BK$4-$B239+1)</f>
        <v/>
      </c>
      <c r="BL239" s="121">
        <f>$C239*INDEX(Curves!$AV$8:$AV$68,BL$4-$B239+1)</f>
        <v/>
      </c>
    </row>
    <row r="240">
      <c r="A240" s="116" t="inlineStr">
        <is>
          <t>Cohort month 42</t>
        </is>
      </c>
      <c r="B240" s="116" t="n">
        <v>42</v>
      </c>
      <c r="C240" s="33">
        <f>INDEX(Ops!$E$85:$BL$85,1,$B240)</f>
        <v/>
      </c>
      <c r="AU240" s="121">
        <f>$C240*INDEX(Curves!$AV$8:$AV$68,AU$4-$B240+1)</f>
        <v/>
      </c>
      <c r="AV240" s="121">
        <f>$C240*INDEX(Curves!$AV$8:$AV$68,AV$4-$B240+1)</f>
        <v/>
      </c>
      <c r="AW240" s="121">
        <f>$C240*INDEX(Curves!$AV$8:$AV$68,AW$4-$B240+1)</f>
        <v/>
      </c>
      <c r="AX240" s="121">
        <f>$C240*INDEX(Curves!$AV$8:$AV$68,AX$4-$B240+1)</f>
        <v/>
      </c>
      <c r="AY240" s="121">
        <f>$C240*INDEX(Curves!$AV$8:$AV$68,AY$4-$B240+1)</f>
        <v/>
      </c>
      <c r="AZ240" s="121">
        <f>$C240*INDEX(Curves!$AV$8:$AV$68,AZ$4-$B240+1)</f>
        <v/>
      </c>
      <c r="BA240" s="121">
        <f>$C240*INDEX(Curves!$AV$8:$AV$68,BA$4-$B240+1)</f>
        <v/>
      </c>
      <c r="BB240" s="121">
        <f>$C240*INDEX(Curves!$AV$8:$AV$68,BB$4-$B240+1)</f>
        <v/>
      </c>
      <c r="BC240" s="121">
        <f>$C240*INDEX(Curves!$AV$8:$AV$68,BC$4-$B240+1)</f>
        <v/>
      </c>
      <c r="BD240" s="121">
        <f>$C240*INDEX(Curves!$AV$8:$AV$68,BD$4-$B240+1)</f>
        <v/>
      </c>
      <c r="BE240" s="121">
        <f>$C240*INDEX(Curves!$AV$8:$AV$68,BE$4-$B240+1)</f>
        <v/>
      </c>
      <c r="BF240" s="121">
        <f>$C240*INDEX(Curves!$AV$8:$AV$68,BF$4-$B240+1)</f>
        <v/>
      </c>
      <c r="BG240" s="121">
        <f>$C240*INDEX(Curves!$AV$8:$AV$68,BG$4-$B240+1)</f>
        <v/>
      </c>
      <c r="BH240" s="121">
        <f>$C240*INDEX(Curves!$AV$8:$AV$68,BH$4-$B240+1)</f>
        <v/>
      </c>
      <c r="BI240" s="121">
        <f>$C240*INDEX(Curves!$AV$8:$AV$68,BI$4-$B240+1)</f>
        <v/>
      </c>
      <c r="BJ240" s="121">
        <f>$C240*INDEX(Curves!$AV$8:$AV$68,BJ$4-$B240+1)</f>
        <v/>
      </c>
      <c r="BK240" s="121">
        <f>$C240*INDEX(Curves!$AV$8:$AV$68,BK$4-$B240+1)</f>
        <v/>
      </c>
      <c r="BL240" s="121">
        <f>$C240*INDEX(Curves!$AV$8:$AV$68,BL$4-$B240+1)</f>
        <v/>
      </c>
    </row>
    <row r="241">
      <c r="A241" s="116" t="inlineStr">
        <is>
          <t>Cohort month 43</t>
        </is>
      </c>
      <c r="B241" s="116" t="n">
        <v>43</v>
      </c>
      <c r="C241" s="33">
        <f>INDEX(Ops!$E$85:$BL$85,1,$B241)</f>
        <v/>
      </c>
      <c r="AV241" s="121">
        <f>$C241*INDEX(Curves!$AV$8:$AV$68,AV$4-$B241+1)</f>
        <v/>
      </c>
      <c r="AW241" s="121">
        <f>$C241*INDEX(Curves!$AV$8:$AV$68,AW$4-$B241+1)</f>
        <v/>
      </c>
      <c r="AX241" s="121">
        <f>$C241*INDEX(Curves!$AV$8:$AV$68,AX$4-$B241+1)</f>
        <v/>
      </c>
      <c r="AY241" s="121">
        <f>$C241*INDEX(Curves!$AV$8:$AV$68,AY$4-$B241+1)</f>
        <v/>
      </c>
      <c r="AZ241" s="121">
        <f>$C241*INDEX(Curves!$AV$8:$AV$68,AZ$4-$B241+1)</f>
        <v/>
      </c>
      <c r="BA241" s="121">
        <f>$C241*INDEX(Curves!$AV$8:$AV$68,BA$4-$B241+1)</f>
        <v/>
      </c>
      <c r="BB241" s="121">
        <f>$C241*INDEX(Curves!$AV$8:$AV$68,BB$4-$B241+1)</f>
        <v/>
      </c>
      <c r="BC241" s="121">
        <f>$C241*INDEX(Curves!$AV$8:$AV$68,BC$4-$B241+1)</f>
        <v/>
      </c>
      <c r="BD241" s="121">
        <f>$C241*INDEX(Curves!$AV$8:$AV$68,BD$4-$B241+1)</f>
        <v/>
      </c>
      <c r="BE241" s="121">
        <f>$C241*INDEX(Curves!$AV$8:$AV$68,BE$4-$B241+1)</f>
        <v/>
      </c>
      <c r="BF241" s="121">
        <f>$C241*INDEX(Curves!$AV$8:$AV$68,BF$4-$B241+1)</f>
        <v/>
      </c>
      <c r="BG241" s="121">
        <f>$C241*INDEX(Curves!$AV$8:$AV$68,BG$4-$B241+1)</f>
        <v/>
      </c>
      <c r="BH241" s="121">
        <f>$C241*INDEX(Curves!$AV$8:$AV$68,BH$4-$B241+1)</f>
        <v/>
      </c>
      <c r="BI241" s="121">
        <f>$C241*INDEX(Curves!$AV$8:$AV$68,BI$4-$B241+1)</f>
        <v/>
      </c>
      <c r="BJ241" s="121">
        <f>$C241*INDEX(Curves!$AV$8:$AV$68,BJ$4-$B241+1)</f>
        <v/>
      </c>
      <c r="BK241" s="121">
        <f>$C241*INDEX(Curves!$AV$8:$AV$68,BK$4-$B241+1)</f>
        <v/>
      </c>
      <c r="BL241" s="121">
        <f>$C241*INDEX(Curves!$AV$8:$AV$68,BL$4-$B241+1)</f>
        <v/>
      </c>
    </row>
    <row r="242">
      <c r="A242" s="116" t="inlineStr">
        <is>
          <t>Cohort month 44</t>
        </is>
      </c>
      <c r="B242" s="116" t="n">
        <v>44</v>
      </c>
      <c r="C242" s="33">
        <f>INDEX(Ops!$E$85:$BL$85,1,$B242)</f>
        <v/>
      </c>
      <c r="AW242" s="121">
        <f>$C242*INDEX(Curves!$AV$8:$AV$68,AW$4-$B242+1)</f>
        <v/>
      </c>
      <c r="AX242" s="121">
        <f>$C242*INDEX(Curves!$AV$8:$AV$68,AX$4-$B242+1)</f>
        <v/>
      </c>
      <c r="AY242" s="121">
        <f>$C242*INDEX(Curves!$AV$8:$AV$68,AY$4-$B242+1)</f>
        <v/>
      </c>
      <c r="AZ242" s="121">
        <f>$C242*INDEX(Curves!$AV$8:$AV$68,AZ$4-$B242+1)</f>
        <v/>
      </c>
      <c r="BA242" s="121">
        <f>$C242*INDEX(Curves!$AV$8:$AV$68,BA$4-$B242+1)</f>
        <v/>
      </c>
      <c r="BB242" s="121">
        <f>$C242*INDEX(Curves!$AV$8:$AV$68,BB$4-$B242+1)</f>
        <v/>
      </c>
      <c r="BC242" s="121">
        <f>$C242*INDEX(Curves!$AV$8:$AV$68,BC$4-$B242+1)</f>
        <v/>
      </c>
      <c r="BD242" s="121">
        <f>$C242*INDEX(Curves!$AV$8:$AV$68,BD$4-$B242+1)</f>
        <v/>
      </c>
      <c r="BE242" s="121">
        <f>$C242*INDEX(Curves!$AV$8:$AV$68,BE$4-$B242+1)</f>
        <v/>
      </c>
      <c r="BF242" s="121">
        <f>$C242*INDEX(Curves!$AV$8:$AV$68,BF$4-$B242+1)</f>
        <v/>
      </c>
      <c r="BG242" s="121">
        <f>$C242*INDEX(Curves!$AV$8:$AV$68,BG$4-$B242+1)</f>
        <v/>
      </c>
      <c r="BH242" s="121">
        <f>$C242*INDEX(Curves!$AV$8:$AV$68,BH$4-$B242+1)</f>
        <v/>
      </c>
      <c r="BI242" s="121">
        <f>$C242*INDEX(Curves!$AV$8:$AV$68,BI$4-$B242+1)</f>
        <v/>
      </c>
      <c r="BJ242" s="121">
        <f>$C242*INDEX(Curves!$AV$8:$AV$68,BJ$4-$B242+1)</f>
        <v/>
      </c>
      <c r="BK242" s="121">
        <f>$C242*INDEX(Curves!$AV$8:$AV$68,BK$4-$B242+1)</f>
        <v/>
      </c>
      <c r="BL242" s="121">
        <f>$C242*INDEX(Curves!$AV$8:$AV$68,BL$4-$B242+1)</f>
        <v/>
      </c>
    </row>
    <row r="243">
      <c r="A243" s="116" t="inlineStr">
        <is>
          <t>Cohort month 45</t>
        </is>
      </c>
      <c r="B243" s="116" t="n">
        <v>45</v>
      </c>
      <c r="C243" s="33">
        <f>INDEX(Ops!$E$85:$BL$85,1,$B243)</f>
        <v/>
      </c>
      <c r="AX243" s="121">
        <f>$C243*INDEX(Curves!$AV$8:$AV$68,AX$4-$B243+1)</f>
        <v/>
      </c>
      <c r="AY243" s="121">
        <f>$C243*INDEX(Curves!$AV$8:$AV$68,AY$4-$B243+1)</f>
        <v/>
      </c>
      <c r="AZ243" s="121">
        <f>$C243*INDEX(Curves!$AV$8:$AV$68,AZ$4-$B243+1)</f>
        <v/>
      </c>
      <c r="BA243" s="121">
        <f>$C243*INDEX(Curves!$AV$8:$AV$68,BA$4-$B243+1)</f>
        <v/>
      </c>
      <c r="BB243" s="121">
        <f>$C243*INDEX(Curves!$AV$8:$AV$68,BB$4-$B243+1)</f>
        <v/>
      </c>
      <c r="BC243" s="121">
        <f>$C243*INDEX(Curves!$AV$8:$AV$68,BC$4-$B243+1)</f>
        <v/>
      </c>
      <c r="BD243" s="121">
        <f>$C243*INDEX(Curves!$AV$8:$AV$68,BD$4-$B243+1)</f>
        <v/>
      </c>
      <c r="BE243" s="121">
        <f>$C243*INDEX(Curves!$AV$8:$AV$68,BE$4-$B243+1)</f>
        <v/>
      </c>
      <c r="BF243" s="121">
        <f>$C243*INDEX(Curves!$AV$8:$AV$68,BF$4-$B243+1)</f>
        <v/>
      </c>
      <c r="BG243" s="121">
        <f>$C243*INDEX(Curves!$AV$8:$AV$68,BG$4-$B243+1)</f>
        <v/>
      </c>
      <c r="BH243" s="121">
        <f>$C243*INDEX(Curves!$AV$8:$AV$68,BH$4-$B243+1)</f>
        <v/>
      </c>
      <c r="BI243" s="121">
        <f>$C243*INDEX(Curves!$AV$8:$AV$68,BI$4-$B243+1)</f>
        <v/>
      </c>
      <c r="BJ243" s="121">
        <f>$C243*INDEX(Curves!$AV$8:$AV$68,BJ$4-$B243+1)</f>
        <v/>
      </c>
      <c r="BK243" s="121">
        <f>$C243*INDEX(Curves!$AV$8:$AV$68,BK$4-$B243+1)</f>
        <v/>
      </c>
      <c r="BL243" s="121">
        <f>$C243*INDEX(Curves!$AV$8:$AV$68,BL$4-$B243+1)</f>
        <v/>
      </c>
    </row>
    <row r="244">
      <c r="A244" s="116" t="inlineStr">
        <is>
          <t>Cohort month 46</t>
        </is>
      </c>
      <c r="B244" s="116" t="n">
        <v>46</v>
      </c>
      <c r="C244" s="33">
        <f>INDEX(Ops!$E$85:$BL$85,1,$B244)</f>
        <v/>
      </c>
      <c r="AY244" s="121">
        <f>$C244*INDEX(Curves!$AV$8:$AV$68,AY$4-$B244+1)</f>
        <v/>
      </c>
      <c r="AZ244" s="121">
        <f>$C244*INDEX(Curves!$AV$8:$AV$68,AZ$4-$B244+1)</f>
        <v/>
      </c>
      <c r="BA244" s="121">
        <f>$C244*INDEX(Curves!$AV$8:$AV$68,BA$4-$B244+1)</f>
        <v/>
      </c>
      <c r="BB244" s="121">
        <f>$C244*INDEX(Curves!$AV$8:$AV$68,BB$4-$B244+1)</f>
        <v/>
      </c>
      <c r="BC244" s="121">
        <f>$C244*INDEX(Curves!$AV$8:$AV$68,BC$4-$B244+1)</f>
        <v/>
      </c>
      <c r="BD244" s="121">
        <f>$C244*INDEX(Curves!$AV$8:$AV$68,BD$4-$B244+1)</f>
        <v/>
      </c>
      <c r="BE244" s="121">
        <f>$C244*INDEX(Curves!$AV$8:$AV$68,BE$4-$B244+1)</f>
        <v/>
      </c>
      <c r="BF244" s="121">
        <f>$C244*INDEX(Curves!$AV$8:$AV$68,BF$4-$B244+1)</f>
        <v/>
      </c>
      <c r="BG244" s="121">
        <f>$C244*INDEX(Curves!$AV$8:$AV$68,BG$4-$B244+1)</f>
        <v/>
      </c>
      <c r="BH244" s="121">
        <f>$C244*INDEX(Curves!$AV$8:$AV$68,BH$4-$B244+1)</f>
        <v/>
      </c>
      <c r="BI244" s="121">
        <f>$C244*INDEX(Curves!$AV$8:$AV$68,BI$4-$B244+1)</f>
        <v/>
      </c>
      <c r="BJ244" s="121">
        <f>$C244*INDEX(Curves!$AV$8:$AV$68,BJ$4-$B244+1)</f>
        <v/>
      </c>
      <c r="BK244" s="121">
        <f>$C244*INDEX(Curves!$AV$8:$AV$68,BK$4-$B244+1)</f>
        <v/>
      </c>
      <c r="BL244" s="121">
        <f>$C244*INDEX(Curves!$AV$8:$AV$68,BL$4-$B244+1)</f>
        <v/>
      </c>
    </row>
    <row r="245">
      <c r="A245" s="116" t="inlineStr">
        <is>
          <t>Cohort month 47</t>
        </is>
      </c>
      <c r="B245" s="116" t="n">
        <v>47</v>
      </c>
      <c r="C245" s="33">
        <f>INDEX(Ops!$E$85:$BL$85,1,$B245)</f>
        <v/>
      </c>
      <c r="AZ245" s="121">
        <f>$C245*INDEX(Curves!$AV$8:$AV$68,AZ$4-$B245+1)</f>
        <v/>
      </c>
      <c r="BA245" s="121">
        <f>$C245*INDEX(Curves!$AV$8:$AV$68,BA$4-$B245+1)</f>
        <v/>
      </c>
      <c r="BB245" s="121">
        <f>$C245*INDEX(Curves!$AV$8:$AV$68,BB$4-$B245+1)</f>
        <v/>
      </c>
      <c r="BC245" s="121">
        <f>$C245*INDEX(Curves!$AV$8:$AV$68,BC$4-$B245+1)</f>
        <v/>
      </c>
      <c r="BD245" s="121">
        <f>$C245*INDEX(Curves!$AV$8:$AV$68,BD$4-$B245+1)</f>
        <v/>
      </c>
      <c r="BE245" s="121">
        <f>$C245*INDEX(Curves!$AV$8:$AV$68,BE$4-$B245+1)</f>
        <v/>
      </c>
      <c r="BF245" s="121">
        <f>$C245*INDEX(Curves!$AV$8:$AV$68,BF$4-$B245+1)</f>
        <v/>
      </c>
      <c r="BG245" s="121">
        <f>$C245*INDEX(Curves!$AV$8:$AV$68,BG$4-$B245+1)</f>
        <v/>
      </c>
      <c r="BH245" s="121">
        <f>$C245*INDEX(Curves!$AV$8:$AV$68,BH$4-$B245+1)</f>
        <v/>
      </c>
      <c r="BI245" s="121">
        <f>$C245*INDEX(Curves!$AV$8:$AV$68,BI$4-$B245+1)</f>
        <v/>
      </c>
      <c r="BJ245" s="121">
        <f>$C245*INDEX(Curves!$AV$8:$AV$68,BJ$4-$B245+1)</f>
        <v/>
      </c>
      <c r="BK245" s="121">
        <f>$C245*INDEX(Curves!$AV$8:$AV$68,BK$4-$B245+1)</f>
        <v/>
      </c>
      <c r="BL245" s="121">
        <f>$C245*INDEX(Curves!$AV$8:$AV$68,BL$4-$B245+1)</f>
        <v/>
      </c>
    </row>
    <row r="246">
      <c r="A246" s="116" t="inlineStr">
        <is>
          <t>Cohort month 48</t>
        </is>
      </c>
      <c r="B246" s="116" t="n">
        <v>48</v>
      </c>
      <c r="C246" s="33">
        <f>INDEX(Ops!$E$85:$BL$85,1,$B246)</f>
        <v/>
      </c>
      <c r="BA246" s="121">
        <f>$C246*INDEX(Curves!$AV$8:$AV$68,BA$4-$B246+1)</f>
        <v/>
      </c>
      <c r="BB246" s="121">
        <f>$C246*INDEX(Curves!$AV$8:$AV$68,BB$4-$B246+1)</f>
        <v/>
      </c>
      <c r="BC246" s="121">
        <f>$C246*INDEX(Curves!$AV$8:$AV$68,BC$4-$B246+1)</f>
        <v/>
      </c>
      <c r="BD246" s="121">
        <f>$C246*INDEX(Curves!$AV$8:$AV$68,BD$4-$B246+1)</f>
        <v/>
      </c>
      <c r="BE246" s="121">
        <f>$C246*INDEX(Curves!$AV$8:$AV$68,BE$4-$B246+1)</f>
        <v/>
      </c>
      <c r="BF246" s="121">
        <f>$C246*INDEX(Curves!$AV$8:$AV$68,BF$4-$B246+1)</f>
        <v/>
      </c>
      <c r="BG246" s="121">
        <f>$C246*INDEX(Curves!$AV$8:$AV$68,BG$4-$B246+1)</f>
        <v/>
      </c>
      <c r="BH246" s="121">
        <f>$C246*INDEX(Curves!$AV$8:$AV$68,BH$4-$B246+1)</f>
        <v/>
      </c>
      <c r="BI246" s="121">
        <f>$C246*INDEX(Curves!$AV$8:$AV$68,BI$4-$B246+1)</f>
        <v/>
      </c>
      <c r="BJ246" s="121">
        <f>$C246*INDEX(Curves!$AV$8:$AV$68,BJ$4-$B246+1)</f>
        <v/>
      </c>
      <c r="BK246" s="121">
        <f>$C246*INDEX(Curves!$AV$8:$AV$68,BK$4-$B246+1)</f>
        <v/>
      </c>
      <c r="BL246" s="121">
        <f>$C246*INDEX(Curves!$AV$8:$AV$68,BL$4-$B246+1)</f>
        <v/>
      </c>
    </row>
    <row r="247">
      <c r="A247" s="116" t="inlineStr">
        <is>
          <t>Cohort month 49</t>
        </is>
      </c>
      <c r="B247" s="116" t="n">
        <v>49</v>
      </c>
      <c r="C247" s="33">
        <f>INDEX(Ops!$E$85:$BL$85,1,$B247)</f>
        <v/>
      </c>
      <c r="BB247" s="121">
        <f>$C247*INDEX(Curves!$AV$8:$AV$68,BB$4-$B247+1)</f>
        <v/>
      </c>
      <c r="BC247" s="121">
        <f>$C247*INDEX(Curves!$AV$8:$AV$68,BC$4-$B247+1)</f>
        <v/>
      </c>
      <c r="BD247" s="121">
        <f>$C247*INDEX(Curves!$AV$8:$AV$68,BD$4-$B247+1)</f>
        <v/>
      </c>
      <c r="BE247" s="121">
        <f>$C247*INDEX(Curves!$AV$8:$AV$68,BE$4-$B247+1)</f>
        <v/>
      </c>
      <c r="BF247" s="121">
        <f>$C247*INDEX(Curves!$AV$8:$AV$68,BF$4-$B247+1)</f>
        <v/>
      </c>
      <c r="BG247" s="121">
        <f>$C247*INDEX(Curves!$AV$8:$AV$68,BG$4-$B247+1)</f>
        <v/>
      </c>
      <c r="BH247" s="121">
        <f>$C247*INDEX(Curves!$AV$8:$AV$68,BH$4-$B247+1)</f>
        <v/>
      </c>
      <c r="BI247" s="121">
        <f>$C247*INDEX(Curves!$AV$8:$AV$68,BI$4-$B247+1)</f>
        <v/>
      </c>
      <c r="BJ247" s="121">
        <f>$C247*INDEX(Curves!$AV$8:$AV$68,BJ$4-$B247+1)</f>
        <v/>
      </c>
      <c r="BK247" s="121">
        <f>$C247*INDEX(Curves!$AV$8:$AV$68,BK$4-$B247+1)</f>
        <v/>
      </c>
      <c r="BL247" s="121">
        <f>$C247*INDEX(Curves!$AV$8:$AV$68,BL$4-$B247+1)</f>
        <v/>
      </c>
    </row>
    <row r="248">
      <c r="A248" s="116" t="inlineStr">
        <is>
          <t>Cohort month 50</t>
        </is>
      </c>
      <c r="B248" s="116" t="n">
        <v>50</v>
      </c>
      <c r="C248" s="33">
        <f>INDEX(Ops!$E$85:$BL$85,1,$B248)</f>
        <v/>
      </c>
      <c r="BC248" s="121">
        <f>$C248*INDEX(Curves!$AV$8:$AV$68,BC$4-$B248+1)</f>
        <v/>
      </c>
      <c r="BD248" s="121">
        <f>$C248*INDEX(Curves!$AV$8:$AV$68,BD$4-$B248+1)</f>
        <v/>
      </c>
      <c r="BE248" s="121">
        <f>$C248*INDEX(Curves!$AV$8:$AV$68,BE$4-$B248+1)</f>
        <v/>
      </c>
      <c r="BF248" s="121">
        <f>$C248*INDEX(Curves!$AV$8:$AV$68,BF$4-$B248+1)</f>
        <v/>
      </c>
      <c r="BG248" s="121">
        <f>$C248*INDEX(Curves!$AV$8:$AV$68,BG$4-$B248+1)</f>
        <v/>
      </c>
      <c r="BH248" s="121">
        <f>$C248*INDEX(Curves!$AV$8:$AV$68,BH$4-$B248+1)</f>
        <v/>
      </c>
      <c r="BI248" s="121">
        <f>$C248*INDEX(Curves!$AV$8:$AV$68,BI$4-$B248+1)</f>
        <v/>
      </c>
      <c r="BJ248" s="121">
        <f>$C248*INDEX(Curves!$AV$8:$AV$68,BJ$4-$B248+1)</f>
        <v/>
      </c>
      <c r="BK248" s="121">
        <f>$C248*INDEX(Curves!$AV$8:$AV$68,BK$4-$B248+1)</f>
        <v/>
      </c>
      <c r="BL248" s="121">
        <f>$C248*INDEX(Curves!$AV$8:$AV$68,BL$4-$B248+1)</f>
        <v/>
      </c>
    </row>
    <row r="249">
      <c r="A249" s="116" t="inlineStr">
        <is>
          <t>Cohort month 51</t>
        </is>
      </c>
      <c r="B249" s="116" t="n">
        <v>51</v>
      </c>
      <c r="C249" s="33">
        <f>INDEX(Ops!$E$85:$BL$85,1,$B249)</f>
        <v/>
      </c>
      <c r="BD249" s="121">
        <f>$C249*INDEX(Curves!$AV$8:$AV$68,BD$4-$B249+1)</f>
        <v/>
      </c>
      <c r="BE249" s="121">
        <f>$C249*INDEX(Curves!$AV$8:$AV$68,BE$4-$B249+1)</f>
        <v/>
      </c>
      <c r="BF249" s="121">
        <f>$C249*INDEX(Curves!$AV$8:$AV$68,BF$4-$B249+1)</f>
        <v/>
      </c>
      <c r="BG249" s="121">
        <f>$C249*INDEX(Curves!$AV$8:$AV$68,BG$4-$B249+1)</f>
        <v/>
      </c>
      <c r="BH249" s="121">
        <f>$C249*INDEX(Curves!$AV$8:$AV$68,BH$4-$B249+1)</f>
        <v/>
      </c>
      <c r="BI249" s="121">
        <f>$C249*INDEX(Curves!$AV$8:$AV$68,BI$4-$B249+1)</f>
        <v/>
      </c>
      <c r="BJ249" s="121">
        <f>$C249*INDEX(Curves!$AV$8:$AV$68,BJ$4-$B249+1)</f>
        <v/>
      </c>
      <c r="BK249" s="121">
        <f>$C249*INDEX(Curves!$AV$8:$AV$68,BK$4-$B249+1)</f>
        <v/>
      </c>
      <c r="BL249" s="121">
        <f>$C249*INDEX(Curves!$AV$8:$AV$68,BL$4-$B249+1)</f>
        <v/>
      </c>
    </row>
    <row r="250">
      <c r="A250" s="116" t="inlineStr">
        <is>
          <t>Cohort month 52</t>
        </is>
      </c>
      <c r="B250" s="116" t="n">
        <v>52</v>
      </c>
      <c r="C250" s="33">
        <f>INDEX(Ops!$E$85:$BL$85,1,$B250)</f>
        <v/>
      </c>
      <c r="BE250" s="121">
        <f>$C250*INDEX(Curves!$AV$8:$AV$68,BE$4-$B250+1)</f>
        <v/>
      </c>
      <c r="BF250" s="121">
        <f>$C250*INDEX(Curves!$AV$8:$AV$68,BF$4-$B250+1)</f>
        <v/>
      </c>
      <c r="BG250" s="121">
        <f>$C250*INDEX(Curves!$AV$8:$AV$68,BG$4-$B250+1)</f>
        <v/>
      </c>
      <c r="BH250" s="121">
        <f>$C250*INDEX(Curves!$AV$8:$AV$68,BH$4-$B250+1)</f>
        <v/>
      </c>
      <c r="BI250" s="121">
        <f>$C250*INDEX(Curves!$AV$8:$AV$68,BI$4-$B250+1)</f>
        <v/>
      </c>
      <c r="BJ250" s="121">
        <f>$C250*INDEX(Curves!$AV$8:$AV$68,BJ$4-$B250+1)</f>
        <v/>
      </c>
      <c r="BK250" s="121">
        <f>$C250*INDEX(Curves!$AV$8:$AV$68,BK$4-$B250+1)</f>
        <v/>
      </c>
      <c r="BL250" s="121">
        <f>$C250*INDEX(Curves!$AV$8:$AV$68,BL$4-$B250+1)</f>
        <v/>
      </c>
    </row>
    <row r="251">
      <c r="A251" s="116" t="inlineStr">
        <is>
          <t>Cohort month 53</t>
        </is>
      </c>
      <c r="B251" s="116" t="n">
        <v>53</v>
      </c>
      <c r="C251" s="33">
        <f>INDEX(Ops!$E$85:$BL$85,1,$B251)</f>
        <v/>
      </c>
      <c r="BF251" s="121">
        <f>$C251*INDEX(Curves!$AV$8:$AV$68,BF$4-$B251+1)</f>
        <v/>
      </c>
      <c r="BG251" s="121">
        <f>$C251*INDEX(Curves!$AV$8:$AV$68,BG$4-$B251+1)</f>
        <v/>
      </c>
      <c r="BH251" s="121">
        <f>$C251*INDEX(Curves!$AV$8:$AV$68,BH$4-$B251+1)</f>
        <v/>
      </c>
      <c r="BI251" s="121">
        <f>$C251*INDEX(Curves!$AV$8:$AV$68,BI$4-$B251+1)</f>
        <v/>
      </c>
      <c r="BJ251" s="121">
        <f>$C251*INDEX(Curves!$AV$8:$AV$68,BJ$4-$B251+1)</f>
        <v/>
      </c>
      <c r="BK251" s="121">
        <f>$C251*INDEX(Curves!$AV$8:$AV$68,BK$4-$B251+1)</f>
        <v/>
      </c>
      <c r="BL251" s="121">
        <f>$C251*INDEX(Curves!$AV$8:$AV$68,BL$4-$B251+1)</f>
        <v/>
      </c>
    </row>
    <row r="252">
      <c r="A252" s="116" t="inlineStr">
        <is>
          <t>Cohort month 54</t>
        </is>
      </c>
      <c r="B252" s="116" t="n">
        <v>54</v>
      </c>
      <c r="C252" s="33">
        <f>INDEX(Ops!$E$85:$BL$85,1,$B252)</f>
        <v/>
      </c>
      <c r="BG252" s="121">
        <f>$C252*INDEX(Curves!$AV$8:$AV$68,BG$4-$B252+1)</f>
        <v/>
      </c>
      <c r="BH252" s="121">
        <f>$C252*INDEX(Curves!$AV$8:$AV$68,BH$4-$B252+1)</f>
        <v/>
      </c>
      <c r="BI252" s="121">
        <f>$C252*INDEX(Curves!$AV$8:$AV$68,BI$4-$B252+1)</f>
        <v/>
      </c>
      <c r="BJ252" s="121">
        <f>$C252*INDEX(Curves!$AV$8:$AV$68,BJ$4-$B252+1)</f>
        <v/>
      </c>
      <c r="BK252" s="121">
        <f>$C252*INDEX(Curves!$AV$8:$AV$68,BK$4-$B252+1)</f>
        <v/>
      </c>
      <c r="BL252" s="121">
        <f>$C252*INDEX(Curves!$AV$8:$AV$68,BL$4-$B252+1)</f>
        <v/>
      </c>
    </row>
    <row r="253">
      <c r="A253" s="116" t="inlineStr">
        <is>
          <t>Cohort month 55</t>
        </is>
      </c>
      <c r="B253" s="116" t="n">
        <v>55</v>
      </c>
      <c r="C253" s="33">
        <f>INDEX(Ops!$E$85:$BL$85,1,$B253)</f>
        <v/>
      </c>
      <c r="BH253" s="121">
        <f>$C253*INDEX(Curves!$AV$8:$AV$68,BH$4-$B253+1)</f>
        <v/>
      </c>
      <c r="BI253" s="121">
        <f>$C253*INDEX(Curves!$AV$8:$AV$68,BI$4-$B253+1)</f>
        <v/>
      </c>
      <c r="BJ253" s="121">
        <f>$C253*INDEX(Curves!$AV$8:$AV$68,BJ$4-$B253+1)</f>
        <v/>
      </c>
      <c r="BK253" s="121">
        <f>$C253*INDEX(Curves!$AV$8:$AV$68,BK$4-$B253+1)</f>
        <v/>
      </c>
      <c r="BL253" s="121">
        <f>$C253*INDEX(Curves!$AV$8:$AV$68,BL$4-$B253+1)</f>
        <v/>
      </c>
    </row>
    <row r="254">
      <c r="A254" s="116" t="inlineStr">
        <is>
          <t>Cohort month 56</t>
        </is>
      </c>
      <c r="B254" s="116" t="n">
        <v>56</v>
      </c>
      <c r="C254" s="33">
        <f>INDEX(Ops!$E$85:$BL$85,1,$B254)</f>
        <v/>
      </c>
      <c r="BI254" s="121">
        <f>$C254*INDEX(Curves!$AV$8:$AV$68,BI$4-$B254+1)</f>
        <v/>
      </c>
      <c r="BJ254" s="121">
        <f>$C254*INDEX(Curves!$AV$8:$AV$68,BJ$4-$B254+1)</f>
        <v/>
      </c>
      <c r="BK254" s="121">
        <f>$C254*INDEX(Curves!$AV$8:$AV$68,BK$4-$B254+1)</f>
        <v/>
      </c>
      <c r="BL254" s="121">
        <f>$C254*INDEX(Curves!$AV$8:$AV$68,BL$4-$B254+1)</f>
        <v/>
      </c>
    </row>
    <row r="255">
      <c r="A255" s="116" t="inlineStr">
        <is>
          <t>Cohort month 57</t>
        </is>
      </c>
      <c r="B255" s="116" t="n">
        <v>57</v>
      </c>
      <c r="C255" s="33">
        <f>INDEX(Ops!$E$85:$BL$85,1,$B255)</f>
        <v/>
      </c>
      <c r="BJ255" s="121">
        <f>$C255*INDEX(Curves!$AV$8:$AV$68,BJ$4-$B255+1)</f>
        <v/>
      </c>
      <c r="BK255" s="121">
        <f>$C255*INDEX(Curves!$AV$8:$AV$68,BK$4-$B255+1)</f>
        <v/>
      </c>
      <c r="BL255" s="121">
        <f>$C255*INDEX(Curves!$AV$8:$AV$68,BL$4-$B255+1)</f>
        <v/>
      </c>
    </row>
    <row r="256">
      <c r="A256" s="116" t="inlineStr">
        <is>
          <t>Cohort month 58</t>
        </is>
      </c>
      <c r="B256" s="116" t="n">
        <v>58</v>
      </c>
      <c r="C256" s="33">
        <f>INDEX(Ops!$E$85:$BL$85,1,$B256)</f>
        <v/>
      </c>
      <c r="BK256" s="121">
        <f>$C256*INDEX(Curves!$AV$8:$AV$68,BK$4-$B256+1)</f>
        <v/>
      </c>
      <c r="BL256" s="121">
        <f>$C256*INDEX(Curves!$AV$8:$AV$68,BL$4-$B256+1)</f>
        <v/>
      </c>
    </row>
    <row r="257">
      <c r="A257" s="116" t="inlineStr">
        <is>
          <t>Cohort month 59</t>
        </is>
      </c>
      <c r="B257" s="116" t="n">
        <v>59</v>
      </c>
      <c r="C257" s="33">
        <f>INDEX(Ops!$E$85:$BL$85,1,$B257)</f>
        <v/>
      </c>
      <c r="BL257" s="121">
        <f>$C257*INDEX(Curves!$AV$8:$AV$68,BL$4-$B257+1)</f>
        <v/>
      </c>
    </row>
    <row r="258">
      <c r="A258" s="116" t="inlineStr">
        <is>
          <t>Cohort month 60</t>
        </is>
      </c>
      <c r="B258" s="116"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INDEX(Ops!$E$110:$BL$110,1,$B10)</f>
        <v/>
      </c>
      <c r="F10" s="121">
        <f>$C10*INDEX(Curves!$BD$8:$BD$68,F$4-$B10+1)</f>
        <v/>
      </c>
      <c r="G10" s="121">
        <f>$C10*INDEX(Curves!$BD$8:$BD$68,G$4-$B10+1)</f>
        <v/>
      </c>
      <c r="H10" s="121">
        <f>$C10*INDEX(Curves!$BD$8:$BD$68,H$4-$B10+1)</f>
        <v/>
      </c>
      <c r="I10" s="121">
        <f>$C10*INDEX(Curves!$BD$8:$BD$68,I$4-$B10+1)</f>
        <v/>
      </c>
      <c r="J10" s="121">
        <f>$C10*INDEX(Curves!$BD$8:$BD$68,J$4-$B10+1)</f>
        <v/>
      </c>
      <c r="K10" s="121">
        <f>$C10*INDEX(Curves!$BD$8:$BD$68,K$4-$B10+1)</f>
        <v/>
      </c>
      <c r="L10" s="121">
        <f>$C10*INDEX(Curves!$BD$8:$BD$68,L$4-$B10+1)</f>
        <v/>
      </c>
      <c r="M10" s="121">
        <f>$C10*INDEX(Curves!$BD$8:$BD$68,M$4-$B10+1)</f>
        <v/>
      </c>
      <c r="N10" s="121">
        <f>$C10*INDEX(Curves!$BD$8:$BD$68,N$4-$B10+1)</f>
        <v/>
      </c>
      <c r="O10" s="121">
        <f>$C10*INDEX(Curves!$BD$8:$BD$68,O$4-$B10+1)</f>
        <v/>
      </c>
      <c r="P10" s="121">
        <f>$C10*INDEX(Curves!$BD$8:$BD$68,P$4-$B10+1)</f>
        <v/>
      </c>
      <c r="Q10" s="121">
        <f>$C10*INDEX(Curves!$BD$8:$BD$68,Q$4-$B10+1)</f>
        <v/>
      </c>
      <c r="R10" s="121">
        <f>$C10*INDEX(Curves!$BD$8:$BD$68,R$4-$B10+1)</f>
        <v/>
      </c>
      <c r="S10" s="121">
        <f>$C10*INDEX(Curves!$BD$8:$BD$68,S$4-$B10+1)</f>
        <v/>
      </c>
      <c r="T10" s="121">
        <f>$C10*INDEX(Curves!$BD$8:$BD$68,T$4-$B10+1)</f>
        <v/>
      </c>
      <c r="U10" s="121">
        <f>$C10*INDEX(Curves!$BD$8:$BD$68,U$4-$B10+1)</f>
        <v/>
      </c>
      <c r="V10" s="121">
        <f>$C10*INDEX(Curves!$BD$8:$BD$68,V$4-$B10+1)</f>
        <v/>
      </c>
      <c r="W10" s="121">
        <f>$C10*INDEX(Curves!$BD$8:$BD$68,W$4-$B10+1)</f>
        <v/>
      </c>
      <c r="X10" s="121">
        <f>$C10*INDEX(Curves!$BD$8:$BD$68,X$4-$B10+1)</f>
        <v/>
      </c>
      <c r="Y10" s="121">
        <f>$C10*INDEX(Curves!$BD$8:$BD$68,Y$4-$B10+1)</f>
        <v/>
      </c>
      <c r="Z10" s="121">
        <f>$C10*INDEX(Curves!$BD$8:$BD$68,Z$4-$B10+1)</f>
        <v/>
      </c>
      <c r="AA10" s="121">
        <f>$C10*INDEX(Curves!$BD$8:$BD$68,AA$4-$B10+1)</f>
        <v/>
      </c>
      <c r="AB10" s="121">
        <f>$C10*INDEX(Curves!$BD$8:$BD$68,AB$4-$B10+1)</f>
        <v/>
      </c>
      <c r="AC10" s="121">
        <f>$C10*INDEX(Curves!$BD$8:$BD$68,AC$4-$B10+1)</f>
        <v/>
      </c>
      <c r="AD10" s="121">
        <f>$C10*INDEX(Curves!$BD$8:$BD$68,AD$4-$B10+1)</f>
        <v/>
      </c>
      <c r="AE10" s="121">
        <f>$C10*INDEX(Curves!$BD$8:$BD$68,AE$4-$B10+1)</f>
        <v/>
      </c>
      <c r="AF10" s="121">
        <f>$C10*INDEX(Curves!$BD$8:$BD$68,AF$4-$B10+1)</f>
        <v/>
      </c>
      <c r="AG10" s="121">
        <f>$C10*INDEX(Curves!$BD$8:$BD$68,AG$4-$B10+1)</f>
        <v/>
      </c>
      <c r="AH10" s="121">
        <f>$C10*INDEX(Curves!$BD$8:$BD$68,AH$4-$B10+1)</f>
        <v/>
      </c>
      <c r="AI10" s="121">
        <f>$C10*INDEX(Curves!$BD$8:$BD$68,AI$4-$B10+1)</f>
        <v/>
      </c>
      <c r="AJ10" s="121">
        <f>$C10*INDEX(Curves!$BD$8:$BD$68,AJ$4-$B10+1)</f>
        <v/>
      </c>
      <c r="AK10" s="121">
        <f>$C10*INDEX(Curves!$BD$8:$BD$68,AK$4-$B10+1)</f>
        <v/>
      </c>
      <c r="AL10" s="121">
        <f>$C10*INDEX(Curves!$BD$8:$BD$68,AL$4-$B10+1)</f>
        <v/>
      </c>
      <c r="AM10" s="121">
        <f>$C10*INDEX(Curves!$BD$8:$BD$68,AM$4-$B10+1)</f>
        <v/>
      </c>
      <c r="AN10" s="121">
        <f>$C10*INDEX(Curves!$BD$8:$BD$68,AN$4-$B10+1)</f>
        <v/>
      </c>
      <c r="AO10" s="121">
        <f>$C10*INDEX(Curves!$BD$8:$BD$68,AO$4-$B10+1)</f>
        <v/>
      </c>
      <c r="AP10" s="121">
        <f>$C10*INDEX(Curves!$BD$8:$BD$68,AP$4-$B10+1)</f>
        <v/>
      </c>
      <c r="AQ10" s="121">
        <f>$C10*INDEX(Curves!$BD$8:$BD$68,AQ$4-$B10+1)</f>
        <v/>
      </c>
      <c r="AR10" s="121">
        <f>$C10*INDEX(Curves!$BD$8:$BD$68,AR$4-$B10+1)</f>
        <v/>
      </c>
      <c r="AS10" s="121">
        <f>$C10*INDEX(Curves!$BD$8:$BD$68,AS$4-$B10+1)</f>
        <v/>
      </c>
      <c r="AT10" s="121">
        <f>$C10*INDEX(Curves!$BD$8:$BD$68,AT$4-$B10+1)</f>
        <v/>
      </c>
      <c r="AU10" s="121">
        <f>$C10*INDEX(Curves!$BD$8:$BD$68,AU$4-$B10+1)</f>
        <v/>
      </c>
      <c r="AV10" s="121">
        <f>$C10*INDEX(Curves!$BD$8:$BD$68,AV$4-$B10+1)</f>
        <v/>
      </c>
      <c r="AW10" s="121">
        <f>$C10*INDEX(Curves!$BD$8:$BD$68,AW$4-$B10+1)</f>
        <v/>
      </c>
      <c r="AX10" s="121">
        <f>$C10*INDEX(Curves!$BD$8:$BD$68,AX$4-$B10+1)</f>
        <v/>
      </c>
      <c r="AY10" s="121">
        <f>$C10*INDEX(Curves!$BD$8:$BD$68,AY$4-$B10+1)</f>
        <v/>
      </c>
      <c r="AZ10" s="121">
        <f>$C10*INDEX(Curves!$BD$8:$BD$68,AZ$4-$B10+1)</f>
        <v/>
      </c>
      <c r="BA10" s="121">
        <f>$C10*INDEX(Curves!$BD$8:$BD$68,BA$4-$B10+1)</f>
        <v/>
      </c>
      <c r="BB10" s="121">
        <f>$C10*INDEX(Curves!$BD$8:$BD$68,BB$4-$B10+1)</f>
        <v/>
      </c>
      <c r="BC10" s="121">
        <f>$C10*INDEX(Curves!$BD$8:$BD$68,BC$4-$B10+1)</f>
        <v/>
      </c>
      <c r="BD10" s="121">
        <f>$C10*INDEX(Curves!$BD$8:$BD$68,BD$4-$B10+1)</f>
        <v/>
      </c>
      <c r="BE10" s="121">
        <f>$C10*INDEX(Curves!$BD$8:$BD$68,BE$4-$B10+1)</f>
        <v/>
      </c>
      <c r="BF10" s="121">
        <f>$C10*INDEX(Curves!$BD$8:$BD$68,BF$4-$B10+1)</f>
        <v/>
      </c>
      <c r="BG10" s="121">
        <f>$C10*INDEX(Curves!$BD$8:$BD$68,BG$4-$B10+1)</f>
        <v/>
      </c>
      <c r="BH10" s="121">
        <f>$C10*INDEX(Curves!$BD$8:$BD$68,BH$4-$B10+1)</f>
        <v/>
      </c>
      <c r="BI10" s="121">
        <f>$C10*INDEX(Curves!$BD$8:$BD$68,BI$4-$B10+1)</f>
        <v/>
      </c>
      <c r="BJ10" s="121">
        <f>$C10*INDEX(Curves!$BD$8:$BD$68,BJ$4-$B10+1)</f>
        <v/>
      </c>
      <c r="BK10" s="121">
        <f>$C10*INDEX(Curves!$BD$8:$BD$68,BK$4-$B10+1)</f>
        <v/>
      </c>
      <c r="BL10" s="121">
        <f>$C10*INDEX(Curves!$BD$8:$BD$68,BL$4-$B10+1)</f>
        <v/>
      </c>
    </row>
    <row r="11">
      <c r="A11" s="116" t="inlineStr">
        <is>
          <t>Cohort month 2</t>
        </is>
      </c>
      <c r="B11" s="116" t="n">
        <v>2</v>
      </c>
      <c r="C11" s="33">
        <f>INDEX(Ops!$E$110:$BL$110,1,$B11)</f>
        <v/>
      </c>
      <c r="G11" s="121">
        <f>$C11*INDEX(Curves!$BD$8:$BD$68,G$4-$B11+1)</f>
        <v/>
      </c>
      <c r="H11" s="121">
        <f>$C11*INDEX(Curves!$BD$8:$BD$68,H$4-$B11+1)</f>
        <v/>
      </c>
      <c r="I11" s="121">
        <f>$C11*INDEX(Curves!$BD$8:$BD$68,I$4-$B11+1)</f>
        <v/>
      </c>
      <c r="J11" s="121">
        <f>$C11*INDEX(Curves!$BD$8:$BD$68,J$4-$B11+1)</f>
        <v/>
      </c>
      <c r="K11" s="121">
        <f>$C11*INDEX(Curves!$BD$8:$BD$68,K$4-$B11+1)</f>
        <v/>
      </c>
      <c r="L11" s="121">
        <f>$C11*INDEX(Curves!$BD$8:$BD$68,L$4-$B11+1)</f>
        <v/>
      </c>
      <c r="M11" s="121">
        <f>$C11*INDEX(Curves!$BD$8:$BD$68,M$4-$B11+1)</f>
        <v/>
      </c>
      <c r="N11" s="121">
        <f>$C11*INDEX(Curves!$BD$8:$BD$68,N$4-$B11+1)</f>
        <v/>
      </c>
      <c r="O11" s="121">
        <f>$C11*INDEX(Curves!$BD$8:$BD$68,O$4-$B11+1)</f>
        <v/>
      </c>
      <c r="P11" s="121">
        <f>$C11*INDEX(Curves!$BD$8:$BD$68,P$4-$B11+1)</f>
        <v/>
      </c>
      <c r="Q11" s="121">
        <f>$C11*INDEX(Curves!$BD$8:$BD$68,Q$4-$B11+1)</f>
        <v/>
      </c>
      <c r="R11" s="121">
        <f>$C11*INDEX(Curves!$BD$8:$BD$68,R$4-$B11+1)</f>
        <v/>
      </c>
      <c r="S11" s="121">
        <f>$C11*INDEX(Curves!$BD$8:$BD$68,S$4-$B11+1)</f>
        <v/>
      </c>
      <c r="T11" s="121">
        <f>$C11*INDEX(Curves!$BD$8:$BD$68,T$4-$B11+1)</f>
        <v/>
      </c>
      <c r="U11" s="121">
        <f>$C11*INDEX(Curves!$BD$8:$BD$68,U$4-$B11+1)</f>
        <v/>
      </c>
      <c r="V11" s="121">
        <f>$C11*INDEX(Curves!$BD$8:$BD$68,V$4-$B11+1)</f>
        <v/>
      </c>
      <c r="W11" s="121">
        <f>$C11*INDEX(Curves!$BD$8:$BD$68,W$4-$B11+1)</f>
        <v/>
      </c>
      <c r="X11" s="121">
        <f>$C11*INDEX(Curves!$BD$8:$BD$68,X$4-$B11+1)</f>
        <v/>
      </c>
      <c r="Y11" s="121">
        <f>$C11*INDEX(Curves!$BD$8:$BD$68,Y$4-$B11+1)</f>
        <v/>
      </c>
      <c r="Z11" s="121">
        <f>$C11*INDEX(Curves!$BD$8:$BD$68,Z$4-$B11+1)</f>
        <v/>
      </c>
      <c r="AA11" s="121">
        <f>$C11*INDEX(Curves!$BD$8:$BD$68,AA$4-$B11+1)</f>
        <v/>
      </c>
      <c r="AB11" s="121">
        <f>$C11*INDEX(Curves!$BD$8:$BD$68,AB$4-$B11+1)</f>
        <v/>
      </c>
      <c r="AC11" s="121">
        <f>$C11*INDEX(Curves!$BD$8:$BD$68,AC$4-$B11+1)</f>
        <v/>
      </c>
      <c r="AD11" s="121">
        <f>$C11*INDEX(Curves!$BD$8:$BD$68,AD$4-$B11+1)</f>
        <v/>
      </c>
      <c r="AE11" s="121">
        <f>$C11*INDEX(Curves!$BD$8:$BD$68,AE$4-$B11+1)</f>
        <v/>
      </c>
      <c r="AF11" s="121">
        <f>$C11*INDEX(Curves!$BD$8:$BD$68,AF$4-$B11+1)</f>
        <v/>
      </c>
      <c r="AG11" s="121">
        <f>$C11*INDEX(Curves!$BD$8:$BD$68,AG$4-$B11+1)</f>
        <v/>
      </c>
      <c r="AH11" s="121">
        <f>$C11*INDEX(Curves!$BD$8:$BD$68,AH$4-$B11+1)</f>
        <v/>
      </c>
      <c r="AI11" s="121">
        <f>$C11*INDEX(Curves!$BD$8:$BD$68,AI$4-$B11+1)</f>
        <v/>
      </c>
      <c r="AJ11" s="121">
        <f>$C11*INDEX(Curves!$BD$8:$BD$68,AJ$4-$B11+1)</f>
        <v/>
      </c>
      <c r="AK11" s="121">
        <f>$C11*INDEX(Curves!$BD$8:$BD$68,AK$4-$B11+1)</f>
        <v/>
      </c>
      <c r="AL11" s="121">
        <f>$C11*INDEX(Curves!$BD$8:$BD$68,AL$4-$B11+1)</f>
        <v/>
      </c>
      <c r="AM11" s="121">
        <f>$C11*INDEX(Curves!$BD$8:$BD$68,AM$4-$B11+1)</f>
        <v/>
      </c>
      <c r="AN11" s="121">
        <f>$C11*INDEX(Curves!$BD$8:$BD$68,AN$4-$B11+1)</f>
        <v/>
      </c>
      <c r="AO11" s="121">
        <f>$C11*INDEX(Curves!$BD$8:$BD$68,AO$4-$B11+1)</f>
        <v/>
      </c>
      <c r="AP11" s="121">
        <f>$C11*INDEX(Curves!$BD$8:$BD$68,AP$4-$B11+1)</f>
        <v/>
      </c>
      <c r="AQ11" s="121">
        <f>$C11*INDEX(Curves!$BD$8:$BD$68,AQ$4-$B11+1)</f>
        <v/>
      </c>
      <c r="AR11" s="121">
        <f>$C11*INDEX(Curves!$BD$8:$BD$68,AR$4-$B11+1)</f>
        <v/>
      </c>
      <c r="AS11" s="121">
        <f>$C11*INDEX(Curves!$BD$8:$BD$68,AS$4-$B11+1)</f>
        <v/>
      </c>
      <c r="AT11" s="121">
        <f>$C11*INDEX(Curves!$BD$8:$BD$68,AT$4-$B11+1)</f>
        <v/>
      </c>
      <c r="AU11" s="121">
        <f>$C11*INDEX(Curves!$BD$8:$BD$68,AU$4-$B11+1)</f>
        <v/>
      </c>
      <c r="AV11" s="121">
        <f>$C11*INDEX(Curves!$BD$8:$BD$68,AV$4-$B11+1)</f>
        <v/>
      </c>
      <c r="AW11" s="121">
        <f>$C11*INDEX(Curves!$BD$8:$BD$68,AW$4-$B11+1)</f>
        <v/>
      </c>
      <c r="AX11" s="121">
        <f>$C11*INDEX(Curves!$BD$8:$BD$68,AX$4-$B11+1)</f>
        <v/>
      </c>
      <c r="AY11" s="121">
        <f>$C11*INDEX(Curves!$BD$8:$BD$68,AY$4-$B11+1)</f>
        <v/>
      </c>
      <c r="AZ11" s="121">
        <f>$C11*INDEX(Curves!$BD$8:$BD$68,AZ$4-$B11+1)</f>
        <v/>
      </c>
      <c r="BA11" s="121">
        <f>$C11*INDEX(Curves!$BD$8:$BD$68,BA$4-$B11+1)</f>
        <v/>
      </c>
      <c r="BB11" s="121">
        <f>$C11*INDEX(Curves!$BD$8:$BD$68,BB$4-$B11+1)</f>
        <v/>
      </c>
      <c r="BC11" s="121">
        <f>$C11*INDEX(Curves!$BD$8:$BD$68,BC$4-$B11+1)</f>
        <v/>
      </c>
      <c r="BD11" s="121">
        <f>$C11*INDEX(Curves!$BD$8:$BD$68,BD$4-$B11+1)</f>
        <v/>
      </c>
      <c r="BE11" s="121">
        <f>$C11*INDEX(Curves!$BD$8:$BD$68,BE$4-$B11+1)</f>
        <v/>
      </c>
      <c r="BF11" s="121">
        <f>$C11*INDEX(Curves!$BD$8:$BD$68,BF$4-$B11+1)</f>
        <v/>
      </c>
      <c r="BG11" s="121">
        <f>$C11*INDEX(Curves!$BD$8:$BD$68,BG$4-$B11+1)</f>
        <v/>
      </c>
      <c r="BH11" s="121">
        <f>$C11*INDEX(Curves!$BD$8:$BD$68,BH$4-$B11+1)</f>
        <v/>
      </c>
      <c r="BI11" s="121">
        <f>$C11*INDEX(Curves!$BD$8:$BD$68,BI$4-$B11+1)</f>
        <v/>
      </c>
      <c r="BJ11" s="121">
        <f>$C11*INDEX(Curves!$BD$8:$BD$68,BJ$4-$B11+1)</f>
        <v/>
      </c>
      <c r="BK11" s="121">
        <f>$C11*INDEX(Curves!$BD$8:$BD$68,BK$4-$B11+1)</f>
        <v/>
      </c>
      <c r="BL11" s="121">
        <f>$C11*INDEX(Curves!$BD$8:$BD$68,BL$4-$B11+1)</f>
        <v/>
      </c>
    </row>
    <row r="12">
      <c r="A12" s="116" t="inlineStr">
        <is>
          <t>Cohort month 3</t>
        </is>
      </c>
      <c r="B12" s="116" t="n">
        <v>3</v>
      </c>
      <c r="C12" s="33">
        <f>INDEX(Ops!$E$110:$BL$110,1,$B12)</f>
        <v/>
      </c>
      <c r="H12" s="121">
        <f>$C12*INDEX(Curves!$BD$8:$BD$68,H$4-$B12+1)</f>
        <v/>
      </c>
      <c r="I12" s="121">
        <f>$C12*INDEX(Curves!$BD$8:$BD$68,I$4-$B12+1)</f>
        <v/>
      </c>
      <c r="J12" s="121">
        <f>$C12*INDEX(Curves!$BD$8:$BD$68,J$4-$B12+1)</f>
        <v/>
      </c>
      <c r="K12" s="121">
        <f>$C12*INDEX(Curves!$BD$8:$BD$68,K$4-$B12+1)</f>
        <v/>
      </c>
      <c r="L12" s="121">
        <f>$C12*INDEX(Curves!$BD$8:$BD$68,L$4-$B12+1)</f>
        <v/>
      </c>
      <c r="M12" s="121">
        <f>$C12*INDEX(Curves!$BD$8:$BD$68,M$4-$B12+1)</f>
        <v/>
      </c>
      <c r="N12" s="121">
        <f>$C12*INDEX(Curves!$BD$8:$BD$68,N$4-$B12+1)</f>
        <v/>
      </c>
      <c r="O12" s="121">
        <f>$C12*INDEX(Curves!$BD$8:$BD$68,O$4-$B12+1)</f>
        <v/>
      </c>
      <c r="P12" s="121">
        <f>$C12*INDEX(Curves!$BD$8:$BD$68,P$4-$B12+1)</f>
        <v/>
      </c>
      <c r="Q12" s="121">
        <f>$C12*INDEX(Curves!$BD$8:$BD$68,Q$4-$B12+1)</f>
        <v/>
      </c>
      <c r="R12" s="121">
        <f>$C12*INDEX(Curves!$BD$8:$BD$68,R$4-$B12+1)</f>
        <v/>
      </c>
      <c r="S12" s="121">
        <f>$C12*INDEX(Curves!$BD$8:$BD$68,S$4-$B12+1)</f>
        <v/>
      </c>
      <c r="T12" s="121">
        <f>$C12*INDEX(Curves!$BD$8:$BD$68,T$4-$B12+1)</f>
        <v/>
      </c>
      <c r="U12" s="121">
        <f>$C12*INDEX(Curves!$BD$8:$BD$68,U$4-$B12+1)</f>
        <v/>
      </c>
      <c r="V12" s="121">
        <f>$C12*INDEX(Curves!$BD$8:$BD$68,V$4-$B12+1)</f>
        <v/>
      </c>
      <c r="W12" s="121">
        <f>$C12*INDEX(Curves!$BD$8:$BD$68,W$4-$B12+1)</f>
        <v/>
      </c>
      <c r="X12" s="121">
        <f>$C12*INDEX(Curves!$BD$8:$BD$68,X$4-$B12+1)</f>
        <v/>
      </c>
      <c r="Y12" s="121">
        <f>$C12*INDEX(Curves!$BD$8:$BD$68,Y$4-$B12+1)</f>
        <v/>
      </c>
      <c r="Z12" s="121">
        <f>$C12*INDEX(Curves!$BD$8:$BD$68,Z$4-$B12+1)</f>
        <v/>
      </c>
      <c r="AA12" s="121">
        <f>$C12*INDEX(Curves!$BD$8:$BD$68,AA$4-$B12+1)</f>
        <v/>
      </c>
      <c r="AB12" s="121">
        <f>$C12*INDEX(Curves!$BD$8:$BD$68,AB$4-$B12+1)</f>
        <v/>
      </c>
      <c r="AC12" s="121">
        <f>$C12*INDEX(Curves!$BD$8:$BD$68,AC$4-$B12+1)</f>
        <v/>
      </c>
      <c r="AD12" s="121">
        <f>$C12*INDEX(Curves!$BD$8:$BD$68,AD$4-$B12+1)</f>
        <v/>
      </c>
      <c r="AE12" s="121">
        <f>$C12*INDEX(Curves!$BD$8:$BD$68,AE$4-$B12+1)</f>
        <v/>
      </c>
      <c r="AF12" s="121">
        <f>$C12*INDEX(Curves!$BD$8:$BD$68,AF$4-$B12+1)</f>
        <v/>
      </c>
      <c r="AG12" s="121">
        <f>$C12*INDEX(Curves!$BD$8:$BD$68,AG$4-$B12+1)</f>
        <v/>
      </c>
      <c r="AH12" s="121">
        <f>$C12*INDEX(Curves!$BD$8:$BD$68,AH$4-$B12+1)</f>
        <v/>
      </c>
      <c r="AI12" s="121">
        <f>$C12*INDEX(Curves!$BD$8:$BD$68,AI$4-$B12+1)</f>
        <v/>
      </c>
      <c r="AJ12" s="121">
        <f>$C12*INDEX(Curves!$BD$8:$BD$68,AJ$4-$B12+1)</f>
        <v/>
      </c>
      <c r="AK12" s="121">
        <f>$C12*INDEX(Curves!$BD$8:$BD$68,AK$4-$B12+1)</f>
        <v/>
      </c>
      <c r="AL12" s="121">
        <f>$C12*INDEX(Curves!$BD$8:$BD$68,AL$4-$B12+1)</f>
        <v/>
      </c>
      <c r="AM12" s="121">
        <f>$C12*INDEX(Curves!$BD$8:$BD$68,AM$4-$B12+1)</f>
        <v/>
      </c>
      <c r="AN12" s="121">
        <f>$C12*INDEX(Curves!$BD$8:$BD$68,AN$4-$B12+1)</f>
        <v/>
      </c>
      <c r="AO12" s="121">
        <f>$C12*INDEX(Curves!$BD$8:$BD$68,AO$4-$B12+1)</f>
        <v/>
      </c>
      <c r="AP12" s="121">
        <f>$C12*INDEX(Curves!$BD$8:$BD$68,AP$4-$B12+1)</f>
        <v/>
      </c>
      <c r="AQ12" s="121">
        <f>$C12*INDEX(Curves!$BD$8:$BD$68,AQ$4-$B12+1)</f>
        <v/>
      </c>
      <c r="AR12" s="121">
        <f>$C12*INDEX(Curves!$BD$8:$BD$68,AR$4-$B12+1)</f>
        <v/>
      </c>
      <c r="AS12" s="121">
        <f>$C12*INDEX(Curves!$BD$8:$BD$68,AS$4-$B12+1)</f>
        <v/>
      </c>
      <c r="AT12" s="121">
        <f>$C12*INDEX(Curves!$BD$8:$BD$68,AT$4-$B12+1)</f>
        <v/>
      </c>
      <c r="AU12" s="121">
        <f>$C12*INDEX(Curves!$BD$8:$BD$68,AU$4-$B12+1)</f>
        <v/>
      </c>
      <c r="AV12" s="121">
        <f>$C12*INDEX(Curves!$BD$8:$BD$68,AV$4-$B12+1)</f>
        <v/>
      </c>
      <c r="AW12" s="121">
        <f>$C12*INDEX(Curves!$BD$8:$BD$68,AW$4-$B12+1)</f>
        <v/>
      </c>
      <c r="AX12" s="121">
        <f>$C12*INDEX(Curves!$BD$8:$BD$68,AX$4-$B12+1)</f>
        <v/>
      </c>
      <c r="AY12" s="121">
        <f>$C12*INDEX(Curves!$BD$8:$BD$68,AY$4-$B12+1)</f>
        <v/>
      </c>
      <c r="AZ12" s="121">
        <f>$C12*INDEX(Curves!$BD$8:$BD$68,AZ$4-$B12+1)</f>
        <v/>
      </c>
      <c r="BA12" s="121">
        <f>$C12*INDEX(Curves!$BD$8:$BD$68,BA$4-$B12+1)</f>
        <v/>
      </c>
      <c r="BB12" s="121">
        <f>$C12*INDEX(Curves!$BD$8:$BD$68,BB$4-$B12+1)</f>
        <v/>
      </c>
      <c r="BC12" s="121">
        <f>$C12*INDEX(Curves!$BD$8:$BD$68,BC$4-$B12+1)</f>
        <v/>
      </c>
      <c r="BD12" s="121">
        <f>$C12*INDEX(Curves!$BD$8:$BD$68,BD$4-$B12+1)</f>
        <v/>
      </c>
      <c r="BE12" s="121">
        <f>$C12*INDEX(Curves!$BD$8:$BD$68,BE$4-$B12+1)</f>
        <v/>
      </c>
      <c r="BF12" s="121">
        <f>$C12*INDEX(Curves!$BD$8:$BD$68,BF$4-$B12+1)</f>
        <v/>
      </c>
      <c r="BG12" s="121">
        <f>$C12*INDEX(Curves!$BD$8:$BD$68,BG$4-$B12+1)</f>
        <v/>
      </c>
      <c r="BH12" s="121">
        <f>$C12*INDEX(Curves!$BD$8:$BD$68,BH$4-$B12+1)</f>
        <v/>
      </c>
      <c r="BI12" s="121">
        <f>$C12*INDEX(Curves!$BD$8:$BD$68,BI$4-$B12+1)</f>
        <v/>
      </c>
      <c r="BJ12" s="121">
        <f>$C12*INDEX(Curves!$BD$8:$BD$68,BJ$4-$B12+1)</f>
        <v/>
      </c>
      <c r="BK12" s="121">
        <f>$C12*INDEX(Curves!$BD$8:$BD$68,BK$4-$B12+1)</f>
        <v/>
      </c>
      <c r="BL12" s="121">
        <f>$C12*INDEX(Curves!$BD$8:$BD$68,BL$4-$B12+1)</f>
        <v/>
      </c>
    </row>
    <row r="13">
      <c r="A13" s="116" t="inlineStr">
        <is>
          <t>Cohort month 4</t>
        </is>
      </c>
      <c r="B13" s="116" t="n">
        <v>4</v>
      </c>
      <c r="C13" s="33">
        <f>INDEX(Ops!$E$110:$BL$110,1,$B13)</f>
        <v/>
      </c>
      <c r="I13" s="121">
        <f>$C13*INDEX(Curves!$BD$8:$BD$68,I$4-$B13+1)</f>
        <v/>
      </c>
      <c r="J13" s="121">
        <f>$C13*INDEX(Curves!$BD$8:$BD$68,J$4-$B13+1)</f>
        <v/>
      </c>
      <c r="K13" s="121">
        <f>$C13*INDEX(Curves!$BD$8:$BD$68,K$4-$B13+1)</f>
        <v/>
      </c>
      <c r="L13" s="121">
        <f>$C13*INDEX(Curves!$BD$8:$BD$68,L$4-$B13+1)</f>
        <v/>
      </c>
      <c r="M13" s="121">
        <f>$C13*INDEX(Curves!$BD$8:$BD$68,M$4-$B13+1)</f>
        <v/>
      </c>
      <c r="N13" s="121">
        <f>$C13*INDEX(Curves!$BD$8:$BD$68,N$4-$B13+1)</f>
        <v/>
      </c>
      <c r="O13" s="121">
        <f>$C13*INDEX(Curves!$BD$8:$BD$68,O$4-$B13+1)</f>
        <v/>
      </c>
      <c r="P13" s="121">
        <f>$C13*INDEX(Curves!$BD$8:$BD$68,P$4-$B13+1)</f>
        <v/>
      </c>
      <c r="Q13" s="121">
        <f>$C13*INDEX(Curves!$BD$8:$BD$68,Q$4-$B13+1)</f>
        <v/>
      </c>
      <c r="R13" s="121">
        <f>$C13*INDEX(Curves!$BD$8:$BD$68,R$4-$B13+1)</f>
        <v/>
      </c>
      <c r="S13" s="121">
        <f>$C13*INDEX(Curves!$BD$8:$BD$68,S$4-$B13+1)</f>
        <v/>
      </c>
      <c r="T13" s="121">
        <f>$C13*INDEX(Curves!$BD$8:$BD$68,T$4-$B13+1)</f>
        <v/>
      </c>
      <c r="U13" s="121">
        <f>$C13*INDEX(Curves!$BD$8:$BD$68,U$4-$B13+1)</f>
        <v/>
      </c>
      <c r="V13" s="121">
        <f>$C13*INDEX(Curves!$BD$8:$BD$68,V$4-$B13+1)</f>
        <v/>
      </c>
      <c r="W13" s="121">
        <f>$C13*INDEX(Curves!$BD$8:$BD$68,W$4-$B13+1)</f>
        <v/>
      </c>
      <c r="X13" s="121">
        <f>$C13*INDEX(Curves!$BD$8:$BD$68,X$4-$B13+1)</f>
        <v/>
      </c>
      <c r="Y13" s="121">
        <f>$C13*INDEX(Curves!$BD$8:$BD$68,Y$4-$B13+1)</f>
        <v/>
      </c>
      <c r="Z13" s="121">
        <f>$C13*INDEX(Curves!$BD$8:$BD$68,Z$4-$B13+1)</f>
        <v/>
      </c>
      <c r="AA13" s="121">
        <f>$C13*INDEX(Curves!$BD$8:$BD$68,AA$4-$B13+1)</f>
        <v/>
      </c>
      <c r="AB13" s="121">
        <f>$C13*INDEX(Curves!$BD$8:$BD$68,AB$4-$B13+1)</f>
        <v/>
      </c>
      <c r="AC13" s="121">
        <f>$C13*INDEX(Curves!$BD$8:$BD$68,AC$4-$B13+1)</f>
        <v/>
      </c>
      <c r="AD13" s="121">
        <f>$C13*INDEX(Curves!$BD$8:$BD$68,AD$4-$B13+1)</f>
        <v/>
      </c>
      <c r="AE13" s="121">
        <f>$C13*INDEX(Curves!$BD$8:$BD$68,AE$4-$B13+1)</f>
        <v/>
      </c>
      <c r="AF13" s="121">
        <f>$C13*INDEX(Curves!$BD$8:$BD$68,AF$4-$B13+1)</f>
        <v/>
      </c>
      <c r="AG13" s="121">
        <f>$C13*INDEX(Curves!$BD$8:$BD$68,AG$4-$B13+1)</f>
        <v/>
      </c>
      <c r="AH13" s="121">
        <f>$C13*INDEX(Curves!$BD$8:$BD$68,AH$4-$B13+1)</f>
        <v/>
      </c>
      <c r="AI13" s="121">
        <f>$C13*INDEX(Curves!$BD$8:$BD$68,AI$4-$B13+1)</f>
        <v/>
      </c>
      <c r="AJ13" s="121">
        <f>$C13*INDEX(Curves!$BD$8:$BD$68,AJ$4-$B13+1)</f>
        <v/>
      </c>
      <c r="AK13" s="121">
        <f>$C13*INDEX(Curves!$BD$8:$BD$68,AK$4-$B13+1)</f>
        <v/>
      </c>
      <c r="AL13" s="121">
        <f>$C13*INDEX(Curves!$BD$8:$BD$68,AL$4-$B13+1)</f>
        <v/>
      </c>
      <c r="AM13" s="121">
        <f>$C13*INDEX(Curves!$BD$8:$BD$68,AM$4-$B13+1)</f>
        <v/>
      </c>
      <c r="AN13" s="121">
        <f>$C13*INDEX(Curves!$BD$8:$BD$68,AN$4-$B13+1)</f>
        <v/>
      </c>
      <c r="AO13" s="121">
        <f>$C13*INDEX(Curves!$BD$8:$BD$68,AO$4-$B13+1)</f>
        <v/>
      </c>
      <c r="AP13" s="121">
        <f>$C13*INDEX(Curves!$BD$8:$BD$68,AP$4-$B13+1)</f>
        <v/>
      </c>
      <c r="AQ13" s="121">
        <f>$C13*INDEX(Curves!$BD$8:$BD$68,AQ$4-$B13+1)</f>
        <v/>
      </c>
      <c r="AR13" s="121">
        <f>$C13*INDEX(Curves!$BD$8:$BD$68,AR$4-$B13+1)</f>
        <v/>
      </c>
      <c r="AS13" s="121">
        <f>$C13*INDEX(Curves!$BD$8:$BD$68,AS$4-$B13+1)</f>
        <v/>
      </c>
      <c r="AT13" s="121">
        <f>$C13*INDEX(Curves!$BD$8:$BD$68,AT$4-$B13+1)</f>
        <v/>
      </c>
      <c r="AU13" s="121">
        <f>$C13*INDEX(Curves!$BD$8:$BD$68,AU$4-$B13+1)</f>
        <v/>
      </c>
      <c r="AV13" s="121">
        <f>$C13*INDEX(Curves!$BD$8:$BD$68,AV$4-$B13+1)</f>
        <v/>
      </c>
      <c r="AW13" s="121">
        <f>$C13*INDEX(Curves!$BD$8:$BD$68,AW$4-$B13+1)</f>
        <v/>
      </c>
      <c r="AX13" s="121">
        <f>$C13*INDEX(Curves!$BD$8:$BD$68,AX$4-$B13+1)</f>
        <v/>
      </c>
      <c r="AY13" s="121">
        <f>$C13*INDEX(Curves!$BD$8:$BD$68,AY$4-$B13+1)</f>
        <v/>
      </c>
      <c r="AZ13" s="121">
        <f>$C13*INDEX(Curves!$BD$8:$BD$68,AZ$4-$B13+1)</f>
        <v/>
      </c>
      <c r="BA13" s="121">
        <f>$C13*INDEX(Curves!$BD$8:$BD$68,BA$4-$B13+1)</f>
        <v/>
      </c>
      <c r="BB13" s="121">
        <f>$C13*INDEX(Curves!$BD$8:$BD$68,BB$4-$B13+1)</f>
        <v/>
      </c>
      <c r="BC13" s="121">
        <f>$C13*INDEX(Curves!$BD$8:$BD$68,BC$4-$B13+1)</f>
        <v/>
      </c>
      <c r="BD13" s="121">
        <f>$C13*INDEX(Curves!$BD$8:$BD$68,BD$4-$B13+1)</f>
        <v/>
      </c>
      <c r="BE13" s="121">
        <f>$C13*INDEX(Curves!$BD$8:$BD$68,BE$4-$B13+1)</f>
        <v/>
      </c>
      <c r="BF13" s="121">
        <f>$C13*INDEX(Curves!$BD$8:$BD$68,BF$4-$B13+1)</f>
        <v/>
      </c>
      <c r="BG13" s="121">
        <f>$C13*INDEX(Curves!$BD$8:$BD$68,BG$4-$B13+1)</f>
        <v/>
      </c>
      <c r="BH13" s="121">
        <f>$C13*INDEX(Curves!$BD$8:$BD$68,BH$4-$B13+1)</f>
        <v/>
      </c>
      <c r="BI13" s="121">
        <f>$C13*INDEX(Curves!$BD$8:$BD$68,BI$4-$B13+1)</f>
        <v/>
      </c>
      <c r="BJ13" s="121">
        <f>$C13*INDEX(Curves!$BD$8:$BD$68,BJ$4-$B13+1)</f>
        <v/>
      </c>
      <c r="BK13" s="121">
        <f>$C13*INDEX(Curves!$BD$8:$BD$68,BK$4-$B13+1)</f>
        <v/>
      </c>
      <c r="BL13" s="121">
        <f>$C13*INDEX(Curves!$BD$8:$BD$68,BL$4-$B13+1)</f>
        <v/>
      </c>
    </row>
    <row r="14">
      <c r="A14" s="116" t="inlineStr">
        <is>
          <t>Cohort month 5</t>
        </is>
      </c>
      <c r="B14" s="116" t="n">
        <v>5</v>
      </c>
      <c r="C14" s="33">
        <f>INDEX(Ops!$E$110:$BL$110,1,$B14)</f>
        <v/>
      </c>
      <c r="J14" s="121">
        <f>$C14*INDEX(Curves!$BD$8:$BD$68,J$4-$B14+1)</f>
        <v/>
      </c>
      <c r="K14" s="121">
        <f>$C14*INDEX(Curves!$BD$8:$BD$68,K$4-$B14+1)</f>
        <v/>
      </c>
      <c r="L14" s="121">
        <f>$C14*INDEX(Curves!$BD$8:$BD$68,L$4-$B14+1)</f>
        <v/>
      </c>
      <c r="M14" s="121">
        <f>$C14*INDEX(Curves!$BD$8:$BD$68,M$4-$B14+1)</f>
        <v/>
      </c>
      <c r="N14" s="121">
        <f>$C14*INDEX(Curves!$BD$8:$BD$68,N$4-$B14+1)</f>
        <v/>
      </c>
      <c r="O14" s="121">
        <f>$C14*INDEX(Curves!$BD$8:$BD$68,O$4-$B14+1)</f>
        <v/>
      </c>
      <c r="P14" s="121">
        <f>$C14*INDEX(Curves!$BD$8:$BD$68,P$4-$B14+1)</f>
        <v/>
      </c>
      <c r="Q14" s="121">
        <f>$C14*INDEX(Curves!$BD$8:$BD$68,Q$4-$B14+1)</f>
        <v/>
      </c>
      <c r="R14" s="121">
        <f>$C14*INDEX(Curves!$BD$8:$BD$68,R$4-$B14+1)</f>
        <v/>
      </c>
      <c r="S14" s="121">
        <f>$C14*INDEX(Curves!$BD$8:$BD$68,S$4-$B14+1)</f>
        <v/>
      </c>
      <c r="T14" s="121">
        <f>$C14*INDEX(Curves!$BD$8:$BD$68,T$4-$B14+1)</f>
        <v/>
      </c>
      <c r="U14" s="121">
        <f>$C14*INDEX(Curves!$BD$8:$BD$68,U$4-$B14+1)</f>
        <v/>
      </c>
      <c r="V14" s="121">
        <f>$C14*INDEX(Curves!$BD$8:$BD$68,V$4-$B14+1)</f>
        <v/>
      </c>
      <c r="W14" s="121">
        <f>$C14*INDEX(Curves!$BD$8:$BD$68,W$4-$B14+1)</f>
        <v/>
      </c>
      <c r="X14" s="121">
        <f>$C14*INDEX(Curves!$BD$8:$BD$68,X$4-$B14+1)</f>
        <v/>
      </c>
      <c r="Y14" s="121">
        <f>$C14*INDEX(Curves!$BD$8:$BD$68,Y$4-$B14+1)</f>
        <v/>
      </c>
      <c r="Z14" s="121">
        <f>$C14*INDEX(Curves!$BD$8:$BD$68,Z$4-$B14+1)</f>
        <v/>
      </c>
      <c r="AA14" s="121">
        <f>$C14*INDEX(Curves!$BD$8:$BD$68,AA$4-$B14+1)</f>
        <v/>
      </c>
      <c r="AB14" s="121">
        <f>$C14*INDEX(Curves!$BD$8:$BD$68,AB$4-$B14+1)</f>
        <v/>
      </c>
      <c r="AC14" s="121">
        <f>$C14*INDEX(Curves!$BD$8:$BD$68,AC$4-$B14+1)</f>
        <v/>
      </c>
      <c r="AD14" s="121">
        <f>$C14*INDEX(Curves!$BD$8:$BD$68,AD$4-$B14+1)</f>
        <v/>
      </c>
      <c r="AE14" s="121">
        <f>$C14*INDEX(Curves!$BD$8:$BD$68,AE$4-$B14+1)</f>
        <v/>
      </c>
      <c r="AF14" s="121">
        <f>$C14*INDEX(Curves!$BD$8:$BD$68,AF$4-$B14+1)</f>
        <v/>
      </c>
      <c r="AG14" s="121">
        <f>$C14*INDEX(Curves!$BD$8:$BD$68,AG$4-$B14+1)</f>
        <v/>
      </c>
      <c r="AH14" s="121">
        <f>$C14*INDEX(Curves!$BD$8:$BD$68,AH$4-$B14+1)</f>
        <v/>
      </c>
      <c r="AI14" s="121">
        <f>$C14*INDEX(Curves!$BD$8:$BD$68,AI$4-$B14+1)</f>
        <v/>
      </c>
      <c r="AJ14" s="121">
        <f>$C14*INDEX(Curves!$BD$8:$BD$68,AJ$4-$B14+1)</f>
        <v/>
      </c>
      <c r="AK14" s="121">
        <f>$C14*INDEX(Curves!$BD$8:$BD$68,AK$4-$B14+1)</f>
        <v/>
      </c>
      <c r="AL14" s="121">
        <f>$C14*INDEX(Curves!$BD$8:$BD$68,AL$4-$B14+1)</f>
        <v/>
      </c>
      <c r="AM14" s="121">
        <f>$C14*INDEX(Curves!$BD$8:$BD$68,AM$4-$B14+1)</f>
        <v/>
      </c>
      <c r="AN14" s="121">
        <f>$C14*INDEX(Curves!$BD$8:$BD$68,AN$4-$B14+1)</f>
        <v/>
      </c>
      <c r="AO14" s="121">
        <f>$C14*INDEX(Curves!$BD$8:$BD$68,AO$4-$B14+1)</f>
        <v/>
      </c>
      <c r="AP14" s="121">
        <f>$C14*INDEX(Curves!$BD$8:$BD$68,AP$4-$B14+1)</f>
        <v/>
      </c>
      <c r="AQ14" s="121">
        <f>$C14*INDEX(Curves!$BD$8:$BD$68,AQ$4-$B14+1)</f>
        <v/>
      </c>
      <c r="AR14" s="121">
        <f>$C14*INDEX(Curves!$BD$8:$BD$68,AR$4-$B14+1)</f>
        <v/>
      </c>
      <c r="AS14" s="121">
        <f>$C14*INDEX(Curves!$BD$8:$BD$68,AS$4-$B14+1)</f>
        <v/>
      </c>
      <c r="AT14" s="121">
        <f>$C14*INDEX(Curves!$BD$8:$BD$68,AT$4-$B14+1)</f>
        <v/>
      </c>
      <c r="AU14" s="121">
        <f>$C14*INDEX(Curves!$BD$8:$BD$68,AU$4-$B14+1)</f>
        <v/>
      </c>
      <c r="AV14" s="121">
        <f>$C14*INDEX(Curves!$BD$8:$BD$68,AV$4-$B14+1)</f>
        <v/>
      </c>
      <c r="AW14" s="121">
        <f>$C14*INDEX(Curves!$BD$8:$BD$68,AW$4-$B14+1)</f>
        <v/>
      </c>
      <c r="AX14" s="121">
        <f>$C14*INDEX(Curves!$BD$8:$BD$68,AX$4-$B14+1)</f>
        <v/>
      </c>
      <c r="AY14" s="121">
        <f>$C14*INDEX(Curves!$BD$8:$BD$68,AY$4-$B14+1)</f>
        <v/>
      </c>
      <c r="AZ14" s="121">
        <f>$C14*INDEX(Curves!$BD$8:$BD$68,AZ$4-$B14+1)</f>
        <v/>
      </c>
      <c r="BA14" s="121">
        <f>$C14*INDEX(Curves!$BD$8:$BD$68,BA$4-$B14+1)</f>
        <v/>
      </c>
      <c r="BB14" s="121">
        <f>$C14*INDEX(Curves!$BD$8:$BD$68,BB$4-$B14+1)</f>
        <v/>
      </c>
      <c r="BC14" s="121">
        <f>$C14*INDEX(Curves!$BD$8:$BD$68,BC$4-$B14+1)</f>
        <v/>
      </c>
      <c r="BD14" s="121">
        <f>$C14*INDEX(Curves!$BD$8:$BD$68,BD$4-$B14+1)</f>
        <v/>
      </c>
      <c r="BE14" s="121">
        <f>$C14*INDEX(Curves!$BD$8:$BD$68,BE$4-$B14+1)</f>
        <v/>
      </c>
      <c r="BF14" s="121">
        <f>$C14*INDEX(Curves!$BD$8:$BD$68,BF$4-$B14+1)</f>
        <v/>
      </c>
      <c r="BG14" s="121">
        <f>$C14*INDEX(Curves!$BD$8:$BD$68,BG$4-$B14+1)</f>
        <v/>
      </c>
      <c r="BH14" s="121">
        <f>$C14*INDEX(Curves!$BD$8:$BD$68,BH$4-$B14+1)</f>
        <v/>
      </c>
      <c r="BI14" s="121">
        <f>$C14*INDEX(Curves!$BD$8:$BD$68,BI$4-$B14+1)</f>
        <v/>
      </c>
      <c r="BJ14" s="121">
        <f>$C14*INDEX(Curves!$BD$8:$BD$68,BJ$4-$B14+1)</f>
        <v/>
      </c>
      <c r="BK14" s="121">
        <f>$C14*INDEX(Curves!$BD$8:$BD$68,BK$4-$B14+1)</f>
        <v/>
      </c>
      <c r="BL14" s="121">
        <f>$C14*INDEX(Curves!$BD$8:$BD$68,BL$4-$B14+1)</f>
        <v/>
      </c>
    </row>
    <row r="15">
      <c r="A15" s="116" t="inlineStr">
        <is>
          <t>Cohort month 6</t>
        </is>
      </c>
      <c r="B15" s="116" t="n">
        <v>6</v>
      </c>
      <c r="C15" s="33">
        <f>INDEX(Ops!$E$110:$BL$110,1,$B15)</f>
        <v/>
      </c>
      <c r="K15" s="121">
        <f>$C15*INDEX(Curves!$BD$8:$BD$68,K$4-$B15+1)</f>
        <v/>
      </c>
      <c r="L15" s="121">
        <f>$C15*INDEX(Curves!$BD$8:$BD$68,L$4-$B15+1)</f>
        <v/>
      </c>
      <c r="M15" s="121">
        <f>$C15*INDEX(Curves!$BD$8:$BD$68,M$4-$B15+1)</f>
        <v/>
      </c>
      <c r="N15" s="121">
        <f>$C15*INDEX(Curves!$BD$8:$BD$68,N$4-$B15+1)</f>
        <v/>
      </c>
      <c r="O15" s="121">
        <f>$C15*INDEX(Curves!$BD$8:$BD$68,O$4-$B15+1)</f>
        <v/>
      </c>
      <c r="P15" s="121">
        <f>$C15*INDEX(Curves!$BD$8:$BD$68,P$4-$B15+1)</f>
        <v/>
      </c>
      <c r="Q15" s="121">
        <f>$C15*INDEX(Curves!$BD$8:$BD$68,Q$4-$B15+1)</f>
        <v/>
      </c>
      <c r="R15" s="121">
        <f>$C15*INDEX(Curves!$BD$8:$BD$68,R$4-$B15+1)</f>
        <v/>
      </c>
      <c r="S15" s="121">
        <f>$C15*INDEX(Curves!$BD$8:$BD$68,S$4-$B15+1)</f>
        <v/>
      </c>
      <c r="T15" s="121">
        <f>$C15*INDEX(Curves!$BD$8:$BD$68,T$4-$B15+1)</f>
        <v/>
      </c>
      <c r="U15" s="121">
        <f>$C15*INDEX(Curves!$BD$8:$BD$68,U$4-$B15+1)</f>
        <v/>
      </c>
      <c r="V15" s="121">
        <f>$C15*INDEX(Curves!$BD$8:$BD$68,V$4-$B15+1)</f>
        <v/>
      </c>
      <c r="W15" s="121">
        <f>$C15*INDEX(Curves!$BD$8:$BD$68,W$4-$B15+1)</f>
        <v/>
      </c>
      <c r="X15" s="121">
        <f>$C15*INDEX(Curves!$BD$8:$BD$68,X$4-$B15+1)</f>
        <v/>
      </c>
      <c r="Y15" s="121">
        <f>$C15*INDEX(Curves!$BD$8:$BD$68,Y$4-$B15+1)</f>
        <v/>
      </c>
      <c r="Z15" s="121">
        <f>$C15*INDEX(Curves!$BD$8:$BD$68,Z$4-$B15+1)</f>
        <v/>
      </c>
      <c r="AA15" s="121">
        <f>$C15*INDEX(Curves!$BD$8:$BD$68,AA$4-$B15+1)</f>
        <v/>
      </c>
      <c r="AB15" s="121">
        <f>$C15*INDEX(Curves!$BD$8:$BD$68,AB$4-$B15+1)</f>
        <v/>
      </c>
      <c r="AC15" s="121">
        <f>$C15*INDEX(Curves!$BD$8:$BD$68,AC$4-$B15+1)</f>
        <v/>
      </c>
      <c r="AD15" s="121">
        <f>$C15*INDEX(Curves!$BD$8:$BD$68,AD$4-$B15+1)</f>
        <v/>
      </c>
      <c r="AE15" s="121">
        <f>$C15*INDEX(Curves!$BD$8:$BD$68,AE$4-$B15+1)</f>
        <v/>
      </c>
      <c r="AF15" s="121">
        <f>$C15*INDEX(Curves!$BD$8:$BD$68,AF$4-$B15+1)</f>
        <v/>
      </c>
      <c r="AG15" s="121">
        <f>$C15*INDEX(Curves!$BD$8:$BD$68,AG$4-$B15+1)</f>
        <v/>
      </c>
      <c r="AH15" s="121">
        <f>$C15*INDEX(Curves!$BD$8:$BD$68,AH$4-$B15+1)</f>
        <v/>
      </c>
      <c r="AI15" s="121">
        <f>$C15*INDEX(Curves!$BD$8:$BD$68,AI$4-$B15+1)</f>
        <v/>
      </c>
      <c r="AJ15" s="121">
        <f>$C15*INDEX(Curves!$BD$8:$BD$68,AJ$4-$B15+1)</f>
        <v/>
      </c>
      <c r="AK15" s="121">
        <f>$C15*INDEX(Curves!$BD$8:$BD$68,AK$4-$B15+1)</f>
        <v/>
      </c>
      <c r="AL15" s="121">
        <f>$C15*INDEX(Curves!$BD$8:$BD$68,AL$4-$B15+1)</f>
        <v/>
      </c>
      <c r="AM15" s="121">
        <f>$C15*INDEX(Curves!$BD$8:$BD$68,AM$4-$B15+1)</f>
        <v/>
      </c>
      <c r="AN15" s="121">
        <f>$C15*INDEX(Curves!$BD$8:$BD$68,AN$4-$B15+1)</f>
        <v/>
      </c>
      <c r="AO15" s="121">
        <f>$C15*INDEX(Curves!$BD$8:$BD$68,AO$4-$B15+1)</f>
        <v/>
      </c>
      <c r="AP15" s="121">
        <f>$C15*INDEX(Curves!$BD$8:$BD$68,AP$4-$B15+1)</f>
        <v/>
      </c>
      <c r="AQ15" s="121">
        <f>$C15*INDEX(Curves!$BD$8:$BD$68,AQ$4-$B15+1)</f>
        <v/>
      </c>
      <c r="AR15" s="121">
        <f>$C15*INDEX(Curves!$BD$8:$BD$68,AR$4-$B15+1)</f>
        <v/>
      </c>
      <c r="AS15" s="121">
        <f>$C15*INDEX(Curves!$BD$8:$BD$68,AS$4-$B15+1)</f>
        <v/>
      </c>
      <c r="AT15" s="121">
        <f>$C15*INDEX(Curves!$BD$8:$BD$68,AT$4-$B15+1)</f>
        <v/>
      </c>
      <c r="AU15" s="121">
        <f>$C15*INDEX(Curves!$BD$8:$BD$68,AU$4-$B15+1)</f>
        <v/>
      </c>
      <c r="AV15" s="121">
        <f>$C15*INDEX(Curves!$BD$8:$BD$68,AV$4-$B15+1)</f>
        <v/>
      </c>
      <c r="AW15" s="121">
        <f>$C15*INDEX(Curves!$BD$8:$BD$68,AW$4-$B15+1)</f>
        <v/>
      </c>
      <c r="AX15" s="121">
        <f>$C15*INDEX(Curves!$BD$8:$BD$68,AX$4-$B15+1)</f>
        <v/>
      </c>
      <c r="AY15" s="121">
        <f>$C15*INDEX(Curves!$BD$8:$BD$68,AY$4-$B15+1)</f>
        <v/>
      </c>
      <c r="AZ15" s="121">
        <f>$C15*INDEX(Curves!$BD$8:$BD$68,AZ$4-$B15+1)</f>
        <v/>
      </c>
      <c r="BA15" s="121">
        <f>$C15*INDEX(Curves!$BD$8:$BD$68,BA$4-$B15+1)</f>
        <v/>
      </c>
      <c r="BB15" s="121">
        <f>$C15*INDEX(Curves!$BD$8:$BD$68,BB$4-$B15+1)</f>
        <v/>
      </c>
      <c r="BC15" s="121">
        <f>$C15*INDEX(Curves!$BD$8:$BD$68,BC$4-$B15+1)</f>
        <v/>
      </c>
      <c r="BD15" s="121">
        <f>$C15*INDEX(Curves!$BD$8:$BD$68,BD$4-$B15+1)</f>
        <v/>
      </c>
      <c r="BE15" s="121">
        <f>$C15*INDEX(Curves!$BD$8:$BD$68,BE$4-$B15+1)</f>
        <v/>
      </c>
      <c r="BF15" s="121">
        <f>$C15*INDEX(Curves!$BD$8:$BD$68,BF$4-$B15+1)</f>
        <v/>
      </c>
      <c r="BG15" s="121">
        <f>$C15*INDEX(Curves!$BD$8:$BD$68,BG$4-$B15+1)</f>
        <v/>
      </c>
      <c r="BH15" s="121">
        <f>$C15*INDEX(Curves!$BD$8:$BD$68,BH$4-$B15+1)</f>
        <v/>
      </c>
      <c r="BI15" s="121">
        <f>$C15*INDEX(Curves!$BD$8:$BD$68,BI$4-$B15+1)</f>
        <v/>
      </c>
      <c r="BJ15" s="121">
        <f>$C15*INDEX(Curves!$BD$8:$BD$68,BJ$4-$B15+1)</f>
        <v/>
      </c>
      <c r="BK15" s="121">
        <f>$C15*INDEX(Curves!$BD$8:$BD$68,BK$4-$B15+1)</f>
        <v/>
      </c>
      <c r="BL15" s="121">
        <f>$C15*INDEX(Curves!$BD$8:$BD$68,BL$4-$B15+1)</f>
        <v/>
      </c>
    </row>
    <row r="16">
      <c r="A16" s="116" t="inlineStr">
        <is>
          <t>Cohort month 7</t>
        </is>
      </c>
      <c r="B16" s="116" t="n">
        <v>7</v>
      </c>
      <c r="C16" s="33">
        <f>INDEX(Ops!$E$110:$BL$110,1,$B16)</f>
        <v/>
      </c>
      <c r="L16" s="121">
        <f>$C16*INDEX(Curves!$BD$8:$BD$68,L$4-$B16+1)</f>
        <v/>
      </c>
      <c r="M16" s="121">
        <f>$C16*INDEX(Curves!$BD$8:$BD$68,M$4-$B16+1)</f>
        <v/>
      </c>
      <c r="N16" s="121">
        <f>$C16*INDEX(Curves!$BD$8:$BD$68,N$4-$B16+1)</f>
        <v/>
      </c>
      <c r="O16" s="121">
        <f>$C16*INDEX(Curves!$BD$8:$BD$68,O$4-$B16+1)</f>
        <v/>
      </c>
      <c r="P16" s="121">
        <f>$C16*INDEX(Curves!$BD$8:$BD$68,P$4-$B16+1)</f>
        <v/>
      </c>
      <c r="Q16" s="121">
        <f>$C16*INDEX(Curves!$BD$8:$BD$68,Q$4-$B16+1)</f>
        <v/>
      </c>
      <c r="R16" s="121">
        <f>$C16*INDEX(Curves!$BD$8:$BD$68,R$4-$B16+1)</f>
        <v/>
      </c>
      <c r="S16" s="121">
        <f>$C16*INDEX(Curves!$BD$8:$BD$68,S$4-$B16+1)</f>
        <v/>
      </c>
      <c r="T16" s="121">
        <f>$C16*INDEX(Curves!$BD$8:$BD$68,T$4-$B16+1)</f>
        <v/>
      </c>
      <c r="U16" s="121">
        <f>$C16*INDEX(Curves!$BD$8:$BD$68,U$4-$B16+1)</f>
        <v/>
      </c>
      <c r="V16" s="121">
        <f>$C16*INDEX(Curves!$BD$8:$BD$68,V$4-$B16+1)</f>
        <v/>
      </c>
      <c r="W16" s="121">
        <f>$C16*INDEX(Curves!$BD$8:$BD$68,W$4-$B16+1)</f>
        <v/>
      </c>
      <c r="X16" s="121">
        <f>$C16*INDEX(Curves!$BD$8:$BD$68,X$4-$B16+1)</f>
        <v/>
      </c>
      <c r="Y16" s="121">
        <f>$C16*INDEX(Curves!$BD$8:$BD$68,Y$4-$B16+1)</f>
        <v/>
      </c>
      <c r="Z16" s="121">
        <f>$C16*INDEX(Curves!$BD$8:$BD$68,Z$4-$B16+1)</f>
        <v/>
      </c>
      <c r="AA16" s="121">
        <f>$C16*INDEX(Curves!$BD$8:$BD$68,AA$4-$B16+1)</f>
        <v/>
      </c>
      <c r="AB16" s="121">
        <f>$C16*INDEX(Curves!$BD$8:$BD$68,AB$4-$B16+1)</f>
        <v/>
      </c>
      <c r="AC16" s="121">
        <f>$C16*INDEX(Curves!$BD$8:$BD$68,AC$4-$B16+1)</f>
        <v/>
      </c>
      <c r="AD16" s="121">
        <f>$C16*INDEX(Curves!$BD$8:$BD$68,AD$4-$B16+1)</f>
        <v/>
      </c>
      <c r="AE16" s="121">
        <f>$C16*INDEX(Curves!$BD$8:$BD$68,AE$4-$B16+1)</f>
        <v/>
      </c>
      <c r="AF16" s="121">
        <f>$C16*INDEX(Curves!$BD$8:$BD$68,AF$4-$B16+1)</f>
        <v/>
      </c>
      <c r="AG16" s="121">
        <f>$C16*INDEX(Curves!$BD$8:$BD$68,AG$4-$B16+1)</f>
        <v/>
      </c>
      <c r="AH16" s="121">
        <f>$C16*INDEX(Curves!$BD$8:$BD$68,AH$4-$B16+1)</f>
        <v/>
      </c>
      <c r="AI16" s="121">
        <f>$C16*INDEX(Curves!$BD$8:$BD$68,AI$4-$B16+1)</f>
        <v/>
      </c>
      <c r="AJ16" s="121">
        <f>$C16*INDEX(Curves!$BD$8:$BD$68,AJ$4-$B16+1)</f>
        <v/>
      </c>
      <c r="AK16" s="121">
        <f>$C16*INDEX(Curves!$BD$8:$BD$68,AK$4-$B16+1)</f>
        <v/>
      </c>
      <c r="AL16" s="121">
        <f>$C16*INDEX(Curves!$BD$8:$BD$68,AL$4-$B16+1)</f>
        <v/>
      </c>
      <c r="AM16" s="121">
        <f>$C16*INDEX(Curves!$BD$8:$BD$68,AM$4-$B16+1)</f>
        <v/>
      </c>
      <c r="AN16" s="121">
        <f>$C16*INDEX(Curves!$BD$8:$BD$68,AN$4-$B16+1)</f>
        <v/>
      </c>
      <c r="AO16" s="121">
        <f>$C16*INDEX(Curves!$BD$8:$BD$68,AO$4-$B16+1)</f>
        <v/>
      </c>
      <c r="AP16" s="121">
        <f>$C16*INDEX(Curves!$BD$8:$BD$68,AP$4-$B16+1)</f>
        <v/>
      </c>
      <c r="AQ16" s="121">
        <f>$C16*INDEX(Curves!$BD$8:$BD$68,AQ$4-$B16+1)</f>
        <v/>
      </c>
      <c r="AR16" s="121">
        <f>$C16*INDEX(Curves!$BD$8:$BD$68,AR$4-$B16+1)</f>
        <v/>
      </c>
      <c r="AS16" s="121">
        <f>$C16*INDEX(Curves!$BD$8:$BD$68,AS$4-$B16+1)</f>
        <v/>
      </c>
      <c r="AT16" s="121">
        <f>$C16*INDEX(Curves!$BD$8:$BD$68,AT$4-$B16+1)</f>
        <v/>
      </c>
      <c r="AU16" s="121">
        <f>$C16*INDEX(Curves!$BD$8:$BD$68,AU$4-$B16+1)</f>
        <v/>
      </c>
      <c r="AV16" s="121">
        <f>$C16*INDEX(Curves!$BD$8:$BD$68,AV$4-$B16+1)</f>
        <v/>
      </c>
      <c r="AW16" s="121">
        <f>$C16*INDEX(Curves!$BD$8:$BD$68,AW$4-$B16+1)</f>
        <v/>
      </c>
      <c r="AX16" s="121">
        <f>$C16*INDEX(Curves!$BD$8:$BD$68,AX$4-$B16+1)</f>
        <v/>
      </c>
      <c r="AY16" s="121">
        <f>$C16*INDEX(Curves!$BD$8:$BD$68,AY$4-$B16+1)</f>
        <v/>
      </c>
      <c r="AZ16" s="121">
        <f>$C16*INDEX(Curves!$BD$8:$BD$68,AZ$4-$B16+1)</f>
        <v/>
      </c>
      <c r="BA16" s="121">
        <f>$C16*INDEX(Curves!$BD$8:$BD$68,BA$4-$B16+1)</f>
        <v/>
      </c>
      <c r="BB16" s="121">
        <f>$C16*INDEX(Curves!$BD$8:$BD$68,BB$4-$B16+1)</f>
        <v/>
      </c>
      <c r="BC16" s="121">
        <f>$C16*INDEX(Curves!$BD$8:$BD$68,BC$4-$B16+1)</f>
        <v/>
      </c>
      <c r="BD16" s="121">
        <f>$C16*INDEX(Curves!$BD$8:$BD$68,BD$4-$B16+1)</f>
        <v/>
      </c>
      <c r="BE16" s="121">
        <f>$C16*INDEX(Curves!$BD$8:$BD$68,BE$4-$B16+1)</f>
        <v/>
      </c>
      <c r="BF16" s="121">
        <f>$C16*INDEX(Curves!$BD$8:$BD$68,BF$4-$B16+1)</f>
        <v/>
      </c>
      <c r="BG16" s="121">
        <f>$C16*INDEX(Curves!$BD$8:$BD$68,BG$4-$B16+1)</f>
        <v/>
      </c>
      <c r="BH16" s="121">
        <f>$C16*INDEX(Curves!$BD$8:$BD$68,BH$4-$B16+1)</f>
        <v/>
      </c>
      <c r="BI16" s="121">
        <f>$C16*INDEX(Curves!$BD$8:$BD$68,BI$4-$B16+1)</f>
        <v/>
      </c>
      <c r="BJ16" s="121">
        <f>$C16*INDEX(Curves!$BD$8:$BD$68,BJ$4-$B16+1)</f>
        <v/>
      </c>
      <c r="BK16" s="121">
        <f>$C16*INDEX(Curves!$BD$8:$BD$68,BK$4-$B16+1)</f>
        <v/>
      </c>
      <c r="BL16" s="121">
        <f>$C16*INDEX(Curves!$BD$8:$BD$68,BL$4-$B16+1)</f>
        <v/>
      </c>
    </row>
    <row r="17">
      <c r="A17" s="116" t="inlineStr">
        <is>
          <t>Cohort month 8</t>
        </is>
      </c>
      <c r="B17" s="116" t="n">
        <v>8</v>
      </c>
      <c r="C17" s="33">
        <f>INDEX(Ops!$E$110:$BL$110,1,$B17)</f>
        <v/>
      </c>
      <c r="M17" s="121">
        <f>$C17*INDEX(Curves!$BD$8:$BD$68,M$4-$B17+1)</f>
        <v/>
      </c>
      <c r="N17" s="121">
        <f>$C17*INDEX(Curves!$BD$8:$BD$68,N$4-$B17+1)</f>
        <v/>
      </c>
      <c r="O17" s="121">
        <f>$C17*INDEX(Curves!$BD$8:$BD$68,O$4-$B17+1)</f>
        <v/>
      </c>
      <c r="P17" s="121">
        <f>$C17*INDEX(Curves!$BD$8:$BD$68,P$4-$B17+1)</f>
        <v/>
      </c>
      <c r="Q17" s="121">
        <f>$C17*INDEX(Curves!$BD$8:$BD$68,Q$4-$B17+1)</f>
        <v/>
      </c>
      <c r="R17" s="121">
        <f>$C17*INDEX(Curves!$BD$8:$BD$68,R$4-$B17+1)</f>
        <v/>
      </c>
      <c r="S17" s="121">
        <f>$C17*INDEX(Curves!$BD$8:$BD$68,S$4-$B17+1)</f>
        <v/>
      </c>
      <c r="T17" s="121">
        <f>$C17*INDEX(Curves!$BD$8:$BD$68,T$4-$B17+1)</f>
        <v/>
      </c>
      <c r="U17" s="121">
        <f>$C17*INDEX(Curves!$BD$8:$BD$68,U$4-$B17+1)</f>
        <v/>
      </c>
      <c r="V17" s="121">
        <f>$C17*INDEX(Curves!$BD$8:$BD$68,V$4-$B17+1)</f>
        <v/>
      </c>
      <c r="W17" s="121">
        <f>$C17*INDEX(Curves!$BD$8:$BD$68,W$4-$B17+1)</f>
        <v/>
      </c>
      <c r="X17" s="121">
        <f>$C17*INDEX(Curves!$BD$8:$BD$68,X$4-$B17+1)</f>
        <v/>
      </c>
      <c r="Y17" s="121">
        <f>$C17*INDEX(Curves!$BD$8:$BD$68,Y$4-$B17+1)</f>
        <v/>
      </c>
      <c r="Z17" s="121">
        <f>$C17*INDEX(Curves!$BD$8:$BD$68,Z$4-$B17+1)</f>
        <v/>
      </c>
      <c r="AA17" s="121">
        <f>$C17*INDEX(Curves!$BD$8:$BD$68,AA$4-$B17+1)</f>
        <v/>
      </c>
      <c r="AB17" s="121">
        <f>$C17*INDEX(Curves!$BD$8:$BD$68,AB$4-$B17+1)</f>
        <v/>
      </c>
      <c r="AC17" s="121">
        <f>$C17*INDEX(Curves!$BD$8:$BD$68,AC$4-$B17+1)</f>
        <v/>
      </c>
      <c r="AD17" s="121">
        <f>$C17*INDEX(Curves!$BD$8:$BD$68,AD$4-$B17+1)</f>
        <v/>
      </c>
      <c r="AE17" s="121">
        <f>$C17*INDEX(Curves!$BD$8:$BD$68,AE$4-$B17+1)</f>
        <v/>
      </c>
      <c r="AF17" s="121">
        <f>$C17*INDEX(Curves!$BD$8:$BD$68,AF$4-$B17+1)</f>
        <v/>
      </c>
      <c r="AG17" s="121">
        <f>$C17*INDEX(Curves!$BD$8:$BD$68,AG$4-$B17+1)</f>
        <v/>
      </c>
      <c r="AH17" s="121">
        <f>$C17*INDEX(Curves!$BD$8:$BD$68,AH$4-$B17+1)</f>
        <v/>
      </c>
      <c r="AI17" s="121">
        <f>$C17*INDEX(Curves!$BD$8:$BD$68,AI$4-$B17+1)</f>
        <v/>
      </c>
      <c r="AJ17" s="121">
        <f>$C17*INDEX(Curves!$BD$8:$BD$68,AJ$4-$B17+1)</f>
        <v/>
      </c>
      <c r="AK17" s="121">
        <f>$C17*INDEX(Curves!$BD$8:$BD$68,AK$4-$B17+1)</f>
        <v/>
      </c>
      <c r="AL17" s="121">
        <f>$C17*INDEX(Curves!$BD$8:$BD$68,AL$4-$B17+1)</f>
        <v/>
      </c>
      <c r="AM17" s="121">
        <f>$C17*INDEX(Curves!$BD$8:$BD$68,AM$4-$B17+1)</f>
        <v/>
      </c>
      <c r="AN17" s="121">
        <f>$C17*INDEX(Curves!$BD$8:$BD$68,AN$4-$B17+1)</f>
        <v/>
      </c>
      <c r="AO17" s="121">
        <f>$C17*INDEX(Curves!$BD$8:$BD$68,AO$4-$B17+1)</f>
        <v/>
      </c>
      <c r="AP17" s="121">
        <f>$C17*INDEX(Curves!$BD$8:$BD$68,AP$4-$B17+1)</f>
        <v/>
      </c>
      <c r="AQ17" s="121">
        <f>$C17*INDEX(Curves!$BD$8:$BD$68,AQ$4-$B17+1)</f>
        <v/>
      </c>
      <c r="AR17" s="121">
        <f>$C17*INDEX(Curves!$BD$8:$BD$68,AR$4-$B17+1)</f>
        <v/>
      </c>
      <c r="AS17" s="121">
        <f>$C17*INDEX(Curves!$BD$8:$BD$68,AS$4-$B17+1)</f>
        <v/>
      </c>
      <c r="AT17" s="121">
        <f>$C17*INDEX(Curves!$BD$8:$BD$68,AT$4-$B17+1)</f>
        <v/>
      </c>
      <c r="AU17" s="121">
        <f>$C17*INDEX(Curves!$BD$8:$BD$68,AU$4-$B17+1)</f>
        <v/>
      </c>
      <c r="AV17" s="121">
        <f>$C17*INDEX(Curves!$BD$8:$BD$68,AV$4-$B17+1)</f>
        <v/>
      </c>
      <c r="AW17" s="121">
        <f>$C17*INDEX(Curves!$BD$8:$BD$68,AW$4-$B17+1)</f>
        <v/>
      </c>
      <c r="AX17" s="121">
        <f>$C17*INDEX(Curves!$BD$8:$BD$68,AX$4-$B17+1)</f>
        <v/>
      </c>
      <c r="AY17" s="121">
        <f>$C17*INDEX(Curves!$BD$8:$BD$68,AY$4-$B17+1)</f>
        <v/>
      </c>
      <c r="AZ17" s="121">
        <f>$C17*INDEX(Curves!$BD$8:$BD$68,AZ$4-$B17+1)</f>
        <v/>
      </c>
      <c r="BA17" s="121">
        <f>$C17*INDEX(Curves!$BD$8:$BD$68,BA$4-$B17+1)</f>
        <v/>
      </c>
      <c r="BB17" s="121">
        <f>$C17*INDEX(Curves!$BD$8:$BD$68,BB$4-$B17+1)</f>
        <v/>
      </c>
      <c r="BC17" s="121">
        <f>$C17*INDEX(Curves!$BD$8:$BD$68,BC$4-$B17+1)</f>
        <v/>
      </c>
      <c r="BD17" s="121">
        <f>$C17*INDEX(Curves!$BD$8:$BD$68,BD$4-$B17+1)</f>
        <v/>
      </c>
      <c r="BE17" s="121">
        <f>$C17*INDEX(Curves!$BD$8:$BD$68,BE$4-$B17+1)</f>
        <v/>
      </c>
      <c r="BF17" s="121">
        <f>$C17*INDEX(Curves!$BD$8:$BD$68,BF$4-$B17+1)</f>
        <v/>
      </c>
      <c r="BG17" s="121">
        <f>$C17*INDEX(Curves!$BD$8:$BD$68,BG$4-$B17+1)</f>
        <v/>
      </c>
      <c r="BH17" s="121">
        <f>$C17*INDEX(Curves!$BD$8:$BD$68,BH$4-$B17+1)</f>
        <v/>
      </c>
      <c r="BI17" s="121">
        <f>$C17*INDEX(Curves!$BD$8:$BD$68,BI$4-$B17+1)</f>
        <v/>
      </c>
      <c r="BJ17" s="121">
        <f>$C17*INDEX(Curves!$BD$8:$BD$68,BJ$4-$B17+1)</f>
        <v/>
      </c>
      <c r="BK17" s="121">
        <f>$C17*INDEX(Curves!$BD$8:$BD$68,BK$4-$B17+1)</f>
        <v/>
      </c>
      <c r="BL17" s="121">
        <f>$C17*INDEX(Curves!$BD$8:$BD$68,BL$4-$B17+1)</f>
        <v/>
      </c>
    </row>
    <row r="18">
      <c r="A18" s="116" t="inlineStr">
        <is>
          <t>Cohort month 9</t>
        </is>
      </c>
      <c r="B18" s="116" t="n">
        <v>9</v>
      </c>
      <c r="C18" s="33">
        <f>INDEX(Ops!$E$110:$BL$110,1,$B18)</f>
        <v/>
      </c>
      <c r="N18" s="121">
        <f>$C18*INDEX(Curves!$BD$8:$BD$68,N$4-$B18+1)</f>
        <v/>
      </c>
      <c r="O18" s="121">
        <f>$C18*INDEX(Curves!$BD$8:$BD$68,O$4-$B18+1)</f>
        <v/>
      </c>
      <c r="P18" s="121">
        <f>$C18*INDEX(Curves!$BD$8:$BD$68,P$4-$B18+1)</f>
        <v/>
      </c>
      <c r="Q18" s="121">
        <f>$C18*INDEX(Curves!$BD$8:$BD$68,Q$4-$B18+1)</f>
        <v/>
      </c>
      <c r="R18" s="121">
        <f>$C18*INDEX(Curves!$BD$8:$BD$68,R$4-$B18+1)</f>
        <v/>
      </c>
      <c r="S18" s="121">
        <f>$C18*INDEX(Curves!$BD$8:$BD$68,S$4-$B18+1)</f>
        <v/>
      </c>
      <c r="T18" s="121">
        <f>$C18*INDEX(Curves!$BD$8:$BD$68,T$4-$B18+1)</f>
        <v/>
      </c>
      <c r="U18" s="121">
        <f>$C18*INDEX(Curves!$BD$8:$BD$68,U$4-$B18+1)</f>
        <v/>
      </c>
      <c r="V18" s="121">
        <f>$C18*INDEX(Curves!$BD$8:$BD$68,V$4-$B18+1)</f>
        <v/>
      </c>
      <c r="W18" s="121">
        <f>$C18*INDEX(Curves!$BD$8:$BD$68,W$4-$B18+1)</f>
        <v/>
      </c>
      <c r="X18" s="121">
        <f>$C18*INDEX(Curves!$BD$8:$BD$68,X$4-$B18+1)</f>
        <v/>
      </c>
      <c r="Y18" s="121">
        <f>$C18*INDEX(Curves!$BD$8:$BD$68,Y$4-$B18+1)</f>
        <v/>
      </c>
      <c r="Z18" s="121">
        <f>$C18*INDEX(Curves!$BD$8:$BD$68,Z$4-$B18+1)</f>
        <v/>
      </c>
      <c r="AA18" s="121">
        <f>$C18*INDEX(Curves!$BD$8:$BD$68,AA$4-$B18+1)</f>
        <v/>
      </c>
      <c r="AB18" s="121">
        <f>$C18*INDEX(Curves!$BD$8:$BD$68,AB$4-$B18+1)</f>
        <v/>
      </c>
      <c r="AC18" s="121">
        <f>$C18*INDEX(Curves!$BD$8:$BD$68,AC$4-$B18+1)</f>
        <v/>
      </c>
      <c r="AD18" s="121">
        <f>$C18*INDEX(Curves!$BD$8:$BD$68,AD$4-$B18+1)</f>
        <v/>
      </c>
      <c r="AE18" s="121">
        <f>$C18*INDEX(Curves!$BD$8:$BD$68,AE$4-$B18+1)</f>
        <v/>
      </c>
      <c r="AF18" s="121">
        <f>$C18*INDEX(Curves!$BD$8:$BD$68,AF$4-$B18+1)</f>
        <v/>
      </c>
      <c r="AG18" s="121">
        <f>$C18*INDEX(Curves!$BD$8:$BD$68,AG$4-$B18+1)</f>
        <v/>
      </c>
      <c r="AH18" s="121">
        <f>$C18*INDEX(Curves!$BD$8:$BD$68,AH$4-$B18+1)</f>
        <v/>
      </c>
      <c r="AI18" s="121">
        <f>$C18*INDEX(Curves!$BD$8:$BD$68,AI$4-$B18+1)</f>
        <v/>
      </c>
      <c r="AJ18" s="121">
        <f>$C18*INDEX(Curves!$BD$8:$BD$68,AJ$4-$B18+1)</f>
        <v/>
      </c>
      <c r="AK18" s="121">
        <f>$C18*INDEX(Curves!$BD$8:$BD$68,AK$4-$B18+1)</f>
        <v/>
      </c>
      <c r="AL18" s="121">
        <f>$C18*INDEX(Curves!$BD$8:$BD$68,AL$4-$B18+1)</f>
        <v/>
      </c>
      <c r="AM18" s="121">
        <f>$C18*INDEX(Curves!$BD$8:$BD$68,AM$4-$B18+1)</f>
        <v/>
      </c>
      <c r="AN18" s="121">
        <f>$C18*INDEX(Curves!$BD$8:$BD$68,AN$4-$B18+1)</f>
        <v/>
      </c>
      <c r="AO18" s="121">
        <f>$C18*INDEX(Curves!$BD$8:$BD$68,AO$4-$B18+1)</f>
        <v/>
      </c>
      <c r="AP18" s="121">
        <f>$C18*INDEX(Curves!$BD$8:$BD$68,AP$4-$B18+1)</f>
        <v/>
      </c>
      <c r="AQ18" s="121">
        <f>$C18*INDEX(Curves!$BD$8:$BD$68,AQ$4-$B18+1)</f>
        <v/>
      </c>
      <c r="AR18" s="121">
        <f>$C18*INDEX(Curves!$BD$8:$BD$68,AR$4-$B18+1)</f>
        <v/>
      </c>
      <c r="AS18" s="121">
        <f>$C18*INDEX(Curves!$BD$8:$BD$68,AS$4-$B18+1)</f>
        <v/>
      </c>
      <c r="AT18" s="121">
        <f>$C18*INDEX(Curves!$BD$8:$BD$68,AT$4-$B18+1)</f>
        <v/>
      </c>
      <c r="AU18" s="121">
        <f>$C18*INDEX(Curves!$BD$8:$BD$68,AU$4-$B18+1)</f>
        <v/>
      </c>
      <c r="AV18" s="121">
        <f>$C18*INDEX(Curves!$BD$8:$BD$68,AV$4-$B18+1)</f>
        <v/>
      </c>
      <c r="AW18" s="121">
        <f>$C18*INDEX(Curves!$BD$8:$BD$68,AW$4-$B18+1)</f>
        <v/>
      </c>
      <c r="AX18" s="121">
        <f>$C18*INDEX(Curves!$BD$8:$BD$68,AX$4-$B18+1)</f>
        <v/>
      </c>
      <c r="AY18" s="121">
        <f>$C18*INDEX(Curves!$BD$8:$BD$68,AY$4-$B18+1)</f>
        <v/>
      </c>
      <c r="AZ18" s="121">
        <f>$C18*INDEX(Curves!$BD$8:$BD$68,AZ$4-$B18+1)</f>
        <v/>
      </c>
      <c r="BA18" s="121">
        <f>$C18*INDEX(Curves!$BD$8:$BD$68,BA$4-$B18+1)</f>
        <v/>
      </c>
      <c r="BB18" s="121">
        <f>$C18*INDEX(Curves!$BD$8:$BD$68,BB$4-$B18+1)</f>
        <v/>
      </c>
      <c r="BC18" s="121">
        <f>$C18*INDEX(Curves!$BD$8:$BD$68,BC$4-$B18+1)</f>
        <v/>
      </c>
      <c r="BD18" s="121">
        <f>$C18*INDEX(Curves!$BD$8:$BD$68,BD$4-$B18+1)</f>
        <v/>
      </c>
      <c r="BE18" s="121">
        <f>$C18*INDEX(Curves!$BD$8:$BD$68,BE$4-$B18+1)</f>
        <v/>
      </c>
      <c r="BF18" s="121">
        <f>$C18*INDEX(Curves!$BD$8:$BD$68,BF$4-$B18+1)</f>
        <v/>
      </c>
      <c r="BG18" s="121">
        <f>$C18*INDEX(Curves!$BD$8:$BD$68,BG$4-$B18+1)</f>
        <v/>
      </c>
      <c r="BH18" s="121">
        <f>$C18*INDEX(Curves!$BD$8:$BD$68,BH$4-$B18+1)</f>
        <v/>
      </c>
      <c r="BI18" s="121">
        <f>$C18*INDEX(Curves!$BD$8:$BD$68,BI$4-$B18+1)</f>
        <v/>
      </c>
      <c r="BJ18" s="121">
        <f>$C18*INDEX(Curves!$BD$8:$BD$68,BJ$4-$B18+1)</f>
        <v/>
      </c>
      <c r="BK18" s="121">
        <f>$C18*INDEX(Curves!$BD$8:$BD$68,BK$4-$B18+1)</f>
        <v/>
      </c>
      <c r="BL18" s="121">
        <f>$C18*INDEX(Curves!$BD$8:$BD$68,BL$4-$B18+1)</f>
        <v/>
      </c>
    </row>
    <row r="19">
      <c r="A19" s="116" t="inlineStr">
        <is>
          <t>Cohort month 10</t>
        </is>
      </c>
      <c r="B19" s="116" t="n">
        <v>10</v>
      </c>
      <c r="C19" s="33">
        <f>INDEX(Ops!$E$110:$BL$110,1,$B19)</f>
        <v/>
      </c>
      <c r="O19" s="121">
        <f>$C19*INDEX(Curves!$BD$8:$BD$68,O$4-$B19+1)</f>
        <v/>
      </c>
      <c r="P19" s="121">
        <f>$C19*INDEX(Curves!$BD$8:$BD$68,P$4-$B19+1)</f>
        <v/>
      </c>
      <c r="Q19" s="121">
        <f>$C19*INDEX(Curves!$BD$8:$BD$68,Q$4-$B19+1)</f>
        <v/>
      </c>
      <c r="R19" s="121">
        <f>$C19*INDEX(Curves!$BD$8:$BD$68,R$4-$B19+1)</f>
        <v/>
      </c>
      <c r="S19" s="121">
        <f>$C19*INDEX(Curves!$BD$8:$BD$68,S$4-$B19+1)</f>
        <v/>
      </c>
      <c r="T19" s="121">
        <f>$C19*INDEX(Curves!$BD$8:$BD$68,T$4-$B19+1)</f>
        <v/>
      </c>
      <c r="U19" s="121">
        <f>$C19*INDEX(Curves!$BD$8:$BD$68,U$4-$B19+1)</f>
        <v/>
      </c>
      <c r="V19" s="121">
        <f>$C19*INDEX(Curves!$BD$8:$BD$68,V$4-$B19+1)</f>
        <v/>
      </c>
      <c r="W19" s="121">
        <f>$C19*INDEX(Curves!$BD$8:$BD$68,W$4-$B19+1)</f>
        <v/>
      </c>
      <c r="X19" s="121">
        <f>$C19*INDEX(Curves!$BD$8:$BD$68,X$4-$B19+1)</f>
        <v/>
      </c>
      <c r="Y19" s="121">
        <f>$C19*INDEX(Curves!$BD$8:$BD$68,Y$4-$B19+1)</f>
        <v/>
      </c>
      <c r="Z19" s="121">
        <f>$C19*INDEX(Curves!$BD$8:$BD$68,Z$4-$B19+1)</f>
        <v/>
      </c>
      <c r="AA19" s="121">
        <f>$C19*INDEX(Curves!$BD$8:$BD$68,AA$4-$B19+1)</f>
        <v/>
      </c>
      <c r="AB19" s="121">
        <f>$C19*INDEX(Curves!$BD$8:$BD$68,AB$4-$B19+1)</f>
        <v/>
      </c>
      <c r="AC19" s="121">
        <f>$C19*INDEX(Curves!$BD$8:$BD$68,AC$4-$B19+1)</f>
        <v/>
      </c>
      <c r="AD19" s="121">
        <f>$C19*INDEX(Curves!$BD$8:$BD$68,AD$4-$B19+1)</f>
        <v/>
      </c>
      <c r="AE19" s="121">
        <f>$C19*INDEX(Curves!$BD$8:$BD$68,AE$4-$B19+1)</f>
        <v/>
      </c>
      <c r="AF19" s="121">
        <f>$C19*INDEX(Curves!$BD$8:$BD$68,AF$4-$B19+1)</f>
        <v/>
      </c>
      <c r="AG19" s="121">
        <f>$C19*INDEX(Curves!$BD$8:$BD$68,AG$4-$B19+1)</f>
        <v/>
      </c>
      <c r="AH19" s="121">
        <f>$C19*INDEX(Curves!$BD$8:$BD$68,AH$4-$B19+1)</f>
        <v/>
      </c>
      <c r="AI19" s="121">
        <f>$C19*INDEX(Curves!$BD$8:$BD$68,AI$4-$B19+1)</f>
        <v/>
      </c>
      <c r="AJ19" s="121">
        <f>$C19*INDEX(Curves!$BD$8:$BD$68,AJ$4-$B19+1)</f>
        <v/>
      </c>
      <c r="AK19" s="121">
        <f>$C19*INDEX(Curves!$BD$8:$BD$68,AK$4-$B19+1)</f>
        <v/>
      </c>
      <c r="AL19" s="121">
        <f>$C19*INDEX(Curves!$BD$8:$BD$68,AL$4-$B19+1)</f>
        <v/>
      </c>
      <c r="AM19" s="121">
        <f>$C19*INDEX(Curves!$BD$8:$BD$68,AM$4-$B19+1)</f>
        <v/>
      </c>
      <c r="AN19" s="121">
        <f>$C19*INDEX(Curves!$BD$8:$BD$68,AN$4-$B19+1)</f>
        <v/>
      </c>
      <c r="AO19" s="121">
        <f>$C19*INDEX(Curves!$BD$8:$BD$68,AO$4-$B19+1)</f>
        <v/>
      </c>
      <c r="AP19" s="121">
        <f>$C19*INDEX(Curves!$BD$8:$BD$68,AP$4-$B19+1)</f>
        <v/>
      </c>
      <c r="AQ19" s="121">
        <f>$C19*INDEX(Curves!$BD$8:$BD$68,AQ$4-$B19+1)</f>
        <v/>
      </c>
      <c r="AR19" s="121">
        <f>$C19*INDEX(Curves!$BD$8:$BD$68,AR$4-$B19+1)</f>
        <v/>
      </c>
      <c r="AS19" s="121">
        <f>$C19*INDEX(Curves!$BD$8:$BD$68,AS$4-$B19+1)</f>
        <v/>
      </c>
      <c r="AT19" s="121">
        <f>$C19*INDEX(Curves!$BD$8:$BD$68,AT$4-$B19+1)</f>
        <v/>
      </c>
      <c r="AU19" s="121">
        <f>$C19*INDEX(Curves!$BD$8:$BD$68,AU$4-$B19+1)</f>
        <v/>
      </c>
      <c r="AV19" s="121">
        <f>$C19*INDEX(Curves!$BD$8:$BD$68,AV$4-$B19+1)</f>
        <v/>
      </c>
      <c r="AW19" s="121">
        <f>$C19*INDEX(Curves!$BD$8:$BD$68,AW$4-$B19+1)</f>
        <v/>
      </c>
      <c r="AX19" s="121">
        <f>$C19*INDEX(Curves!$BD$8:$BD$68,AX$4-$B19+1)</f>
        <v/>
      </c>
      <c r="AY19" s="121">
        <f>$C19*INDEX(Curves!$BD$8:$BD$68,AY$4-$B19+1)</f>
        <v/>
      </c>
      <c r="AZ19" s="121">
        <f>$C19*INDEX(Curves!$BD$8:$BD$68,AZ$4-$B19+1)</f>
        <v/>
      </c>
      <c r="BA19" s="121">
        <f>$C19*INDEX(Curves!$BD$8:$BD$68,BA$4-$B19+1)</f>
        <v/>
      </c>
      <c r="BB19" s="121">
        <f>$C19*INDEX(Curves!$BD$8:$BD$68,BB$4-$B19+1)</f>
        <v/>
      </c>
      <c r="BC19" s="121">
        <f>$C19*INDEX(Curves!$BD$8:$BD$68,BC$4-$B19+1)</f>
        <v/>
      </c>
      <c r="BD19" s="121">
        <f>$C19*INDEX(Curves!$BD$8:$BD$68,BD$4-$B19+1)</f>
        <v/>
      </c>
      <c r="BE19" s="121">
        <f>$C19*INDEX(Curves!$BD$8:$BD$68,BE$4-$B19+1)</f>
        <v/>
      </c>
      <c r="BF19" s="121">
        <f>$C19*INDEX(Curves!$BD$8:$BD$68,BF$4-$B19+1)</f>
        <v/>
      </c>
      <c r="BG19" s="121">
        <f>$C19*INDEX(Curves!$BD$8:$BD$68,BG$4-$B19+1)</f>
        <v/>
      </c>
      <c r="BH19" s="121">
        <f>$C19*INDEX(Curves!$BD$8:$BD$68,BH$4-$B19+1)</f>
        <v/>
      </c>
      <c r="BI19" s="121">
        <f>$C19*INDEX(Curves!$BD$8:$BD$68,BI$4-$B19+1)</f>
        <v/>
      </c>
      <c r="BJ19" s="121">
        <f>$C19*INDEX(Curves!$BD$8:$BD$68,BJ$4-$B19+1)</f>
        <v/>
      </c>
      <c r="BK19" s="121">
        <f>$C19*INDEX(Curves!$BD$8:$BD$68,BK$4-$B19+1)</f>
        <v/>
      </c>
      <c r="BL19" s="121">
        <f>$C19*INDEX(Curves!$BD$8:$BD$68,BL$4-$B19+1)</f>
        <v/>
      </c>
    </row>
    <row r="20">
      <c r="A20" s="116" t="inlineStr">
        <is>
          <t>Cohort month 11</t>
        </is>
      </c>
      <c r="B20" s="116" t="n">
        <v>11</v>
      </c>
      <c r="C20" s="33">
        <f>INDEX(Ops!$E$110:$BL$110,1,$B20)</f>
        <v/>
      </c>
      <c r="P20" s="121">
        <f>$C20*INDEX(Curves!$BD$8:$BD$68,P$4-$B20+1)</f>
        <v/>
      </c>
      <c r="Q20" s="121">
        <f>$C20*INDEX(Curves!$BD$8:$BD$68,Q$4-$B20+1)</f>
        <v/>
      </c>
      <c r="R20" s="121">
        <f>$C20*INDEX(Curves!$BD$8:$BD$68,R$4-$B20+1)</f>
        <v/>
      </c>
      <c r="S20" s="121">
        <f>$C20*INDEX(Curves!$BD$8:$BD$68,S$4-$B20+1)</f>
        <v/>
      </c>
      <c r="T20" s="121">
        <f>$C20*INDEX(Curves!$BD$8:$BD$68,T$4-$B20+1)</f>
        <v/>
      </c>
      <c r="U20" s="121">
        <f>$C20*INDEX(Curves!$BD$8:$BD$68,U$4-$B20+1)</f>
        <v/>
      </c>
      <c r="V20" s="121">
        <f>$C20*INDEX(Curves!$BD$8:$BD$68,V$4-$B20+1)</f>
        <v/>
      </c>
      <c r="W20" s="121">
        <f>$C20*INDEX(Curves!$BD$8:$BD$68,W$4-$B20+1)</f>
        <v/>
      </c>
      <c r="X20" s="121">
        <f>$C20*INDEX(Curves!$BD$8:$BD$68,X$4-$B20+1)</f>
        <v/>
      </c>
      <c r="Y20" s="121">
        <f>$C20*INDEX(Curves!$BD$8:$BD$68,Y$4-$B20+1)</f>
        <v/>
      </c>
      <c r="Z20" s="121">
        <f>$C20*INDEX(Curves!$BD$8:$BD$68,Z$4-$B20+1)</f>
        <v/>
      </c>
      <c r="AA20" s="121">
        <f>$C20*INDEX(Curves!$BD$8:$BD$68,AA$4-$B20+1)</f>
        <v/>
      </c>
      <c r="AB20" s="121">
        <f>$C20*INDEX(Curves!$BD$8:$BD$68,AB$4-$B20+1)</f>
        <v/>
      </c>
      <c r="AC20" s="121">
        <f>$C20*INDEX(Curves!$BD$8:$BD$68,AC$4-$B20+1)</f>
        <v/>
      </c>
      <c r="AD20" s="121">
        <f>$C20*INDEX(Curves!$BD$8:$BD$68,AD$4-$B20+1)</f>
        <v/>
      </c>
      <c r="AE20" s="121">
        <f>$C20*INDEX(Curves!$BD$8:$BD$68,AE$4-$B20+1)</f>
        <v/>
      </c>
      <c r="AF20" s="121">
        <f>$C20*INDEX(Curves!$BD$8:$BD$68,AF$4-$B20+1)</f>
        <v/>
      </c>
      <c r="AG20" s="121">
        <f>$C20*INDEX(Curves!$BD$8:$BD$68,AG$4-$B20+1)</f>
        <v/>
      </c>
      <c r="AH20" s="121">
        <f>$C20*INDEX(Curves!$BD$8:$BD$68,AH$4-$B20+1)</f>
        <v/>
      </c>
      <c r="AI20" s="121">
        <f>$C20*INDEX(Curves!$BD$8:$BD$68,AI$4-$B20+1)</f>
        <v/>
      </c>
      <c r="AJ20" s="121">
        <f>$C20*INDEX(Curves!$BD$8:$BD$68,AJ$4-$B20+1)</f>
        <v/>
      </c>
      <c r="AK20" s="121">
        <f>$C20*INDEX(Curves!$BD$8:$BD$68,AK$4-$B20+1)</f>
        <v/>
      </c>
      <c r="AL20" s="121">
        <f>$C20*INDEX(Curves!$BD$8:$BD$68,AL$4-$B20+1)</f>
        <v/>
      </c>
      <c r="AM20" s="121">
        <f>$C20*INDEX(Curves!$BD$8:$BD$68,AM$4-$B20+1)</f>
        <v/>
      </c>
      <c r="AN20" s="121">
        <f>$C20*INDEX(Curves!$BD$8:$BD$68,AN$4-$B20+1)</f>
        <v/>
      </c>
      <c r="AO20" s="121">
        <f>$C20*INDEX(Curves!$BD$8:$BD$68,AO$4-$B20+1)</f>
        <v/>
      </c>
      <c r="AP20" s="121">
        <f>$C20*INDEX(Curves!$BD$8:$BD$68,AP$4-$B20+1)</f>
        <v/>
      </c>
      <c r="AQ20" s="121">
        <f>$C20*INDEX(Curves!$BD$8:$BD$68,AQ$4-$B20+1)</f>
        <v/>
      </c>
      <c r="AR20" s="121">
        <f>$C20*INDEX(Curves!$BD$8:$BD$68,AR$4-$B20+1)</f>
        <v/>
      </c>
      <c r="AS20" s="121">
        <f>$C20*INDEX(Curves!$BD$8:$BD$68,AS$4-$B20+1)</f>
        <v/>
      </c>
      <c r="AT20" s="121">
        <f>$C20*INDEX(Curves!$BD$8:$BD$68,AT$4-$B20+1)</f>
        <v/>
      </c>
      <c r="AU20" s="121">
        <f>$C20*INDEX(Curves!$BD$8:$BD$68,AU$4-$B20+1)</f>
        <v/>
      </c>
      <c r="AV20" s="121">
        <f>$C20*INDEX(Curves!$BD$8:$BD$68,AV$4-$B20+1)</f>
        <v/>
      </c>
      <c r="AW20" s="121">
        <f>$C20*INDEX(Curves!$BD$8:$BD$68,AW$4-$B20+1)</f>
        <v/>
      </c>
      <c r="AX20" s="121">
        <f>$C20*INDEX(Curves!$BD$8:$BD$68,AX$4-$B20+1)</f>
        <v/>
      </c>
      <c r="AY20" s="121">
        <f>$C20*INDEX(Curves!$BD$8:$BD$68,AY$4-$B20+1)</f>
        <v/>
      </c>
      <c r="AZ20" s="121">
        <f>$C20*INDEX(Curves!$BD$8:$BD$68,AZ$4-$B20+1)</f>
        <v/>
      </c>
      <c r="BA20" s="121">
        <f>$C20*INDEX(Curves!$BD$8:$BD$68,BA$4-$B20+1)</f>
        <v/>
      </c>
      <c r="BB20" s="121">
        <f>$C20*INDEX(Curves!$BD$8:$BD$68,BB$4-$B20+1)</f>
        <v/>
      </c>
      <c r="BC20" s="121">
        <f>$C20*INDEX(Curves!$BD$8:$BD$68,BC$4-$B20+1)</f>
        <v/>
      </c>
      <c r="BD20" s="121">
        <f>$C20*INDEX(Curves!$BD$8:$BD$68,BD$4-$B20+1)</f>
        <v/>
      </c>
      <c r="BE20" s="121">
        <f>$C20*INDEX(Curves!$BD$8:$BD$68,BE$4-$B20+1)</f>
        <v/>
      </c>
      <c r="BF20" s="121">
        <f>$C20*INDEX(Curves!$BD$8:$BD$68,BF$4-$B20+1)</f>
        <v/>
      </c>
      <c r="BG20" s="121">
        <f>$C20*INDEX(Curves!$BD$8:$BD$68,BG$4-$B20+1)</f>
        <v/>
      </c>
      <c r="BH20" s="121">
        <f>$C20*INDEX(Curves!$BD$8:$BD$68,BH$4-$B20+1)</f>
        <v/>
      </c>
      <c r="BI20" s="121">
        <f>$C20*INDEX(Curves!$BD$8:$BD$68,BI$4-$B20+1)</f>
        <v/>
      </c>
      <c r="BJ20" s="121">
        <f>$C20*INDEX(Curves!$BD$8:$BD$68,BJ$4-$B20+1)</f>
        <v/>
      </c>
      <c r="BK20" s="121">
        <f>$C20*INDEX(Curves!$BD$8:$BD$68,BK$4-$B20+1)</f>
        <v/>
      </c>
      <c r="BL20" s="121">
        <f>$C20*INDEX(Curves!$BD$8:$BD$68,BL$4-$B20+1)</f>
        <v/>
      </c>
    </row>
    <row r="21">
      <c r="A21" s="116" t="inlineStr">
        <is>
          <t>Cohort month 12</t>
        </is>
      </c>
      <c r="B21" s="116" t="n">
        <v>12</v>
      </c>
      <c r="C21" s="33">
        <f>INDEX(Ops!$E$110:$BL$110,1,$B21)</f>
        <v/>
      </c>
      <c r="Q21" s="121">
        <f>$C21*INDEX(Curves!$BD$8:$BD$68,Q$4-$B21+1)</f>
        <v/>
      </c>
      <c r="R21" s="121">
        <f>$C21*INDEX(Curves!$BD$8:$BD$68,R$4-$B21+1)</f>
        <v/>
      </c>
      <c r="S21" s="121">
        <f>$C21*INDEX(Curves!$BD$8:$BD$68,S$4-$B21+1)</f>
        <v/>
      </c>
      <c r="T21" s="121">
        <f>$C21*INDEX(Curves!$BD$8:$BD$68,T$4-$B21+1)</f>
        <v/>
      </c>
      <c r="U21" s="121">
        <f>$C21*INDEX(Curves!$BD$8:$BD$68,U$4-$B21+1)</f>
        <v/>
      </c>
      <c r="V21" s="121">
        <f>$C21*INDEX(Curves!$BD$8:$BD$68,V$4-$B21+1)</f>
        <v/>
      </c>
      <c r="W21" s="121">
        <f>$C21*INDEX(Curves!$BD$8:$BD$68,W$4-$B21+1)</f>
        <v/>
      </c>
      <c r="X21" s="121">
        <f>$C21*INDEX(Curves!$BD$8:$BD$68,X$4-$B21+1)</f>
        <v/>
      </c>
      <c r="Y21" s="121">
        <f>$C21*INDEX(Curves!$BD$8:$BD$68,Y$4-$B21+1)</f>
        <v/>
      </c>
      <c r="Z21" s="121">
        <f>$C21*INDEX(Curves!$BD$8:$BD$68,Z$4-$B21+1)</f>
        <v/>
      </c>
      <c r="AA21" s="121">
        <f>$C21*INDEX(Curves!$BD$8:$BD$68,AA$4-$B21+1)</f>
        <v/>
      </c>
      <c r="AB21" s="121">
        <f>$C21*INDEX(Curves!$BD$8:$BD$68,AB$4-$B21+1)</f>
        <v/>
      </c>
      <c r="AC21" s="121">
        <f>$C21*INDEX(Curves!$BD$8:$BD$68,AC$4-$B21+1)</f>
        <v/>
      </c>
      <c r="AD21" s="121">
        <f>$C21*INDEX(Curves!$BD$8:$BD$68,AD$4-$B21+1)</f>
        <v/>
      </c>
      <c r="AE21" s="121">
        <f>$C21*INDEX(Curves!$BD$8:$BD$68,AE$4-$B21+1)</f>
        <v/>
      </c>
      <c r="AF21" s="121">
        <f>$C21*INDEX(Curves!$BD$8:$BD$68,AF$4-$B21+1)</f>
        <v/>
      </c>
      <c r="AG21" s="121">
        <f>$C21*INDEX(Curves!$BD$8:$BD$68,AG$4-$B21+1)</f>
        <v/>
      </c>
      <c r="AH21" s="121">
        <f>$C21*INDEX(Curves!$BD$8:$BD$68,AH$4-$B21+1)</f>
        <v/>
      </c>
      <c r="AI21" s="121">
        <f>$C21*INDEX(Curves!$BD$8:$BD$68,AI$4-$B21+1)</f>
        <v/>
      </c>
      <c r="AJ21" s="121">
        <f>$C21*INDEX(Curves!$BD$8:$BD$68,AJ$4-$B21+1)</f>
        <v/>
      </c>
      <c r="AK21" s="121">
        <f>$C21*INDEX(Curves!$BD$8:$BD$68,AK$4-$B21+1)</f>
        <v/>
      </c>
      <c r="AL21" s="121">
        <f>$C21*INDEX(Curves!$BD$8:$BD$68,AL$4-$B21+1)</f>
        <v/>
      </c>
      <c r="AM21" s="121">
        <f>$C21*INDEX(Curves!$BD$8:$BD$68,AM$4-$B21+1)</f>
        <v/>
      </c>
      <c r="AN21" s="121">
        <f>$C21*INDEX(Curves!$BD$8:$BD$68,AN$4-$B21+1)</f>
        <v/>
      </c>
      <c r="AO21" s="121">
        <f>$C21*INDEX(Curves!$BD$8:$BD$68,AO$4-$B21+1)</f>
        <v/>
      </c>
      <c r="AP21" s="121">
        <f>$C21*INDEX(Curves!$BD$8:$BD$68,AP$4-$B21+1)</f>
        <v/>
      </c>
      <c r="AQ21" s="121">
        <f>$C21*INDEX(Curves!$BD$8:$BD$68,AQ$4-$B21+1)</f>
        <v/>
      </c>
      <c r="AR21" s="121">
        <f>$C21*INDEX(Curves!$BD$8:$BD$68,AR$4-$B21+1)</f>
        <v/>
      </c>
      <c r="AS21" s="121">
        <f>$C21*INDEX(Curves!$BD$8:$BD$68,AS$4-$B21+1)</f>
        <v/>
      </c>
      <c r="AT21" s="121">
        <f>$C21*INDEX(Curves!$BD$8:$BD$68,AT$4-$B21+1)</f>
        <v/>
      </c>
      <c r="AU21" s="121">
        <f>$C21*INDEX(Curves!$BD$8:$BD$68,AU$4-$B21+1)</f>
        <v/>
      </c>
      <c r="AV21" s="121">
        <f>$C21*INDEX(Curves!$BD$8:$BD$68,AV$4-$B21+1)</f>
        <v/>
      </c>
      <c r="AW21" s="121">
        <f>$C21*INDEX(Curves!$BD$8:$BD$68,AW$4-$B21+1)</f>
        <v/>
      </c>
      <c r="AX21" s="121">
        <f>$C21*INDEX(Curves!$BD$8:$BD$68,AX$4-$B21+1)</f>
        <v/>
      </c>
      <c r="AY21" s="121">
        <f>$C21*INDEX(Curves!$BD$8:$BD$68,AY$4-$B21+1)</f>
        <v/>
      </c>
      <c r="AZ21" s="121">
        <f>$C21*INDEX(Curves!$BD$8:$BD$68,AZ$4-$B21+1)</f>
        <v/>
      </c>
      <c r="BA21" s="121">
        <f>$C21*INDEX(Curves!$BD$8:$BD$68,BA$4-$B21+1)</f>
        <v/>
      </c>
      <c r="BB21" s="121">
        <f>$C21*INDEX(Curves!$BD$8:$BD$68,BB$4-$B21+1)</f>
        <v/>
      </c>
      <c r="BC21" s="121">
        <f>$C21*INDEX(Curves!$BD$8:$BD$68,BC$4-$B21+1)</f>
        <v/>
      </c>
      <c r="BD21" s="121">
        <f>$C21*INDEX(Curves!$BD$8:$BD$68,BD$4-$B21+1)</f>
        <v/>
      </c>
      <c r="BE21" s="121">
        <f>$C21*INDEX(Curves!$BD$8:$BD$68,BE$4-$B21+1)</f>
        <v/>
      </c>
      <c r="BF21" s="121">
        <f>$C21*INDEX(Curves!$BD$8:$BD$68,BF$4-$B21+1)</f>
        <v/>
      </c>
      <c r="BG21" s="121">
        <f>$C21*INDEX(Curves!$BD$8:$BD$68,BG$4-$B21+1)</f>
        <v/>
      </c>
      <c r="BH21" s="121">
        <f>$C21*INDEX(Curves!$BD$8:$BD$68,BH$4-$B21+1)</f>
        <v/>
      </c>
      <c r="BI21" s="121">
        <f>$C21*INDEX(Curves!$BD$8:$BD$68,BI$4-$B21+1)</f>
        <v/>
      </c>
      <c r="BJ21" s="121">
        <f>$C21*INDEX(Curves!$BD$8:$BD$68,BJ$4-$B21+1)</f>
        <v/>
      </c>
      <c r="BK21" s="121">
        <f>$C21*INDEX(Curves!$BD$8:$BD$68,BK$4-$B21+1)</f>
        <v/>
      </c>
      <c r="BL21" s="121">
        <f>$C21*INDEX(Curves!$BD$8:$BD$68,BL$4-$B21+1)</f>
        <v/>
      </c>
    </row>
    <row r="22">
      <c r="A22" s="116" t="inlineStr">
        <is>
          <t>Cohort month 13</t>
        </is>
      </c>
      <c r="B22" s="116" t="n">
        <v>13</v>
      </c>
      <c r="C22" s="33">
        <f>INDEX(Ops!$E$110:$BL$110,1,$B22)</f>
        <v/>
      </c>
      <c r="R22" s="121">
        <f>$C22*INDEX(Curves!$BD$8:$BD$68,R$4-$B22+1)</f>
        <v/>
      </c>
      <c r="S22" s="121">
        <f>$C22*INDEX(Curves!$BD$8:$BD$68,S$4-$B22+1)</f>
        <v/>
      </c>
      <c r="T22" s="121">
        <f>$C22*INDEX(Curves!$BD$8:$BD$68,T$4-$B22+1)</f>
        <v/>
      </c>
      <c r="U22" s="121">
        <f>$C22*INDEX(Curves!$BD$8:$BD$68,U$4-$B22+1)</f>
        <v/>
      </c>
      <c r="V22" s="121">
        <f>$C22*INDEX(Curves!$BD$8:$BD$68,V$4-$B22+1)</f>
        <v/>
      </c>
      <c r="W22" s="121">
        <f>$C22*INDEX(Curves!$BD$8:$BD$68,W$4-$B22+1)</f>
        <v/>
      </c>
      <c r="X22" s="121">
        <f>$C22*INDEX(Curves!$BD$8:$BD$68,X$4-$B22+1)</f>
        <v/>
      </c>
      <c r="Y22" s="121">
        <f>$C22*INDEX(Curves!$BD$8:$BD$68,Y$4-$B22+1)</f>
        <v/>
      </c>
      <c r="Z22" s="121">
        <f>$C22*INDEX(Curves!$BD$8:$BD$68,Z$4-$B22+1)</f>
        <v/>
      </c>
      <c r="AA22" s="121">
        <f>$C22*INDEX(Curves!$BD$8:$BD$68,AA$4-$B22+1)</f>
        <v/>
      </c>
      <c r="AB22" s="121">
        <f>$C22*INDEX(Curves!$BD$8:$BD$68,AB$4-$B22+1)</f>
        <v/>
      </c>
      <c r="AC22" s="121">
        <f>$C22*INDEX(Curves!$BD$8:$BD$68,AC$4-$B22+1)</f>
        <v/>
      </c>
      <c r="AD22" s="121">
        <f>$C22*INDEX(Curves!$BD$8:$BD$68,AD$4-$B22+1)</f>
        <v/>
      </c>
      <c r="AE22" s="121">
        <f>$C22*INDEX(Curves!$BD$8:$BD$68,AE$4-$B22+1)</f>
        <v/>
      </c>
      <c r="AF22" s="121">
        <f>$C22*INDEX(Curves!$BD$8:$BD$68,AF$4-$B22+1)</f>
        <v/>
      </c>
      <c r="AG22" s="121">
        <f>$C22*INDEX(Curves!$BD$8:$BD$68,AG$4-$B22+1)</f>
        <v/>
      </c>
      <c r="AH22" s="121">
        <f>$C22*INDEX(Curves!$BD$8:$BD$68,AH$4-$B22+1)</f>
        <v/>
      </c>
      <c r="AI22" s="121">
        <f>$C22*INDEX(Curves!$BD$8:$BD$68,AI$4-$B22+1)</f>
        <v/>
      </c>
      <c r="AJ22" s="121">
        <f>$C22*INDEX(Curves!$BD$8:$BD$68,AJ$4-$B22+1)</f>
        <v/>
      </c>
      <c r="AK22" s="121">
        <f>$C22*INDEX(Curves!$BD$8:$BD$68,AK$4-$B22+1)</f>
        <v/>
      </c>
      <c r="AL22" s="121">
        <f>$C22*INDEX(Curves!$BD$8:$BD$68,AL$4-$B22+1)</f>
        <v/>
      </c>
      <c r="AM22" s="121">
        <f>$C22*INDEX(Curves!$BD$8:$BD$68,AM$4-$B22+1)</f>
        <v/>
      </c>
      <c r="AN22" s="121">
        <f>$C22*INDEX(Curves!$BD$8:$BD$68,AN$4-$B22+1)</f>
        <v/>
      </c>
      <c r="AO22" s="121">
        <f>$C22*INDEX(Curves!$BD$8:$BD$68,AO$4-$B22+1)</f>
        <v/>
      </c>
      <c r="AP22" s="121">
        <f>$C22*INDEX(Curves!$BD$8:$BD$68,AP$4-$B22+1)</f>
        <v/>
      </c>
      <c r="AQ22" s="121">
        <f>$C22*INDEX(Curves!$BD$8:$BD$68,AQ$4-$B22+1)</f>
        <v/>
      </c>
      <c r="AR22" s="121">
        <f>$C22*INDEX(Curves!$BD$8:$BD$68,AR$4-$B22+1)</f>
        <v/>
      </c>
      <c r="AS22" s="121">
        <f>$C22*INDEX(Curves!$BD$8:$BD$68,AS$4-$B22+1)</f>
        <v/>
      </c>
      <c r="AT22" s="121">
        <f>$C22*INDEX(Curves!$BD$8:$BD$68,AT$4-$B22+1)</f>
        <v/>
      </c>
      <c r="AU22" s="121">
        <f>$C22*INDEX(Curves!$BD$8:$BD$68,AU$4-$B22+1)</f>
        <v/>
      </c>
      <c r="AV22" s="121">
        <f>$C22*INDEX(Curves!$BD$8:$BD$68,AV$4-$B22+1)</f>
        <v/>
      </c>
      <c r="AW22" s="121">
        <f>$C22*INDEX(Curves!$BD$8:$BD$68,AW$4-$B22+1)</f>
        <v/>
      </c>
      <c r="AX22" s="121">
        <f>$C22*INDEX(Curves!$BD$8:$BD$68,AX$4-$B22+1)</f>
        <v/>
      </c>
      <c r="AY22" s="121">
        <f>$C22*INDEX(Curves!$BD$8:$BD$68,AY$4-$B22+1)</f>
        <v/>
      </c>
      <c r="AZ22" s="121">
        <f>$C22*INDEX(Curves!$BD$8:$BD$68,AZ$4-$B22+1)</f>
        <v/>
      </c>
      <c r="BA22" s="121">
        <f>$C22*INDEX(Curves!$BD$8:$BD$68,BA$4-$B22+1)</f>
        <v/>
      </c>
      <c r="BB22" s="121">
        <f>$C22*INDEX(Curves!$BD$8:$BD$68,BB$4-$B22+1)</f>
        <v/>
      </c>
      <c r="BC22" s="121">
        <f>$C22*INDEX(Curves!$BD$8:$BD$68,BC$4-$B22+1)</f>
        <v/>
      </c>
      <c r="BD22" s="121">
        <f>$C22*INDEX(Curves!$BD$8:$BD$68,BD$4-$B22+1)</f>
        <v/>
      </c>
      <c r="BE22" s="121">
        <f>$C22*INDEX(Curves!$BD$8:$BD$68,BE$4-$B22+1)</f>
        <v/>
      </c>
      <c r="BF22" s="121">
        <f>$C22*INDEX(Curves!$BD$8:$BD$68,BF$4-$B22+1)</f>
        <v/>
      </c>
      <c r="BG22" s="121">
        <f>$C22*INDEX(Curves!$BD$8:$BD$68,BG$4-$B22+1)</f>
        <v/>
      </c>
      <c r="BH22" s="121">
        <f>$C22*INDEX(Curves!$BD$8:$BD$68,BH$4-$B22+1)</f>
        <v/>
      </c>
      <c r="BI22" s="121">
        <f>$C22*INDEX(Curves!$BD$8:$BD$68,BI$4-$B22+1)</f>
        <v/>
      </c>
      <c r="BJ22" s="121">
        <f>$C22*INDEX(Curves!$BD$8:$BD$68,BJ$4-$B22+1)</f>
        <v/>
      </c>
      <c r="BK22" s="121">
        <f>$C22*INDEX(Curves!$BD$8:$BD$68,BK$4-$B22+1)</f>
        <v/>
      </c>
      <c r="BL22" s="121">
        <f>$C22*INDEX(Curves!$BD$8:$BD$68,BL$4-$B22+1)</f>
        <v/>
      </c>
    </row>
    <row r="23">
      <c r="A23" s="116" t="inlineStr">
        <is>
          <t>Cohort month 14</t>
        </is>
      </c>
      <c r="B23" s="116" t="n">
        <v>14</v>
      </c>
      <c r="C23" s="33">
        <f>INDEX(Ops!$E$110:$BL$110,1,$B23)</f>
        <v/>
      </c>
      <c r="S23" s="121">
        <f>$C23*INDEX(Curves!$BD$8:$BD$68,S$4-$B23+1)</f>
        <v/>
      </c>
      <c r="T23" s="121">
        <f>$C23*INDEX(Curves!$BD$8:$BD$68,T$4-$B23+1)</f>
        <v/>
      </c>
      <c r="U23" s="121">
        <f>$C23*INDEX(Curves!$BD$8:$BD$68,U$4-$B23+1)</f>
        <v/>
      </c>
      <c r="V23" s="121">
        <f>$C23*INDEX(Curves!$BD$8:$BD$68,V$4-$B23+1)</f>
        <v/>
      </c>
      <c r="W23" s="121">
        <f>$C23*INDEX(Curves!$BD$8:$BD$68,W$4-$B23+1)</f>
        <v/>
      </c>
      <c r="X23" s="121">
        <f>$C23*INDEX(Curves!$BD$8:$BD$68,X$4-$B23+1)</f>
        <v/>
      </c>
      <c r="Y23" s="121">
        <f>$C23*INDEX(Curves!$BD$8:$BD$68,Y$4-$B23+1)</f>
        <v/>
      </c>
      <c r="Z23" s="121">
        <f>$C23*INDEX(Curves!$BD$8:$BD$68,Z$4-$B23+1)</f>
        <v/>
      </c>
      <c r="AA23" s="121">
        <f>$C23*INDEX(Curves!$BD$8:$BD$68,AA$4-$B23+1)</f>
        <v/>
      </c>
      <c r="AB23" s="121">
        <f>$C23*INDEX(Curves!$BD$8:$BD$68,AB$4-$B23+1)</f>
        <v/>
      </c>
      <c r="AC23" s="121">
        <f>$C23*INDEX(Curves!$BD$8:$BD$68,AC$4-$B23+1)</f>
        <v/>
      </c>
      <c r="AD23" s="121">
        <f>$C23*INDEX(Curves!$BD$8:$BD$68,AD$4-$B23+1)</f>
        <v/>
      </c>
      <c r="AE23" s="121">
        <f>$C23*INDEX(Curves!$BD$8:$BD$68,AE$4-$B23+1)</f>
        <v/>
      </c>
      <c r="AF23" s="121">
        <f>$C23*INDEX(Curves!$BD$8:$BD$68,AF$4-$B23+1)</f>
        <v/>
      </c>
      <c r="AG23" s="121">
        <f>$C23*INDEX(Curves!$BD$8:$BD$68,AG$4-$B23+1)</f>
        <v/>
      </c>
      <c r="AH23" s="121">
        <f>$C23*INDEX(Curves!$BD$8:$BD$68,AH$4-$B23+1)</f>
        <v/>
      </c>
      <c r="AI23" s="121">
        <f>$C23*INDEX(Curves!$BD$8:$BD$68,AI$4-$B23+1)</f>
        <v/>
      </c>
      <c r="AJ23" s="121">
        <f>$C23*INDEX(Curves!$BD$8:$BD$68,AJ$4-$B23+1)</f>
        <v/>
      </c>
      <c r="AK23" s="121">
        <f>$C23*INDEX(Curves!$BD$8:$BD$68,AK$4-$B23+1)</f>
        <v/>
      </c>
      <c r="AL23" s="121">
        <f>$C23*INDEX(Curves!$BD$8:$BD$68,AL$4-$B23+1)</f>
        <v/>
      </c>
      <c r="AM23" s="121">
        <f>$C23*INDEX(Curves!$BD$8:$BD$68,AM$4-$B23+1)</f>
        <v/>
      </c>
      <c r="AN23" s="121">
        <f>$C23*INDEX(Curves!$BD$8:$BD$68,AN$4-$B23+1)</f>
        <v/>
      </c>
      <c r="AO23" s="121">
        <f>$C23*INDEX(Curves!$BD$8:$BD$68,AO$4-$B23+1)</f>
        <v/>
      </c>
      <c r="AP23" s="121">
        <f>$C23*INDEX(Curves!$BD$8:$BD$68,AP$4-$B23+1)</f>
        <v/>
      </c>
      <c r="AQ23" s="121">
        <f>$C23*INDEX(Curves!$BD$8:$BD$68,AQ$4-$B23+1)</f>
        <v/>
      </c>
      <c r="AR23" s="121">
        <f>$C23*INDEX(Curves!$BD$8:$BD$68,AR$4-$B23+1)</f>
        <v/>
      </c>
      <c r="AS23" s="121">
        <f>$C23*INDEX(Curves!$BD$8:$BD$68,AS$4-$B23+1)</f>
        <v/>
      </c>
      <c r="AT23" s="121">
        <f>$C23*INDEX(Curves!$BD$8:$BD$68,AT$4-$B23+1)</f>
        <v/>
      </c>
      <c r="AU23" s="121">
        <f>$C23*INDEX(Curves!$BD$8:$BD$68,AU$4-$B23+1)</f>
        <v/>
      </c>
      <c r="AV23" s="121">
        <f>$C23*INDEX(Curves!$BD$8:$BD$68,AV$4-$B23+1)</f>
        <v/>
      </c>
      <c r="AW23" s="121">
        <f>$C23*INDEX(Curves!$BD$8:$BD$68,AW$4-$B23+1)</f>
        <v/>
      </c>
      <c r="AX23" s="121">
        <f>$C23*INDEX(Curves!$BD$8:$BD$68,AX$4-$B23+1)</f>
        <v/>
      </c>
      <c r="AY23" s="121">
        <f>$C23*INDEX(Curves!$BD$8:$BD$68,AY$4-$B23+1)</f>
        <v/>
      </c>
      <c r="AZ23" s="121">
        <f>$C23*INDEX(Curves!$BD$8:$BD$68,AZ$4-$B23+1)</f>
        <v/>
      </c>
      <c r="BA23" s="121">
        <f>$C23*INDEX(Curves!$BD$8:$BD$68,BA$4-$B23+1)</f>
        <v/>
      </c>
      <c r="BB23" s="121">
        <f>$C23*INDEX(Curves!$BD$8:$BD$68,BB$4-$B23+1)</f>
        <v/>
      </c>
      <c r="BC23" s="121">
        <f>$C23*INDEX(Curves!$BD$8:$BD$68,BC$4-$B23+1)</f>
        <v/>
      </c>
      <c r="BD23" s="121">
        <f>$C23*INDEX(Curves!$BD$8:$BD$68,BD$4-$B23+1)</f>
        <v/>
      </c>
      <c r="BE23" s="121">
        <f>$C23*INDEX(Curves!$BD$8:$BD$68,BE$4-$B23+1)</f>
        <v/>
      </c>
      <c r="BF23" s="121">
        <f>$C23*INDEX(Curves!$BD$8:$BD$68,BF$4-$B23+1)</f>
        <v/>
      </c>
      <c r="BG23" s="121">
        <f>$C23*INDEX(Curves!$BD$8:$BD$68,BG$4-$B23+1)</f>
        <v/>
      </c>
      <c r="BH23" s="121">
        <f>$C23*INDEX(Curves!$BD$8:$BD$68,BH$4-$B23+1)</f>
        <v/>
      </c>
      <c r="BI23" s="121">
        <f>$C23*INDEX(Curves!$BD$8:$BD$68,BI$4-$B23+1)</f>
        <v/>
      </c>
      <c r="BJ23" s="121">
        <f>$C23*INDEX(Curves!$BD$8:$BD$68,BJ$4-$B23+1)</f>
        <v/>
      </c>
      <c r="BK23" s="121">
        <f>$C23*INDEX(Curves!$BD$8:$BD$68,BK$4-$B23+1)</f>
        <v/>
      </c>
      <c r="BL23" s="121">
        <f>$C23*INDEX(Curves!$BD$8:$BD$68,BL$4-$B23+1)</f>
        <v/>
      </c>
    </row>
    <row r="24">
      <c r="A24" s="116" t="inlineStr">
        <is>
          <t>Cohort month 15</t>
        </is>
      </c>
      <c r="B24" s="116" t="n">
        <v>15</v>
      </c>
      <c r="C24" s="33">
        <f>INDEX(Ops!$E$110:$BL$110,1,$B24)</f>
        <v/>
      </c>
      <c r="T24" s="121">
        <f>$C24*INDEX(Curves!$BD$8:$BD$68,T$4-$B24+1)</f>
        <v/>
      </c>
      <c r="U24" s="121">
        <f>$C24*INDEX(Curves!$BD$8:$BD$68,U$4-$B24+1)</f>
        <v/>
      </c>
      <c r="V24" s="121">
        <f>$C24*INDEX(Curves!$BD$8:$BD$68,V$4-$B24+1)</f>
        <v/>
      </c>
      <c r="W24" s="121">
        <f>$C24*INDEX(Curves!$BD$8:$BD$68,W$4-$B24+1)</f>
        <v/>
      </c>
      <c r="X24" s="121">
        <f>$C24*INDEX(Curves!$BD$8:$BD$68,X$4-$B24+1)</f>
        <v/>
      </c>
      <c r="Y24" s="121">
        <f>$C24*INDEX(Curves!$BD$8:$BD$68,Y$4-$B24+1)</f>
        <v/>
      </c>
      <c r="Z24" s="121">
        <f>$C24*INDEX(Curves!$BD$8:$BD$68,Z$4-$B24+1)</f>
        <v/>
      </c>
      <c r="AA24" s="121">
        <f>$C24*INDEX(Curves!$BD$8:$BD$68,AA$4-$B24+1)</f>
        <v/>
      </c>
      <c r="AB24" s="121">
        <f>$C24*INDEX(Curves!$BD$8:$BD$68,AB$4-$B24+1)</f>
        <v/>
      </c>
      <c r="AC24" s="121">
        <f>$C24*INDEX(Curves!$BD$8:$BD$68,AC$4-$B24+1)</f>
        <v/>
      </c>
      <c r="AD24" s="121">
        <f>$C24*INDEX(Curves!$BD$8:$BD$68,AD$4-$B24+1)</f>
        <v/>
      </c>
      <c r="AE24" s="121">
        <f>$C24*INDEX(Curves!$BD$8:$BD$68,AE$4-$B24+1)</f>
        <v/>
      </c>
      <c r="AF24" s="121">
        <f>$C24*INDEX(Curves!$BD$8:$BD$68,AF$4-$B24+1)</f>
        <v/>
      </c>
      <c r="AG24" s="121">
        <f>$C24*INDEX(Curves!$BD$8:$BD$68,AG$4-$B24+1)</f>
        <v/>
      </c>
      <c r="AH24" s="121">
        <f>$C24*INDEX(Curves!$BD$8:$BD$68,AH$4-$B24+1)</f>
        <v/>
      </c>
      <c r="AI24" s="121">
        <f>$C24*INDEX(Curves!$BD$8:$BD$68,AI$4-$B24+1)</f>
        <v/>
      </c>
      <c r="AJ24" s="121">
        <f>$C24*INDEX(Curves!$BD$8:$BD$68,AJ$4-$B24+1)</f>
        <v/>
      </c>
      <c r="AK24" s="121">
        <f>$C24*INDEX(Curves!$BD$8:$BD$68,AK$4-$B24+1)</f>
        <v/>
      </c>
      <c r="AL24" s="121">
        <f>$C24*INDEX(Curves!$BD$8:$BD$68,AL$4-$B24+1)</f>
        <v/>
      </c>
      <c r="AM24" s="121">
        <f>$C24*INDEX(Curves!$BD$8:$BD$68,AM$4-$B24+1)</f>
        <v/>
      </c>
      <c r="AN24" s="121">
        <f>$C24*INDEX(Curves!$BD$8:$BD$68,AN$4-$B24+1)</f>
        <v/>
      </c>
      <c r="AO24" s="121">
        <f>$C24*INDEX(Curves!$BD$8:$BD$68,AO$4-$B24+1)</f>
        <v/>
      </c>
      <c r="AP24" s="121">
        <f>$C24*INDEX(Curves!$BD$8:$BD$68,AP$4-$B24+1)</f>
        <v/>
      </c>
      <c r="AQ24" s="121">
        <f>$C24*INDEX(Curves!$BD$8:$BD$68,AQ$4-$B24+1)</f>
        <v/>
      </c>
      <c r="AR24" s="121">
        <f>$C24*INDEX(Curves!$BD$8:$BD$68,AR$4-$B24+1)</f>
        <v/>
      </c>
      <c r="AS24" s="121">
        <f>$C24*INDEX(Curves!$BD$8:$BD$68,AS$4-$B24+1)</f>
        <v/>
      </c>
      <c r="AT24" s="121">
        <f>$C24*INDEX(Curves!$BD$8:$BD$68,AT$4-$B24+1)</f>
        <v/>
      </c>
      <c r="AU24" s="121">
        <f>$C24*INDEX(Curves!$BD$8:$BD$68,AU$4-$B24+1)</f>
        <v/>
      </c>
      <c r="AV24" s="121">
        <f>$C24*INDEX(Curves!$BD$8:$BD$68,AV$4-$B24+1)</f>
        <v/>
      </c>
      <c r="AW24" s="121">
        <f>$C24*INDEX(Curves!$BD$8:$BD$68,AW$4-$B24+1)</f>
        <v/>
      </c>
      <c r="AX24" s="121">
        <f>$C24*INDEX(Curves!$BD$8:$BD$68,AX$4-$B24+1)</f>
        <v/>
      </c>
      <c r="AY24" s="121">
        <f>$C24*INDEX(Curves!$BD$8:$BD$68,AY$4-$B24+1)</f>
        <v/>
      </c>
      <c r="AZ24" s="121">
        <f>$C24*INDEX(Curves!$BD$8:$BD$68,AZ$4-$B24+1)</f>
        <v/>
      </c>
      <c r="BA24" s="121">
        <f>$C24*INDEX(Curves!$BD$8:$BD$68,BA$4-$B24+1)</f>
        <v/>
      </c>
      <c r="BB24" s="121">
        <f>$C24*INDEX(Curves!$BD$8:$BD$68,BB$4-$B24+1)</f>
        <v/>
      </c>
      <c r="BC24" s="121">
        <f>$C24*INDEX(Curves!$BD$8:$BD$68,BC$4-$B24+1)</f>
        <v/>
      </c>
      <c r="BD24" s="121">
        <f>$C24*INDEX(Curves!$BD$8:$BD$68,BD$4-$B24+1)</f>
        <v/>
      </c>
      <c r="BE24" s="121">
        <f>$C24*INDEX(Curves!$BD$8:$BD$68,BE$4-$B24+1)</f>
        <v/>
      </c>
      <c r="BF24" s="121">
        <f>$C24*INDEX(Curves!$BD$8:$BD$68,BF$4-$B24+1)</f>
        <v/>
      </c>
      <c r="BG24" s="121">
        <f>$C24*INDEX(Curves!$BD$8:$BD$68,BG$4-$B24+1)</f>
        <v/>
      </c>
      <c r="BH24" s="121">
        <f>$C24*INDEX(Curves!$BD$8:$BD$68,BH$4-$B24+1)</f>
        <v/>
      </c>
      <c r="BI24" s="121">
        <f>$C24*INDEX(Curves!$BD$8:$BD$68,BI$4-$B24+1)</f>
        <v/>
      </c>
      <c r="BJ24" s="121">
        <f>$C24*INDEX(Curves!$BD$8:$BD$68,BJ$4-$B24+1)</f>
        <v/>
      </c>
      <c r="BK24" s="121">
        <f>$C24*INDEX(Curves!$BD$8:$BD$68,BK$4-$B24+1)</f>
        <v/>
      </c>
      <c r="BL24" s="121">
        <f>$C24*INDEX(Curves!$BD$8:$BD$68,BL$4-$B24+1)</f>
        <v/>
      </c>
    </row>
    <row r="25">
      <c r="A25" s="116" t="inlineStr">
        <is>
          <t>Cohort month 16</t>
        </is>
      </c>
      <c r="B25" s="116" t="n">
        <v>16</v>
      </c>
      <c r="C25" s="33">
        <f>INDEX(Ops!$E$110:$BL$110,1,$B25)</f>
        <v/>
      </c>
      <c r="U25" s="121">
        <f>$C25*INDEX(Curves!$BD$8:$BD$68,U$4-$B25+1)</f>
        <v/>
      </c>
      <c r="V25" s="121">
        <f>$C25*INDEX(Curves!$BD$8:$BD$68,V$4-$B25+1)</f>
        <v/>
      </c>
      <c r="W25" s="121">
        <f>$C25*INDEX(Curves!$BD$8:$BD$68,W$4-$B25+1)</f>
        <v/>
      </c>
      <c r="X25" s="121">
        <f>$C25*INDEX(Curves!$BD$8:$BD$68,X$4-$B25+1)</f>
        <v/>
      </c>
      <c r="Y25" s="121">
        <f>$C25*INDEX(Curves!$BD$8:$BD$68,Y$4-$B25+1)</f>
        <v/>
      </c>
      <c r="Z25" s="121">
        <f>$C25*INDEX(Curves!$BD$8:$BD$68,Z$4-$B25+1)</f>
        <v/>
      </c>
      <c r="AA25" s="121">
        <f>$C25*INDEX(Curves!$BD$8:$BD$68,AA$4-$B25+1)</f>
        <v/>
      </c>
      <c r="AB25" s="121">
        <f>$C25*INDEX(Curves!$BD$8:$BD$68,AB$4-$B25+1)</f>
        <v/>
      </c>
      <c r="AC25" s="121">
        <f>$C25*INDEX(Curves!$BD$8:$BD$68,AC$4-$B25+1)</f>
        <v/>
      </c>
      <c r="AD25" s="121">
        <f>$C25*INDEX(Curves!$BD$8:$BD$68,AD$4-$B25+1)</f>
        <v/>
      </c>
      <c r="AE25" s="121">
        <f>$C25*INDEX(Curves!$BD$8:$BD$68,AE$4-$B25+1)</f>
        <v/>
      </c>
      <c r="AF25" s="121">
        <f>$C25*INDEX(Curves!$BD$8:$BD$68,AF$4-$B25+1)</f>
        <v/>
      </c>
      <c r="AG25" s="121">
        <f>$C25*INDEX(Curves!$BD$8:$BD$68,AG$4-$B25+1)</f>
        <v/>
      </c>
      <c r="AH25" s="121">
        <f>$C25*INDEX(Curves!$BD$8:$BD$68,AH$4-$B25+1)</f>
        <v/>
      </c>
      <c r="AI25" s="121">
        <f>$C25*INDEX(Curves!$BD$8:$BD$68,AI$4-$B25+1)</f>
        <v/>
      </c>
      <c r="AJ25" s="121">
        <f>$C25*INDEX(Curves!$BD$8:$BD$68,AJ$4-$B25+1)</f>
        <v/>
      </c>
      <c r="AK25" s="121">
        <f>$C25*INDEX(Curves!$BD$8:$BD$68,AK$4-$B25+1)</f>
        <v/>
      </c>
      <c r="AL25" s="121">
        <f>$C25*INDEX(Curves!$BD$8:$BD$68,AL$4-$B25+1)</f>
        <v/>
      </c>
      <c r="AM25" s="121">
        <f>$C25*INDEX(Curves!$BD$8:$BD$68,AM$4-$B25+1)</f>
        <v/>
      </c>
      <c r="AN25" s="121">
        <f>$C25*INDEX(Curves!$BD$8:$BD$68,AN$4-$B25+1)</f>
        <v/>
      </c>
      <c r="AO25" s="121">
        <f>$C25*INDEX(Curves!$BD$8:$BD$68,AO$4-$B25+1)</f>
        <v/>
      </c>
      <c r="AP25" s="121">
        <f>$C25*INDEX(Curves!$BD$8:$BD$68,AP$4-$B25+1)</f>
        <v/>
      </c>
      <c r="AQ25" s="121">
        <f>$C25*INDEX(Curves!$BD$8:$BD$68,AQ$4-$B25+1)</f>
        <v/>
      </c>
      <c r="AR25" s="121">
        <f>$C25*INDEX(Curves!$BD$8:$BD$68,AR$4-$B25+1)</f>
        <v/>
      </c>
      <c r="AS25" s="121">
        <f>$C25*INDEX(Curves!$BD$8:$BD$68,AS$4-$B25+1)</f>
        <v/>
      </c>
      <c r="AT25" s="121">
        <f>$C25*INDEX(Curves!$BD$8:$BD$68,AT$4-$B25+1)</f>
        <v/>
      </c>
      <c r="AU25" s="121">
        <f>$C25*INDEX(Curves!$BD$8:$BD$68,AU$4-$B25+1)</f>
        <v/>
      </c>
      <c r="AV25" s="121">
        <f>$C25*INDEX(Curves!$BD$8:$BD$68,AV$4-$B25+1)</f>
        <v/>
      </c>
      <c r="AW25" s="121">
        <f>$C25*INDEX(Curves!$BD$8:$BD$68,AW$4-$B25+1)</f>
        <v/>
      </c>
      <c r="AX25" s="121">
        <f>$C25*INDEX(Curves!$BD$8:$BD$68,AX$4-$B25+1)</f>
        <v/>
      </c>
      <c r="AY25" s="121">
        <f>$C25*INDEX(Curves!$BD$8:$BD$68,AY$4-$B25+1)</f>
        <v/>
      </c>
      <c r="AZ25" s="121">
        <f>$C25*INDEX(Curves!$BD$8:$BD$68,AZ$4-$B25+1)</f>
        <v/>
      </c>
      <c r="BA25" s="121">
        <f>$C25*INDEX(Curves!$BD$8:$BD$68,BA$4-$B25+1)</f>
        <v/>
      </c>
      <c r="BB25" s="121">
        <f>$C25*INDEX(Curves!$BD$8:$BD$68,BB$4-$B25+1)</f>
        <v/>
      </c>
      <c r="BC25" s="121">
        <f>$C25*INDEX(Curves!$BD$8:$BD$68,BC$4-$B25+1)</f>
        <v/>
      </c>
      <c r="BD25" s="121">
        <f>$C25*INDEX(Curves!$BD$8:$BD$68,BD$4-$B25+1)</f>
        <v/>
      </c>
      <c r="BE25" s="121">
        <f>$C25*INDEX(Curves!$BD$8:$BD$68,BE$4-$B25+1)</f>
        <v/>
      </c>
      <c r="BF25" s="121">
        <f>$C25*INDEX(Curves!$BD$8:$BD$68,BF$4-$B25+1)</f>
        <v/>
      </c>
      <c r="BG25" s="121">
        <f>$C25*INDEX(Curves!$BD$8:$BD$68,BG$4-$B25+1)</f>
        <v/>
      </c>
      <c r="BH25" s="121">
        <f>$C25*INDEX(Curves!$BD$8:$BD$68,BH$4-$B25+1)</f>
        <v/>
      </c>
      <c r="BI25" s="121">
        <f>$C25*INDEX(Curves!$BD$8:$BD$68,BI$4-$B25+1)</f>
        <v/>
      </c>
      <c r="BJ25" s="121">
        <f>$C25*INDEX(Curves!$BD$8:$BD$68,BJ$4-$B25+1)</f>
        <v/>
      </c>
      <c r="BK25" s="121">
        <f>$C25*INDEX(Curves!$BD$8:$BD$68,BK$4-$B25+1)</f>
        <v/>
      </c>
      <c r="BL25" s="121">
        <f>$C25*INDEX(Curves!$BD$8:$BD$68,BL$4-$B25+1)</f>
        <v/>
      </c>
    </row>
    <row r="26">
      <c r="A26" s="116" t="inlineStr">
        <is>
          <t>Cohort month 17</t>
        </is>
      </c>
      <c r="B26" s="116" t="n">
        <v>17</v>
      </c>
      <c r="C26" s="33">
        <f>INDEX(Ops!$E$110:$BL$110,1,$B26)</f>
        <v/>
      </c>
      <c r="V26" s="121">
        <f>$C26*INDEX(Curves!$BD$8:$BD$68,V$4-$B26+1)</f>
        <v/>
      </c>
      <c r="W26" s="121">
        <f>$C26*INDEX(Curves!$BD$8:$BD$68,W$4-$B26+1)</f>
        <v/>
      </c>
      <c r="X26" s="121">
        <f>$C26*INDEX(Curves!$BD$8:$BD$68,X$4-$B26+1)</f>
        <v/>
      </c>
      <c r="Y26" s="121">
        <f>$C26*INDEX(Curves!$BD$8:$BD$68,Y$4-$B26+1)</f>
        <v/>
      </c>
      <c r="Z26" s="121">
        <f>$C26*INDEX(Curves!$BD$8:$BD$68,Z$4-$B26+1)</f>
        <v/>
      </c>
      <c r="AA26" s="121">
        <f>$C26*INDEX(Curves!$BD$8:$BD$68,AA$4-$B26+1)</f>
        <v/>
      </c>
      <c r="AB26" s="121">
        <f>$C26*INDEX(Curves!$BD$8:$BD$68,AB$4-$B26+1)</f>
        <v/>
      </c>
      <c r="AC26" s="121">
        <f>$C26*INDEX(Curves!$BD$8:$BD$68,AC$4-$B26+1)</f>
        <v/>
      </c>
      <c r="AD26" s="121">
        <f>$C26*INDEX(Curves!$BD$8:$BD$68,AD$4-$B26+1)</f>
        <v/>
      </c>
      <c r="AE26" s="121">
        <f>$C26*INDEX(Curves!$BD$8:$BD$68,AE$4-$B26+1)</f>
        <v/>
      </c>
      <c r="AF26" s="121">
        <f>$C26*INDEX(Curves!$BD$8:$BD$68,AF$4-$B26+1)</f>
        <v/>
      </c>
      <c r="AG26" s="121">
        <f>$C26*INDEX(Curves!$BD$8:$BD$68,AG$4-$B26+1)</f>
        <v/>
      </c>
      <c r="AH26" s="121">
        <f>$C26*INDEX(Curves!$BD$8:$BD$68,AH$4-$B26+1)</f>
        <v/>
      </c>
      <c r="AI26" s="121">
        <f>$C26*INDEX(Curves!$BD$8:$BD$68,AI$4-$B26+1)</f>
        <v/>
      </c>
      <c r="AJ26" s="121">
        <f>$C26*INDEX(Curves!$BD$8:$BD$68,AJ$4-$B26+1)</f>
        <v/>
      </c>
      <c r="AK26" s="121">
        <f>$C26*INDEX(Curves!$BD$8:$BD$68,AK$4-$B26+1)</f>
        <v/>
      </c>
      <c r="AL26" s="121">
        <f>$C26*INDEX(Curves!$BD$8:$BD$68,AL$4-$B26+1)</f>
        <v/>
      </c>
      <c r="AM26" s="121">
        <f>$C26*INDEX(Curves!$BD$8:$BD$68,AM$4-$B26+1)</f>
        <v/>
      </c>
      <c r="AN26" s="121">
        <f>$C26*INDEX(Curves!$BD$8:$BD$68,AN$4-$B26+1)</f>
        <v/>
      </c>
      <c r="AO26" s="121">
        <f>$C26*INDEX(Curves!$BD$8:$BD$68,AO$4-$B26+1)</f>
        <v/>
      </c>
      <c r="AP26" s="121">
        <f>$C26*INDEX(Curves!$BD$8:$BD$68,AP$4-$B26+1)</f>
        <v/>
      </c>
      <c r="AQ26" s="121">
        <f>$C26*INDEX(Curves!$BD$8:$BD$68,AQ$4-$B26+1)</f>
        <v/>
      </c>
      <c r="AR26" s="121">
        <f>$C26*INDEX(Curves!$BD$8:$BD$68,AR$4-$B26+1)</f>
        <v/>
      </c>
      <c r="AS26" s="121">
        <f>$C26*INDEX(Curves!$BD$8:$BD$68,AS$4-$B26+1)</f>
        <v/>
      </c>
      <c r="AT26" s="121">
        <f>$C26*INDEX(Curves!$BD$8:$BD$68,AT$4-$B26+1)</f>
        <v/>
      </c>
      <c r="AU26" s="121">
        <f>$C26*INDEX(Curves!$BD$8:$BD$68,AU$4-$B26+1)</f>
        <v/>
      </c>
      <c r="AV26" s="121">
        <f>$C26*INDEX(Curves!$BD$8:$BD$68,AV$4-$B26+1)</f>
        <v/>
      </c>
      <c r="AW26" s="121">
        <f>$C26*INDEX(Curves!$BD$8:$BD$68,AW$4-$B26+1)</f>
        <v/>
      </c>
      <c r="AX26" s="121">
        <f>$C26*INDEX(Curves!$BD$8:$BD$68,AX$4-$B26+1)</f>
        <v/>
      </c>
      <c r="AY26" s="121">
        <f>$C26*INDEX(Curves!$BD$8:$BD$68,AY$4-$B26+1)</f>
        <v/>
      </c>
      <c r="AZ26" s="121">
        <f>$C26*INDEX(Curves!$BD$8:$BD$68,AZ$4-$B26+1)</f>
        <v/>
      </c>
      <c r="BA26" s="121">
        <f>$C26*INDEX(Curves!$BD$8:$BD$68,BA$4-$B26+1)</f>
        <v/>
      </c>
      <c r="BB26" s="121">
        <f>$C26*INDEX(Curves!$BD$8:$BD$68,BB$4-$B26+1)</f>
        <v/>
      </c>
      <c r="BC26" s="121">
        <f>$C26*INDEX(Curves!$BD$8:$BD$68,BC$4-$B26+1)</f>
        <v/>
      </c>
      <c r="BD26" s="121">
        <f>$C26*INDEX(Curves!$BD$8:$BD$68,BD$4-$B26+1)</f>
        <v/>
      </c>
      <c r="BE26" s="121">
        <f>$C26*INDEX(Curves!$BD$8:$BD$68,BE$4-$B26+1)</f>
        <v/>
      </c>
      <c r="BF26" s="121">
        <f>$C26*INDEX(Curves!$BD$8:$BD$68,BF$4-$B26+1)</f>
        <v/>
      </c>
      <c r="BG26" s="121">
        <f>$C26*INDEX(Curves!$BD$8:$BD$68,BG$4-$B26+1)</f>
        <v/>
      </c>
      <c r="BH26" s="121">
        <f>$C26*INDEX(Curves!$BD$8:$BD$68,BH$4-$B26+1)</f>
        <v/>
      </c>
      <c r="BI26" s="121">
        <f>$C26*INDEX(Curves!$BD$8:$BD$68,BI$4-$B26+1)</f>
        <v/>
      </c>
      <c r="BJ26" s="121">
        <f>$C26*INDEX(Curves!$BD$8:$BD$68,BJ$4-$B26+1)</f>
        <v/>
      </c>
      <c r="BK26" s="121">
        <f>$C26*INDEX(Curves!$BD$8:$BD$68,BK$4-$B26+1)</f>
        <v/>
      </c>
      <c r="BL26" s="121">
        <f>$C26*INDEX(Curves!$BD$8:$BD$68,BL$4-$B26+1)</f>
        <v/>
      </c>
    </row>
    <row r="27">
      <c r="A27" s="116" t="inlineStr">
        <is>
          <t>Cohort month 18</t>
        </is>
      </c>
      <c r="B27" s="116" t="n">
        <v>18</v>
      </c>
      <c r="C27" s="33">
        <f>INDEX(Ops!$E$110:$BL$110,1,$B27)</f>
        <v/>
      </c>
      <c r="W27" s="121">
        <f>$C27*INDEX(Curves!$BD$8:$BD$68,W$4-$B27+1)</f>
        <v/>
      </c>
      <c r="X27" s="121">
        <f>$C27*INDEX(Curves!$BD$8:$BD$68,X$4-$B27+1)</f>
        <v/>
      </c>
      <c r="Y27" s="121">
        <f>$C27*INDEX(Curves!$BD$8:$BD$68,Y$4-$B27+1)</f>
        <v/>
      </c>
      <c r="Z27" s="121">
        <f>$C27*INDEX(Curves!$BD$8:$BD$68,Z$4-$B27+1)</f>
        <v/>
      </c>
      <c r="AA27" s="121">
        <f>$C27*INDEX(Curves!$BD$8:$BD$68,AA$4-$B27+1)</f>
        <v/>
      </c>
      <c r="AB27" s="121">
        <f>$C27*INDEX(Curves!$BD$8:$BD$68,AB$4-$B27+1)</f>
        <v/>
      </c>
      <c r="AC27" s="121">
        <f>$C27*INDEX(Curves!$BD$8:$BD$68,AC$4-$B27+1)</f>
        <v/>
      </c>
      <c r="AD27" s="121">
        <f>$C27*INDEX(Curves!$BD$8:$BD$68,AD$4-$B27+1)</f>
        <v/>
      </c>
      <c r="AE27" s="121">
        <f>$C27*INDEX(Curves!$BD$8:$BD$68,AE$4-$B27+1)</f>
        <v/>
      </c>
      <c r="AF27" s="121">
        <f>$C27*INDEX(Curves!$BD$8:$BD$68,AF$4-$B27+1)</f>
        <v/>
      </c>
      <c r="AG27" s="121">
        <f>$C27*INDEX(Curves!$BD$8:$BD$68,AG$4-$B27+1)</f>
        <v/>
      </c>
      <c r="AH27" s="121">
        <f>$C27*INDEX(Curves!$BD$8:$BD$68,AH$4-$B27+1)</f>
        <v/>
      </c>
      <c r="AI27" s="121">
        <f>$C27*INDEX(Curves!$BD$8:$BD$68,AI$4-$B27+1)</f>
        <v/>
      </c>
      <c r="AJ27" s="121">
        <f>$C27*INDEX(Curves!$BD$8:$BD$68,AJ$4-$B27+1)</f>
        <v/>
      </c>
      <c r="AK27" s="121">
        <f>$C27*INDEX(Curves!$BD$8:$BD$68,AK$4-$B27+1)</f>
        <v/>
      </c>
      <c r="AL27" s="121">
        <f>$C27*INDEX(Curves!$BD$8:$BD$68,AL$4-$B27+1)</f>
        <v/>
      </c>
      <c r="AM27" s="121">
        <f>$C27*INDEX(Curves!$BD$8:$BD$68,AM$4-$B27+1)</f>
        <v/>
      </c>
      <c r="AN27" s="121">
        <f>$C27*INDEX(Curves!$BD$8:$BD$68,AN$4-$B27+1)</f>
        <v/>
      </c>
      <c r="AO27" s="121">
        <f>$C27*INDEX(Curves!$BD$8:$BD$68,AO$4-$B27+1)</f>
        <v/>
      </c>
      <c r="AP27" s="121">
        <f>$C27*INDEX(Curves!$BD$8:$BD$68,AP$4-$B27+1)</f>
        <v/>
      </c>
      <c r="AQ27" s="121">
        <f>$C27*INDEX(Curves!$BD$8:$BD$68,AQ$4-$B27+1)</f>
        <v/>
      </c>
      <c r="AR27" s="121">
        <f>$C27*INDEX(Curves!$BD$8:$BD$68,AR$4-$B27+1)</f>
        <v/>
      </c>
      <c r="AS27" s="121">
        <f>$C27*INDEX(Curves!$BD$8:$BD$68,AS$4-$B27+1)</f>
        <v/>
      </c>
      <c r="AT27" s="121">
        <f>$C27*INDEX(Curves!$BD$8:$BD$68,AT$4-$B27+1)</f>
        <v/>
      </c>
      <c r="AU27" s="121">
        <f>$C27*INDEX(Curves!$BD$8:$BD$68,AU$4-$B27+1)</f>
        <v/>
      </c>
      <c r="AV27" s="121">
        <f>$C27*INDEX(Curves!$BD$8:$BD$68,AV$4-$B27+1)</f>
        <v/>
      </c>
      <c r="AW27" s="121">
        <f>$C27*INDEX(Curves!$BD$8:$BD$68,AW$4-$B27+1)</f>
        <v/>
      </c>
      <c r="AX27" s="121">
        <f>$C27*INDEX(Curves!$BD$8:$BD$68,AX$4-$B27+1)</f>
        <v/>
      </c>
      <c r="AY27" s="121">
        <f>$C27*INDEX(Curves!$BD$8:$BD$68,AY$4-$B27+1)</f>
        <v/>
      </c>
      <c r="AZ27" s="121">
        <f>$C27*INDEX(Curves!$BD$8:$BD$68,AZ$4-$B27+1)</f>
        <v/>
      </c>
      <c r="BA27" s="121">
        <f>$C27*INDEX(Curves!$BD$8:$BD$68,BA$4-$B27+1)</f>
        <v/>
      </c>
      <c r="BB27" s="121">
        <f>$C27*INDEX(Curves!$BD$8:$BD$68,BB$4-$B27+1)</f>
        <v/>
      </c>
      <c r="BC27" s="121">
        <f>$C27*INDEX(Curves!$BD$8:$BD$68,BC$4-$B27+1)</f>
        <v/>
      </c>
      <c r="BD27" s="121">
        <f>$C27*INDEX(Curves!$BD$8:$BD$68,BD$4-$B27+1)</f>
        <v/>
      </c>
      <c r="BE27" s="121">
        <f>$C27*INDEX(Curves!$BD$8:$BD$68,BE$4-$B27+1)</f>
        <v/>
      </c>
      <c r="BF27" s="121">
        <f>$C27*INDEX(Curves!$BD$8:$BD$68,BF$4-$B27+1)</f>
        <v/>
      </c>
      <c r="BG27" s="121">
        <f>$C27*INDEX(Curves!$BD$8:$BD$68,BG$4-$B27+1)</f>
        <v/>
      </c>
      <c r="BH27" s="121">
        <f>$C27*INDEX(Curves!$BD$8:$BD$68,BH$4-$B27+1)</f>
        <v/>
      </c>
      <c r="BI27" s="121">
        <f>$C27*INDEX(Curves!$BD$8:$BD$68,BI$4-$B27+1)</f>
        <v/>
      </c>
      <c r="BJ27" s="121">
        <f>$C27*INDEX(Curves!$BD$8:$BD$68,BJ$4-$B27+1)</f>
        <v/>
      </c>
      <c r="BK27" s="121">
        <f>$C27*INDEX(Curves!$BD$8:$BD$68,BK$4-$B27+1)</f>
        <v/>
      </c>
      <c r="BL27" s="121">
        <f>$C27*INDEX(Curves!$BD$8:$BD$68,BL$4-$B27+1)</f>
        <v/>
      </c>
    </row>
    <row r="28">
      <c r="A28" s="116" t="inlineStr">
        <is>
          <t>Cohort month 19</t>
        </is>
      </c>
      <c r="B28" s="116" t="n">
        <v>19</v>
      </c>
      <c r="C28" s="33">
        <f>INDEX(Ops!$E$110:$BL$110,1,$B28)</f>
        <v/>
      </c>
      <c r="X28" s="121">
        <f>$C28*INDEX(Curves!$BD$8:$BD$68,X$4-$B28+1)</f>
        <v/>
      </c>
      <c r="Y28" s="121">
        <f>$C28*INDEX(Curves!$BD$8:$BD$68,Y$4-$B28+1)</f>
        <v/>
      </c>
      <c r="Z28" s="121">
        <f>$C28*INDEX(Curves!$BD$8:$BD$68,Z$4-$B28+1)</f>
        <v/>
      </c>
      <c r="AA28" s="121">
        <f>$C28*INDEX(Curves!$BD$8:$BD$68,AA$4-$B28+1)</f>
        <v/>
      </c>
      <c r="AB28" s="121">
        <f>$C28*INDEX(Curves!$BD$8:$BD$68,AB$4-$B28+1)</f>
        <v/>
      </c>
      <c r="AC28" s="121">
        <f>$C28*INDEX(Curves!$BD$8:$BD$68,AC$4-$B28+1)</f>
        <v/>
      </c>
      <c r="AD28" s="121">
        <f>$C28*INDEX(Curves!$BD$8:$BD$68,AD$4-$B28+1)</f>
        <v/>
      </c>
      <c r="AE28" s="121">
        <f>$C28*INDEX(Curves!$BD$8:$BD$68,AE$4-$B28+1)</f>
        <v/>
      </c>
      <c r="AF28" s="121">
        <f>$C28*INDEX(Curves!$BD$8:$BD$68,AF$4-$B28+1)</f>
        <v/>
      </c>
      <c r="AG28" s="121">
        <f>$C28*INDEX(Curves!$BD$8:$BD$68,AG$4-$B28+1)</f>
        <v/>
      </c>
      <c r="AH28" s="121">
        <f>$C28*INDEX(Curves!$BD$8:$BD$68,AH$4-$B28+1)</f>
        <v/>
      </c>
      <c r="AI28" s="121">
        <f>$C28*INDEX(Curves!$BD$8:$BD$68,AI$4-$B28+1)</f>
        <v/>
      </c>
      <c r="AJ28" s="121">
        <f>$C28*INDEX(Curves!$BD$8:$BD$68,AJ$4-$B28+1)</f>
        <v/>
      </c>
      <c r="AK28" s="121">
        <f>$C28*INDEX(Curves!$BD$8:$BD$68,AK$4-$B28+1)</f>
        <v/>
      </c>
      <c r="AL28" s="121">
        <f>$C28*INDEX(Curves!$BD$8:$BD$68,AL$4-$B28+1)</f>
        <v/>
      </c>
      <c r="AM28" s="121">
        <f>$C28*INDEX(Curves!$BD$8:$BD$68,AM$4-$B28+1)</f>
        <v/>
      </c>
      <c r="AN28" s="121">
        <f>$C28*INDEX(Curves!$BD$8:$BD$68,AN$4-$B28+1)</f>
        <v/>
      </c>
      <c r="AO28" s="121">
        <f>$C28*INDEX(Curves!$BD$8:$BD$68,AO$4-$B28+1)</f>
        <v/>
      </c>
      <c r="AP28" s="121">
        <f>$C28*INDEX(Curves!$BD$8:$BD$68,AP$4-$B28+1)</f>
        <v/>
      </c>
      <c r="AQ28" s="121">
        <f>$C28*INDEX(Curves!$BD$8:$BD$68,AQ$4-$B28+1)</f>
        <v/>
      </c>
      <c r="AR28" s="121">
        <f>$C28*INDEX(Curves!$BD$8:$BD$68,AR$4-$B28+1)</f>
        <v/>
      </c>
      <c r="AS28" s="121">
        <f>$C28*INDEX(Curves!$BD$8:$BD$68,AS$4-$B28+1)</f>
        <v/>
      </c>
      <c r="AT28" s="121">
        <f>$C28*INDEX(Curves!$BD$8:$BD$68,AT$4-$B28+1)</f>
        <v/>
      </c>
      <c r="AU28" s="121">
        <f>$C28*INDEX(Curves!$BD$8:$BD$68,AU$4-$B28+1)</f>
        <v/>
      </c>
      <c r="AV28" s="121">
        <f>$C28*INDEX(Curves!$BD$8:$BD$68,AV$4-$B28+1)</f>
        <v/>
      </c>
      <c r="AW28" s="121">
        <f>$C28*INDEX(Curves!$BD$8:$BD$68,AW$4-$B28+1)</f>
        <v/>
      </c>
      <c r="AX28" s="121">
        <f>$C28*INDEX(Curves!$BD$8:$BD$68,AX$4-$B28+1)</f>
        <v/>
      </c>
      <c r="AY28" s="121">
        <f>$C28*INDEX(Curves!$BD$8:$BD$68,AY$4-$B28+1)</f>
        <v/>
      </c>
      <c r="AZ28" s="121">
        <f>$C28*INDEX(Curves!$BD$8:$BD$68,AZ$4-$B28+1)</f>
        <v/>
      </c>
      <c r="BA28" s="121">
        <f>$C28*INDEX(Curves!$BD$8:$BD$68,BA$4-$B28+1)</f>
        <v/>
      </c>
      <c r="BB28" s="121">
        <f>$C28*INDEX(Curves!$BD$8:$BD$68,BB$4-$B28+1)</f>
        <v/>
      </c>
      <c r="BC28" s="121">
        <f>$C28*INDEX(Curves!$BD$8:$BD$68,BC$4-$B28+1)</f>
        <v/>
      </c>
      <c r="BD28" s="121">
        <f>$C28*INDEX(Curves!$BD$8:$BD$68,BD$4-$B28+1)</f>
        <v/>
      </c>
      <c r="BE28" s="121">
        <f>$C28*INDEX(Curves!$BD$8:$BD$68,BE$4-$B28+1)</f>
        <v/>
      </c>
      <c r="BF28" s="121">
        <f>$C28*INDEX(Curves!$BD$8:$BD$68,BF$4-$B28+1)</f>
        <v/>
      </c>
      <c r="BG28" s="121">
        <f>$C28*INDEX(Curves!$BD$8:$BD$68,BG$4-$B28+1)</f>
        <v/>
      </c>
      <c r="BH28" s="121">
        <f>$C28*INDEX(Curves!$BD$8:$BD$68,BH$4-$B28+1)</f>
        <v/>
      </c>
      <c r="BI28" s="121">
        <f>$C28*INDEX(Curves!$BD$8:$BD$68,BI$4-$B28+1)</f>
        <v/>
      </c>
      <c r="BJ28" s="121">
        <f>$C28*INDEX(Curves!$BD$8:$BD$68,BJ$4-$B28+1)</f>
        <v/>
      </c>
      <c r="BK28" s="121">
        <f>$C28*INDEX(Curves!$BD$8:$BD$68,BK$4-$B28+1)</f>
        <v/>
      </c>
      <c r="BL28" s="121">
        <f>$C28*INDEX(Curves!$BD$8:$BD$68,BL$4-$B28+1)</f>
        <v/>
      </c>
    </row>
    <row r="29">
      <c r="A29" s="116" t="inlineStr">
        <is>
          <t>Cohort month 20</t>
        </is>
      </c>
      <c r="B29" s="116" t="n">
        <v>20</v>
      </c>
      <c r="C29" s="33">
        <f>INDEX(Ops!$E$110:$BL$110,1,$B29)</f>
        <v/>
      </c>
      <c r="Y29" s="121">
        <f>$C29*INDEX(Curves!$BD$8:$BD$68,Y$4-$B29+1)</f>
        <v/>
      </c>
      <c r="Z29" s="121">
        <f>$C29*INDEX(Curves!$BD$8:$BD$68,Z$4-$B29+1)</f>
        <v/>
      </c>
      <c r="AA29" s="121">
        <f>$C29*INDEX(Curves!$BD$8:$BD$68,AA$4-$B29+1)</f>
        <v/>
      </c>
      <c r="AB29" s="121">
        <f>$C29*INDEX(Curves!$BD$8:$BD$68,AB$4-$B29+1)</f>
        <v/>
      </c>
      <c r="AC29" s="121">
        <f>$C29*INDEX(Curves!$BD$8:$BD$68,AC$4-$B29+1)</f>
        <v/>
      </c>
      <c r="AD29" s="121">
        <f>$C29*INDEX(Curves!$BD$8:$BD$68,AD$4-$B29+1)</f>
        <v/>
      </c>
      <c r="AE29" s="121">
        <f>$C29*INDEX(Curves!$BD$8:$BD$68,AE$4-$B29+1)</f>
        <v/>
      </c>
      <c r="AF29" s="121">
        <f>$C29*INDEX(Curves!$BD$8:$BD$68,AF$4-$B29+1)</f>
        <v/>
      </c>
      <c r="AG29" s="121">
        <f>$C29*INDEX(Curves!$BD$8:$BD$68,AG$4-$B29+1)</f>
        <v/>
      </c>
      <c r="AH29" s="121">
        <f>$C29*INDEX(Curves!$BD$8:$BD$68,AH$4-$B29+1)</f>
        <v/>
      </c>
      <c r="AI29" s="121">
        <f>$C29*INDEX(Curves!$BD$8:$BD$68,AI$4-$B29+1)</f>
        <v/>
      </c>
      <c r="AJ29" s="121">
        <f>$C29*INDEX(Curves!$BD$8:$BD$68,AJ$4-$B29+1)</f>
        <v/>
      </c>
      <c r="AK29" s="121">
        <f>$C29*INDEX(Curves!$BD$8:$BD$68,AK$4-$B29+1)</f>
        <v/>
      </c>
      <c r="AL29" s="121">
        <f>$C29*INDEX(Curves!$BD$8:$BD$68,AL$4-$B29+1)</f>
        <v/>
      </c>
      <c r="AM29" s="121">
        <f>$C29*INDEX(Curves!$BD$8:$BD$68,AM$4-$B29+1)</f>
        <v/>
      </c>
      <c r="AN29" s="121">
        <f>$C29*INDEX(Curves!$BD$8:$BD$68,AN$4-$B29+1)</f>
        <v/>
      </c>
      <c r="AO29" s="121">
        <f>$C29*INDEX(Curves!$BD$8:$BD$68,AO$4-$B29+1)</f>
        <v/>
      </c>
      <c r="AP29" s="121">
        <f>$C29*INDEX(Curves!$BD$8:$BD$68,AP$4-$B29+1)</f>
        <v/>
      </c>
      <c r="AQ29" s="121">
        <f>$C29*INDEX(Curves!$BD$8:$BD$68,AQ$4-$B29+1)</f>
        <v/>
      </c>
      <c r="AR29" s="121">
        <f>$C29*INDEX(Curves!$BD$8:$BD$68,AR$4-$B29+1)</f>
        <v/>
      </c>
      <c r="AS29" s="121">
        <f>$C29*INDEX(Curves!$BD$8:$BD$68,AS$4-$B29+1)</f>
        <v/>
      </c>
      <c r="AT29" s="121">
        <f>$C29*INDEX(Curves!$BD$8:$BD$68,AT$4-$B29+1)</f>
        <v/>
      </c>
      <c r="AU29" s="121">
        <f>$C29*INDEX(Curves!$BD$8:$BD$68,AU$4-$B29+1)</f>
        <v/>
      </c>
      <c r="AV29" s="121">
        <f>$C29*INDEX(Curves!$BD$8:$BD$68,AV$4-$B29+1)</f>
        <v/>
      </c>
      <c r="AW29" s="121">
        <f>$C29*INDEX(Curves!$BD$8:$BD$68,AW$4-$B29+1)</f>
        <v/>
      </c>
      <c r="AX29" s="121">
        <f>$C29*INDEX(Curves!$BD$8:$BD$68,AX$4-$B29+1)</f>
        <v/>
      </c>
      <c r="AY29" s="121">
        <f>$C29*INDEX(Curves!$BD$8:$BD$68,AY$4-$B29+1)</f>
        <v/>
      </c>
      <c r="AZ29" s="121">
        <f>$C29*INDEX(Curves!$BD$8:$BD$68,AZ$4-$B29+1)</f>
        <v/>
      </c>
      <c r="BA29" s="121">
        <f>$C29*INDEX(Curves!$BD$8:$BD$68,BA$4-$B29+1)</f>
        <v/>
      </c>
      <c r="BB29" s="121">
        <f>$C29*INDEX(Curves!$BD$8:$BD$68,BB$4-$B29+1)</f>
        <v/>
      </c>
      <c r="BC29" s="121">
        <f>$C29*INDEX(Curves!$BD$8:$BD$68,BC$4-$B29+1)</f>
        <v/>
      </c>
      <c r="BD29" s="121">
        <f>$C29*INDEX(Curves!$BD$8:$BD$68,BD$4-$B29+1)</f>
        <v/>
      </c>
      <c r="BE29" s="121">
        <f>$C29*INDEX(Curves!$BD$8:$BD$68,BE$4-$B29+1)</f>
        <v/>
      </c>
      <c r="BF29" s="121">
        <f>$C29*INDEX(Curves!$BD$8:$BD$68,BF$4-$B29+1)</f>
        <v/>
      </c>
      <c r="BG29" s="121">
        <f>$C29*INDEX(Curves!$BD$8:$BD$68,BG$4-$B29+1)</f>
        <v/>
      </c>
      <c r="BH29" s="121">
        <f>$C29*INDEX(Curves!$BD$8:$BD$68,BH$4-$B29+1)</f>
        <v/>
      </c>
      <c r="BI29" s="121">
        <f>$C29*INDEX(Curves!$BD$8:$BD$68,BI$4-$B29+1)</f>
        <v/>
      </c>
      <c r="BJ29" s="121">
        <f>$C29*INDEX(Curves!$BD$8:$BD$68,BJ$4-$B29+1)</f>
        <v/>
      </c>
      <c r="BK29" s="121">
        <f>$C29*INDEX(Curves!$BD$8:$BD$68,BK$4-$B29+1)</f>
        <v/>
      </c>
      <c r="BL29" s="121">
        <f>$C29*INDEX(Curves!$BD$8:$BD$68,BL$4-$B29+1)</f>
        <v/>
      </c>
    </row>
    <row r="30">
      <c r="A30" s="116" t="inlineStr">
        <is>
          <t>Cohort month 21</t>
        </is>
      </c>
      <c r="B30" s="116" t="n">
        <v>21</v>
      </c>
      <c r="C30" s="33">
        <f>INDEX(Ops!$E$110:$BL$110,1,$B30)</f>
        <v/>
      </c>
      <c r="Z30" s="121">
        <f>$C30*INDEX(Curves!$BD$8:$BD$68,Z$4-$B30+1)</f>
        <v/>
      </c>
      <c r="AA30" s="121">
        <f>$C30*INDEX(Curves!$BD$8:$BD$68,AA$4-$B30+1)</f>
        <v/>
      </c>
      <c r="AB30" s="121">
        <f>$C30*INDEX(Curves!$BD$8:$BD$68,AB$4-$B30+1)</f>
        <v/>
      </c>
      <c r="AC30" s="121">
        <f>$C30*INDEX(Curves!$BD$8:$BD$68,AC$4-$B30+1)</f>
        <v/>
      </c>
      <c r="AD30" s="121">
        <f>$C30*INDEX(Curves!$BD$8:$BD$68,AD$4-$B30+1)</f>
        <v/>
      </c>
      <c r="AE30" s="121">
        <f>$C30*INDEX(Curves!$BD$8:$BD$68,AE$4-$B30+1)</f>
        <v/>
      </c>
      <c r="AF30" s="121">
        <f>$C30*INDEX(Curves!$BD$8:$BD$68,AF$4-$B30+1)</f>
        <v/>
      </c>
      <c r="AG30" s="121">
        <f>$C30*INDEX(Curves!$BD$8:$BD$68,AG$4-$B30+1)</f>
        <v/>
      </c>
      <c r="AH30" s="121">
        <f>$C30*INDEX(Curves!$BD$8:$BD$68,AH$4-$B30+1)</f>
        <v/>
      </c>
      <c r="AI30" s="121">
        <f>$C30*INDEX(Curves!$BD$8:$BD$68,AI$4-$B30+1)</f>
        <v/>
      </c>
      <c r="AJ30" s="121">
        <f>$C30*INDEX(Curves!$BD$8:$BD$68,AJ$4-$B30+1)</f>
        <v/>
      </c>
      <c r="AK30" s="121">
        <f>$C30*INDEX(Curves!$BD$8:$BD$68,AK$4-$B30+1)</f>
        <v/>
      </c>
      <c r="AL30" s="121">
        <f>$C30*INDEX(Curves!$BD$8:$BD$68,AL$4-$B30+1)</f>
        <v/>
      </c>
      <c r="AM30" s="121">
        <f>$C30*INDEX(Curves!$BD$8:$BD$68,AM$4-$B30+1)</f>
        <v/>
      </c>
      <c r="AN30" s="121">
        <f>$C30*INDEX(Curves!$BD$8:$BD$68,AN$4-$B30+1)</f>
        <v/>
      </c>
      <c r="AO30" s="121">
        <f>$C30*INDEX(Curves!$BD$8:$BD$68,AO$4-$B30+1)</f>
        <v/>
      </c>
      <c r="AP30" s="121">
        <f>$C30*INDEX(Curves!$BD$8:$BD$68,AP$4-$B30+1)</f>
        <v/>
      </c>
      <c r="AQ30" s="121">
        <f>$C30*INDEX(Curves!$BD$8:$BD$68,AQ$4-$B30+1)</f>
        <v/>
      </c>
      <c r="AR30" s="121">
        <f>$C30*INDEX(Curves!$BD$8:$BD$68,AR$4-$B30+1)</f>
        <v/>
      </c>
      <c r="AS30" s="121">
        <f>$C30*INDEX(Curves!$BD$8:$BD$68,AS$4-$B30+1)</f>
        <v/>
      </c>
      <c r="AT30" s="121">
        <f>$C30*INDEX(Curves!$BD$8:$BD$68,AT$4-$B30+1)</f>
        <v/>
      </c>
      <c r="AU30" s="121">
        <f>$C30*INDEX(Curves!$BD$8:$BD$68,AU$4-$B30+1)</f>
        <v/>
      </c>
      <c r="AV30" s="121">
        <f>$C30*INDEX(Curves!$BD$8:$BD$68,AV$4-$B30+1)</f>
        <v/>
      </c>
      <c r="AW30" s="121">
        <f>$C30*INDEX(Curves!$BD$8:$BD$68,AW$4-$B30+1)</f>
        <v/>
      </c>
      <c r="AX30" s="121">
        <f>$C30*INDEX(Curves!$BD$8:$BD$68,AX$4-$B30+1)</f>
        <v/>
      </c>
      <c r="AY30" s="121">
        <f>$C30*INDEX(Curves!$BD$8:$BD$68,AY$4-$B30+1)</f>
        <v/>
      </c>
      <c r="AZ30" s="121">
        <f>$C30*INDEX(Curves!$BD$8:$BD$68,AZ$4-$B30+1)</f>
        <v/>
      </c>
      <c r="BA30" s="121">
        <f>$C30*INDEX(Curves!$BD$8:$BD$68,BA$4-$B30+1)</f>
        <v/>
      </c>
      <c r="BB30" s="121">
        <f>$C30*INDEX(Curves!$BD$8:$BD$68,BB$4-$B30+1)</f>
        <v/>
      </c>
      <c r="BC30" s="121">
        <f>$C30*INDEX(Curves!$BD$8:$BD$68,BC$4-$B30+1)</f>
        <v/>
      </c>
      <c r="BD30" s="121">
        <f>$C30*INDEX(Curves!$BD$8:$BD$68,BD$4-$B30+1)</f>
        <v/>
      </c>
      <c r="BE30" s="121">
        <f>$C30*INDEX(Curves!$BD$8:$BD$68,BE$4-$B30+1)</f>
        <v/>
      </c>
      <c r="BF30" s="121">
        <f>$C30*INDEX(Curves!$BD$8:$BD$68,BF$4-$B30+1)</f>
        <v/>
      </c>
      <c r="BG30" s="121">
        <f>$C30*INDEX(Curves!$BD$8:$BD$68,BG$4-$B30+1)</f>
        <v/>
      </c>
      <c r="BH30" s="121">
        <f>$C30*INDEX(Curves!$BD$8:$BD$68,BH$4-$B30+1)</f>
        <v/>
      </c>
      <c r="BI30" s="121">
        <f>$C30*INDEX(Curves!$BD$8:$BD$68,BI$4-$B30+1)</f>
        <v/>
      </c>
      <c r="BJ30" s="121">
        <f>$C30*INDEX(Curves!$BD$8:$BD$68,BJ$4-$B30+1)</f>
        <v/>
      </c>
      <c r="BK30" s="121">
        <f>$C30*INDEX(Curves!$BD$8:$BD$68,BK$4-$B30+1)</f>
        <v/>
      </c>
      <c r="BL30" s="121">
        <f>$C30*INDEX(Curves!$BD$8:$BD$68,BL$4-$B30+1)</f>
        <v/>
      </c>
    </row>
    <row r="31">
      <c r="A31" s="116" t="inlineStr">
        <is>
          <t>Cohort month 22</t>
        </is>
      </c>
      <c r="B31" s="116" t="n">
        <v>22</v>
      </c>
      <c r="C31" s="33">
        <f>INDEX(Ops!$E$110:$BL$110,1,$B31)</f>
        <v/>
      </c>
      <c r="AA31" s="121">
        <f>$C31*INDEX(Curves!$BD$8:$BD$68,AA$4-$B31+1)</f>
        <v/>
      </c>
      <c r="AB31" s="121">
        <f>$C31*INDEX(Curves!$BD$8:$BD$68,AB$4-$B31+1)</f>
        <v/>
      </c>
      <c r="AC31" s="121">
        <f>$C31*INDEX(Curves!$BD$8:$BD$68,AC$4-$B31+1)</f>
        <v/>
      </c>
      <c r="AD31" s="121">
        <f>$C31*INDEX(Curves!$BD$8:$BD$68,AD$4-$B31+1)</f>
        <v/>
      </c>
      <c r="AE31" s="121">
        <f>$C31*INDEX(Curves!$BD$8:$BD$68,AE$4-$B31+1)</f>
        <v/>
      </c>
      <c r="AF31" s="121">
        <f>$C31*INDEX(Curves!$BD$8:$BD$68,AF$4-$B31+1)</f>
        <v/>
      </c>
      <c r="AG31" s="121">
        <f>$C31*INDEX(Curves!$BD$8:$BD$68,AG$4-$B31+1)</f>
        <v/>
      </c>
      <c r="AH31" s="121">
        <f>$C31*INDEX(Curves!$BD$8:$BD$68,AH$4-$B31+1)</f>
        <v/>
      </c>
      <c r="AI31" s="121">
        <f>$C31*INDEX(Curves!$BD$8:$BD$68,AI$4-$B31+1)</f>
        <v/>
      </c>
      <c r="AJ31" s="121">
        <f>$C31*INDEX(Curves!$BD$8:$BD$68,AJ$4-$B31+1)</f>
        <v/>
      </c>
      <c r="AK31" s="121">
        <f>$C31*INDEX(Curves!$BD$8:$BD$68,AK$4-$B31+1)</f>
        <v/>
      </c>
      <c r="AL31" s="121">
        <f>$C31*INDEX(Curves!$BD$8:$BD$68,AL$4-$B31+1)</f>
        <v/>
      </c>
      <c r="AM31" s="121">
        <f>$C31*INDEX(Curves!$BD$8:$BD$68,AM$4-$B31+1)</f>
        <v/>
      </c>
      <c r="AN31" s="121">
        <f>$C31*INDEX(Curves!$BD$8:$BD$68,AN$4-$B31+1)</f>
        <v/>
      </c>
      <c r="AO31" s="121">
        <f>$C31*INDEX(Curves!$BD$8:$BD$68,AO$4-$B31+1)</f>
        <v/>
      </c>
      <c r="AP31" s="121">
        <f>$C31*INDEX(Curves!$BD$8:$BD$68,AP$4-$B31+1)</f>
        <v/>
      </c>
      <c r="AQ31" s="121">
        <f>$C31*INDEX(Curves!$BD$8:$BD$68,AQ$4-$B31+1)</f>
        <v/>
      </c>
      <c r="AR31" s="121">
        <f>$C31*INDEX(Curves!$BD$8:$BD$68,AR$4-$B31+1)</f>
        <v/>
      </c>
      <c r="AS31" s="121">
        <f>$C31*INDEX(Curves!$BD$8:$BD$68,AS$4-$B31+1)</f>
        <v/>
      </c>
      <c r="AT31" s="121">
        <f>$C31*INDEX(Curves!$BD$8:$BD$68,AT$4-$B31+1)</f>
        <v/>
      </c>
      <c r="AU31" s="121">
        <f>$C31*INDEX(Curves!$BD$8:$BD$68,AU$4-$B31+1)</f>
        <v/>
      </c>
      <c r="AV31" s="121">
        <f>$C31*INDEX(Curves!$BD$8:$BD$68,AV$4-$B31+1)</f>
        <v/>
      </c>
      <c r="AW31" s="121">
        <f>$C31*INDEX(Curves!$BD$8:$BD$68,AW$4-$B31+1)</f>
        <v/>
      </c>
      <c r="AX31" s="121">
        <f>$C31*INDEX(Curves!$BD$8:$BD$68,AX$4-$B31+1)</f>
        <v/>
      </c>
      <c r="AY31" s="121">
        <f>$C31*INDEX(Curves!$BD$8:$BD$68,AY$4-$B31+1)</f>
        <v/>
      </c>
      <c r="AZ31" s="121">
        <f>$C31*INDEX(Curves!$BD$8:$BD$68,AZ$4-$B31+1)</f>
        <v/>
      </c>
      <c r="BA31" s="121">
        <f>$C31*INDEX(Curves!$BD$8:$BD$68,BA$4-$B31+1)</f>
        <v/>
      </c>
      <c r="BB31" s="121">
        <f>$C31*INDEX(Curves!$BD$8:$BD$68,BB$4-$B31+1)</f>
        <v/>
      </c>
      <c r="BC31" s="121">
        <f>$C31*INDEX(Curves!$BD$8:$BD$68,BC$4-$B31+1)</f>
        <v/>
      </c>
      <c r="BD31" s="121">
        <f>$C31*INDEX(Curves!$BD$8:$BD$68,BD$4-$B31+1)</f>
        <v/>
      </c>
      <c r="BE31" s="121">
        <f>$C31*INDEX(Curves!$BD$8:$BD$68,BE$4-$B31+1)</f>
        <v/>
      </c>
      <c r="BF31" s="121">
        <f>$C31*INDEX(Curves!$BD$8:$BD$68,BF$4-$B31+1)</f>
        <v/>
      </c>
      <c r="BG31" s="121">
        <f>$C31*INDEX(Curves!$BD$8:$BD$68,BG$4-$B31+1)</f>
        <v/>
      </c>
      <c r="BH31" s="121">
        <f>$C31*INDEX(Curves!$BD$8:$BD$68,BH$4-$B31+1)</f>
        <v/>
      </c>
      <c r="BI31" s="121">
        <f>$C31*INDEX(Curves!$BD$8:$BD$68,BI$4-$B31+1)</f>
        <v/>
      </c>
      <c r="BJ31" s="121">
        <f>$C31*INDEX(Curves!$BD$8:$BD$68,BJ$4-$B31+1)</f>
        <v/>
      </c>
      <c r="BK31" s="121">
        <f>$C31*INDEX(Curves!$BD$8:$BD$68,BK$4-$B31+1)</f>
        <v/>
      </c>
      <c r="BL31" s="121">
        <f>$C31*INDEX(Curves!$BD$8:$BD$68,BL$4-$B31+1)</f>
        <v/>
      </c>
    </row>
    <row r="32">
      <c r="A32" s="116" t="inlineStr">
        <is>
          <t>Cohort month 23</t>
        </is>
      </c>
      <c r="B32" s="116" t="n">
        <v>23</v>
      </c>
      <c r="C32" s="33">
        <f>INDEX(Ops!$E$110:$BL$110,1,$B32)</f>
        <v/>
      </c>
      <c r="AB32" s="121">
        <f>$C32*INDEX(Curves!$BD$8:$BD$68,AB$4-$B32+1)</f>
        <v/>
      </c>
      <c r="AC32" s="121">
        <f>$C32*INDEX(Curves!$BD$8:$BD$68,AC$4-$B32+1)</f>
        <v/>
      </c>
      <c r="AD32" s="121">
        <f>$C32*INDEX(Curves!$BD$8:$BD$68,AD$4-$B32+1)</f>
        <v/>
      </c>
      <c r="AE32" s="121">
        <f>$C32*INDEX(Curves!$BD$8:$BD$68,AE$4-$B32+1)</f>
        <v/>
      </c>
      <c r="AF32" s="121">
        <f>$C32*INDEX(Curves!$BD$8:$BD$68,AF$4-$B32+1)</f>
        <v/>
      </c>
      <c r="AG32" s="121">
        <f>$C32*INDEX(Curves!$BD$8:$BD$68,AG$4-$B32+1)</f>
        <v/>
      </c>
      <c r="AH32" s="121">
        <f>$C32*INDEX(Curves!$BD$8:$BD$68,AH$4-$B32+1)</f>
        <v/>
      </c>
      <c r="AI32" s="121">
        <f>$C32*INDEX(Curves!$BD$8:$BD$68,AI$4-$B32+1)</f>
        <v/>
      </c>
      <c r="AJ32" s="121">
        <f>$C32*INDEX(Curves!$BD$8:$BD$68,AJ$4-$B32+1)</f>
        <v/>
      </c>
      <c r="AK32" s="121">
        <f>$C32*INDEX(Curves!$BD$8:$BD$68,AK$4-$B32+1)</f>
        <v/>
      </c>
      <c r="AL32" s="121">
        <f>$C32*INDEX(Curves!$BD$8:$BD$68,AL$4-$B32+1)</f>
        <v/>
      </c>
      <c r="AM32" s="121">
        <f>$C32*INDEX(Curves!$BD$8:$BD$68,AM$4-$B32+1)</f>
        <v/>
      </c>
      <c r="AN32" s="121">
        <f>$C32*INDEX(Curves!$BD$8:$BD$68,AN$4-$B32+1)</f>
        <v/>
      </c>
      <c r="AO32" s="121">
        <f>$C32*INDEX(Curves!$BD$8:$BD$68,AO$4-$B32+1)</f>
        <v/>
      </c>
      <c r="AP32" s="121">
        <f>$C32*INDEX(Curves!$BD$8:$BD$68,AP$4-$B32+1)</f>
        <v/>
      </c>
      <c r="AQ32" s="121">
        <f>$C32*INDEX(Curves!$BD$8:$BD$68,AQ$4-$B32+1)</f>
        <v/>
      </c>
      <c r="AR32" s="121">
        <f>$C32*INDEX(Curves!$BD$8:$BD$68,AR$4-$B32+1)</f>
        <v/>
      </c>
      <c r="AS32" s="121">
        <f>$C32*INDEX(Curves!$BD$8:$BD$68,AS$4-$B32+1)</f>
        <v/>
      </c>
      <c r="AT32" s="121">
        <f>$C32*INDEX(Curves!$BD$8:$BD$68,AT$4-$B32+1)</f>
        <v/>
      </c>
      <c r="AU32" s="121">
        <f>$C32*INDEX(Curves!$BD$8:$BD$68,AU$4-$B32+1)</f>
        <v/>
      </c>
      <c r="AV32" s="121">
        <f>$C32*INDEX(Curves!$BD$8:$BD$68,AV$4-$B32+1)</f>
        <v/>
      </c>
      <c r="AW32" s="121">
        <f>$C32*INDEX(Curves!$BD$8:$BD$68,AW$4-$B32+1)</f>
        <v/>
      </c>
      <c r="AX32" s="121">
        <f>$C32*INDEX(Curves!$BD$8:$BD$68,AX$4-$B32+1)</f>
        <v/>
      </c>
      <c r="AY32" s="121">
        <f>$C32*INDEX(Curves!$BD$8:$BD$68,AY$4-$B32+1)</f>
        <v/>
      </c>
      <c r="AZ32" s="121">
        <f>$C32*INDEX(Curves!$BD$8:$BD$68,AZ$4-$B32+1)</f>
        <v/>
      </c>
      <c r="BA32" s="121">
        <f>$C32*INDEX(Curves!$BD$8:$BD$68,BA$4-$B32+1)</f>
        <v/>
      </c>
      <c r="BB32" s="121">
        <f>$C32*INDEX(Curves!$BD$8:$BD$68,BB$4-$B32+1)</f>
        <v/>
      </c>
      <c r="BC32" s="121">
        <f>$C32*INDEX(Curves!$BD$8:$BD$68,BC$4-$B32+1)</f>
        <v/>
      </c>
      <c r="BD32" s="121">
        <f>$C32*INDEX(Curves!$BD$8:$BD$68,BD$4-$B32+1)</f>
        <v/>
      </c>
      <c r="BE32" s="121">
        <f>$C32*INDEX(Curves!$BD$8:$BD$68,BE$4-$B32+1)</f>
        <v/>
      </c>
      <c r="BF32" s="121">
        <f>$C32*INDEX(Curves!$BD$8:$BD$68,BF$4-$B32+1)</f>
        <v/>
      </c>
      <c r="BG32" s="121">
        <f>$C32*INDEX(Curves!$BD$8:$BD$68,BG$4-$B32+1)</f>
        <v/>
      </c>
      <c r="BH32" s="121">
        <f>$C32*INDEX(Curves!$BD$8:$BD$68,BH$4-$B32+1)</f>
        <v/>
      </c>
      <c r="BI32" s="121">
        <f>$C32*INDEX(Curves!$BD$8:$BD$68,BI$4-$B32+1)</f>
        <v/>
      </c>
      <c r="BJ32" s="121">
        <f>$C32*INDEX(Curves!$BD$8:$BD$68,BJ$4-$B32+1)</f>
        <v/>
      </c>
      <c r="BK32" s="121">
        <f>$C32*INDEX(Curves!$BD$8:$BD$68,BK$4-$B32+1)</f>
        <v/>
      </c>
      <c r="BL32" s="121">
        <f>$C32*INDEX(Curves!$BD$8:$BD$68,BL$4-$B32+1)</f>
        <v/>
      </c>
    </row>
    <row r="33">
      <c r="A33" s="116" t="inlineStr">
        <is>
          <t>Cohort month 24</t>
        </is>
      </c>
      <c r="B33" s="116" t="n">
        <v>24</v>
      </c>
      <c r="C33" s="33">
        <f>INDEX(Ops!$E$110:$BL$110,1,$B33)</f>
        <v/>
      </c>
      <c r="AC33" s="121">
        <f>$C33*INDEX(Curves!$BD$8:$BD$68,AC$4-$B33+1)</f>
        <v/>
      </c>
      <c r="AD33" s="121">
        <f>$C33*INDEX(Curves!$BD$8:$BD$68,AD$4-$B33+1)</f>
        <v/>
      </c>
      <c r="AE33" s="121">
        <f>$C33*INDEX(Curves!$BD$8:$BD$68,AE$4-$B33+1)</f>
        <v/>
      </c>
      <c r="AF33" s="121">
        <f>$C33*INDEX(Curves!$BD$8:$BD$68,AF$4-$B33+1)</f>
        <v/>
      </c>
      <c r="AG33" s="121">
        <f>$C33*INDEX(Curves!$BD$8:$BD$68,AG$4-$B33+1)</f>
        <v/>
      </c>
      <c r="AH33" s="121">
        <f>$C33*INDEX(Curves!$BD$8:$BD$68,AH$4-$B33+1)</f>
        <v/>
      </c>
      <c r="AI33" s="121">
        <f>$C33*INDEX(Curves!$BD$8:$BD$68,AI$4-$B33+1)</f>
        <v/>
      </c>
      <c r="AJ33" s="121">
        <f>$C33*INDEX(Curves!$BD$8:$BD$68,AJ$4-$B33+1)</f>
        <v/>
      </c>
      <c r="AK33" s="121">
        <f>$C33*INDEX(Curves!$BD$8:$BD$68,AK$4-$B33+1)</f>
        <v/>
      </c>
      <c r="AL33" s="121">
        <f>$C33*INDEX(Curves!$BD$8:$BD$68,AL$4-$B33+1)</f>
        <v/>
      </c>
      <c r="AM33" s="121">
        <f>$C33*INDEX(Curves!$BD$8:$BD$68,AM$4-$B33+1)</f>
        <v/>
      </c>
      <c r="AN33" s="121">
        <f>$C33*INDEX(Curves!$BD$8:$BD$68,AN$4-$B33+1)</f>
        <v/>
      </c>
      <c r="AO33" s="121">
        <f>$C33*INDEX(Curves!$BD$8:$BD$68,AO$4-$B33+1)</f>
        <v/>
      </c>
      <c r="AP33" s="121">
        <f>$C33*INDEX(Curves!$BD$8:$BD$68,AP$4-$B33+1)</f>
        <v/>
      </c>
      <c r="AQ33" s="121">
        <f>$C33*INDEX(Curves!$BD$8:$BD$68,AQ$4-$B33+1)</f>
        <v/>
      </c>
      <c r="AR33" s="121">
        <f>$C33*INDEX(Curves!$BD$8:$BD$68,AR$4-$B33+1)</f>
        <v/>
      </c>
      <c r="AS33" s="121">
        <f>$C33*INDEX(Curves!$BD$8:$BD$68,AS$4-$B33+1)</f>
        <v/>
      </c>
      <c r="AT33" s="121">
        <f>$C33*INDEX(Curves!$BD$8:$BD$68,AT$4-$B33+1)</f>
        <v/>
      </c>
      <c r="AU33" s="121">
        <f>$C33*INDEX(Curves!$BD$8:$BD$68,AU$4-$B33+1)</f>
        <v/>
      </c>
      <c r="AV33" s="121">
        <f>$C33*INDEX(Curves!$BD$8:$BD$68,AV$4-$B33+1)</f>
        <v/>
      </c>
      <c r="AW33" s="121">
        <f>$C33*INDEX(Curves!$BD$8:$BD$68,AW$4-$B33+1)</f>
        <v/>
      </c>
      <c r="AX33" s="121">
        <f>$C33*INDEX(Curves!$BD$8:$BD$68,AX$4-$B33+1)</f>
        <v/>
      </c>
      <c r="AY33" s="121">
        <f>$C33*INDEX(Curves!$BD$8:$BD$68,AY$4-$B33+1)</f>
        <v/>
      </c>
      <c r="AZ33" s="121">
        <f>$C33*INDEX(Curves!$BD$8:$BD$68,AZ$4-$B33+1)</f>
        <v/>
      </c>
      <c r="BA33" s="121">
        <f>$C33*INDEX(Curves!$BD$8:$BD$68,BA$4-$B33+1)</f>
        <v/>
      </c>
      <c r="BB33" s="121">
        <f>$C33*INDEX(Curves!$BD$8:$BD$68,BB$4-$B33+1)</f>
        <v/>
      </c>
      <c r="BC33" s="121">
        <f>$C33*INDEX(Curves!$BD$8:$BD$68,BC$4-$B33+1)</f>
        <v/>
      </c>
      <c r="BD33" s="121">
        <f>$C33*INDEX(Curves!$BD$8:$BD$68,BD$4-$B33+1)</f>
        <v/>
      </c>
      <c r="BE33" s="121">
        <f>$C33*INDEX(Curves!$BD$8:$BD$68,BE$4-$B33+1)</f>
        <v/>
      </c>
      <c r="BF33" s="121">
        <f>$C33*INDEX(Curves!$BD$8:$BD$68,BF$4-$B33+1)</f>
        <v/>
      </c>
      <c r="BG33" s="121">
        <f>$C33*INDEX(Curves!$BD$8:$BD$68,BG$4-$B33+1)</f>
        <v/>
      </c>
      <c r="BH33" s="121">
        <f>$C33*INDEX(Curves!$BD$8:$BD$68,BH$4-$B33+1)</f>
        <v/>
      </c>
      <c r="BI33" s="121">
        <f>$C33*INDEX(Curves!$BD$8:$BD$68,BI$4-$B33+1)</f>
        <v/>
      </c>
      <c r="BJ33" s="121">
        <f>$C33*INDEX(Curves!$BD$8:$BD$68,BJ$4-$B33+1)</f>
        <v/>
      </c>
      <c r="BK33" s="121">
        <f>$C33*INDEX(Curves!$BD$8:$BD$68,BK$4-$B33+1)</f>
        <v/>
      </c>
      <c r="BL33" s="121">
        <f>$C33*INDEX(Curves!$BD$8:$BD$68,BL$4-$B33+1)</f>
        <v/>
      </c>
    </row>
    <row r="34">
      <c r="A34" s="116" t="inlineStr">
        <is>
          <t>Cohort month 25</t>
        </is>
      </c>
      <c r="B34" s="116" t="n">
        <v>25</v>
      </c>
      <c r="C34" s="33">
        <f>INDEX(Ops!$E$110:$BL$110,1,$B34)</f>
        <v/>
      </c>
      <c r="AD34" s="121">
        <f>$C34*INDEX(Curves!$BD$8:$BD$68,AD$4-$B34+1)</f>
        <v/>
      </c>
      <c r="AE34" s="121">
        <f>$C34*INDEX(Curves!$BD$8:$BD$68,AE$4-$B34+1)</f>
        <v/>
      </c>
      <c r="AF34" s="121">
        <f>$C34*INDEX(Curves!$BD$8:$BD$68,AF$4-$B34+1)</f>
        <v/>
      </c>
      <c r="AG34" s="121">
        <f>$C34*INDEX(Curves!$BD$8:$BD$68,AG$4-$B34+1)</f>
        <v/>
      </c>
      <c r="AH34" s="121">
        <f>$C34*INDEX(Curves!$BD$8:$BD$68,AH$4-$B34+1)</f>
        <v/>
      </c>
      <c r="AI34" s="121">
        <f>$C34*INDEX(Curves!$BD$8:$BD$68,AI$4-$B34+1)</f>
        <v/>
      </c>
      <c r="AJ34" s="121">
        <f>$C34*INDEX(Curves!$BD$8:$BD$68,AJ$4-$B34+1)</f>
        <v/>
      </c>
      <c r="AK34" s="121">
        <f>$C34*INDEX(Curves!$BD$8:$BD$68,AK$4-$B34+1)</f>
        <v/>
      </c>
      <c r="AL34" s="121">
        <f>$C34*INDEX(Curves!$BD$8:$BD$68,AL$4-$B34+1)</f>
        <v/>
      </c>
      <c r="AM34" s="121">
        <f>$C34*INDEX(Curves!$BD$8:$BD$68,AM$4-$B34+1)</f>
        <v/>
      </c>
      <c r="AN34" s="121">
        <f>$C34*INDEX(Curves!$BD$8:$BD$68,AN$4-$B34+1)</f>
        <v/>
      </c>
      <c r="AO34" s="121">
        <f>$C34*INDEX(Curves!$BD$8:$BD$68,AO$4-$B34+1)</f>
        <v/>
      </c>
      <c r="AP34" s="121">
        <f>$C34*INDEX(Curves!$BD$8:$BD$68,AP$4-$B34+1)</f>
        <v/>
      </c>
      <c r="AQ34" s="121">
        <f>$C34*INDEX(Curves!$BD$8:$BD$68,AQ$4-$B34+1)</f>
        <v/>
      </c>
      <c r="AR34" s="121">
        <f>$C34*INDEX(Curves!$BD$8:$BD$68,AR$4-$B34+1)</f>
        <v/>
      </c>
      <c r="AS34" s="121">
        <f>$C34*INDEX(Curves!$BD$8:$BD$68,AS$4-$B34+1)</f>
        <v/>
      </c>
      <c r="AT34" s="121">
        <f>$C34*INDEX(Curves!$BD$8:$BD$68,AT$4-$B34+1)</f>
        <v/>
      </c>
      <c r="AU34" s="121">
        <f>$C34*INDEX(Curves!$BD$8:$BD$68,AU$4-$B34+1)</f>
        <v/>
      </c>
      <c r="AV34" s="121">
        <f>$C34*INDEX(Curves!$BD$8:$BD$68,AV$4-$B34+1)</f>
        <v/>
      </c>
      <c r="AW34" s="121">
        <f>$C34*INDEX(Curves!$BD$8:$BD$68,AW$4-$B34+1)</f>
        <v/>
      </c>
      <c r="AX34" s="121">
        <f>$C34*INDEX(Curves!$BD$8:$BD$68,AX$4-$B34+1)</f>
        <v/>
      </c>
      <c r="AY34" s="121">
        <f>$C34*INDEX(Curves!$BD$8:$BD$68,AY$4-$B34+1)</f>
        <v/>
      </c>
      <c r="AZ34" s="121">
        <f>$C34*INDEX(Curves!$BD$8:$BD$68,AZ$4-$B34+1)</f>
        <v/>
      </c>
      <c r="BA34" s="121">
        <f>$C34*INDEX(Curves!$BD$8:$BD$68,BA$4-$B34+1)</f>
        <v/>
      </c>
      <c r="BB34" s="121">
        <f>$C34*INDEX(Curves!$BD$8:$BD$68,BB$4-$B34+1)</f>
        <v/>
      </c>
      <c r="BC34" s="121">
        <f>$C34*INDEX(Curves!$BD$8:$BD$68,BC$4-$B34+1)</f>
        <v/>
      </c>
      <c r="BD34" s="121">
        <f>$C34*INDEX(Curves!$BD$8:$BD$68,BD$4-$B34+1)</f>
        <v/>
      </c>
      <c r="BE34" s="121">
        <f>$C34*INDEX(Curves!$BD$8:$BD$68,BE$4-$B34+1)</f>
        <v/>
      </c>
      <c r="BF34" s="121">
        <f>$C34*INDEX(Curves!$BD$8:$BD$68,BF$4-$B34+1)</f>
        <v/>
      </c>
      <c r="BG34" s="121">
        <f>$C34*INDEX(Curves!$BD$8:$BD$68,BG$4-$B34+1)</f>
        <v/>
      </c>
      <c r="BH34" s="121">
        <f>$C34*INDEX(Curves!$BD$8:$BD$68,BH$4-$B34+1)</f>
        <v/>
      </c>
      <c r="BI34" s="121">
        <f>$C34*INDEX(Curves!$BD$8:$BD$68,BI$4-$B34+1)</f>
        <v/>
      </c>
      <c r="BJ34" s="121">
        <f>$C34*INDEX(Curves!$BD$8:$BD$68,BJ$4-$B34+1)</f>
        <v/>
      </c>
      <c r="BK34" s="121">
        <f>$C34*INDEX(Curves!$BD$8:$BD$68,BK$4-$B34+1)</f>
        <v/>
      </c>
      <c r="BL34" s="121">
        <f>$C34*INDEX(Curves!$BD$8:$BD$68,BL$4-$B34+1)</f>
        <v/>
      </c>
    </row>
    <row r="35">
      <c r="A35" s="116" t="inlineStr">
        <is>
          <t>Cohort month 26</t>
        </is>
      </c>
      <c r="B35" s="116" t="n">
        <v>26</v>
      </c>
      <c r="C35" s="33">
        <f>INDEX(Ops!$E$110:$BL$110,1,$B35)</f>
        <v/>
      </c>
      <c r="AE35" s="121">
        <f>$C35*INDEX(Curves!$BD$8:$BD$68,AE$4-$B35+1)</f>
        <v/>
      </c>
      <c r="AF35" s="121">
        <f>$C35*INDEX(Curves!$BD$8:$BD$68,AF$4-$B35+1)</f>
        <v/>
      </c>
      <c r="AG35" s="121">
        <f>$C35*INDEX(Curves!$BD$8:$BD$68,AG$4-$B35+1)</f>
        <v/>
      </c>
      <c r="AH35" s="121">
        <f>$C35*INDEX(Curves!$BD$8:$BD$68,AH$4-$B35+1)</f>
        <v/>
      </c>
      <c r="AI35" s="121">
        <f>$C35*INDEX(Curves!$BD$8:$BD$68,AI$4-$B35+1)</f>
        <v/>
      </c>
      <c r="AJ35" s="121">
        <f>$C35*INDEX(Curves!$BD$8:$BD$68,AJ$4-$B35+1)</f>
        <v/>
      </c>
      <c r="AK35" s="121">
        <f>$C35*INDEX(Curves!$BD$8:$BD$68,AK$4-$B35+1)</f>
        <v/>
      </c>
      <c r="AL35" s="121">
        <f>$C35*INDEX(Curves!$BD$8:$BD$68,AL$4-$B35+1)</f>
        <v/>
      </c>
      <c r="AM35" s="121">
        <f>$C35*INDEX(Curves!$BD$8:$BD$68,AM$4-$B35+1)</f>
        <v/>
      </c>
      <c r="AN35" s="121">
        <f>$C35*INDEX(Curves!$BD$8:$BD$68,AN$4-$B35+1)</f>
        <v/>
      </c>
      <c r="AO35" s="121">
        <f>$C35*INDEX(Curves!$BD$8:$BD$68,AO$4-$B35+1)</f>
        <v/>
      </c>
      <c r="AP35" s="121">
        <f>$C35*INDEX(Curves!$BD$8:$BD$68,AP$4-$B35+1)</f>
        <v/>
      </c>
      <c r="AQ35" s="121">
        <f>$C35*INDEX(Curves!$BD$8:$BD$68,AQ$4-$B35+1)</f>
        <v/>
      </c>
      <c r="AR35" s="121">
        <f>$C35*INDEX(Curves!$BD$8:$BD$68,AR$4-$B35+1)</f>
        <v/>
      </c>
      <c r="AS35" s="121">
        <f>$C35*INDEX(Curves!$BD$8:$BD$68,AS$4-$B35+1)</f>
        <v/>
      </c>
      <c r="AT35" s="121">
        <f>$C35*INDEX(Curves!$BD$8:$BD$68,AT$4-$B35+1)</f>
        <v/>
      </c>
      <c r="AU35" s="121">
        <f>$C35*INDEX(Curves!$BD$8:$BD$68,AU$4-$B35+1)</f>
        <v/>
      </c>
      <c r="AV35" s="121">
        <f>$C35*INDEX(Curves!$BD$8:$BD$68,AV$4-$B35+1)</f>
        <v/>
      </c>
      <c r="AW35" s="121">
        <f>$C35*INDEX(Curves!$BD$8:$BD$68,AW$4-$B35+1)</f>
        <v/>
      </c>
      <c r="AX35" s="121">
        <f>$C35*INDEX(Curves!$BD$8:$BD$68,AX$4-$B35+1)</f>
        <v/>
      </c>
      <c r="AY35" s="121">
        <f>$C35*INDEX(Curves!$BD$8:$BD$68,AY$4-$B35+1)</f>
        <v/>
      </c>
      <c r="AZ35" s="121">
        <f>$C35*INDEX(Curves!$BD$8:$BD$68,AZ$4-$B35+1)</f>
        <v/>
      </c>
      <c r="BA35" s="121">
        <f>$C35*INDEX(Curves!$BD$8:$BD$68,BA$4-$B35+1)</f>
        <v/>
      </c>
      <c r="BB35" s="121">
        <f>$C35*INDEX(Curves!$BD$8:$BD$68,BB$4-$B35+1)</f>
        <v/>
      </c>
      <c r="BC35" s="121">
        <f>$C35*INDEX(Curves!$BD$8:$BD$68,BC$4-$B35+1)</f>
        <v/>
      </c>
      <c r="BD35" s="121">
        <f>$C35*INDEX(Curves!$BD$8:$BD$68,BD$4-$B35+1)</f>
        <v/>
      </c>
      <c r="BE35" s="121">
        <f>$C35*INDEX(Curves!$BD$8:$BD$68,BE$4-$B35+1)</f>
        <v/>
      </c>
      <c r="BF35" s="121">
        <f>$C35*INDEX(Curves!$BD$8:$BD$68,BF$4-$B35+1)</f>
        <v/>
      </c>
      <c r="BG35" s="121">
        <f>$C35*INDEX(Curves!$BD$8:$BD$68,BG$4-$B35+1)</f>
        <v/>
      </c>
      <c r="BH35" s="121">
        <f>$C35*INDEX(Curves!$BD$8:$BD$68,BH$4-$B35+1)</f>
        <v/>
      </c>
      <c r="BI35" s="121">
        <f>$C35*INDEX(Curves!$BD$8:$BD$68,BI$4-$B35+1)</f>
        <v/>
      </c>
      <c r="BJ35" s="121">
        <f>$C35*INDEX(Curves!$BD$8:$BD$68,BJ$4-$B35+1)</f>
        <v/>
      </c>
      <c r="BK35" s="121">
        <f>$C35*INDEX(Curves!$BD$8:$BD$68,BK$4-$B35+1)</f>
        <v/>
      </c>
      <c r="BL35" s="121">
        <f>$C35*INDEX(Curves!$BD$8:$BD$68,BL$4-$B35+1)</f>
        <v/>
      </c>
    </row>
    <row r="36">
      <c r="A36" s="116" t="inlineStr">
        <is>
          <t>Cohort month 27</t>
        </is>
      </c>
      <c r="B36" s="116" t="n">
        <v>27</v>
      </c>
      <c r="C36" s="33">
        <f>INDEX(Ops!$E$110:$BL$110,1,$B36)</f>
        <v/>
      </c>
      <c r="AF36" s="121">
        <f>$C36*INDEX(Curves!$BD$8:$BD$68,AF$4-$B36+1)</f>
        <v/>
      </c>
      <c r="AG36" s="121">
        <f>$C36*INDEX(Curves!$BD$8:$BD$68,AG$4-$B36+1)</f>
        <v/>
      </c>
      <c r="AH36" s="121">
        <f>$C36*INDEX(Curves!$BD$8:$BD$68,AH$4-$B36+1)</f>
        <v/>
      </c>
      <c r="AI36" s="121">
        <f>$C36*INDEX(Curves!$BD$8:$BD$68,AI$4-$B36+1)</f>
        <v/>
      </c>
      <c r="AJ36" s="121">
        <f>$C36*INDEX(Curves!$BD$8:$BD$68,AJ$4-$B36+1)</f>
        <v/>
      </c>
      <c r="AK36" s="121">
        <f>$C36*INDEX(Curves!$BD$8:$BD$68,AK$4-$B36+1)</f>
        <v/>
      </c>
      <c r="AL36" s="121">
        <f>$C36*INDEX(Curves!$BD$8:$BD$68,AL$4-$B36+1)</f>
        <v/>
      </c>
      <c r="AM36" s="121">
        <f>$C36*INDEX(Curves!$BD$8:$BD$68,AM$4-$B36+1)</f>
        <v/>
      </c>
      <c r="AN36" s="121">
        <f>$C36*INDEX(Curves!$BD$8:$BD$68,AN$4-$B36+1)</f>
        <v/>
      </c>
      <c r="AO36" s="121">
        <f>$C36*INDEX(Curves!$BD$8:$BD$68,AO$4-$B36+1)</f>
        <v/>
      </c>
      <c r="AP36" s="121">
        <f>$C36*INDEX(Curves!$BD$8:$BD$68,AP$4-$B36+1)</f>
        <v/>
      </c>
      <c r="AQ36" s="121">
        <f>$C36*INDEX(Curves!$BD$8:$BD$68,AQ$4-$B36+1)</f>
        <v/>
      </c>
      <c r="AR36" s="121">
        <f>$C36*INDEX(Curves!$BD$8:$BD$68,AR$4-$B36+1)</f>
        <v/>
      </c>
      <c r="AS36" s="121">
        <f>$C36*INDEX(Curves!$BD$8:$BD$68,AS$4-$B36+1)</f>
        <v/>
      </c>
      <c r="AT36" s="121">
        <f>$C36*INDEX(Curves!$BD$8:$BD$68,AT$4-$B36+1)</f>
        <v/>
      </c>
      <c r="AU36" s="121">
        <f>$C36*INDEX(Curves!$BD$8:$BD$68,AU$4-$B36+1)</f>
        <v/>
      </c>
      <c r="AV36" s="121">
        <f>$C36*INDEX(Curves!$BD$8:$BD$68,AV$4-$B36+1)</f>
        <v/>
      </c>
      <c r="AW36" s="121">
        <f>$C36*INDEX(Curves!$BD$8:$BD$68,AW$4-$B36+1)</f>
        <v/>
      </c>
      <c r="AX36" s="121">
        <f>$C36*INDEX(Curves!$BD$8:$BD$68,AX$4-$B36+1)</f>
        <v/>
      </c>
      <c r="AY36" s="121">
        <f>$C36*INDEX(Curves!$BD$8:$BD$68,AY$4-$B36+1)</f>
        <v/>
      </c>
      <c r="AZ36" s="121">
        <f>$C36*INDEX(Curves!$BD$8:$BD$68,AZ$4-$B36+1)</f>
        <v/>
      </c>
      <c r="BA36" s="121">
        <f>$C36*INDEX(Curves!$BD$8:$BD$68,BA$4-$B36+1)</f>
        <v/>
      </c>
      <c r="BB36" s="121">
        <f>$C36*INDEX(Curves!$BD$8:$BD$68,BB$4-$B36+1)</f>
        <v/>
      </c>
      <c r="BC36" s="121">
        <f>$C36*INDEX(Curves!$BD$8:$BD$68,BC$4-$B36+1)</f>
        <v/>
      </c>
      <c r="BD36" s="121">
        <f>$C36*INDEX(Curves!$BD$8:$BD$68,BD$4-$B36+1)</f>
        <v/>
      </c>
      <c r="BE36" s="121">
        <f>$C36*INDEX(Curves!$BD$8:$BD$68,BE$4-$B36+1)</f>
        <v/>
      </c>
      <c r="BF36" s="121">
        <f>$C36*INDEX(Curves!$BD$8:$BD$68,BF$4-$B36+1)</f>
        <v/>
      </c>
      <c r="BG36" s="121">
        <f>$C36*INDEX(Curves!$BD$8:$BD$68,BG$4-$B36+1)</f>
        <v/>
      </c>
      <c r="BH36" s="121">
        <f>$C36*INDEX(Curves!$BD$8:$BD$68,BH$4-$B36+1)</f>
        <v/>
      </c>
      <c r="BI36" s="121">
        <f>$C36*INDEX(Curves!$BD$8:$BD$68,BI$4-$B36+1)</f>
        <v/>
      </c>
      <c r="BJ36" s="121">
        <f>$C36*INDEX(Curves!$BD$8:$BD$68,BJ$4-$B36+1)</f>
        <v/>
      </c>
      <c r="BK36" s="121">
        <f>$C36*INDEX(Curves!$BD$8:$BD$68,BK$4-$B36+1)</f>
        <v/>
      </c>
      <c r="BL36" s="121">
        <f>$C36*INDEX(Curves!$BD$8:$BD$68,BL$4-$B36+1)</f>
        <v/>
      </c>
    </row>
    <row r="37">
      <c r="A37" s="116" t="inlineStr">
        <is>
          <t>Cohort month 28</t>
        </is>
      </c>
      <c r="B37" s="116" t="n">
        <v>28</v>
      </c>
      <c r="C37" s="33">
        <f>INDEX(Ops!$E$110:$BL$110,1,$B37)</f>
        <v/>
      </c>
      <c r="AG37" s="121">
        <f>$C37*INDEX(Curves!$BD$8:$BD$68,AG$4-$B37+1)</f>
        <v/>
      </c>
      <c r="AH37" s="121">
        <f>$C37*INDEX(Curves!$BD$8:$BD$68,AH$4-$B37+1)</f>
        <v/>
      </c>
      <c r="AI37" s="121">
        <f>$C37*INDEX(Curves!$BD$8:$BD$68,AI$4-$B37+1)</f>
        <v/>
      </c>
      <c r="AJ37" s="121">
        <f>$C37*INDEX(Curves!$BD$8:$BD$68,AJ$4-$B37+1)</f>
        <v/>
      </c>
      <c r="AK37" s="121">
        <f>$C37*INDEX(Curves!$BD$8:$BD$68,AK$4-$B37+1)</f>
        <v/>
      </c>
      <c r="AL37" s="121">
        <f>$C37*INDEX(Curves!$BD$8:$BD$68,AL$4-$B37+1)</f>
        <v/>
      </c>
      <c r="AM37" s="121">
        <f>$C37*INDEX(Curves!$BD$8:$BD$68,AM$4-$B37+1)</f>
        <v/>
      </c>
      <c r="AN37" s="121">
        <f>$C37*INDEX(Curves!$BD$8:$BD$68,AN$4-$B37+1)</f>
        <v/>
      </c>
      <c r="AO37" s="121">
        <f>$C37*INDEX(Curves!$BD$8:$BD$68,AO$4-$B37+1)</f>
        <v/>
      </c>
      <c r="AP37" s="121">
        <f>$C37*INDEX(Curves!$BD$8:$BD$68,AP$4-$B37+1)</f>
        <v/>
      </c>
      <c r="AQ37" s="121">
        <f>$C37*INDEX(Curves!$BD$8:$BD$68,AQ$4-$B37+1)</f>
        <v/>
      </c>
      <c r="AR37" s="121">
        <f>$C37*INDEX(Curves!$BD$8:$BD$68,AR$4-$B37+1)</f>
        <v/>
      </c>
      <c r="AS37" s="121">
        <f>$C37*INDEX(Curves!$BD$8:$BD$68,AS$4-$B37+1)</f>
        <v/>
      </c>
      <c r="AT37" s="121">
        <f>$C37*INDEX(Curves!$BD$8:$BD$68,AT$4-$B37+1)</f>
        <v/>
      </c>
      <c r="AU37" s="121">
        <f>$C37*INDEX(Curves!$BD$8:$BD$68,AU$4-$B37+1)</f>
        <v/>
      </c>
      <c r="AV37" s="121">
        <f>$C37*INDEX(Curves!$BD$8:$BD$68,AV$4-$B37+1)</f>
        <v/>
      </c>
      <c r="AW37" s="121">
        <f>$C37*INDEX(Curves!$BD$8:$BD$68,AW$4-$B37+1)</f>
        <v/>
      </c>
      <c r="AX37" s="121">
        <f>$C37*INDEX(Curves!$BD$8:$BD$68,AX$4-$B37+1)</f>
        <v/>
      </c>
      <c r="AY37" s="121">
        <f>$C37*INDEX(Curves!$BD$8:$BD$68,AY$4-$B37+1)</f>
        <v/>
      </c>
      <c r="AZ37" s="121">
        <f>$C37*INDEX(Curves!$BD$8:$BD$68,AZ$4-$B37+1)</f>
        <v/>
      </c>
      <c r="BA37" s="121">
        <f>$C37*INDEX(Curves!$BD$8:$BD$68,BA$4-$B37+1)</f>
        <v/>
      </c>
      <c r="BB37" s="121">
        <f>$C37*INDEX(Curves!$BD$8:$BD$68,BB$4-$B37+1)</f>
        <v/>
      </c>
      <c r="BC37" s="121">
        <f>$C37*INDEX(Curves!$BD$8:$BD$68,BC$4-$B37+1)</f>
        <v/>
      </c>
      <c r="BD37" s="121">
        <f>$C37*INDEX(Curves!$BD$8:$BD$68,BD$4-$B37+1)</f>
        <v/>
      </c>
      <c r="BE37" s="121">
        <f>$C37*INDEX(Curves!$BD$8:$BD$68,BE$4-$B37+1)</f>
        <v/>
      </c>
      <c r="BF37" s="121">
        <f>$C37*INDEX(Curves!$BD$8:$BD$68,BF$4-$B37+1)</f>
        <v/>
      </c>
      <c r="BG37" s="121">
        <f>$C37*INDEX(Curves!$BD$8:$BD$68,BG$4-$B37+1)</f>
        <v/>
      </c>
      <c r="BH37" s="121">
        <f>$C37*INDEX(Curves!$BD$8:$BD$68,BH$4-$B37+1)</f>
        <v/>
      </c>
      <c r="BI37" s="121">
        <f>$C37*INDEX(Curves!$BD$8:$BD$68,BI$4-$B37+1)</f>
        <v/>
      </c>
      <c r="BJ37" s="121">
        <f>$C37*INDEX(Curves!$BD$8:$BD$68,BJ$4-$B37+1)</f>
        <v/>
      </c>
      <c r="BK37" s="121">
        <f>$C37*INDEX(Curves!$BD$8:$BD$68,BK$4-$B37+1)</f>
        <v/>
      </c>
      <c r="BL37" s="121">
        <f>$C37*INDEX(Curves!$BD$8:$BD$68,BL$4-$B37+1)</f>
        <v/>
      </c>
    </row>
    <row r="38">
      <c r="A38" s="116" t="inlineStr">
        <is>
          <t>Cohort month 29</t>
        </is>
      </c>
      <c r="B38" s="116" t="n">
        <v>29</v>
      </c>
      <c r="C38" s="33">
        <f>INDEX(Ops!$E$110:$BL$110,1,$B38)</f>
        <v/>
      </c>
      <c r="AH38" s="121">
        <f>$C38*INDEX(Curves!$BD$8:$BD$68,AH$4-$B38+1)</f>
        <v/>
      </c>
      <c r="AI38" s="121">
        <f>$C38*INDEX(Curves!$BD$8:$BD$68,AI$4-$B38+1)</f>
        <v/>
      </c>
      <c r="AJ38" s="121">
        <f>$C38*INDEX(Curves!$BD$8:$BD$68,AJ$4-$B38+1)</f>
        <v/>
      </c>
      <c r="AK38" s="121">
        <f>$C38*INDEX(Curves!$BD$8:$BD$68,AK$4-$B38+1)</f>
        <v/>
      </c>
      <c r="AL38" s="121">
        <f>$C38*INDEX(Curves!$BD$8:$BD$68,AL$4-$B38+1)</f>
        <v/>
      </c>
      <c r="AM38" s="121">
        <f>$C38*INDEX(Curves!$BD$8:$BD$68,AM$4-$B38+1)</f>
        <v/>
      </c>
      <c r="AN38" s="121">
        <f>$C38*INDEX(Curves!$BD$8:$BD$68,AN$4-$B38+1)</f>
        <v/>
      </c>
      <c r="AO38" s="121">
        <f>$C38*INDEX(Curves!$BD$8:$BD$68,AO$4-$B38+1)</f>
        <v/>
      </c>
      <c r="AP38" s="121">
        <f>$C38*INDEX(Curves!$BD$8:$BD$68,AP$4-$B38+1)</f>
        <v/>
      </c>
      <c r="AQ38" s="121">
        <f>$C38*INDEX(Curves!$BD$8:$BD$68,AQ$4-$B38+1)</f>
        <v/>
      </c>
      <c r="AR38" s="121">
        <f>$C38*INDEX(Curves!$BD$8:$BD$68,AR$4-$B38+1)</f>
        <v/>
      </c>
      <c r="AS38" s="121">
        <f>$C38*INDEX(Curves!$BD$8:$BD$68,AS$4-$B38+1)</f>
        <v/>
      </c>
      <c r="AT38" s="121">
        <f>$C38*INDEX(Curves!$BD$8:$BD$68,AT$4-$B38+1)</f>
        <v/>
      </c>
      <c r="AU38" s="121">
        <f>$C38*INDEX(Curves!$BD$8:$BD$68,AU$4-$B38+1)</f>
        <v/>
      </c>
      <c r="AV38" s="121">
        <f>$C38*INDEX(Curves!$BD$8:$BD$68,AV$4-$B38+1)</f>
        <v/>
      </c>
      <c r="AW38" s="121">
        <f>$C38*INDEX(Curves!$BD$8:$BD$68,AW$4-$B38+1)</f>
        <v/>
      </c>
      <c r="AX38" s="121">
        <f>$C38*INDEX(Curves!$BD$8:$BD$68,AX$4-$B38+1)</f>
        <v/>
      </c>
      <c r="AY38" s="121">
        <f>$C38*INDEX(Curves!$BD$8:$BD$68,AY$4-$B38+1)</f>
        <v/>
      </c>
      <c r="AZ38" s="121">
        <f>$C38*INDEX(Curves!$BD$8:$BD$68,AZ$4-$B38+1)</f>
        <v/>
      </c>
      <c r="BA38" s="121">
        <f>$C38*INDEX(Curves!$BD$8:$BD$68,BA$4-$B38+1)</f>
        <v/>
      </c>
      <c r="BB38" s="121">
        <f>$C38*INDEX(Curves!$BD$8:$BD$68,BB$4-$B38+1)</f>
        <v/>
      </c>
      <c r="BC38" s="121">
        <f>$C38*INDEX(Curves!$BD$8:$BD$68,BC$4-$B38+1)</f>
        <v/>
      </c>
      <c r="BD38" s="121">
        <f>$C38*INDEX(Curves!$BD$8:$BD$68,BD$4-$B38+1)</f>
        <v/>
      </c>
      <c r="BE38" s="121">
        <f>$C38*INDEX(Curves!$BD$8:$BD$68,BE$4-$B38+1)</f>
        <v/>
      </c>
      <c r="BF38" s="121">
        <f>$C38*INDEX(Curves!$BD$8:$BD$68,BF$4-$B38+1)</f>
        <v/>
      </c>
      <c r="BG38" s="121">
        <f>$C38*INDEX(Curves!$BD$8:$BD$68,BG$4-$B38+1)</f>
        <v/>
      </c>
      <c r="BH38" s="121">
        <f>$C38*INDEX(Curves!$BD$8:$BD$68,BH$4-$B38+1)</f>
        <v/>
      </c>
      <c r="BI38" s="121">
        <f>$C38*INDEX(Curves!$BD$8:$BD$68,BI$4-$B38+1)</f>
        <v/>
      </c>
      <c r="BJ38" s="121">
        <f>$C38*INDEX(Curves!$BD$8:$BD$68,BJ$4-$B38+1)</f>
        <v/>
      </c>
      <c r="BK38" s="121">
        <f>$C38*INDEX(Curves!$BD$8:$BD$68,BK$4-$B38+1)</f>
        <v/>
      </c>
      <c r="BL38" s="121">
        <f>$C38*INDEX(Curves!$BD$8:$BD$68,BL$4-$B38+1)</f>
        <v/>
      </c>
    </row>
    <row r="39">
      <c r="A39" s="116" t="inlineStr">
        <is>
          <t>Cohort month 30</t>
        </is>
      </c>
      <c r="B39" s="116" t="n">
        <v>30</v>
      </c>
      <c r="C39" s="33">
        <f>INDEX(Ops!$E$110:$BL$110,1,$B39)</f>
        <v/>
      </c>
      <c r="AI39" s="121">
        <f>$C39*INDEX(Curves!$BD$8:$BD$68,AI$4-$B39+1)</f>
        <v/>
      </c>
      <c r="AJ39" s="121">
        <f>$C39*INDEX(Curves!$BD$8:$BD$68,AJ$4-$B39+1)</f>
        <v/>
      </c>
      <c r="AK39" s="121">
        <f>$C39*INDEX(Curves!$BD$8:$BD$68,AK$4-$B39+1)</f>
        <v/>
      </c>
      <c r="AL39" s="121">
        <f>$C39*INDEX(Curves!$BD$8:$BD$68,AL$4-$B39+1)</f>
        <v/>
      </c>
      <c r="AM39" s="121">
        <f>$C39*INDEX(Curves!$BD$8:$BD$68,AM$4-$B39+1)</f>
        <v/>
      </c>
      <c r="AN39" s="121">
        <f>$C39*INDEX(Curves!$BD$8:$BD$68,AN$4-$B39+1)</f>
        <v/>
      </c>
      <c r="AO39" s="121">
        <f>$C39*INDEX(Curves!$BD$8:$BD$68,AO$4-$B39+1)</f>
        <v/>
      </c>
      <c r="AP39" s="121">
        <f>$C39*INDEX(Curves!$BD$8:$BD$68,AP$4-$B39+1)</f>
        <v/>
      </c>
      <c r="AQ39" s="121">
        <f>$C39*INDEX(Curves!$BD$8:$BD$68,AQ$4-$B39+1)</f>
        <v/>
      </c>
      <c r="AR39" s="121">
        <f>$C39*INDEX(Curves!$BD$8:$BD$68,AR$4-$B39+1)</f>
        <v/>
      </c>
      <c r="AS39" s="121">
        <f>$C39*INDEX(Curves!$BD$8:$BD$68,AS$4-$B39+1)</f>
        <v/>
      </c>
      <c r="AT39" s="121">
        <f>$C39*INDEX(Curves!$BD$8:$BD$68,AT$4-$B39+1)</f>
        <v/>
      </c>
      <c r="AU39" s="121">
        <f>$C39*INDEX(Curves!$BD$8:$BD$68,AU$4-$B39+1)</f>
        <v/>
      </c>
      <c r="AV39" s="121">
        <f>$C39*INDEX(Curves!$BD$8:$BD$68,AV$4-$B39+1)</f>
        <v/>
      </c>
      <c r="AW39" s="121">
        <f>$C39*INDEX(Curves!$BD$8:$BD$68,AW$4-$B39+1)</f>
        <v/>
      </c>
      <c r="AX39" s="121">
        <f>$C39*INDEX(Curves!$BD$8:$BD$68,AX$4-$B39+1)</f>
        <v/>
      </c>
      <c r="AY39" s="121">
        <f>$C39*INDEX(Curves!$BD$8:$BD$68,AY$4-$B39+1)</f>
        <v/>
      </c>
      <c r="AZ39" s="121">
        <f>$C39*INDEX(Curves!$BD$8:$BD$68,AZ$4-$B39+1)</f>
        <v/>
      </c>
      <c r="BA39" s="121">
        <f>$C39*INDEX(Curves!$BD$8:$BD$68,BA$4-$B39+1)</f>
        <v/>
      </c>
      <c r="BB39" s="121">
        <f>$C39*INDEX(Curves!$BD$8:$BD$68,BB$4-$B39+1)</f>
        <v/>
      </c>
      <c r="BC39" s="121">
        <f>$C39*INDEX(Curves!$BD$8:$BD$68,BC$4-$B39+1)</f>
        <v/>
      </c>
      <c r="BD39" s="121">
        <f>$C39*INDEX(Curves!$BD$8:$BD$68,BD$4-$B39+1)</f>
        <v/>
      </c>
      <c r="BE39" s="121">
        <f>$C39*INDEX(Curves!$BD$8:$BD$68,BE$4-$B39+1)</f>
        <v/>
      </c>
      <c r="BF39" s="121">
        <f>$C39*INDEX(Curves!$BD$8:$BD$68,BF$4-$B39+1)</f>
        <v/>
      </c>
      <c r="BG39" s="121">
        <f>$C39*INDEX(Curves!$BD$8:$BD$68,BG$4-$B39+1)</f>
        <v/>
      </c>
      <c r="BH39" s="121">
        <f>$C39*INDEX(Curves!$BD$8:$BD$68,BH$4-$B39+1)</f>
        <v/>
      </c>
      <c r="BI39" s="121">
        <f>$C39*INDEX(Curves!$BD$8:$BD$68,BI$4-$B39+1)</f>
        <v/>
      </c>
      <c r="BJ39" s="121">
        <f>$C39*INDEX(Curves!$BD$8:$BD$68,BJ$4-$B39+1)</f>
        <v/>
      </c>
      <c r="BK39" s="121">
        <f>$C39*INDEX(Curves!$BD$8:$BD$68,BK$4-$B39+1)</f>
        <v/>
      </c>
      <c r="BL39" s="121">
        <f>$C39*INDEX(Curves!$BD$8:$BD$68,BL$4-$B39+1)</f>
        <v/>
      </c>
    </row>
    <row r="40">
      <c r="A40" s="116" t="inlineStr">
        <is>
          <t>Cohort month 31</t>
        </is>
      </c>
      <c r="B40" s="116" t="n">
        <v>31</v>
      </c>
      <c r="C40" s="33">
        <f>INDEX(Ops!$E$110:$BL$110,1,$B40)</f>
        <v/>
      </c>
      <c r="AJ40" s="121">
        <f>$C40*INDEX(Curves!$BD$8:$BD$68,AJ$4-$B40+1)</f>
        <v/>
      </c>
      <c r="AK40" s="121">
        <f>$C40*INDEX(Curves!$BD$8:$BD$68,AK$4-$B40+1)</f>
        <v/>
      </c>
      <c r="AL40" s="121">
        <f>$C40*INDEX(Curves!$BD$8:$BD$68,AL$4-$B40+1)</f>
        <v/>
      </c>
      <c r="AM40" s="121">
        <f>$C40*INDEX(Curves!$BD$8:$BD$68,AM$4-$B40+1)</f>
        <v/>
      </c>
      <c r="AN40" s="121">
        <f>$C40*INDEX(Curves!$BD$8:$BD$68,AN$4-$B40+1)</f>
        <v/>
      </c>
      <c r="AO40" s="121">
        <f>$C40*INDEX(Curves!$BD$8:$BD$68,AO$4-$B40+1)</f>
        <v/>
      </c>
      <c r="AP40" s="121">
        <f>$C40*INDEX(Curves!$BD$8:$BD$68,AP$4-$B40+1)</f>
        <v/>
      </c>
      <c r="AQ40" s="121">
        <f>$C40*INDEX(Curves!$BD$8:$BD$68,AQ$4-$B40+1)</f>
        <v/>
      </c>
      <c r="AR40" s="121">
        <f>$C40*INDEX(Curves!$BD$8:$BD$68,AR$4-$B40+1)</f>
        <v/>
      </c>
      <c r="AS40" s="121">
        <f>$C40*INDEX(Curves!$BD$8:$BD$68,AS$4-$B40+1)</f>
        <v/>
      </c>
      <c r="AT40" s="121">
        <f>$C40*INDEX(Curves!$BD$8:$BD$68,AT$4-$B40+1)</f>
        <v/>
      </c>
      <c r="AU40" s="121">
        <f>$C40*INDEX(Curves!$BD$8:$BD$68,AU$4-$B40+1)</f>
        <v/>
      </c>
      <c r="AV40" s="121">
        <f>$C40*INDEX(Curves!$BD$8:$BD$68,AV$4-$B40+1)</f>
        <v/>
      </c>
      <c r="AW40" s="121">
        <f>$C40*INDEX(Curves!$BD$8:$BD$68,AW$4-$B40+1)</f>
        <v/>
      </c>
      <c r="AX40" s="121">
        <f>$C40*INDEX(Curves!$BD$8:$BD$68,AX$4-$B40+1)</f>
        <v/>
      </c>
      <c r="AY40" s="121">
        <f>$C40*INDEX(Curves!$BD$8:$BD$68,AY$4-$B40+1)</f>
        <v/>
      </c>
      <c r="AZ40" s="121">
        <f>$C40*INDEX(Curves!$BD$8:$BD$68,AZ$4-$B40+1)</f>
        <v/>
      </c>
      <c r="BA40" s="121">
        <f>$C40*INDEX(Curves!$BD$8:$BD$68,BA$4-$B40+1)</f>
        <v/>
      </c>
      <c r="BB40" s="121">
        <f>$C40*INDEX(Curves!$BD$8:$BD$68,BB$4-$B40+1)</f>
        <v/>
      </c>
      <c r="BC40" s="121">
        <f>$C40*INDEX(Curves!$BD$8:$BD$68,BC$4-$B40+1)</f>
        <v/>
      </c>
      <c r="BD40" s="121">
        <f>$C40*INDEX(Curves!$BD$8:$BD$68,BD$4-$B40+1)</f>
        <v/>
      </c>
      <c r="BE40" s="121">
        <f>$C40*INDEX(Curves!$BD$8:$BD$68,BE$4-$B40+1)</f>
        <v/>
      </c>
      <c r="BF40" s="121">
        <f>$C40*INDEX(Curves!$BD$8:$BD$68,BF$4-$B40+1)</f>
        <v/>
      </c>
      <c r="BG40" s="121">
        <f>$C40*INDEX(Curves!$BD$8:$BD$68,BG$4-$B40+1)</f>
        <v/>
      </c>
      <c r="BH40" s="121">
        <f>$C40*INDEX(Curves!$BD$8:$BD$68,BH$4-$B40+1)</f>
        <v/>
      </c>
      <c r="BI40" s="121">
        <f>$C40*INDEX(Curves!$BD$8:$BD$68,BI$4-$B40+1)</f>
        <v/>
      </c>
      <c r="BJ40" s="121">
        <f>$C40*INDEX(Curves!$BD$8:$BD$68,BJ$4-$B40+1)</f>
        <v/>
      </c>
      <c r="BK40" s="121">
        <f>$C40*INDEX(Curves!$BD$8:$BD$68,BK$4-$B40+1)</f>
        <v/>
      </c>
      <c r="BL40" s="121">
        <f>$C40*INDEX(Curves!$BD$8:$BD$68,BL$4-$B40+1)</f>
        <v/>
      </c>
    </row>
    <row r="41">
      <c r="A41" s="116" t="inlineStr">
        <is>
          <t>Cohort month 32</t>
        </is>
      </c>
      <c r="B41" s="116" t="n">
        <v>32</v>
      </c>
      <c r="C41" s="33">
        <f>INDEX(Ops!$E$110:$BL$110,1,$B41)</f>
        <v/>
      </c>
      <c r="AK41" s="121">
        <f>$C41*INDEX(Curves!$BD$8:$BD$68,AK$4-$B41+1)</f>
        <v/>
      </c>
      <c r="AL41" s="121">
        <f>$C41*INDEX(Curves!$BD$8:$BD$68,AL$4-$B41+1)</f>
        <v/>
      </c>
      <c r="AM41" s="121">
        <f>$C41*INDEX(Curves!$BD$8:$BD$68,AM$4-$B41+1)</f>
        <v/>
      </c>
      <c r="AN41" s="121">
        <f>$C41*INDEX(Curves!$BD$8:$BD$68,AN$4-$B41+1)</f>
        <v/>
      </c>
      <c r="AO41" s="121">
        <f>$C41*INDEX(Curves!$BD$8:$BD$68,AO$4-$B41+1)</f>
        <v/>
      </c>
      <c r="AP41" s="121">
        <f>$C41*INDEX(Curves!$BD$8:$BD$68,AP$4-$B41+1)</f>
        <v/>
      </c>
      <c r="AQ41" s="121">
        <f>$C41*INDEX(Curves!$BD$8:$BD$68,AQ$4-$B41+1)</f>
        <v/>
      </c>
      <c r="AR41" s="121">
        <f>$C41*INDEX(Curves!$BD$8:$BD$68,AR$4-$B41+1)</f>
        <v/>
      </c>
      <c r="AS41" s="121">
        <f>$C41*INDEX(Curves!$BD$8:$BD$68,AS$4-$B41+1)</f>
        <v/>
      </c>
      <c r="AT41" s="121">
        <f>$C41*INDEX(Curves!$BD$8:$BD$68,AT$4-$B41+1)</f>
        <v/>
      </c>
      <c r="AU41" s="121">
        <f>$C41*INDEX(Curves!$BD$8:$BD$68,AU$4-$B41+1)</f>
        <v/>
      </c>
      <c r="AV41" s="121">
        <f>$C41*INDEX(Curves!$BD$8:$BD$68,AV$4-$B41+1)</f>
        <v/>
      </c>
      <c r="AW41" s="121">
        <f>$C41*INDEX(Curves!$BD$8:$BD$68,AW$4-$B41+1)</f>
        <v/>
      </c>
      <c r="AX41" s="121">
        <f>$C41*INDEX(Curves!$BD$8:$BD$68,AX$4-$B41+1)</f>
        <v/>
      </c>
      <c r="AY41" s="121">
        <f>$C41*INDEX(Curves!$BD$8:$BD$68,AY$4-$B41+1)</f>
        <v/>
      </c>
      <c r="AZ41" s="121">
        <f>$C41*INDEX(Curves!$BD$8:$BD$68,AZ$4-$B41+1)</f>
        <v/>
      </c>
      <c r="BA41" s="121">
        <f>$C41*INDEX(Curves!$BD$8:$BD$68,BA$4-$B41+1)</f>
        <v/>
      </c>
      <c r="BB41" s="121">
        <f>$C41*INDEX(Curves!$BD$8:$BD$68,BB$4-$B41+1)</f>
        <v/>
      </c>
      <c r="BC41" s="121">
        <f>$C41*INDEX(Curves!$BD$8:$BD$68,BC$4-$B41+1)</f>
        <v/>
      </c>
      <c r="BD41" s="121">
        <f>$C41*INDEX(Curves!$BD$8:$BD$68,BD$4-$B41+1)</f>
        <v/>
      </c>
      <c r="BE41" s="121">
        <f>$C41*INDEX(Curves!$BD$8:$BD$68,BE$4-$B41+1)</f>
        <v/>
      </c>
      <c r="BF41" s="121">
        <f>$C41*INDEX(Curves!$BD$8:$BD$68,BF$4-$B41+1)</f>
        <v/>
      </c>
      <c r="BG41" s="121">
        <f>$C41*INDEX(Curves!$BD$8:$BD$68,BG$4-$B41+1)</f>
        <v/>
      </c>
      <c r="BH41" s="121">
        <f>$C41*INDEX(Curves!$BD$8:$BD$68,BH$4-$B41+1)</f>
        <v/>
      </c>
      <c r="BI41" s="121">
        <f>$C41*INDEX(Curves!$BD$8:$BD$68,BI$4-$B41+1)</f>
        <v/>
      </c>
      <c r="BJ41" s="121">
        <f>$C41*INDEX(Curves!$BD$8:$BD$68,BJ$4-$B41+1)</f>
        <v/>
      </c>
      <c r="BK41" s="121">
        <f>$C41*INDEX(Curves!$BD$8:$BD$68,BK$4-$B41+1)</f>
        <v/>
      </c>
      <c r="BL41" s="121">
        <f>$C41*INDEX(Curves!$BD$8:$BD$68,BL$4-$B41+1)</f>
        <v/>
      </c>
    </row>
    <row r="42">
      <c r="A42" s="116" t="inlineStr">
        <is>
          <t>Cohort month 33</t>
        </is>
      </c>
      <c r="B42" s="116" t="n">
        <v>33</v>
      </c>
      <c r="C42" s="33">
        <f>INDEX(Ops!$E$110:$BL$110,1,$B42)</f>
        <v/>
      </c>
      <c r="AL42" s="121">
        <f>$C42*INDEX(Curves!$BD$8:$BD$68,AL$4-$B42+1)</f>
        <v/>
      </c>
      <c r="AM42" s="121">
        <f>$C42*INDEX(Curves!$BD$8:$BD$68,AM$4-$B42+1)</f>
        <v/>
      </c>
      <c r="AN42" s="121">
        <f>$C42*INDEX(Curves!$BD$8:$BD$68,AN$4-$B42+1)</f>
        <v/>
      </c>
      <c r="AO42" s="121">
        <f>$C42*INDEX(Curves!$BD$8:$BD$68,AO$4-$B42+1)</f>
        <v/>
      </c>
      <c r="AP42" s="121">
        <f>$C42*INDEX(Curves!$BD$8:$BD$68,AP$4-$B42+1)</f>
        <v/>
      </c>
      <c r="AQ42" s="121">
        <f>$C42*INDEX(Curves!$BD$8:$BD$68,AQ$4-$B42+1)</f>
        <v/>
      </c>
      <c r="AR42" s="121">
        <f>$C42*INDEX(Curves!$BD$8:$BD$68,AR$4-$B42+1)</f>
        <v/>
      </c>
      <c r="AS42" s="121">
        <f>$C42*INDEX(Curves!$BD$8:$BD$68,AS$4-$B42+1)</f>
        <v/>
      </c>
      <c r="AT42" s="121">
        <f>$C42*INDEX(Curves!$BD$8:$BD$68,AT$4-$B42+1)</f>
        <v/>
      </c>
      <c r="AU42" s="121">
        <f>$C42*INDEX(Curves!$BD$8:$BD$68,AU$4-$B42+1)</f>
        <v/>
      </c>
      <c r="AV42" s="121">
        <f>$C42*INDEX(Curves!$BD$8:$BD$68,AV$4-$B42+1)</f>
        <v/>
      </c>
      <c r="AW42" s="121">
        <f>$C42*INDEX(Curves!$BD$8:$BD$68,AW$4-$B42+1)</f>
        <v/>
      </c>
      <c r="AX42" s="121">
        <f>$C42*INDEX(Curves!$BD$8:$BD$68,AX$4-$B42+1)</f>
        <v/>
      </c>
      <c r="AY42" s="121">
        <f>$C42*INDEX(Curves!$BD$8:$BD$68,AY$4-$B42+1)</f>
        <v/>
      </c>
      <c r="AZ42" s="121">
        <f>$C42*INDEX(Curves!$BD$8:$BD$68,AZ$4-$B42+1)</f>
        <v/>
      </c>
      <c r="BA42" s="121">
        <f>$C42*INDEX(Curves!$BD$8:$BD$68,BA$4-$B42+1)</f>
        <v/>
      </c>
      <c r="BB42" s="121">
        <f>$C42*INDEX(Curves!$BD$8:$BD$68,BB$4-$B42+1)</f>
        <v/>
      </c>
      <c r="BC42" s="121">
        <f>$C42*INDEX(Curves!$BD$8:$BD$68,BC$4-$B42+1)</f>
        <v/>
      </c>
      <c r="BD42" s="121">
        <f>$C42*INDEX(Curves!$BD$8:$BD$68,BD$4-$B42+1)</f>
        <v/>
      </c>
      <c r="BE42" s="121">
        <f>$C42*INDEX(Curves!$BD$8:$BD$68,BE$4-$B42+1)</f>
        <v/>
      </c>
      <c r="BF42" s="121">
        <f>$C42*INDEX(Curves!$BD$8:$BD$68,BF$4-$B42+1)</f>
        <v/>
      </c>
      <c r="BG42" s="121">
        <f>$C42*INDEX(Curves!$BD$8:$BD$68,BG$4-$B42+1)</f>
        <v/>
      </c>
      <c r="BH42" s="121">
        <f>$C42*INDEX(Curves!$BD$8:$BD$68,BH$4-$B42+1)</f>
        <v/>
      </c>
      <c r="BI42" s="121">
        <f>$C42*INDEX(Curves!$BD$8:$BD$68,BI$4-$B42+1)</f>
        <v/>
      </c>
      <c r="BJ42" s="121">
        <f>$C42*INDEX(Curves!$BD$8:$BD$68,BJ$4-$B42+1)</f>
        <v/>
      </c>
      <c r="BK42" s="121">
        <f>$C42*INDEX(Curves!$BD$8:$BD$68,BK$4-$B42+1)</f>
        <v/>
      </c>
      <c r="BL42" s="121">
        <f>$C42*INDEX(Curves!$BD$8:$BD$68,BL$4-$B42+1)</f>
        <v/>
      </c>
    </row>
    <row r="43">
      <c r="A43" s="116" t="inlineStr">
        <is>
          <t>Cohort month 34</t>
        </is>
      </c>
      <c r="B43" s="116" t="n">
        <v>34</v>
      </c>
      <c r="C43" s="33">
        <f>INDEX(Ops!$E$110:$BL$110,1,$B43)</f>
        <v/>
      </c>
      <c r="AM43" s="121">
        <f>$C43*INDEX(Curves!$BD$8:$BD$68,AM$4-$B43+1)</f>
        <v/>
      </c>
      <c r="AN43" s="121">
        <f>$C43*INDEX(Curves!$BD$8:$BD$68,AN$4-$B43+1)</f>
        <v/>
      </c>
      <c r="AO43" s="121">
        <f>$C43*INDEX(Curves!$BD$8:$BD$68,AO$4-$B43+1)</f>
        <v/>
      </c>
      <c r="AP43" s="121">
        <f>$C43*INDEX(Curves!$BD$8:$BD$68,AP$4-$B43+1)</f>
        <v/>
      </c>
      <c r="AQ43" s="121">
        <f>$C43*INDEX(Curves!$BD$8:$BD$68,AQ$4-$B43+1)</f>
        <v/>
      </c>
      <c r="AR43" s="121">
        <f>$C43*INDEX(Curves!$BD$8:$BD$68,AR$4-$B43+1)</f>
        <v/>
      </c>
      <c r="AS43" s="121">
        <f>$C43*INDEX(Curves!$BD$8:$BD$68,AS$4-$B43+1)</f>
        <v/>
      </c>
      <c r="AT43" s="121">
        <f>$C43*INDEX(Curves!$BD$8:$BD$68,AT$4-$B43+1)</f>
        <v/>
      </c>
      <c r="AU43" s="121">
        <f>$C43*INDEX(Curves!$BD$8:$BD$68,AU$4-$B43+1)</f>
        <v/>
      </c>
      <c r="AV43" s="121">
        <f>$C43*INDEX(Curves!$BD$8:$BD$68,AV$4-$B43+1)</f>
        <v/>
      </c>
      <c r="AW43" s="121">
        <f>$C43*INDEX(Curves!$BD$8:$BD$68,AW$4-$B43+1)</f>
        <v/>
      </c>
      <c r="AX43" s="121">
        <f>$C43*INDEX(Curves!$BD$8:$BD$68,AX$4-$B43+1)</f>
        <v/>
      </c>
      <c r="AY43" s="121">
        <f>$C43*INDEX(Curves!$BD$8:$BD$68,AY$4-$B43+1)</f>
        <v/>
      </c>
      <c r="AZ43" s="121">
        <f>$C43*INDEX(Curves!$BD$8:$BD$68,AZ$4-$B43+1)</f>
        <v/>
      </c>
      <c r="BA43" s="121">
        <f>$C43*INDEX(Curves!$BD$8:$BD$68,BA$4-$B43+1)</f>
        <v/>
      </c>
      <c r="BB43" s="121">
        <f>$C43*INDEX(Curves!$BD$8:$BD$68,BB$4-$B43+1)</f>
        <v/>
      </c>
      <c r="BC43" s="121">
        <f>$C43*INDEX(Curves!$BD$8:$BD$68,BC$4-$B43+1)</f>
        <v/>
      </c>
      <c r="BD43" s="121">
        <f>$C43*INDEX(Curves!$BD$8:$BD$68,BD$4-$B43+1)</f>
        <v/>
      </c>
      <c r="BE43" s="121">
        <f>$C43*INDEX(Curves!$BD$8:$BD$68,BE$4-$B43+1)</f>
        <v/>
      </c>
      <c r="BF43" s="121">
        <f>$C43*INDEX(Curves!$BD$8:$BD$68,BF$4-$B43+1)</f>
        <v/>
      </c>
      <c r="BG43" s="121">
        <f>$C43*INDEX(Curves!$BD$8:$BD$68,BG$4-$B43+1)</f>
        <v/>
      </c>
      <c r="BH43" s="121">
        <f>$C43*INDEX(Curves!$BD$8:$BD$68,BH$4-$B43+1)</f>
        <v/>
      </c>
      <c r="BI43" s="121">
        <f>$C43*INDEX(Curves!$BD$8:$BD$68,BI$4-$B43+1)</f>
        <v/>
      </c>
      <c r="BJ43" s="121">
        <f>$C43*INDEX(Curves!$BD$8:$BD$68,BJ$4-$B43+1)</f>
        <v/>
      </c>
      <c r="BK43" s="121">
        <f>$C43*INDEX(Curves!$BD$8:$BD$68,BK$4-$B43+1)</f>
        <v/>
      </c>
      <c r="BL43" s="121">
        <f>$C43*INDEX(Curves!$BD$8:$BD$68,BL$4-$B43+1)</f>
        <v/>
      </c>
    </row>
    <row r="44">
      <c r="A44" s="116" t="inlineStr">
        <is>
          <t>Cohort month 35</t>
        </is>
      </c>
      <c r="B44" s="116" t="n">
        <v>35</v>
      </c>
      <c r="C44" s="33">
        <f>INDEX(Ops!$E$110:$BL$110,1,$B44)</f>
        <v/>
      </c>
      <c r="AN44" s="121">
        <f>$C44*INDEX(Curves!$BD$8:$BD$68,AN$4-$B44+1)</f>
        <v/>
      </c>
      <c r="AO44" s="121">
        <f>$C44*INDEX(Curves!$BD$8:$BD$68,AO$4-$B44+1)</f>
        <v/>
      </c>
      <c r="AP44" s="121">
        <f>$C44*INDEX(Curves!$BD$8:$BD$68,AP$4-$B44+1)</f>
        <v/>
      </c>
      <c r="AQ44" s="121">
        <f>$C44*INDEX(Curves!$BD$8:$BD$68,AQ$4-$B44+1)</f>
        <v/>
      </c>
      <c r="AR44" s="121">
        <f>$C44*INDEX(Curves!$BD$8:$BD$68,AR$4-$B44+1)</f>
        <v/>
      </c>
      <c r="AS44" s="121">
        <f>$C44*INDEX(Curves!$BD$8:$BD$68,AS$4-$B44+1)</f>
        <v/>
      </c>
      <c r="AT44" s="121">
        <f>$C44*INDEX(Curves!$BD$8:$BD$68,AT$4-$B44+1)</f>
        <v/>
      </c>
      <c r="AU44" s="121">
        <f>$C44*INDEX(Curves!$BD$8:$BD$68,AU$4-$B44+1)</f>
        <v/>
      </c>
      <c r="AV44" s="121">
        <f>$C44*INDEX(Curves!$BD$8:$BD$68,AV$4-$B44+1)</f>
        <v/>
      </c>
      <c r="AW44" s="121">
        <f>$C44*INDEX(Curves!$BD$8:$BD$68,AW$4-$B44+1)</f>
        <v/>
      </c>
      <c r="AX44" s="121">
        <f>$C44*INDEX(Curves!$BD$8:$BD$68,AX$4-$B44+1)</f>
        <v/>
      </c>
      <c r="AY44" s="121">
        <f>$C44*INDEX(Curves!$BD$8:$BD$68,AY$4-$B44+1)</f>
        <v/>
      </c>
      <c r="AZ44" s="121">
        <f>$C44*INDEX(Curves!$BD$8:$BD$68,AZ$4-$B44+1)</f>
        <v/>
      </c>
      <c r="BA44" s="121">
        <f>$C44*INDEX(Curves!$BD$8:$BD$68,BA$4-$B44+1)</f>
        <v/>
      </c>
      <c r="BB44" s="121">
        <f>$C44*INDEX(Curves!$BD$8:$BD$68,BB$4-$B44+1)</f>
        <v/>
      </c>
      <c r="BC44" s="121">
        <f>$C44*INDEX(Curves!$BD$8:$BD$68,BC$4-$B44+1)</f>
        <v/>
      </c>
      <c r="BD44" s="121">
        <f>$C44*INDEX(Curves!$BD$8:$BD$68,BD$4-$B44+1)</f>
        <v/>
      </c>
      <c r="BE44" s="121">
        <f>$C44*INDEX(Curves!$BD$8:$BD$68,BE$4-$B44+1)</f>
        <v/>
      </c>
      <c r="BF44" s="121">
        <f>$C44*INDEX(Curves!$BD$8:$BD$68,BF$4-$B44+1)</f>
        <v/>
      </c>
      <c r="BG44" s="121">
        <f>$C44*INDEX(Curves!$BD$8:$BD$68,BG$4-$B44+1)</f>
        <v/>
      </c>
      <c r="BH44" s="121">
        <f>$C44*INDEX(Curves!$BD$8:$BD$68,BH$4-$B44+1)</f>
        <v/>
      </c>
      <c r="BI44" s="121">
        <f>$C44*INDEX(Curves!$BD$8:$BD$68,BI$4-$B44+1)</f>
        <v/>
      </c>
      <c r="BJ44" s="121">
        <f>$C44*INDEX(Curves!$BD$8:$BD$68,BJ$4-$B44+1)</f>
        <v/>
      </c>
      <c r="BK44" s="121">
        <f>$C44*INDEX(Curves!$BD$8:$BD$68,BK$4-$B44+1)</f>
        <v/>
      </c>
      <c r="BL44" s="121">
        <f>$C44*INDEX(Curves!$BD$8:$BD$68,BL$4-$B44+1)</f>
        <v/>
      </c>
    </row>
    <row r="45">
      <c r="A45" s="116" t="inlineStr">
        <is>
          <t>Cohort month 36</t>
        </is>
      </c>
      <c r="B45" s="116" t="n">
        <v>36</v>
      </c>
      <c r="C45" s="33">
        <f>INDEX(Ops!$E$110:$BL$110,1,$B45)</f>
        <v/>
      </c>
      <c r="AO45" s="121">
        <f>$C45*INDEX(Curves!$BD$8:$BD$68,AO$4-$B45+1)</f>
        <v/>
      </c>
      <c r="AP45" s="121">
        <f>$C45*INDEX(Curves!$BD$8:$BD$68,AP$4-$B45+1)</f>
        <v/>
      </c>
      <c r="AQ45" s="121">
        <f>$C45*INDEX(Curves!$BD$8:$BD$68,AQ$4-$B45+1)</f>
        <v/>
      </c>
      <c r="AR45" s="121">
        <f>$C45*INDEX(Curves!$BD$8:$BD$68,AR$4-$B45+1)</f>
        <v/>
      </c>
      <c r="AS45" s="121">
        <f>$C45*INDEX(Curves!$BD$8:$BD$68,AS$4-$B45+1)</f>
        <v/>
      </c>
      <c r="AT45" s="121">
        <f>$C45*INDEX(Curves!$BD$8:$BD$68,AT$4-$B45+1)</f>
        <v/>
      </c>
      <c r="AU45" s="121">
        <f>$C45*INDEX(Curves!$BD$8:$BD$68,AU$4-$B45+1)</f>
        <v/>
      </c>
      <c r="AV45" s="121">
        <f>$C45*INDEX(Curves!$BD$8:$BD$68,AV$4-$B45+1)</f>
        <v/>
      </c>
      <c r="AW45" s="121">
        <f>$C45*INDEX(Curves!$BD$8:$BD$68,AW$4-$B45+1)</f>
        <v/>
      </c>
      <c r="AX45" s="121">
        <f>$C45*INDEX(Curves!$BD$8:$BD$68,AX$4-$B45+1)</f>
        <v/>
      </c>
      <c r="AY45" s="121">
        <f>$C45*INDEX(Curves!$BD$8:$BD$68,AY$4-$B45+1)</f>
        <v/>
      </c>
      <c r="AZ45" s="121">
        <f>$C45*INDEX(Curves!$BD$8:$BD$68,AZ$4-$B45+1)</f>
        <v/>
      </c>
      <c r="BA45" s="121">
        <f>$C45*INDEX(Curves!$BD$8:$BD$68,BA$4-$B45+1)</f>
        <v/>
      </c>
      <c r="BB45" s="121">
        <f>$C45*INDEX(Curves!$BD$8:$BD$68,BB$4-$B45+1)</f>
        <v/>
      </c>
      <c r="BC45" s="121">
        <f>$C45*INDEX(Curves!$BD$8:$BD$68,BC$4-$B45+1)</f>
        <v/>
      </c>
      <c r="BD45" s="121">
        <f>$C45*INDEX(Curves!$BD$8:$BD$68,BD$4-$B45+1)</f>
        <v/>
      </c>
      <c r="BE45" s="121">
        <f>$C45*INDEX(Curves!$BD$8:$BD$68,BE$4-$B45+1)</f>
        <v/>
      </c>
      <c r="BF45" s="121">
        <f>$C45*INDEX(Curves!$BD$8:$BD$68,BF$4-$B45+1)</f>
        <v/>
      </c>
      <c r="BG45" s="121">
        <f>$C45*INDEX(Curves!$BD$8:$BD$68,BG$4-$B45+1)</f>
        <v/>
      </c>
      <c r="BH45" s="121">
        <f>$C45*INDEX(Curves!$BD$8:$BD$68,BH$4-$B45+1)</f>
        <v/>
      </c>
      <c r="BI45" s="121">
        <f>$C45*INDEX(Curves!$BD$8:$BD$68,BI$4-$B45+1)</f>
        <v/>
      </c>
      <c r="BJ45" s="121">
        <f>$C45*INDEX(Curves!$BD$8:$BD$68,BJ$4-$B45+1)</f>
        <v/>
      </c>
      <c r="BK45" s="121">
        <f>$C45*INDEX(Curves!$BD$8:$BD$68,BK$4-$B45+1)</f>
        <v/>
      </c>
      <c r="BL45" s="121">
        <f>$C45*INDEX(Curves!$BD$8:$BD$68,BL$4-$B45+1)</f>
        <v/>
      </c>
    </row>
    <row r="46">
      <c r="A46" s="116" t="inlineStr">
        <is>
          <t>Cohort month 37</t>
        </is>
      </c>
      <c r="B46" s="116" t="n">
        <v>37</v>
      </c>
      <c r="C46" s="33">
        <f>INDEX(Ops!$E$110:$BL$110,1,$B46)</f>
        <v/>
      </c>
      <c r="AP46" s="121">
        <f>$C46*INDEX(Curves!$BD$8:$BD$68,AP$4-$B46+1)</f>
        <v/>
      </c>
      <c r="AQ46" s="121">
        <f>$C46*INDEX(Curves!$BD$8:$BD$68,AQ$4-$B46+1)</f>
        <v/>
      </c>
      <c r="AR46" s="121">
        <f>$C46*INDEX(Curves!$BD$8:$BD$68,AR$4-$B46+1)</f>
        <v/>
      </c>
      <c r="AS46" s="121">
        <f>$C46*INDEX(Curves!$BD$8:$BD$68,AS$4-$B46+1)</f>
        <v/>
      </c>
      <c r="AT46" s="121">
        <f>$C46*INDEX(Curves!$BD$8:$BD$68,AT$4-$B46+1)</f>
        <v/>
      </c>
      <c r="AU46" s="121">
        <f>$C46*INDEX(Curves!$BD$8:$BD$68,AU$4-$B46+1)</f>
        <v/>
      </c>
      <c r="AV46" s="121">
        <f>$C46*INDEX(Curves!$BD$8:$BD$68,AV$4-$B46+1)</f>
        <v/>
      </c>
      <c r="AW46" s="121">
        <f>$C46*INDEX(Curves!$BD$8:$BD$68,AW$4-$B46+1)</f>
        <v/>
      </c>
      <c r="AX46" s="121">
        <f>$C46*INDEX(Curves!$BD$8:$BD$68,AX$4-$B46+1)</f>
        <v/>
      </c>
      <c r="AY46" s="121">
        <f>$C46*INDEX(Curves!$BD$8:$BD$68,AY$4-$B46+1)</f>
        <v/>
      </c>
      <c r="AZ46" s="121">
        <f>$C46*INDEX(Curves!$BD$8:$BD$68,AZ$4-$B46+1)</f>
        <v/>
      </c>
      <c r="BA46" s="121">
        <f>$C46*INDEX(Curves!$BD$8:$BD$68,BA$4-$B46+1)</f>
        <v/>
      </c>
      <c r="BB46" s="121">
        <f>$C46*INDEX(Curves!$BD$8:$BD$68,BB$4-$B46+1)</f>
        <v/>
      </c>
      <c r="BC46" s="121">
        <f>$C46*INDEX(Curves!$BD$8:$BD$68,BC$4-$B46+1)</f>
        <v/>
      </c>
      <c r="BD46" s="121">
        <f>$C46*INDEX(Curves!$BD$8:$BD$68,BD$4-$B46+1)</f>
        <v/>
      </c>
      <c r="BE46" s="121">
        <f>$C46*INDEX(Curves!$BD$8:$BD$68,BE$4-$B46+1)</f>
        <v/>
      </c>
      <c r="BF46" s="121">
        <f>$C46*INDEX(Curves!$BD$8:$BD$68,BF$4-$B46+1)</f>
        <v/>
      </c>
      <c r="BG46" s="121">
        <f>$C46*INDEX(Curves!$BD$8:$BD$68,BG$4-$B46+1)</f>
        <v/>
      </c>
      <c r="BH46" s="121">
        <f>$C46*INDEX(Curves!$BD$8:$BD$68,BH$4-$B46+1)</f>
        <v/>
      </c>
      <c r="BI46" s="121">
        <f>$C46*INDEX(Curves!$BD$8:$BD$68,BI$4-$B46+1)</f>
        <v/>
      </c>
      <c r="BJ46" s="121">
        <f>$C46*INDEX(Curves!$BD$8:$BD$68,BJ$4-$B46+1)</f>
        <v/>
      </c>
      <c r="BK46" s="121">
        <f>$C46*INDEX(Curves!$BD$8:$BD$68,BK$4-$B46+1)</f>
        <v/>
      </c>
      <c r="BL46" s="121">
        <f>$C46*INDEX(Curves!$BD$8:$BD$68,BL$4-$B46+1)</f>
        <v/>
      </c>
    </row>
    <row r="47">
      <c r="A47" s="116" t="inlineStr">
        <is>
          <t>Cohort month 38</t>
        </is>
      </c>
      <c r="B47" s="116" t="n">
        <v>38</v>
      </c>
      <c r="C47" s="33">
        <f>INDEX(Ops!$E$110:$BL$110,1,$B47)</f>
        <v/>
      </c>
      <c r="AQ47" s="121">
        <f>$C47*INDEX(Curves!$BD$8:$BD$68,AQ$4-$B47+1)</f>
        <v/>
      </c>
      <c r="AR47" s="121">
        <f>$C47*INDEX(Curves!$BD$8:$BD$68,AR$4-$B47+1)</f>
        <v/>
      </c>
      <c r="AS47" s="121">
        <f>$C47*INDEX(Curves!$BD$8:$BD$68,AS$4-$B47+1)</f>
        <v/>
      </c>
      <c r="AT47" s="121">
        <f>$C47*INDEX(Curves!$BD$8:$BD$68,AT$4-$B47+1)</f>
        <v/>
      </c>
      <c r="AU47" s="121">
        <f>$C47*INDEX(Curves!$BD$8:$BD$68,AU$4-$B47+1)</f>
        <v/>
      </c>
      <c r="AV47" s="121">
        <f>$C47*INDEX(Curves!$BD$8:$BD$68,AV$4-$B47+1)</f>
        <v/>
      </c>
      <c r="AW47" s="121">
        <f>$C47*INDEX(Curves!$BD$8:$BD$68,AW$4-$B47+1)</f>
        <v/>
      </c>
      <c r="AX47" s="121">
        <f>$C47*INDEX(Curves!$BD$8:$BD$68,AX$4-$B47+1)</f>
        <v/>
      </c>
      <c r="AY47" s="121">
        <f>$C47*INDEX(Curves!$BD$8:$BD$68,AY$4-$B47+1)</f>
        <v/>
      </c>
      <c r="AZ47" s="121">
        <f>$C47*INDEX(Curves!$BD$8:$BD$68,AZ$4-$B47+1)</f>
        <v/>
      </c>
      <c r="BA47" s="121">
        <f>$C47*INDEX(Curves!$BD$8:$BD$68,BA$4-$B47+1)</f>
        <v/>
      </c>
      <c r="BB47" s="121">
        <f>$C47*INDEX(Curves!$BD$8:$BD$68,BB$4-$B47+1)</f>
        <v/>
      </c>
      <c r="BC47" s="121">
        <f>$C47*INDEX(Curves!$BD$8:$BD$68,BC$4-$B47+1)</f>
        <v/>
      </c>
      <c r="BD47" s="121">
        <f>$C47*INDEX(Curves!$BD$8:$BD$68,BD$4-$B47+1)</f>
        <v/>
      </c>
      <c r="BE47" s="121">
        <f>$C47*INDEX(Curves!$BD$8:$BD$68,BE$4-$B47+1)</f>
        <v/>
      </c>
      <c r="BF47" s="121">
        <f>$C47*INDEX(Curves!$BD$8:$BD$68,BF$4-$B47+1)</f>
        <v/>
      </c>
      <c r="BG47" s="121">
        <f>$C47*INDEX(Curves!$BD$8:$BD$68,BG$4-$B47+1)</f>
        <v/>
      </c>
      <c r="BH47" s="121">
        <f>$C47*INDEX(Curves!$BD$8:$BD$68,BH$4-$B47+1)</f>
        <v/>
      </c>
      <c r="BI47" s="121">
        <f>$C47*INDEX(Curves!$BD$8:$BD$68,BI$4-$B47+1)</f>
        <v/>
      </c>
      <c r="BJ47" s="121">
        <f>$C47*INDEX(Curves!$BD$8:$BD$68,BJ$4-$B47+1)</f>
        <v/>
      </c>
      <c r="BK47" s="121">
        <f>$C47*INDEX(Curves!$BD$8:$BD$68,BK$4-$B47+1)</f>
        <v/>
      </c>
      <c r="BL47" s="121">
        <f>$C47*INDEX(Curves!$BD$8:$BD$68,BL$4-$B47+1)</f>
        <v/>
      </c>
    </row>
    <row r="48">
      <c r="A48" s="116" t="inlineStr">
        <is>
          <t>Cohort month 39</t>
        </is>
      </c>
      <c r="B48" s="116" t="n">
        <v>39</v>
      </c>
      <c r="C48" s="33">
        <f>INDEX(Ops!$E$110:$BL$110,1,$B48)</f>
        <v/>
      </c>
      <c r="AR48" s="121">
        <f>$C48*INDEX(Curves!$BD$8:$BD$68,AR$4-$B48+1)</f>
        <v/>
      </c>
      <c r="AS48" s="121">
        <f>$C48*INDEX(Curves!$BD$8:$BD$68,AS$4-$B48+1)</f>
        <v/>
      </c>
      <c r="AT48" s="121">
        <f>$C48*INDEX(Curves!$BD$8:$BD$68,AT$4-$B48+1)</f>
        <v/>
      </c>
      <c r="AU48" s="121">
        <f>$C48*INDEX(Curves!$BD$8:$BD$68,AU$4-$B48+1)</f>
        <v/>
      </c>
      <c r="AV48" s="121">
        <f>$C48*INDEX(Curves!$BD$8:$BD$68,AV$4-$B48+1)</f>
        <v/>
      </c>
      <c r="AW48" s="121">
        <f>$C48*INDEX(Curves!$BD$8:$BD$68,AW$4-$B48+1)</f>
        <v/>
      </c>
      <c r="AX48" s="121">
        <f>$C48*INDEX(Curves!$BD$8:$BD$68,AX$4-$B48+1)</f>
        <v/>
      </c>
      <c r="AY48" s="121">
        <f>$C48*INDEX(Curves!$BD$8:$BD$68,AY$4-$B48+1)</f>
        <v/>
      </c>
      <c r="AZ48" s="121">
        <f>$C48*INDEX(Curves!$BD$8:$BD$68,AZ$4-$B48+1)</f>
        <v/>
      </c>
      <c r="BA48" s="121">
        <f>$C48*INDEX(Curves!$BD$8:$BD$68,BA$4-$B48+1)</f>
        <v/>
      </c>
      <c r="BB48" s="121">
        <f>$C48*INDEX(Curves!$BD$8:$BD$68,BB$4-$B48+1)</f>
        <v/>
      </c>
      <c r="BC48" s="121">
        <f>$C48*INDEX(Curves!$BD$8:$BD$68,BC$4-$B48+1)</f>
        <v/>
      </c>
      <c r="BD48" s="121">
        <f>$C48*INDEX(Curves!$BD$8:$BD$68,BD$4-$B48+1)</f>
        <v/>
      </c>
      <c r="BE48" s="121">
        <f>$C48*INDEX(Curves!$BD$8:$BD$68,BE$4-$B48+1)</f>
        <v/>
      </c>
      <c r="BF48" s="121">
        <f>$C48*INDEX(Curves!$BD$8:$BD$68,BF$4-$B48+1)</f>
        <v/>
      </c>
      <c r="BG48" s="121">
        <f>$C48*INDEX(Curves!$BD$8:$BD$68,BG$4-$B48+1)</f>
        <v/>
      </c>
      <c r="BH48" s="121">
        <f>$C48*INDEX(Curves!$BD$8:$BD$68,BH$4-$B48+1)</f>
        <v/>
      </c>
      <c r="BI48" s="121">
        <f>$C48*INDEX(Curves!$BD$8:$BD$68,BI$4-$B48+1)</f>
        <v/>
      </c>
      <c r="BJ48" s="121">
        <f>$C48*INDEX(Curves!$BD$8:$BD$68,BJ$4-$B48+1)</f>
        <v/>
      </c>
      <c r="BK48" s="121">
        <f>$C48*INDEX(Curves!$BD$8:$BD$68,BK$4-$B48+1)</f>
        <v/>
      </c>
      <c r="BL48" s="121">
        <f>$C48*INDEX(Curves!$BD$8:$BD$68,BL$4-$B48+1)</f>
        <v/>
      </c>
    </row>
    <row r="49">
      <c r="A49" s="116" t="inlineStr">
        <is>
          <t>Cohort month 40</t>
        </is>
      </c>
      <c r="B49" s="116" t="n">
        <v>40</v>
      </c>
      <c r="C49" s="33">
        <f>INDEX(Ops!$E$110:$BL$110,1,$B49)</f>
        <v/>
      </c>
      <c r="AS49" s="121">
        <f>$C49*INDEX(Curves!$BD$8:$BD$68,AS$4-$B49+1)</f>
        <v/>
      </c>
      <c r="AT49" s="121">
        <f>$C49*INDEX(Curves!$BD$8:$BD$68,AT$4-$B49+1)</f>
        <v/>
      </c>
      <c r="AU49" s="121">
        <f>$C49*INDEX(Curves!$BD$8:$BD$68,AU$4-$B49+1)</f>
        <v/>
      </c>
      <c r="AV49" s="121">
        <f>$C49*INDEX(Curves!$BD$8:$BD$68,AV$4-$B49+1)</f>
        <v/>
      </c>
      <c r="AW49" s="121">
        <f>$C49*INDEX(Curves!$BD$8:$BD$68,AW$4-$B49+1)</f>
        <v/>
      </c>
      <c r="AX49" s="121">
        <f>$C49*INDEX(Curves!$BD$8:$BD$68,AX$4-$B49+1)</f>
        <v/>
      </c>
      <c r="AY49" s="121">
        <f>$C49*INDEX(Curves!$BD$8:$BD$68,AY$4-$B49+1)</f>
        <v/>
      </c>
      <c r="AZ49" s="121">
        <f>$C49*INDEX(Curves!$BD$8:$BD$68,AZ$4-$B49+1)</f>
        <v/>
      </c>
      <c r="BA49" s="121">
        <f>$C49*INDEX(Curves!$BD$8:$BD$68,BA$4-$B49+1)</f>
        <v/>
      </c>
      <c r="BB49" s="121">
        <f>$C49*INDEX(Curves!$BD$8:$BD$68,BB$4-$B49+1)</f>
        <v/>
      </c>
      <c r="BC49" s="121">
        <f>$C49*INDEX(Curves!$BD$8:$BD$68,BC$4-$B49+1)</f>
        <v/>
      </c>
      <c r="BD49" s="121">
        <f>$C49*INDEX(Curves!$BD$8:$BD$68,BD$4-$B49+1)</f>
        <v/>
      </c>
      <c r="BE49" s="121">
        <f>$C49*INDEX(Curves!$BD$8:$BD$68,BE$4-$B49+1)</f>
        <v/>
      </c>
      <c r="BF49" s="121">
        <f>$C49*INDEX(Curves!$BD$8:$BD$68,BF$4-$B49+1)</f>
        <v/>
      </c>
      <c r="BG49" s="121">
        <f>$C49*INDEX(Curves!$BD$8:$BD$68,BG$4-$B49+1)</f>
        <v/>
      </c>
      <c r="BH49" s="121">
        <f>$C49*INDEX(Curves!$BD$8:$BD$68,BH$4-$B49+1)</f>
        <v/>
      </c>
      <c r="BI49" s="121">
        <f>$C49*INDEX(Curves!$BD$8:$BD$68,BI$4-$B49+1)</f>
        <v/>
      </c>
      <c r="BJ49" s="121">
        <f>$C49*INDEX(Curves!$BD$8:$BD$68,BJ$4-$B49+1)</f>
        <v/>
      </c>
      <c r="BK49" s="121">
        <f>$C49*INDEX(Curves!$BD$8:$BD$68,BK$4-$B49+1)</f>
        <v/>
      </c>
      <c r="BL49" s="121">
        <f>$C49*INDEX(Curves!$BD$8:$BD$68,BL$4-$B49+1)</f>
        <v/>
      </c>
    </row>
    <row r="50">
      <c r="A50" s="116" t="inlineStr">
        <is>
          <t>Cohort month 41</t>
        </is>
      </c>
      <c r="B50" s="116" t="n">
        <v>41</v>
      </c>
      <c r="C50" s="33">
        <f>INDEX(Ops!$E$110:$BL$110,1,$B50)</f>
        <v/>
      </c>
      <c r="AT50" s="121">
        <f>$C50*INDEX(Curves!$BD$8:$BD$68,AT$4-$B50+1)</f>
        <v/>
      </c>
      <c r="AU50" s="121">
        <f>$C50*INDEX(Curves!$BD$8:$BD$68,AU$4-$B50+1)</f>
        <v/>
      </c>
      <c r="AV50" s="121">
        <f>$C50*INDEX(Curves!$BD$8:$BD$68,AV$4-$B50+1)</f>
        <v/>
      </c>
      <c r="AW50" s="121">
        <f>$C50*INDEX(Curves!$BD$8:$BD$68,AW$4-$B50+1)</f>
        <v/>
      </c>
      <c r="AX50" s="121">
        <f>$C50*INDEX(Curves!$BD$8:$BD$68,AX$4-$B50+1)</f>
        <v/>
      </c>
      <c r="AY50" s="121">
        <f>$C50*INDEX(Curves!$BD$8:$BD$68,AY$4-$B50+1)</f>
        <v/>
      </c>
      <c r="AZ50" s="121">
        <f>$C50*INDEX(Curves!$BD$8:$BD$68,AZ$4-$B50+1)</f>
        <v/>
      </c>
      <c r="BA50" s="121">
        <f>$C50*INDEX(Curves!$BD$8:$BD$68,BA$4-$B50+1)</f>
        <v/>
      </c>
      <c r="BB50" s="121">
        <f>$C50*INDEX(Curves!$BD$8:$BD$68,BB$4-$B50+1)</f>
        <v/>
      </c>
      <c r="BC50" s="121">
        <f>$C50*INDEX(Curves!$BD$8:$BD$68,BC$4-$B50+1)</f>
        <v/>
      </c>
      <c r="BD50" s="121">
        <f>$C50*INDEX(Curves!$BD$8:$BD$68,BD$4-$B50+1)</f>
        <v/>
      </c>
      <c r="BE50" s="121">
        <f>$C50*INDEX(Curves!$BD$8:$BD$68,BE$4-$B50+1)</f>
        <v/>
      </c>
      <c r="BF50" s="121">
        <f>$C50*INDEX(Curves!$BD$8:$BD$68,BF$4-$B50+1)</f>
        <v/>
      </c>
      <c r="BG50" s="121">
        <f>$C50*INDEX(Curves!$BD$8:$BD$68,BG$4-$B50+1)</f>
        <v/>
      </c>
      <c r="BH50" s="121">
        <f>$C50*INDEX(Curves!$BD$8:$BD$68,BH$4-$B50+1)</f>
        <v/>
      </c>
      <c r="BI50" s="121">
        <f>$C50*INDEX(Curves!$BD$8:$BD$68,BI$4-$B50+1)</f>
        <v/>
      </c>
      <c r="BJ50" s="121">
        <f>$C50*INDEX(Curves!$BD$8:$BD$68,BJ$4-$B50+1)</f>
        <v/>
      </c>
      <c r="BK50" s="121">
        <f>$C50*INDEX(Curves!$BD$8:$BD$68,BK$4-$B50+1)</f>
        <v/>
      </c>
      <c r="BL50" s="121">
        <f>$C50*INDEX(Curves!$BD$8:$BD$68,BL$4-$B50+1)</f>
        <v/>
      </c>
    </row>
    <row r="51">
      <c r="A51" s="116" t="inlineStr">
        <is>
          <t>Cohort month 42</t>
        </is>
      </c>
      <c r="B51" s="116" t="n">
        <v>42</v>
      </c>
      <c r="C51" s="33">
        <f>INDEX(Ops!$E$110:$BL$110,1,$B51)</f>
        <v/>
      </c>
      <c r="AU51" s="121">
        <f>$C51*INDEX(Curves!$BD$8:$BD$68,AU$4-$B51+1)</f>
        <v/>
      </c>
      <c r="AV51" s="121">
        <f>$C51*INDEX(Curves!$BD$8:$BD$68,AV$4-$B51+1)</f>
        <v/>
      </c>
      <c r="AW51" s="121">
        <f>$C51*INDEX(Curves!$BD$8:$BD$68,AW$4-$B51+1)</f>
        <v/>
      </c>
      <c r="AX51" s="121">
        <f>$C51*INDEX(Curves!$BD$8:$BD$68,AX$4-$B51+1)</f>
        <v/>
      </c>
      <c r="AY51" s="121">
        <f>$C51*INDEX(Curves!$BD$8:$BD$68,AY$4-$B51+1)</f>
        <v/>
      </c>
      <c r="AZ51" s="121">
        <f>$C51*INDEX(Curves!$BD$8:$BD$68,AZ$4-$B51+1)</f>
        <v/>
      </c>
      <c r="BA51" s="121">
        <f>$C51*INDEX(Curves!$BD$8:$BD$68,BA$4-$B51+1)</f>
        <v/>
      </c>
      <c r="BB51" s="121">
        <f>$C51*INDEX(Curves!$BD$8:$BD$68,BB$4-$B51+1)</f>
        <v/>
      </c>
      <c r="BC51" s="121">
        <f>$C51*INDEX(Curves!$BD$8:$BD$68,BC$4-$B51+1)</f>
        <v/>
      </c>
      <c r="BD51" s="121">
        <f>$C51*INDEX(Curves!$BD$8:$BD$68,BD$4-$B51+1)</f>
        <v/>
      </c>
      <c r="BE51" s="121">
        <f>$C51*INDEX(Curves!$BD$8:$BD$68,BE$4-$B51+1)</f>
        <v/>
      </c>
      <c r="BF51" s="121">
        <f>$C51*INDEX(Curves!$BD$8:$BD$68,BF$4-$B51+1)</f>
        <v/>
      </c>
      <c r="BG51" s="121">
        <f>$C51*INDEX(Curves!$BD$8:$BD$68,BG$4-$B51+1)</f>
        <v/>
      </c>
      <c r="BH51" s="121">
        <f>$C51*INDEX(Curves!$BD$8:$BD$68,BH$4-$B51+1)</f>
        <v/>
      </c>
      <c r="BI51" s="121">
        <f>$C51*INDEX(Curves!$BD$8:$BD$68,BI$4-$B51+1)</f>
        <v/>
      </c>
      <c r="BJ51" s="121">
        <f>$C51*INDEX(Curves!$BD$8:$BD$68,BJ$4-$B51+1)</f>
        <v/>
      </c>
      <c r="BK51" s="121">
        <f>$C51*INDEX(Curves!$BD$8:$BD$68,BK$4-$B51+1)</f>
        <v/>
      </c>
      <c r="BL51" s="121">
        <f>$C51*INDEX(Curves!$BD$8:$BD$68,BL$4-$B51+1)</f>
        <v/>
      </c>
    </row>
    <row r="52">
      <c r="A52" s="116" t="inlineStr">
        <is>
          <t>Cohort month 43</t>
        </is>
      </c>
      <c r="B52" s="116" t="n">
        <v>43</v>
      </c>
      <c r="C52" s="33">
        <f>INDEX(Ops!$E$110:$BL$110,1,$B52)</f>
        <v/>
      </c>
      <c r="AV52" s="121">
        <f>$C52*INDEX(Curves!$BD$8:$BD$68,AV$4-$B52+1)</f>
        <v/>
      </c>
      <c r="AW52" s="121">
        <f>$C52*INDEX(Curves!$BD$8:$BD$68,AW$4-$B52+1)</f>
        <v/>
      </c>
      <c r="AX52" s="121">
        <f>$C52*INDEX(Curves!$BD$8:$BD$68,AX$4-$B52+1)</f>
        <v/>
      </c>
      <c r="AY52" s="121">
        <f>$C52*INDEX(Curves!$BD$8:$BD$68,AY$4-$B52+1)</f>
        <v/>
      </c>
      <c r="AZ52" s="121">
        <f>$C52*INDEX(Curves!$BD$8:$BD$68,AZ$4-$B52+1)</f>
        <v/>
      </c>
      <c r="BA52" s="121">
        <f>$C52*INDEX(Curves!$BD$8:$BD$68,BA$4-$B52+1)</f>
        <v/>
      </c>
      <c r="BB52" s="121">
        <f>$C52*INDEX(Curves!$BD$8:$BD$68,BB$4-$B52+1)</f>
        <v/>
      </c>
      <c r="BC52" s="121">
        <f>$C52*INDEX(Curves!$BD$8:$BD$68,BC$4-$B52+1)</f>
        <v/>
      </c>
      <c r="BD52" s="121">
        <f>$C52*INDEX(Curves!$BD$8:$BD$68,BD$4-$B52+1)</f>
        <v/>
      </c>
      <c r="BE52" s="121">
        <f>$C52*INDEX(Curves!$BD$8:$BD$68,BE$4-$B52+1)</f>
        <v/>
      </c>
      <c r="BF52" s="121">
        <f>$C52*INDEX(Curves!$BD$8:$BD$68,BF$4-$B52+1)</f>
        <v/>
      </c>
      <c r="BG52" s="121">
        <f>$C52*INDEX(Curves!$BD$8:$BD$68,BG$4-$B52+1)</f>
        <v/>
      </c>
      <c r="BH52" s="121">
        <f>$C52*INDEX(Curves!$BD$8:$BD$68,BH$4-$B52+1)</f>
        <v/>
      </c>
      <c r="BI52" s="121">
        <f>$C52*INDEX(Curves!$BD$8:$BD$68,BI$4-$B52+1)</f>
        <v/>
      </c>
      <c r="BJ52" s="121">
        <f>$C52*INDEX(Curves!$BD$8:$BD$68,BJ$4-$B52+1)</f>
        <v/>
      </c>
      <c r="BK52" s="121">
        <f>$C52*INDEX(Curves!$BD$8:$BD$68,BK$4-$B52+1)</f>
        <v/>
      </c>
      <c r="BL52" s="121">
        <f>$C52*INDEX(Curves!$BD$8:$BD$68,BL$4-$B52+1)</f>
        <v/>
      </c>
    </row>
    <row r="53">
      <c r="A53" s="116" t="inlineStr">
        <is>
          <t>Cohort month 44</t>
        </is>
      </c>
      <c r="B53" s="116" t="n">
        <v>44</v>
      </c>
      <c r="C53" s="33">
        <f>INDEX(Ops!$E$110:$BL$110,1,$B53)</f>
        <v/>
      </c>
      <c r="AW53" s="121">
        <f>$C53*INDEX(Curves!$BD$8:$BD$68,AW$4-$B53+1)</f>
        <v/>
      </c>
      <c r="AX53" s="121">
        <f>$C53*INDEX(Curves!$BD$8:$BD$68,AX$4-$B53+1)</f>
        <v/>
      </c>
      <c r="AY53" s="121">
        <f>$C53*INDEX(Curves!$BD$8:$BD$68,AY$4-$B53+1)</f>
        <v/>
      </c>
      <c r="AZ53" s="121">
        <f>$C53*INDEX(Curves!$BD$8:$BD$68,AZ$4-$B53+1)</f>
        <v/>
      </c>
      <c r="BA53" s="121">
        <f>$C53*INDEX(Curves!$BD$8:$BD$68,BA$4-$B53+1)</f>
        <v/>
      </c>
      <c r="BB53" s="121">
        <f>$C53*INDEX(Curves!$BD$8:$BD$68,BB$4-$B53+1)</f>
        <v/>
      </c>
      <c r="BC53" s="121">
        <f>$C53*INDEX(Curves!$BD$8:$BD$68,BC$4-$B53+1)</f>
        <v/>
      </c>
      <c r="BD53" s="121">
        <f>$C53*INDEX(Curves!$BD$8:$BD$68,BD$4-$B53+1)</f>
        <v/>
      </c>
      <c r="BE53" s="121">
        <f>$C53*INDEX(Curves!$BD$8:$BD$68,BE$4-$B53+1)</f>
        <v/>
      </c>
      <c r="BF53" s="121">
        <f>$C53*INDEX(Curves!$BD$8:$BD$68,BF$4-$B53+1)</f>
        <v/>
      </c>
      <c r="BG53" s="121">
        <f>$C53*INDEX(Curves!$BD$8:$BD$68,BG$4-$B53+1)</f>
        <v/>
      </c>
      <c r="BH53" s="121">
        <f>$C53*INDEX(Curves!$BD$8:$BD$68,BH$4-$B53+1)</f>
        <v/>
      </c>
      <c r="BI53" s="121">
        <f>$C53*INDEX(Curves!$BD$8:$BD$68,BI$4-$B53+1)</f>
        <v/>
      </c>
      <c r="BJ53" s="121">
        <f>$C53*INDEX(Curves!$BD$8:$BD$68,BJ$4-$B53+1)</f>
        <v/>
      </c>
      <c r="BK53" s="121">
        <f>$C53*INDEX(Curves!$BD$8:$BD$68,BK$4-$B53+1)</f>
        <v/>
      </c>
      <c r="BL53" s="121">
        <f>$C53*INDEX(Curves!$BD$8:$BD$68,BL$4-$B53+1)</f>
        <v/>
      </c>
    </row>
    <row r="54">
      <c r="A54" s="116" t="inlineStr">
        <is>
          <t>Cohort month 45</t>
        </is>
      </c>
      <c r="B54" s="116" t="n">
        <v>45</v>
      </c>
      <c r="C54" s="33">
        <f>INDEX(Ops!$E$110:$BL$110,1,$B54)</f>
        <v/>
      </c>
      <c r="AX54" s="121">
        <f>$C54*INDEX(Curves!$BD$8:$BD$68,AX$4-$B54+1)</f>
        <v/>
      </c>
      <c r="AY54" s="121">
        <f>$C54*INDEX(Curves!$BD$8:$BD$68,AY$4-$B54+1)</f>
        <v/>
      </c>
      <c r="AZ54" s="121">
        <f>$C54*INDEX(Curves!$BD$8:$BD$68,AZ$4-$B54+1)</f>
        <v/>
      </c>
      <c r="BA54" s="121">
        <f>$C54*INDEX(Curves!$BD$8:$BD$68,BA$4-$B54+1)</f>
        <v/>
      </c>
      <c r="BB54" s="121">
        <f>$C54*INDEX(Curves!$BD$8:$BD$68,BB$4-$B54+1)</f>
        <v/>
      </c>
      <c r="BC54" s="121">
        <f>$C54*INDEX(Curves!$BD$8:$BD$68,BC$4-$B54+1)</f>
        <v/>
      </c>
      <c r="BD54" s="121">
        <f>$C54*INDEX(Curves!$BD$8:$BD$68,BD$4-$B54+1)</f>
        <v/>
      </c>
      <c r="BE54" s="121">
        <f>$C54*INDEX(Curves!$BD$8:$BD$68,BE$4-$B54+1)</f>
        <v/>
      </c>
      <c r="BF54" s="121">
        <f>$C54*INDEX(Curves!$BD$8:$BD$68,BF$4-$B54+1)</f>
        <v/>
      </c>
      <c r="BG54" s="121">
        <f>$C54*INDEX(Curves!$BD$8:$BD$68,BG$4-$B54+1)</f>
        <v/>
      </c>
      <c r="BH54" s="121">
        <f>$C54*INDEX(Curves!$BD$8:$BD$68,BH$4-$B54+1)</f>
        <v/>
      </c>
      <c r="BI54" s="121">
        <f>$C54*INDEX(Curves!$BD$8:$BD$68,BI$4-$B54+1)</f>
        <v/>
      </c>
      <c r="BJ54" s="121">
        <f>$C54*INDEX(Curves!$BD$8:$BD$68,BJ$4-$B54+1)</f>
        <v/>
      </c>
      <c r="BK54" s="121">
        <f>$C54*INDEX(Curves!$BD$8:$BD$68,BK$4-$B54+1)</f>
        <v/>
      </c>
      <c r="BL54" s="121">
        <f>$C54*INDEX(Curves!$BD$8:$BD$68,BL$4-$B54+1)</f>
        <v/>
      </c>
    </row>
    <row r="55">
      <c r="A55" s="116" t="inlineStr">
        <is>
          <t>Cohort month 46</t>
        </is>
      </c>
      <c r="B55" s="116" t="n">
        <v>46</v>
      </c>
      <c r="C55" s="33">
        <f>INDEX(Ops!$E$110:$BL$110,1,$B55)</f>
        <v/>
      </c>
      <c r="AY55" s="121">
        <f>$C55*INDEX(Curves!$BD$8:$BD$68,AY$4-$B55+1)</f>
        <v/>
      </c>
      <c r="AZ55" s="121">
        <f>$C55*INDEX(Curves!$BD$8:$BD$68,AZ$4-$B55+1)</f>
        <v/>
      </c>
      <c r="BA55" s="121">
        <f>$C55*INDEX(Curves!$BD$8:$BD$68,BA$4-$B55+1)</f>
        <v/>
      </c>
      <c r="BB55" s="121">
        <f>$C55*INDEX(Curves!$BD$8:$BD$68,BB$4-$B55+1)</f>
        <v/>
      </c>
      <c r="BC55" s="121">
        <f>$C55*INDEX(Curves!$BD$8:$BD$68,BC$4-$B55+1)</f>
        <v/>
      </c>
      <c r="BD55" s="121">
        <f>$C55*INDEX(Curves!$BD$8:$BD$68,BD$4-$B55+1)</f>
        <v/>
      </c>
      <c r="BE55" s="121">
        <f>$C55*INDEX(Curves!$BD$8:$BD$68,BE$4-$B55+1)</f>
        <v/>
      </c>
      <c r="BF55" s="121">
        <f>$C55*INDEX(Curves!$BD$8:$BD$68,BF$4-$B55+1)</f>
        <v/>
      </c>
      <c r="BG55" s="121">
        <f>$C55*INDEX(Curves!$BD$8:$BD$68,BG$4-$B55+1)</f>
        <v/>
      </c>
      <c r="BH55" s="121">
        <f>$C55*INDEX(Curves!$BD$8:$BD$68,BH$4-$B55+1)</f>
        <v/>
      </c>
      <c r="BI55" s="121">
        <f>$C55*INDEX(Curves!$BD$8:$BD$68,BI$4-$B55+1)</f>
        <v/>
      </c>
      <c r="BJ55" s="121">
        <f>$C55*INDEX(Curves!$BD$8:$BD$68,BJ$4-$B55+1)</f>
        <v/>
      </c>
      <c r="BK55" s="121">
        <f>$C55*INDEX(Curves!$BD$8:$BD$68,BK$4-$B55+1)</f>
        <v/>
      </c>
      <c r="BL55" s="121">
        <f>$C55*INDEX(Curves!$BD$8:$BD$68,BL$4-$B55+1)</f>
        <v/>
      </c>
    </row>
    <row r="56">
      <c r="A56" s="116" t="inlineStr">
        <is>
          <t>Cohort month 47</t>
        </is>
      </c>
      <c r="B56" s="116" t="n">
        <v>47</v>
      </c>
      <c r="C56" s="33">
        <f>INDEX(Ops!$E$110:$BL$110,1,$B56)</f>
        <v/>
      </c>
      <c r="AZ56" s="121">
        <f>$C56*INDEX(Curves!$BD$8:$BD$68,AZ$4-$B56+1)</f>
        <v/>
      </c>
      <c r="BA56" s="121">
        <f>$C56*INDEX(Curves!$BD$8:$BD$68,BA$4-$B56+1)</f>
        <v/>
      </c>
      <c r="BB56" s="121">
        <f>$C56*INDEX(Curves!$BD$8:$BD$68,BB$4-$B56+1)</f>
        <v/>
      </c>
      <c r="BC56" s="121">
        <f>$C56*INDEX(Curves!$BD$8:$BD$68,BC$4-$B56+1)</f>
        <v/>
      </c>
      <c r="BD56" s="121">
        <f>$C56*INDEX(Curves!$BD$8:$BD$68,BD$4-$B56+1)</f>
        <v/>
      </c>
      <c r="BE56" s="121">
        <f>$C56*INDEX(Curves!$BD$8:$BD$68,BE$4-$B56+1)</f>
        <v/>
      </c>
      <c r="BF56" s="121">
        <f>$C56*INDEX(Curves!$BD$8:$BD$68,BF$4-$B56+1)</f>
        <v/>
      </c>
      <c r="BG56" s="121">
        <f>$C56*INDEX(Curves!$BD$8:$BD$68,BG$4-$B56+1)</f>
        <v/>
      </c>
      <c r="BH56" s="121">
        <f>$C56*INDEX(Curves!$BD$8:$BD$68,BH$4-$B56+1)</f>
        <v/>
      </c>
      <c r="BI56" s="121">
        <f>$C56*INDEX(Curves!$BD$8:$BD$68,BI$4-$B56+1)</f>
        <v/>
      </c>
      <c r="BJ56" s="121">
        <f>$C56*INDEX(Curves!$BD$8:$BD$68,BJ$4-$B56+1)</f>
        <v/>
      </c>
      <c r="BK56" s="121">
        <f>$C56*INDEX(Curves!$BD$8:$BD$68,BK$4-$B56+1)</f>
        <v/>
      </c>
      <c r="BL56" s="121">
        <f>$C56*INDEX(Curves!$BD$8:$BD$68,BL$4-$B56+1)</f>
        <v/>
      </c>
    </row>
    <row r="57">
      <c r="A57" s="116" t="inlineStr">
        <is>
          <t>Cohort month 48</t>
        </is>
      </c>
      <c r="B57" s="116" t="n">
        <v>48</v>
      </c>
      <c r="C57" s="33">
        <f>INDEX(Ops!$E$110:$BL$110,1,$B57)</f>
        <v/>
      </c>
      <c r="BA57" s="121">
        <f>$C57*INDEX(Curves!$BD$8:$BD$68,BA$4-$B57+1)</f>
        <v/>
      </c>
      <c r="BB57" s="121">
        <f>$C57*INDEX(Curves!$BD$8:$BD$68,BB$4-$B57+1)</f>
        <v/>
      </c>
      <c r="BC57" s="121">
        <f>$C57*INDEX(Curves!$BD$8:$BD$68,BC$4-$B57+1)</f>
        <v/>
      </c>
      <c r="BD57" s="121">
        <f>$C57*INDEX(Curves!$BD$8:$BD$68,BD$4-$B57+1)</f>
        <v/>
      </c>
      <c r="BE57" s="121">
        <f>$C57*INDEX(Curves!$BD$8:$BD$68,BE$4-$B57+1)</f>
        <v/>
      </c>
      <c r="BF57" s="121">
        <f>$C57*INDEX(Curves!$BD$8:$BD$68,BF$4-$B57+1)</f>
        <v/>
      </c>
      <c r="BG57" s="121">
        <f>$C57*INDEX(Curves!$BD$8:$BD$68,BG$4-$B57+1)</f>
        <v/>
      </c>
      <c r="BH57" s="121">
        <f>$C57*INDEX(Curves!$BD$8:$BD$68,BH$4-$B57+1)</f>
        <v/>
      </c>
      <c r="BI57" s="121">
        <f>$C57*INDEX(Curves!$BD$8:$BD$68,BI$4-$B57+1)</f>
        <v/>
      </c>
      <c r="BJ57" s="121">
        <f>$C57*INDEX(Curves!$BD$8:$BD$68,BJ$4-$B57+1)</f>
        <v/>
      </c>
      <c r="BK57" s="121">
        <f>$C57*INDEX(Curves!$BD$8:$BD$68,BK$4-$B57+1)</f>
        <v/>
      </c>
      <c r="BL57" s="121">
        <f>$C57*INDEX(Curves!$BD$8:$BD$68,BL$4-$B57+1)</f>
        <v/>
      </c>
    </row>
    <row r="58">
      <c r="A58" s="116" t="inlineStr">
        <is>
          <t>Cohort month 49</t>
        </is>
      </c>
      <c r="B58" s="116" t="n">
        <v>49</v>
      </c>
      <c r="C58" s="33">
        <f>INDEX(Ops!$E$110:$BL$110,1,$B58)</f>
        <v/>
      </c>
      <c r="BB58" s="121">
        <f>$C58*INDEX(Curves!$BD$8:$BD$68,BB$4-$B58+1)</f>
        <v/>
      </c>
      <c r="BC58" s="121">
        <f>$C58*INDEX(Curves!$BD$8:$BD$68,BC$4-$B58+1)</f>
        <v/>
      </c>
      <c r="BD58" s="121">
        <f>$C58*INDEX(Curves!$BD$8:$BD$68,BD$4-$B58+1)</f>
        <v/>
      </c>
      <c r="BE58" s="121">
        <f>$C58*INDEX(Curves!$BD$8:$BD$68,BE$4-$B58+1)</f>
        <v/>
      </c>
      <c r="BF58" s="121">
        <f>$C58*INDEX(Curves!$BD$8:$BD$68,BF$4-$B58+1)</f>
        <v/>
      </c>
      <c r="BG58" s="121">
        <f>$C58*INDEX(Curves!$BD$8:$BD$68,BG$4-$B58+1)</f>
        <v/>
      </c>
      <c r="BH58" s="121">
        <f>$C58*INDEX(Curves!$BD$8:$BD$68,BH$4-$B58+1)</f>
        <v/>
      </c>
      <c r="BI58" s="121">
        <f>$C58*INDEX(Curves!$BD$8:$BD$68,BI$4-$B58+1)</f>
        <v/>
      </c>
      <c r="BJ58" s="121">
        <f>$C58*INDEX(Curves!$BD$8:$BD$68,BJ$4-$B58+1)</f>
        <v/>
      </c>
      <c r="BK58" s="121">
        <f>$C58*INDEX(Curves!$BD$8:$BD$68,BK$4-$B58+1)</f>
        <v/>
      </c>
      <c r="BL58" s="121">
        <f>$C58*INDEX(Curves!$BD$8:$BD$68,BL$4-$B58+1)</f>
        <v/>
      </c>
    </row>
    <row r="59">
      <c r="A59" s="116" t="inlineStr">
        <is>
          <t>Cohort month 50</t>
        </is>
      </c>
      <c r="B59" s="116" t="n">
        <v>50</v>
      </c>
      <c r="C59" s="33">
        <f>INDEX(Ops!$E$110:$BL$110,1,$B59)</f>
        <v/>
      </c>
      <c r="BC59" s="121">
        <f>$C59*INDEX(Curves!$BD$8:$BD$68,BC$4-$B59+1)</f>
        <v/>
      </c>
      <c r="BD59" s="121">
        <f>$C59*INDEX(Curves!$BD$8:$BD$68,BD$4-$B59+1)</f>
        <v/>
      </c>
      <c r="BE59" s="121">
        <f>$C59*INDEX(Curves!$BD$8:$BD$68,BE$4-$B59+1)</f>
        <v/>
      </c>
      <c r="BF59" s="121">
        <f>$C59*INDEX(Curves!$BD$8:$BD$68,BF$4-$B59+1)</f>
        <v/>
      </c>
      <c r="BG59" s="121">
        <f>$C59*INDEX(Curves!$BD$8:$BD$68,BG$4-$B59+1)</f>
        <v/>
      </c>
      <c r="BH59" s="121">
        <f>$C59*INDEX(Curves!$BD$8:$BD$68,BH$4-$B59+1)</f>
        <v/>
      </c>
      <c r="BI59" s="121">
        <f>$C59*INDEX(Curves!$BD$8:$BD$68,BI$4-$B59+1)</f>
        <v/>
      </c>
      <c r="BJ59" s="121">
        <f>$C59*INDEX(Curves!$BD$8:$BD$68,BJ$4-$B59+1)</f>
        <v/>
      </c>
      <c r="BK59" s="121">
        <f>$C59*INDEX(Curves!$BD$8:$BD$68,BK$4-$B59+1)</f>
        <v/>
      </c>
      <c r="BL59" s="121">
        <f>$C59*INDEX(Curves!$BD$8:$BD$68,BL$4-$B59+1)</f>
        <v/>
      </c>
    </row>
    <row r="60">
      <c r="A60" s="116" t="inlineStr">
        <is>
          <t>Cohort month 51</t>
        </is>
      </c>
      <c r="B60" s="116" t="n">
        <v>51</v>
      </c>
      <c r="C60" s="33">
        <f>INDEX(Ops!$E$110:$BL$110,1,$B60)</f>
        <v/>
      </c>
      <c r="BD60" s="121">
        <f>$C60*INDEX(Curves!$BD$8:$BD$68,BD$4-$B60+1)</f>
        <v/>
      </c>
      <c r="BE60" s="121">
        <f>$C60*INDEX(Curves!$BD$8:$BD$68,BE$4-$B60+1)</f>
        <v/>
      </c>
      <c r="BF60" s="121">
        <f>$C60*INDEX(Curves!$BD$8:$BD$68,BF$4-$B60+1)</f>
        <v/>
      </c>
      <c r="BG60" s="121">
        <f>$C60*INDEX(Curves!$BD$8:$BD$68,BG$4-$B60+1)</f>
        <v/>
      </c>
      <c r="BH60" s="121">
        <f>$C60*INDEX(Curves!$BD$8:$BD$68,BH$4-$B60+1)</f>
        <v/>
      </c>
      <c r="BI60" s="121">
        <f>$C60*INDEX(Curves!$BD$8:$BD$68,BI$4-$B60+1)</f>
        <v/>
      </c>
      <c r="BJ60" s="121">
        <f>$C60*INDEX(Curves!$BD$8:$BD$68,BJ$4-$B60+1)</f>
        <v/>
      </c>
      <c r="BK60" s="121">
        <f>$C60*INDEX(Curves!$BD$8:$BD$68,BK$4-$B60+1)</f>
        <v/>
      </c>
      <c r="BL60" s="121">
        <f>$C60*INDEX(Curves!$BD$8:$BD$68,BL$4-$B60+1)</f>
        <v/>
      </c>
    </row>
    <row r="61">
      <c r="A61" s="116" t="inlineStr">
        <is>
          <t>Cohort month 52</t>
        </is>
      </c>
      <c r="B61" s="116" t="n">
        <v>52</v>
      </c>
      <c r="C61" s="33">
        <f>INDEX(Ops!$E$110:$BL$110,1,$B61)</f>
        <v/>
      </c>
      <c r="BE61" s="121">
        <f>$C61*INDEX(Curves!$BD$8:$BD$68,BE$4-$B61+1)</f>
        <v/>
      </c>
      <c r="BF61" s="121">
        <f>$C61*INDEX(Curves!$BD$8:$BD$68,BF$4-$B61+1)</f>
        <v/>
      </c>
      <c r="BG61" s="121">
        <f>$C61*INDEX(Curves!$BD$8:$BD$68,BG$4-$B61+1)</f>
        <v/>
      </c>
      <c r="BH61" s="121">
        <f>$C61*INDEX(Curves!$BD$8:$BD$68,BH$4-$B61+1)</f>
        <v/>
      </c>
      <c r="BI61" s="121">
        <f>$C61*INDEX(Curves!$BD$8:$BD$68,BI$4-$B61+1)</f>
        <v/>
      </c>
      <c r="BJ61" s="121">
        <f>$C61*INDEX(Curves!$BD$8:$BD$68,BJ$4-$B61+1)</f>
        <v/>
      </c>
      <c r="BK61" s="121">
        <f>$C61*INDEX(Curves!$BD$8:$BD$68,BK$4-$B61+1)</f>
        <v/>
      </c>
      <c r="BL61" s="121">
        <f>$C61*INDEX(Curves!$BD$8:$BD$68,BL$4-$B61+1)</f>
        <v/>
      </c>
    </row>
    <row r="62">
      <c r="A62" s="116" t="inlineStr">
        <is>
          <t>Cohort month 53</t>
        </is>
      </c>
      <c r="B62" s="116" t="n">
        <v>53</v>
      </c>
      <c r="C62" s="33">
        <f>INDEX(Ops!$E$110:$BL$110,1,$B62)</f>
        <v/>
      </c>
      <c r="BF62" s="121">
        <f>$C62*INDEX(Curves!$BD$8:$BD$68,BF$4-$B62+1)</f>
        <v/>
      </c>
      <c r="BG62" s="121">
        <f>$C62*INDEX(Curves!$BD$8:$BD$68,BG$4-$B62+1)</f>
        <v/>
      </c>
      <c r="BH62" s="121">
        <f>$C62*INDEX(Curves!$BD$8:$BD$68,BH$4-$B62+1)</f>
        <v/>
      </c>
      <c r="BI62" s="121">
        <f>$C62*INDEX(Curves!$BD$8:$BD$68,BI$4-$B62+1)</f>
        <v/>
      </c>
      <c r="BJ62" s="121">
        <f>$C62*INDEX(Curves!$BD$8:$BD$68,BJ$4-$B62+1)</f>
        <v/>
      </c>
      <c r="BK62" s="121">
        <f>$C62*INDEX(Curves!$BD$8:$BD$68,BK$4-$B62+1)</f>
        <v/>
      </c>
      <c r="BL62" s="121">
        <f>$C62*INDEX(Curves!$BD$8:$BD$68,BL$4-$B62+1)</f>
        <v/>
      </c>
    </row>
    <row r="63">
      <c r="A63" s="116" t="inlineStr">
        <is>
          <t>Cohort month 54</t>
        </is>
      </c>
      <c r="B63" s="116" t="n">
        <v>54</v>
      </c>
      <c r="C63" s="33">
        <f>INDEX(Ops!$E$110:$BL$110,1,$B63)</f>
        <v/>
      </c>
      <c r="BG63" s="121">
        <f>$C63*INDEX(Curves!$BD$8:$BD$68,BG$4-$B63+1)</f>
        <v/>
      </c>
      <c r="BH63" s="121">
        <f>$C63*INDEX(Curves!$BD$8:$BD$68,BH$4-$B63+1)</f>
        <v/>
      </c>
      <c r="BI63" s="121">
        <f>$C63*INDEX(Curves!$BD$8:$BD$68,BI$4-$B63+1)</f>
        <v/>
      </c>
      <c r="BJ63" s="121">
        <f>$C63*INDEX(Curves!$BD$8:$BD$68,BJ$4-$B63+1)</f>
        <v/>
      </c>
      <c r="BK63" s="121">
        <f>$C63*INDEX(Curves!$BD$8:$BD$68,BK$4-$B63+1)</f>
        <v/>
      </c>
      <c r="BL63" s="121">
        <f>$C63*INDEX(Curves!$BD$8:$BD$68,BL$4-$B63+1)</f>
        <v/>
      </c>
    </row>
    <row r="64">
      <c r="A64" s="116" t="inlineStr">
        <is>
          <t>Cohort month 55</t>
        </is>
      </c>
      <c r="B64" s="116" t="n">
        <v>55</v>
      </c>
      <c r="C64" s="33">
        <f>INDEX(Ops!$E$110:$BL$110,1,$B64)</f>
        <v/>
      </c>
      <c r="BH64" s="121">
        <f>$C64*INDEX(Curves!$BD$8:$BD$68,BH$4-$B64+1)</f>
        <v/>
      </c>
      <c r="BI64" s="121">
        <f>$C64*INDEX(Curves!$BD$8:$BD$68,BI$4-$B64+1)</f>
        <v/>
      </c>
      <c r="BJ64" s="121">
        <f>$C64*INDEX(Curves!$BD$8:$BD$68,BJ$4-$B64+1)</f>
        <v/>
      </c>
      <c r="BK64" s="121">
        <f>$C64*INDEX(Curves!$BD$8:$BD$68,BK$4-$B64+1)</f>
        <v/>
      </c>
      <c r="BL64" s="121">
        <f>$C64*INDEX(Curves!$BD$8:$BD$68,BL$4-$B64+1)</f>
        <v/>
      </c>
    </row>
    <row r="65">
      <c r="A65" s="116" t="inlineStr">
        <is>
          <t>Cohort month 56</t>
        </is>
      </c>
      <c r="B65" s="116" t="n">
        <v>56</v>
      </c>
      <c r="C65" s="33">
        <f>INDEX(Ops!$E$110:$BL$110,1,$B65)</f>
        <v/>
      </c>
      <c r="BI65" s="121">
        <f>$C65*INDEX(Curves!$BD$8:$BD$68,BI$4-$B65+1)</f>
        <v/>
      </c>
      <c r="BJ65" s="121">
        <f>$C65*INDEX(Curves!$BD$8:$BD$68,BJ$4-$B65+1)</f>
        <v/>
      </c>
      <c r="BK65" s="121">
        <f>$C65*INDEX(Curves!$BD$8:$BD$68,BK$4-$B65+1)</f>
        <v/>
      </c>
      <c r="BL65" s="121">
        <f>$C65*INDEX(Curves!$BD$8:$BD$68,BL$4-$B65+1)</f>
        <v/>
      </c>
    </row>
    <row r="66">
      <c r="A66" s="116" t="inlineStr">
        <is>
          <t>Cohort month 57</t>
        </is>
      </c>
      <c r="B66" s="116" t="n">
        <v>57</v>
      </c>
      <c r="C66" s="33">
        <f>INDEX(Ops!$E$110:$BL$110,1,$B66)</f>
        <v/>
      </c>
      <c r="BJ66" s="121">
        <f>$C66*INDEX(Curves!$BD$8:$BD$68,BJ$4-$B66+1)</f>
        <v/>
      </c>
      <c r="BK66" s="121">
        <f>$C66*INDEX(Curves!$BD$8:$BD$68,BK$4-$B66+1)</f>
        <v/>
      </c>
      <c r="BL66" s="121">
        <f>$C66*INDEX(Curves!$BD$8:$BD$68,BL$4-$B66+1)</f>
        <v/>
      </c>
    </row>
    <row r="67">
      <c r="A67" s="116" t="inlineStr">
        <is>
          <t>Cohort month 58</t>
        </is>
      </c>
      <c r="B67" s="116" t="n">
        <v>58</v>
      </c>
      <c r="C67" s="33">
        <f>INDEX(Ops!$E$110:$BL$110,1,$B67)</f>
        <v/>
      </c>
      <c r="BK67" s="121">
        <f>$C67*INDEX(Curves!$BD$8:$BD$68,BK$4-$B67+1)</f>
        <v/>
      </c>
      <c r="BL67" s="121">
        <f>$C67*INDEX(Curves!$BD$8:$BD$68,BL$4-$B67+1)</f>
        <v/>
      </c>
    </row>
    <row r="68">
      <c r="A68" s="116" t="inlineStr">
        <is>
          <t>Cohort month 59</t>
        </is>
      </c>
      <c r="B68" s="116" t="n">
        <v>59</v>
      </c>
      <c r="C68" s="33">
        <f>INDEX(Ops!$E$110:$BL$110,1,$B68)</f>
        <v/>
      </c>
      <c r="BL68" s="121">
        <f>$C68*INDEX(Curves!$BD$8:$BD$68,BL$4-$B68+1)</f>
        <v/>
      </c>
    </row>
    <row r="69">
      <c r="A69" s="116" t="inlineStr">
        <is>
          <t>Cohort month 60</t>
        </is>
      </c>
      <c r="B69" s="116"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INDEX(Ops!$E$109:$BL$109,1,$B73)</f>
        <v/>
      </c>
      <c r="F73" s="121">
        <f>$C73*INDEX(Curves!$BG$8:$BG$68,F$4-$B73+1)</f>
        <v/>
      </c>
      <c r="G73" s="121">
        <f>$C73*INDEX(Curves!$BG$8:$BG$68,G$4-$B73+1)</f>
        <v/>
      </c>
      <c r="H73" s="121">
        <f>$C73*INDEX(Curves!$BG$8:$BG$68,H$4-$B73+1)</f>
        <v/>
      </c>
      <c r="I73" s="121">
        <f>$C73*INDEX(Curves!$BG$8:$BG$68,I$4-$B73+1)</f>
        <v/>
      </c>
      <c r="J73" s="121">
        <f>$C73*INDEX(Curves!$BG$8:$BG$68,J$4-$B73+1)</f>
        <v/>
      </c>
      <c r="K73" s="121">
        <f>$C73*INDEX(Curves!$BG$8:$BG$68,K$4-$B73+1)</f>
        <v/>
      </c>
      <c r="L73" s="121">
        <f>$C73*INDEX(Curves!$BG$8:$BG$68,L$4-$B73+1)</f>
        <v/>
      </c>
      <c r="M73" s="121">
        <f>$C73*INDEX(Curves!$BG$8:$BG$68,M$4-$B73+1)</f>
        <v/>
      </c>
      <c r="N73" s="121">
        <f>$C73*INDEX(Curves!$BG$8:$BG$68,N$4-$B73+1)</f>
        <v/>
      </c>
      <c r="O73" s="121">
        <f>$C73*INDEX(Curves!$BG$8:$BG$68,O$4-$B73+1)</f>
        <v/>
      </c>
      <c r="P73" s="121">
        <f>$C73*INDEX(Curves!$BG$8:$BG$68,P$4-$B73+1)</f>
        <v/>
      </c>
      <c r="Q73" s="121">
        <f>$C73*INDEX(Curves!$BG$8:$BG$68,Q$4-$B73+1)</f>
        <v/>
      </c>
      <c r="R73" s="121">
        <f>$C73*INDEX(Curves!$BG$8:$BG$68,R$4-$B73+1)</f>
        <v/>
      </c>
      <c r="S73" s="121">
        <f>$C73*INDEX(Curves!$BG$8:$BG$68,S$4-$B73+1)</f>
        <v/>
      </c>
      <c r="T73" s="121">
        <f>$C73*INDEX(Curves!$BG$8:$BG$68,T$4-$B73+1)</f>
        <v/>
      </c>
      <c r="U73" s="121">
        <f>$C73*INDEX(Curves!$BG$8:$BG$68,U$4-$B73+1)</f>
        <v/>
      </c>
      <c r="V73" s="121">
        <f>$C73*INDEX(Curves!$BG$8:$BG$68,V$4-$B73+1)</f>
        <v/>
      </c>
      <c r="W73" s="121">
        <f>$C73*INDEX(Curves!$BG$8:$BG$68,W$4-$B73+1)</f>
        <v/>
      </c>
      <c r="X73" s="121">
        <f>$C73*INDEX(Curves!$BG$8:$BG$68,X$4-$B73+1)</f>
        <v/>
      </c>
      <c r="Y73" s="121">
        <f>$C73*INDEX(Curves!$BG$8:$BG$68,Y$4-$B73+1)</f>
        <v/>
      </c>
      <c r="Z73" s="121">
        <f>$C73*INDEX(Curves!$BG$8:$BG$68,Z$4-$B73+1)</f>
        <v/>
      </c>
      <c r="AA73" s="121">
        <f>$C73*INDEX(Curves!$BG$8:$BG$68,AA$4-$B73+1)</f>
        <v/>
      </c>
      <c r="AB73" s="121">
        <f>$C73*INDEX(Curves!$BG$8:$BG$68,AB$4-$B73+1)</f>
        <v/>
      </c>
      <c r="AC73" s="121">
        <f>$C73*INDEX(Curves!$BG$8:$BG$68,AC$4-$B73+1)</f>
        <v/>
      </c>
      <c r="AD73" s="121">
        <f>$C73*INDEX(Curves!$BG$8:$BG$68,AD$4-$B73+1)</f>
        <v/>
      </c>
      <c r="AE73" s="121">
        <f>$C73*INDEX(Curves!$BG$8:$BG$68,AE$4-$B73+1)</f>
        <v/>
      </c>
      <c r="AF73" s="121">
        <f>$C73*INDEX(Curves!$BG$8:$BG$68,AF$4-$B73+1)</f>
        <v/>
      </c>
      <c r="AG73" s="121">
        <f>$C73*INDEX(Curves!$BG$8:$BG$68,AG$4-$B73+1)</f>
        <v/>
      </c>
      <c r="AH73" s="121">
        <f>$C73*INDEX(Curves!$BG$8:$BG$68,AH$4-$B73+1)</f>
        <v/>
      </c>
      <c r="AI73" s="121">
        <f>$C73*INDEX(Curves!$BG$8:$BG$68,AI$4-$B73+1)</f>
        <v/>
      </c>
      <c r="AJ73" s="121">
        <f>$C73*INDEX(Curves!$BG$8:$BG$68,AJ$4-$B73+1)</f>
        <v/>
      </c>
      <c r="AK73" s="121">
        <f>$C73*INDEX(Curves!$BG$8:$BG$68,AK$4-$B73+1)</f>
        <v/>
      </c>
      <c r="AL73" s="121">
        <f>$C73*INDEX(Curves!$BG$8:$BG$68,AL$4-$B73+1)</f>
        <v/>
      </c>
      <c r="AM73" s="121">
        <f>$C73*INDEX(Curves!$BG$8:$BG$68,AM$4-$B73+1)</f>
        <v/>
      </c>
      <c r="AN73" s="121">
        <f>$C73*INDEX(Curves!$BG$8:$BG$68,AN$4-$B73+1)</f>
        <v/>
      </c>
      <c r="AO73" s="121">
        <f>$C73*INDEX(Curves!$BG$8:$BG$68,AO$4-$B73+1)</f>
        <v/>
      </c>
      <c r="AP73" s="121">
        <f>$C73*INDEX(Curves!$BG$8:$BG$68,AP$4-$B73+1)</f>
        <v/>
      </c>
      <c r="AQ73" s="121">
        <f>$C73*INDEX(Curves!$BG$8:$BG$68,AQ$4-$B73+1)</f>
        <v/>
      </c>
      <c r="AR73" s="121">
        <f>$C73*INDEX(Curves!$BG$8:$BG$68,AR$4-$B73+1)</f>
        <v/>
      </c>
      <c r="AS73" s="121">
        <f>$C73*INDEX(Curves!$BG$8:$BG$68,AS$4-$B73+1)</f>
        <v/>
      </c>
      <c r="AT73" s="121">
        <f>$C73*INDEX(Curves!$BG$8:$BG$68,AT$4-$B73+1)</f>
        <v/>
      </c>
      <c r="AU73" s="121">
        <f>$C73*INDEX(Curves!$BG$8:$BG$68,AU$4-$B73+1)</f>
        <v/>
      </c>
      <c r="AV73" s="121">
        <f>$C73*INDEX(Curves!$BG$8:$BG$68,AV$4-$B73+1)</f>
        <v/>
      </c>
      <c r="AW73" s="121">
        <f>$C73*INDEX(Curves!$BG$8:$BG$68,AW$4-$B73+1)</f>
        <v/>
      </c>
      <c r="AX73" s="121">
        <f>$C73*INDEX(Curves!$BG$8:$BG$68,AX$4-$B73+1)</f>
        <v/>
      </c>
      <c r="AY73" s="121">
        <f>$C73*INDEX(Curves!$BG$8:$BG$68,AY$4-$B73+1)</f>
        <v/>
      </c>
      <c r="AZ73" s="121">
        <f>$C73*INDEX(Curves!$BG$8:$BG$68,AZ$4-$B73+1)</f>
        <v/>
      </c>
      <c r="BA73" s="121">
        <f>$C73*INDEX(Curves!$BG$8:$BG$68,BA$4-$B73+1)</f>
        <v/>
      </c>
      <c r="BB73" s="121">
        <f>$C73*INDEX(Curves!$BG$8:$BG$68,BB$4-$B73+1)</f>
        <v/>
      </c>
      <c r="BC73" s="121">
        <f>$C73*INDEX(Curves!$BG$8:$BG$68,BC$4-$B73+1)</f>
        <v/>
      </c>
      <c r="BD73" s="121">
        <f>$C73*INDEX(Curves!$BG$8:$BG$68,BD$4-$B73+1)</f>
        <v/>
      </c>
      <c r="BE73" s="121">
        <f>$C73*INDEX(Curves!$BG$8:$BG$68,BE$4-$B73+1)</f>
        <v/>
      </c>
      <c r="BF73" s="121">
        <f>$C73*INDEX(Curves!$BG$8:$BG$68,BF$4-$B73+1)</f>
        <v/>
      </c>
      <c r="BG73" s="121">
        <f>$C73*INDEX(Curves!$BG$8:$BG$68,BG$4-$B73+1)</f>
        <v/>
      </c>
      <c r="BH73" s="121">
        <f>$C73*INDEX(Curves!$BG$8:$BG$68,BH$4-$B73+1)</f>
        <v/>
      </c>
      <c r="BI73" s="121">
        <f>$C73*INDEX(Curves!$BG$8:$BG$68,BI$4-$B73+1)</f>
        <v/>
      </c>
      <c r="BJ73" s="121">
        <f>$C73*INDEX(Curves!$BG$8:$BG$68,BJ$4-$B73+1)</f>
        <v/>
      </c>
      <c r="BK73" s="121">
        <f>$C73*INDEX(Curves!$BG$8:$BG$68,BK$4-$B73+1)</f>
        <v/>
      </c>
      <c r="BL73" s="121">
        <f>$C73*INDEX(Curves!$BG$8:$BG$68,BL$4-$B73+1)</f>
        <v/>
      </c>
    </row>
    <row r="74">
      <c r="A74" s="116" t="inlineStr">
        <is>
          <t>Cohort month 2</t>
        </is>
      </c>
      <c r="B74" s="116" t="n">
        <v>2</v>
      </c>
      <c r="C74" s="33">
        <f>INDEX(Ops!$E$109:$BL$109,1,$B74)</f>
        <v/>
      </c>
      <c r="G74" s="121">
        <f>$C74*INDEX(Curves!$BG$8:$BG$68,G$4-$B74+1)</f>
        <v/>
      </c>
      <c r="H74" s="121">
        <f>$C74*INDEX(Curves!$BG$8:$BG$68,H$4-$B74+1)</f>
        <v/>
      </c>
      <c r="I74" s="121">
        <f>$C74*INDEX(Curves!$BG$8:$BG$68,I$4-$B74+1)</f>
        <v/>
      </c>
      <c r="J74" s="121">
        <f>$C74*INDEX(Curves!$BG$8:$BG$68,J$4-$B74+1)</f>
        <v/>
      </c>
      <c r="K74" s="121">
        <f>$C74*INDEX(Curves!$BG$8:$BG$68,K$4-$B74+1)</f>
        <v/>
      </c>
      <c r="L74" s="121">
        <f>$C74*INDEX(Curves!$BG$8:$BG$68,L$4-$B74+1)</f>
        <v/>
      </c>
      <c r="M74" s="121">
        <f>$C74*INDEX(Curves!$BG$8:$BG$68,M$4-$B74+1)</f>
        <v/>
      </c>
      <c r="N74" s="121">
        <f>$C74*INDEX(Curves!$BG$8:$BG$68,N$4-$B74+1)</f>
        <v/>
      </c>
      <c r="O74" s="121">
        <f>$C74*INDEX(Curves!$BG$8:$BG$68,O$4-$B74+1)</f>
        <v/>
      </c>
      <c r="P74" s="121">
        <f>$C74*INDEX(Curves!$BG$8:$BG$68,P$4-$B74+1)</f>
        <v/>
      </c>
      <c r="Q74" s="121">
        <f>$C74*INDEX(Curves!$BG$8:$BG$68,Q$4-$B74+1)</f>
        <v/>
      </c>
      <c r="R74" s="121">
        <f>$C74*INDEX(Curves!$BG$8:$BG$68,R$4-$B74+1)</f>
        <v/>
      </c>
      <c r="S74" s="121">
        <f>$C74*INDEX(Curves!$BG$8:$BG$68,S$4-$B74+1)</f>
        <v/>
      </c>
      <c r="T74" s="121">
        <f>$C74*INDEX(Curves!$BG$8:$BG$68,T$4-$B74+1)</f>
        <v/>
      </c>
      <c r="U74" s="121">
        <f>$C74*INDEX(Curves!$BG$8:$BG$68,U$4-$B74+1)</f>
        <v/>
      </c>
      <c r="V74" s="121">
        <f>$C74*INDEX(Curves!$BG$8:$BG$68,V$4-$B74+1)</f>
        <v/>
      </c>
      <c r="W74" s="121">
        <f>$C74*INDEX(Curves!$BG$8:$BG$68,W$4-$B74+1)</f>
        <v/>
      </c>
      <c r="X74" s="121">
        <f>$C74*INDEX(Curves!$BG$8:$BG$68,X$4-$B74+1)</f>
        <v/>
      </c>
      <c r="Y74" s="121">
        <f>$C74*INDEX(Curves!$BG$8:$BG$68,Y$4-$B74+1)</f>
        <v/>
      </c>
      <c r="Z74" s="121">
        <f>$C74*INDEX(Curves!$BG$8:$BG$68,Z$4-$B74+1)</f>
        <v/>
      </c>
      <c r="AA74" s="121">
        <f>$C74*INDEX(Curves!$BG$8:$BG$68,AA$4-$B74+1)</f>
        <v/>
      </c>
      <c r="AB74" s="121">
        <f>$C74*INDEX(Curves!$BG$8:$BG$68,AB$4-$B74+1)</f>
        <v/>
      </c>
      <c r="AC74" s="121">
        <f>$C74*INDEX(Curves!$BG$8:$BG$68,AC$4-$B74+1)</f>
        <v/>
      </c>
      <c r="AD74" s="121">
        <f>$C74*INDEX(Curves!$BG$8:$BG$68,AD$4-$B74+1)</f>
        <v/>
      </c>
      <c r="AE74" s="121">
        <f>$C74*INDEX(Curves!$BG$8:$BG$68,AE$4-$B74+1)</f>
        <v/>
      </c>
      <c r="AF74" s="121">
        <f>$C74*INDEX(Curves!$BG$8:$BG$68,AF$4-$B74+1)</f>
        <v/>
      </c>
      <c r="AG74" s="121">
        <f>$C74*INDEX(Curves!$BG$8:$BG$68,AG$4-$B74+1)</f>
        <v/>
      </c>
      <c r="AH74" s="121">
        <f>$C74*INDEX(Curves!$BG$8:$BG$68,AH$4-$B74+1)</f>
        <v/>
      </c>
      <c r="AI74" s="121">
        <f>$C74*INDEX(Curves!$BG$8:$BG$68,AI$4-$B74+1)</f>
        <v/>
      </c>
      <c r="AJ74" s="121">
        <f>$C74*INDEX(Curves!$BG$8:$BG$68,AJ$4-$B74+1)</f>
        <v/>
      </c>
      <c r="AK74" s="121">
        <f>$C74*INDEX(Curves!$BG$8:$BG$68,AK$4-$B74+1)</f>
        <v/>
      </c>
      <c r="AL74" s="121">
        <f>$C74*INDEX(Curves!$BG$8:$BG$68,AL$4-$B74+1)</f>
        <v/>
      </c>
      <c r="AM74" s="121">
        <f>$C74*INDEX(Curves!$BG$8:$BG$68,AM$4-$B74+1)</f>
        <v/>
      </c>
      <c r="AN74" s="121">
        <f>$C74*INDEX(Curves!$BG$8:$BG$68,AN$4-$B74+1)</f>
        <v/>
      </c>
      <c r="AO74" s="121">
        <f>$C74*INDEX(Curves!$BG$8:$BG$68,AO$4-$B74+1)</f>
        <v/>
      </c>
      <c r="AP74" s="121">
        <f>$C74*INDEX(Curves!$BG$8:$BG$68,AP$4-$B74+1)</f>
        <v/>
      </c>
      <c r="AQ74" s="121">
        <f>$C74*INDEX(Curves!$BG$8:$BG$68,AQ$4-$B74+1)</f>
        <v/>
      </c>
      <c r="AR74" s="121">
        <f>$C74*INDEX(Curves!$BG$8:$BG$68,AR$4-$B74+1)</f>
        <v/>
      </c>
      <c r="AS74" s="121">
        <f>$C74*INDEX(Curves!$BG$8:$BG$68,AS$4-$B74+1)</f>
        <v/>
      </c>
      <c r="AT74" s="121">
        <f>$C74*INDEX(Curves!$BG$8:$BG$68,AT$4-$B74+1)</f>
        <v/>
      </c>
      <c r="AU74" s="121">
        <f>$C74*INDEX(Curves!$BG$8:$BG$68,AU$4-$B74+1)</f>
        <v/>
      </c>
      <c r="AV74" s="121">
        <f>$C74*INDEX(Curves!$BG$8:$BG$68,AV$4-$B74+1)</f>
        <v/>
      </c>
      <c r="AW74" s="121">
        <f>$C74*INDEX(Curves!$BG$8:$BG$68,AW$4-$B74+1)</f>
        <v/>
      </c>
      <c r="AX74" s="121">
        <f>$C74*INDEX(Curves!$BG$8:$BG$68,AX$4-$B74+1)</f>
        <v/>
      </c>
      <c r="AY74" s="121">
        <f>$C74*INDEX(Curves!$BG$8:$BG$68,AY$4-$B74+1)</f>
        <v/>
      </c>
      <c r="AZ74" s="121">
        <f>$C74*INDEX(Curves!$BG$8:$BG$68,AZ$4-$B74+1)</f>
        <v/>
      </c>
      <c r="BA74" s="121">
        <f>$C74*INDEX(Curves!$BG$8:$BG$68,BA$4-$B74+1)</f>
        <v/>
      </c>
      <c r="BB74" s="121">
        <f>$C74*INDEX(Curves!$BG$8:$BG$68,BB$4-$B74+1)</f>
        <v/>
      </c>
      <c r="BC74" s="121">
        <f>$C74*INDEX(Curves!$BG$8:$BG$68,BC$4-$B74+1)</f>
        <v/>
      </c>
      <c r="BD74" s="121">
        <f>$C74*INDEX(Curves!$BG$8:$BG$68,BD$4-$B74+1)</f>
        <v/>
      </c>
      <c r="BE74" s="121">
        <f>$C74*INDEX(Curves!$BG$8:$BG$68,BE$4-$B74+1)</f>
        <v/>
      </c>
      <c r="BF74" s="121">
        <f>$C74*INDEX(Curves!$BG$8:$BG$68,BF$4-$B74+1)</f>
        <v/>
      </c>
      <c r="BG74" s="121">
        <f>$C74*INDEX(Curves!$BG$8:$BG$68,BG$4-$B74+1)</f>
        <v/>
      </c>
      <c r="BH74" s="121">
        <f>$C74*INDEX(Curves!$BG$8:$BG$68,BH$4-$B74+1)</f>
        <v/>
      </c>
      <c r="BI74" s="121">
        <f>$C74*INDEX(Curves!$BG$8:$BG$68,BI$4-$B74+1)</f>
        <v/>
      </c>
      <c r="BJ74" s="121">
        <f>$C74*INDEX(Curves!$BG$8:$BG$68,BJ$4-$B74+1)</f>
        <v/>
      </c>
      <c r="BK74" s="121">
        <f>$C74*INDEX(Curves!$BG$8:$BG$68,BK$4-$B74+1)</f>
        <v/>
      </c>
      <c r="BL74" s="121">
        <f>$C74*INDEX(Curves!$BG$8:$BG$68,BL$4-$B74+1)</f>
        <v/>
      </c>
    </row>
    <row r="75">
      <c r="A75" s="116" t="inlineStr">
        <is>
          <t>Cohort month 3</t>
        </is>
      </c>
      <c r="B75" s="116" t="n">
        <v>3</v>
      </c>
      <c r="C75" s="33">
        <f>INDEX(Ops!$E$109:$BL$109,1,$B75)</f>
        <v/>
      </c>
      <c r="H75" s="121">
        <f>$C75*INDEX(Curves!$BG$8:$BG$68,H$4-$B75+1)</f>
        <v/>
      </c>
      <c r="I75" s="121">
        <f>$C75*INDEX(Curves!$BG$8:$BG$68,I$4-$B75+1)</f>
        <v/>
      </c>
      <c r="J75" s="121">
        <f>$C75*INDEX(Curves!$BG$8:$BG$68,J$4-$B75+1)</f>
        <v/>
      </c>
      <c r="K75" s="121">
        <f>$C75*INDEX(Curves!$BG$8:$BG$68,K$4-$B75+1)</f>
        <v/>
      </c>
      <c r="L75" s="121">
        <f>$C75*INDEX(Curves!$BG$8:$BG$68,L$4-$B75+1)</f>
        <v/>
      </c>
      <c r="M75" s="121">
        <f>$C75*INDEX(Curves!$BG$8:$BG$68,M$4-$B75+1)</f>
        <v/>
      </c>
      <c r="N75" s="121">
        <f>$C75*INDEX(Curves!$BG$8:$BG$68,N$4-$B75+1)</f>
        <v/>
      </c>
      <c r="O75" s="121">
        <f>$C75*INDEX(Curves!$BG$8:$BG$68,O$4-$B75+1)</f>
        <v/>
      </c>
      <c r="P75" s="121">
        <f>$C75*INDEX(Curves!$BG$8:$BG$68,P$4-$B75+1)</f>
        <v/>
      </c>
      <c r="Q75" s="121">
        <f>$C75*INDEX(Curves!$BG$8:$BG$68,Q$4-$B75+1)</f>
        <v/>
      </c>
      <c r="R75" s="121">
        <f>$C75*INDEX(Curves!$BG$8:$BG$68,R$4-$B75+1)</f>
        <v/>
      </c>
      <c r="S75" s="121">
        <f>$C75*INDEX(Curves!$BG$8:$BG$68,S$4-$B75+1)</f>
        <v/>
      </c>
      <c r="T75" s="121">
        <f>$C75*INDEX(Curves!$BG$8:$BG$68,T$4-$B75+1)</f>
        <v/>
      </c>
      <c r="U75" s="121">
        <f>$C75*INDEX(Curves!$BG$8:$BG$68,U$4-$B75+1)</f>
        <v/>
      </c>
      <c r="V75" s="121">
        <f>$C75*INDEX(Curves!$BG$8:$BG$68,V$4-$B75+1)</f>
        <v/>
      </c>
      <c r="W75" s="121">
        <f>$C75*INDEX(Curves!$BG$8:$BG$68,W$4-$B75+1)</f>
        <v/>
      </c>
      <c r="X75" s="121">
        <f>$C75*INDEX(Curves!$BG$8:$BG$68,X$4-$B75+1)</f>
        <v/>
      </c>
      <c r="Y75" s="121">
        <f>$C75*INDEX(Curves!$BG$8:$BG$68,Y$4-$B75+1)</f>
        <v/>
      </c>
      <c r="Z75" s="121">
        <f>$C75*INDEX(Curves!$BG$8:$BG$68,Z$4-$B75+1)</f>
        <v/>
      </c>
      <c r="AA75" s="121">
        <f>$C75*INDEX(Curves!$BG$8:$BG$68,AA$4-$B75+1)</f>
        <v/>
      </c>
      <c r="AB75" s="121">
        <f>$C75*INDEX(Curves!$BG$8:$BG$68,AB$4-$B75+1)</f>
        <v/>
      </c>
      <c r="AC75" s="121">
        <f>$C75*INDEX(Curves!$BG$8:$BG$68,AC$4-$B75+1)</f>
        <v/>
      </c>
      <c r="AD75" s="121">
        <f>$C75*INDEX(Curves!$BG$8:$BG$68,AD$4-$B75+1)</f>
        <v/>
      </c>
      <c r="AE75" s="121">
        <f>$C75*INDEX(Curves!$BG$8:$BG$68,AE$4-$B75+1)</f>
        <v/>
      </c>
      <c r="AF75" s="121">
        <f>$C75*INDEX(Curves!$BG$8:$BG$68,AF$4-$B75+1)</f>
        <v/>
      </c>
      <c r="AG75" s="121">
        <f>$C75*INDEX(Curves!$BG$8:$BG$68,AG$4-$B75+1)</f>
        <v/>
      </c>
      <c r="AH75" s="121">
        <f>$C75*INDEX(Curves!$BG$8:$BG$68,AH$4-$B75+1)</f>
        <v/>
      </c>
      <c r="AI75" s="121">
        <f>$C75*INDEX(Curves!$BG$8:$BG$68,AI$4-$B75+1)</f>
        <v/>
      </c>
      <c r="AJ75" s="121">
        <f>$C75*INDEX(Curves!$BG$8:$BG$68,AJ$4-$B75+1)</f>
        <v/>
      </c>
      <c r="AK75" s="121">
        <f>$C75*INDEX(Curves!$BG$8:$BG$68,AK$4-$B75+1)</f>
        <v/>
      </c>
      <c r="AL75" s="121">
        <f>$C75*INDEX(Curves!$BG$8:$BG$68,AL$4-$B75+1)</f>
        <v/>
      </c>
      <c r="AM75" s="121">
        <f>$C75*INDEX(Curves!$BG$8:$BG$68,AM$4-$B75+1)</f>
        <v/>
      </c>
      <c r="AN75" s="121">
        <f>$C75*INDEX(Curves!$BG$8:$BG$68,AN$4-$B75+1)</f>
        <v/>
      </c>
      <c r="AO75" s="121">
        <f>$C75*INDEX(Curves!$BG$8:$BG$68,AO$4-$B75+1)</f>
        <v/>
      </c>
      <c r="AP75" s="121">
        <f>$C75*INDEX(Curves!$BG$8:$BG$68,AP$4-$B75+1)</f>
        <v/>
      </c>
      <c r="AQ75" s="121">
        <f>$C75*INDEX(Curves!$BG$8:$BG$68,AQ$4-$B75+1)</f>
        <v/>
      </c>
      <c r="AR75" s="121">
        <f>$C75*INDEX(Curves!$BG$8:$BG$68,AR$4-$B75+1)</f>
        <v/>
      </c>
      <c r="AS75" s="121">
        <f>$C75*INDEX(Curves!$BG$8:$BG$68,AS$4-$B75+1)</f>
        <v/>
      </c>
      <c r="AT75" s="121">
        <f>$C75*INDEX(Curves!$BG$8:$BG$68,AT$4-$B75+1)</f>
        <v/>
      </c>
      <c r="AU75" s="121">
        <f>$C75*INDEX(Curves!$BG$8:$BG$68,AU$4-$B75+1)</f>
        <v/>
      </c>
      <c r="AV75" s="121">
        <f>$C75*INDEX(Curves!$BG$8:$BG$68,AV$4-$B75+1)</f>
        <v/>
      </c>
      <c r="AW75" s="121">
        <f>$C75*INDEX(Curves!$BG$8:$BG$68,AW$4-$B75+1)</f>
        <v/>
      </c>
      <c r="AX75" s="121">
        <f>$C75*INDEX(Curves!$BG$8:$BG$68,AX$4-$B75+1)</f>
        <v/>
      </c>
      <c r="AY75" s="121">
        <f>$C75*INDEX(Curves!$BG$8:$BG$68,AY$4-$B75+1)</f>
        <v/>
      </c>
      <c r="AZ75" s="121">
        <f>$C75*INDEX(Curves!$BG$8:$BG$68,AZ$4-$B75+1)</f>
        <v/>
      </c>
      <c r="BA75" s="121">
        <f>$C75*INDEX(Curves!$BG$8:$BG$68,BA$4-$B75+1)</f>
        <v/>
      </c>
      <c r="BB75" s="121">
        <f>$C75*INDEX(Curves!$BG$8:$BG$68,BB$4-$B75+1)</f>
        <v/>
      </c>
      <c r="BC75" s="121">
        <f>$C75*INDEX(Curves!$BG$8:$BG$68,BC$4-$B75+1)</f>
        <v/>
      </c>
      <c r="BD75" s="121">
        <f>$C75*INDEX(Curves!$BG$8:$BG$68,BD$4-$B75+1)</f>
        <v/>
      </c>
      <c r="BE75" s="121">
        <f>$C75*INDEX(Curves!$BG$8:$BG$68,BE$4-$B75+1)</f>
        <v/>
      </c>
      <c r="BF75" s="121">
        <f>$C75*INDEX(Curves!$BG$8:$BG$68,BF$4-$B75+1)</f>
        <v/>
      </c>
      <c r="BG75" s="121">
        <f>$C75*INDEX(Curves!$BG$8:$BG$68,BG$4-$B75+1)</f>
        <v/>
      </c>
      <c r="BH75" s="121">
        <f>$C75*INDEX(Curves!$BG$8:$BG$68,BH$4-$B75+1)</f>
        <v/>
      </c>
      <c r="BI75" s="121">
        <f>$C75*INDEX(Curves!$BG$8:$BG$68,BI$4-$B75+1)</f>
        <v/>
      </c>
      <c r="BJ75" s="121">
        <f>$C75*INDEX(Curves!$BG$8:$BG$68,BJ$4-$B75+1)</f>
        <v/>
      </c>
      <c r="BK75" s="121">
        <f>$C75*INDEX(Curves!$BG$8:$BG$68,BK$4-$B75+1)</f>
        <v/>
      </c>
      <c r="BL75" s="121">
        <f>$C75*INDEX(Curves!$BG$8:$BG$68,BL$4-$B75+1)</f>
        <v/>
      </c>
    </row>
    <row r="76">
      <c r="A76" s="116" t="inlineStr">
        <is>
          <t>Cohort month 4</t>
        </is>
      </c>
      <c r="B76" s="116" t="n">
        <v>4</v>
      </c>
      <c r="C76" s="33">
        <f>INDEX(Ops!$E$109:$BL$109,1,$B76)</f>
        <v/>
      </c>
      <c r="I76" s="121">
        <f>$C76*INDEX(Curves!$BG$8:$BG$68,I$4-$B76+1)</f>
        <v/>
      </c>
      <c r="J76" s="121">
        <f>$C76*INDEX(Curves!$BG$8:$BG$68,J$4-$B76+1)</f>
        <v/>
      </c>
      <c r="K76" s="121">
        <f>$C76*INDEX(Curves!$BG$8:$BG$68,K$4-$B76+1)</f>
        <v/>
      </c>
      <c r="L76" s="121">
        <f>$C76*INDEX(Curves!$BG$8:$BG$68,L$4-$B76+1)</f>
        <v/>
      </c>
      <c r="M76" s="121">
        <f>$C76*INDEX(Curves!$BG$8:$BG$68,M$4-$B76+1)</f>
        <v/>
      </c>
      <c r="N76" s="121">
        <f>$C76*INDEX(Curves!$BG$8:$BG$68,N$4-$B76+1)</f>
        <v/>
      </c>
      <c r="O76" s="121">
        <f>$C76*INDEX(Curves!$BG$8:$BG$68,O$4-$B76+1)</f>
        <v/>
      </c>
      <c r="P76" s="121">
        <f>$C76*INDEX(Curves!$BG$8:$BG$68,P$4-$B76+1)</f>
        <v/>
      </c>
      <c r="Q76" s="121">
        <f>$C76*INDEX(Curves!$BG$8:$BG$68,Q$4-$B76+1)</f>
        <v/>
      </c>
      <c r="R76" s="121">
        <f>$C76*INDEX(Curves!$BG$8:$BG$68,R$4-$B76+1)</f>
        <v/>
      </c>
      <c r="S76" s="121">
        <f>$C76*INDEX(Curves!$BG$8:$BG$68,S$4-$B76+1)</f>
        <v/>
      </c>
      <c r="T76" s="121">
        <f>$C76*INDEX(Curves!$BG$8:$BG$68,T$4-$B76+1)</f>
        <v/>
      </c>
      <c r="U76" s="121">
        <f>$C76*INDEX(Curves!$BG$8:$BG$68,U$4-$B76+1)</f>
        <v/>
      </c>
      <c r="V76" s="121">
        <f>$C76*INDEX(Curves!$BG$8:$BG$68,V$4-$B76+1)</f>
        <v/>
      </c>
      <c r="W76" s="121">
        <f>$C76*INDEX(Curves!$BG$8:$BG$68,W$4-$B76+1)</f>
        <v/>
      </c>
      <c r="X76" s="121">
        <f>$C76*INDEX(Curves!$BG$8:$BG$68,X$4-$B76+1)</f>
        <v/>
      </c>
      <c r="Y76" s="121">
        <f>$C76*INDEX(Curves!$BG$8:$BG$68,Y$4-$B76+1)</f>
        <v/>
      </c>
      <c r="Z76" s="121">
        <f>$C76*INDEX(Curves!$BG$8:$BG$68,Z$4-$B76+1)</f>
        <v/>
      </c>
      <c r="AA76" s="121">
        <f>$C76*INDEX(Curves!$BG$8:$BG$68,AA$4-$B76+1)</f>
        <v/>
      </c>
      <c r="AB76" s="121">
        <f>$C76*INDEX(Curves!$BG$8:$BG$68,AB$4-$B76+1)</f>
        <v/>
      </c>
      <c r="AC76" s="121">
        <f>$C76*INDEX(Curves!$BG$8:$BG$68,AC$4-$B76+1)</f>
        <v/>
      </c>
      <c r="AD76" s="121">
        <f>$C76*INDEX(Curves!$BG$8:$BG$68,AD$4-$B76+1)</f>
        <v/>
      </c>
      <c r="AE76" s="121">
        <f>$C76*INDEX(Curves!$BG$8:$BG$68,AE$4-$B76+1)</f>
        <v/>
      </c>
      <c r="AF76" s="121">
        <f>$C76*INDEX(Curves!$BG$8:$BG$68,AF$4-$B76+1)</f>
        <v/>
      </c>
      <c r="AG76" s="121">
        <f>$C76*INDEX(Curves!$BG$8:$BG$68,AG$4-$B76+1)</f>
        <v/>
      </c>
      <c r="AH76" s="121">
        <f>$C76*INDEX(Curves!$BG$8:$BG$68,AH$4-$B76+1)</f>
        <v/>
      </c>
      <c r="AI76" s="121">
        <f>$C76*INDEX(Curves!$BG$8:$BG$68,AI$4-$B76+1)</f>
        <v/>
      </c>
      <c r="AJ76" s="121">
        <f>$C76*INDEX(Curves!$BG$8:$BG$68,AJ$4-$B76+1)</f>
        <v/>
      </c>
      <c r="AK76" s="121">
        <f>$C76*INDEX(Curves!$BG$8:$BG$68,AK$4-$B76+1)</f>
        <v/>
      </c>
      <c r="AL76" s="121">
        <f>$C76*INDEX(Curves!$BG$8:$BG$68,AL$4-$B76+1)</f>
        <v/>
      </c>
      <c r="AM76" s="121">
        <f>$C76*INDEX(Curves!$BG$8:$BG$68,AM$4-$B76+1)</f>
        <v/>
      </c>
      <c r="AN76" s="121">
        <f>$C76*INDEX(Curves!$BG$8:$BG$68,AN$4-$B76+1)</f>
        <v/>
      </c>
      <c r="AO76" s="121">
        <f>$C76*INDEX(Curves!$BG$8:$BG$68,AO$4-$B76+1)</f>
        <v/>
      </c>
      <c r="AP76" s="121">
        <f>$C76*INDEX(Curves!$BG$8:$BG$68,AP$4-$B76+1)</f>
        <v/>
      </c>
      <c r="AQ76" s="121">
        <f>$C76*INDEX(Curves!$BG$8:$BG$68,AQ$4-$B76+1)</f>
        <v/>
      </c>
      <c r="AR76" s="121">
        <f>$C76*INDEX(Curves!$BG$8:$BG$68,AR$4-$B76+1)</f>
        <v/>
      </c>
      <c r="AS76" s="121">
        <f>$C76*INDEX(Curves!$BG$8:$BG$68,AS$4-$B76+1)</f>
        <v/>
      </c>
      <c r="AT76" s="121">
        <f>$C76*INDEX(Curves!$BG$8:$BG$68,AT$4-$B76+1)</f>
        <v/>
      </c>
      <c r="AU76" s="121">
        <f>$C76*INDEX(Curves!$BG$8:$BG$68,AU$4-$B76+1)</f>
        <v/>
      </c>
      <c r="AV76" s="121">
        <f>$C76*INDEX(Curves!$BG$8:$BG$68,AV$4-$B76+1)</f>
        <v/>
      </c>
      <c r="AW76" s="121">
        <f>$C76*INDEX(Curves!$BG$8:$BG$68,AW$4-$B76+1)</f>
        <v/>
      </c>
      <c r="AX76" s="121">
        <f>$C76*INDEX(Curves!$BG$8:$BG$68,AX$4-$B76+1)</f>
        <v/>
      </c>
      <c r="AY76" s="121">
        <f>$C76*INDEX(Curves!$BG$8:$BG$68,AY$4-$B76+1)</f>
        <v/>
      </c>
      <c r="AZ76" s="121">
        <f>$C76*INDEX(Curves!$BG$8:$BG$68,AZ$4-$B76+1)</f>
        <v/>
      </c>
      <c r="BA76" s="121">
        <f>$C76*INDEX(Curves!$BG$8:$BG$68,BA$4-$B76+1)</f>
        <v/>
      </c>
      <c r="BB76" s="121">
        <f>$C76*INDEX(Curves!$BG$8:$BG$68,BB$4-$B76+1)</f>
        <v/>
      </c>
      <c r="BC76" s="121">
        <f>$C76*INDEX(Curves!$BG$8:$BG$68,BC$4-$B76+1)</f>
        <v/>
      </c>
      <c r="BD76" s="121">
        <f>$C76*INDEX(Curves!$BG$8:$BG$68,BD$4-$B76+1)</f>
        <v/>
      </c>
      <c r="BE76" s="121">
        <f>$C76*INDEX(Curves!$BG$8:$BG$68,BE$4-$B76+1)</f>
        <v/>
      </c>
      <c r="BF76" s="121">
        <f>$C76*INDEX(Curves!$BG$8:$BG$68,BF$4-$B76+1)</f>
        <v/>
      </c>
      <c r="BG76" s="121">
        <f>$C76*INDEX(Curves!$BG$8:$BG$68,BG$4-$B76+1)</f>
        <v/>
      </c>
      <c r="BH76" s="121">
        <f>$C76*INDEX(Curves!$BG$8:$BG$68,BH$4-$B76+1)</f>
        <v/>
      </c>
      <c r="BI76" s="121">
        <f>$C76*INDEX(Curves!$BG$8:$BG$68,BI$4-$B76+1)</f>
        <v/>
      </c>
      <c r="BJ76" s="121">
        <f>$C76*INDEX(Curves!$BG$8:$BG$68,BJ$4-$B76+1)</f>
        <v/>
      </c>
      <c r="BK76" s="121">
        <f>$C76*INDEX(Curves!$BG$8:$BG$68,BK$4-$B76+1)</f>
        <v/>
      </c>
      <c r="BL76" s="121">
        <f>$C76*INDEX(Curves!$BG$8:$BG$68,BL$4-$B76+1)</f>
        <v/>
      </c>
    </row>
    <row r="77">
      <c r="A77" s="116" t="inlineStr">
        <is>
          <t>Cohort month 5</t>
        </is>
      </c>
      <c r="B77" s="116" t="n">
        <v>5</v>
      </c>
      <c r="C77" s="33">
        <f>INDEX(Ops!$E$109:$BL$109,1,$B77)</f>
        <v/>
      </c>
      <c r="J77" s="121">
        <f>$C77*INDEX(Curves!$BG$8:$BG$68,J$4-$B77+1)</f>
        <v/>
      </c>
      <c r="K77" s="121">
        <f>$C77*INDEX(Curves!$BG$8:$BG$68,K$4-$B77+1)</f>
        <v/>
      </c>
      <c r="L77" s="121">
        <f>$C77*INDEX(Curves!$BG$8:$BG$68,L$4-$B77+1)</f>
        <v/>
      </c>
      <c r="M77" s="121">
        <f>$C77*INDEX(Curves!$BG$8:$BG$68,M$4-$B77+1)</f>
        <v/>
      </c>
      <c r="N77" s="121">
        <f>$C77*INDEX(Curves!$BG$8:$BG$68,N$4-$B77+1)</f>
        <v/>
      </c>
      <c r="O77" s="121">
        <f>$C77*INDEX(Curves!$BG$8:$BG$68,O$4-$B77+1)</f>
        <v/>
      </c>
      <c r="P77" s="121">
        <f>$C77*INDEX(Curves!$BG$8:$BG$68,P$4-$B77+1)</f>
        <v/>
      </c>
      <c r="Q77" s="121">
        <f>$C77*INDEX(Curves!$BG$8:$BG$68,Q$4-$B77+1)</f>
        <v/>
      </c>
      <c r="R77" s="121">
        <f>$C77*INDEX(Curves!$BG$8:$BG$68,R$4-$B77+1)</f>
        <v/>
      </c>
      <c r="S77" s="121">
        <f>$C77*INDEX(Curves!$BG$8:$BG$68,S$4-$B77+1)</f>
        <v/>
      </c>
      <c r="T77" s="121">
        <f>$C77*INDEX(Curves!$BG$8:$BG$68,T$4-$B77+1)</f>
        <v/>
      </c>
      <c r="U77" s="121">
        <f>$C77*INDEX(Curves!$BG$8:$BG$68,U$4-$B77+1)</f>
        <v/>
      </c>
      <c r="V77" s="121">
        <f>$C77*INDEX(Curves!$BG$8:$BG$68,V$4-$B77+1)</f>
        <v/>
      </c>
      <c r="W77" s="121">
        <f>$C77*INDEX(Curves!$BG$8:$BG$68,W$4-$B77+1)</f>
        <v/>
      </c>
      <c r="X77" s="121">
        <f>$C77*INDEX(Curves!$BG$8:$BG$68,X$4-$B77+1)</f>
        <v/>
      </c>
      <c r="Y77" s="121">
        <f>$C77*INDEX(Curves!$BG$8:$BG$68,Y$4-$B77+1)</f>
        <v/>
      </c>
      <c r="Z77" s="121">
        <f>$C77*INDEX(Curves!$BG$8:$BG$68,Z$4-$B77+1)</f>
        <v/>
      </c>
      <c r="AA77" s="121">
        <f>$C77*INDEX(Curves!$BG$8:$BG$68,AA$4-$B77+1)</f>
        <v/>
      </c>
      <c r="AB77" s="121">
        <f>$C77*INDEX(Curves!$BG$8:$BG$68,AB$4-$B77+1)</f>
        <v/>
      </c>
      <c r="AC77" s="121">
        <f>$C77*INDEX(Curves!$BG$8:$BG$68,AC$4-$B77+1)</f>
        <v/>
      </c>
      <c r="AD77" s="121">
        <f>$C77*INDEX(Curves!$BG$8:$BG$68,AD$4-$B77+1)</f>
        <v/>
      </c>
      <c r="AE77" s="121">
        <f>$C77*INDEX(Curves!$BG$8:$BG$68,AE$4-$B77+1)</f>
        <v/>
      </c>
      <c r="AF77" s="121">
        <f>$C77*INDEX(Curves!$BG$8:$BG$68,AF$4-$B77+1)</f>
        <v/>
      </c>
      <c r="AG77" s="121">
        <f>$C77*INDEX(Curves!$BG$8:$BG$68,AG$4-$B77+1)</f>
        <v/>
      </c>
      <c r="AH77" s="121">
        <f>$C77*INDEX(Curves!$BG$8:$BG$68,AH$4-$B77+1)</f>
        <v/>
      </c>
      <c r="AI77" s="121">
        <f>$C77*INDEX(Curves!$BG$8:$BG$68,AI$4-$B77+1)</f>
        <v/>
      </c>
      <c r="AJ77" s="121">
        <f>$C77*INDEX(Curves!$BG$8:$BG$68,AJ$4-$B77+1)</f>
        <v/>
      </c>
      <c r="AK77" s="121">
        <f>$C77*INDEX(Curves!$BG$8:$BG$68,AK$4-$B77+1)</f>
        <v/>
      </c>
      <c r="AL77" s="121">
        <f>$C77*INDEX(Curves!$BG$8:$BG$68,AL$4-$B77+1)</f>
        <v/>
      </c>
      <c r="AM77" s="121">
        <f>$C77*INDEX(Curves!$BG$8:$BG$68,AM$4-$B77+1)</f>
        <v/>
      </c>
      <c r="AN77" s="121">
        <f>$C77*INDEX(Curves!$BG$8:$BG$68,AN$4-$B77+1)</f>
        <v/>
      </c>
      <c r="AO77" s="121">
        <f>$C77*INDEX(Curves!$BG$8:$BG$68,AO$4-$B77+1)</f>
        <v/>
      </c>
      <c r="AP77" s="121">
        <f>$C77*INDEX(Curves!$BG$8:$BG$68,AP$4-$B77+1)</f>
        <v/>
      </c>
      <c r="AQ77" s="121">
        <f>$C77*INDEX(Curves!$BG$8:$BG$68,AQ$4-$B77+1)</f>
        <v/>
      </c>
      <c r="AR77" s="121">
        <f>$C77*INDEX(Curves!$BG$8:$BG$68,AR$4-$B77+1)</f>
        <v/>
      </c>
      <c r="AS77" s="121">
        <f>$C77*INDEX(Curves!$BG$8:$BG$68,AS$4-$B77+1)</f>
        <v/>
      </c>
      <c r="AT77" s="121">
        <f>$C77*INDEX(Curves!$BG$8:$BG$68,AT$4-$B77+1)</f>
        <v/>
      </c>
      <c r="AU77" s="121">
        <f>$C77*INDEX(Curves!$BG$8:$BG$68,AU$4-$B77+1)</f>
        <v/>
      </c>
      <c r="AV77" s="121">
        <f>$C77*INDEX(Curves!$BG$8:$BG$68,AV$4-$B77+1)</f>
        <v/>
      </c>
      <c r="AW77" s="121">
        <f>$C77*INDEX(Curves!$BG$8:$BG$68,AW$4-$B77+1)</f>
        <v/>
      </c>
      <c r="AX77" s="121">
        <f>$C77*INDEX(Curves!$BG$8:$BG$68,AX$4-$B77+1)</f>
        <v/>
      </c>
      <c r="AY77" s="121">
        <f>$C77*INDEX(Curves!$BG$8:$BG$68,AY$4-$B77+1)</f>
        <v/>
      </c>
      <c r="AZ77" s="121">
        <f>$C77*INDEX(Curves!$BG$8:$BG$68,AZ$4-$B77+1)</f>
        <v/>
      </c>
      <c r="BA77" s="121">
        <f>$C77*INDEX(Curves!$BG$8:$BG$68,BA$4-$B77+1)</f>
        <v/>
      </c>
      <c r="BB77" s="121">
        <f>$C77*INDEX(Curves!$BG$8:$BG$68,BB$4-$B77+1)</f>
        <v/>
      </c>
      <c r="BC77" s="121">
        <f>$C77*INDEX(Curves!$BG$8:$BG$68,BC$4-$B77+1)</f>
        <v/>
      </c>
      <c r="BD77" s="121">
        <f>$C77*INDEX(Curves!$BG$8:$BG$68,BD$4-$B77+1)</f>
        <v/>
      </c>
      <c r="BE77" s="121">
        <f>$C77*INDEX(Curves!$BG$8:$BG$68,BE$4-$B77+1)</f>
        <v/>
      </c>
      <c r="BF77" s="121">
        <f>$C77*INDEX(Curves!$BG$8:$BG$68,BF$4-$B77+1)</f>
        <v/>
      </c>
      <c r="BG77" s="121">
        <f>$C77*INDEX(Curves!$BG$8:$BG$68,BG$4-$B77+1)</f>
        <v/>
      </c>
      <c r="BH77" s="121">
        <f>$C77*INDEX(Curves!$BG$8:$BG$68,BH$4-$B77+1)</f>
        <v/>
      </c>
      <c r="BI77" s="121">
        <f>$C77*INDEX(Curves!$BG$8:$BG$68,BI$4-$B77+1)</f>
        <v/>
      </c>
      <c r="BJ77" s="121">
        <f>$C77*INDEX(Curves!$BG$8:$BG$68,BJ$4-$B77+1)</f>
        <v/>
      </c>
      <c r="BK77" s="121">
        <f>$C77*INDEX(Curves!$BG$8:$BG$68,BK$4-$B77+1)</f>
        <v/>
      </c>
      <c r="BL77" s="121">
        <f>$C77*INDEX(Curves!$BG$8:$BG$68,BL$4-$B77+1)</f>
        <v/>
      </c>
    </row>
    <row r="78">
      <c r="A78" s="116" t="inlineStr">
        <is>
          <t>Cohort month 6</t>
        </is>
      </c>
      <c r="B78" s="116" t="n">
        <v>6</v>
      </c>
      <c r="C78" s="33">
        <f>INDEX(Ops!$E$109:$BL$109,1,$B78)</f>
        <v/>
      </c>
      <c r="K78" s="121">
        <f>$C78*INDEX(Curves!$BG$8:$BG$68,K$4-$B78+1)</f>
        <v/>
      </c>
      <c r="L78" s="121">
        <f>$C78*INDEX(Curves!$BG$8:$BG$68,L$4-$B78+1)</f>
        <v/>
      </c>
      <c r="M78" s="121">
        <f>$C78*INDEX(Curves!$BG$8:$BG$68,M$4-$B78+1)</f>
        <v/>
      </c>
      <c r="N78" s="121">
        <f>$C78*INDEX(Curves!$BG$8:$BG$68,N$4-$B78+1)</f>
        <v/>
      </c>
      <c r="O78" s="121">
        <f>$C78*INDEX(Curves!$BG$8:$BG$68,O$4-$B78+1)</f>
        <v/>
      </c>
      <c r="P78" s="121">
        <f>$C78*INDEX(Curves!$BG$8:$BG$68,P$4-$B78+1)</f>
        <v/>
      </c>
      <c r="Q78" s="121">
        <f>$C78*INDEX(Curves!$BG$8:$BG$68,Q$4-$B78+1)</f>
        <v/>
      </c>
      <c r="R78" s="121">
        <f>$C78*INDEX(Curves!$BG$8:$BG$68,R$4-$B78+1)</f>
        <v/>
      </c>
      <c r="S78" s="121">
        <f>$C78*INDEX(Curves!$BG$8:$BG$68,S$4-$B78+1)</f>
        <v/>
      </c>
      <c r="T78" s="121">
        <f>$C78*INDEX(Curves!$BG$8:$BG$68,T$4-$B78+1)</f>
        <v/>
      </c>
      <c r="U78" s="121">
        <f>$C78*INDEX(Curves!$BG$8:$BG$68,U$4-$B78+1)</f>
        <v/>
      </c>
      <c r="V78" s="121">
        <f>$C78*INDEX(Curves!$BG$8:$BG$68,V$4-$B78+1)</f>
        <v/>
      </c>
      <c r="W78" s="121">
        <f>$C78*INDEX(Curves!$BG$8:$BG$68,W$4-$B78+1)</f>
        <v/>
      </c>
      <c r="X78" s="121">
        <f>$C78*INDEX(Curves!$BG$8:$BG$68,X$4-$B78+1)</f>
        <v/>
      </c>
      <c r="Y78" s="121">
        <f>$C78*INDEX(Curves!$BG$8:$BG$68,Y$4-$B78+1)</f>
        <v/>
      </c>
      <c r="Z78" s="121">
        <f>$C78*INDEX(Curves!$BG$8:$BG$68,Z$4-$B78+1)</f>
        <v/>
      </c>
      <c r="AA78" s="121">
        <f>$C78*INDEX(Curves!$BG$8:$BG$68,AA$4-$B78+1)</f>
        <v/>
      </c>
      <c r="AB78" s="121">
        <f>$C78*INDEX(Curves!$BG$8:$BG$68,AB$4-$B78+1)</f>
        <v/>
      </c>
      <c r="AC78" s="121">
        <f>$C78*INDEX(Curves!$BG$8:$BG$68,AC$4-$B78+1)</f>
        <v/>
      </c>
      <c r="AD78" s="121">
        <f>$C78*INDEX(Curves!$BG$8:$BG$68,AD$4-$B78+1)</f>
        <v/>
      </c>
      <c r="AE78" s="121">
        <f>$C78*INDEX(Curves!$BG$8:$BG$68,AE$4-$B78+1)</f>
        <v/>
      </c>
      <c r="AF78" s="121">
        <f>$C78*INDEX(Curves!$BG$8:$BG$68,AF$4-$B78+1)</f>
        <v/>
      </c>
      <c r="AG78" s="121">
        <f>$C78*INDEX(Curves!$BG$8:$BG$68,AG$4-$B78+1)</f>
        <v/>
      </c>
      <c r="AH78" s="121">
        <f>$C78*INDEX(Curves!$BG$8:$BG$68,AH$4-$B78+1)</f>
        <v/>
      </c>
      <c r="AI78" s="121">
        <f>$C78*INDEX(Curves!$BG$8:$BG$68,AI$4-$B78+1)</f>
        <v/>
      </c>
      <c r="AJ78" s="121">
        <f>$C78*INDEX(Curves!$BG$8:$BG$68,AJ$4-$B78+1)</f>
        <v/>
      </c>
      <c r="AK78" s="121">
        <f>$C78*INDEX(Curves!$BG$8:$BG$68,AK$4-$B78+1)</f>
        <v/>
      </c>
      <c r="AL78" s="121">
        <f>$C78*INDEX(Curves!$BG$8:$BG$68,AL$4-$B78+1)</f>
        <v/>
      </c>
      <c r="AM78" s="121">
        <f>$C78*INDEX(Curves!$BG$8:$BG$68,AM$4-$B78+1)</f>
        <v/>
      </c>
      <c r="AN78" s="121">
        <f>$C78*INDEX(Curves!$BG$8:$BG$68,AN$4-$B78+1)</f>
        <v/>
      </c>
      <c r="AO78" s="121">
        <f>$C78*INDEX(Curves!$BG$8:$BG$68,AO$4-$B78+1)</f>
        <v/>
      </c>
      <c r="AP78" s="121">
        <f>$C78*INDEX(Curves!$BG$8:$BG$68,AP$4-$B78+1)</f>
        <v/>
      </c>
      <c r="AQ78" s="121">
        <f>$C78*INDEX(Curves!$BG$8:$BG$68,AQ$4-$B78+1)</f>
        <v/>
      </c>
      <c r="AR78" s="121">
        <f>$C78*INDEX(Curves!$BG$8:$BG$68,AR$4-$B78+1)</f>
        <v/>
      </c>
      <c r="AS78" s="121">
        <f>$C78*INDEX(Curves!$BG$8:$BG$68,AS$4-$B78+1)</f>
        <v/>
      </c>
      <c r="AT78" s="121">
        <f>$C78*INDEX(Curves!$BG$8:$BG$68,AT$4-$B78+1)</f>
        <v/>
      </c>
      <c r="AU78" s="121">
        <f>$C78*INDEX(Curves!$BG$8:$BG$68,AU$4-$B78+1)</f>
        <v/>
      </c>
      <c r="AV78" s="121">
        <f>$C78*INDEX(Curves!$BG$8:$BG$68,AV$4-$B78+1)</f>
        <v/>
      </c>
      <c r="AW78" s="121">
        <f>$C78*INDEX(Curves!$BG$8:$BG$68,AW$4-$B78+1)</f>
        <v/>
      </c>
      <c r="AX78" s="121">
        <f>$C78*INDEX(Curves!$BG$8:$BG$68,AX$4-$B78+1)</f>
        <v/>
      </c>
      <c r="AY78" s="121">
        <f>$C78*INDEX(Curves!$BG$8:$BG$68,AY$4-$B78+1)</f>
        <v/>
      </c>
      <c r="AZ78" s="121">
        <f>$C78*INDEX(Curves!$BG$8:$BG$68,AZ$4-$B78+1)</f>
        <v/>
      </c>
      <c r="BA78" s="121">
        <f>$C78*INDEX(Curves!$BG$8:$BG$68,BA$4-$B78+1)</f>
        <v/>
      </c>
      <c r="BB78" s="121">
        <f>$C78*INDEX(Curves!$BG$8:$BG$68,BB$4-$B78+1)</f>
        <v/>
      </c>
      <c r="BC78" s="121">
        <f>$C78*INDEX(Curves!$BG$8:$BG$68,BC$4-$B78+1)</f>
        <v/>
      </c>
      <c r="BD78" s="121">
        <f>$C78*INDEX(Curves!$BG$8:$BG$68,BD$4-$B78+1)</f>
        <v/>
      </c>
      <c r="BE78" s="121">
        <f>$C78*INDEX(Curves!$BG$8:$BG$68,BE$4-$B78+1)</f>
        <v/>
      </c>
      <c r="BF78" s="121">
        <f>$C78*INDEX(Curves!$BG$8:$BG$68,BF$4-$B78+1)</f>
        <v/>
      </c>
      <c r="BG78" s="121">
        <f>$C78*INDEX(Curves!$BG$8:$BG$68,BG$4-$B78+1)</f>
        <v/>
      </c>
      <c r="BH78" s="121">
        <f>$C78*INDEX(Curves!$BG$8:$BG$68,BH$4-$B78+1)</f>
        <v/>
      </c>
      <c r="BI78" s="121">
        <f>$C78*INDEX(Curves!$BG$8:$BG$68,BI$4-$B78+1)</f>
        <v/>
      </c>
      <c r="BJ78" s="121">
        <f>$C78*INDEX(Curves!$BG$8:$BG$68,BJ$4-$B78+1)</f>
        <v/>
      </c>
      <c r="BK78" s="121">
        <f>$C78*INDEX(Curves!$BG$8:$BG$68,BK$4-$B78+1)</f>
        <v/>
      </c>
      <c r="BL78" s="121">
        <f>$C78*INDEX(Curves!$BG$8:$BG$68,BL$4-$B78+1)</f>
        <v/>
      </c>
    </row>
    <row r="79">
      <c r="A79" s="116" t="inlineStr">
        <is>
          <t>Cohort month 7</t>
        </is>
      </c>
      <c r="B79" s="116" t="n">
        <v>7</v>
      </c>
      <c r="C79" s="33">
        <f>INDEX(Ops!$E$109:$BL$109,1,$B79)</f>
        <v/>
      </c>
      <c r="L79" s="121">
        <f>$C79*INDEX(Curves!$BG$8:$BG$68,L$4-$B79+1)</f>
        <v/>
      </c>
      <c r="M79" s="121">
        <f>$C79*INDEX(Curves!$BG$8:$BG$68,M$4-$B79+1)</f>
        <v/>
      </c>
      <c r="N79" s="121">
        <f>$C79*INDEX(Curves!$BG$8:$BG$68,N$4-$B79+1)</f>
        <v/>
      </c>
      <c r="O79" s="121">
        <f>$C79*INDEX(Curves!$BG$8:$BG$68,O$4-$B79+1)</f>
        <v/>
      </c>
      <c r="P79" s="121">
        <f>$C79*INDEX(Curves!$BG$8:$BG$68,P$4-$B79+1)</f>
        <v/>
      </c>
      <c r="Q79" s="121">
        <f>$C79*INDEX(Curves!$BG$8:$BG$68,Q$4-$B79+1)</f>
        <v/>
      </c>
      <c r="R79" s="121">
        <f>$C79*INDEX(Curves!$BG$8:$BG$68,R$4-$B79+1)</f>
        <v/>
      </c>
      <c r="S79" s="121">
        <f>$C79*INDEX(Curves!$BG$8:$BG$68,S$4-$B79+1)</f>
        <v/>
      </c>
      <c r="T79" s="121">
        <f>$C79*INDEX(Curves!$BG$8:$BG$68,T$4-$B79+1)</f>
        <v/>
      </c>
      <c r="U79" s="121">
        <f>$C79*INDEX(Curves!$BG$8:$BG$68,U$4-$B79+1)</f>
        <v/>
      </c>
      <c r="V79" s="121">
        <f>$C79*INDEX(Curves!$BG$8:$BG$68,V$4-$B79+1)</f>
        <v/>
      </c>
      <c r="W79" s="121">
        <f>$C79*INDEX(Curves!$BG$8:$BG$68,W$4-$B79+1)</f>
        <v/>
      </c>
      <c r="X79" s="121">
        <f>$C79*INDEX(Curves!$BG$8:$BG$68,X$4-$B79+1)</f>
        <v/>
      </c>
      <c r="Y79" s="121">
        <f>$C79*INDEX(Curves!$BG$8:$BG$68,Y$4-$B79+1)</f>
        <v/>
      </c>
      <c r="Z79" s="121">
        <f>$C79*INDEX(Curves!$BG$8:$BG$68,Z$4-$B79+1)</f>
        <v/>
      </c>
      <c r="AA79" s="121">
        <f>$C79*INDEX(Curves!$BG$8:$BG$68,AA$4-$B79+1)</f>
        <v/>
      </c>
      <c r="AB79" s="121">
        <f>$C79*INDEX(Curves!$BG$8:$BG$68,AB$4-$B79+1)</f>
        <v/>
      </c>
      <c r="AC79" s="121">
        <f>$C79*INDEX(Curves!$BG$8:$BG$68,AC$4-$B79+1)</f>
        <v/>
      </c>
      <c r="AD79" s="121">
        <f>$C79*INDEX(Curves!$BG$8:$BG$68,AD$4-$B79+1)</f>
        <v/>
      </c>
      <c r="AE79" s="121">
        <f>$C79*INDEX(Curves!$BG$8:$BG$68,AE$4-$B79+1)</f>
        <v/>
      </c>
      <c r="AF79" s="121">
        <f>$C79*INDEX(Curves!$BG$8:$BG$68,AF$4-$B79+1)</f>
        <v/>
      </c>
      <c r="AG79" s="121">
        <f>$C79*INDEX(Curves!$BG$8:$BG$68,AG$4-$B79+1)</f>
        <v/>
      </c>
      <c r="AH79" s="121">
        <f>$C79*INDEX(Curves!$BG$8:$BG$68,AH$4-$B79+1)</f>
        <v/>
      </c>
      <c r="AI79" s="121">
        <f>$C79*INDEX(Curves!$BG$8:$BG$68,AI$4-$B79+1)</f>
        <v/>
      </c>
      <c r="AJ79" s="121">
        <f>$C79*INDEX(Curves!$BG$8:$BG$68,AJ$4-$B79+1)</f>
        <v/>
      </c>
      <c r="AK79" s="121">
        <f>$C79*INDEX(Curves!$BG$8:$BG$68,AK$4-$B79+1)</f>
        <v/>
      </c>
      <c r="AL79" s="121">
        <f>$C79*INDEX(Curves!$BG$8:$BG$68,AL$4-$B79+1)</f>
        <v/>
      </c>
      <c r="AM79" s="121">
        <f>$C79*INDEX(Curves!$BG$8:$BG$68,AM$4-$B79+1)</f>
        <v/>
      </c>
      <c r="AN79" s="121">
        <f>$C79*INDEX(Curves!$BG$8:$BG$68,AN$4-$B79+1)</f>
        <v/>
      </c>
      <c r="AO79" s="121">
        <f>$C79*INDEX(Curves!$BG$8:$BG$68,AO$4-$B79+1)</f>
        <v/>
      </c>
      <c r="AP79" s="121">
        <f>$C79*INDEX(Curves!$BG$8:$BG$68,AP$4-$B79+1)</f>
        <v/>
      </c>
      <c r="AQ79" s="121">
        <f>$C79*INDEX(Curves!$BG$8:$BG$68,AQ$4-$B79+1)</f>
        <v/>
      </c>
      <c r="AR79" s="121">
        <f>$C79*INDEX(Curves!$BG$8:$BG$68,AR$4-$B79+1)</f>
        <v/>
      </c>
      <c r="AS79" s="121">
        <f>$C79*INDEX(Curves!$BG$8:$BG$68,AS$4-$B79+1)</f>
        <v/>
      </c>
      <c r="AT79" s="121">
        <f>$C79*INDEX(Curves!$BG$8:$BG$68,AT$4-$B79+1)</f>
        <v/>
      </c>
      <c r="AU79" s="121">
        <f>$C79*INDEX(Curves!$BG$8:$BG$68,AU$4-$B79+1)</f>
        <v/>
      </c>
      <c r="AV79" s="121">
        <f>$C79*INDEX(Curves!$BG$8:$BG$68,AV$4-$B79+1)</f>
        <v/>
      </c>
      <c r="AW79" s="121">
        <f>$C79*INDEX(Curves!$BG$8:$BG$68,AW$4-$B79+1)</f>
        <v/>
      </c>
      <c r="AX79" s="121">
        <f>$C79*INDEX(Curves!$BG$8:$BG$68,AX$4-$B79+1)</f>
        <v/>
      </c>
      <c r="AY79" s="121">
        <f>$C79*INDEX(Curves!$BG$8:$BG$68,AY$4-$B79+1)</f>
        <v/>
      </c>
      <c r="AZ79" s="121">
        <f>$C79*INDEX(Curves!$BG$8:$BG$68,AZ$4-$B79+1)</f>
        <v/>
      </c>
      <c r="BA79" s="121">
        <f>$C79*INDEX(Curves!$BG$8:$BG$68,BA$4-$B79+1)</f>
        <v/>
      </c>
      <c r="BB79" s="121">
        <f>$C79*INDEX(Curves!$BG$8:$BG$68,BB$4-$B79+1)</f>
        <v/>
      </c>
      <c r="BC79" s="121">
        <f>$C79*INDEX(Curves!$BG$8:$BG$68,BC$4-$B79+1)</f>
        <v/>
      </c>
      <c r="BD79" s="121">
        <f>$C79*INDEX(Curves!$BG$8:$BG$68,BD$4-$B79+1)</f>
        <v/>
      </c>
      <c r="BE79" s="121">
        <f>$C79*INDEX(Curves!$BG$8:$BG$68,BE$4-$B79+1)</f>
        <v/>
      </c>
      <c r="BF79" s="121">
        <f>$C79*INDEX(Curves!$BG$8:$BG$68,BF$4-$B79+1)</f>
        <v/>
      </c>
      <c r="BG79" s="121">
        <f>$C79*INDEX(Curves!$BG$8:$BG$68,BG$4-$B79+1)</f>
        <v/>
      </c>
      <c r="BH79" s="121">
        <f>$C79*INDEX(Curves!$BG$8:$BG$68,BH$4-$B79+1)</f>
        <v/>
      </c>
      <c r="BI79" s="121">
        <f>$C79*INDEX(Curves!$BG$8:$BG$68,BI$4-$B79+1)</f>
        <v/>
      </c>
      <c r="BJ79" s="121">
        <f>$C79*INDEX(Curves!$BG$8:$BG$68,BJ$4-$B79+1)</f>
        <v/>
      </c>
      <c r="BK79" s="121">
        <f>$C79*INDEX(Curves!$BG$8:$BG$68,BK$4-$B79+1)</f>
        <v/>
      </c>
      <c r="BL79" s="121">
        <f>$C79*INDEX(Curves!$BG$8:$BG$68,BL$4-$B79+1)</f>
        <v/>
      </c>
    </row>
    <row r="80">
      <c r="A80" s="116" t="inlineStr">
        <is>
          <t>Cohort month 8</t>
        </is>
      </c>
      <c r="B80" s="116" t="n">
        <v>8</v>
      </c>
      <c r="C80" s="33">
        <f>INDEX(Ops!$E$109:$BL$109,1,$B80)</f>
        <v/>
      </c>
      <c r="M80" s="121">
        <f>$C80*INDEX(Curves!$BG$8:$BG$68,M$4-$B80+1)</f>
        <v/>
      </c>
      <c r="N80" s="121">
        <f>$C80*INDEX(Curves!$BG$8:$BG$68,N$4-$B80+1)</f>
        <v/>
      </c>
      <c r="O80" s="121">
        <f>$C80*INDEX(Curves!$BG$8:$BG$68,O$4-$B80+1)</f>
        <v/>
      </c>
      <c r="P80" s="121">
        <f>$C80*INDEX(Curves!$BG$8:$BG$68,P$4-$B80+1)</f>
        <v/>
      </c>
      <c r="Q80" s="121">
        <f>$C80*INDEX(Curves!$BG$8:$BG$68,Q$4-$B80+1)</f>
        <v/>
      </c>
      <c r="R80" s="121">
        <f>$C80*INDEX(Curves!$BG$8:$BG$68,R$4-$B80+1)</f>
        <v/>
      </c>
      <c r="S80" s="121">
        <f>$C80*INDEX(Curves!$BG$8:$BG$68,S$4-$B80+1)</f>
        <v/>
      </c>
      <c r="T80" s="121">
        <f>$C80*INDEX(Curves!$BG$8:$BG$68,T$4-$B80+1)</f>
        <v/>
      </c>
      <c r="U80" s="121">
        <f>$C80*INDEX(Curves!$BG$8:$BG$68,U$4-$B80+1)</f>
        <v/>
      </c>
      <c r="V80" s="121">
        <f>$C80*INDEX(Curves!$BG$8:$BG$68,V$4-$B80+1)</f>
        <v/>
      </c>
      <c r="W80" s="121">
        <f>$C80*INDEX(Curves!$BG$8:$BG$68,W$4-$B80+1)</f>
        <v/>
      </c>
      <c r="X80" s="121">
        <f>$C80*INDEX(Curves!$BG$8:$BG$68,X$4-$B80+1)</f>
        <v/>
      </c>
      <c r="Y80" s="121">
        <f>$C80*INDEX(Curves!$BG$8:$BG$68,Y$4-$B80+1)</f>
        <v/>
      </c>
      <c r="Z80" s="121">
        <f>$C80*INDEX(Curves!$BG$8:$BG$68,Z$4-$B80+1)</f>
        <v/>
      </c>
      <c r="AA80" s="121">
        <f>$C80*INDEX(Curves!$BG$8:$BG$68,AA$4-$B80+1)</f>
        <v/>
      </c>
      <c r="AB80" s="121">
        <f>$C80*INDEX(Curves!$BG$8:$BG$68,AB$4-$B80+1)</f>
        <v/>
      </c>
      <c r="AC80" s="121">
        <f>$C80*INDEX(Curves!$BG$8:$BG$68,AC$4-$B80+1)</f>
        <v/>
      </c>
      <c r="AD80" s="121">
        <f>$C80*INDEX(Curves!$BG$8:$BG$68,AD$4-$B80+1)</f>
        <v/>
      </c>
      <c r="AE80" s="121">
        <f>$C80*INDEX(Curves!$BG$8:$BG$68,AE$4-$B80+1)</f>
        <v/>
      </c>
      <c r="AF80" s="121">
        <f>$C80*INDEX(Curves!$BG$8:$BG$68,AF$4-$B80+1)</f>
        <v/>
      </c>
      <c r="AG80" s="121">
        <f>$C80*INDEX(Curves!$BG$8:$BG$68,AG$4-$B80+1)</f>
        <v/>
      </c>
      <c r="AH80" s="121">
        <f>$C80*INDEX(Curves!$BG$8:$BG$68,AH$4-$B80+1)</f>
        <v/>
      </c>
      <c r="AI80" s="121">
        <f>$C80*INDEX(Curves!$BG$8:$BG$68,AI$4-$B80+1)</f>
        <v/>
      </c>
      <c r="AJ80" s="121">
        <f>$C80*INDEX(Curves!$BG$8:$BG$68,AJ$4-$B80+1)</f>
        <v/>
      </c>
      <c r="AK80" s="121">
        <f>$C80*INDEX(Curves!$BG$8:$BG$68,AK$4-$B80+1)</f>
        <v/>
      </c>
      <c r="AL80" s="121">
        <f>$C80*INDEX(Curves!$BG$8:$BG$68,AL$4-$B80+1)</f>
        <v/>
      </c>
      <c r="AM80" s="121">
        <f>$C80*INDEX(Curves!$BG$8:$BG$68,AM$4-$B80+1)</f>
        <v/>
      </c>
      <c r="AN80" s="121">
        <f>$C80*INDEX(Curves!$BG$8:$BG$68,AN$4-$B80+1)</f>
        <v/>
      </c>
      <c r="AO80" s="121">
        <f>$C80*INDEX(Curves!$BG$8:$BG$68,AO$4-$B80+1)</f>
        <v/>
      </c>
      <c r="AP80" s="121">
        <f>$C80*INDEX(Curves!$BG$8:$BG$68,AP$4-$B80+1)</f>
        <v/>
      </c>
      <c r="AQ80" s="121">
        <f>$C80*INDEX(Curves!$BG$8:$BG$68,AQ$4-$B80+1)</f>
        <v/>
      </c>
      <c r="AR80" s="121">
        <f>$C80*INDEX(Curves!$BG$8:$BG$68,AR$4-$B80+1)</f>
        <v/>
      </c>
      <c r="AS80" s="121">
        <f>$C80*INDEX(Curves!$BG$8:$BG$68,AS$4-$B80+1)</f>
        <v/>
      </c>
      <c r="AT80" s="121">
        <f>$C80*INDEX(Curves!$BG$8:$BG$68,AT$4-$B80+1)</f>
        <v/>
      </c>
      <c r="AU80" s="121">
        <f>$C80*INDEX(Curves!$BG$8:$BG$68,AU$4-$B80+1)</f>
        <v/>
      </c>
      <c r="AV80" s="121">
        <f>$C80*INDEX(Curves!$BG$8:$BG$68,AV$4-$B80+1)</f>
        <v/>
      </c>
      <c r="AW80" s="121">
        <f>$C80*INDEX(Curves!$BG$8:$BG$68,AW$4-$B80+1)</f>
        <v/>
      </c>
      <c r="AX80" s="121">
        <f>$C80*INDEX(Curves!$BG$8:$BG$68,AX$4-$B80+1)</f>
        <v/>
      </c>
      <c r="AY80" s="121">
        <f>$C80*INDEX(Curves!$BG$8:$BG$68,AY$4-$B80+1)</f>
        <v/>
      </c>
      <c r="AZ80" s="121">
        <f>$C80*INDEX(Curves!$BG$8:$BG$68,AZ$4-$B80+1)</f>
        <v/>
      </c>
      <c r="BA80" s="121">
        <f>$C80*INDEX(Curves!$BG$8:$BG$68,BA$4-$B80+1)</f>
        <v/>
      </c>
      <c r="BB80" s="121">
        <f>$C80*INDEX(Curves!$BG$8:$BG$68,BB$4-$B80+1)</f>
        <v/>
      </c>
      <c r="BC80" s="121">
        <f>$C80*INDEX(Curves!$BG$8:$BG$68,BC$4-$B80+1)</f>
        <v/>
      </c>
      <c r="BD80" s="121">
        <f>$C80*INDEX(Curves!$BG$8:$BG$68,BD$4-$B80+1)</f>
        <v/>
      </c>
      <c r="BE80" s="121">
        <f>$C80*INDEX(Curves!$BG$8:$BG$68,BE$4-$B80+1)</f>
        <v/>
      </c>
      <c r="BF80" s="121">
        <f>$C80*INDEX(Curves!$BG$8:$BG$68,BF$4-$B80+1)</f>
        <v/>
      </c>
      <c r="BG80" s="121">
        <f>$C80*INDEX(Curves!$BG$8:$BG$68,BG$4-$B80+1)</f>
        <v/>
      </c>
      <c r="BH80" s="121">
        <f>$C80*INDEX(Curves!$BG$8:$BG$68,BH$4-$B80+1)</f>
        <v/>
      </c>
      <c r="BI80" s="121">
        <f>$C80*INDEX(Curves!$BG$8:$BG$68,BI$4-$B80+1)</f>
        <v/>
      </c>
      <c r="BJ80" s="121">
        <f>$C80*INDEX(Curves!$BG$8:$BG$68,BJ$4-$B80+1)</f>
        <v/>
      </c>
      <c r="BK80" s="121">
        <f>$C80*INDEX(Curves!$BG$8:$BG$68,BK$4-$B80+1)</f>
        <v/>
      </c>
      <c r="BL80" s="121">
        <f>$C80*INDEX(Curves!$BG$8:$BG$68,BL$4-$B80+1)</f>
        <v/>
      </c>
    </row>
    <row r="81">
      <c r="A81" s="116" t="inlineStr">
        <is>
          <t>Cohort month 9</t>
        </is>
      </c>
      <c r="B81" s="116" t="n">
        <v>9</v>
      </c>
      <c r="C81" s="33">
        <f>INDEX(Ops!$E$109:$BL$109,1,$B81)</f>
        <v/>
      </c>
      <c r="N81" s="121">
        <f>$C81*INDEX(Curves!$BG$8:$BG$68,N$4-$B81+1)</f>
        <v/>
      </c>
      <c r="O81" s="121">
        <f>$C81*INDEX(Curves!$BG$8:$BG$68,O$4-$B81+1)</f>
        <v/>
      </c>
      <c r="P81" s="121">
        <f>$C81*INDEX(Curves!$BG$8:$BG$68,P$4-$B81+1)</f>
        <v/>
      </c>
      <c r="Q81" s="121">
        <f>$C81*INDEX(Curves!$BG$8:$BG$68,Q$4-$B81+1)</f>
        <v/>
      </c>
      <c r="R81" s="121">
        <f>$C81*INDEX(Curves!$BG$8:$BG$68,R$4-$B81+1)</f>
        <v/>
      </c>
      <c r="S81" s="121">
        <f>$C81*INDEX(Curves!$BG$8:$BG$68,S$4-$B81+1)</f>
        <v/>
      </c>
      <c r="T81" s="121">
        <f>$C81*INDEX(Curves!$BG$8:$BG$68,T$4-$B81+1)</f>
        <v/>
      </c>
      <c r="U81" s="121">
        <f>$C81*INDEX(Curves!$BG$8:$BG$68,U$4-$B81+1)</f>
        <v/>
      </c>
      <c r="V81" s="121">
        <f>$C81*INDEX(Curves!$BG$8:$BG$68,V$4-$B81+1)</f>
        <v/>
      </c>
      <c r="W81" s="121">
        <f>$C81*INDEX(Curves!$BG$8:$BG$68,W$4-$B81+1)</f>
        <v/>
      </c>
      <c r="X81" s="121">
        <f>$C81*INDEX(Curves!$BG$8:$BG$68,X$4-$B81+1)</f>
        <v/>
      </c>
      <c r="Y81" s="121">
        <f>$C81*INDEX(Curves!$BG$8:$BG$68,Y$4-$B81+1)</f>
        <v/>
      </c>
      <c r="Z81" s="121">
        <f>$C81*INDEX(Curves!$BG$8:$BG$68,Z$4-$B81+1)</f>
        <v/>
      </c>
      <c r="AA81" s="121">
        <f>$C81*INDEX(Curves!$BG$8:$BG$68,AA$4-$B81+1)</f>
        <v/>
      </c>
      <c r="AB81" s="121">
        <f>$C81*INDEX(Curves!$BG$8:$BG$68,AB$4-$B81+1)</f>
        <v/>
      </c>
      <c r="AC81" s="121">
        <f>$C81*INDEX(Curves!$BG$8:$BG$68,AC$4-$B81+1)</f>
        <v/>
      </c>
      <c r="AD81" s="121">
        <f>$C81*INDEX(Curves!$BG$8:$BG$68,AD$4-$B81+1)</f>
        <v/>
      </c>
      <c r="AE81" s="121">
        <f>$C81*INDEX(Curves!$BG$8:$BG$68,AE$4-$B81+1)</f>
        <v/>
      </c>
      <c r="AF81" s="121">
        <f>$C81*INDEX(Curves!$BG$8:$BG$68,AF$4-$B81+1)</f>
        <v/>
      </c>
      <c r="AG81" s="121">
        <f>$C81*INDEX(Curves!$BG$8:$BG$68,AG$4-$B81+1)</f>
        <v/>
      </c>
      <c r="AH81" s="121">
        <f>$C81*INDEX(Curves!$BG$8:$BG$68,AH$4-$B81+1)</f>
        <v/>
      </c>
      <c r="AI81" s="121">
        <f>$C81*INDEX(Curves!$BG$8:$BG$68,AI$4-$B81+1)</f>
        <v/>
      </c>
      <c r="AJ81" s="121">
        <f>$C81*INDEX(Curves!$BG$8:$BG$68,AJ$4-$B81+1)</f>
        <v/>
      </c>
      <c r="AK81" s="121">
        <f>$C81*INDEX(Curves!$BG$8:$BG$68,AK$4-$B81+1)</f>
        <v/>
      </c>
      <c r="AL81" s="121">
        <f>$C81*INDEX(Curves!$BG$8:$BG$68,AL$4-$B81+1)</f>
        <v/>
      </c>
      <c r="AM81" s="121">
        <f>$C81*INDEX(Curves!$BG$8:$BG$68,AM$4-$B81+1)</f>
        <v/>
      </c>
      <c r="AN81" s="121">
        <f>$C81*INDEX(Curves!$BG$8:$BG$68,AN$4-$B81+1)</f>
        <v/>
      </c>
      <c r="AO81" s="121">
        <f>$C81*INDEX(Curves!$BG$8:$BG$68,AO$4-$B81+1)</f>
        <v/>
      </c>
      <c r="AP81" s="121">
        <f>$C81*INDEX(Curves!$BG$8:$BG$68,AP$4-$B81+1)</f>
        <v/>
      </c>
      <c r="AQ81" s="121">
        <f>$C81*INDEX(Curves!$BG$8:$BG$68,AQ$4-$B81+1)</f>
        <v/>
      </c>
      <c r="AR81" s="121">
        <f>$C81*INDEX(Curves!$BG$8:$BG$68,AR$4-$B81+1)</f>
        <v/>
      </c>
      <c r="AS81" s="121">
        <f>$C81*INDEX(Curves!$BG$8:$BG$68,AS$4-$B81+1)</f>
        <v/>
      </c>
      <c r="AT81" s="121">
        <f>$C81*INDEX(Curves!$BG$8:$BG$68,AT$4-$B81+1)</f>
        <v/>
      </c>
      <c r="AU81" s="121">
        <f>$C81*INDEX(Curves!$BG$8:$BG$68,AU$4-$B81+1)</f>
        <v/>
      </c>
      <c r="AV81" s="121">
        <f>$C81*INDEX(Curves!$BG$8:$BG$68,AV$4-$B81+1)</f>
        <v/>
      </c>
      <c r="AW81" s="121">
        <f>$C81*INDEX(Curves!$BG$8:$BG$68,AW$4-$B81+1)</f>
        <v/>
      </c>
      <c r="AX81" s="121">
        <f>$C81*INDEX(Curves!$BG$8:$BG$68,AX$4-$B81+1)</f>
        <v/>
      </c>
      <c r="AY81" s="121">
        <f>$C81*INDEX(Curves!$BG$8:$BG$68,AY$4-$B81+1)</f>
        <v/>
      </c>
      <c r="AZ81" s="121">
        <f>$C81*INDEX(Curves!$BG$8:$BG$68,AZ$4-$B81+1)</f>
        <v/>
      </c>
      <c r="BA81" s="121">
        <f>$C81*INDEX(Curves!$BG$8:$BG$68,BA$4-$B81+1)</f>
        <v/>
      </c>
      <c r="BB81" s="121">
        <f>$C81*INDEX(Curves!$BG$8:$BG$68,BB$4-$B81+1)</f>
        <v/>
      </c>
      <c r="BC81" s="121">
        <f>$C81*INDEX(Curves!$BG$8:$BG$68,BC$4-$B81+1)</f>
        <v/>
      </c>
      <c r="BD81" s="121">
        <f>$C81*INDEX(Curves!$BG$8:$BG$68,BD$4-$B81+1)</f>
        <v/>
      </c>
      <c r="BE81" s="121">
        <f>$C81*INDEX(Curves!$BG$8:$BG$68,BE$4-$B81+1)</f>
        <v/>
      </c>
      <c r="BF81" s="121">
        <f>$C81*INDEX(Curves!$BG$8:$BG$68,BF$4-$B81+1)</f>
        <v/>
      </c>
      <c r="BG81" s="121">
        <f>$C81*INDEX(Curves!$BG$8:$BG$68,BG$4-$B81+1)</f>
        <v/>
      </c>
      <c r="BH81" s="121">
        <f>$C81*INDEX(Curves!$BG$8:$BG$68,BH$4-$B81+1)</f>
        <v/>
      </c>
      <c r="BI81" s="121">
        <f>$C81*INDEX(Curves!$BG$8:$BG$68,BI$4-$B81+1)</f>
        <v/>
      </c>
      <c r="BJ81" s="121">
        <f>$C81*INDEX(Curves!$BG$8:$BG$68,BJ$4-$B81+1)</f>
        <v/>
      </c>
      <c r="BK81" s="121">
        <f>$C81*INDEX(Curves!$BG$8:$BG$68,BK$4-$B81+1)</f>
        <v/>
      </c>
      <c r="BL81" s="121">
        <f>$C81*INDEX(Curves!$BG$8:$BG$68,BL$4-$B81+1)</f>
        <v/>
      </c>
    </row>
    <row r="82">
      <c r="A82" s="116" t="inlineStr">
        <is>
          <t>Cohort month 10</t>
        </is>
      </c>
      <c r="B82" s="116" t="n">
        <v>10</v>
      </c>
      <c r="C82" s="33">
        <f>INDEX(Ops!$E$109:$BL$109,1,$B82)</f>
        <v/>
      </c>
      <c r="O82" s="121">
        <f>$C82*INDEX(Curves!$BG$8:$BG$68,O$4-$B82+1)</f>
        <v/>
      </c>
      <c r="P82" s="121">
        <f>$C82*INDEX(Curves!$BG$8:$BG$68,P$4-$B82+1)</f>
        <v/>
      </c>
      <c r="Q82" s="121">
        <f>$C82*INDEX(Curves!$BG$8:$BG$68,Q$4-$B82+1)</f>
        <v/>
      </c>
      <c r="R82" s="121">
        <f>$C82*INDEX(Curves!$BG$8:$BG$68,R$4-$B82+1)</f>
        <v/>
      </c>
      <c r="S82" s="121">
        <f>$C82*INDEX(Curves!$BG$8:$BG$68,S$4-$B82+1)</f>
        <v/>
      </c>
      <c r="T82" s="121">
        <f>$C82*INDEX(Curves!$BG$8:$BG$68,T$4-$B82+1)</f>
        <v/>
      </c>
      <c r="U82" s="121">
        <f>$C82*INDEX(Curves!$BG$8:$BG$68,U$4-$B82+1)</f>
        <v/>
      </c>
      <c r="V82" s="121">
        <f>$C82*INDEX(Curves!$BG$8:$BG$68,V$4-$B82+1)</f>
        <v/>
      </c>
      <c r="W82" s="121">
        <f>$C82*INDEX(Curves!$BG$8:$BG$68,W$4-$B82+1)</f>
        <v/>
      </c>
      <c r="X82" s="121">
        <f>$C82*INDEX(Curves!$BG$8:$BG$68,X$4-$B82+1)</f>
        <v/>
      </c>
      <c r="Y82" s="121">
        <f>$C82*INDEX(Curves!$BG$8:$BG$68,Y$4-$B82+1)</f>
        <v/>
      </c>
      <c r="Z82" s="121">
        <f>$C82*INDEX(Curves!$BG$8:$BG$68,Z$4-$B82+1)</f>
        <v/>
      </c>
      <c r="AA82" s="121">
        <f>$C82*INDEX(Curves!$BG$8:$BG$68,AA$4-$B82+1)</f>
        <v/>
      </c>
      <c r="AB82" s="121">
        <f>$C82*INDEX(Curves!$BG$8:$BG$68,AB$4-$B82+1)</f>
        <v/>
      </c>
      <c r="AC82" s="121">
        <f>$C82*INDEX(Curves!$BG$8:$BG$68,AC$4-$B82+1)</f>
        <v/>
      </c>
      <c r="AD82" s="121">
        <f>$C82*INDEX(Curves!$BG$8:$BG$68,AD$4-$B82+1)</f>
        <v/>
      </c>
      <c r="AE82" s="121">
        <f>$C82*INDEX(Curves!$BG$8:$BG$68,AE$4-$B82+1)</f>
        <v/>
      </c>
      <c r="AF82" s="121">
        <f>$C82*INDEX(Curves!$BG$8:$BG$68,AF$4-$B82+1)</f>
        <v/>
      </c>
      <c r="AG82" s="121">
        <f>$C82*INDEX(Curves!$BG$8:$BG$68,AG$4-$B82+1)</f>
        <v/>
      </c>
      <c r="AH82" s="121">
        <f>$C82*INDEX(Curves!$BG$8:$BG$68,AH$4-$B82+1)</f>
        <v/>
      </c>
      <c r="AI82" s="121">
        <f>$C82*INDEX(Curves!$BG$8:$BG$68,AI$4-$B82+1)</f>
        <v/>
      </c>
      <c r="AJ82" s="121">
        <f>$C82*INDEX(Curves!$BG$8:$BG$68,AJ$4-$B82+1)</f>
        <v/>
      </c>
      <c r="AK82" s="121">
        <f>$C82*INDEX(Curves!$BG$8:$BG$68,AK$4-$B82+1)</f>
        <v/>
      </c>
      <c r="AL82" s="121">
        <f>$C82*INDEX(Curves!$BG$8:$BG$68,AL$4-$B82+1)</f>
        <v/>
      </c>
      <c r="AM82" s="121">
        <f>$C82*INDEX(Curves!$BG$8:$BG$68,AM$4-$B82+1)</f>
        <v/>
      </c>
      <c r="AN82" s="121">
        <f>$C82*INDEX(Curves!$BG$8:$BG$68,AN$4-$B82+1)</f>
        <v/>
      </c>
      <c r="AO82" s="121">
        <f>$C82*INDEX(Curves!$BG$8:$BG$68,AO$4-$B82+1)</f>
        <v/>
      </c>
      <c r="AP82" s="121">
        <f>$C82*INDEX(Curves!$BG$8:$BG$68,AP$4-$B82+1)</f>
        <v/>
      </c>
      <c r="AQ82" s="121">
        <f>$C82*INDEX(Curves!$BG$8:$BG$68,AQ$4-$B82+1)</f>
        <v/>
      </c>
      <c r="AR82" s="121">
        <f>$C82*INDEX(Curves!$BG$8:$BG$68,AR$4-$B82+1)</f>
        <v/>
      </c>
      <c r="AS82" s="121">
        <f>$C82*INDEX(Curves!$BG$8:$BG$68,AS$4-$B82+1)</f>
        <v/>
      </c>
      <c r="AT82" s="121">
        <f>$C82*INDEX(Curves!$BG$8:$BG$68,AT$4-$B82+1)</f>
        <v/>
      </c>
      <c r="AU82" s="121">
        <f>$C82*INDEX(Curves!$BG$8:$BG$68,AU$4-$B82+1)</f>
        <v/>
      </c>
      <c r="AV82" s="121">
        <f>$C82*INDEX(Curves!$BG$8:$BG$68,AV$4-$B82+1)</f>
        <v/>
      </c>
      <c r="AW82" s="121">
        <f>$C82*INDEX(Curves!$BG$8:$BG$68,AW$4-$B82+1)</f>
        <v/>
      </c>
      <c r="AX82" s="121">
        <f>$C82*INDEX(Curves!$BG$8:$BG$68,AX$4-$B82+1)</f>
        <v/>
      </c>
      <c r="AY82" s="121">
        <f>$C82*INDEX(Curves!$BG$8:$BG$68,AY$4-$B82+1)</f>
        <v/>
      </c>
      <c r="AZ82" s="121">
        <f>$C82*INDEX(Curves!$BG$8:$BG$68,AZ$4-$B82+1)</f>
        <v/>
      </c>
      <c r="BA82" s="121">
        <f>$C82*INDEX(Curves!$BG$8:$BG$68,BA$4-$B82+1)</f>
        <v/>
      </c>
      <c r="BB82" s="121">
        <f>$C82*INDEX(Curves!$BG$8:$BG$68,BB$4-$B82+1)</f>
        <v/>
      </c>
      <c r="BC82" s="121">
        <f>$C82*INDEX(Curves!$BG$8:$BG$68,BC$4-$B82+1)</f>
        <v/>
      </c>
      <c r="BD82" s="121">
        <f>$C82*INDEX(Curves!$BG$8:$BG$68,BD$4-$B82+1)</f>
        <v/>
      </c>
      <c r="BE82" s="121">
        <f>$C82*INDEX(Curves!$BG$8:$BG$68,BE$4-$B82+1)</f>
        <v/>
      </c>
      <c r="BF82" s="121">
        <f>$C82*INDEX(Curves!$BG$8:$BG$68,BF$4-$B82+1)</f>
        <v/>
      </c>
      <c r="BG82" s="121">
        <f>$C82*INDEX(Curves!$BG$8:$BG$68,BG$4-$B82+1)</f>
        <v/>
      </c>
      <c r="BH82" s="121">
        <f>$C82*INDEX(Curves!$BG$8:$BG$68,BH$4-$B82+1)</f>
        <v/>
      </c>
      <c r="BI82" s="121">
        <f>$C82*INDEX(Curves!$BG$8:$BG$68,BI$4-$B82+1)</f>
        <v/>
      </c>
      <c r="BJ82" s="121">
        <f>$C82*INDEX(Curves!$BG$8:$BG$68,BJ$4-$B82+1)</f>
        <v/>
      </c>
      <c r="BK82" s="121">
        <f>$C82*INDEX(Curves!$BG$8:$BG$68,BK$4-$B82+1)</f>
        <v/>
      </c>
      <c r="BL82" s="121">
        <f>$C82*INDEX(Curves!$BG$8:$BG$68,BL$4-$B82+1)</f>
        <v/>
      </c>
    </row>
    <row r="83">
      <c r="A83" s="116" t="inlineStr">
        <is>
          <t>Cohort month 11</t>
        </is>
      </c>
      <c r="B83" s="116" t="n">
        <v>11</v>
      </c>
      <c r="C83" s="33">
        <f>INDEX(Ops!$E$109:$BL$109,1,$B83)</f>
        <v/>
      </c>
      <c r="P83" s="121">
        <f>$C83*INDEX(Curves!$BG$8:$BG$68,P$4-$B83+1)</f>
        <v/>
      </c>
      <c r="Q83" s="121">
        <f>$C83*INDEX(Curves!$BG$8:$BG$68,Q$4-$B83+1)</f>
        <v/>
      </c>
      <c r="R83" s="121">
        <f>$C83*INDEX(Curves!$BG$8:$BG$68,R$4-$B83+1)</f>
        <v/>
      </c>
      <c r="S83" s="121">
        <f>$C83*INDEX(Curves!$BG$8:$BG$68,S$4-$B83+1)</f>
        <v/>
      </c>
      <c r="T83" s="121">
        <f>$C83*INDEX(Curves!$BG$8:$BG$68,T$4-$B83+1)</f>
        <v/>
      </c>
      <c r="U83" s="121">
        <f>$C83*INDEX(Curves!$BG$8:$BG$68,U$4-$B83+1)</f>
        <v/>
      </c>
      <c r="V83" s="121">
        <f>$C83*INDEX(Curves!$BG$8:$BG$68,V$4-$B83+1)</f>
        <v/>
      </c>
      <c r="W83" s="121">
        <f>$C83*INDEX(Curves!$BG$8:$BG$68,W$4-$B83+1)</f>
        <v/>
      </c>
      <c r="X83" s="121">
        <f>$C83*INDEX(Curves!$BG$8:$BG$68,X$4-$B83+1)</f>
        <v/>
      </c>
      <c r="Y83" s="121">
        <f>$C83*INDEX(Curves!$BG$8:$BG$68,Y$4-$B83+1)</f>
        <v/>
      </c>
      <c r="Z83" s="121">
        <f>$C83*INDEX(Curves!$BG$8:$BG$68,Z$4-$B83+1)</f>
        <v/>
      </c>
      <c r="AA83" s="121">
        <f>$C83*INDEX(Curves!$BG$8:$BG$68,AA$4-$B83+1)</f>
        <v/>
      </c>
      <c r="AB83" s="121">
        <f>$C83*INDEX(Curves!$BG$8:$BG$68,AB$4-$B83+1)</f>
        <v/>
      </c>
      <c r="AC83" s="121">
        <f>$C83*INDEX(Curves!$BG$8:$BG$68,AC$4-$B83+1)</f>
        <v/>
      </c>
      <c r="AD83" s="121">
        <f>$C83*INDEX(Curves!$BG$8:$BG$68,AD$4-$B83+1)</f>
        <v/>
      </c>
      <c r="AE83" s="121">
        <f>$C83*INDEX(Curves!$BG$8:$BG$68,AE$4-$B83+1)</f>
        <v/>
      </c>
      <c r="AF83" s="121">
        <f>$C83*INDEX(Curves!$BG$8:$BG$68,AF$4-$B83+1)</f>
        <v/>
      </c>
      <c r="AG83" s="121">
        <f>$C83*INDEX(Curves!$BG$8:$BG$68,AG$4-$B83+1)</f>
        <v/>
      </c>
      <c r="AH83" s="121">
        <f>$C83*INDEX(Curves!$BG$8:$BG$68,AH$4-$B83+1)</f>
        <v/>
      </c>
      <c r="AI83" s="121">
        <f>$C83*INDEX(Curves!$BG$8:$BG$68,AI$4-$B83+1)</f>
        <v/>
      </c>
      <c r="AJ83" s="121">
        <f>$C83*INDEX(Curves!$BG$8:$BG$68,AJ$4-$B83+1)</f>
        <v/>
      </c>
      <c r="AK83" s="121">
        <f>$C83*INDEX(Curves!$BG$8:$BG$68,AK$4-$B83+1)</f>
        <v/>
      </c>
      <c r="AL83" s="121">
        <f>$C83*INDEX(Curves!$BG$8:$BG$68,AL$4-$B83+1)</f>
        <v/>
      </c>
      <c r="AM83" s="121">
        <f>$C83*INDEX(Curves!$BG$8:$BG$68,AM$4-$B83+1)</f>
        <v/>
      </c>
      <c r="AN83" s="121">
        <f>$C83*INDEX(Curves!$BG$8:$BG$68,AN$4-$B83+1)</f>
        <v/>
      </c>
      <c r="AO83" s="121">
        <f>$C83*INDEX(Curves!$BG$8:$BG$68,AO$4-$B83+1)</f>
        <v/>
      </c>
      <c r="AP83" s="121">
        <f>$C83*INDEX(Curves!$BG$8:$BG$68,AP$4-$B83+1)</f>
        <v/>
      </c>
      <c r="AQ83" s="121">
        <f>$C83*INDEX(Curves!$BG$8:$BG$68,AQ$4-$B83+1)</f>
        <v/>
      </c>
      <c r="AR83" s="121">
        <f>$C83*INDEX(Curves!$BG$8:$BG$68,AR$4-$B83+1)</f>
        <v/>
      </c>
      <c r="AS83" s="121">
        <f>$C83*INDEX(Curves!$BG$8:$BG$68,AS$4-$B83+1)</f>
        <v/>
      </c>
      <c r="AT83" s="121">
        <f>$C83*INDEX(Curves!$BG$8:$BG$68,AT$4-$B83+1)</f>
        <v/>
      </c>
      <c r="AU83" s="121">
        <f>$C83*INDEX(Curves!$BG$8:$BG$68,AU$4-$B83+1)</f>
        <v/>
      </c>
      <c r="AV83" s="121">
        <f>$C83*INDEX(Curves!$BG$8:$BG$68,AV$4-$B83+1)</f>
        <v/>
      </c>
      <c r="AW83" s="121">
        <f>$C83*INDEX(Curves!$BG$8:$BG$68,AW$4-$B83+1)</f>
        <v/>
      </c>
      <c r="AX83" s="121">
        <f>$C83*INDEX(Curves!$BG$8:$BG$68,AX$4-$B83+1)</f>
        <v/>
      </c>
      <c r="AY83" s="121">
        <f>$C83*INDEX(Curves!$BG$8:$BG$68,AY$4-$B83+1)</f>
        <v/>
      </c>
      <c r="AZ83" s="121">
        <f>$C83*INDEX(Curves!$BG$8:$BG$68,AZ$4-$B83+1)</f>
        <v/>
      </c>
      <c r="BA83" s="121">
        <f>$C83*INDEX(Curves!$BG$8:$BG$68,BA$4-$B83+1)</f>
        <v/>
      </c>
      <c r="BB83" s="121">
        <f>$C83*INDEX(Curves!$BG$8:$BG$68,BB$4-$B83+1)</f>
        <v/>
      </c>
      <c r="BC83" s="121">
        <f>$C83*INDEX(Curves!$BG$8:$BG$68,BC$4-$B83+1)</f>
        <v/>
      </c>
      <c r="BD83" s="121">
        <f>$C83*INDEX(Curves!$BG$8:$BG$68,BD$4-$B83+1)</f>
        <v/>
      </c>
      <c r="BE83" s="121">
        <f>$C83*INDEX(Curves!$BG$8:$BG$68,BE$4-$B83+1)</f>
        <v/>
      </c>
      <c r="BF83" s="121">
        <f>$C83*INDEX(Curves!$BG$8:$BG$68,BF$4-$B83+1)</f>
        <v/>
      </c>
      <c r="BG83" s="121">
        <f>$C83*INDEX(Curves!$BG$8:$BG$68,BG$4-$B83+1)</f>
        <v/>
      </c>
      <c r="BH83" s="121">
        <f>$C83*INDEX(Curves!$BG$8:$BG$68,BH$4-$B83+1)</f>
        <v/>
      </c>
      <c r="BI83" s="121">
        <f>$C83*INDEX(Curves!$BG$8:$BG$68,BI$4-$B83+1)</f>
        <v/>
      </c>
      <c r="BJ83" s="121">
        <f>$C83*INDEX(Curves!$BG$8:$BG$68,BJ$4-$B83+1)</f>
        <v/>
      </c>
      <c r="BK83" s="121">
        <f>$C83*INDEX(Curves!$BG$8:$BG$68,BK$4-$B83+1)</f>
        <v/>
      </c>
      <c r="BL83" s="121">
        <f>$C83*INDEX(Curves!$BG$8:$BG$68,BL$4-$B83+1)</f>
        <v/>
      </c>
    </row>
    <row r="84">
      <c r="A84" s="116" t="inlineStr">
        <is>
          <t>Cohort month 12</t>
        </is>
      </c>
      <c r="B84" s="116" t="n">
        <v>12</v>
      </c>
      <c r="C84" s="33">
        <f>INDEX(Ops!$E$109:$BL$109,1,$B84)</f>
        <v/>
      </c>
      <c r="Q84" s="121">
        <f>$C84*INDEX(Curves!$BG$8:$BG$68,Q$4-$B84+1)</f>
        <v/>
      </c>
      <c r="R84" s="121">
        <f>$C84*INDEX(Curves!$BG$8:$BG$68,R$4-$B84+1)</f>
        <v/>
      </c>
      <c r="S84" s="121">
        <f>$C84*INDEX(Curves!$BG$8:$BG$68,S$4-$B84+1)</f>
        <v/>
      </c>
      <c r="T84" s="121">
        <f>$C84*INDEX(Curves!$BG$8:$BG$68,T$4-$B84+1)</f>
        <v/>
      </c>
      <c r="U84" s="121">
        <f>$C84*INDEX(Curves!$BG$8:$BG$68,U$4-$B84+1)</f>
        <v/>
      </c>
      <c r="V84" s="121">
        <f>$C84*INDEX(Curves!$BG$8:$BG$68,V$4-$B84+1)</f>
        <v/>
      </c>
      <c r="W84" s="121">
        <f>$C84*INDEX(Curves!$BG$8:$BG$68,W$4-$B84+1)</f>
        <v/>
      </c>
      <c r="X84" s="121">
        <f>$C84*INDEX(Curves!$BG$8:$BG$68,X$4-$B84+1)</f>
        <v/>
      </c>
      <c r="Y84" s="121">
        <f>$C84*INDEX(Curves!$BG$8:$BG$68,Y$4-$B84+1)</f>
        <v/>
      </c>
      <c r="Z84" s="121">
        <f>$C84*INDEX(Curves!$BG$8:$BG$68,Z$4-$B84+1)</f>
        <v/>
      </c>
      <c r="AA84" s="121">
        <f>$C84*INDEX(Curves!$BG$8:$BG$68,AA$4-$B84+1)</f>
        <v/>
      </c>
      <c r="AB84" s="121">
        <f>$C84*INDEX(Curves!$BG$8:$BG$68,AB$4-$B84+1)</f>
        <v/>
      </c>
      <c r="AC84" s="121">
        <f>$C84*INDEX(Curves!$BG$8:$BG$68,AC$4-$B84+1)</f>
        <v/>
      </c>
      <c r="AD84" s="121">
        <f>$C84*INDEX(Curves!$BG$8:$BG$68,AD$4-$B84+1)</f>
        <v/>
      </c>
      <c r="AE84" s="121">
        <f>$C84*INDEX(Curves!$BG$8:$BG$68,AE$4-$B84+1)</f>
        <v/>
      </c>
      <c r="AF84" s="121">
        <f>$C84*INDEX(Curves!$BG$8:$BG$68,AF$4-$B84+1)</f>
        <v/>
      </c>
      <c r="AG84" s="121">
        <f>$C84*INDEX(Curves!$BG$8:$BG$68,AG$4-$B84+1)</f>
        <v/>
      </c>
      <c r="AH84" s="121">
        <f>$C84*INDEX(Curves!$BG$8:$BG$68,AH$4-$B84+1)</f>
        <v/>
      </c>
      <c r="AI84" s="121">
        <f>$C84*INDEX(Curves!$BG$8:$BG$68,AI$4-$B84+1)</f>
        <v/>
      </c>
      <c r="AJ84" s="121">
        <f>$C84*INDEX(Curves!$BG$8:$BG$68,AJ$4-$B84+1)</f>
        <v/>
      </c>
      <c r="AK84" s="121">
        <f>$C84*INDEX(Curves!$BG$8:$BG$68,AK$4-$B84+1)</f>
        <v/>
      </c>
      <c r="AL84" s="121">
        <f>$C84*INDEX(Curves!$BG$8:$BG$68,AL$4-$B84+1)</f>
        <v/>
      </c>
      <c r="AM84" s="121">
        <f>$C84*INDEX(Curves!$BG$8:$BG$68,AM$4-$B84+1)</f>
        <v/>
      </c>
      <c r="AN84" s="121">
        <f>$C84*INDEX(Curves!$BG$8:$BG$68,AN$4-$B84+1)</f>
        <v/>
      </c>
      <c r="AO84" s="121">
        <f>$C84*INDEX(Curves!$BG$8:$BG$68,AO$4-$B84+1)</f>
        <v/>
      </c>
      <c r="AP84" s="121">
        <f>$C84*INDEX(Curves!$BG$8:$BG$68,AP$4-$B84+1)</f>
        <v/>
      </c>
      <c r="AQ84" s="121">
        <f>$C84*INDEX(Curves!$BG$8:$BG$68,AQ$4-$B84+1)</f>
        <v/>
      </c>
      <c r="AR84" s="121">
        <f>$C84*INDEX(Curves!$BG$8:$BG$68,AR$4-$B84+1)</f>
        <v/>
      </c>
      <c r="AS84" s="121">
        <f>$C84*INDEX(Curves!$BG$8:$BG$68,AS$4-$B84+1)</f>
        <v/>
      </c>
      <c r="AT84" s="121">
        <f>$C84*INDEX(Curves!$BG$8:$BG$68,AT$4-$B84+1)</f>
        <v/>
      </c>
      <c r="AU84" s="121">
        <f>$C84*INDEX(Curves!$BG$8:$BG$68,AU$4-$B84+1)</f>
        <v/>
      </c>
      <c r="AV84" s="121">
        <f>$C84*INDEX(Curves!$BG$8:$BG$68,AV$4-$B84+1)</f>
        <v/>
      </c>
      <c r="AW84" s="121">
        <f>$C84*INDEX(Curves!$BG$8:$BG$68,AW$4-$B84+1)</f>
        <v/>
      </c>
      <c r="AX84" s="121">
        <f>$C84*INDEX(Curves!$BG$8:$BG$68,AX$4-$B84+1)</f>
        <v/>
      </c>
      <c r="AY84" s="121">
        <f>$C84*INDEX(Curves!$BG$8:$BG$68,AY$4-$B84+1)</f>
        <v/>
      </c>
      <c r="AZ84" s="121">
        <f>$C84*INDEX(Curves!$BG$8:$BG$68,AZ$4-$B84+1)</f>
        <v/>
      </c>
      <c r="BA84" s="121">
        <f>$C84*INDEX(Curves!$BG$8:$BG$68,BA$4-$B84+1)</f>
        <v/>
      </c>
      <c r="BB84" s="121">
        <f>$C84*INDEX(Curves!$BG$8:$BG$68,BB$4-$B84+1)</f>
        <v/>
      </c>
      <c r="BC84" s="121">
        <f>$C84*INDEX(Curves!$BG$8:$BG$68,BC$4-$B84+1)</f>
        <v/>
      </c>
      <c r="BD84" s="121">
        <f>$C84*INDEX(Curves!$BG$8:$BG$68,BD$4-$B84+1)</f>
        <v/>
      </c>
      <c r="BE84" s="121">
        <f>$C84*INDEX(Curves!$BG$8:$BG$68,BE$4-$B84+1)</f>
        <v/>
      </c>
      <c r="BF84" s="121">
        <f>$C84*INDEX(Curves!$BG$8:$BG$68,BF$4-$B84+1)</f>
        <v/>
      </c>
      <c r="BG84" s="121">
        <f>$C84*INDEX(Curves!$BG$8:$BG$68,BG$4-$B84+1)</f>
        <v/>
      </c>
      <c r="BH84" s="121">
        <f>$C84*INDEX(Curves!$BG$8:$BG$68,BH$4-$B84+1)</f>
        <v/>
      </c>
      <c r="BI84" s="121">
        <f>$C84*INDEX(Curves!$BG$8:$BG$68,BI$4-$B84+1)</f>
        <v/>
      </c>
      <c r="BJ84" s="121">
        <f>$C84*INDEX(Curves!$BG$8:$BG$68,BJ$4-$B84+1)</f>
        <v/>
      </c>
      <c r="BK84" s="121">
        <f>$C84*INDEX(Curves!$BG$8:$BG$68,BK$4-$B84+1)</f>
        <v/>
      </c>
      <c r="BL84" s="121">
        <f>$C84*INDEX(Curves!$BG$8:$BG$68,BL$4-$B84+1)</f>
        <v/>
      </c>
    </row>
    <row r="85">
      <c r="A85" s="116" t="inlineStr">
        <is>
          <t>Cohort month 13</t>
        </is>
      </c>
      <c r="B85" s="116" t="n">
        <v>13</v>
      </c>
      <c r="C85" s="33">
        <f>INDEX(Ops!$E$109:$BL$109,1,$B85)</f>
        <v/>
      </c>
      <c r="R85" s="121">
        <f>$C85*INDEX(Curves!$BG$8:$BG$68,R$4-$B85+1)</f>
        <v/>
      </c>
      <c r="S85" s="121">
        <f>$C85*INDEX(Curves!$BG$8:$BG$68,S$4-$B85+1)</f>
        <v/>
      </c>
      <c r="T85" s="121">
        <f>$C85*INDEX(Curves!$BG$8:$BG$68,T$4-$B85+1)</f>
        <v/>
      </c>
      <c r="U85" s="121">
        <f>$C85*INDEX(Curves!$BG$8:$BG$68,U$4-$B85+1)</f>
        <v/>
      </c>
      <c r="V85" s="121">
        <f>$C85*INDEX(Curves!$BG$8:$BG$68,V$4-$B85+1)</f>
        <v/>
      </c>
      <c r="W85" s="121">
        <f>$C85*INDEX(Curves!$BG$8:$BG$68,W$4-$B85+1)</f>
        <v/>
      </c>
      <c r="X85" s="121">
        <f>$C85*INDEX(Curves!$BG$8:$BG$68,X$4-$B85+1)</f>
        <v/>
      </c>
      <c r="Y85" s="121">
        <f>$C85*INDEX(Curves!$BG$8:$BG$68,Y$4-$B85+1)</f>
        <v/>
      </c>
      <c r="Z85" s="121">
        <f>$C85*INDEX(Curves!$BG$8:$BG$68,Z$4-$B85+1)</f>
        <v/>
      </c>
      <c r="AA85" s="121">
        <f>$C85*INDEX(Curves!$BG$8:$BG$68,AA$4-$B85+1)</f>
        <v/>
      </c>
      <c r="AB85" s="121">
        <f>$C85*INDEX(Curves!$BG$8:$BG$68,AB$4-$B85+1)</f>
        <v/>
      </c>
      <c r="AC85" s="121">
        <f>$C85*INDEX(Curves!$BG$8:$BG$68,AC$4-$B85+1)</f>
        <v/>
      </c>
      <c r="AD85" s="121">
        <f>$C85*INDEX(Curves!$BG$8:$BG$68,AD$4-$B85+1)</f>
        <v/>
      </c>
      <c r="AE85" s="121">
        <f>$C85*INDEX(Curves!$BG$8:$BG$68,AE$4-$B85+1)</f>
        <v/>
      </c>
      <c r="AF85" s="121">
        <f>$C85*INDEX(Curves!$BG$8:$BG$68,AF$4-$B85+1)</f>
        <v/>
      </c>
      <c r="AG85" s="121">
        <f>$C85*INDEX(Curves!$BG$8:$BG$68,AG$4-$B85+1)</f>
        <v/>
      </c>
      <c r="AH85" s="121">
        <f>$C85*INDEX(Curves!$BG$8:$BG$68,AH$4-$B85+1)</f>
        <v/>
      </c>
      <c r="AI85" s="121">
        <f>$C85*INDEX(Curves!$BG$8:$BG$68,AI$4-$B85+1)</f>
        <v/>
      </c>
      <c r="AJ85" s="121">
        <f>$C85*INDEX(Curves!$BG$8:$BG$68,AJ$4-$B85+1)</f>
        <v/>
      </c>
      <c r="AK85" s="121">
        <f>$C85*INDEX(Curves!$BG$8:$BG$68,AK$4-$B85+1)</f>
        <v/>
      </c>
      <c r="AL85" s="121">
        <f>$C85*INDEX(Curves!$BG$8:$BG$68,AL$4-$B85+1)</f>
        <v/>
      </c>
      <c r="AM85" s="121">
        <f>$C85*INDEX(Curves!$BG$8:$BG$68,AM$4-$B85+1)</f>
        <v/>
      </c>
      <c r="AN85" s="121">
        <f>$C85*INDEX(Curves!$BG$8:$BG$68,AN$4-$B85+1)</f>
        <v/>
      </c>
      <c r="AO85" s="121">
        <f>$C85*INDEX(Curves!$BG$8:$BG$68,AO$4-$B85+1)</f>
        <v/>
      </c>
      <c r="AP85" s="121">
        <f>$C85*INDEX(Curves!$BG$8:$BG$68,AP$4-$B85+1)</f>
        <v/>
      </c>
      <c r="AQ85" s="121">
        <f>$C85*INDEX(Curves!$BG$8:$BG$68,AQ$4-$B85+1)</f>
        <v/>
      </c>
      <c r="AR85" s="121">
        <f>$C85*INDEX(Curves!$BG$8:$BG$68,AR$4-$B85+1)</f>
        <v/>
      </c>
      <c r="AS85" s="121">
        <f>$C85*INDEX(Curves!$BG$8:$BG$68,AS$4-$B85+1)</f>
        <v/>
      </c>
      <c r="AT85" s="121">
        <f>$C85*INDEX(Curves!$BG$8:$BG$68,AT$4-$B85+1)</f>
        <v/>
      </c>
      <c r="AU85" s="121">
        <f>$C85*INDEX(Curves!$BG$8:$BG$68,AU$4-$B85+1)</f>
        <v/>
      </c>
      <c r="AV85" s="121">
        <f>$C85*INDEX(Curves!$BG$8:$BG$68,AV$4-$B85+1)</f>
        <v/>
      </c>
      <c r="AW85" s="121">
        <f>$C85*INDEX(Curves!$BG$8:$BG$68,AW$4-$B85+1)</f>
        <v/>
      </c>
      <c r="AX85" s="121">
        <f>$C85*INDEX(Curves!$BG$8:$BG$68,AX$4-$B85+1)</f>
        <v/>
      </c>
      <c r="AY85" s="121">
        <f>$C85*INDEX(Curves!$BG$8:$BG$68,AY$4-$B85+1)</f>
        <v/>
      </c>
      <c r="AZ85" s="121">
        <f>$C85*INDEX(Curves!$BG$8:$BG$68,AZ$4-$B85+1)</f>
        <v/>
      </c>
      <c r="BA85" s="121">
        <f>$C85*INDEX(Curves!$BG$8:$BG$68,BA$4-$B85+1)</f>
        <v/>
      </c>
      <c r="BB85" s="121">
        <f>$C85*INDEX(Curves!$BG$8:$BG$68,BB$4-$B85+1)</f>
        <v/>
      </c>
      <c r="BC85" s="121">
        <f>$C85*INDEX(Curves!$BG$8:$BG$68,BC$4-$B85+1)</f>
        <v/>
      </c>
      <c r="BD85" s="121">
        <f>$C85*INDEX(Curves!$BG$8:$BG$68,BD$4-$B85+1)</f>
        <v/>
      </c>
      <c r="BE85" s="121">
        <f>$C85*INDEX(Curves!$BG$8:$BG$68,BE$4-$B85+1)</f>
        <v/>
      </c>
      <c r="BF85" s="121">
        <f>$C85*INDEX(Curves!$BG$8:$BG$68,BF$4-$B85+1)</f>
        <v/>
      </c>
      <c r="BG85" s="121">
        <f>$C85*INDEX(Curves!$BG$8:$BG$68,BG$4-$B85+1)</f>
        <v/>
      </c>
      <c r="BH85" s="121">
        <f>$C85*INDEX(Curves!$BG$8:$BG$68,BH$4-$B85+1)</f>
        <v/>
      </c>
      <c r="BI85" s="121">
        <f>$C85*INDEX(Curves!$BG$8:$BG$68,BI$4-$B85+1)</f>
        <v/>
      </c>
      <c r="BJ85" s="121">
        <f>$C85*INDEX(Curves!$BG$8:$BG$68,BJ$4-$B85+1)</f>
        <v/>
      </c>
      <c r="BK85" s="121">
        <f>$C85*INDEX(Curves!$BG$8:$BG$68,BK$4-$B85+1)</f>
        <v/>
      </c>
      <c r="BL85" s="121">
        <f>$C85*INDEX(Curves!$BG$8:$BG$68,BL$4-$B85+1)</f>
        <v/>
      </c>
    </row>
    <row r="86">
      <c r="A86" s="116" t="inlineStr">
        <is>
          <t>Cohort month 14</t>
        </is>
      </c>
      <c r="B86" s="116" t="n">
        <v>14</v>
      </c>
      <c r="C86" s="33">
        <f>INDEX(Ops!$E$109:$BL$109,1,$B86)</f>
        <v/>
      </c>
      <c r="S86" s="121">
        <f>$C86*INDEX(Curves!$BG$8:$BG$68,S$4-$B86+1)</f>
        <v/>
      </c>
      <c r="T86" s="121">
        <f>$C86*INDEX(Curves!$BG$8:$BG$68,T$4-$B86+1)</f>
        <v/>
      </c>
      <c r="U86" s="121">
        <f>$C86*INDEX(Curves!$BG$8:$BG$68,U$4-$B86+1)</f>
        <v/>
      </c>
      <c r="V86" s="121">
        <f>$C86*INDEX(Curves!$BG$8:$BG$68,V$4-$B86+1)</f>
        <v/>
      </c>
      <c r="W86" s="121">
        <f>$C86*INDEX(Curves!$BG$8:$BG$68,W$4-$B86+1)</f>
        <v/>
      </c>
      <c r="X86" s="121">
        <f>$C86*INDEX(Curves!$BG$8:$BG$68,X$4-$B86+1)</f>
        <v/>
      </c>
      <c r="Y86" s="121">
        <f>$C86*INDEX(Curves!$BG$8:$BG$68,Y$4-$B86+1)</f>
        <v/>
      </c>
      <c r="Z86" s="121">
        <f>$C86*INDEX(Curves!$BG$8:$BG$68,Z$4-$B86+1)</f>
        <v/>
      </c>
      <c r="AA86" s="121">
        <f>$C86*INDEX(Curves!$BG$8:$BG$68,AA$4-$B86+1)</f>
        <v/>
      </c>
      <c r="AB86" s="121">
        <f>$C86*INDEX(Curves!$BG$8:$BG$68,AB$4-$B86+1)</f>
        <v/>
      </c>
      <c r="AC86" s="121">
        <f>$C86*INDEX(Curves!$BG$8:$BG$68,AC$4-$B86+1)</f>
        <v/>
      </c>
      <c r="AD86" s="121">
        <f>$C86*INDEX(Curves!$BG$8:$BG$68,AD$4-$B86+1)</f>
        <v/>
      </c>
      <c r="AE86" s="121">
        <f>$C86*INDEX(Curves!$BG$8:$BG$68,AE$4-$B86+1)</f>
        <v/>
      </c>
      <c r="AF86" s="121">
        <f>$C86*INDEX(Curves!$BG$8:$BG$68,AF$4-$B86+1)</f>
        <v/>
      </c>
      <c r="AG86" s="121">
        <f>$C86*INDEX(Curves!$BG$8:$BG$68,AG$4-$B86+1)</f>
        <v/>
      </c>
      <c r="AH86" s="121">
        <f>$C86*INDEX(Curves!$BG$8:$BG$68,AH$4-$B86+1)</f>
        <v/>
      </c>
      <c r="AI86" s="121">
        <f>$C86*INDEX(Curves!$BG$8:$BG$68,AI$4-$B86+1)</f>
        <v/>
      </c>
      <c r="AJ86" s="121">
        <f>$C86*INDEX(Curves!$BG$8:$BG$68,AJ$4-$B86+1)</f>
        <v/>
      </c>
      <c r="AK86" s="121">
        <f>$C86*INDEX(Curves!$BG$8:$BG$68,AK$4-$B86+1)</f>
        <v/>
      </c>
      <c r="AL86" s="121">
        <f>$C86*INDEX(Curves!$BG$8:$BG$68,AL$4-$B86+1)</f>
        <v/>
      </c>
      <c r="AM86" s="121">
        <f>$C86*INDEX(Curves!$BG$8:$BG$68,AM$4-$B86+1)</f>
        <v/>
      </c>
      <c r="AN86" s="121">
        <f>$C86*INDEX(Curves!$BG$8:$BG$68,AN$4-$B86+1)</f>
        <v/>
      </c>
      <c r="AO86" s="121">
        <f>$C86*INDEX(Curves!$BG$8:$BG$68,AO$4-$B86+1)</f>
        <v/>
      </c>
      <c r="AP86" s="121">
        <f>$C86*INDEX(Curves!$BG$8:$BG$68,AP$4-$B86+1)</f>
        <v/>
      </c>
      <c r="AQ86" s="121">
        <f>$C86*INDEX(Curves!$BG$8:$BG$68,AQ$4-$B86+1)</f>
        <v/>
      </c>
      <c r="AR86" s="121">
        <f>$C86*INDEX(Curves!$BG$8:$BG$68,AR$4-$B86+1)</f>
        <v/>
      </c>
      <c r="AS86" s="121">
        <f>$C86*INDEX(Curves!$BG$8:$BG$68,AS$4-$B86+1)</f>
        <v/>
      </c>
      <c r="AT86" s="121">
        <f>$C86*INDEX(Curves!$BG$8:$BG$68,AT$4-$B86+1)</f>
        <v/>
      </c>
      <c r="AU86" s="121">
        <f>$C86*INDEX(Curves!$BG$8:$BG$68,AU$4-$B86+1)</f>
        <v/>
      </c>
      <c r="AV86" s="121">
        <f>$C86*INDEX(Curves!$BG$8:$BG$68,AV$4-$B86+1)</f>
        <v/>
      </c>
      <c r="AW86" s="121">
        <f>$C86*INDEX(Curves!$BG$8:$BG$68,AW$4-$B86+1)</f>
        <v/>
      </c>
      <c r="AX86" s="121">
        <f>$C86*INDEX(Curves!$BG$8:$BG$68,AX$4-$B86+1)</f>
        <v/>
      </c>
      <c r="AY86" s="121">
        <f>$C86*INDEX(Curves!$BG$8:$BG$68,AY$4-$B86+1)</f>
        <v/>
      </c>
      <c r="AZ86" s="121">
        <f>$C86*INDEX(Curves!$BG$8:$BG$68,AZ$4-$B86+1)</f>
        <v/>
      </c>
      <c r="BA86" s="121">
        <f>$C86*INDEX(Curves!$BG$8:$BG$68,BA$4-$B86+1)</f>
        <v/>
      </c>
      <c r="BB86" s="121">
        <f>$C86*INDEX(Curves!$BG$8:$BG$68,BB$4-$B86+1)</f>
        <v/>
      </c>
      <c r="BC86" s="121">
        <f>$C86*INDEX(Curves!$BG$8:$BG$68,BC$4-$B86+1)</f>
        <v/>
      </c>
      <c r="BD86" s="121">
        <f>$C86*INDEX(Curves!$BG$8:$BG$68,BD$4-$B86+1)</f>
        <v/>
      </c>
      <c r="BE86" s="121">
        <f>$C86*INDEX(Curves!$BG$8:$BG$68,BE$4-$B86+1)</f>
        <v/>
      </c>
      <c r="BF86" s="121">
        <f>$C86*INDEX(Curves!$BG$8:$BG$68,BF$4-$B86+1)</f>
        <v/>
      </c>
      <c r="BG86" s="121">
        <f>$C86*INDEX(Curves!$BG$8:$BG$68,BG$4-$B86+1)</f>
        <v/>
      </c>
      <c r="BH86" s="121">
        <f>$C86*INDEX(Curves!$BG$8:$BG$68,BH$4-$B86+1)</f>
        <v/>
      </c>
      <c r="BI86" s="121">
        <f>$C86*INDEX(Curves!$BG$8:$BG$68,BI$4-$B86+1)</f>
        <v/>
      </c>
      <c r="BJ86" s="121">
        <f>$C86*INDEX(Curves!$BG$8:$BG$68,BJ$4-$B86+1)</f>
        <v/>
      </c>
      <c r="BK86" s="121">
        <f>$C86*INDEX(Curves!$BG$8:$BG$68,BK$4-$B86+1)</f>
        <v/>
      </c>
      <c r="BL86" s="121">
        <f>$C86*INDEX(Curves!$BG$8:$BG$68,BL$4-$B86+1)</f>
        <v/>
      </c>
    </row>
    <row r="87">
      <c r="A87" s="116" t="inlineStr">
        <is>
          <t>Cohort month 15</t>
        </is>
      </c>
      <c r="B87" s="116" t="n">
        <v>15</v>
      </c>
      <c r="C87" s="33">
        <f>INDEX(Ops!$E$109:$BL$109,1,$B87)</f>
        <v/>
      </c>
      <c r="T87" s="121">
        <f>$C87*INDEX(Curves!$BG$8:$BG$68,T$4-$B87+1)</f>
        <v/>
      </c>
      <c r="U87" s="121">
        <f>$C87*INDEX(Curves!$BG$8:$BG$68,U$4-$B87+1)</f>
        <v/>
      </c>
      <c r="V87" s="121">
        <f>$C87*INDEX(Curves!$BG$8:$BG$68,V$4-$B87+1)</f>
        <v/>
      </c>
      <c r="W87" s="121">
        <f>$C87*INDEX(Curves!$BG$8:$BG$68,W$4-$B87+1)</f>
        <v/>
      </c>
      <c r="X87" s="121">
        <f>$C87*INDEX(Curves!$BG$8:$BG$68,X$4-$B87+1)</f>
        <v/>
      </c>
      <c r="Y87" s="121">
        <f>$C87*INDEX(Curves!$BG$8:$BG$68,Y$4-$B87+1)</f>
        <v/>
      </c>
      <c r="Z87" s="121">
        <f>$C87*INDEX(Curves!$BG$8:$BG$68,Z$4-$B87+1)</f>
        <v/>
      </c>
      <c r="AA87" s="121">
        <f>$C87*INDEX(Curves!$BG$8:$BG$68,AA$4-$B87+1)</f>
        <v/>
      </c>
      <c r="AB87" s="121">
        <f>$C87*INDEX(Curves!$BG$8:$BG$68,AB$4-$B87+1)</f>
        <v/>
      </c>
      <c r="AC87" s="121">
        <f>$C87*INDEX(Curves!$BG$8:$BG$68,AC$4-$B87+1)</f>
        <v/>
      </c>
      <c r="AD87" s="121">
        <f>$C87*INDEX(Curves!$BG$8:$BG$68,AD$4-$B87+1)</f>
        <v/>
      </c>
      <c r="AE87" s="121">
        <f>$C87*INDEX(Curves!$BG$8:$BG$68,AE$4-$B87+1)</f>
        <v/>
      </c>
      <c r="AF87" s="121">
        <f>$C87*INDEX(Curves!$BG$8:$BG$68,AF$4-$B87+1)</f>
        <v/>
      </c>
      <c r="AG87" s="121">
        <f>$C87*INDEX(Curves!$BG$8:$BG$68,AG$4-$B87+1)</f>
        <v/>
      </c>
      <c r="AH87" s="121">
        <f>$C87*INDEX(Curves!$BG$8:$BG$68,AH$4-$B87+1)</f>
        <v/>
      </c>
      <c r="AI87" s="121">
        <f>$C87*INDEX(Curves!$BG$8:$BG$68,AI$4-$B87+1)</f>
        <v/>
      </c>
      <c r="AJ87" s="121">
        <f>$C87*INDEX(Curves!$BG$8:$BG$68,AJ$4-$B87+1)</f>
        <v/>
      </c>
      <c r="AK87" s="121">
        <f>$C87*INDEX(Curves!$BG$8:$BG$68,AK$4-$B87+1)</f>
        <v/>
      </c>
      <c r="AL87" s="121">
        <f>$C87*INDEX(Curves!$BG$8:$BG$68,AL$4-$B87+1)</f>
        <v/>
      </c>
      <c r="AM87" s="121">
        <f>$C87*INDEX(Curves!$BG$8:$BG$68,AM$4-$B87+1)</f>
        <v/>
      </c>
      <c r="AN87" s="121">
        <f>$C87*INDEX(Curves!$BG$8:$BG$68,AN$4-$B87+1)</f>
        <v/>
      </c>
      <c r="AO87" s="121">
        <f>$C87*INDEX(Curves!$BG$8:$BG$68,AO$4-$B87+1)</f>
        <v/>
      </c>
      <c r="AP87" s="121">
        <f>$C87*INDEX(Curves!$BG$8:$BG$68,AP$4-$B87+1)</f>
        <v/>
      </c>
      <c r="AQ87" s="121">
        <f>$C87*INDEX(Curves!$BG$8:$BG$68,AQ$4-$B87+1)</f>
        <v/>
      </c>
      <c r="AR87" s="121">
        <f>$C87*INDEX(Curves!$BG$8:$BG$68,AR$4-$B87+1)</f>
        <v/>
      </c>
      <c r="AS87" s="121">
        <f>$C87*INDEX(Curves!$BG$8:$BG$68,AS$4-$B87+1)</f>
        <v/>
      </c>
      <c r="AT87" s="121">
        <f>$C87*INDEX(Curves!$BG$8:$BG$68,AT$4-$B87+1)</f>
        <v/>
      </c>
      <c r="AU87" s="121">
        <f>$C87*INDEX(Curves!$BG$8:$BG$68,AU$4-$B87+1)</f>
        <v/>
      </c>
      <c r="AV87" s="121">
        <f>$C87*INDEX(Curves!$BG$8:$BG$68,AV$4-$B87+1)</f>
        <v/>
      </c>
      <c r="AW87" s="121">
        <f>$C87*INDEX(Curves!$BG$8:$BG$68,AW$4-$B87+1)</f>
        <v/>
      </c>
      <c r="AX87" s="121">
        <f>$C87*INDEX(Curves!$BG$8:$BG$68,AX$4-$B87+1)</f>
        <v/>
      </c>
      <c r="AY87" s="121">
        <f>$C87*INDEX(Curves!$BG$8:$BG$68,AY$4-$B87+1)</f>
        <v/>
      </c>
      <c r="AZ87" s="121">
        <f>$C87*INDEX(Curves!$BG$8:$BG$68,AZ$4-$B87+1)</f>
        <v/>
      </c>
      <c r="BA87" s="121">
        <f>$C87*INDEX(Curves!$BG$8:$BG$68,BA$4-$B87+1)</f>
        <v/>
      </c>
      <c r="BB87" s="121">
        <f>$C87*INDEX(Curves!$BG$8:$BG$68,BB$4-$B87+1)</f>
        <v/>
      </c>
      <c r="BC87" s="121">
        <f>$C87*INDEX(Curves!$BG$8:$BG$68,BC$4-$B87+1)</f>
        <v/>
      </c>
      <c r="BD87" s="121">
        <f>$C87*INDEX(Curves!$BG$8:$BG$68,BD$4-$B87+1)</f>
        <v/>
      </c>
      <c r="BE87" s="121">
        <f>$C87*INDEX(Curves!$BG$8:$BG$68,BE$4-$B87+1)</f>
        <v/>
      </c>
      <c r="BF87" s="121">
        <f>$C87*INDEX(Curves!$BG$8:$BG$68,BF$4-$B87+1)</f>
        <v/>
      </c>
      <c r="BG87" s="121">
        <f>$C87*INDEX(Curves!$BG$8:$BG$68,BG$4-$B87+1)</f>
        <v/>
      </c>
      <c r="BH87" s="121">
        <f>$C87*INDEX(Curves!$BG$8:$BG$68,BH$4-$B87+1)</f>
        <v/>
      </c>
      <c r="BI87" s="121">
        <f>$C87*INDEX(Curves!$BG$8:$BG$68,BI$4-$B87+1)</f>
        <v/>
      </c>
      <c r="BJ87" s="121">
        <f>$C87*INDEX(Curves!$BG$8:$BG$68,BJ$4-$B87+1)</f>
        <v/>
      </c>
      <c r="BK87" s="121">
        <f>$C87*INDEX(Curves!$BG$8:$BG$68,BK$4-$B87+1)</f>
        <v/>
      </c>
      <c r="BL87" s="121">
        <f>$C87*INDEX(Curves!$BG$8:$BG$68,BL$4-$B87+1)</f>
        <v/>
      </c>
    </row>
    <row r="88">
      <c r="A88" s="116" t="inlineStr">
        <is>
          <t>Cohort month 16</t>
        </is>
      </c>
      <c r="B88" s="116" t="n">
        <v>16</v>
      </c>
      <c r="C88" s="33">
        <f>INDEX(Ops!$E$109:$BL$109,1,$B88)</f>
        <v/>
      </c>
      <c r="U88" s="121">
        <f>$C88*INDEX(Curves!$BG$8:$BG$68,U$4-$B88+1)</f>
        <v/>
      </c>
      <c r="V88" s="121">
        <f>$C88*INDEX(Curves!$BG$8:$BG$68,V$4-$B88+1)</f>
        <v/>
      </c>
      <c r="W88" s="121">
        <f>$C88*INDEX(Curves!$BG$8:$BG$68,W$4-$B88+1)</f>
        <v/>
      </c>
      <c r="X88" s="121">
        <f>$C88*INDEX(Curves!$BG$8:$BG$68,X$4-$B88+1)</f>
        <v/>
      </c>
      <c r="Y88" s="121">
        <f>$C88*INDEX(Curves!$BG$8:$BG$68,Y$4-$B88+1)</f>
        <v/>
      </c>
      <c r="Z88" s="121">
        <f>$C88*INDEX(Curves!$BG$8:$BG$68,Z$4-$B88+1)</f>
        <v/>
      </c>
      <c r="AA88" s="121">
        <f>$C88*INDEX(Curves!$BG$8:$BG$68,AA$4-$B88+1)</f>
        <v/>
      </c>
      <c r="AB88" s="121">
        <f>$C88*INDEX(Curves!$BG$8:$BG$68,AB$4-$B88+1)</f>
        <v/>
      </c>
      <c r="AC88" s="121">
        <f>$C88*INDEX(Curves!$BG$8:$BG$68,AC$4-$B88+1)</f>
        <v/>
      </c>
      <c r="AD88" s="121">
        <f>$C88*INDEX(Curves!$BG$8:$BG$68,AD$4-$B88+1)</f>
        <v/>
      </c>
      <c r="AE88" s="121">
        <f>$C88*INDEX(Curves!$BG$8:$BG$68,AE$4-$B88+1)</f>
        <v/>
      </c>
      <c r="AF88" s="121">
        <f>$C88*INDEX(Curves!$BG$8:$BG$68,AF$4-$B88+1)</f>
        <v/>
      </c>
      <c r="AG88" s="121">
        <f>$C88*INDEX(Curves!$BG$8:$BG$68,AG$4-$B88+1)</f>
        <v/>
      </c>
      <c r="AH88" s="121">
        <f>$C88*INDEX(Curves!$BG$8:$BG$68,AH$4-$B88+1)</f>
        <v/>
      </c>
      <c r="AI88" s="121">
        <f>$C88*INDEX(Curves!$BG$8:$BG$68,AI$4-$B88+1)</f>
        <v/>
      </c>
      <c r="AJ88" s="121">
        <f>$C88*INDEX(Curves!$BG$8:$BG$68,AJ$4-$B88+1)</f>
        <v/>
      </c>
      <c r="AK88" s="121">
        <f>$C88*INDEX(Curves!$BG$8:$BG$68,AK$4-$B88+1)</f>
        <v/>
      </c>
      <c r="AL88" s="121">
        <f>$C88*INDEX(Curves!$BG$8:$BG$68,AL$4-$B88+1)</f>
        <v/>
      </c>
      <c r="AM88" s="121">
        <f>$C88*INDEX(Curves!$BG$8:$BG$68,AM$4-$B88+1)</f>
        <v/>
      </c>
      <c r="AN88" s="121">
        <f>$C88*INDEX(Curves!$BG$8:$BG$68,AN$4-$B88+1)</f>
        <v/>
      </c>
      <c r="AO88" s="121">
        <f>$C88*INDEX(Curves!$BG$8:$BG$68,AO$4-$B88+1)</f>
        <v/>
      </c>
      <c r="AP88" s="121">
        <f>$C88*INDEX(Curves!$BG$8:$BG$68,AP$4-$B88+1)</f>
        <v/>
      </c>
      <c r="AQ88" s="121">
        <f>$C88*INDEX(Curves!$BG$8:$BG$68,AQ$4-$B88+1)</f>
        <v/>
      </c>
      <c r="AR88" s="121">
        <f>$C88*INDEX(Curves!$BG$8:$BG$68,AR$4-$B88+1)</f>
        <v/>
      </c>
      <c r="AS88" s="121">
        <f>$C88*INDEX(Curves!$BG$8:$BG$68,AS$4-$B88+1)</f>
        <v/>
      </c>
      <c r="AT88" s="121">
        <f>$C88*INDEX(Curves!$BG$8:$BG$68,AT$4-$B88+1)</f>
        <v/>
      </c>
      <c r="AU88" s="121">
        <f>$C88*INDEX(Curves!$BG$8:$BG$68,AU$4-$B88+1)</f>
        <v/>
      </c>
      <c r="AV88" s="121">
        <f>$C88*INDEX(Curves!$BG$8:$BG$68,AV$4-$B88+1)</f>
        <v/>
      </c>
      <c r="AW88" s="121">
        <f>$C88*INDEX(Curves!$BG$8:$BG$68,AW$4-$B88+1)</f>
        <v/>
      </c>
      <c r="AX88" s="121">
        <f>$C88*INDEX(Curves!$BG$8:$BG$68,AX$4-$B88+1)</f>
        <v/>
      </c>
      <c r="AY88" s="121">
        <f>$C88*INDEX(Curves!$BG$8:$BG$68,AY$4-$B88+1)</f>
        <v/>
      </c>
      <c r="AZ88" s="121">
        <f>$C88*INDEX(Curves!$BG$8:$BG$68,AZ$4-$B88+1)</f>
        <v/>
      </c>
      <c r="BA88" s="121">
        <f>$C88*INDEX(Curves!$BG$8:$BG$68,BA$4-$B88+1)</f>
        <v/>
      </c>
      <c r="BB88" s="121">
        <f>$C88*INDEX(Curves!$BG$8:$BG$68,BB$4-$B88+1)</f>
        <v/>
      </c>
      <c r="BC88" s="121">
        <f>$C88*INDEX(Curves!$BG$8:$BG$68,BC$4-$B88+1)</f>
        <v/>
      </c>
      <c r="BD88" s="121">
        <f>$C88*INDEX(Curves!$BG$8:$BG$68,BD$4-$B88+1)</f>
        <v/>
      </c>
      <c r="BE88" s="121">
        <f>$C88*INDEX(Curves!$BG$8:$BG$68,BE$4-$B88+1)</f>
        <v/>
      </c>
      <c r="BF88" s="121">
        <f>$C88*INDEX(Curves!$BG$8:$BG$68,BF$4-$B88+1)</f>
        <v/>
      </c>
      <c r="BG88" s="121">
        <f>$C88*INDEX(Curves!$BG$8:$BG$68,BG$4-$B88+1)</f>
        <v/>
      </c>
      <c r="BH88" s="121">
        <f>$C88*INDEX(Curves!$BG$8:$BG$68,BH$4-$B88+1)</f>
        <v/>
      </c>
      <c r="BI88" s="121">
        <f>$C88*INDEX(Curves!$BG$8:$BG$68,BI$4-$B88+1)</f>
        <v/>
      </c>
      <c r="BJ88" s="121">
        <f>$C88*INDEX(Curves!$BG$8:$BG$68,BJ$4-$B88+1)</f>
        <v/>
      </c>
      <c r="BK88" s="121">
        <f>$C88*INDEX(Curves!$BG$8:$BG$68,BK$4-$B88+1)</f>
        <v/>
      </c>
      <c r="BL88" s="121">
        <f>$C88*INDEX(Curves!$BG$8:$BG$68,BL$4-$B88+1)</f>
        <v/>
      </c>
    </row>
    <row r="89">
      <c r="A89" s="116" t="inlineStr">
        <is>
          <t>Cohort month 17</t>
        </is>
      </c>
      <c r="B89" s="116" t="n">
        <v>17</v>
      </c>
      <c r="C89" s="33">
        <f>INDEX(Ops!$E$109:$BL$109,1,$B89)</f>
        <v/>
      </c>
      <c r="V89" s="121">
        <f>$C89*INDEX(Curves!$BG$8:$BG$68,V$4-$B89+1)</f>
        <v/>
      </c>
      <c r="W89" s="121">
        <f>$C89*INDEX(Curves!$BG$8:$BG$68,W$4-$B89+1)</f>
        <v/>
      </c>
      <c r="X89" s="121">
        <f>$C89*INDEX(Curves!$BG$8:$BG$68,X$4-$B89+1)</f>
        <v/>
      </c>
      <c r="Y89" s="121">
        <f>$C89*INDEX(Curves!$BG$8:$BG$68,Y$4-$B89+1)</f>
        <v/>
      </c>
      <c r="Z89" s="121">
        <f>$C89*INDEX(Curves!$BG$8:$BG$68,Z$4-$B89+1)</f>
        <v/>
      </c>
      <c r="AA89" s="121">
        <f>$C89*INDEX(Curves!$BG$8:$BG$68,AA$4-$B89+1)</f>
        <v/>
      </c>
      <c r="AB89" s="121">
        <f>$C89*INDEX(Curves!$BG$8:$BG$68,AB$4-$B89+1)</f>
        <v/>
      </c>
      <c r="AC89" s="121">
        <f>$C89*INDEX(Curves!$BG$8:$BG$68,AC$4-$B89+1)</f>
        <v/>
      </c>
      <c r="AD89" s="121">
        <f>$C89*INDEX(Curves!$BG$8:$BG$68,AD$4-$B89+1)</f>
        <v/>
      </c>
      <c r="AE89" s="121">
        <f>$C89*INDEX(Curves!$BG$8:$BG$68,AE$4-$B89+1)</f>
        <v/>
      </c>
      <c r="AF89" s="121">
        <f>$C89*INDEX(Curves!$BG$8:$BG$68,AF$4-$B89+1)</f>
        <v/>
      </c>
      <c r="AG89" s="121">
        <f>$C89*INDEX(Curves!$BG$8:$BG$68,AG$4-$B89+1)</f>
        <v/>
      </c>
      <c r="AH89" s="121">
        <f>$C89*INDEX(Curves!$BG$8:$BG$68,AH$4-$B89+1)</f>
        <v/>
      </c>
      <c r="AI89" s="121">
        <f>$C89*INDEX(Curves!$BG$8:$BG$68,AI$4-$B89+1)</f>
        <v/>
      </c>
      <c r="AJ89" s="121">
        <f>$C89*INDEX(Curves!$BG$8:$BG$68,AJ$4-$B89+1)</f>
        <v/>
      </c>
      <c r="AK89" s="121">
        <f>$C89*INDEX(Curves!$BG$8:$BG$68,AK$4-$B89+1)</f>
        <v/>
      </c>
      <c r="AL89" s="121">
        <f>$C89*INDEX(Curves!$BG$8:$BG$68,AL$4-$B89+1)</f>
        <v/>
      </c>
      <c r="AM89" s="121">
        <f>$C89*INDEX(Curves!$BG$8:$BG$68,AM$4-$B89+1)</f>
        <v/>
      </c>
      <c r="AN89" s="121">
        <f>$C89*INDEX(Curves!$BG$8:$BG$68,AN$4-$B89+1)</f>
        <v/>
      </c>
      <c r="AO89" s="121">
        <f>$C89*INDEX(Curves!$BG$8:$BG$68,AO$4-$B89+1)</f>
        <v/>
      </c>
      <c r="AP89" s="121">
        <f>$C89*INDEX(Curves!$BG$8:$BG$68,AP$4-$B89+1)</f>
        <v/>
      </c>
      <c r="AQ89" s="121">
        <f>$C89*INDEX(Curves!$BG$8:$BG$68,AQ$4-$B89+1)</f>
        <v/>
      </c>
      <c r="AR89" s="121">
        <f>$C89*INDEX(Curves!$BG$8:$BG$68,AR$4-$B89+1)</f>
        <v/>
      </c>
      <c r="AS89" s="121">
        <f>$C89*INDEX(Curves!$BG$8:$BG$68,AS$4-$B89+1)</f>
        <v/>
      </c>
      <c r="AT89" s="121">
        <f>$C89*INDEX(Curves!$BG$8:$BG$68,AT$4-$B89+1)</f>
        <v/>
      </c>
      <c r="AU89" s="121">
        <f>$C89*INDEX(Curves!$BG$8:$BG$68,AU$4-$B89+1)</f>
        <v/>
      </c>
      <c r="AV89" s="121">
        <f>$C89*INDEX(Curves!$BG$8:$BG$68,AV$4-$B89+1)</f>
        <v/>
      </c>
      <c r="AW89" s="121">
        <f>$C89*INDEX(Curves!$BG$8:$BG$68,AW$4-$B89+1)</f>
        <v/>
      </c>
      <c r="AX89" s="121">
        <f>$C89*INDEX(Curves!$BG$8:$BG$68,AX$4-$B89+1)</f>
        <v/>
      </c>
      <c r="AY89" s="121">
        <f>$C89*INDEX(Curves!$BG$8:$BG$68,AY$4-$B89+1)</f>
        <v/>
      </c>
      <c r="AZ89" s="121">
        <f>$C89*INDEX(Curves!$BG$8:$BG$68,AZ$4-$B89+1)</f>
        <v/>
      </c>
      <c r="BA89" s="121">
        <f>$C89*INDEX(Curves!$BG$8:$BG$68,BA$4-$B89+1)</f>
        <v/>
      </c>
      <c r="BB89" s="121">
        <f>$C89*INDEX(Curves!$BG$8:$BG$68,BB$4-$B89+1)</f>
        <v/>
      </c>
      <c r="BC89" s="121">
        <f>$C89*INDEX(Curves!$BG$8:$BG$68,BC$4-$B89+1)</f>
        <v/>
      </c>
      <c r="BD89" s="121">
        <f>$C89*INDEX(Curves!$BG$8:$BG$68,BD$4-$B89+1)</f>
        <v/>
      </c>
      <c r="BE89" s="121">
        <f>$C89*INDEX(Curves!$BG$8:$BG$68,BE$4-$B89+1)</f>
        <v/>
      </c>
      <c r="BF89" s="121">
        <f>$C89*INDEX(Curves!$BG$8:$BG$68,BF$4-$B89+1)</f>
        <v/>
      </c>
      <c r="BG89" s="121">
        <f>$C89*INDEX(Curves!$BG$8:$BG$68,BG$4-$B89+1)</f>
        <v/>
      </c>
      <c r="BH89" s="121">
        <f>$C89*INDEX(Curves!$BG$8:$BG$68,BH$4-$B89+1)</f>
        <v/>
      </c>
      <c r="BI89" s="121">
        <f>$C89*INDEX(Curves!$BG$8:$BG$68,BI$4-$B89+1)</f>
        <v/>
      </c>
      <c r="BJ89" s="121">
        <f>$C89*INDEX(Curves!$BG$8:$BG$68,BJ$4-$B89+1)</f>
        <v/>
      </c>
      <c r="BK89" s="121">
        <f>$C89*INDEX(Curves!$BG$8:$BG$68,BK$4-$B89+1)</f>
        <v/>
      </c>
      <c r="BL89" s="121">
        <f>$C89*INDEX(Curves!$BG$8:$BG$68,BL$4-$B89+1)</f>
        <v/>
      </c>
    </row>
    <row r="90">
      <c r="A90" s="116" t="inlineStr">
        <is>
          <t>Cohort month 18</t>
        </is>
      </c>
      <c r="B90" s="116" t="n">
        <v>18</v>
      </c>
      <c r="C90" s="33">
        <f>INDEX(Ops!$E$109:$BL$109,1,$B90)</f>
        <v/>
      </c>
      <c r="W90" s="121">
        <f>$C90*INDEX(Curves!$BG$8:$BG$68,W$4-$B90+1)</f>
        <v/>
      </c>
      <c r="X90" s="121">
        <f>$C90*INDEX(Curves!$BG$8:$BG$68,X$4-$B90+1)</f>
        <v/>
      </c>
      <c r="Y90" s="121">
        <f>$C90*INDEX(Curves!$BG$8:$BG$68,Y$4-$B90+1)</f>
        <v/>
      </c>
      <c r="Z90" s="121">
        <f>$C90*INDEX(Curves!$BG$8:$BG$68,Z$4-$B90+1)</f>
        <v/>
      </c>
      <c r="AA90" s="121">
        <f>$C90*INDEX(Curves!$BG$8:$BG$68,AA$4-$B90+1)</f>
        <v/>
      </c>
      <c r="AB90" s="121">
        <f>$C90*INDEX(Curves!$BG$8:$BG$68,AB$4-$B90+1)</f>
        <v/>
      </c>
      <c r="AC90" s="121">
        <f>$C90*INDEX(Curves!$BG$8:$BG$68,AC$4-$B90+1)</f>
        <v/>
      </c>
      <c r="AD90" s="121">
        <f>$C90*INDEX(Curves!$BG$8:$BG$68,AD$4-$B90+1)</f>
        <v/>
      </c>
      <c r="AE90" s="121">
        <f>$C90*INDEX(Curves!$BG$8:$BG$68,AE$4-$B90+1)</f>
        <v/>
      </c>
      <c r="AF90" s="121">
        <f>$C90*INDEX(Curves!$BG$8:$BG$68,AF$4-$B90+1)</f>
        <v/>
      </c>
      <c r="AG90" s="121">
        <f>$C90*INDEX(Curves!$BG$8:$BG$68,AG$4-$B90+1)</f>
        <v/>
      </c>
      <c r="AH90" s="121">
        <f>$C90*INDEX(Curves!$BG$8:$BG$68,AH$4-$B90+1)</f>
        <v/>
      </c>
      <c r="AI90" s="121">
        <f>$C90*INDEX(Curves!$BG$8:$BG$68,AI$4-$B90+1)</f>
        <v/>
      </c>
      <c r="AJ90" s="121">
        <f>$C90*INDEX(Curves!$BG$8:$BG$68,AJ$4-$B90+1)</f>
        <v/>
      </c>
      <c r="AK90" s="121">
        <f>$C90*INDEX(Curves!$BG$8:$BG$68,AK$4-$B90+1)</f>
        <v/>
      </c>
      <c r="AL90" s="121">
        <f>$C90*INDEX(Curves!$BG$8:$BG$68,AL$4-$B90+1)</f>
        <v/>
      </c>
      <c r="AM90" s="121">
        <f>$C90*INDEX(Curves!$BG$8:$BG$68,AM$4-$B90+1)</f>
        <v/>
      </c>
      <c r="AN90" s="121">
        <f>$C90*INDEX(Curves!$BG$8:$BG$68,AN$4-$B90+1)</f>
        <v/>
      </c>
      <c r="AO90" s="121">
        <f>$C90*INDEX(Curves!$BG$8:$BG$68,AO$4-$B90+1)</f>
        <v/>
      </c>
      <c r="AP90" s="121">
        <f>$C90*INDEX(Curves!$BG$8:$BG$68,AP$4-$B90+1)</f>
        <v/>
      </c>
      <c r="AQ90" s="121">
        <f>$C90*INDEX(Curves!$BG$8:$BG$68,AQ$4-$B90+1)</f>
        <v/>
      </c>
      <c r="AR90" s="121">
        <f>$C90*INDEX(Curves!$BG$8:$BG$68,AR$4-$B90+1)</f>
        <v/>
      </c>
      <c r="AS90" s="121">
        <f>$C90*INDEX(Curves!$BG$8:$BG$68,AS$4-$B90+1)</f>
        <v/>
      </c>
      <c r="AT90" s="121">
        <f>$C90*INDEX(Curves!$BG$8:$BG$68,AT$4-$B90+1)</f>
        <v/>
      </c>
      <c r="AU90" s="121">
        <f>$C90*INDEX(Curves!$BG$8:$BG$68,AU$4-$B90+1)</f>
        <v/>
      </c>
      <c r="AV90" s="121">
        <f>$C90*INDEX(Curves!$BG$8:$BG$68,AV$4-$B90+1)</f>
        <v/>
      </c>
      <c r="AW90" s="121">
        <f>$C90*INDEX(Curves!$BG$8:$BG$68,AW$4-$B90+1)</f>
        <v/>
      </c>
      <c r="AX90" s="121">
        <f>$C90*INDEX(Curves!$BG$8:$BG$68,AX$4-$B90+1)</f>
        <v/>
      </c>
      <c r="AY90" s="121">
        <f>$C90*INDEX(Curves!$BG$8:$BG$68,AY$4-$B90+1)</f>
        <v/>
      </c>
      <c r="AZ90" s="121">
        <f>$C90*INDEX(Curves!$BG$8:$BG$68,AZ$4-$B90+1)</f>
        <v/>
      </c>
      <c r="BA90" s="121">
        <f>$C90*INDEX(Curves!$BG$8:$BG$68,BA$4-$B90+1)</f>
        <v/>
      </c>
      <c r="BB90" s="121">
        <f>$C90*INDEX(Curves!$BG$8:$BG$68,BB$4-$B90+1)</f>
        <v/>
      </c>
      <c r="BC90" s="121">
        <f>$C90*INDEX(Curves!$BG$8:$BG$68,BC$4-$B90+1)</f>
        <v/>
      </c>
      <c r="BD90" s="121">
        <f>$C90*INDEX(Curves!$BG$8:$BG$68,BD$4-$B90+1)</f>
        <v/>
      </c>
      <c r="BE90" s="121">
        <f>$C90*INDEX(Curves!$BG$8:$BG$68,BE$4-$B90+1)</f>
        <v/>
      </c>
      <c r="BF90" s="121">
        <f>$C90*INDEX(Curves!$BG$8:$BG$68,BF$4-$B90+1)</f>
        <v/>
      </c>
      <c r="BG90" s="121">
        <f>$C90*INDEX(Curves!$BG$8:$BG$68,BG$4-$B90+1)</f>
        <v/>
      </c>
      <c r="BH90" s="121">
        <f>$C90*INDEX(Curves!$BG$8:$BG$68,BH$4-$B90+1)</f>
        <v/>
      </c>
      <c r="BI90" s="121">
        <f>$C90*INDEX(Curves!$BG$8:$BG$68,BI$4-$B90+1)</f>
        <v/>
      </c>
      <c r="BJ90" s="121">
        <f>$C90*INDEX(Curves!$BG$8:$BG$68,BJ$4-$B90+1)</f>
        <v/>
      </c>
      <c r="BK90" s="121">
        <f>$C90*INDEX(Curves!$BG$8:$BG$68,BK$4-$B90+1)</f>
        <v/>
      </c>
      <c r="BL90" s="121">
        <f>$C90*INDEX(Curves!$BG$8:$BG$68,BL$4-$B90+1)</f>
        <v/>
      </c>
    </row>
    <row r="91">
      <c r="A91" s="116" t="inlineStr">
        <is>
          <t>Cohort month 19</t>
        </is>
      </c>
      <c r="B91" s="116" t="n">
        <v>19</v>
      </c>
      <c r="C91" s="33">
        <f>INDEX(Ops!$E$109:$BL$109,1,$B91)</f>
        <v/>
      </c>
      <c r="X91" s="121">
        <f>$C91*INDEX(Curves!$BG$8:$BG$68,X$4-$B91+1)</f>
        <v/>
      </c>
      <c r="Y91" s="121">
        <f>$C91*INDEX(Curves!$BG$8:$BG$68,Y$4-$B91+1)</f>
        <v/>
      </c>
      <c r="Z91" s="121">
        <f>$C91*INDEX(Curves!$BG$8:$BG$68,Z$4-$B91+1)</f>
        <v/>
      </c>
      <c r="AA91" s="121">
        <f>$C91*INDEX(Curves!$BG$8:$BG$68,AA$4-$B91+1)</f>
        <v/>
      </c>
      <c r="AB91" s="121">
        <f>$C91*INDEX(Curves!$BG$8:$BG$68,AB$4-$B91+1)</f>
        <v/>
      </c>
      <c r="AC91" s="121">
        <f>$C91*INDEX(Curves!$BG$8:$BG$68,AC$4-$B91+1)</f>
        <v/>
      </c>
      <c r="AD91" s="121">
        <f>$C91*INDEX(Curves!$BG$8:$BG$68,AD$4-$B91+1)</f>
        <v/>
      </c>
      <c r="AE91" s="121">
        <f>$C91*INDEX(Curves!$BG$8:$BG$68,AE$4-$B91+1)</f>
        <v/>
      </c>
      <c r="AF91" s="121">
        <f>$C91*INDEX(Curves!$BG$8:$BG$68,AF$4-$B91+1)</f>
        <v/>
      </c>
      <c r="AG91" s="121">
        <f>$C91*INDEX(Curves!$BG$8:$BG$68,AG$4-$B91+1)</f>
        <v/>
      </c>
      <c r="AH91" s="121">
        <f>$C91*INDEX(Curves!$BG$8:$BG$68,AH$4-$B91+1)</f>
        <v/>
      </c>
      <c r="AI91" s="121">
        <f>$C91*INDEX(Curves!$BG$8:$BG$68,AI$4-$B91+1)</f>
        <v/>
      </c>
      <c r="AJ91" s="121">
        <f>$C91*INDEX(Curves!$BG$8:$BG$68,AJ$4-$B91+1)</f>
        <v/>
      </c>
      <c r="AK91" s="121">
        <f>$C91*INDEX(Curves!$BG$8:$BG$68,AK$4-$B91+1)</f>
        <v/>
      </c>
      <c r="AL91" s="121">
        <f>$C91*INDEX(Curves!$BG$8:$BG$68,AL$4-$B91+1)</f>
        <v/>
      </c>
      <c r="AM91" s="121">
        <f>$C91*INDEX(Curves!$BG$8:$BG$68,AM$4-$B91+1)</f>
        <v/>
      </c>
      <c r="AN91" s="121">
        <f>$C91*INDEX(Curves!$BG$8:$BG$68,AN$4-$B91+1)</f>
        <v/>
      </c>
      <c r="AO91" s="121">
        <f>$C91*INDEX(Curves!$BG$8:$BG$68,AO$4-$B91+1)</f>
        <v/>
      </c>
      <c r="AP91" s="121">
        <f>$C91*INDEX(Curves!$BG$8:$BG$68,AP$4-$B91+1)</f>
        <v/>
      </c>
      <c r="AQ91" s="121">
        <f>$C91*INDEX(Curves!$BG$8:$BG$68,AQ$4-$B91+1)</f>
        <v/>
      </c>
      <c r="AR91" s="121">
        <f>$C91*INDEX(Curves!$BG$8:$BG$68,AR$4-$B91+1)</f>
        <v/>
      </c>
      <c r="AS91" s="121">
        <f>$C91*INDEX(Curves!$BG$8:$BG$68,AS$4-$B91+1)</f>
        <v/>
      </c>
      <c r="AT91" s="121">
        <f>$C91*INDEX(Curves!$BG$8:$BG$68,AT$4-$B91+1)</f>
        <v/>
      </c>
      <c r="AU91" s="121">
        <f>$C91*INDEX(Curves!$BG$8:$BG$68,AU$4-$B91+1)</f>
        <v/>
      </c>
      <c r="AV91" s="121">
        <f>$C91*INDEX(Curves!$BG$8:$BG$68,AV$4-$B91+1)</f>
        <v/>
      </c>
      <c r="AW91" s="121">
        <f>$C91*INDEX(Curves!$BG$8:$BG$68,AW$4-$B91+1)</f>
        <v/>
      </c>
      <c r="AX91" s="121">
        <f>$C91*INDEX(Curves!$BG$8:$BG$68,AX$4-$B91+1)</f>
        <v/>
      </c>
      <c r="AY91" s="121">
        <f>$C91*INDEX(Curves!$BG$8:$BG$68,AY$4-$B91+1)</f>
        <v/>
      </c>
      <c r="AZ91" s="121">
        <f>$C91*INDEX(Curves!$BG$8:$BG$68,AZ$4-$B91+1)</f>
        <v/>
      </c>
      <c r="BA91" s="121">
        <f>$C91*INDEX(Curves!$BG$8:$BG$68,BA$4-$B91+1)</f>
        <v/>
      </c>
      <c r="BB91" s="121">
        <f>$C91*INDEX(Curves!$BG$8:$BG$68,BB$4-$B91+1)</f>
        <v/>
      </c>
      <c r="BC91" s="121">
        <f>$C91*INDEX(Curves!$BG$8:$BG$68,BC$4-$B91+1)</f>
        <v/>
      </c>
      <c r="BD91" s="121">
        <f>$C91*INDEX(Curves!$BG$8:$BG$68,BD$4-$B91+1)</f>
        <v/>
      </c>
      <c r="BE91" s="121">
        <f>$C91*INDEX(Curves!$BG$8:$BG$68,BE$4-$B91+1)</f>
        <v/>
      </c>
      <c r="BF91" s="121">
        <f>$C91*INDEX(Curves!$BG$8:$BG$68,BF$4-$B91+1)</f>
        <v/>
      </c>
      <c r="BG91" s="121">
        <f>$C91*INDEX(Curves!$BG$8:$BG$68,BG$4-$B91+1)</f>
        <v/>
      </c>
      <c r="BH91" s="121">
        <f>$C91*INDEX(Curves!$BG$8:$BG$68,BH$4-$B91+1)</f>
        <v/>
      </c>
      <c r="BI91" s="121">
        <f>$C91*INDEX(Curves!$BG$8:$BG$68,BI$4-$B91+1)</f>
        <v/>
      </c>
      <c r="BJ91" s="121">
        <f>$C91*INDEX(Curves!$BG$8:$BG$68,BJ$4-$B91+1)</f>
        <v/>
      </c>
      <c r="BK91" s="121">
        <f>$C91*INDEX(Curves!$BG$8:$BG$68,BK$4-$B91+1)</f>
        <v/>
      </c>
      <c r="BL91" s="121">
        <f>$C91*INDEX(Curves!$BG$8:$BG$68,BL$4-$B91+1)</f>
        <v/>
      </c>
    </row>
    <row r="92">
      <c r="A92" s="116" t="inlineStr">
        <is>
          <t>Cohort month 20</t>
        </is>
      </c>
      <c r="B92" s="116" t="n">
        <v>20</v>
      </c>
      <c r="C92" s="33">
        <f>INDEX(Ops!$E$109:$BL$109,1,$B92)</f>
        <v/>
      </c>
      <c r="Y92" s="121">
        <f>$C92*INDEX(Curves!$BG$8:$BG$68,Y$4-$B92+1)</f>
        <v/>
      </c>
      <c r="Z92" s="121">
        <f>$C92*INDEX(Curves!$BG$8:$BG$68,Z$4-$B92+1)</f>
        <v/>
      </c>
      <c r="AA92" s="121">
        <f>$C92*INDEX(Curves!$BG$8:$BG$68,AA$4-$B92+1)</f>
        <v/>
      </c>
      <c r="AB92" s="121">
        <f>$C92*INDEX(Curves!$BG$8:$BG$68,AB$4-$B92+1)</f>
        <v/>
      </c>
      <c r="AC92" s="121">
        <f>$C92*INDEX(Curves!$BG$8:$BG$68,AC$4-$B92+1)</f>
        <v/>
      </c>
      <c r="AD92" s="121">
        <f>$C92*INDEX(Curves!$BG$8:$BG$68,AD$4-$B92+1)</f>
        <v/>
      </c>
      <c r="AE92" s="121">
        <f>$C92*INDEX(Curves!$BG$8:$BG$68,AE$4-$B92+1)</f>
        <v/>
      </c>
      <c r="AF92" s="121">
        <f>$C92*INDEX(Curves!$BG$8:$BG$68,AF$4-$B92+1)</f>
        <v/>
      </c>
      <c r="AG92" s="121">
        <f>$C92*INDEX(Curves!$BG$8:$BG$68,AG$4-$B92+1)</f>
        <v/>
      </c>
      <c r="AH92" s="121">
        <f>$C92*INDEX(Curves!$BG$8:$BG$68,AH$4-$B92+1)</f>
        <v/>
      </c>
      <c r="AI92" s="121">
        <f>$C92*INDEX(Curves!$BG$8:$BG$68,AI$4-$B92+1)</f>
        <v/>
      </c>
      <c r="AJ92" s="121">
        <f>$C92*INDEX(Curves!$BG$8:$BG$68,AJ$4-$B92+1)</f>
        <v/>
      </c>
      <c r="AK92" s="121">
        <f>$C92*INDEX(Curves!$BG$8:$BG$68,AK$4-$B92+1)</f>
        <v/>
      </c>
      <c r="AL92" s="121">
        <f>$C92*INDEX(Curves!$BG$8:$BG$68,AL$4-$B92+1)</f>
        <v/>
      </c>
      <c r="AM92" s="121">
        <f>$C92*INDEX(Curves!$BG$8:$BG$68,AM$4-$B92+1)</f>
        <v/>
      </c>
      <c r="AN92" s="121">
        <f>$C92*INDEX(Curves!$BG$8:$BG$68,AN$4-$B92+1)</f>
        <v/>
      </c>
      <c r="AO92" s="121">
        <f>$C92*INDEX(Curves!$BG$8:$BG$68,AO$4-$B92+1)</f>
        <v/>
      </c>
      <c r="AP92" s="121">
        <f>$C92*INDEX(Curves!$BG$8:$BG$68,AP$4-$B92+1)</f>
        <v/>
      </c>
      <c r="AQ92" s="121">
        <f>$C92*INDEX(Curves!$BG$8:$BG$68,AQ$4-$B92+1)</f>
        <v/>
      </c>
      <c r="AR92" s="121">
        <f>$C92*INDEX(Curves!$BG$8:$BG$68,AR$4-$B92+1)</f>
        <v/>
      </c>
      <c r="AS92" s="121">
        <f>$C92*INDEX(Curves!$BG$8:$BG$68,AS$4-$B92+1)</f>
        <v/>
      </c>
      <c r="AT92" s="121">
        <f>$C92*INDEX(Curves!$BG$8:$BG$68,AT$4-$B92+1)</f>
        <v/>
      </c>
      <c r="AU92" s="121">
        <f>$C92*INDEX(Curves!$BG$8:$BG$68,AU$4-$B92+1)</f>
        <v/>
      </c>
      <c r="AV92" s="121">
        <f>$C92*INDEX(Curves!$BG$8:$BG$68,AV$4-$B92+1)</f>
        <v/>
      </c>
      <c r="AW92" s="121">
        <f>$C92*INDEX(Curves!$BG$8:$BG$68,AW$4-$B92+1)</f>
        <v/>
      </c>
      <c r="AX92" s="121">
        <f>$C92*INDEX(Curves!$BG$8:$BG$68,AX$4-$B92+1)</f>
        <v/>
      </c>
      <c r="AY92" s="121">
        <f>$C92*INDEX(Curves!$BG$8:$BG$68,AY$4-$B92+1)</f>
        <v/>
      </c>
      <c r="AZ92" s="121">
        <f>$C92*INDEX(Curves!$BG$8:$BG$68,AZ$4-$B92+1)</f>
        <v/>
      </c>
      <c r="BA92" s="121">
        <f>$C92*INDEX(Curves!$BG$8:$BG$68,BA$4-$B92+1)</f>
        <v/>
      </c>
      <c r="BB92" s="121">
        <f>$C92*INDEX(Curves!$BG$8:$BG$68,BB$4-$B92+1)</f>
        <v/>
      </c>
      <c r="BC92" s="121">
        <f>$C92*INDEX(Curves!$BG$8:$BG$68,BC$4-$B92+1)</f>
        <v/>
      </c>
      <c r="BD92" s="121">
        <f>$C92*INDEX(Curves!$BG$8:$BG$68,BD$4-$B92+1)</f>
        <v/>
      </c>
      <c r="BE92" s="121">
        <f>$C92*INDEX(Curves!$BG$8:$BG$68,BE$4-$B92+1)</f>
        <v/>
      </c>
      <c r="BF92" s="121">
        <f>$C92*INDEX(Curves!$BG$8:$BG$68,BF$4-$B92+1)</f>
        <v/>
      </c>
      <c r="BG92" s="121">
        <f>$C92*INDEX(Curves!$BG$8:$BG$68,BG$4-$B92+1)</f>
        <v/>
      </c>
      <c r="BH92" s="121">
        <f>$C92*INDEX(Curves!$BG$8:$BG$68,BH$4-$B92+1)</f>
        <v/>
      </c>
      <c r="BI92" s="121">
        <f>$C92*INDEX(Curves!$BG$8:$BG$68,BI$4-$B92+1)</f>
        <v/>
      </c>
      <c r="BJ92" s="121">
        <f>$C92*INDEX(Curves!$BG$8:$BG$68,BJ$4-$B92+1)</f>
        <v/>
      </c>
      <c r="BK92" s="121">
        <f>$C92*INDEX(Curves!$BG$8:$BG$68,BK$4-$B92+1)</f>
        <v/>
      </c>
      <c r="BL92" s="121">
        <f>$C92*INDEX(Curves!$BG$8:$BG$68,BL$4-$B92+1)</f>
        <v/>
      </c>
    </row>
    <row r="93">
      <c r="A93" s="116" t="inlineStr">
        <is>
          <t>Cohort month 21</t>
        </is>
      </c>
      <c r="B93" s="116" t="n">
        <v>21</v>
      </c>
      <c r="C93" s="33">
        <f>INDEX(Ops!$E$109:$BL$109,1,$B93)</f>
        <v/>
      </c>
      <c r="Z93" s="121">
        <f>$C93*INDEX(Curves!$BG$8:$BG$68,Z$4-$B93+1)</f>
        <v/>
      </c>
      <c r="AA93" s="121">
        <f>$C93*INDEX(Curves!$BG$8:$BG$68,AA$4-$B93+1)</f>
        <v/>
      </c>
      <c r="AB93" s="121">
        <f>$C93*INDEX(Curves!$BG$8:$BG$68,AB$4-$B93+1)</f>
        <v/>
      </c>
      <c r="AC93" s="121">
        <f>$C93*INDEX(Curves!$BG$8:$BG$68,AC$4-$B93+1)</f>
        <v/>
      </c>
      <c r="AD93" s="121">
        <f>$C93*INDEX(Curves!$BG$8:$BG$68,AD$4-$B93+1)</f>
        <v/>
      </c>
      <c r="AE93" s="121">
        <f>$C93*INDEX(Curves!$BG$8:$BG$68,AE$4-$B93+1)</f>
        <v/>
      </c>
      <c r="AF93" s="121">
        <f>$C93*INDEX(Curves!$BG$8:$BG$68,AF$4-$B93+1)</f>
        <v/>
      </c>
      <c r="AG93" s="121">
        <f>$C93*INDEX(Curves!$BG$8:$BG$68,AG$4-$B93+1)</f>
        <v/>
      </c>
      <c r="AH93" s="121">
        <f>$C93*INDEX(Curves!$BG$8:$BG$68,AH$4-$B93+1)</f>
        <v/>
      </c>
      <c r="AI93" s="121">
        <f>$C93*INDEX(Curves!$BG$8:$BG$68,AI$4-$B93+1)</f>
        <v/>
      </c>
      <c r="AJ93" s="121">
        <f>$C93*INDEX(Curves!$BG$8:$BG$68,AJ$4-$B93+1)</f>
        <v/>
      </c>
      <c r="AK93" s="121">
        <f>$C93*INDEX(Curves!$BG$8:$BG$68,AK$4-$B93+1)</f>
        <v/>
      </c>
      <c r="AL93" s="121">
        <f>$C93*INDEX(Curves!$BG$8:$BG$68,AL$4-$B93+1)</f>
        <v/>
      </c>
      <c r="AM93" s="121">
        <f>$C93*INDEX(Curves!$BG$8:$BG$68,AM$4-$B93+1)</f>
        <v/>
      </c>
      <c r="AN93" s="121">
        <f>$C93*INDEX(Curves!$BG$8:$BG$68,AN$4-$B93+1)</f>
        <v/>
      </c>
      <c r="AO93" s="121">
        <f>$C93*INDEX(Curves!$BG$8:$BG$68,AO$4-$B93+1)</f>
        <v/>
      </c>
      <c r="AP93" s="121">
        <f>$C93*INDEX(Curves!$BG$8:$BG$68,AP$4-$B93+1)</f>
        <v/>
      </c>
      <c r="AQ93" s="121">
        <f>$C93*INDEX(Curves!$BG$8:$BG$68,AQ$4-$B93+1)</f>
        <v/>
      </c>
      <c r="AR93" s="121">
        <f>$C93*INDEX(Curves!$BG$8:$BG$68,AR$4-$B93+1)</f>
        <v/>
      </c>
      <c r="AS93" s="121">
        <f>$C93*INDEX(Curves!$BG$8:$BG$68,AS$4-$B93+1)</f>
        <v/>
      </c>
      <c r="AT93" s="121">
        <f>$C93*INDEX(Curves!$BG$8:$BG$68,AT$4-$B93+1)</f>
        <v/>
      </c>
      <c r="AU93" s="121">
        <f>$C93*INDEX(Curves!$BG$8:$BG$68,AU$4-$B93+1)</f>
        <v/>
      </c>
      <c r="AV93" s="121">
        <f>$C93*INDEX(Curves!$BG$8:$BG$68,AV$4-$B93+1)</f>
        <v/>
      </c>
      <c r="AW93" s="121">
        <f>$C93*INDEX(Curves!$BG$8:$BG$68,AW$4-$B93+1)</f>
        <v/>
      </c>
      <c r="AX93" s="121">
        <f>$C93*INDEX(Curves!$BG$8:$BG$68,AX$4-$B93+1)</f>
        <v/>
      </c>
      <c r="AY93" s="121">
        <f>$C93*INDEX(Curves!$BG$8:$BG$68,AY$4-$B93+1)</f>
        <v/>
      </c>
      <c r="AZ93" s="121">
        <f>$C93*INDEX(Curves!$BG$8:$BG$68,AZ$4-$B93+1)</f>
        <v/>
      </c>
      <c r="BA93" s="121">
        <f>$C93*INDEX(Curves!$BG$8:$BG$68,BA$4-$B93+1)</f>
        <v/>
      </c>
      <c r="BB93" s="121">
        <f>$C93*INDEX(Curves!$BG$8:$BG$68,BB$4-$B93+1)</f>
        <v/>
      </c>
      <c r="BC93" s="121">
        <f>$C93*INDEX(Curves!$BG$8:$BG$68,BC$4-$B93+1)</f>
        <v/>
      </c>
      <c r="BD93" s="121">
        <f>$C93*INDEX(Curves!$BG$8:$BG$68,BD$4-$B93+1)</f>
        <v/>
      </c>
      <c r="BE93" s="121">
        <f>$C93*INDEX(Curves!$BG$8:$BG$68,BE$4-$B93+1)</f>
        <v/>
      </c>
      <c r="BF93" s="121">
        <f>$C93*INDEX(Curves!$BG$8:$BG$68,BF$4-$B93+1)</f>
        <v/>
      </c>
      <c r="BG93" s="121">
        <f>$C93*INDEX(Curves!$BG$8:$BG$68,BG$4-$B93+1)</f>
        <v/>
      </c>
      <c r="BH93" s="121">
        <f>$C93*INDEX(Curves!$BG$8:$BG$68,BH$4-$B93+1)</f>
        <v/>
      </c>
      <c r="BI93" s="121">
        <f>$C93*INDEX(Curves!$BG$8:$BG$68,BI$4-$B93+1)</f>
        <v/>
      </c>
      <c r="BJ93" s="121">
        <f>$C93*INDEX(Curves!$BG$8:$BG$68,BJ$4-$B93+1)</f>
        <v/>
      </c>
      <c r="BK93" s="121">
        <f>$C93*INDEX(Curves!$BG$8:$BG$68,BK$4-$B93+1)</f>
        <v/>
      </c>
      <c r="BL93" s="121">
        <f>$C93*INDEX(Curves!$BG$8:$BG$68,BL$4-$B93+1)</f>
        <v/>
      </c>
    </row>
    <row r="94">
      <c r="A94" s="116" t="inlineStr">
        <is>
          <t>Cohort month 22</t>
        </is>
      </c>
      <c r="B94" s="116" t="n">
        <v>22</v>
      </c>
      <c r="C94" s="33">
        <f>INDEX(Ops!$E$109:$BL$109,1,$B94)</f>
        <v/>
      </c>
      <c r="AA94" s="121">
        <f>$C94*INDEX(Curves!$BG$8:$BG$68,AA$4-$B94+1)</f>
        <v/>
      </c>
      <c r="AB94" s="121">
        <f>$C94*INDEX(Curves!$BG$8:$BG$68,AB$4-$B94+1)</f>
        <v/>
      </c>
      <c r="AC94" s="121">
        <f>$C94*INDEX(Curves!$BG$8:$BG$68,AC$4-$B94+1)</f>
        <v/>
      </c>
      <c r="AD94" s="121">
        <f>$C94*INDEX(Curves!$BG$8:$BG$68,AD$4-$B94+1)</f>
        <v/>
      </c>
      <c r="AE94" s="121">
        <f>$C94*INDEX(Curves!$BG$8:$BG$68,AE$4-$B94+1)</f>
        <v/>
      </c>
      <c r="AF94" s="121">
        <f>$C94*INDEX(Curves!$BG$8:$BG$68,AF$4-$B94+1)</f>
        <v/>
      </c>
      <c r="AG94" s="121">
        <f>$C94*INDEX(Curves!$BG$8:$BG$68,AG$4-$B94+1)</f>
        <v/>
      </c>
      <c r="AH94" s="121">
        <f>$C94*INDEX(Curves!$BG$8:$BG$68,AH$4-$B94+1)</f>
        <v/>
      </c>
      <c r="AI94" s="121">
        <f>$C94*INDEX(Curves!$BG$8:$BG$68,AI$4-$B94+1)</f>
        <v/>
      </c>
      <c r="AJ94" s="121">
        <f>$C94*INDEX(Curves!$BG$8:$BG$68,AJ$4-$B94+1)</f>
        <v/>
      </c>
      <c r="AK94" s="121">
        <f>$C94*INDEX(Curves!$BG$8:$BG$68,AK$4-$B94+1)</f>
        <v/>
      </c>
      <c r="AL94" s="121">
        <f>$C94*INDEX(Curves!$BG$8:$BG$68,AL$4-$B94+1)</f>
        <v/>
      </c>
      <c r="AM94" s="121">
        <f>$C94*INDEX(Curves!$BG$8:$BG$68,AM$4-$B94+1)</f>
        <v/>
      </c>
      <c r="AN94" s="121">
        <f>$C94*INDEX(Curves!$BG$8:$BG$68,AN$4-$B94+1)</f>
        <v/>
      </c>
      <c r="AO94" s="121">
        <f>$C94*INDEX(Curves!$BG$8:$BG$68,AO$4-$B94+1)</f>
        <v/>
      </c>
      <c r="AP94" s="121">
        <f>$C94*INDEX(Curves!$BG$8:$BG$68,AP$4-$B94+1)</f>
        <v/>
      </c>
      <c r="AQ94" s="121">
        <f>$C94*INDEX(Curves!$BG$8:$BG$68,AQ$4-$B94+1)</f>
        <v/>
      </c>
      <c r="AR94" s="121">
        <f>$C94*INDEX(Curves!$BG$8:$BG$68,AR$4-$B94+1)</f>
        <v/>
      </c>
      <c r="AS94" s="121">
        <f>$C94*INDEX(Curves!$BG$8:$BG$68,AS$4-$B94+1)</f>
        <v/>
      </c>
      <c r="AT94" s="121">
        <f>$C94*INDEX(Curves!$BG$8:$BG$68,AT$4-$B94+1)</f>
        <v/>
      </c>
      <c r="AU94" s="121">
        <f>$C94*INDEX(Curves!$BG$8:$BG$68,AU$4-$B94+1)</f>
        <v/>
      </c>
      <c r="AV94" s="121">
        <f>$C94*INDEX(Curves!$BG$8:$BG$68,AV$4-$B94+1)</f>
        <v/>
      </c>
      <c r="AW94" s="121">
        <f>$C94*INDEX(Curves!$BG$8:$BG$68,AW$4-$B94+1)</f>
        <v/>
      </c>
      <c r="AX94" s="121">
        <f>$C94*INDEX(Curves!$BG$8:$BG$68,AX$4-$B94+1)</f>
        <v/>
      </c>
      <c r="AY94" s="121">
        <f>$C94*INDEX(Curves!$BG$8:$BG$68,AY$4-$B94+1)</f>
        <v/>
      </c>
      <c r="AZ94" s="121">
        <f>$C94*INDEX(Curves!$BG$8:$BG$68,AZ$4-$B94+1)</f>
        <v/>
      </c>
      <c r="BA94" s="121">
        <f>$C94*INDEX(Curves!$BG$8:$BG$68,BA$4-$B94+1)</f>
        <v/>
      </c>
      <c r="BB94" s="121">
        <f>$C94*INDEX(Curves!$BG$8:$BG$68,BB$4-$B94+1)</f>
        <v/>
      </c>
      <c r="BC94" s="121">
        <f>$C94*INDEX(Curves!$BG$8:$BG$68,BC$4-$B94+1)</f>
        <v/>
      </c>
      <c r="BD94" s="121">
        <f>$C94*INDEX(Curves!$BG$8:$BG$68,BD$4-$B94+1)</f>
        <v/>
      </c>
      <c r="BE94" s="121">
        <f>$C94*INDEX(Curves!$BG$8:$BG$68,BE$4-$B94+1)</f>
        <v/>
      </c>
      <c r="BF94" s="121">
        <f>$C94*INDEX(Curves!$BG$8:$BG$68,BF$4-$B94+1)</f>
        <v/>
      </c>
      <c r="BG94" s="121">
        <f>$C94*INDEX(Curves!$BG$8:$BG$68,BG$4-$B94+1)</f>
        <v/>
      </c>
      <c r="BH94" s="121">
        <f>$C94*INDEX(Curves!$BG$8:$BG$68,BH$4-$B94+1)</f>
        <v/>
      </c>
      <c r="BI94" s="121">
        <f>$C94*INDEX(Curves!$BG$8:$BG$68,BI$4-$B94+1)</f>
        <v/>
      </c>
      <c r="BJ94" s="121">
        <f>$C94*INDEX(Curves!$BG$8:$BG$68,BJ$4-$B94+1)</f>
        <v/>
      </c>
      <c r="BK94" s="121">
        <f>$C94*INDEX(Curves!$BG$8:$BG$68,BK$4-$B94+1)</f>
        <v/>
      </c>
      <c r="BL94" s="121">
        <f>$C94*INDEX(Curves!$BG$8:$BG$68,BL$4-$B94+1)</f>
        <v/>
      </c>
    </row>
    <row r="95">
      <c r="A95" s="116" t="inlineStr">
        <is>
          <t>Cohort month 23</t>
        </is>
      </c>
      <c r="B95" s="116" t="n">
        <v>23</v>
      </c>
      <c r="C95" s="33">
        <f>INDEX(Ops!$E$109:$BL$109,1,$B95)</f>
        <v/>
      </c>
      <c r="AB95" s="121">
        <f>$C95*INDEX(Curves!$BG$8:$BG$68,AB$4-$B95+1)</f>
        <v/>
      </c>
      <c r="AC95" s="121">
        <f>$C95*INDEX(Curves!$BG$8:$BG$68,AC$4-$B95+1)</f>
        <v/>
      </c>
      <c r="AD95" s="121">
        <f>$C95*INDEX(Curves!$BG$8:$BG$68,AD$4-$B95+1)</f>
        <v/>
      </c>
      <c r="AE95" s="121">
        <f>$C95*INDEX(Curves!$BG$8:$BG$68,AE$4-$B95+1)</f>
        <v/>
      </c>
      <c r="AF95" s="121">
        <f>$C95*INDEX(Curves!$BG$8:$BG$68,AF$4-$B95+1)</f>
        <v/>
      </c>
      <c r="AG95" s="121">
        <f>$C95*INDEX(Curves!$BG$8:$BG$68,AG$4-$B95+1)</f>
        <v/>
      </c>
      <c r="AH95" s="121">
        <f>$C95*INDEX(Curves!$BG$8:$BG$68,AH$4-$B95+1)</f>
        <v/>
      </c>
      <c r="AI95" s="121">
        <f>$C95*INDEX(Curves!$BG$8:$BG$68,AI$4-$B95+1)</f>
        <v/>
      </c>
      <c r="AJ95" s="121">
        <f>$C95*INDEX(Curves!$BG$8:$BG$68,AJ$4-$B95+1)</f>
        <v/>
      </c>
      <c r="AK95" s="121">
        <f>$C95*INDEX(Curves!$BG$8:$BG$68,AK$4-$B95+1)</f>
        <v/>
      </c>
      <c r="AL95" s="121">
        <f>$C95*INDEX(Curves!$BG$8:$BG$68,AL$4-$B95+1)</f>
        <v/>
      </c>
      <c r="AM95" s="121">
        <f>$C95*INDEX(Curves!$BG$8:$BG$68,AM$4-$B95+1)</f>
        <v/>
      </c>
      <c r="AN95" s="121">
        <f>$C95*INDEX(Curves!$BG$8:$BG$68,AN$4-$B95+1)</f>
        <v/>
      </c>
      <c r="AO95" s="121">
        <f>$C95*INDEX(Curves!$BG$8:$BG$68,AO$4-$B95+1)</f>
        <v/>
      </c>
      <c r="AP95" s="121">
        <f>$C95*INDEX(Curves!$BG$8:$BG$68,AP$4-$B95+1)</f>
        <v/>
      </c>
      <c r="AQ95" s="121">
        <f>$C95*INDEX(Curves!$BG$8:$BG$68,AQ$4-$B95+1)</f>
        <v/>
      </c>
      <c r="AR95" s="121">
        <f>$C95*INDEX(Curves!$BG$8:$BG$68,AR$4-$B95+1)</f>
        <v/>
      </c>
      <c r="AS95" s="121">
        <f>$C95*INDEX(Curves!$BG$8:$BG$68,AS$4-$B95+1)</f>
        <v/>
      </c>
      <c r="AT95" s="121">
        <f>$C95*INDEX(Curves!$BG$8:$BG$68,AT$4-$B95+1)</f>
        <v/>
      </c>
      <c r="AU95" s="121">
        <f>$C95*INDEX(Curves!$BG$8:$BG$68,AU$4-$B95+1)</f>
        <v/>
      </c>
      <c r="AV95" s="121">
        <f>$C95*INDEX(Curves!$BG$8:$BG$68,AV$4-$B95+1)</f>
        <v/>
      </c>
      <c r="AW95" s="121">
        <f>$C95*INDEX(Curves!$BG$8:$BG$68,AW$4-$B95+1)</f>
        <v/>
      </c>
      <c r="AX95" s="121">
        <f>$C95*INDEX(Curves!$BG$8:$BG$68,AX$4-$B95+1)</f>
        <v/>
      </c>
      <c r="AY95" s="121">
        <f>$C95*INDEX(Curves!$BG$8:$BG$68,AY$4-$B95+1)</f>
        <v/>
      </c>
      <c r="AZ95" s="121">
        <f>$C95*INDEX(Curves!$BG$8:$BG$68,AZ$4-$B95+1)</f>
        <v/>
      </c>
      <c r="BA95" s="121">
        <f>$C95*INDEX(Curves!$BG$8:$BG$68,BA$4-$B95+1)</f>
        <v/>
      </c>
      <c r="BB95" s="121">
        <f>$C95*INDEX(Curves!$BG$8:$BG$68,BB$4-$B95+1)</f>
        <v/>
      </c>
      <c r="BC95" s="121">
        <f>$C95*INDEX(Curves!$BG$8:$BG$68,BC$4-$B95+1)</f>
        <v/>
      </c>
      <c r="BD95" s="121">
        <f>$C95*INDEX(Curves!$BG$8:$BG$68,BD$4-$B95+1)</f>
        <v/>
      </c>
      <c r="BE95" s="121">
        <f>$C95*INDEX(Curves!$BG$8:$BG$68,BE$4-$B95+1)</f>
        <v/>
      </c>
      <c r="BF95" s="121">
        <f>$C95*INDEX(Curves!$BG$8:$BG$68,BF$4-$B95+1)</f>
        <v/>
      </c>
      <c r="BG95" s="121">
        <f>$C95*INDEX(Curves!$BG$8:$BG$68,BG$4-$B95+1)</f>
        <v/>
      </c>
      <c r="BH95" s="121">
        <f>$C95*INDEX(Curves!$BG$8:$BG$68,BH$4-$B95+1)</f>
        <v/>
      </c>
      <c r="BI95" s="121">
        <f>$C95*INDEX(Curves!$BG$8:$BG$68,BI$4-$B95+1)</f>
        <v/>
      </c>
      <c r="BJ95" s="121">
        <f>$C95*INDEX(Curves!$BG$8:$BG$68,BJ$4-$B95+1)</f>
        <v/>
      </c>
      <c r="BK95" s="121">
        <f>$C95*INDEX(Curves!$BG$8:$BG$68,BK$4-$B95+1)</f>
        <v/>
      </c>
      <c r="BL95" s="121">
        <f>$C95*INDEX(Curves!$BG$8:$BG$68,BL$4-$B95+1)</f>
        <v/>
      </c>
    </row>
    <row r="96">
      <c r="A96" s="116" t="inlineStr">
        <is>
          <t>Cohort month 24</t>
        </is>
      </c>
      <c r="B96" s="116" t="n">
        <v>24</v>
      </c>
      <c r="C96" s="33">
        <f>INDEX(Ops!$E$109:$BL$109,1,$B96)</f>
        <v/>
      </c>
      <c r="AC96" s="121">
        <f>$C96*INDEX(Curves!$BG$8:$BG$68,AC$4-$B96+1)</f>
        <v/>
      </c>
      <c r="AD96" s="121">
        <f>$C96*INDEX(Curves!$BG$8:$BG$68,AD$4-$B96+1)</f>
        <v/>
      </c>
      <c r="AE96" s="121">
        <f>$C96*INDEX(Curves!$BG$8:$BG$68,AE$4-$B96+1)</f>
        <v/>
      </c>
      <c r="AF96" s="121">
        <f>$C96*INDEX(Curves!$BG$8:$BG$68,AF$4-$B96+1)</f>
        <v/>
      </c>
      <c r="AG96" s="121">
        <f>$C96*INDEX(Curves!$BG$8:$BG$68,AG$4-$B96+1)</f>
        <v/>
      </c>
      <c r="AH96" s="121">
        <f>$C96*INDEX(Curves!$BG$8:$BG$68,AH$4-$B96+1)</f>
        <v/>
      </c>
      <c r="AI96" s="121">
        <f>$C96*INDEX(Curves!$BG$8:$BG$68,AI$4-$B96+1)</f>
        <v/>
      </c>
      <c r="AJ96" s="121">
        <f>$C96*INDEX(Curves!$BG$8:$BG$68,AJ$4-$B96+1)</f>
        <v/>
      </c>
      <c r="AK96" s="121">
        <f>$C96*INDEX(Curves!$BG$8:$BG$68,AK$4-$B96+1)</f>
        <v/>
      </c>
      <c r="AL96" s="121">
        <f>$C96*INDEX(Curves!$BG$8:$BG$68,AL$4-$B96+1)</f>
        <v/>
      </c>
      <c r="AM96" s="121">
        <f>$C96*INDEX(Curves!$BG$8:$BG$68,AM$4-$B96+1)</f>
        <v/>
      </c>
      <c r="AN96" s="121">
        <f>$C96*INDEX(Curves!$BG$8:$BG$68,AN$4-$B96+1)</f>
        <v/>
      </c>
      <c r="AO96" s="121">
        <f>$C96*INDEX(Curves!$BG$8:$BG$68,AO$4-$B96+1)</f>
        <v/>
      </c>
      <c r="AP96" s="121">
        <f>$C96*INDEX(Curves!$BG$8:$BG$68,AP$4-$B96+1)</f>
        <v/>
      </c>
      <c r="AQ96" s="121">
        <f>$C96*INDEX(Curves!$BG$8:$BG$68,AQ$4-$B96+1)</f>
        <v/>
      </c>
      <c r="AR96" s="121">
        <f>$C96*INDEX(Curves!$BG$8:$BG$68,AR$4-$B96+1)</f>
        <v/>
      </c>
      <c r="AS96" s="121">
        <f>$C96*INDEX(Curves!$BG$8:$BG$68,AS$4-$B96+1)</f>
        <v/>
      </c>
      <c r="AT96" s="121">
        <f>$C96*INDEX(Curves!$BG$8:$BG$68,AT$4-$B96+1)</f>
        <v/>
      </c>
      <c r="AU96" s="121">
        <f>$C96*INDEX(Curves!$BG$8:$BG$68,AU$4-$B96+1)</f>
        <v/>
      </c>
      <c r="AV96" s="121">
        <f>$C96*INDEX(Curves!$BG$8:$BG$68,AV$4-$B96+1)</f>
        <v/>
      </c>
      <c r="AW96" s="121">
        <f>$C96*INDEX(Curves!$BG$8:$BG$68,AW$4-$B96+1)</f>
        <v/>
      </c>
      <c r="AX96" s="121">
        <f>$C96*INDEX(Curves!$BG$8:$BG$68,AX$4-$B96+1)</f>
        <v/>
      </c>
      <c r="AY96" s="121">
        <f>$C96*INDEX(Curves!$BG$8:$BG$68,AY$4-$B96+1)</f>
        <v/>
      </c>
      <c r="AZ96" s="121">
        <f>$C96*INDEX(Curves!$BG$8:$BG$68,AZ$4-$B96+1)</f>
        <v/>
      </c>
      <c r="BA96" s="121">
        <f>$C96*INDEX(Curves!$BG$8:$BG$68,BA$4-$B96+1)</f>
        <v/>
      </c>
      <c r="BB96" s="121">
        <f>$C96*INDEX(Curves!$BG$8:$BG$68,BB$4-$B96+1)</f>
        <v/>
      </c>
      <c r="BC96" s="121">
        <f>$C96*INDEX(Curves!$BG$8:$BG$68,BC$4-$B96+1)</f>
        <v/>
      </c>
      <c r="BD96" s="121">
        <f>$C96*INDEX(Curves!$BG$8:$BG$68,BD$4-$B96+1)</f>
        <v/>
      </c>
      <c r="BE96" s="121">
        <f>$C96*INDEX(Curves!$BG$8:$BG$68,BE$4-$B96+1)</f>
        <v/>
      </c>
      <c r="BF96" s="121">
        <f>$C96*INDEX(Curves!$BG$8:$BG$68,BF$4-$B96+1)</f>
        <v/>
      </c>
      <c r="BG96" s="121">
        <f>$C96*INDEX(Curves!$BG$8:$BG$68,BG$4-$B96+1)</f>
        <v/>
      </c>
      <c r="BH96" s="121">
        <f>$C96*INDEX(Curves!$BG$8:$BG$68,BH$4-$B96+1)</f>
        <v/>
      </c>
      <c r="BI96" s="121">
        <f>$C96*INDEX(Curves!$BG$8:$BG$68,BI$4-$B96+1)</f>
        <v/>
      </c>
      <c r="BJ96" s="121">
        <f>$C96*INDEX(Curves!$BG$8:$BG$68,BJ$4-$B96+1)</f>
        <v/>
      </c>
      <c r="BK96" s="121">
        <f>$C96*INDEX(Curves!$BG$8:$BG$68,BK$4-$B96+1)</f>
        <v/>
      </c>
      <c r="BL96" s="121">
        <f>$C96*INDEX(Curves!$BG$8:$BG$68,BL$4-$B96+1)</f>
        <v/>
      </c>
    </row>
    <row r="97">
      <c r="A97" s="116" t="inlineStr">
        <is>
          <t>Cohort month 25</t>
        </is>
      </c>
      <c r="B97" s="116" t="n">
        <v>25</v>
      </c>
      <c r="C97" s="33">
        <f>INDEX(Ops!$E$109:$BL$109,1,$B97)</f>
        <v/>
      </c>
      <c r="AD97" s="121">
        <f>$C97*INDEX(Curves!$BG$8:$BG$68,AD$4-$B97+1)</f>
        <v/>
      </c>
      <c r="AE97" s="121">
        <f>$C97*INDEX(Curves!$BG$8:$BG$68,AE$4-$B97+1)</f>
        <v/>
      </c>
      <c r="AF97" s="121">
        <f>$C97*INDEX(Curves!$BG$8:$BG$68,AF$4-$B97+1)</f>
        <v/>
      </c>
      <c r="AG97" s="121">
        <f>$C97*INDEX(Curves!$BG$8:$BG$68,AG$4-$B97+1)</f>
        <v/>
      </c>
      <c r="AH97" s="121">
        <f>$C97*INDEX(Curves!$BG$8:$BG$68,AH$4-$B97+1)</f>
        <v/>
      </c>
      <c r="AI97" s="121">
        <f>$C97*INDEX(Curves!$BG$8:$BG$68,AI$4-$B97+1)</f>
        <v/>
      </c>
      <c r="AJ97" s="121">
        <f>$C97*INDEX(Curves!$BG$8:$BG$68,AJ$4-$B97+1)</f>
        <v/>
      </c>
      <c r="AK97" s="121">
        <f>$C97*INDEX(Curves!$BG$8:$BG$68,AK$4-$B97+1)</f>
        <v/>
      </c>
      <c r="AL97" s="121">
        <f>$C97*INDEX(Curves!$BG$8:$BG$68,AL$4-$B97+1)</f>
        <v/>
      </c>
      <c r="AM97" s="121">
        <f>$C97*INDEX(Curves!$BG$8:$BG$68,AM$4-$B97+1)</f>
        <v/>
      </c>
      <c r="AN97" s="121">
        <f>$C97*INDEX(Curves!$BG$8:$BG$68,AN$4-$B97+1)</f>
        <v/>
      </c>
      <c r="AO97" s="121">
        <f>$C97*INDEX(Curves!$BG$8:$BG$68,AO$4-$B97+1)</f>
        <v/>
      </c>
      <c r="AP97" s="121">
        <f>$C97*INDEX(Curves!$BG$8:$BG$68,AP$4-$B97+1)</f>
        <v/>
      </c>
      <c r="AQ97" s="121">
        <f>$C97*INDEX(Curves!$BG$8:$BG$68,AQ$4-$B97+1)</f>
        <v/>
      </c>
      <c r="AR97" s="121">
        <f>$C97*INDEX(Curves!$BG$8:$BG$68,AR$4-$B97+1)</f>
        <v/>
      </c>
      <c r="AS97" s="121">
        <f>$C97*INDEX(Curves!$BG$8:$BG$68,AS$4-$B97+1)</f>
        <v/>
      </c>
      <c r="AT97" s="121">
        <f>$C97*INDEX(Curves!$BG$8:$BG$68,AT$4-$B97+1)</f>
        <v/>
      </c>
      <c r="AU97" s="121">
        <f>$C97*INDEX(Curves!$BG$8:$BG$68,AU$4-$B97+1)</f>
        <v/>
      </c>
      <c r="AV97" s="121">
        <f>$C97*INDEX(Curves!$BG$8:$BG$68,AV$4-$B97+1)</f>
        <v/>
      </c>
      <c r="AW97" s="121">
        <f>$C97*INDEX(Curves!$BG$8:$BG$68,AW$4-$B97+1)</f>
        <v/>
      </c>
      <c r="AX97" s="121">
        <f>$C97*INDEX(Curves!$BG$8:$BG$68,AX$4-$B97+1)</f>
        <v/>
      </c>
      <c r="AY97" s="121">
        <f>$C97*INDEX(Curves!$BG$8:$BG$68,AY$4-$B97+1)</f>
        <v/>
      </c>
      <c r="AZ97" s="121">
        <f>$C97*INDEX(Curves!$BG$8:$BG$68,AZ$4-$B97+1)</f>
        <v/>
      </c>
      <c r="BA97" s="121">
        <f>$C97*INDEX(Curves!$BG$8:$BG$68,BA$4-$B97+1)</f>
        <v/>
      </c>
      <c r="BB97" s="121">
        <f>$C97*INDEX(Curves!$BG$8:$BG$68,BB$4-$B97+1)</f>
        <v/>
      </c>
      <c r="BC97" s="121">
        <f>$C97*INDEX(Curves!$BG$8:$BG$68,BC$4-$B97+1)</f>
        <v/>
      </c>
      <c r="BD97" s="121">
        <f>$C97*INDEX(Curves!$BG$8:$BG$68,BD$4-$B97+1)</f>
        <v/>
      </c>
      <c r="BE97" s="121">
        <f>$C97*INDEX(Curves!$BG$8:$BG$68,BE$4-$B97+1)</f>
        <v/>
      </c>
      <c r="BF97" s="121">
        <f>$C97*INDEX(Curves!$BG$8:$BG$68,BF$4-$B97+1)</f>
        <v/>
      </c>
      <c r="BG97" s="121">
        <f>$C97*INDEX(Curves!$BG$8:$BG$68,BG$4-$B97+1)</f>
        <v/>
      </c>
      <c r="BH97" s="121">
        <f>$C97*INDEX(Curves!$BG$8:$BG$68,BH$4-$B97+1)</f>
        <v/>
      </c>
      <c r="BI97" s="121">
        <f>$C97*INDEX(Curves!$BG$8:$BG$68,BI$4-$B97+1)</f>
        <v/>
      </c>
      <c r="BJ97" s="121">
        <f>$C97*INDEX(Curves!$BG$8:$BG$68,BJ$4-$B97+1)</f>
        <v/>
      </c>
      <c r="BK97" s="121">
        <f>$C97*INDEX(Curves!$BG$8:$BG$68,BK$4-$B97+1)</f>
        <v/>
      </c>
      <c r="BL97" s="121">
        <f>$C97*INDEX(Curves!$BG$8:$BG$68,BL$4-$B97+1)</f>
        <v/>
      </c>
    </row>
    <row r="98">
      <c r="A98" s="116" t="inlineStr">
        <is>
          <t>Cohort month 26</t>
        </is>
      </c>
      <c r="B98" s="116" t="n">
        <v>26</v>
      </c>
      <c r="C98" s="33">
        <f>INDEX(Ops!$E$109:$BL$109,1,$B98)</f>
        <v/>
      </c>
      <c r="AE98" s="121">
        <f>$C98*INDEX(Curves!$BG$8:$BG$68,AE$4-$B98+1)</f>
        <v/>
      </c>
      <c r="AF98" s="121">
        <f>$C98*INDEX(Curves!$BG$8:$BG$68,AF$4-$B98+1)</f>
        <v/>
      </c>
      <c r="AG98" s="121">
        <f>$C98*INDEX(Curves!$BG$8:$BG$68,AG$4-$B98+1)</f>
        <v/>
      </c>
      <c r="AH98" s="121">
        <f>$C98*INDEX(Curves!$BG$8:$BG$68,AH$4-$B98+1)</f>
        <v/>
      </c>
      <c r="AI98" s="121">
        <f>$C98*INDEX(Curves!$BG$8:$BG$68,AI$4-$B98+1)</f>
        <v/>
      </c>
      <c r="AJ98" s="121">
        <f>$C98*INDEX(Curves!$BG$8:$BG$68,AJ$4-$B98+1)</f>
        <v/>
      </c>
      <c r="AK98" s="121">
        <f>$C98*INDEX(Curves!$BG$8:$BG$68,AK$4-$B98+1)</f>
        <v/>
      </c>
      <c r="AL98" s="121">
        <f>$C98*INDEX(Curves!$BG$8:$BG$68,AL$4-$B98+1)</f>
        <v/>
      </c>
      <c r="AM98" s="121">
        <f>$C98*INDEX(Curves!$BG$8:$BG$68,AM$4-$B98+1)</f>
        <v/>
      </c>
      <c r="AN98" s="121">
        <f>$C98*INDEX(Curves!$BG$8:$BG$68,AN$4-$B98+1)</f>
        <v/>
      </c>
      <c r="AO98" s="121">
        <f>$C98*INDEX(Curves!$BG$8:$BG$68,AO$4-$B98+1)</f>
        <v/>
      </c>
      <c r="AP98" s="121">
        <f>$C98*INDEX(Curves!$BG$8:$BG$68,AP$4-$B98+1)</f>
        <v/>
      </c>
      <c r="AQ98" s="121">
        <f>$C98*INDEX(Curves!$BG$8:$BG$68,AQ$4-$B98+1)</f>
        <v/>
      </c>
      <c r="AR98" s="121">
        <f>$C98*INDEX(Curves!$BG$8:$BG$68,AR$4-$B98+1)</f>
        <v/>
      </c>
      <c r="AS98" s="121">
        <f>$C98*INDEX(Curves!$BG$8:$BG$68,AS$4-$B98+1)</f>
        <v/>
      </c>
      <c r="AT98" s="121">
        <f>$C98*INDEX(Curves!$BG$8:$BG$68,AT$4-$B98+1)</f>
        <v/>
      </c>
      <c r="AU98" s="121">
        <f>$C98*INDEX(Curves!$BG$8:$BG$68,AU$4-$B98+1)</f>
        <v/>
      </c>
      <c r="AV98" s="121">
        <f>$C98*INDEX(Curves!$BG$8:$BG$68,AV$4-$B98+1)</f>
        <v/>
      </c>
      <c r="AW98" s="121">
        <f>$C98*INDEX(Curves!$BG$8:$BG$68,AW$4-$B98+1)</f>
        <v/>
      </c>
      <c r="AX98" s="121">
        <f>$C98*INDEX(Curves!$BG$8:$BG$68,AX$4-$B98+1)</f>
        <v/>
      </c>
      <c r="AY98" s="121">
        <f>$C98*INDEX(Curves!$BG$8:$BG$68,AY$4-$B98+1)</f>
        <v/>
      </c>
      <c r="AZ98" s="121">
        <f>$C98*INDEX(Curves!$BG$8:$BG$68,AZ$4-$B98+1)</f>
        <v/>
      </c>
      <c r="BA98" s="121">
        <f>$C98*INDEX(Curves!$BG$8:$BG$68,BA$4-$B98+1)</f>
        <v/>
      </c>
      <c r="BB98" s="121">
        <f>$C98*INDEX(Curves!$BG$8:$BG$68,BB$4-$B98+1)</f>
        <v/>
      </c>
      <c r="BC98" s="121">
        <f>$C98*INDEX(Curves!$BG$8:$BG$68,BC$4-$B98+1)</f>
        <v/>
      </c>
      <c r="BD98" s="121">
        <f>$C98*INDEX(Curves!$BG$8:$BG$68,BD$4-$B98+1)</f>
        <v/>
      </c>
      <c r="BE98" s="121">
        <f>$C98*INDEX(Curves!$BG$8:$BG$68,BE$4-$B98+1)</f>
        <v/>
      </c>
      <c r="BF98" s="121">
        <f>$C98*INDEX(Curves!$BG$8:$BG$68,BF$4-$B98+1)</f>
        <v/>
      </c>
      <c r="BG98" s="121">
        <f>$C98*INDEX(Curves!$BG$8:$BG$68,BG$4-$B98+1)</f>
        <v/>
      </c>
      <c r="BH98" s="121">
        <f>$C98*INDEX(Curves!$BG$8:$BG$68,BH$4-$B98+1)</f>
        <v/>
      </c>
      <c r="BI98" s="121">
        <f>$C98*INDEX(Curves!$BG$8:$BG$68,BI$4-$B98+1)</f>
        <v/>
      </c>
      <c r="BJ98" s="121">
        <f>$C98*INDEX(Curves!$BG$8:$BG$68,BJ$4-$B98+1)</f>
        <v/>
      </c>
      <c r="BK98" s="121">
        <f>$C98*INDEX(Curves!$BG$8:$BG$68,BK$4-$B98+1)</f>
        <v/>
      </c>
      <c r="BL98" s="121">
        <f>$C98*INDEX(Curves!$BG$8:$BG$68,BL$4-$B98+1)</f>
        <v/>
      </c>
    </row>
    <row r="99">
      <c r="A99" s="116" t="inlineStr">
        <is>
          <t>Cohort month 27</t>
        </is>
      </c>
      <c r="B99" s="116" t="n">
        <v>27</v>
      </c>
      <c r="C99" s="33">
        <f>INDEX(Ops!$E$109:$BL$109,1,$B99)</f>
        <v/>
      </c>
      <c r="AF99" s="121">
        <f>$C99*INDEX(Curves!$BG$8:$BG$68,AF$4-$B99+1)</f>
        <v/>
      </c>
      <c r="AG99" s="121">
        <f>$C99*INDEX(Curves!$BG$8:$BG$68,AG$4-$B99+1)</f>
        <v/>
      </c>
      <c r="AH99" s="121">
        <f>$C99*INDEX(Curves!$BG$8:$BG$68,AH$4-$B99+1)</f>
        <v/>
      </c>
      <c r="AI99" s="121">
        <f>$C99*INDEX(Curves!$BG$8:$BG$68,AI$4-$B99+1)</f>
        <v/>
      </c>
      <c r="AJ99" s="121">
        <f>$C99*INDEX(Curves!$BG$8:$BG$68,AJ$4-$B99+1)</f>
        <v/>
      </c>
      <c r="AK99" s="121">
        <f>$C99*INDEX(Curves!$BG$8:$BG$68,AK$4-$B99+1)</f>
        <v/>
      </c>
      <c r="AL99" s="121">
        <f>$C99*INDEX(Curves!$BG$8:$BG$68,AL$4-$B99+1)</f>
        <v/>
      </c>
      <c r="AM99" s="121">
        <f>$C99*INDEX(Curves!$BG$8:$BG$68,AM$4-$B99+1)</f>
        <v/>
      </c>
      <c r="AN99" s="121">
        <f>$C99*INDEX(Curves!$BG$8:$BG$68,AN$4-$B99+1)</f>
        <v/>
      </c>
      <c r="AO99" s="121">
        <f>$C99*INDEX(Curves!$BG$8:$BG$68,AO$4-$B99+1)</f>
        <v/>
      </c>
      <c r="AP99" s="121">
        <f>$C99*INDEX(Curves!$BG$8:$BG$68,AP$4-$B99+1)</f>
        <v/>
      </c>
      <c r="AQ99" s="121">
        <f>$C99*INDEX(Curves!$BG$8:$BG$68,AQ$4-$B99+1)</f>
        <v/>
      </c>
      <c r="AR99" s="121">
        <f>$C99*INDEX(Curves!$BG$8:$BG$68,AR$4-$B99+1)</f>
        <v/>
      </c>
      <c r="AS99" s="121">
        <f>$C99*INDEX(Curves!$BG$8:$BG$68,AS$4-$B99+1)</f>
        <v/>
      </c>
      <c r="AT99" s="121">
        <f>$C99*INDEX(Curves!$BG$8:$BG$68,AT$4-$B99+1)</f>
        <v/>
      </c>
      <c r="AU99" s="121">
        <f>$C99*INDEX(Curves!$BG$8:$BG$68,AU$4-$B99+1)</f>
        <v/>
      </c>
      <c r="AV99" s="121">
        <f>$C99*INDEX(Curves!$BG$8:$BG$68,AV$4-$B99+1)</f>
        <v/>
      </c>
      <c r="AW99" s="121">
        <f>$C99*INDEX(Curves!$BG$8:$BG$68,AW$4-$B99+1)</f>
        <v/>
      </c>
      <c r="AX99" s="121">
        <f>$C99*INDEX(Curves!$BG$8:$BG$68,AX$4-$B99+1)</f>
        <v/>
      </c>
      <c r="AY99" s="121">
        <f>$C99*INDEX(Curves!$BG$8:$BG$68,AY$4-$B99+1)</f>
        <v/>
      </c>
      <c r="AZ99" s="121">
        <f>$C99*INDEX(Curves!$BG$8:$BG$68,AZ$4-$B99+1)</f>
        <v/>
      </c>
      <c r="BA99" s="121">
        <f>$C99*INDEX(Curves!$BG$8:$BG$68,BA$4-$B99+1)</f>
        <v/>
      </c>
      <c r="BB99" s="121">
        <f>$C99*INDEX(Curves!$BG$8:$BG$68,BB$4-$B99+1)</f>
        <v/>
      </c>
      <c r="BC99" s="121">
        <f>$C99*INDEX(Curves!$BG$8:$BG$68,BC$4-$B99+1)</f>
        <v/>
      </c>
      <c r="BD99" s="121">
        <f>$C99*INDEX(Curves!$BG$8:$BG$68,BD$4-$B99+1)</f>
        <v/>
      </c>
      <c r="BE99" s="121">
        <f>$C99*INDEX(Curves!$BG$8:$BG$68,BE$4-$B99+1)</f>
        <v/>
      </c>
      <c r="BF99" s="121">
        <f>$C99*INDEX(Curves!$BG$8:$BG$68,BF$4-$B99+1)</f>
        <v/>
      </c>
      <c r="BG99" s="121">
        <f>$C99*INDEX(Curves!$BG$8:$BG$68,BG$4-$B99+1)</f>
        <v/>
      </c>
      <c r="BH99" s="121">
        <f>$C99*INDEX(Curves!$BG$8:$BG$68,BH$4-$B99+1)</f>
        <v/>
      </c>
      <c r="BI99" s="121">
        <f>$C99*INDEX(Curves!$BG$8:$BG$68,BI$4-$B99+1)</f>
        <v/>
      </c>
      <c r="BJ99" s="121">
        <f>$C99*INDEX(Curves!$BG$8:$BG$68,BJ$4-$B99+1)</f>
        <v/>
      </c>
      <c r="BK99" s="121">
        <f>$C99*INDEX(Curves!$BG$8:$BG$68,BK$4-$B99+1)</f>
        <v/>
      </c>
      <c r="BL99" s="121">
        <f>$C99*INDEX(Curves!$BG$8:$BG$68,BL$4-$B99+1)</f>
        <v/>
      </c>
    </row>
    <row r="100">
      <c r="A100" s="116" t="inlineStr">
        <is>
          <t>Cohort month 28</t>
        </is>
      </c>
      <c r="B100" s="116" t="n">
        <v>28</v>
      </c>
      <c r="C100" s="33">
        <f>INDEX(Ops!$E$109:$BL$109,1,$B100)</f>
        <v/>
      </c>
      <c r="AG100" s="121">
        <f>$C100*INDEX(Curves!$BG$8:$BG$68,AG$4-$B100+1)</f>
        <v/>
      </c>
      <c r="AH100" s="121">
        <f>$C100*INDEX(Curves!$BG$8:$BG$68,AH$4-$B100+1)</f>
        <v/>
      </c>
      <c r="AI100" s="121">
        <f>$C100*INDEX(Curves!$BG$8:$BG$68,AI$4-$B100+1)</f>
        <v/>
      </c>
      <c r="AJ100" s="121">
        <f>$C100*INDEX(Curves!$BG$8:$BG$68,AJ$4-$B100+1)</f>
        <v/>
      </c>
      <c r="AK100" s="121">
        <f>$C100*INDEX(Curves!$BG$8:$BG$68,AK$4-$B100+1)</f>
        <v/>
      </c>
      <c r="AL100" s="121">
        <f>$C100*INDEX(Curves!$BG$8:$BG$68,AL$4-$B100+1)</f>
        <v/>
      </c>
      <c r="AM100" s="121">
        <f>$C100*INDEX(Curves!$BG$8:$BG$68,AM$4-$B100+1)</f>
        <v/>
      </c>
      <c r="AN100" s="121">
        <f>$C100*INDEX(Curves!$BG$8:$BG$68,AN$4-$B100+1)</f>
        <v/>
      </c>
      <c r="AO100" s="121">
        <f>$C100*INDEX(Curves!$BG$8:$BG$68,AO$4-$B100+1)</f>
        <v/>
      </c>
      <c r="AP100" s="121">
        <f>$C100*INDEX(Curves!$BG$8:$BG$68,AP$4-$B100+1)</f>
        <v/>
      </c>
      <c r="AQ100" s="121">
        <f>$C100*INDEX(Curves!$BG$8:$BG$68,AQ$4-$B100+1)</f>
        <v/>
      </c>
      <c r="AR100" s="121">
        <f>$C100*INDEX(Curves!$BG$8:$BG$68,AR$4-$B100+1)</f>
        <v/>
      </c>
      <c r="AS100" s="121">
        <f>$C100*INDEX(Curves!$BG$8:$BG$68,AS$4-$B100+1)</f>
        <v/>
      </c>
      <c r="AT100" s="121">
        <f>$C100*INDEX(Curves!$BG$8:$BG$68,AT$4-$B100+1)</f>
        <v/>
      </c>
      <c r="AU100" s="121">
        <f>$C100*INDEX(Curves!$BG$8:$BG$68,AU$4-$B100+1)</f>
        <v/>
      </c>
      <c r="AV100" s="121">
        <f>$C100*INDEX(Curves!$BG$8:$BG$68,AV$4-$B100+1)</f>
        <v/>
      </c>
      <c r="AW100" s="121">
        <f>$C100*INDEX(Curves!$BG$8:$BG$68,AW$4-$B100+1)</f>
        <v/>
      </c>
      <c r="AX100" s="121">
        <f>$C100*INDEX(Curves!$BG$8:$BG$68,AX$4-$B100+1)</f>
        <v/>
      </c>
      <c r="AY100" s="121">
        <f>$C100*INDEX(Curves!$BG$8:$BG$68,AY$4-$B100+1)</f>
        <v/>
      </c>
      <c r="AZ100" s="121">
        <f>$C100*INDEX(Curves!$BG$8:$BG$68,AZ$4-$B100+1)</f>
        <v/>
      </c>
      <c r="BA100" s="121">
        <f>$C100*INDEX(Curves!$BG$8:$BG$68,BA$4-$B100+1)</f>
        <v/>
      </c>
      <c r="BB100" s="121">
        <f>$C100*INDEX(Curves!$BG$8:$BG$68,BB$4-$B100+1)</f>
        <v/>
      </c>
      <c r="BC100" s="121">
        <f>$C100*INDEX(Curves!$BG$8:$BG$68,BC$4-$B100+1)</f>
        <v/>
      </c>
      <c r="BD100" s="121">
        <f>$C100*INDEX(Curves!$BG$8:$BG$68,BD$4-$B100+1)</f>
        <v/>
      </c>
      <c r="BE100" s="121">
        <f>$C100*INDEX(Curves!$BG$8:$BG$68,BE$4-$B100+1)</f>
        <v/>
      </c>
      <c r="BF100" s="121">
        <f>$C100*INDEX(Curves!$BG$8:$BG$68,BF$4-$B100+1)</f>
        <v/>
      </c>
      <c r="BG100" s="121">
        <f>$C100*INDEX(Curves!$BG$8:$BG$68,BG$4-$B100+1)</f>
        <v/>
      </c>
      <c r="BH100" s="121">
        <f>$C100*INDEX(Curves!$BG$8:$BG$68,BH$4-$B100+1)</f>
        <v/>
      </c>
      <c r="BI100" s="121">
        <f>$C100*INDEX(Curves!$BG$8:$BG$68,BI$4-$B100+1)</f>
        <v/>
      </c>
      <c r="BJ100" s="121">
        <f>$C100*INDEX(Curves!$BG$8:$BG$68,BJ$4-$B100+1)</f>
        <v/>
      </c>
      <c r="BK100" s="121">
        <f>$C100*INDEX(Curves!$BG$8:$BG$68,BK$4-$B100+1)</f>
        <v/>
      </c>
      <c r="BL100" s="121">
        <f>$C100*INDEX(Curves!$BG$8:$BG$68,BL$4-$B100+1)</f>
        <v/>
      </c>
    </row>
    <row r="101">
      <c r="A101" s="116" t="inlineStr">
        <is>
          <t>Cohort month 29</t>
        </is>
      </c>
      <c r="B101" s="116" t="n">
        <v>29</v>
      </c>
      <c r="C101" s="33">
        <f>INDEX(Ops!$E$109:$BL$109,1,$B101)</f>
        <v/>
      </c>
      <c r="AH101" s="121">
        <f>$C101*INDEX(Curves!$BG$8:$BG$68,AH$4-$B101+1)</f>
        <v/>
      </c>
      <c r="AI101" s="121">
        <f>$C101*INDEX(Curves!$BG$8:$BG$68,AI$4-$B101+1)</f>
        <v/>
      </c>
      <c r="AJ101" s="121">
        <f>$C101*INDEX(Curves!$BG$8:$BG$68,AJ$4-$B101+1)</f>
        <v/>
      </c>
      <c r="AK101" s="121">
        <f>$C101*INDEX(Curves!$BG$8:$BG$68,AK$4-$B101+1)</f>
        <v/>
      </c>
      <c r="AL101" s="121">
        <f>$C101*INDEX(Curves!$BG$8:$BG$68,AL$4-$B101+1)</f>
        <v/>
      </c>
      <c r="AM101" s="121">
        <f>$C101*INDEX(Curves!$BG$8:$BG$68,AM$4-$B101+1)</f>
        <v/>
      </c>
      <c r="AN101" s="121">
        <f>$C101*INDEX(Curves!$BG$8:$BG$68,AN$4-$B101+1)</f>
        <v/>
      </c>
      <c r="AO101" s="121">
        <f>$C101*INDEX(Curves!$BG$8:$BG$68,AO$4-$B101+1)</f>
        <v/>
      </c>
      <c r="AP101" s="121">
        <f>$C101*INDEX(Curves!$BG$8:$BG$68,AP$4-$B101+1)</f>
        <v/>
      </c>
      <c r="AQ101" s="121">
        <f>$C101*INDEX(Curves!$BG$8:$BG$68,AQ$4-$B101+1)</f>
        <v/>
      </c>
      <c r="AR101" s="121">
        <f>$C101*INDEX(Curves!$BG$8:$BG$68,AR$4-$B101+1)</f>
        <v/>
      </c>
      <c r="AS101" s="121">
        <f>$C101*INDEX(Curves!$BG$8:$BG$68,AS$4-$B101+1)</f>
        <v/>
      </c>
      <c r="AT101" s="121">
        <f>$C101*INDEX(Curves!$BG$8:$BG$68,AT$4-$B101+1)</f>
        <v/>
      </c>
      <c r="AU101" s="121">
        <f>$C101*INDEX(Curves!$BG$8:$BG$68,AU$4-$B101+1)</f>
        <v/>
      </c>
      <c r="AV101" s="121">
        <f>$C101*INDEX(Curves!$BG$8:$BG$68,AV$4-$B101+1)</f>
        <v/>
      </c>
      <c r="AW101" s="121">
        <f>$C101*INDEX(Curves!$BG$8:$BG$68,AW$4-$B101+1)</f>
        <v/>
      </c>
      <c r="AX101" s="121">
        <f>$C101*INDEX(Curves!$BG$8:$BG$68,AX$4-$B101+1)</f>
        <v/>
      </c>
      <c r="AY101" s="121">
        <f>$C101*INDEX(Curves!$BG$8:$BG$68,AY$4-$B101+1)</f>
        <v/>
      </c>
      <c r="AZ101" s="121">
        <f>$C101*INDEX(Curves!$BG$8:$BG$68,AZ$4-$B101+1)</f>
        <v/>
      </c>
      <c r="BA101" s="121">
        <f>$C101*INDEX(Curves!$BG$8:$BG$68,BA$4-$B101+1)</f>
        <v/>
      </c>
      <c r="BB101" s="121">
        <f>$C101*INDEX(Curves!$BG$8:$BG$68,BB$4-$B101+1)</f>
        <v/>
      </c>
      <c r="BC101" s="121">
        <f>$C101*INDEX(Curves!$BG$8:$BG$68,BC$4-$B101+1)</f>
        <v/>
      </c>
      <c r="BD101" s="121">
        <f>$C101*INDEX(Curves!$BG$8:$BG$68,BD$4-$B101+1)</f>
        <v/>
      </c>
      <c r="BE101" s="121">
        <f>$C101*INDEX(Curves!$BG$8:$BG$68,BE$4-$B101+1)</f>
        <v/>
      </c>
      <c r="BF101" s="121">
        <f>$C101*INDEX(Curves!$BG$8:$BG$68,BF$4-$B101+1)</f>
        <v/>
      </c>
      <c r="BG101" s="121">
        <f>$C101*INDEX(Curves!$BG$8:$BG$68,BG$4-$B101+1)</f>
        <v/>
      </c>
      <c r="BH101" s="121">
        <f>$C101*INDEX(Curves!$BG$8:$BG$68,BH$4-$B101+1)</f>
        <v/>
      </c>
      <c r="BI101" s="121">
        <f>$C101*INDEX(Curves!$BG$8:$BG$68,BI$4-$B101+1)</f>
        <v/>
      </c>
      <c r="BJ101" s="121">
        <f>$C101*INDEX(Curves!$BG$8:$BG$68,BJ$4-$B101+1)</f>
        <v/>
      </c>
      <c r="BK101" s="121">
        <f>$C101*INDEX(Curves!$BG$8:$BG$68,BK$4-$B101+1)</f>
        <v/>
      </c>
      <c r="BL101" s="121">
        <f>$C101*INDEX(Curves!$BG$8:$BG$68,BL$4-$B101+1)</f>
        <v/>
      </c>
    </row>
    <row r="102">
      <c r="A102" s="116" t="inlineStr">
        <is>
          <t>Cohort month 30</t>
        </is>
      </c>
      <c r="B102" s="116" t="n">
        <v>30</v>
      </c>
      <c r="C102" s="33">
        <f>INDEX(Ops!$E$109:$BL$109,1,$B102)</f>
        <v/>
      </c>
      <c r="AI102" s="121">
        <f>$C102*INDEX(Curves!$BG$8:$BG$68,AI$4-$B102+1)</f>
        <v/>
      </c>
      <c r="AJ102" s="121">
        <f>$C102*INDEX(Curves!$BG$8:$BG$68,AJ$4-$B102+1)</f>
        <v/>
      </c>
      <c r="AK102" s="121">
        <f>$C102*INDEX(Curves!$BG$8:$BG$68,AK$4-$B102+1)</f>
        <v/>
      </c>
      <c r="AL102" s="121">
        <f>$C102*INDEX(Curves!$BG$8:$BG$68,AL$4-$B102+1)</f>
        <v/>
      </c>
      <c r="AM102" s="121">
        <f>$C102*INDEX(Curves!$BG$8:$BG$68,AM$4-$B102+1)</f>
        <v/>
      </c>
      <c r="AN102" s="121">
        <f>$C102*INDEX(Curves!$BG$8:$BG$68,AN$4-$B102+1)</f>
        <v/>
      </c>
      <c r="AO102" s="121">
        <f>$C102*INDEX(Curves!$BG$8:$BG$68,AO$4-$B102+1)</f>
        <v/>
      </c>
      <c r="AP102" s="121">
        <f>$C102*INDEX(Curves!$BG$8:$BG$68,AP$4-$B102+1)</f>
        <v/>
      </c>
      <c r="AQ102" s="121">
        <f>$C102*INDEX(Curves!$BG$8:$BG$68,AQ$4-$B102+1)</f>
        <v/>
      </c>
      <c r="AR102" s="121">
        <f>$C102*INDEX(Curves!$BG$8:$BG$68,AR$4-$B102+1)</f>
        <v/>
      </c>
      <c r="AS102" s="121">
        <f>$C102*INDEX(Curves!$BG$8:$BG$68,AS$4-$B102+1)</f>
        <v/>
      </c>
      <c r="AT102" s="121">
        <f>$C102*INDEX(Curves!$BG$8:$BG$68,AT$4-$B102+1)</f>
        <v/>
      </c>
      <c r="AU102" s="121">
        <f>$C102*INDEX(Curves!$BG$8:$BG$68,AU$4-$B102+1)</f>
        <v/>
      </c>
      <c r="AV102" s="121">
        <f>$C102*INDEX(Curves!$BG$8:$BG$68,AV$4-$B102+1)</f>
        <v/>
      </c>
      <c r="AW102" s="121">
        <f>$C102*INDEX(Curves!$BG$8:$BG$68,AW$4-$B102+1)</f>
        <v/>
      </c>
      <c r="AX102" s="121">
        <f>$C102*INDEX(Curves!$BG$8:$BG$68,AX$4-$B102+1)</f>
        <v/>
      </c>
      <c r="AY102" s="121">
        <f>$C102*INDEX(Curves!$BG$8:$BG$68,AY$4-$B102+1)</f>
        <v/>
      </c>
      <c r="AZ102" s="121">
        <f>$C102*INDEX(Curves!$BG$8:$BG$68,AZ$4-$B102+1)</f>
        <v/>
      </c>
      <c r="BA102" s="121">
        <f>$C102*INDEX(Curves!$BG$8:$BG$68,BA$4-$B102+1)</f>
        <v/>
      </c>
      <c r="BB102" s="121">
        <f>$C102*INDEX(Curves!$BG$8:$BG$68,BB$4-$B102+1)</f>
        <v/>
      </c>
      <c r="BC102" s="121">
        <f>$C102*INDEX(Curves!$BG$8:$BG$68,BC$4-$B102+1)</f>
        <v/>
      </c>
      <c r="BD102" s="121">
        <f>$C102*INDEX(Curves!$BG$8:$BG$68,BD$4-$B102+1)</f>
        <v/>
      </c>
      <c r="BE102" s="121">
        <f>$C102*INDEX(Curves!$BG$8:$BG$68,BE$4-$B102+1)</f>
        <v/>
      </c>
      <c r="BF102" s="121">
        <f>$C102*INDEX(Curves!$BG$8:$BG$68,BF$4-$B102+1)</f>
        <v/>
      </c>
      <c r="BG102" s="121">
        <f>$C102*INDEX(Curves!$BG$8:$BG$68,BG$4-$B102+1)</f>
        <v/>
      </c>
      <c r="BH102" s="121">
        <f>$C102*INDEX(Curves!$BG$8:$BG$68,BH$4-$B102+1)</f>
        <v/>
      </c>
      <c r="BI102" s="121">
        <f>$C102*INDEX(Curves!$BG$8:$BG$68,BI$4-$B102+1)</f>
        <v/>
      </c>
      <c r="BJ102" s="121">
        <f>$C102*INDEX(Curves!$BG$8:$BG$68,BJ$4-$B102+1)</f>
        <v/>
      </c>
      <c r="BK102" s="121">
        <f>$C102*INDEX(Curves!$BG$8:$BG$68,BK$4-$B102+1)</f>
        <v/>
      </c>
      <c r="BL102" s="121">
        <f>$C102*INDEX(Curves!$BG$8:$BG$68,BL$4-$B102+1)</f>
        <v/>
      </c>
    </row>
    <row r="103">
      <c r="A103" s="116" t="inlineStr">
        <is>
          <t>Cohort month 31</t>
        </is>
      </c>
      <c r="B103" s="116" t="n">
        <v>31</v>
      </c>
      <c r="C103" s="33">
        <f>INDEX(Ops!$E$109:$BL$109,1,$B103)</f>
        <v/>
      </c>
      <c r="AJ103" s="121">
        <f>$C103*INDEX(Curves!$BG$8:$BG$68,AJ$4-$B103+1)</f>
        <v/>
      </c>
      <c r="AK103" s="121">
        <f>$C103*INDEX(Curves!$BG$8:$BG$68,AK$4-$B103+1)</f>
        <v/>
      </c>
      <c r="AL103" s="121">
        <f>$C103*INDEX(Curves!$BG$8:$BG$68,AL$4-$B103+1)</f>
        <v/>
      </c>
      <c r="AM103" s="121">
        <f>$C103*INDEX(Curves!$BG$8:$BG$68,AM$4-$B103+1)</f>
        <v/>
      </c>
      <c r="AN103" s="121">
        <f>$C103*INDEX(Curves!$BG$8:$BG$68,AN$4-$B103+1)</f>
        <v/>
      </c>
      <c r="AO103" s="121">
        <f>$C103*INDEX(Curves!$BG$8:$BG$68,AO$4-$B103+1)</f>
        <v/>
      </c>
      <c r="AP103" s="121">
        <f>$C103*INDEX(Curves!$BG$8:$BG$68,AP$4-$B103+1)</f>
        <v/>
      </c>
      <c r="AQ103" s="121">
        <f>$C103*INDEX(Curves!$BG$8:$BG$68,AQ$4-$B103+1)</f>
        <v/>
      </c>
      <c r="AR103" s="121">
        <f>$C103*INDEX(Curves!$BG$8:$BG$68,AR$4-$B103+1)</f>
        <v/>
      </c>
      <c r="AS103" s="121">
        <f>$C103*INDEX(Curves!$BG$8:$BG$68,AS$4-$B103+1)</f>
        <v/>
      </c>
      <c r="AT103" s="121">
        <f>$C103*INDEX(Curves!$BG$8:$BG$68,AT$4-$B103+1)</f>
        <v/>
      </c>
      <c r="AU103" s="121">
        <f>$C103*INDEX(Curves!$BG$8:$BG$68,AU$4-$B103+1)</f>
        <v/>
      </c>
      <c r="AV103" s="121">
        <f>$C103*INDEX(Curves!$BG$8:$BG$68,AV$4-$B103+1)</f>
        <v/>
      </c>
      <c r="AW103" s="121">
        <f>$C103*INDEX(Curves!$BG$8:$BG$68,AW$4-$B103+1)</f>
        <v/>
      </c>
      <c r="AX103" s="121">
        <f>$C103*INDEX(Curves!$BG$8:$BG$68,AX$4-$B103+1)</f>
        <v/>
      </c>
      <c r="AY103" s="121">
        <f>$C103*INDEX(Curves!$BG$8:$BG$68,AY$4-$B103+1)</f>
        <v/>
      </c>
      <c r="AZ103" s="121">
        <f>$C103*INDEX(Curves!$BG$8:$BG$68,AZ$4-$B103+1)</f>
        <v/>
      </c>
      <c r="BA103" s="121">
        <f>$C103*INDEX(Curves!$BG$8:$BG$68,BA$4-$B103+1)</f>
        <v/>
      </c>
      <c r="BB103" s="121">
        <f>$C103*INDEX(Curves!$BG$8:$BG$68,BB$4-$B103+1)</f>
        <v/>
      </c>
      <c r="BC103" s="121">
        <f>$C103*INDEX(Curves!$BG$8:$BG$68,BC$4-$B103+1)</f>
        <v/>
      </c>
      <c r="BD103" s="121">
        <f>$C103*INDEX(Curves!$BG$8:$BG$68,BD$4-$B103+1)</f>
        <v/>
      </c>
      <c r="BE103" s="121">
        <f>$C103*INDEX(Curves!$BG$8:$BG$68,BE$4-$B103+1)</f>
        <v/>
      </c>
      <c r="BF103" s="121">
        <f>$C103*INDEX(Curves!$BG$8:$BG$68,BF$4-$B103+1)</f>
        <v/>
      </c>
      <c r="BG103" s="121">
        <f>$C103*INDEX(Curves!$BG$8:$BG$68,BG$4-$B103+1)</f>
        <v/>
      </c>
      <c r="BH103" s="121">
        <f>$C103*INDEX(Curves!$BG$8:$BG$68,BH$4-$B103+1)</f>
        <v/>
      </c>
      <c r="BI103" s="121">
        <f>$C103*INDEX(Curves!$BG$8:$BG$68,BI$4-$B103+1)</f>
        <v/>
      </c>
      <c r="BJ103" s="121">
        <f>$C103*INDEX(Curves!$BG$8:$BG$68,BJ$4-$B103+1)</f>
        <v/>
      </c>
      <c r="BK103" s="121">
        <f>$C103*INDEX(Curves!$BG$8:$BG$68,BK$4-$B103+1)</f>
        <v/>
      </c>
      <c r="BL103" s="121">
        <f>$C103*INDEX(Curves!$BG$8:$BG$68,BL$4-$B103+1)</f>
        <v/>
      </c>
    </row>
    <row r="104">
      <c r="A104" s="116" t="inlineStr">
        <is>
          <t>Cohort month 32</t>
        </is>
      </c>
      <c r="B104" s="116" t="n">
        <v>32</v>
      </c>
      <c r="C104" s="33">
        <f>INDEX(Ops!$E$109:$BL$109,1,$B104)</f>
        <v/>
      </c>
      <c r="AK104" s="121">
        <f>$C104*INDEX(Curves!$BG$8:$BG$68,AK$4-$B104+1)</f>
        <v/>
      </c>
      <c r="AL104" s="121">
        <f>$C104*INDEX(Curves!$BG$8:$BG$68,AL$4-$B104+1)</f>
        <v/>
      </c>
      <c r="AM104" s="121">
        <f>$C104*INDEX(Curves!$BG$8:$BG$68,AM$4-$B104+1)</f>
        <v/>
      </c>
      <c r="AN104" s="121">
        <f>$C104*INDEX(Curves!$BG$8:$BG$68,AN$4-$B104+1)</f>
        <v/>
      </c>
      <c r="AO104" s="121">
        <f>$C104*INDEX(Curves!$BG$8:$BG$68,AO$4-$B104+1)</f>
        <v/>
      </c>
      <c r="AP104" s="121">
        <f>$C104*INDEX(Curves!$BG$8:$BG$68,AP$4-$B104+1)</f>
        <v/>
      </c>
      <c r="AQ104" s="121">
        <f>$C104*INDEX(Curves!$BG$8:$BG$68,AQ$4-$B104+1)</f>
        <v/>
      </c>
      <c r="AR104" s="121">
        <f>$C104*INDEX(Curves!$BG$8:$BG$68,AR$4-$B104+1)</f>
        <v/>
      </c>
      <c r="AS104" s="121">
        <f>$C104*INDEX(Curves!$BG$8:$BG$68,AS$4-$B104+1)</f>
        <v/>
      </c>
      <c r="AT104" s="121">
        <f>$C104*INDEX(Curves!$BG$8:$BG$68,AT$4-$B104+1)</f>
        <v/>
      </c>
      <c r="AU104" s="121">
        <f>$C104*INDEX(Curves!$BG$8:$BG$68,AU$4-$B104+1)</f>
        <v/>
      </c>
      <c r="AV104" s="121">
        <f>$C104*INDEX(Curves!$BG$8:$BG$68,AV$4-$B104+1)</f>
        <v/>
      </c>
      <c r="AW104" s="121">
        <f>$C104*INDEX(Curves!$BG$8:$BG$68,AW$4-$B104+1)</f>
        <v/>
      </c>
      <c r="AX104" s="121">
        <f>$C104*INDEX(Curves!$BG$8:$BG$68,AX$4-$B104+1)</f>
        <v/>
      </c>
      <c r="AY104" s="121">
        <f>$C104*INDEX(Curves!$BG$8:$BG$68,AY$4-$B104+1)</f>
        <v/>
      </c>
      <c r="AZ104" s="121">
        <f>$C104*INDEX(Curves!$BG$8:$BG$68,AZ$4-$B104+1)</f>
        <v/>
      </c>
      <c r="BA104" s="121">
        <f>$C104*INDEX(Curves!$BG$8:$BG$68,BA$4-$B104+1)</f>
        <v/>
      </c>
      <c r="BB104" s="121">
        <f>$C104*INDEX(Curves!$BG$8:$BG$68,BB$4-$B104+1)</f>
        <v/>
      </c>
      <c r="BC104" s="121">
        <f>$C104*INDEX(Curves!$BG$8:$BG$68,BC$4-$B104+1)</f>
        <v/>
      </c>
      <c r="BD104" s="121">
        <f>$C104*INDEX(Curves!$BG$8:$BG$68,BD$4-$B104+1)</f>
        <v/>
      </c>
      <c r="BE104" s="121">
        <f>$C104*INDEX(Curves!$BG$8:$BG$68,BE$4-$B104+1)</f>
        <v/>
      </c>
      <c r="BF104" s="121">
        <f>$C104*INDEX(Curves!$BG$8:$BG$68,BF$4-$B104+1)</f>
        <v/>
      </c>
      <c r="BG104" s="121">
        <f>$C104*INDEX(Curves!$BG$8:$BG$68,BG$4-$B104+1)</f>
        <v/>
      </c>
      <c r="BH104" s="121">
        <f>$C104*INDEX(Curves!$BG$8:$BG$68,BH$4-$B104+1)</f>
        <v/>
      </c>
      <c r="BI104" s="121">
        <f>$C104*INDEX(Curves!$BG$8:$BG$68,BI$4-$B104+1)</f>
        <v/>
      </c>
      <c r="BJ104" s="121">
        <f>$C104*INDEX(Curves!$BG$8:$BG$68,BJ$4-$B104+1)</f>
        <v/>
      </c>
      <c r="BK104" s="121">
        <f>$C104*INDEX(Curves!$BG$8:$BG$68,BK$4-$B104+1)</f>
        <v/>
      </c>
      <c r="BL104" s="121">
        <f>$C104*INDEX(Curves!$BG$8:$BG$68,BL$4-$B104+1)</f>
        <v/>
      </c>
    </row>
    <row r="105">
      <c r="A105" s="116" t="inlineStr">
        <is>
          <t>Cohort month 33</t>
        </is>
      </c>
      <c r="B105" s="116" t="n">
        <v>33</v>
      </c>
      <c r="C105" s="33">
        <f>INDEX(Ops!$E$109:$BL$109,1,$B105)</f>
        <v/>
      </c>
      <c r="AL105" s="121">
        <f>$C105*INDEX(Curves!$BG$8:$BG$68,AL$4-$B105+1)</f>
        <v/>
      </c>
      <c r="AM105" s="121">
        <f>$C105*INDEX(Curves!$BG$8:$BG$68,AM$4-$B105+1)</f>
        <v/>
      </c>
      <c r="AN105" s="121">
        <f>$C105*INDEX(Curves!$BG$8:$BG$68,AN$4-$B105+1)</f>
        <v/>
      </c>
      <c r="AO105" s="121">
        <f>$C105*INDEX(Curves!$BG$8:$BG$68,AO$4-$B105+1)</f>
        <v/>
      </c>
      <c r="AP105" s="121">
        <f>$C105*INDEX(Curves!$BG$8:$BG$68,AP$4-$B105+1)</f>
        <v/>
      </c>
      <c r="AQ105" s="121">
        <f>$C105*INDEX(Curves!$BG$8:$BG$68,AQ$4-$B105+1)</f>
        <v/>
      </c>
      <c r="AR105" s="121">
        <f>$C105*INDEX(Curves!$BG$8:$BG$68,AR$4-$B105+1)</f>
        <v/>
      </c>
      <c r="AS105" s="121">
        <f>$C105*INDEX(Curves!$BG$8:$BG$68,AS$4-$B105+1)</f>
        <v/>
      </c>
      <c r="AT105" s="121">
        <f>$C105*INDEX(Curves!$BG$8:$BG$68,AT$4-$B105+1)</f>
        <v/>
      </c>
      <c r="AU105" s="121">
        <f>$C105*INDEX(Curves!$BG$8:$BG$68,AU$4-$B105+1)</f>
        <v/>
      </c>
      <c r="AV105" s="121">
        <f>$C105*INDEX(Curves!$BG$8:$BG$68,AV$4-$B105+1)</f>
        <v/>
      </c>
      <c r="AW105" s="121">
        <f>$C105*INDEX(Curves!$BG$8:$BG$68,AW$4-$B105+1)</f>
        <v/>
      </c>
      <c r="AX105" s="121">
        <f>$C105*INDEX(Curves!$BG$8:$BG$68,AX$4-$B105+1)</f>
        <v/>
      </c>
      <c r="AY105" s="121">
        <f>$C105*INDEX(Curves!$BG$8:$BG$68,AY$4-$B105+1)</f>
        <v/>
      </c>
      <c r="AZ105" s="121">
        <f>$C105*INDEX(Curves!$BG$8:$BG$68,AZ$4-$B105+1)</f>
        <v/>
      </c>
      <c r="BA105" s="121">
        <f>$C105*INDEX(Curves!$BG$8:$BG$68,BA$4-$B105+1)</f>
        <v/>
      </c>
      <c r="BB105" s="121">
        <f>$C105*INDEX(Curves!$BG$8:$BG$68,BB$4-$B105+1)</f>
        <v/>
      </c>
      <c r="BC105" s="121">
        <f>$C105*INDEX(Curves!$BG$8:$BG$68,BC$4-$B105+1)</f>
        <v/>
      </c>
      <c r="BD105" s="121">
        <f>$C105*INDEX(Curves!$BG$8:$BG$68,BD$4-$B105+1)</f>
        <v/>
      </c>
      <c r="BE105" s="121">
        <f>$C105*INDEX(Curves!$BG$8:$BG$68,BE$4-$B105+1)</f>
        <v/>
      </c>
      <c r="BF105" s="121">
        <f>$C105*INDEX(Curves!$BG$8:$BG$68,BF$4-$B105+1)</f>
        <v/>
      </c>
      <c r="BG105" s="121">
        <f>$C105*INDEX(Curves!$BG$8:$BG$68,BG$4-$B105+1)</f>
        <v/>
      </c>
      <c r="BH105" s="121">
        <f>$C105*INDEX(Curves!$BG$8:$BG$68,BH$4-$B105+1)</f>
        <v/>
      </c>
      <c r="BI105" s="121">
        <f>$C105*INDEX(Curves!$BG$8:$BG$68,BI$4-$B105+1)</f>
        <v/>
      </c>
      <c r="BJ105" s="121">
        <f>$C105*INDEX(Curves!$BG$8:$BG$68,BJ$4-$B105+1)</f>
        <v/>
      </c>
      <c r="BK105" s="121">
        <f>$C105*INDEX(Curves!$BG$8:$BG$68,BK$4-$B105+1)</f>
        <v/>
      </c>
      <c r="BL105" s="121">
        <f>$C105*INDEX(Curves!$BG$8:$BG$68,BL$4-$B105+1)</f>
        <v/>
      </c>
    </row>
    <row r="106">
      <c r="A106" s="116" t="inlineStr">
        <is>
          <t>Cohort month 34</t>
        </is>
      </c>
      <c r="B106" s="116" t="n">
        <v>34</v>
      </c>
      <c r="C106" s="33">
        <f>INDEX(Ops!$E$109:$BL$109,1,$B106)</f>
        <v/>
      </c>
      <c r="AM106" s="121">
        <f>$C106*INDEX(Curves!$BG$8:$BG$68,AM$4-$B106+1)</f>
        <v/>
      </c>
      <c r="AN106" s="121">
        <f>$C106*INDEX(Curves!$BG$8:$BG$68,AN$4-$B106+1)</f>
        <v/>
      </c>
      <c r="AO106" s="121">
        <f>$C106*INDEX(Curves!$BG$8:$BG$68,AO$4-$B106+1)</f>
        <v/>
      </c>
      <c r="AP106" s="121">
        <f>$C106*INDEX(Curves!$BG$8:$BG$68,AP$4-$B106+1)</f>
        <v/>
      </c>
      <c r="AQ106" s="121">
        <f>$C106*INDEX(Curves!$BG$8:$BG$68,AQ$4-$B106+1)</f>
        <v/>
      </c>
      <c r="AR106" s="121">
        <f>$C106*INDEX(Curves!$BG$8:$BG$68,AR$4-$B106+1)</f>
        <v/>
      </c>
      <c r="AS106" s="121">
        <f>$C106*INDEX(Curves!$BG$8:$BG$68,AS$4-$B106+1)</f>
        <v/>
      </c>
      <c r="AT106" s="121">
        <f>$C106*INDEX(Curves!$BG$8:$BG$68,AT$4-$B106+1)</f>
        <v/>
      </c>
      <c r="AU106" s="121">
        <f>$C106*INDEX(Curves!$BG$8:$BG$68,AU$4-$B106+1)</f>
        <v/>
      </c>
      <c r="AV106" s="121">
        <f>$C106*INDEX(Curves!$BG$8:$BG$68,AV$4-$B106+1)</f>
        <v/>
      </c>
      <c r="AW106" s="121">
        <f>$C106*INDEX(Curves!$BG$8:$BG$68,AW$4-$B106+1)</f>
        <v/>
      </c>
      <c r="AX106" s="121">
        <f>$C106*INDEX(Curves!$BG$8:$BG$68,AX$4-$B106+1)</f>
        <v/>
      </c>
      <c r="AY106" s="121">
        <f>$C106*INDEX(Curves!$BG$8:$BG$68,AY$4-$B106+1)</f>
        <v/>
      </c>
      <c r="AZ106" s="121">
        <f>$C106*INDEX(Curves!$BG$8:$BG$68,AZ$4-$B106+1)</f>
        <v/>
      </c>
      <c r="BA106" s="121">
        <f>$C106*INDEX(Curves!$BG$8:$BG$68,BA$4-$B106+1)</f>
        <v/>
      </c>
      <c r="BB106" s="121">
        <f>$C106*INDEX(Curves!$BG$8:$BG$68,BB$4-$B106+1)</f>
        <v/>
      </c>
      <c r="BC106" s="121">
        <f>$C106*INDEX(Curves!$BG$8:$BG$68,BC$4-$B106+1)</f>
        <v/>
      </c>
      <c r="BD106" s="121">
        <f>$C106*INDEX(Curves!$BG$8:$BG$68,BD$4-$B106+1)</f>
        <v/>
      </c>
      <c r="BE106" s="121">
        <f>$C106*INDEX(Curves!$BG$8:$BG$68,BE$4-$B106+1)</f>
        <v/>
      </c>
      <c r="BF106" s="121">
        <f>$C106*INDEX(Curves!$BG$8:$BG$68,BF$4-$B106+1)</f>
        <v/>
      </c>
      <c r="BG106" s="121">
        <f>$C106*INDEX(Curves!$BG$8:$BG$68,BG$4-$B106+1)</f>
        <v/>
      </c>
      <c r="BH106" s="121">
        <f>$C106*INDEX(Curves!$BG$8:$BG$68,BH$4-$B106+1)</f>
        <v/>
      </c>
      <c r="BI106" s="121">
        <f>$C106*INDEX(Curves!$BG$8:$BG$68,BI$4-$B106+1)</f>
        <v/>
      </c>
      <c r="BJ106" s="121">
        <f>$C106*INDEX(Curves!$BG$8:$BG$68,BJ$4-$B106+1)</f>
        <v/>
      </c>
      <c r="BK106" s="121">
        <f>$C106*INDEX(Curves!$BG$8:$BG$68,BK$4-$B106+1)</f>
        <v/>
      </c>
      <c r="BL106" s="121">
        <f>$C106*INDEX(Curves!$BG$8:$BG$68,BL$4-$B106+1)</f>
        <v/>
      </c>
    </row>
    <row r="107">
      <c r="A107" s="116" t="inlineStr">
        <is>
          <t>Cohort month 35</t>
        </is>
      </c>
      <c r="B107" s="116" t="n">
        <v>35</v>
      </c>
      <c r="C107" s="33">
        <f>INDEX(Ops!$E$109:$BL$109,1,$B107)</f>
        <v/>
      </c>
      <c r="AN107" s="121">
        <f>$C107*INDEX(Curves!$BG$8:$BG$68,AN$4-$B107+1)</f>
        <v/>
      </c>
      <c r="AO107" s="121">
        <f>$C107*INDEX(Curves!$BG$8:$BG$68,AO$4-$B107+1)</f>
        <v/>
      </c>
      <c r="AP107" s="121">
        <f>$C107*INDEX(Curves!$BG$8:$BG$68,AP$4-$B107+1)</f>
        <v/>
      </c>
      <c r="AQ107" s="121">
        <f>$C107*INDEX(Curves!$BG$8:$BG$68,AQ$4-$B107+1)</f>
        <v/>
      </c>
      <c r="AR107" s="121">
        <f>$C107*INDEX(Curves!$BG$8:$BG$68,AR$4-$B107+1)</f>
        <v/>
      </c>
      <c r="AS107" s="121">
        <f>$C107*INDEX(Curves!$BG$8:$BG$68,AS$4-$B107+1)</f>
        <v/>
      </c>
      <c r="AT107" s="121">
        <f>$C107*INDEX(Curves!$BG$8:$BG$68,AT$4-$B107+1)</f>
        <v/>
      </c>
      <c r="AU107" s="121">
        <f>$C107*INDEX(Curves!$BG$8:$BG$68,AU$4-$B107+1)</f>
        <v/>
      </c>
      <c r="AV107" s="121">
        <f>$C107*INDEX(Curves!$BG$8:$BG$68,AV$4-$B107+1)</f>
        <v/>
      </c>
      <c r="AW107" s="121">
        <f>$C107*INDEX(Curves!$BG$8:$BG$68,AW$4-$B107+1)</f>
        <v/>
      </c>
      <c r="AX107" s="121">
        <f>$C107*INDEX(Curves!$BG$8:$BG$68,AX$4-$B107+1)</f>
        <v/>
      </c>
      <c r="AY107" s="121">
        <f>$C107*INDEX(Curves!$BG$8:$BG$68,AY$4-$B107+1)</f>
        <v/>
      </c>
      <c r="AZ107" s="121">
        <f>$C107*INDEX(Curves!$BG$8:$BG$68,AZ$4-$B107+1)</f>
        <v/>
      </c>
      <c r="BA107" s="121">
        <f>$C107*INDEX(Curves!$BG$8:$BG$68,BA$4-$B107+1)</f>
        <v/>
      </c>
      <c r="BB107" s="121">
        <f>$C107*INDEX(Curves!$BG$8:$BG$68,BB$4-$B107+1)</f>
        <v/>
      </c>
      <c r="BC107" s="121">
        <f>$C107*INDEX(Curves!$BG$8:$BG$68,BC$4-$B107+1)</f>
        <v/>
      </c>
      <c r="BD107" s="121">
        <f>$C107*INDEX(Curves!$BG$8:$BG$68,BD$4-$B107+1)</f>
        <v/>
      </c>
      <c r="BE107" s="121">
        <f>$C107*INDEX(Curves!$BG$8:$BG$68,BE$4-$B107+1)</f>
        <v/>
      </c>
      <c r="BF107" s="121">
        <f>$C107*INDEX(Curves!$BG$8:$BG$68,BF$4-$B107+1)</f>
        <v/>
      </c>
      <c r="BG107" s="121">
        <f>$C107*INDEX(Curves!$BG$8:$BG$68,BG$4-$B107+1)</f>
        <v/>
      </c>
      <c r="BH107" s="121">
        <f>$C107*INDEX(Curves!$BG$8:$BG$68,BH$4-$B107+1)</f>
        <v/>
      </c>
      <c r="BI107" s="121">
        <f>$C107*INDEX(Curves!$BG$8:$BG$68,BI$4-$B107+1)</f>
        <v/>
      </c>
      <c r="BJ107" s="121">
        <f>$C107*INDEX(Curves!$BG$8:$BG$68,BJ$4-$B107+1)</f>
        <v/>
      </c>
      <c r="BK107" s="121">
        <f>$C107*INDEX(Curves!$BG$8:$BG$68,BK$4-$B107+1)</f>
        <v/>
      </c>
      <c r="BL107" s="121">
        <f>$C107*INDEX(Curves!$BG$8:$BG$68,BL$4-$B107+1)</f>
        <v/>
      </c>
    </row>
    <row r="108">
      <c r="A108" s="116" t="inlineStr">
        <is>
          <t>Cohort month 36</t>
        </is>
      </c>
      <c r="B108" s="116" t="n">
        <v>36</v>
      </c>
      <c r="C108" s="33">
        <f>INDEX(Ops!$E$109:$BL$109,1,$B108)</f>
        <v/>
      </c>
      <c r="AO108" s="121">
        <f>$C108*INDEX(Curves!$BG$8:$BG$68,AO$4-$B108+1)</f>
        <v/>
      </c>
      <c r="AP108" s="121">
        <f>$C108*INDEX(Curves!$BG$8:$BG$68,AP$4-$B108+1)</f>
        <v/>
      </c>
      <c r="AQ108" s="121">
        <f>$C108*INDEX(Curves!$BG$8:$BG$68,AQ$4-$B108+1)</f>
        <v/>
      </c>
      <c r="AR108" s="121">
        <f>$C108*INDEX(Curves!$BG$8:$BG$68,AR$4-$B108+1)</f>
        <v/>
      </c>
      <c r="AS108" s="121">
        <f>$C108*INDEX(Curves!$BG$8:$BG$68,AS$4-$B108+1)</f>
        <v/>
      </c>
      <c r="AT108" s="121">
        <f>$C108*INDEX(Curves!$BG$8:$BG$68,AT$4-$B108+1)</f>
        <v/>
      </c>
      <c r="AU108" s="121">
        <f>$C108*INDEX(Curves!$BG$8:$BG$68,AU$4-$B108+1)</f>
        <v/>
      </c>
      <c r="AV108" s="121">
        <f>$C108*INDEX(Curves!$BG$8:$BG$68,AV$4-$B108+1)</f>
        <v/>
      </c>
      <c r="AW108" s="121">
        <f>$C108*INDEX(Curves!$BG$8:$BG$68,AW$4-$B108+1)</f>
        <v/>
      </c>
      <c r="AX108" s="121">
        <f>$C108*INDEX(Curves!$BG$8:$BG$68,AX$4-$B108+1)</f>
        <v/>
      </c>
      <c r="AY108" s="121">
        <f>$C108*INDEX(Curves!$BG$8:$BG$68,AY$4-$B108+1)</f>
        <v/>
      </c>
      <c r="AZ108" s="121">
        <f>$C108*INDEX(Curves!$BG$8:$BG$68,AZ$4-$B108+1)</f>
        <v/>
      </c>
      <c r="BA108" s="121">
        <f>$C108*INDEX(Curves!$BG$8:$BG$68,BA$4-$B108+1)</f>
        <v/>
      </c>
      <c r="BB108" s="121">
        <f>$C108*INDEX(Curves!$BG$8:$BG$68,BB$4-$B108+1)</f>
        <v/>
      </c>
      <c r="BC108" s="121">
        <f>$C108*INDEX(Curves!$BG$8:$BG$68,BC$4-$B108+1)</f>
        <v/>
      </c>
      <c r="BD108" s="121">
        <f>$C108*INDEX(Curves!$BG$8:$BG$68,BD$4-$B108+1)</f>
        <v/>
      </c>
      <c r="BE108" s="121">
        <f>$C108*INDEX(Curves!$BG$8:$BG$68,BE$4-$B108+1)</f>
        <v/>
      </c>
      <c r="BF108" s="121">
        <f>$C108*INDEX(Curves!$BG$8:$BG$68,BF$4-$B108+1)</f>
        <v/>
      </c>
      <c r="BG108" s="121">
        <f>$C108*INDEX(Curves!$BG$8:$BG$68,BG$4-$B108+1)</f>
        <v/>
      </c>
      <c r="BH108" s="121">
        <f>$C108*INDEX(Curves!$BG$8:$BG$68,BH$4-$B108+1)</f>
        <v/>
      </c>
      <c r="BI108" s="121">
        <f>$C108*INDEX(Curves!$BG$8:$BG$68,BI$4-$B108+1)</f>
        <v/>
      </c>
      <c r="BJ108" s="121">
        <f>$C108*INDEX(Curves!$BG$8:$BG$68,BJ$4-$B108+1)</f>
        <v/>
      </c>
      <c r="BK108" s="121">
        <f>$C108*INDEX(Curves!$BG$8:$BG$68,BK$4-$B108+1)</f>
        <v/>
      </c>
      <c r="BL108" s="121">
        <f>$C108*INDEX(Curves!$BG$8:$BG$68,BL$4-$B108+1)</f>
        <v/>
      </c>
    </row>
    <row r="109">
      <c r="A109" s="116" t="inlineStr">
        <is>
          <t>Cohort month 37</t>
        </is>
      </c>
      <c r="B109" s="116" t="n">
        <v>37</v>
      </c>
      <c r="C109" s="33">
        <f>INDEX(Ops!$E$109:$BL$109,1,$B109)</f>
        <v/>
      </c>
      <c r="AP109" s="121">
        <f>$C109*INDEX(Curves!$BG$8:$BG$68,AP$4-$B109+1)</f>
        <v/>
      </c>
      <c r="AQ109" s="121">
        <f>$C109*INDEX(Curves!$BG$8:$BG$68,AQ$4-$B109+1)</f>
        <v/>
      </c>
      <c r="AR109" s="121">
        <f>$C109*INDEX(Curves!$BG$8:$BG$68,AR$4-$B109+1)</f>
        <v/>
      </c>
      <c r="AS109" s="121">
        <f>$C109*INDEX(Curves!$BG$8:$BG$68,AS$4-$B109+1)</f>
        <v/>
      </c>
      <c r="AT109" s="121">
        <f>$C109*INDEX(Curves!$BG$8:$BG$68,AT$4-$B109+1)</f>
        <v/>
      </c>
      <c r="AU109" s="121">
        <f>$C109*INDEX(Curves!$BG$8:$BG$68,AU$4-$B109+1)</f>
        <v/>
      </c>
      <c r="AV109" s="121">
        <f>$C109*INDEX(Curves!$BG$8:$BG$68,AV$4-$B109+1)</f>
        <v/>
      </c>
      <c r="AW109" s="121">
        <f>$C109*INDEX(Curves!$BG$8:$BG$68,AW$4-$B109+1)</f>
        <v/>
      </c>
      <c r="AX109" s="121">
        <f>$C109*INDEX(Curves!$BG$8:$BG$68,AX$4-$B109+1)</f>
        <v/>
      </c>
      <c r="AY109" s="121">
        <f>$C109*INDEX(Curves!$BG$8:$BG$68,AY$4-$B109+1)</f>
        <v/>
      </c>
      <c r="AZ109" s="121">
        <f>$C109*INDEX(Curves!$BG$8:$BG$68,AZ$4-$B109+1)</f>
        <v/>
      </c>
      <c r="BA109" s="121">
        <f>$C109*INDEX(Curves!$BG$8:$BG$68,BA$4-$B109+1)</f>
        <v/>
      </c>
      <c r="BB109" s="121">
        <f>$C109*INDEX(Curves!$BG$8:$BG$68,BB$4-$B109+1)</f>
        <v/>
      </c>
      <c r="BC109" s="121">
        <f>$C109*INDEX(Curves!$BG$8:$BG$68,BC$4-$B109+1)</f>
        <v/>
      </c>
      <c r="BD109" s="121">
        <f>$C109*INDEX(Curves!$BG$8:$BG$68,BD$4-$B109+1)</f>
        <v/>
      </c>
      <c r="BE109" s="121">
        <f>$C109*INDEX(Curves!$BG$8:$BG$68,BE$4-$B109+1)</f>
        <v/>
      </c>
      <c r="BF109" s="121">
        <f>$C109*INDEX(Curves!$BG$8:$BG$68,BF$4-$B109+1)</f>
        <v/>
      </c>
      <c r="BG109" s="121">
        <f>$C109*INDEX(Curves!$BG$8:$BG$68,BG$4-$B109+1)</f>
        <v/>
      </c>
      <c r="BH109" s="121">
        <f>$C109*INDEX(Curves!$BG$8:$BG$68,BH$4-$B109+1)</f>
        <v/>
      </c>
      <c r="BI109" s="121">
        <f>$C109*INDEX(Curves!$BG$8:$BG$68,BI$4-$B109+1)</f>
        <v/>
      </c>
      <c r="BJ109" s="121">
        <f>$C109*INDEX(Curves!$BG$8:$BG$68,BJ$4-$B109+1)</f>
        <v/>
      </c>
      <c r="BK109" s="121">
        <f>$C109*INDEX(Curves!$BG$8:$BG$68,BK$4-$B109+1)</f>
        <v/>
      </c>
      <c r="BL109" s="121">
        <f>$C109*INDEX(Curves!$BG$8:$BG$68,BL$4-$B109+1)</f>
        <v/>
      </c>
    </row>
    <row r="110">
      <c r="A110" s="116" t="inlineStr">
        <is>
          <t>Cohort month 38</t>
        </is>
      </c>
      <c r="B110" s="116" t="n">
        <v>38</v>
      </c>
      <c r="C110" s="33">
        <f>INDEX(Ops!$E$109:$BL$109,1,$B110)</f>
        <v/>
      </c>
      <c r="AQ110" s="121">
        <f>$C110*INDEX(Curves!$BG$8:$BG$68,AQ$4-$B110+1)</f>
        <v/>
      </c>
      <c r="AR110" s="121">
        <f>$C110*INDEX(Curves!$BG$8:$BG$68,AR$4-$B110+1)</f>
        <v/>
      </c>
      <c r="AS110" s="121">
        <f>$C110*INDEX(Curves!$BG$8:$BG$68,AS$4-$B110+1)</f>
        <v/>
      </c>
      <c r="AT110" s="121">
        <f>$C110*INDEX(Curves!$BG$8:$BG$68,AT$4-$B110+1)</f>
        <v/>
      </c>
      <c r="AU110" s="121">
        <f>$C110*INDEX(Curves!$BG$8:$BG$68,AU$4-$B110+1)</f>
        <v/>
      </c>
      <c r="AV110" s="121">
        <f>$C110*INDEX(Curves!$BG$8:$BG$68,AV$4-$B110+1)</f>
        <v/>
      </c>
      <c r="AW110" s="121">
        <f>$C110*INDEX(Curves!$BG$8:$BG$68,AW$4-$B110+1)</f>
        <v/>
      </c>
      <c r="AX110" s="121">
        <f>$C110*INDEX(Curves!$BG$8:$BG$68,AX$4-$B110+1)</f>
        <v/>
      </c>
      <c r="AY110" s="121">
        <f>$C110*INDEX(Curves!$BG$8:$BG$68,AY$4-$B110+1)</f>
        <v/>
      </c>
      <c r="AZ110" s="121">
        <f>$C110*INDEX(Curves!$BG$8:$BG$68,AZ$4-$B110+1)</f>
        <v/>
      </c>
      <c r="BA110" s="121">
        <f>$C110*INDEX(Curves!$BG$8:$BG$68,BA$4-$B110+1)</f>
        <v/>
      </c>
      <c r="BB110" s="121">
        <f>$C110*INDEX(Curves!$BG$8:$BG$68,BB$4-$B110+1)</f>
        <v/>
      </c>
      <c r="BC110" s="121">
        <f>$C110*INDEX(Curves!$BG$8:$BG$68,BC$4-$B110+1)</f>
        <v/>
      </c>
      <c r="BD110" s="121">
        <f>$C110*INDEX(Curves!$BG$8:$BG$68,BD$4-$B110+1)</f>
        <v/>
      </c>
      <c r="BE110" s="121">
        <f>$C110*INDEX(Curves!$BG$8:$BG$68,BE$4-$B110+1)</f>
        <v/>
      </c>
      <c r="BF110" s="121">
        <f>$C110*INDEX(Curves!$BG$8:$BG$68,BF$4-$B110+1)</f>
        <v/>
      </c>
      <c r="BG110" s="121">
        <f>$C110*INDEX(Curves!$BG$8:$BG$68,BG$4-$B110+1)</f>
        <v/>
      </c>
      <c r="BH110" s="121">
        <f>$C110*INDEX(Curves!$BG$8:$BG$68,BH$4-$B110+1)</f>
        <v/>
      </c>
      <c r="BI110" s="121">
        <f>$C110*INDEX(Curves!$BG$8:$BG$68,BI$4-$B110+1)</f>
        <v/>
      </c>
      <c r="BJ110" s="121">
        <f>$C110*INDEX(Curves!$BG$8:$BG$68,BJ$4-$B110+1)</f>
        <v/>
      </c>
      <c r="BK110" s="121">
        <f>$C110*INDEX(Curves!$BG$8:$BG$68,BK$4-$B110+1)</f>
        <v/>
      </c>
      <c r="BL110" s="121">
        <f>$C110*INDEX(Curves!$BG$8:$BG$68,BL$4-$B110+1)</f>
        <v/>
      </c>
    </row>
    <row r="111">
      <c r="A111" s="116" t="inlineStr">
        <is>
          <t>Cohort month 39</t>
        </is>
      </c>
      <c r="B111" s="116" t="n">
        <v>39</v>
      </c>
      <c r="C111" s="33">
        <f>INDEX(Ops!$E$109:$BL$109,1,$B111)</f>
        <v/>
      </c>
      <c r="AR111" s="121">
        <f>$C111*INDEX(Curves!$BG$8:$BG$68,AR$4-$B111+1)</f>
        <v/>
      </c>
      <c r="AS111" s="121">
        <f>$C111*INDEX(Curves!$BG$8:$BG$68,AS$4-$B111+1)</f>
        <v/>
      </c>
      <c r="AT111" s="121">
        <f>$C111*INDEX(Curves!$BG$8:$BG$68,AT$4-$B111+1)</f>
        <v/>
      </c>
      <c r="AU111" s="121">
        <f>$C111*INDEX(Curves!$BG$8:$BG$68,AU$4-$B111+1)</f>
        <v/>
      </c>
      <c r="AV111" s="121">
        <f>$C111*INDEX(Curves!$BG$8:$BG$68,AV$4-$B111+1)</f>
        <v/>
      </c>
      <c r="AW111" s="121">
        <f>$C111*INDEX(Curves!$BG$8:$BG$68,AW$4-$B111+1)</f>
        <v/>
      </c>
      <c r="AX111" s="121">
        <f>$C111*INDEX(Curves!$BG$8:$BG$68,AX$4-$B111+1)</f>
        <v/>
      </c>
      <c r="AY111" s="121">
        <f>$C111*INDEX(Curves!$BG$8:$BG$68,AY$4-$B111+1)</f>
        <v/>
      </c>
      <c r="AZ111" s="121">
        <f>$C111*INDEX(Curves!$BG$8:$BG$68,AZ$4-$B111+1)</f>
        <v/>
      </c>
      <c r="BA111" s="121">
        <f>$C111*INDEX(Curves!$BG$8:$BG$68,BA$4-$B111+1)</f>
        <v/>
      </c>
      <c r="BB111" s="121">
        <f>$C111*INDEX(Curves!$BG$8:$BG$68,BB$4-$B111+1)</f>
        <v/>
      </c>
      <c r="BC111" s="121">
        <f>$C111*INDEX(Curves!$BG$8:$BG$68,BC$4-$B111+1)</f>
        <v/>
      </c>
      <c r="BD111" s="121">
        <f>$C111*INDEX(Curves!$BG$8:$BG$68,BD$4-$B111+1)</f>
        <v/>
      </c>
      <c r="BE111" s="121">
        <f>$C111*INDEX(Curves!$BG$8:$BG$68,BE$4-$B111+1)</f>
        <v/>
      </c>
      <c r="BF111" s="121">
        <f>$C111*INDEX(Curves!$BG$8:$BG$68,BF$4-$B111+1)</f>
        <v/>
      </c>
      <c r="BG111" s="121">
        <f>$C111*INDEX(Curves!$BG$8:$BG$68,BG$4-$B111+1)</f>
        <v/>
      </c>
      <c r="BH111" s="121">
        <f>$C111*INDEX(Curves!$BG$8:$BG$68,BH$4-$B111+1)</f>
        <v/>
      </c>
      <c r="BI111" s="121">
        <f>$C111*INDEX(Curves!$BG$8:$BG$68,BI$4-$B111+1)</f>
        <v/>
      </c>
      <c r="BJ111" s="121">
        <f>$C111*INDEX(Curves!$BG$8:$BG$68,BJ$4-$B111+1)</f>
        <v/>
      </c>
      <c r="BK111" s="121">
        <f>$C111*INDEX(Curves!$BG$8:$BG$68,BK$4-$B111+1)</f>
        <v/>
      </c>
      <c r="BL111" s="121">
        <f>$C111*INDEX(Curves!$BG$8:$BG$68,BL$4-$B111+1)</f>
        <v/>
      </c>
    </row>
    <row r="112">
      <c r="A112" s="116" t="inlineStr">
        <is>
          <t>Cohort month 40</t>
        </is>
      </c>
      <c r="B112" s="116" t="n">
        <v>40</v>
      </c>
      <c r="C112" s="33">
        <f>INDEX(Ops!$E$109:$BL$109,1,$B112)</f>
        <v/>
      </c>
      <c r="AS112" s="121">
        <f>$C112*INDEX(Curves!$BG$8:$BG$68,AS$4-$B112+1)</f>
        <v/>
      </c>
      <c r="AT112" s="121">
        <f>$C112*INDEX(Curves!$BG$8:$BG$68,AT$4-$B112+1)</f>
        <v/>
      </c>
      <c r="AU112" s="121">
        <f>$C112*INDEX(Curves!$BG$8:$BG$68,AU$4-$B112+1)</f>
        <v/>
      </c>
      <c r="AV112" s="121">
        <f>$C112*INDEX(Curves!$BG$8:$BG$68,AV$4-$B112+1)</f>
        <v/>
      </c>
      <c r="AW112" s="121">
        <f>$C112*INDEX(Curves!$BG$8:$BG$68,AW$4-$B112+1)</f>
        <v/>
      </c>
      <c r="AX112" s="121">
        <f>$C112*INDEX(Curves!$BG$8:$BG$68,AX$4-$B112+1)</f>
        <v/>
      </c>
      <c r="AY112" s="121">
        <f>$C112*INDEX(Curves!$BG$8:$BG$68,AY$4-$B112+1)</f>
        <v/>
      </c>
      <c r="AZ112" s="121">
        <f>$C112*INDEX(Curves!$BG$8:$BG$68,AZ$4-$B112+1)</f>
        <v/>
      </c>
      <c r="BA112" s="121">
        <f>$C112*INDEX(Curves!$BG$8:$BG$68,BA$4-$B112+1)</f>
        <v/>
      </c>
      <c r="BB112" s="121">
        <f>$C112*INDEX(Curves!$BG$8:$BG$68,BB$4-$B112+1)</f>
        <v/>
      </c>
      <c r="BC112" s="121">
        <f>$C112*INDEX(Curves!$BG$8:$BG$68,BC$4-$B112+1)</f>
        <v/>
      </c>
      <c r="BD112" s="121">
        <f>$C112*INDEX(Curves!$BG$8:$BG$68,BD$4-$B112+1)</f>
        <v/>
      </c>
      <c r="BE112" s="121">
        <f>$C112*INDEX(Curves!$BG$8:$BG$68,BE$4-$B112+1)</f>
        <v/>
      </c>
      <c r="BF112" s="121">
        <f>$C112*INDEX(Curves!$BG$8:$BG$68,BF$4-$B112+1)</f>
        <v/>
      </c>
      <c r="BG112" s="121">
        <f>$C112*INDEX(Curves!$BG$8:$BG$68,BG$4-$B112+1)</f>
        <v/>
      </c>
      <c r="BH112" s="121">
        <f>$C112*INDEX(Curves!$BG$8:$BG$68,BH$4-$B112+1)</f>
        <v/>
      </c>
      <c r="BI112" s="121">
        <f>$C112*INDEX(Curves!$BG$8:$BG$68,BI$4-$B112+1)</f>
        <v/>
      </c>
      <c r="BJ112" s="121">
        <f>$C112*INDEX(Curves!$BG$8:$BG$68,BJ$4-$B112+1)</f>
        <v/>
      </c>
      <c r="BK112" s="121">
        <f>$C112*INDEX(Curves!$BG$8:$BG$68,BK$4-$B112+1)</f>
        <v/>
      </c>
      <c r="BL112" s="121">
        <f>$C112*INDEX(Curves!$BG$8:$BG$68,BL$4-$B112+1)</f>
        <v/>
      </c>
    </row>
    <row r="113">
      <c r="A113" s="116" t="inlineStr">
        <is>
          <t>Cohort month 41</t>
        </is>
      </c>
      <c r="B113" s="116" t="n">
        <v>41</v>
      </c>
      <c r="C113" s="33">
        <f>INDEX(Ops!$E$109:$BL$109,1,$B113)</f>
        <v/>
      </c>
      <c r="AT113" s="121">
        <f>$C113*INDEX(Curves!$BG$8:$BG$68,AT$4-$B113+1)</f>
        <v/>
      </c>
      <c r="AU113" s="121">
        <f>$C113*INDEX(Curves!$BG$8:$BG$68,AU$4-$B113+1)</f>
        <v/>
      </c>
      <c r="AV113" s="121">
        <f>$C113*INDEX(Curves!$BG$8:$BG$68,AV$4-$B113+1)</f>
        <v/>
      </c>
      <c r="AW113" s="121">
        <f>$C113*INDEX(Curves!$BG$8:$BG$68,AW$4-$B113+1)</f>
        <v/>
      </c>
      <c r="AX113" s="121">
        <f>$C113*INDEX(Curves!$BG$8:$BG$68,AX$4-$B113+1)</f>
        <v/>
      </c>
      <c r="AY113" s="121">
        <f>$C113*INDEX(Curves!$BG$8:$BG$68,AY$4-$B113+1)</f>
        <v/>
      </c>
      <c r="AZ113" s="121">
        <f>$C113*INDEX(Curves!$BG$8:$BG$68,AZ$4-$B113+1)</f>
        <v/>
      </c>
      <c r="BA113" s="121">
        <f>$C113*INDEX(Curves!$BG$8:$BG$68,BA$4-$B113+1)</f>
        <v/>
      </c>
      <c r="BB113" s="121">
        <f>$C113*INDEX(Curves!$BG$8:$BG$68,BB$4-$B113+1)</f>
        <v/>
      </c>
      <c r="BC113" s="121">
        <f>$C113*INDEX(Curves!$BG$8:$BG$68,BC$4-$B113+1)</f>
        <v/>
      </c>
      <c r="BD113" s="121">
        <f>$C113*INDEX(Curves!$BG$8:$BG$68,BD$4-$B113+1)</f>
        <v/>
      </c>
      <c r="BE113" s="121">
        <f>$C113*INDEX(Curves!$BG$8:$BG$68,BE$4-$B113+1)</f>
        <v/>
      </c>
      <c r="BF113" s="121">
        <f>$C113*INDEX(Curves!$BG$8:$BG$68,BF$4-$B113+1)</f>
        <v/>
      </c>
      <c r="BG113" s="121">
        <f>$C113*INDEX(Curves!$BG$8:$BG$68,BG$4-$B113+1)</f>
        <v/>
      </c>
      <c r="BH113" s="121">
        <f>$C113*INDEX(Curves!$BG$8:$BG$68,BH$4-$B113+1)</f>
        <v/>
      </c>
      <c r="BI113" s="121">
        <f>$C113*INDEX(Curves!$BG$8:$BG$68,BI$4-$B113+1)</f>
        <v/>
      </c>
      <c r="BJ113" s="121">
        <f>$C113*INDEX(Curves!$BG$8:$BG$68,BJ$4-$B113+1)</f>
        <v/>
      </c>
      <c r="BK113" s="121">
        <f>$C113*INDEX(Curves!$BG$8:$BG$68,BK$4-$B113+1)</f>
        <v/>
      </c>
      <c r="BL113" s="121">
        <f>$C113*INDEX(Curves!$BG$8:$BG$68,BL$4-$B113+1)</f>
        <v/>
      </c>
    </row>
    <row r="114">
      <c r="A114" s="116" t="inlineStr">
        <is>
          <t>Cohort month 42</t>
        </is>
      </c>
      <c r="B114" s="116" t="n">
        <v>42</v>
      </c>
      <c r="C114" s="33">
        <f>INDEX(Ops!$E$109:$BL$109,1,$B114)</f>
        <v/>
      </c>
      <c r="AU114" s="121">
        <f>$C114*INDEX(Curves!$BG$8:$BG$68,AU$4-$B114+1)</f>
        <v/>
      </c>
      <c r="AV114" s="121">
        <f>$C114*INDEX(Curves!$BG$8:$BG$68,AV$4-$B114+1)</f>
        <v/>
      </c>
      <c r="AW114" s="121">
        <f>$C114*INDEX(Curves!$BG$8:$BG$68,AW$4-$B114+1)</f>
        <v/>
      </c>
      <c r="AX114" s="121">
        <f>$C114*INDEX(Curves!$BG$8:$BG$68,AX$4-$B114+1)</f>
        <v/>
      </c>
      <c r="AY114" s="121">
        <f>$C114*INDEX(Curves!$BG$8:$BG$68,AY$4-$B114+1)</f>
        <v/>
      </c>
      <c r="AZ114" s="121">
        <f>$C114*INDEX(Curves!$BG$8:$BG$68,AZ$4-$B114+1)</f>
        <v/>
      </c>
      <c r="BA114" s="121">
        <f>$C114*INDEX(Curves!$BG$8:$BG$68,BA$4-$B114+1)</f>
        <v/>
      </c>
      <c r="BB114" s="121">
        <f>$C114*INDEX(Curves!$BG$8:$BG$68,BB$4-$B114+1)</f>
        <v/>
      </c>
      <c r="BC114" s="121">
        <f>$C114*INDEX(Curves!$BG$8:$BG$68,BC$4-$B114+1)</f>
        <v/>
      </c>
      <c r="BD114" s="121">
        <f>$C114*INDEX(Curves!$BG$8:$BG$68,BD$4-$B114+1)</f>
        <v/>
      </c>
      <c r="BE114" s="121">
        <f>$C114*INDEX(Curves!$BG$8:$BG$68,BE$4-$B114+1)</f>
        <v/>
      </c>
      <c r="BF114" s="121">
        <f>$C114*INDEX(Curves!$BG$8:$BG$68,BF$4-$B114+1)</f>
        <v/>
      </c>
      <c r="BG114" s="121">
        <f>$C114*INDEX(Curves!$BG$8:$BG$68,BG$4-$B114+1)</f>
        <v/>
      </c>
      <c r="BH114" s="121">
        <f>$C114*INDEX(Curves!$BG$8:$BG$68,BH$4-$B114+1)</f>
        <v/>
      </c>
      <c r="BI114" s="121">
        <f>$C114*INDEX(Curves!$BG$8:$BG$68,BI$4-$B114+1)</f>
        <v/>
      </c>
      <c r="BJ114" s="121">
        <f>$C114*INDEX(Curves!$BG$8:$BG$68,BJ$4-$B114+1)</f>
        <v/>
      </c>
      <c r="BK114" s="121">
        <f>$C114*INDEX(Curves!$BG$8:$BG$68,BK$4-$B114+1)</f>
        <v/>
      </c>
      <c r="BL114" s="121">
        <f>$C114*INDEX(Curves!$BG$8:$BG$68,BL$4-$B114+1)</f>
        <v/>
      </c>
    </row>
    <row r="115">
      <c r="A115" s="116" t="inlineStr">
        <is>
          <t>Cohort month 43</t>
        </is>
      </c>
      <c r="B115" s="116" t="n">
        <v>43</v>
      </c>
      <c r="C115" s="33">
        <f>INDEX(Ops!$E$109:$BL$109,1,$B115)</f>
        <v/>
      </c>
      <c r="AV115" s="121">
        <f>$C115*INDEX(Curves!$BG$8:$BG$68,AV$4-$B115+1)</f>
        <v/>
      </c>
      <c r="AW115" s="121">
        <f>$C115*INDEX(Curves!$BG$8:$BG$68,AW$4-$B115+1)</f>
        <v/>
      </c>
      <c r="AX115" s="121">
        <f>$C115*INDEX(Curves!$BG$8:$BG$68,AX$4-$B115+1)</f>
        <v/>
      </c>
      <c r="AY115" s="121">
        <f>$C115*INDEX(Curves!$BG$8:$BG$68,AY$4-$B115+1)</f>
        <v/>
      </c>
      <c r="AZ115" s="121">
        <f>$C115*INDEX(Curves!$BG$8:$BG$68,AZ$4-$B115+1)</f>
        <v/>
      </c>
      <c r="BA115" s="121">
        <f>$C115*INDEX(Curves!$BG$8:$BG$68,BA$4-$B115+1)</f>
        <v/>
      </c>
      <c r="BB115" s="121">
        <f>$C115*INDEX(Curves!$BG$8:$BG$68,BB$4-$B115+1)</f>
        <v/>
      </c>
      <c r="BC115" s="121">
        <f>$C115*INDEX(Curves!$BG$8:$BG$68,BC$4-$B115+1)</f>
        <v/>
      </c>
      <c r="BD115" s="121">
        <f>$C115*INDEX(Curves!$BG$8:$BG$68,BD$4-$B115+1)</f>
        <v/>
      </c>
      <c r="BE115" s="121">
        <f>$C115*INDEX(Curves!$BG$8:$BG$68,BE$4-$B115+1)</f>
        <v/>
      </c>
      <c r="BF115" s="121">
        <f>$C115*INDEX(Curves!$BG$8:$BG$68,BF$4-$B115+1)</f>
        <v/>
      </c>
      <c r="BG115" s="121">
        <f>$C115*INDEX(Curves!$BG$8:$BG$68,BG$4-$B115+1)</f>
        <v/>
      </c>
      <c r="BH115" s="121">
        <f>$C115*INDEX(Curves!$BG$8:$BG$68,BH$4-$B115+1)</f>
        <v/>
      </c>
      <c r="BI115" s="121">
        <f>$C115*INDEX(Curves!$BG$8:$BG$68,BI$4-$B115+1)</f>
        <v/>
      </c>
      <c r="BJ115" s="121">
        <f>$C115*INDEX(Curves!$BG$8:$BG$68,BJ$4-$B115+1)</f>
        <v/>
      </c>
      <c r="BK115" s="121">
        <f>$C115*INDEX(Curves!$BG$8:$BG$68,BK$4-$B115+1)</f>
        <v/>
      </c>
      <c r="BL115" s="121">
        <f>$C115*INDEX(Curves!$BG$8:$BG$68,BL$4-$B115+1)</f>
        <v/>
      </c>
    </row>
    <row r="116">
      <c r="A116" s="116" t="inlineStr">
        <is>
          <t>Cohort month 44</t>
        </is>
      </c>
      <c r="B116" s="116" t="n">
        <v>44</v>
      </c>
      <c r="C116" s="33">
        <f>INDEX(Ops!$E$109:$BL$109,1,$B116)</f>
        <v/>
      </c>
      <c r="AW116" s="121">
        <f>$C116*INDEX(Curves!$BG$8:$BG$68,AW$4-$B116+1)</f>
        <v/>
      </c>
      <c r="AX116" s="121">
        <f>$C116*INDEX(Curves!$BG$8:$BG$68,AX$4-$B116+1)</f>
        <v/>
      </c>
      <c r="AY116" s="121">
        <f>$C116*INDEX(Curves!$BG$8:$BG$68,AY$4-$B116+1)</f>
        <v/>
      </c>
      <c r="AZ116" s="121">
        <f>$C116*INDEX(Curves!$BG$8:$BG$68,AZ$4-$B116+1)</f>
        <v/>
      </c>
      <c r="BA116" s="121">
        <f>$C116*INDEX(Curves!$BG$8:$BG$68,BA$4-$B116+1)</f>
        <v/>
      </c>
      <c r="BB116" s="121">
        <f>$C116*INDEX(Curves!$BG$8:$BG$68,BB$4-$B116+1)</f>
        <v/>
      </c>
      <c r="BC116" s="121">
        <f>$C116*INDEX(Curves!$BG$8:$BG$68,BC$4-$B116+1)</f>
        <v/>
      </c>
      <c r="BD116" s="121">
        <f>$C116*INDEX(Curves!$BG$8:$BG$68,BD$4-$B116+1)</f>
        <v/>
      </c>
      <c r="BE116" s="121">
        <f>$C116*INDEX(Curves!$BG$8:$BG$68,BE$4-$B116+1)</f>
        <v/>
      </c>
      <c r="BF116" s="121">
        <f>$C116*INDEX(Curves!$BG$8:$BG$68,BF$4-$B116+1)</f>
        <v/>
      </c>
      <c r="BG116" s="121">
        <f>$C116*INDEX(Curves!$BG$8:$BG$68,BG$4-$B116+1)</f>
        <v/>
      </c>
      <c r="BH116" s="121">
        <f>$C116*INDEX(Curves!$BG$8:$BG$68,BH$4-$B116+1)</f>
        <v/>
      </c>
      <c r="BI116" s="121">
        <f>$C116*INDEX(Curves!$BG$8:$BG$68,BI$4-$B116+1)</f>
        <v/>
      </c>
      <c r="BJ116" s="121">
        <f>$C116*INDEX(Curves!$BG$8:$BG$68,BJ$4-$B116+1)</f>
        <v/>
      </c>
      <c r="BK116" s="121">
        <f>$C116*INDEX(Curves!$BG$8:$BG$68,BK$4-$B116+1)</f>
        <v/>
      </c>
      <c r="BL116" s="121">
        <f>$C116*INDEX(Curves!$BG$8:$BG$68,BL$4-$B116+1)</f>
        <v/>
      </c>
    </row>
    <row r="117">
      <c r="A117" s="116" t="inlineStr">
        <is>
          <t>Cohort month 45</t>
        </is>
      </c>
      <c r="B117" s="116" t="n">
        <v>45</v>
      </c>
      <c r="C117" s="33">
        <f>INDEX(Ops!$E$109:$BL$109,1,$B117)</f>
        <v/>
      </c>
      <c r="AX117" s="121">
        <f>$C117*INDEX(Curves!$BG$8:$BG$68,AX$4-$B117+1)</f>
        <v/>
      </c>
      <c r="AY117" s="121">
        <f>$C117*INDEX(Curves!$BG$8:$BG$68,AY$4-$B117+1)</f>
        <v/>
      </c>
      <c r="AZ117" s="121">
        <f>$C117*INDEX(Curves!$BG$8:$BG$68,AZ$4-$B117+1)</f>
        <v/>
      </c>
      <c r="BA117" s="121">
        <f>$C117*INDEX(Curves!$BG$8:$BG$68,BA$4-$B117+1)</f>
        <v/>
      </c>
      <c r="BB117" s="121">
        <f>$C117*INDEX(Curves!$BG$8:$BG$68,BB$4-$B117+1)</f>
        <v/>
      </c>
      <c r="BC117" s="121">
        <f>$C117*INDEX(Curves!$BG$8:$BG$68,BC$4-$B117+1)</f>
        <v/>
      </c>
      <c r="BD117" s="121">
        <f>$C117*INDEX(Curves!$BG$8:$BG$68,BD$4-$B117+1)</f>
        <v/>
      </c>
      <c r="BE117" s="121">
        <f>$C117*INDEX(Curves!$BG$8:$BG$68,BE$4-$B117+1)</f>
        <v/>
      </c>
      <c r="BF117" s="121">
        <f>$C117*INDEX(Curves!$BG$8:$BG$68,BF$4-$B117+1)</f>
        <v/>
      </c>
      <c r="BG117" s="121">
        <f>$C117*INDEX(Curves!$BG$8:$BG$68,BG$4-$B117+1)</f>
        <v/>
      </c>
      <c r="BH117" s="121">
        <f>$C117*INDEX(Curves!$BG$8:$BG$68,BH$4-$B117+1)</f>
        <v/>
      </c>
      <c r="BI117" s="121">
        <f>$C117*INDEX(Curves!$BG$8:$BG$68,BI$4-$B117+1)</f>
        <v/>
      </c>
      <c r="BJ117" s="121">
        <f>$C117*INDEX(Curves!$BG$8:$BG$68,BJ$4-$B117+1)</f>
        <v/>
      </c>
      <c r="BK117" s="121">
        <f>$C117*INDEX(Curves!$BG$8:$BG$68,BK$4-$B117+1)</f>
        <v/>
      </c>
      <c r="BL117" s="121">
        <f>$C117*INDEX(Curves!$BG$8:$BG$68,BL$4-$B117+1)</f>
        <v/>
      </c>
    </row>
    <row r="118">
      <c r="A118" s="116" t="inlineStr">
        <is>
          <t>Cohort month 46</t>
        </is>
      </c>
      <c r="B118" s="116" t="n">
        <v>46</v>
      </c>
      <c r="C118" s="33">
        <f>INDEX(Ops!$E$109:$BL$109,1,$B118)</f>
        <v/>
      </c>
      <c r="AY118" s="121">
        <f>$C118*INDEX(Curves!$BG$8:$BG$68,AY$4-$B118+1)</f>
        <v/>
      </c>
      <c r="AZ118" s="121">
        <f>$C118*INDEX(Curves!$BG$8:$BG$68,AZ$4-$B118+1)</f>
        <v/>
      </c>
      <c r="BA118" s="121">
        <f>$C118*INDEX(Curves!$BG$8:$BG$68,BA$4-$B118+1)</f>
        <v/>
      </c>
      <c r="BB118" s="121">
        <f>$C118*INDEX(Curves!$BG$8:$BG$68,BB$4-$B118+1)</f>
        <v/>
      </c>
      <c r="BC118" s="121">
        <f>$C118*INDEX(Curves!$BG$8:$BG$68,BC$4-$B118+1)</f>
        <v/>
      </c>
      <c r="BD118" s="121">
        <f>$C118*INDEX(Curves!$BG$8:$BG$68,BD$4-$B118+1)</f>
        <v/>
      </c>
      <c r="BE118" s="121">
        <f>$C118*INDEX(Curves!$BG$8:$BG$68,BE$4-$B118+1)</f>
        <v/>
      </c>
      <c r="BF118" s="121">
        <f>$C118*INDEX(Curves!$BG$8:$BG$68,BF$4-$B118+1)</f>
        <v/>
      </c>
      <c r="BG118" s="121">
        <f>$C118*INDEX(Curves!$BG$8:$BG$68,BG$4-$B118+1)</f>
        <v/>
      </c>
      <c r="BH118" s="121">
        <f>$C118*INDEX(Curves!$BG$8:$BG$68,BH$4-$B118+1)</f>
        <v/>
      </c>
      <c r="BI118" s="121">
        <f>$C118*INDEX(Curves!$BG$8:$BG$68,BI$4-$B118+1)</f>
        <v/>
      </c>
      <c r="BJ118" s="121">
        <f>$C118*INDEX(Curves!$BG$8:$BG$68,BJ$4-$B118+1)</f>
        <v/>
      </c>
      <c r="BK118" s="121">
        <f>$C118*INDEX(Curves!$BG$8:$BG$68,BK$4-$B118+1)</f>
        <v/>
      </c>
      <c r="BL118" s="121">
        <f>$C118*INDEX(Curves!$BG$8:$BG$68,BL$4-$B118+1)</f>
        <v/>
      </c>
    </row>
    <row r="119">
      <c r="A119" s="116" t="inlineStr">
        <is>
          <t>Cohort month 47</t>
        </is>
      </c>
      <c r="B119" s="116" t="n">
        <v>47</v>
      </c>
      <c r="C119" s="33">
        <f>INDEX(Ops!$E$109:$BL$109,1,$B119)</f>
        <v/>
      </c>
      <c r="AZ119" s="121">
        <f>$C119*INDEX(Curves!$BG$8:$BG$68,AZ$4-$B119+1)</f>
        <v/>
      </c>
      <c r="BA119" s="121">
        <f>$C119*INDEX(Curves!$BG$8:$BG$68,BA$4-$B119+1)</f>
        <v/>
      </c>
      <c r="BB119" s="121">
        <f>$C119*INDEX(Curves!$BG$8:$BG$68,BB$4-$B119+1)</f>
        <v/>
      </c>
      <c r="BC119" s="121">
        <f>$C119*INDEX(Curves!$BG$8:$BG$68,BC$4-$B119+1)</f>
        <v/>
      </c>
      <c r="BD119" s="121">
        <f>$C119*INDEX(Curves!$BG$8:$BG$68,BD$4-$B119+1)</f>
        <v/>
      </c>
      <c r="BE119" s="121">
        <f>$C119*INDEX(Curves!$BG$8:$BG$68,BE$4-$B119+1)</f>
        <v/>
      </c>
      <c r="BF119" s="121">
        <f>$C119*INDEX(Curves!$BG$8:$BG$68,BF$4-$B119+1)</f>
        <v/>
      </c>
      <c r="BG119" s="121">
        <f>$C119*INDEX(Curves!$BG$8:$BG$68,BG$4-$B119+1)</f>
        <v/>
      </c>
      <c r="BH119" s="121">
        <f>$C119*INDEX(Curves!$BG$8:$BG$68,BH$4-$B119+1)</f>
        <v/>
      </c>
      <c r="BI119" s="121">
        <f>$C119*INDEX(Curves!$BG$8:$BG$68,BI$4-$B119+1)</f>
        <v/>
      </c>
      <c r="BJ119" s="121">
        <f>$C119*INDEX(Curves!$BG$8:$BG$68,BJ$4-$B119+1)</f>
        <v/>
      </c>
      <c r="BK119" s="121">
        <f>$C119*INDEX(Curves!$BG$8:$BG$68,BK$4-$B119+1)</f>
        <v/>
      </c>
      <c r="BL119" s="121">
        <f>$C119*INDEX(Curves!$BG$8:$BG$68,BL$4-$B119+1)</f>
        <v/>
      </c>
    </row>
    <row r="120">
      <c r="A120" s="116" t="inlineStr">
        <is>
          <t>Cohort month 48</t>
        </is>
      </c>
      <c r="B120" s="116" t="n">
        <v>48</v>
      </c>
      <c r="C120" s="33">
        <f>INDEX(Ops!$E$109:$BL$109,1,$B120)</f>
        <v/>
      </c>
      <c r="BA120" s="121">
        <f>$C120*INDEX(Curves!$BG$8:$BG$68,BA$4-$B120+1)</f>
        <v/>
      </c>
      <c r="BB120" s="121">
        <f>$C120*INDEX(Curves!$BG$8:$BG$68,BB$4-$B120+1)</f>
        <v/>
      </c>
      <c r="BC120" s="121">
        <f>$C120*INDEX(Curves!$BG$8:$BG$68,BC$4-$B120+1)</f>
        <v/>
      </c>
      <c r="BD120" s="121">
        <f>$C120*INDEX(Curves!$BG$8:$BG$68,BD$4-$B120+1)</f>
        <v/>
      </c>
      <c r="BE120" s="121">
        <f>$C120*INDEX(Curves!$BG$8:$BG$68,BE$4-$B120+1)</f>
        <v/>
      </c>
      <c r="BF120" s="121">
        <f>$C120*INDEX(Curves!$BG$8:$BG$68,BF$4-$B120+1)</f>
        <v/>
      </c>
      <c r="BG120" s="121">
        <f>$C120*INDEX(Curves!$BG$8:$BG$68,BG$4-$B120+1)</f>
        <v/>
      </c>
      <c r="BH120" s="121">
        <f>$C120*INDEX(Curves!$BG$8:$BG$68,BH$4-$B120+1)</f>
        <v/>
      </c>
      <c r="BI120" s="121">
        <f>$C120*INDEX(Curves!$BG$8:$BG$68,BI$4-$B120+1)</f>
        <v/>
      </c>
      <c r="BJ120" s="121">
        <f>$C120*INDEX(Curves!$BG$8:$BG$68,BJ$4-$B120+1)</f>
        <v/>
      </c>
      <c r="BK120" s="121">
        <f>$C120*INDEX(Curves!$BG$8:$BG$68,BK$4-$B120+1)</f>
        <v/>
      </c>
      <c r="BL120" s="121">
        <f>$C120*INDEX(Curves!$BG$8:$BG$68,BL$4-$B120+1)</f>
        <v/>
      </c>
    </row>
    <row r="121">
      <c r="A121" s="116" t="inlineStr">
        <is>
          <t>Cohort month 49</t>
        </is>
      </c>
      <c r="B121" s="116" t="n">
        <v>49</v>
      </c>
      <c r="C121" s="33">
        <f>INDEX(Ops!$E$109:$BL$109,1,$B121)</f>
        <v/>
      </c>
      <c r="BB121" s="121">
        <f>$C121*INDEX(Curves!$BG$8:$BG$68,BB$4-$B121+1)</f>
        <v/>
      </c>
      <c r="BC121" s="121">
        <f>$C121*INDEX(Curves!$BG$8:$BG$68,BC$4-$B121+1)</f>
        <v/>
      </c>
      <c r="BD121" s="121">
        <f>$C121*INDEX(Curves!$BG$8:$BG$68,BD$4-$B121+1)</f>
        <v/>
      </c>
      <c r="BE121" s="121">
        <f>$C121*INDEX(Curves!$BG$8:$BG$68,BE$4-$B121+1)</f>
        <v/>
      </c>
      <c r="BF121" s="121">
        <f>$C121*INDEX(Curves!$BG$8:$BG$68,BF$4-$B121+1)</f>
        <v/>
      </c>
      <c r="BG121" s="121">
        <f>$C121*INDEX(Curves!$BG$8:$BG$68,BG$4-$B121+1)</f>
        <v/>
      </c>
      <c r="BH121" s="121">
        <f>$C121*INDEX(Curves!$BG$8:$BG$68,BH$4-$B121+1)</f>
        <v/>
      </c>
      <c r="BI121" s="121">
        <f>$C121*INDEX(Curves!$BG$8:$BG$68,BI$4-$B121+1)</f>
        <v/>
      </c>
      <c r="BJ121" s="121">
        <f>$C121*INDEX(Curves!$BG$8:$BG$68,BJ$4-$B121+1)</f>
        <v/>
      </c>
      <c r="BK121" s="121">
        <f>$C121*INDEX(Curves!$BG$8:$BG$68,BK$4-$B121+1)</f>
        <v/>
      </c>
      <c r="BL121" s="121">
        <f>$C121*INDEX(Curves!$BG$8:$BG$68,BL$4-$B121+1)</f>
        <v/>
      </c>
    </row>
    <row r="122">
      <c r="A122" s="116" t="inlineStr">
        <is>
          <t>Cohort month 50</t>
        </is>
      </c>
      <c r="B122" s="116" t="n">
        <v>50</v>
      </c>
      <c r="C122" s="33">
        <f>INDEX(Ops!$E$109:$BL$109,1,$B122)</f>
        <v/>
      </c>
      <c r="BC122" s="121">
        <f>$C122*INDEX(Curves!$BG$8:$BG$68,BC$4-$B122+1)</f>
        <v/>
      </c>
      <c r="BD122" s="121">
        <f>$C122*INDEX(Curves!$BG$8:$BG$68,BD$4-$B122+1)</f>
        <v/>
      </c>
      <c r="BE122" s="121">
        <f>$C122*INDEX(Curves!$BG$8:$BG$68,BE$4-$B122+1)</f>
        <v/>
      </c>
      <c r="BF122" s="121">
        <f>$C122*INDEX(Curves!$BG$8:$BG$68,BF$4-$B122+1)</f>
        <v/>
      </c>
      <c r="BG122" s="121">
        <f>$C122*INDEX(Curves!$BG$8:$BG$68,BG$4-$B122+1)</f>
        <v/>
      </c>
      <c r="BH122" s="121">
        <f>$C122*INDEX(Curves!$BG$8:$BG$68,BH$4-$B122+1)</f>
        <v/>
      </c>
      <c r="BI122" s="121">
        <f>$C122*INDEX(Curves!$BG$8:$BG$68,BI$4-$B122+1)</f>
        <v/>
      </c>
      <c r="BJ122" s="121">
        <f>$C122*INDEX(Curves!$BG$8:$BG$68,BJ$4-$B122+1)</f>
        <v/>
      </c>
      <c r="BK122" s="121">
        <f>$C122*INDEX(Curves!$BG$8:$BG$68,BK$4-$B122+1)</f>
        <v/>
      </c>
      <c r="BL122" s="121">
        <f>$C122*INDEX(Curves!$BG$8:$BG$68,BL$4-$B122+1)</f>
        <v/>
      </c>
    </row>
    <row r="123">
      <c r="A123" s="116" t="inlineStr">
        <is>
          <t>Cohort month 51</t>
        </is>
      </c>
      <c r="B123" s="116" t="n">
        <v>51</v>
      </c>
      <c r="C123" s="33">
        <f>INDEX(Ops!$E$109:$BL$109,1,$B123)</f>
        <v/>
      </c>
      <c r="BD123" s="121">
        <f>$C123*INDEX(Curves!$BG$8:$BG$68,BD$4-$B123+1)</f>
        <v/>
      </c>
      <c r="BE123" s="121">
        <f>$C123*INDEX(Curves!$BG$8:$BG$68,BE$4-$B123+1)</f>
        <v/>
      </c>
      <c r="BF123" s="121">
        <f>$C123*INDEX(Curves!$BG$8:$BG$68,BF$4-$B123+1)</f>
        <v/>
      </c>
      <c r="BG123" s="121">
        <f>$C123*INDEX(Curves!$BG$8:$BG$68,BG$4-$B123+1)</f>
        <v/>
      </c>
      <c r="BH123" s="121">
        <f>$C123*INDEX(Curves!$BG$8:$BG$68,BH$4-$B123+1)</f>
        <v/>
      </c>
      <c r="BI123" s="121">
        <f>$C123*INDEX(Curves!$BG$8:$BG$68,BI$4-$B123+1)</f>
        <v/>
      </c>
      <c r="BJ123" s="121">
        <f>$C123*INDEX(Curves!$BG$8:$BG$68,BJ$4-$B123+1)</f>
        <v/>
      </c>
      <c r="BK123" s="121">
        <f>$C123*INDEX(Curves!$BG$8:$BG$68,BK$4-$B123+1)</f>
        <v/>
      </c>
      <c r="BL123" s="121">
        <f>$C123*INDEX(Curves!$BG$8:$BG$68,BL$4-$B123+1)</f>
        <v/>
      </c>
    </row>
    <row r="124">
      <c r="A124" s="116" t="inlineStr">
        <is>
          <t>Cohort month 52</t>
        </is>
      </c>
      <c r="B124" s="116" t="n">
        <v>52</v>
      </c>
      <c r="C124" s="33">
        <f>INDEX(Ops!$E$109:$BL$109,1,$B124)</f>
        <v/>
      </c>
      <c r="BE124" s="121">
        <f>$C124*INDEX(Curves!$BG$8:$BG$68,BE$4-$B124+1)</f>
        <v/>
      </c>
      <c r="BF124" s="121">
        <f>$C124*INDEX(Curves!$BG$8:$BG$68,BF$4-$B124+1)</f>
        <v/>
      </c>
      <c r="BG124" s="121">
        <f>$C124*INDEX(Curves!$BG$8:$BG$68,BG$4-$B124+1)</f>
        <v/>
      </c>
      <c r="BH124" s="121">
        <f>$C124*INDEX(Curves!$BG$8:$BG$68,BH$4-$B124+1)</f>
        <v/>
      </c>
      <c r="BI124" s="121">
        <f>$C124*INDEX(Curves!$BG$8:$BG$68,BI$4-$B124+1)</f>
        <v/>
      </c>
      <c r="BJ124" s="121">
        <f>$C124*INDEX(Curves!$BG$8:$BG$68,BJ$4-$B124+1)</f>
        <v/>
      </c>
      <c r="BK124" s="121">
        <f>$C124*INDEX(Curves!$BG$8:$BG$68,BK$4-$B124+1)</f>
        <v/>
      </c>
      <c r="BL124" s="121">
        <f>$C124*INDEX(Curves!$BG$8:$BG$68,BL$4-$B124+1)</f>
        <v/>
      </c>
    </row>
    <row r="125">
      <c r="A125" s="116" t="inlineStr">
        <is>
          <t>Cohort month 53</t>
        </is>
      </c>
      <c r="B125" s="116" t="n">
        <v>53</v>
      </c>
      <c r="C125" s="33">
        <f>INDEX(Ops!$E$109:$BL$109,1,$B125)</f>
        <v/>
      </c>
      <c r="BF125" s="121">
        <f>$C125*INDEX(Curves!$BG$8:$BG$68,BF$4-$B125+1)</f>
        <v/>
      </c>
      <c r="BG125" s="121">
        <f>$C125*INDEX(Curves!$BG$8:$BG$68,BG$4-$B125+1)</f>
        <v/>
      </c>
      <c r="BH125" s="121">
        <f>$C125*INDEX(Curves!$BG$8:$BG$68,BH$4-$B125+1)</f>
        <v/>
      </c>
      <c r="BI125" s="121">
        <f>$C125*INDEX(Curves!$BG$8:$BG$68,BI$4-$B125+1)</f>
        <v/>
      </c>
      <c r="BJ125" s="121">
        <f>$C125*INDEX(Curves!$BG$8:$BG$68,BJ$4-$B125+1)</f>
        <v/>
      </c>
      <c r="BK125" s="121">
        <f>$C125*INDEX(Curves!$BG$8:$BG$68,BK$4-$B125+1)</f>
        <v/>
      </c>
      <c r="BL125" s="121">
        <f>$C125*INDEX(Curves!$BG$8:$BG$68,BL$4-$B125+1)</f>
        <v/>
      </c>
    </row>
    <row r="126">
      <c r="A126" s="116" t="inlineStr">
        <is>
          <t>Cohort month 54</t>
        </is>
      </c>
      <c r="B126" s="116" t="n">
        <v>54</v>
      </c>
      <c r="C126" s="33">
        <f>INDEX(Ops!$E$109:$BL$109,1,$B126)</f>
        <v/>
      </c>
      <c r="BG126" s="121">
        <f>$C126*INDEX(Curves!$BG$8:$BG$68,BG$4-$B126+1)</f>
        <v/>
      </c>
      <c r="BH126" s="121">
        <f>$C126*INDEX(Curves!$BG$8:$BG$68,BH$4-$B126+1)</f>
        <v/>
      </c>
      <c r="BI126" s="121">
        <f>$C126*INDEX(Curves!$BG$8:$BG$68,BI$4-$B126+1)</f>
        <v/>
      </c>
      <c r="BJ126" s="121">
        <f>$C126*INDEX(Curves!$BG$8:$BG$68,BJ$4-$B126+1)</f>
        <v/>
      </c>
      <c r="BK126" s="121">
        <f>$C126*INDEX(Curves!$BG$8:$BG$68,BK$4-$B126+1)</f>
        <v/>
      </c>
      <c r="BL126" s="121">
        <f>$C126*INDEX(Curves!$BG$8:$BG$68,BL$4-$B126+1)</f>
        <v/>
      </c>
    </row>
    <row r="127">
      <c r="A127" s="116" t="inlineStr">
        <is>
          <t>Cohort month 55</t>
        </is>
      </c>
      <c r="B127" s="116" t="n">
        <v>55</v>
      </c>
      <c r="C127" s="33">
        <f>INDEX(Ops!$E$109:$BL$109,1,$B127)</f>
        <v/>
      </c>
      <c r="BH127" s="121">
        <f>$C127*INDEX(Curves!$BG$8:$BG$68,BH$4-$B127+1)</f>
        <v/>
      </c>
      <c r="BI127" s="121">
        <f>$C127*INDEX(Curves!$BG$8:$BG$68,BI$4-$B127+1)</f>
        <v/>
      </c>
      <c r="BJ127" s="121">
        <f>$C127*INDEX(Curves!$BG$8:$BG$68,BJ$4-$B127+1)</f>
        <v/>
      </c>
      <c r="BK127" s="121">
        <f>$C127*INDEX(Curves!$BG$8:$BG$68,BK$4-$B127+1)</f>
        <v/>
      </c>
      <c r="BL127" s="121">
        <f>$C127*INDEX(Curves!$BG$8:$BG$68,BL$4-$B127+1)</f>
        <v/>
      </c>
    </row>
    <row r="128">
      <c r="A128" s="116" t="inlineStr">
        <is>
          <t>Cohort month 56</t>
        </is>
      </c>
      <c r="B128" s="116" t="n">
        <v>56</v>
      </c>
      <c r="C128" s="33">
        <f>INDEX(Ops!$E$109:$BL$109,1,$B128)</f>
        <v/>
      </c>
      <c r="BI128" s="121">
        <f>$C128*INDEX(Curves!$BG$8:$BG$68,BI$4-$B128+1)</f>
        <v/>
      </c>
      <c r="BJ128" s="121">
        <f>$C128*INDEX(Curves!$BG$8:$BG$68,BJ$4-$B128+1)</f>
        <v/>
      </c>
      <c r="BK128" s="121">
        <f>$C128*INDEX(Curves!$BG$8:$BG$68,BK$4-$B128+1)</f>
        <v/>
      </c>
      <c r="BL128" s="121">
        <f>$C128*INDEX(Curves!$BG$8:$BG$68,BL$4-$B128+1)</f>
        <v/>
      </c>
    </row>
    <row r="129">
      <c r="A129" s="116" t="inlineStr">
        <is>
          <t>Cohort month 57</t>
        </is>
      </c>
      <c r="B129" s="116" t="n">
        <v>57</v>
      </c>
      <c r="C129" s="33">
        <f>INDEX(Ops!$E$109:$BL$109,1,$B129)</f>
        <v/>
      </c>
      <c r="BJ129" s="121">
        <f>$C129*INDEX(Curves!$BG$8:$BG$68,BJ$4-$B129+1)</f>
        <v/>
      </c>
      <c r="BK129" s="121">
        <f>$C129*INDEX(Curves!$BG$8:$BG$68,BK$4-$B129+1)</f>
        <v/>
      </c>
      <c r="BL129" s="121">
        <f>$C129*INDEX(Curves!$BG$8:$BG$68,BL$4-$B129+1)</f>
        <v/>
      </c>
    </row>
    <row r="130">
      <c r="A130" s="116" t="inlineStr">
        <is>
          <t>Cohort month 58</t>
        </is>
      </c>
      <c r="B130" s="116" t="n">
        <v>58</v>
      </c>
      <c r="C130" s="33">
        <f>INDEX(Ops!$E$109:$BL$109,1,$B130)</f>
        <v/>
      </c>
      <c r="BK130" s="121">
        <f>$C130*INDEX(Curves!$BG$8:$BG$68,BK$4-$B130+1)</f>
        <v/>
      </c>
      <c r="BL130" s="121">
        <f>$C130*INDEX(Curves!$BG$8:$BG$68,BL$4-$B130+1)</f>
        <v/>
      </c>
    </row>
    <row r="131">
      <c r="A131" s="116" t="inlineStr">
        <is>
          <t>Cohort month 59</t>
        </is>
      </c>
      <c r="B131" s="116" t="n">
        <v>59</v>
      </c>
      <c r="C131" s="33">
        <f>INDEX(Ops!$E$109:$BL$109,1,$B131)</f>
        <v/>
      </c>
      <c r="BL131" s="121">
        <f>$C131*INDEX(Curves!$BG$8:$BG$68,BL$4-$B131+1)</f>
        <v/>
      </c>
    </row>
    <row r="132">
      <c r="A132" s="116" t="inlineStr">
        <is>
          <t>Cohort month 60</t>
        </is>
      </c>
      <c r="B132" s="116"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INDEX(Ops!$E$110:$BL$110,1,$B136)</f>
        <v/>
      </c>
      <c r="F136" s="121">
        <f>$C136*INDEX(Curves!$BF$8:$BF$68,F$4-$B136+1)</f>
        <v/>
      </c>
      <c r="G136" s="121">
        <f>$C136*INDEX(Curves!$BF$8:$BF$68,G$4-$B136+1)</f>
        <v/>
      </c>
      <c r="H136" s="121">
        <f>$C136*INDEX(Curves!$BF$8:$BF$68,H$4-$B136+1)</f>
        <v/>
      </c>
      <c r="I136" s="121">
        <f>$C136*INDEX(Curves!$BF$8:$BF$68,I$4-$B136+1)</f>
        <v/>
      </c>
      <c r="J136" s="121">
        <f>$C136*INDEX(Curves!$BF$8:$BF$68,J$4-$B136+1)</f>
        <v/>
      </c>
      <c r="K136" s="121">
        <f>$C136*INDEX(Curves!$BF$8:$BF$68,K$4-$B136+1)</f>
        <v/>
      </c>
      <c r="L136" s="121">
        <f>$C136*INDEX(Curves!$BF$8:$BF$68,L$4-$B136+1)</f>
        <v/>
      </c>
      <c r="M136" s="121">
        <f>$C136*INDEX(Curves!$BF$8:$BF$68,M$4-$B136+1)</f>
        <v/>
      </c>
      <c r="N136" s="121">
        <f>$C136*INDEX(Curves!$BF$8:$BF$68,N$4-$B136+1)</f>
        <v/>
      </c>
      <c r="O136" s="121">
        <f>$C136*INDEX(Curves!$BF$8:$BF$68,O$4-$B136+1)</f>
        <v/>
      </c>
      <c r="P136" s="121">
        <f>$C136*INDEX(Curves!$BF$8:$BF$68,P$4-$B136+1)</f>
        <v/>
      </c>
      <c r="Q136" s="121">
        <f>$C136*INDEX(Curves!$BF$8:$BF$68,Q$4-$B136+1)</f>
        <v/>
      </c>
      <c r="R136" s="121">
        <f>$C136*INDEX(Curves!$BF$8:$BF$68,R$4-$B136+1)</f>
        <v/>
      </c>
      <c r="S136" s="121">
        <f>$C136*INDEX(Curves!$BF$8:$BF$68,S$4-$B136+1)</f>
        <v/>
      </c>
      <c r="T136" s="121">
        <f>$C136*INDEX(Curves!$BF$8:$BF$68,T$4-$B136+1)</f>
        <v/>
      </c>
      <c r="U136" s="121">
        <f>$C136*INDEX(Curves!$BF$8:$BF$68,U$4-$B136+1)</f>
        <v/>
      </c>
      <c r="V136" s="121">
        <f>$C136*INDEX(Curves!$BF$8:$BF$68,V$4-$B136+1)</f>
        <v/>
      </c>
      <c r="W136" s="121">
        <f>$C136*INDEX(Curves!$BF$8:$BF$68,W$4-$B136+1)</f>
        <v/>
      </c>
      <c r="X136" s="121">
        <f>$C136*INDEX(Curves!$BF$8:$BF$68,X$4-$B136+1)</f>
        <v/>
      </c>
      <c r="Y136" s="121">
        <f>$C136*INDEX(Curves!$BF$8:$BF$68,Y$4-$B136+1)</f>
        <v/>
      </c>
      <c r="Z136" s="121">
        <f>$C136*INDEX(Curves!$BF$8:$BF$68,Z$4-$B136+1)</f>
        <v/>
      </c>
      <c r="AA136" s="121">
        <f>$C136*INDEX(Curves!$BF$8:$BF$68,AA$4-$B136+1)</f>
        <v/>
      </c>
      <c r="AB136" s="121">
        <f>$C136*INDEX(Curves!$BF$8:$BF$68,AB$4-$B136+1)</f>
        <v/>
      </c>
      <c r="AC136" s="121">
        <f>$C136*INDEX(Curves!$BF$8:$BF$68,AC$4-$B136+1)</f>
        <v/>
      </c>
      <c r="AD136" s="121">
        <f>$C136*INDEX(Curves!$BF$8:$BF$68,AD$4-$B136+1)</f>
        <v/>
      </c>
      <c r="AE136" s="121">
        <f>$C136*INDEX(Curves!$BF$8:$BF$68,AE$4-$B136+1)</f>
        <v/>
      </c>
      <c r="AF136" s="121">
        <f>$C136*INDEX(Curves!$BF$8:$BF$68,AF$4-$B136+1)</f>
        <v/>
      </c>
      <c r="AG136" s="121">
        <f>$C136*INDEX(Curves!$BF$8:$BF$68,AG$4-$B136+1)</f>
        <v/>
      </c>
      <c r="AH136" s="121">
        <f>$C136*INDEX(Curves!$BF$8:$BF$68,AH$4-$B136+1)</f>
        <v/>
      </c>
      <c r="AI136" s="121">
        <f>$C136*INDEX(Curves!$BF$8:$BF$68,AI$4-$B136+1)</f>
        <v/>
      </c>
      <c r="AJ136" s="121">
        <f>$C136*INDEX(Curves!$BF$8:$BF$68,AJ$4-$B136+1)</f>
        <v/>
      </c>
      <c r="AK136" s="121">
        <f>$C136*INDEX(Curves!$BF$8:$BF$68,AK$4-$B136+1)</f>
        <v/>
      </c>
      <c r="AL136" s="121">
        <f>$C136*INDEX(Curves!$BF$8:$BF$68,AL$4-$B136+1)</f>
        <v/>
      </c>
      <c r="AM136" s="121">
        <f>$C136*INDEX(Curves!$BF$8:$BF$68,AM$4-$B136+1)</f>
        <v/>
      </c>
      <c r="AN136" s="121">
        <f>$C136*INDEX(Curves!$BF$8:$BF$68,AN$4-$B136+1)</f>
        <v/>
      </c>
      <c r="AO136" s="121">
        <f>$C136*INDEX(Curves!$BF$8:$BF$68,AO$4-$B136+1)</f>
        <v/>
      </c>
      <c r="AP136" s="121">
        <f>$C136*INDEX(Curves!$BF$8:$BF$68,AP$4-$B136+1)</f>
        <v/>
      </c>
      <c r="AQ136" s="121">
        <f>$C136*INDEX(Curves!$BF$8:$BF$68,AQ$4-$B136+1)</f>
        <v/>
      </c>
      <c r="AR136" s="121">
        <f>$C136*INDEX(Curves!$BF$8:$BF$68,AR$4-$B136+1)</f>
        <v/>
      </c>
      <c r="AS136" s="121">
        <f>$C136*INDEX(Curves!$BF$8:$BF$68,AS$4-$B136+1)</f>
        <v/>
      </c>
      <c r="AT136" s="121">
        <f>$C136*INDEX(Curves!$BF$8:$BF$68,AT$4-$B136+1)</f>
        <v/>
      </c>
      <c r="AU136" s="121">
        <f>$C136*INDEX(Curves!$BF$8:$BF$68,AU$4-$B136+1)</f>
        <v/>
      </c>
      <c r="AV136" s="121">
        <f>$C136*INDEX(Curves!$BF$8:$BF$68,AV$4-$B136+1)</f>
        <v/>
      </c>
      <c r="AW136" s="121">
        <f>$C136*INDEX(Curves!$BF$8:$BF$68,AW$4-$B136+1)</f>
        <v/>
      </c>
      <c r="AX136" s="121">
        <f>$C136*INDEX(Curves!$BF$8:$BF$68,AX$4-$B136+1)</f>
        <v/>
      </c>
      <c r="AY136" s="121">
        <f>$C136*INDEX(Curves!$BF$8:$BF$68,AY$4-$B136+1)</f>
        <v/>
      </c>
      <c r="AZ136" s="121">
        <f>$C136*INDEX(Curves!$BF$8:$BF$68,AZ$4-$B136+1)</f>
        <v/>
      </c>
      <c r="BA136" s="121">
        <f>$C136*INDEX(Curves!$BF$8:$BF$68,BA$4-$B136+1)</f>
        <v/>
      </c>
      <c r="BB136" s="121">
        <f>$C136*INDEX(Curves!$BF$8:$BF$68,BB$4-$B136+1)</f>
        <v/>
      </c>
      <c r="BC136" s="121">
        <f>$C136*INDEX(Curves!$BF$8:$BF$68,BC$4-$B136+1)</f>
        <v/>
      </c>
      <c r="BD136" s="121">
        <f>$C136*INDEX(Curves!$BF$8:$BF$68,BD$4-$B136+1)</f>
        <v/>
      </c>
      <c r="BE136" s="121">
        <f>$C136*INDEX(Curves!$BF$8:$BF$68,BE$4-$B136+1)</f>
        <v/>
      </c>
      <c r="BF136" s="121">
        <f>$C136*INDEX(Curves!$BF$8:$BF$68,BF$4-$B136+1)</f>
        <v/>
      </c>
      <c r="BG136" s="121">
        <f>$C136*INDEX(Curves!$BF$8:$BF$68,BG$4-$B136+1)</f>
        <v/>
      </c>
      <c r="BH136" s="121">
        <f>$C136*INDEX(Curves!$BF$8:$BF$68,BH$4-$B136+1)</f>
        <v/>
      </c>
      <c r="BI136" s="121">
        <f>$C136*INDEX(Curves!$BF$8:$BF$68,BI$4-$B136+1)</f>
        <v/>
      </c>
      <c r="BJ136" s="121">
        <f>$C136*INDEX(Curves!$BF$8:$BF$68,BJ$4-$B136+1)</f>
        <v/>
      </c>
      <c r="BK136" s="121">
        <f>$C136*INDEX(Curves!$BF$8:$BF$68,BK$4-$B136+1)</f>
        <v/>
      </c>
      <c r="BL136" s="121">
        <f>$C136*INDEX(Curves!$BF$8:$BF$68,BL$4-$B136+1)</f>
        <v/>
      </c>
    </row>
    <row r="137">
      <c r="A137" s="116" t="inlineStr">
        <is>
          <t>Cohort month 2</t>
        </is>
      </c>
      <c r="B137" s="116" t="n">
        <v>2</v>
      </c>
      <c r="C137" s="33">
        <f>INDEX(Ops!$E$110:$BL$110,1,$B137)</f>
        <v/>
      </c>
      <c r="G137" s="121">
        <f>$C137*INDEX(Curves!$BF$8:$BF$68,G$4-$B137+1)</f>
        <v/>
      </c>
      <c r="H137" s="121">
        <f>$C137*INDEX(Curves!$BF$8:$BF$68,H$4-$B137+1)</f>
        <v/>
      </c>
      <c r="I137" s="121">
        <f>$C137*INDEX(Curves!$BF$8:$BF$68,I$4-$B137+1)</f>
        <v/>
      </c>
      <c r="J137" s="121">
        <f>$C137*INDEX(Curves!$BF$8:$BF$68,J$4-$B137+1)</f>
        <v/>
      </c>
      <c r="K137" s="121">
        <f>$C137*INDEX(Curves!$BF$8:$BF$68,K$4-$B137+1)</f>
        <v/>
      </c>
      <c r="L137" s="121">
        <f>$C137*INDEX(Curves!$BF$8:$BF$68,L$4-$B137+1)</f>
        <v/>
      </c>
      <c r="M137" s="121">
        <f>$C137*INDEX(Curves!$BF$8:$BF$68,M$4-$B137+1)</f>
        <v/>
      </c>
      <c r="N137" s="121">
        <f>$C137*INDEX(Curves!$BF$8:$BF$68,N$4-$B137+1)</f>
        <v/>
      </c>
      <c r="O137" s="121">
        <f>$C137*INDEX(Curves!$BF$8:$BF$68,O$4-$B137+1)</f>
        <v/>
      </c>
      <c r="P137" s="121">
        <f>$C137*INDEX(Curves!$BF$8:$BF$68,P$4-$B137+1)</f>
        <v/>
      </c>
      <c r="Q137" s="121">
        <f>$C137*INDEX(Curves!$BF$8:$BF$68,Q$4-$B137+1)</f>
        <v/>
      </c>
      <c r="R137" s="121">
        <f>$C137*INDEX(Curves!$BF$8:$BF$68,R$4-$B137+1)</f>
        <v/>
      </c>
      <c r="S137" s="121">
        <f>$C137*INDEX(Curves!$BF$8:$BF$68,S$4-$B137+1)</f>
        <v/>
      </c>
      <c r="T137" s="121">
        <f>$C137*INDEX(Curves!$BF$8:$BF$68,T$4-$B137+1)</f>
        <v/>
      </c>
      <c r="U137" s="121">
        <f>$C137*INDEX(Curves!$BF$8:$BF$68,U$4-$B137+1)</f>
        <v/>
      </c>
      <c r="V137" s="121">
        <f>$C137*INDEX(Curves!$BF$8:$BF$68,V$4-$B137+1)</f>
        <v/>
      </c>
      <c r="W137" s="121">
        <f>$C137*INDEX(Curves!$BF$8:$BF$68,W$4-$B137+1)</f>
        <v/>
      </c>
      <c r="X137" s="121">
        <f>$C137*INDEX(Curves!$BF$8:$BF$68,X$4-$B137+1)</f>
        <v/>
      </c>
      <c r="Y137" s="121">
        <f>$C137*INDEX(Curves!$BF$8:$BF$68,Y$4-$B137+1)</f>
        <v/>
      </c>
      <c r="Z137" s="121">
        <f>$C137*INDEX(Curves!$BF$8:$BF$68,Z$4-$B137+1)</f>
        <v/>
      </c>
      <c r="AA137" s="121">
        <f>$C137*INDEX(Curves!$BF$8:$BF$68,AA$4-$B137+1)</f>
        <v/>
      </c>
      <c r="AB137" s="121">
        <f>$C137*INDEX(Curves!$BF$8:$BF$68,AB$4-$B137+1)</f>
        <v/>
      </c>
      <c r="AC137" s="121">
        <f>$C137*INDEX(Curves!$BF$8:$BF$68,AC$4-$B137+1)</f>
        <v/>
      </c>
      <c r="AD137" s="121">
        <f>$C137*INDEX(Curves!$BF$8:$BF$68,AD$4-$B137+1)</f>
        <v/>
      </c>
      <c r="AE137" s="121">
        <f>$C137*INDEX(Curves!$BF$8:$BF$68,AE$4-$B137+1)</f>
        <v/>
      </c>
      <c r="AF137" s="121">
        <f>$C137*INDEX(Curves!$BF$8:$BF$68,AF$4-$B137+1)</f>
        <v/>
      </c>
      <c r="AG137" s="121">
        <f>$C137*INDEX(Curves!$BF$8:$BF$68,AG$4-$B137+1)</f>
        <v/>
      </c>
      <c r="AH137" s="121">
        <f>$C137*INDEX(Curves!$BF$8:$BF$68,AH$4-$B137+1)</f>
        <v/>
      </c>
      <c r="AI137" s="121">
        <f>$C137*INDEX(Curves!$BF$8:$BF$68,AI$4-$B137+1)</f>
        <v/>
      </c>
      <c r="AJ137" s="121">
        <f>$C137*INDEX(Curves!$BF$8:$BF$68,AJ$4-$B137+1)</f>
        <v/>
      </c>
      <c r="AK137" s="121">
        <f>$C137*INDEX(Curves!$BF$8:$BF$68,AK$4-$B137+1)</f>
        <v/>
      </c>
      <c r="AL137" s="121">
        <f>$C137*INDEX(Curves!$BF$8:$BF$68,AL$4-$B137+1)</f>
        <v/>
      </c>
      <c r="AM137" s="121">
        <f>$C137*INDEX(Curves!$BF$8:$BF$68,AM$4-$B137+1)</f>
        <v/>
      </c>
      <c r="AN137" s="121">
        <f>$C137*INDEX(Curves!$BF$8:$BF$68,AN$4-$B137+1)</f>
        <v/>
      </c>
      <c r="AO137" s="121">
        <f>$C137*INDEX(Curves!$BF$8:$BF$68,AO$4-$B137+1)</f>
        <v/>
      </c>
      <c r="AP137" s="121">
        <f>$C137*INDEX(Curves!$BF$8:$BF$68,AP$4-$B137+1)</f>
        <v/>
      </c>
      <c r="AQ137" s="121">
        <f>$C137*INDEX(Curves!$BF$8:$BF$68,AQ$4-$B137+1)</f>
        <v/>
      </c>
      <c r="AR137" s="121">
        <f>$C137*INDEX(Curves!$BF$8:$BF$68,AR$4-$B137+1)</f>
        <v/>
      </c>
      <c r="AS137" s="121">
        <f>$C137*INDEX(Curves!$BF$8:$BF$68,AS$4-$B137+1)</f>
        <v/>
      </c>
      <c r="AT137" s="121">
        <f>$C137*INDEX(Curves!$BF$8:$BF$68,AT$4-$B137+1)</f>
        <v/>
      </c>
      <c r="AU137" s="121">
        <f>$C137*INDEX(Curves!$BF$8:$BF$68,AU$4-$B137+1)</f>
        <v/>
      </c>
      <c r="AV137" s="121">
        <f>$C137*INDEX(Curves!$BF$8:$BF$68,AV$4-$B137+1)</f>
        <v/>
      </c>
      <c r="AW137" s="121">
        <f>$C137*INDEX(Curves!$BF$8:$BF$68,AW$4-$B137+1)</f>
        <v/>
      </c>
      <c r="AX137" s="121">
        <f>$C137*INDEX(Curves!$BF$8:$BF$68,AX$4-$B137+1)</f>
        <v/>
      </c>
      <c r="AY137" s="121">
        <f>$C137*INDEX(Curves!$BF$8:$BF$68,AY$4-$B137+1)</f>
        <v/>
      </c>
      <c r="AZ137" s="121">
        <f>$C137*INDEX(Curves!$BF$8:$BF$68,AZ$4-$B137+1)</f>
        <v/>
      </c>
      <c r="BA137" s="121">
        <f>$C137*INDEX(Curves!$BF$8:$BF$68,BA$4-$B137+1)</f>
        <v/>
      </c>
      <c r="BB137" s="121">
        <f>$C137*INDEX(Curves!$BF$8:$BF$68,BB$4-$B137+1)</f>
        <v/>
      </c>
      <c r="BC137" s="121">
        <f>$C137*INDEX(Curves!$BF$8:$BF$68,BC$4-$B137+1)</f>
        <v/>
      </c>
      <c r="BD137" s="121">
        <f>$C137*INDEX(Curves!$BF$8:$BF$68,BD$4-$B137+1)</f>
        <v/>
      </c>
      <c r="BE137" s="121">
        <f>$C137*INDEX(Curves!$BF$8:$BF$68,BE$4-$B137+1)</f>
        <v/>
      </c>
      <c r="BF137" s="121">
        <f>$C137*INDEX(Curves!$BF$8:$BF$68,BF$4-$B137+1)</f>
        <v/>
      </c>
      <c r="BG137" s="121">
        <f>$C137*INDEX(Curves!$BF$8:$BF$68,BG$4-$B137+1)</f>
        <v/>
      </c>
      <c r="BH137" s="121">
        <f>$C137*INDEX(Curves!$BF$8:$BF$68,BH$4-$B137+1)</f>
        <v/>
      </c>
      <c r="BI137" s="121">
        <f>$C137*INDEX(Curves!$BF$8:$BF$68,BI$4-$B137+1)</f>
        <v/>
      </c>
      <c r="BJ137" s="121">
        <f>$C137*INDEX(Curves!$BF$8:$BF$68,BJ$4-$B137+1)</f>
        <v/>
      </c>
      <c r="BK137" s="121">
        <f>$C137*INDEX(Curves!$BF$8:$BF$68,BK$4-$B137+1)</f>
        <v/>
      </c>
      <c r="BL137" s="121">
        <f>$C137*INDEX(Curves!$BF$8:$BF$68,BL$4-$B137+1)</f>
        <v/>
      </c>
    </row>
    <row r="138">
      <c r="A138" s="116" t="inlineStr">
        <is>
          <t>Cohort month 3</t>
        </is>
      </c>
      <c r="B138" s="116" t="n">
        <v>3</v>
      </c>
      <c r="C138" s="33">
        <f>INDEX(Ops!$E$110:$BL$110,1,$B138)</f>
        <v/>
      </c>
      <c r="H138" s="121">
        <f>$C138*INDEX(Curves!$BF$8:$BF$68,H$4-$B138+1)</f>
        <v/>
      </c>
      <c r="I138" s="121">
        <f>$C138*INDEX(Curves!$BF$8:$BF$68,I$4-$B138+1)</f>
        <v/>
      </c>
      <c r="J138" s="121">
        <f>$C138*INDEX(Curves!$BF$8:$BF$68,J$4-$B138+1)</f>
        <v/>
      </c>
      <c r="K138" s="121">
        <f>$C138*INDEX(Curves!$BF$8:$BF$68,K$4-$B138+1)</f>
        <v/>
      </c>
      <c r="L138" s="121">
        <f>$C138*INDEX(Curves!$BF$8:$BF$68,L$4-$B138+1)</f>
        <v/>
      </c>
      <c r="M138" s="121">
        <f>$C138*INDEX(Curves!$BF$8:$BF$68,M$4-$B138+1)</f>
        <v/>
      </c>
      <c r="N138" s="121">
        <f>$C138*INDEX(Curves!$BF$8:$BF$68,N$4-$B138+1)</f>
        <v/>
      </c>
      <c r="O138" s="121">
        <f>$C138*INDEX(Curves!$BF$8:$BF$68,O$4-$B138+1)</f>
        <v/>
      </c>
      <c r="P138" s="121">
        <f>$C138*INDEX(Curves!$BF$8:$BF$68,P$4-$B138+1)</f>
        <v/>
      </c>
      <c r="Q138" s="121">
        <f>$C138*INDEX(Curves!$BF$8:$BF$68,Q$4-$B138+1)</f>
        <v/>
      </c>
      <c r="R138" s="121">
        <f>$C138*INDEX(Curves!$BF$8:$BF$68,R$4-$B138+1)</f>
        <v/>
      </c>
      <c r="S138" s="121">
        <f>$C138*INDEX(Curves!$BF$8:$BF$68,S$4-$B138+1)</f>
        <v/>
      </c>
      <c r="T138" s="121">
        <f>$C138*INDEX(Curves!$BF$8:$BF$68,T$4-$B138+1)</f>
        <v/>
      </c>
      <c r="U138" s="121">
        <f>$C138*INDEX(Curves!$BF$8:$BF$68,U$4-$B138+1)</f>
        <v/>
      </c>
      <c r="V138" s="121">
        <f>$C138*INDEX(Curves!$BF$8:$BF$68,V$4-$B138+1)</f>
        <v/>
      </c>
      <c r="W138" s="121">
        <f>$C138*INDEX(Curves!$BF$8:$BF$68,W$4-$B138+1)</f>
        <v/>
      </c>
      <c r="X138" s="121">
        <f>$C138*INDEX(Curves!$BF$8:$BF$68,X$4-$B138+1)</f>
        <v/>
      </c>
      <c r="Y138" s="121">
        <f>$C138*INDEX(Curves!$BF$8:$BF$68,Y$4-$B138+1)</f>
        <v/>
      </c>
      <c r="Z138" s="121">
        <f>$C138*INDEX(Curves!$BF$8:$BF$68,Z$4-$B138+1)</f>
        <v/>
      </c>
      <c r="AA138" s="121">
        <f>$C138*INDEX(Curves!$BF$8:$BF$68,AA$4-$B138+1)</f>
        <v/>
      </c>
      <c r="AB138" s="121">
        <f>$C138*INDEX(Curves!$BF$8:$BF$68,AB$4-$B138+1)</f>
        <v/>
      </c>
      <c r="AC138" s="121">
        <f>$C138*INDEX(Curves!$BF$8:$BF$68,AC$4-$B138+1)</f>
        <v/>
      </c>
      <c r="AD138" s="121">
        <f>$C138*INDEX(Curves!$BF$8:$BF$68,AD$4-$B138+1)</f>
        <v/>
      </c>
      <c r="AE138" s="121">
        <f>$C138*INDEX(Curves!$BF$8:$BF$68,AE$4-$B138+1)</f>
        <v/>
      </c>
      <c r="AF138" s="121">
        <f>$C138*INDEX(Curves!$BF$8:$BF$68,AF$4-$B138+1)</f>
        <v/>
      </c>
      <c r="AG138" s="121">
        <f>$C138*INDEX(Curves!$BF$8:$BF$68,AG$4-$B138+1)</f>
        <v/>
      </c>
      <c r="AH138" s="121">
        <f>$C138*INDEX(Curves!$BF$8:$BF$68,AH$4-$B138+1)</f>
        <v/>
      </c>
      <c r="AI138" s="121">
        <f>$C138*INDEX(Curves!$BF$8:$BF$68,AI$4-$B138+1)</f>
        <v/>
      </c>
      <c r="AJ138" s="121">
        <f>$C138*INDEX(Curves!$BF$8:$BF$68,AJ$4-$B138+1)</f>
        <v/>
      </c>
      <c r="AK138" s="121">
        <f>$C138*INDEX(Curves!$BF$8:$BF$68,AK$4-$B138+1)</f>
        <v/>
      </c>
      <c r="AL138" s="121">
        <f>$C138*INDEX(Curves!$BF$8:$BF$68,AL$4-$B138+1)</f>
        <v/>
      </c>
      <c r="AM138" s="121">
        <f>$C138*INDEX(Curves!$BF$8:$BF$68,AM$4-$B138+1)</f>
        <v/>
      </c>
      <c r="AN138" s="121">
        <f>$C138*INDEX(Curves!$BF$8:$BF$68,AN$4-$B138+1)</f>
        <v/>
      </c>
      <c r="AO138" s="121">
        <f>$C138*INDEX(Curves!$BF$8:$BF$68,AO$4-$B138+1)</f>
        <v/>
      </c>
      <c r="AP138" s="121">
        <f>$C138*INDEX(Curves!$BF$8:$BF$68,AP$4-$B138+1)</f>
        <v/>
      </c>
      <c r="AQ138" s="121">
        <f>$C138*INDEX(Curves!$BF$8:$BF$68,AQ$4-$B138+1)</f>
        <v/>
      </c>
      <c r="AR138" s="121">
        <f>$C138*INDEX(Curves!$BF$8:$BF$68,AR$4-$B138+1)</f>
        <v/>
      </c>
      <c r="AS138" s="121">
        <f>$C138*INDEX(Curves!$BF$8:$BF$68,AS$4-$B138+1)</f>
        <v/>
      </c>
      <c r="AT138" s="121">
        <f>$C138*INDEX(Curves!$BF$8:$BF$68,AT$4-$B138+1)</f>
        <v/>
      </c>
      <c r="AU138" s="121">
        <f>$C138*INDEX(Curves!$BF$8:$BF$68,AU$4-$B138+1)</f>
        <v/>
      </c>
      <c r="AV138" s="121">
        <f>$C138*INDEX(Curves!$BF$8:$BF$68,AV$4-$B138+1)</f>
        <v/>
      </c>
      <c r="AW138" s="121">
        <f>$C138*INDEX(Curves!$BF$8:$BF$68,AW$4-$B138+1)</f>
        <v/>
      </c>
      <c r="AX138" s="121">
        <f>$C138*INDEX(Curves!$BF$8:$BF$68,AX$4-$B138+1)</f>
        <v/>
      </c>
      <c r="AY138" s="121">
        <f>$C138*INDEX(Curves!$BF$8:$BF$68,AY$4-$B138+1)</f>
        <v/>
      </c>
      <c r="AZ138" s="121">
        <f>$C138*INDEX(Curves!$BF$8:$BF$68,AZ$4-$B138+1)</f>
        <v/>
      </c>
      <c r="BA138" s="121">
        <f>$C138*INDEX(Curves!$BF$8:$BF$68,BA$4-$B138+1)</f>
        <v/>
      </c>
      <c r="BB138" s="121">
        <f>$C138*INDEX(Curves!$BF$8:$BF$68,BB$4-$B138+1)</f>
        <v/>
      </c>
      <c r="BC138" s="121">
        <f>$C138*INDEX(Curves!$BF$8:$BF$68,BC$4-$B138+1)</f>
        <v/>
      </c>
      <c r="BD138" s="121">
        <f>$C138*INDEX(Curves!$BF$8:$BF$68,BD$4-$B138+1)</f>
        <v/>
      </c>
      <c r="BE138" s="121">
        <f>$C138*INDEX(Curves!$BF$8:$BF$68,BE$4-$B138+1)</f>
        <v/>
      </c>
      <c r="BF138" s="121">
        <f>$C138*INDEX(Curves!$BF$8:$BF$68,BF$4-$B138+1)</f>
        <v/>
      </c>
      <c r="BG138" s="121">
        <f>$C138*INDEX(Curves!$BF$8:$BF$68,BG$4-$B138+1)</f>
        <v/>
      </c>
      <c r="BH138" s="121">
        <f>$C138*INDEX(Curves!$BF$8:$BF$68,BH$4-$B138+1)</f>
        <v/>
      </c>
      <c r="BI138" s="121">
        <f>$C138*INDEX(Curves!$BF$8:$BF$68,BI$4-$B138+1)</f>
        <v/>
      </c>
      <c r="BJ138" s="121">
        <f>$C138*INDEX(Curves!$BF$8:$BF$68,BJ$4-$B138+1)</f>
        <v/>
      </c>
      <c r="BK138" s="121">
        <f>$C138*INDEX(Curves!$BF$8:$BF$68,BK$4-$B138+1)</f>
        <v/>
      </c>
      <c r="BL138" s="121">
        <f>$C138*INDEX(Curves!$BF$8:$BF$68,BL$4-$B138+1)</f>
        <v/>
      </c>
    </row>
    <row r="139">
      <c r="A139" s="116" t="inlineStr">
        <is>
          <t>Cohort month 4</t>
        </is>
      </c>
      <c r="B139" s="116" t="n">
        <v>4</v>
      </c>
      <c r="C139" s="33">
        <f>INDEX(Ops!$E$110:$BL$110,1,$B139)</f>
        <v/>
      </c>
      <c r="I139" s="121">
        <f>$C139*INDEX(Curves!$BF$8:$BF$68,I$4-$B139+1)</f>
        <v/>
      </c>
      <c r="J139" s="121">
        <f>$C139*INDEX(Curves!$BF$8:$BF$68,J$4-$B139+1)</f>
        <v/>
      </c>
      <c r="K139" s="121">
        <f>$C139*INDEX(Curves!$BF$8:$BF$68,K$4-$B139+1)</f>
        <v/>
      </c>
      <c r="L139" s="121">
        <f>$C139*INDEX(Curves!$BF$8:$BF$68,L$4-$B139+1)</f>
        <v/>
      </c>
      <c r="M139" s="121">
        <f>$C139*INDEX(Curves!$BF$8:$BF$68,M$4-$B139+1)</f>
        <v/>
      </c>
      <c r="N139" s="121">
        <f>$C139*INDEX(Curves!$BF$8:$BF$68,N$4-$B139+1)</f>
        <v/>
      </c>
      <c r="O139" s="121">
        <f>$C139*INDEX(Curves!$BF$8:$BF$68,O$4-$B139+1)</f>
        <v/>
      </c>
      <c r="P139" s="121">
        <f>$C139*INDEX(Curves!$BF$8:$BF$68,P$4-$B139+1)</f>
        <v/>
      </c>
      <c r="Q139" s="121">
        <f>$C139*INDEX(Curves!$BF$8:$BF$68,Q$4-$B139+1)</f>
        <v/>
      </c>
      <c r="R139" s="121">
        <f>$C139*INDEX(Curves!$BF$8:$BF$68,R$4-$B139+1)</f>
        <v/>
      </c>
      <c r="S139" s="121">
        <f>$C139*INDEX(Curves!$BF$8:$BF$68,S$4-$B139+1)</f>
        <v/>
      </c>
      <c r="T139" s="121">
        <f>$C139*INDEX(Curves!$BF$8:$BF$68,T$4-$B139+1)</f>
        <v/>
      </c>
      <c r="U139" s="121">
        <f>$C139*INDEX(Curves!$BF$8:$BF$68,U$4-$B139+1)</f>
        <v/>
      </c>
      <c r="V139" s="121">
        <f>$C139*INDEX(Curves!$BF$8:$BF$68,V$4-$B139+1)</f>
        <v/>
      </c>
      <c r="W139" s="121">
        <f>$C139*INDEX(Curves!$BF$8:$BF$68,W$4-$B139+1)</f>
        <v/>
      </c>
      <c r="X139" s="121">
        <f>$C139*INDEX(Curves!$BF$8:$BF$68,X$4-$B139+1)</f>
        <v/>
      </c>
      <c r="Y139" s="121">
        <f>$C139*INDEX(Curves!$BF$8:$BF$68,Y$4-$B139+1)</f>
        <v/>
      </c>
      <c r="Z139" s="121">
        <f>$C139*INDEX(Curves!$BF$8:$BF$68,Z$4-$B139+1)</f>
        <v/>
      </c>
      <c r="AA139" s="121">
        <f>$C139*INDEX(Curves!$BF$8:$BF$68,AA$4-$B139+1)</f>
        <v/>
      </c>
      <c r="AB139" s="121">
        <f>$C139*INDEX(Curves!$BF$8:$BF$68,AB$4-$B139+1)</f>
        <v/>
      </c>
      <c r="AC139" s="121">
        <f>$C139*INDEX(Curves!$BF$8:$BF$68,AC$4-$B139+1)</f>
        <v/>
      </c>
      <c r="AD139" s="121">
        <f>$C139*INDEX(Curves!$BF$8:$BF$68,AD$4-$B139+1)</f>
        <v/>
      </c>
      <c r="AE139" s="121">
        <f>$C139*INDEX(Curves!$BF$8:$BF$68,AE$4-$B139+1)</f>
        <v/>
      </c>
      <c r="AF139" s="121">
        <f>$C139*INDEX(Curves!$BF$8:$BF$68,AF$4-$B139+1)</f>
        <v/>
      </c>
      <c r="AG139" s="121">
        <f>$C139*INDEX(Curves!$BF$8:$BF$68,AG$4-$B139+1)</f>
        <v/>
      </c>
      <c r="AH139" s="121">
        <f>$C139*INDEX(Curves!$BF$8:$BF$68,AH$4-$B139+1)</f>
        <v/>
      </c>
      <c r="AI139" s="121">
        <f>$C139*INDEX(Curves!$BF$8:$BF$68,AI$4-$B139+1)</f>
        <v/>
      </c>
      <c r="AJ139" s="121">
        <f>$C139*INDEX(Curves!$BF$8:$BF$68,AJ$4-$B139+1)</f>
        <v/>
      </c>
      <c r="AK139" s="121">
        <f>$C139*INDEX(Curves!$BF$8:$BF$68,AK$4-$B139+1)</f>
        <v/>
      </c>
      <c r="AL139" s="121">
        <f>$C139*INDEX(Curves!$BF$8:$BF$68,AL$4-$B139+1)</f>
        <v/>
      </c>
      <c r="AM139" s="121">
        <f>$C139*INDEX(Curves!$BF$8:$BF$68,AM$4-$B139+1)</f>
        <v/>
      </c>
      <c r="AN139" s="121">
        <f>$C139*INDEX(Curves!$BF$8:$BF$68,AN$4-$B139+1)</f>
        <v/>
      </c>
      <c r="AO139" s="121">
        <f>$C139*INDEX(Curves!$BF$8:$BF$68,AO$4-$B139+1)</f>
        <v/>
      </c>
      <c r="AP139" s="121">
        <f>$C139*INDEX(Curves!$BF$8:$BF$68,AP$4-$B139+1)</f>
        <v/>
      </c>
      <c r="AQ139" s="121">
        <f>$C139*INDEX(Curves!$BF$8:$BF$68,AQ$4-$B139+1)</f>
        <v/>
      </c>
      <c r="AR139" s="121">
        <f>$C139*INDEX(Curves!$BF$8:$BF$68,AR$4-$B139+1)</f>
        <v/>
      </c>
      <c r="AS139" s="121">
        <f>$C139*INDEX(Curves!$BF$8:$BF$68,AS$4-$B139+1)</f>
        <v/>
      </c>
      <c r="AT139" s="121">
        <f>$C139*INDEX(Curves!$BF$8:$BF$68,AT$4-$B139+1)</f>
        <v/>
      </c>
      <c r="AU139" s="121">
        <f>$C139*INDEX(Curves!$BF$8:$BF$68,AU$4-$B139+1)</f>
        <v/>
      </c>
      <c r="AV139" s="121">
        <f>$C139*INDEX(Curves!$BF$8:$BF$68,AV$4-$B139+1)</f>
        <v/>
      </c>
      <c r="AW139" s="121">
        <f>$C139*INDEX(Curves!$BF$8:$BF$68,AW$4-$B139+1)</f>
        <v/>
      </c>
      <c r="AX139" s="121">
        <f>$C139*INDEX(Curves!$BF$8:$BF$68,AX$4-$B139+1)</f>
        <v/>
      </c>
      <c r="AY139" s="121">
        <f>$C139*INDEX(Curves!$BF$8:$BF$68,AY$4-$B139+1)</f>
        <v/>
      </c>
      <c r="AZ139" s="121">
        <f>$C139*INDEX(Curves!$BF$8:$BF$68,AZ$4-$B139+1)</f>
        <v/>
      </c>
      <c r="BA139" s="121">
        <f>$C139*INDEX(Curves!$BF$8:$BF$68,BA$4-$B139+1)</f>
        <v/>
      </c>
      <c r="BB139" s="121">
        <f>$C139*INDEX(Curves!$BF$8:$BF$68,BB$4-$B139+1)</f>
        <v/>
      </c>
      <c r="BC139" s="121">
        <f>$C139*INDEX(Curves!$BF$8:$BF$68,BC$4-$B139+1)</f>
        <v/>
      </c>
      <c r="BD139" s="121">
        <f>$C139*INDEX(Curves!$BF$8:$BF$68,BD$4-$B139+1)</f>
        <v/>
      </c>
      <c r="BE139" s="121">
        <f>$C139*INDEX(Curves!$BF$8:$BF$68,BE$4-$B139+1)</f>
        <v/>
      </c>
      <c r="BF139" s="121">
        <f>$C139*INDEX(Curves!$BF$8:$BF$68,BF$4-$B139+1)</f>
        <v/>
      </c>
      <c r="BG139" s="121">
        <f>$C139*INDEX(Curves!$BF$8:$BF$68,BG$4-$B139+1)</f>
        <v/>
      </c>
      <c r="BH139" s="121">
        <f>$C139*INDEX(Curves!$BF$8:$BF$68,BH$4-$B139+1)</f>
        <v/>
      </c>
      <c r="BI139" s="121">
        <f>$C139*INDEX(Curves!$BF$8:$BF$68,BI$4-$B139+1)</f>
        <v/>
      </c>
      <c r="BJ139" s="121">
        <f>$C139*INDEX(Curves!$BF$8:$BF$68,BJ$4-$B139+1)</f>
        <v/>
      </c>
      <c r="BK139" s="121">
        <f>$C139*INDEX(Curves!$BF$8:$BF$68,BK$4-$B139+1)</f>
        <v/>
      </c>
      <c r="BL139" s="121">
        <f>$C139*INDEX(Curves!$BF$8:$BF$68,BL$4-$B139+1)</f>
        <v/>
      </c>
    </row>
    <row r="140">
      <c r="A140" s="116" t="inlineStr">
        <is>
          <t>Cohort month 5</t>
        </is>
      </c>
      <c r="B140" s="116" t="n">
        <v>5</v>
      </c>
      <c r="C140" s="33">
        <f>INDEX(Ops!$E$110:$BL$110,1,$B140)</f>
        <v/>
      </c>
      <c r="J140" s="121">
        <f>$C140*INDEX(Curves!$BF$8:$BF$68,J$4-$B140+1)</f>
        <v/>
      </c>
      <c r="K140" s="121">
        <f>$C140*INDEX(Curves!$BF$8:$BF$68,K$4-$B140+1)</f>
        <v/>
      </c>
      <c r="L140" s="121">
        <f>$C140*INDEX(Curves!$BF$8:$BF$68,L$4-$B140+1)</f>
        <v/>
      </c>
      <c r="M140" s="121">
        <f>$C140*INDEX(Curves!$BF$8:$BF$68,M$4-$B140+1)</f>
        <v/>
      </c>
      <c r="N140" s="121">
        <f>$C140*INDEX(Curves!$BF$8:$BF$68,N$4-$B140+1)</f>
        <v/>
      </c>
      <c r="O140" s="121">
        <f>$C140*INDEX(Curves!$BF$8:$BF$68,O$4-$B140+1)</f>
        <v/>
      </c>
      <c r="P140" s="121">
        <f>$C140*INDEX(Curves!$BF$8:$BF$68,P$4-$B140+1)</f>
        <v/>
      </c>
      <c r="Q140" s="121">
        <f>$C140*INDEX(Curves!$BF$8:$BF$68,Q$4-$B140+1)</f>
        <v/>
      </c>
      <c r="R140" s="121">
        <f>$C140*INDEX(Curves!$BF$8:$BF$68,R$4-$B140+1)</f>
        <v/>
      </c>
      <c r="S140" s="121">
        <f>$C140*INDEX(Curves!$BF$8:$BF$68,S$4-$B140+1)</f>
        <v/>
      </c>
      <c r="T140" s="121">
        <f>$C140*INDEX(Curves!$BF$8:$BF$68,T$4-$B140+1)</f>
        <v/>
      </c>
      <c r="U140" s="121">
        <f>$C140*INDEX(Curves!$BF$8:$BF$68,U$4-$B140+1)</f>
        <v/>
      </c>
      <c r="V140" s="121">
        <f>$C140*INDEX(Curves!$BF$8:$BF$68,V$4-$B140+1)</f>
        <v/>
      </c>
      <c r="W140" s="121">
        <f>$C140*INDEX(Curves!$BF$8:$BF$68,W$4-$B140+1)</f>
        <v/>
      </c>
      <c r="X140" s="121">
        <f>$C140*INDEX(Curves!$BF$8:$BF$68,X$4-$B140+1)</f>
        <v/>
      </c>
      <c r="Y140" s="121">
        <f>$C140*INDEX(Curves!$BF$8:$BF$68,Y$4-$B140+1)</f>
        <v/>
      </c>
      <c r="Z140" s="121">
        <f>$C140*INDEX(Curves!$BF$8:$BF$68,Z$4-$B140+1)</f>
        <v/>
      </c>
      <c r="AA140" s="121">
        <f>$C140*INDEX(Curves!$BF$8:$BF$68,AA$4-$B140+1)</f>
        <v/>
      </c>
      <c r="AB140" s="121">
        <f>$C140*INDEX(Curves!$BF$8:$BF$68,AB$4-$B140+1)</f>
        <v/>
      </c>
      <c r="AC140" s="121">
        <f>$C140*INDEX(Curves!$BF$8:$BF$68,AC$4-$B140+1)</f>
        <v/>
      </c>
      <c r="AD140" s="121">
        <f>$C140*INDEX(Curves!$BF$8:$BF$68,AD$4-$B140+1)</f>
        <v/>
      </c>
      <c r="AE140" s="121">
        <f>$C140*INDEX(Curves!$BF$8:$BF$68,AE$4-$B140+1)</f>
        <v/>
      </c>
      <c r="AF140" s="121">
        <f>$C140*INDEX(Curves!$BF$8:$BF$68,AF$4-$B140+1)</f>
        <v/>
      </c>
      <c r="AG140" s="121">
        <f>$C140*INDEX(Curves!$BF$8:$BF$68,AG$4-$B140+1)</f>
        <v/>
      </c>
      <c r="AH140" s="121">
        <f>$C140*INDEX(Curves!$BF$8:$BF$68,AH$4-$B140+1)</f>
        <v/>
      </c>
      <c r="AI140" s="121">
        <f>$C140*INDEX(Curves!$BF$8:$BF$68,AI$4-$B140+1)</f>
        <v/>
      </c>
      <c r="AJ140" s="121">
        <f>$C140*INDEX(Curves!$BF$8:$BF$68,AJ$4-$B140+1)</f>
        <v/>
      </c>
      <c r="AK140" s="121">
        <f>$C140*INDEX(Curves!$BF$8:$BF$68,AK$4-$B140+1)</f>
        <v/>
      </c>
      <c r="AL140" s="121">
        <f>$C140*INDEX(Curves!$BF$8:$BF$68,AL$4-$B140+1)</f>
        <v/>
      </c>
      <c r="AM140" s="121">
        <f>$C140*INDEX(Curves!$BF$8:$BF$68,AM$4-$B140+1)</f>
        <v/>
      </c>
      <c r="AN140" s="121">
        <f>$C140*INDEX(Curves!$BF$8:$BF$68,AN$4-$B140+1)</f>
        <v/>
      </c>
      <c r="AO140" s="121">
        <f>$C140*INDEX(Curves!$BF$8:$BF$68,AO$4-$B140+1)</f>
        <v/>
      </c>
      <c r="AP140" s="121">
        <f>$C140*INDEX(Curves!$BF$8:$BF$68,AP$4-$B140+1)</f>
        <v/>
      </c>
      <c r="AQ140" s="121">
        <f>$C140*INDEX(Curves!$BF$8:$BF$68,AQ$4-$B140+1)</f>
        <v/>
      </c>
      <c r="AR140" s="121">
        <f>$C140*INDEX(Curves!$BF$8:$BF$68,AR$4-$B140+1)</f>
        <v/>
      </c>
      <c r="AS140" s="121">
        <f>$C140*INDEX(Curves!$BF$8:$BF$68,AS$4-$B140+1)</f>
        <v/>
      </c>
      <c r="AT140" s="121">
        <f>$C140*INDEX(Curves!$BF$8:$BF$68,AT$4-$B140+1)</f>
        <v/>
      </c>
      <c r="AU140" s="121">
        <f>$C140*INDEX(Curves!$BF$8:$BF$68,AU$4-$B140+1)</f>
        <v/>
      </c>
      <c r="AV140" s="121">
        <f>$C140*INDEX(Curves!$BF$8:$BF$68,AV$4-$B140+1)</f>
        <v/>
      </c>
      <c r="AW140" s="121">
        <f>$C140*INDEX(Curves!$BF$8:$BF$68,AW$4-$B140+1)</f>
        <v/>
      </c>
      <c r="AX140" s="121">
        <f>$C140*INDEX(Curves!$BF$8:$BF$68,AX$4-$B140+1)</f>
        <v/>
      </c>
      <c r="AY140" s="121">
        <f>$C140*INDEX(Curves!$BF$8:$BF$68,AY$4-$B140+1)</f>
        <v/>
      </c>
      <c r="AZ140" s="121">
        <f>$C140*INDEX(Curves!$BF$8:$BF$68,AZ$4-$B140+1)</f>
        <v/>
      </c>
      <c r="BA140" s="121">
        <f>$C140*INDEX(Curves!$BF$8:$BF$68,BA$4-$B140+1)</f>
        <v/>
      </c>
      <c r="BB140" s="121">
        <f>$C140*INDEX(Curves!$BF$8:$BF$68,BB$4-$B140+1)</f>
        <v/>
      </c>
      <c r="BC140" s="121">
        <f>$C140*INDEX(Curves!$BF$8:$BF$68,BC$4-$B140+1)</f>
        <v/>
      </c>
      <c r="BD140" s="121">
        <f>$C140*INDEX(Curves!$BF$8:$BF$68,BD$4-$B140+1)</f>
        <v/>
      </c>
      <c r="BE140" s="121">
        <f>$C140*INDEX(Curves!$BF$8:$BF$68,BE$4-$B140+1)</f>
        <v/>
      </c>
      <c r="BF140" s="121">
        <f>$C140*INDEX(Curves!$BF$8:$BF$68,BF$4-$B140+1)</f>
        <v/>
      </c>
      <c r="BG140" s="121">
        <f>$C140*INDEX(Curves!$BF$8:$BF$68,BG$4-$B140+1)</f>
        <v/>
      </c>
      <c r="BH140" s="121">
        <f>$C140*INDEX(Curves!$BF$8:$BF$68,BH$4-$B140+1)</f>
        <v/>
      </c>
      <c r="BI140" s="121">
        <f>$C140*INDEX(Curves!$BF$8:$BF$68,BI$4-$B140+1)</f>
        <v/>
      </c>
      <c r="BJ140" s="121">
        <f>$C140*INDEX(Curves!$BF$8:$BF$68,BJ$4-$B140+1)</f>
        <v/>
      </c>
      <c r="BK140" s="121">
        <f>$C140*INDEX(Curves!$BF$8:$BF$68,BK$4-$B140+1)</f>
        <v/>
      </c>
      <c r="BL140" s="121">
        <f>$C140*INDEX(Curves!$BF$8:$BF$68,BL$4-$B140+1)</f>
        <v/>
      </c>
    </row>
    <row r="141">
      <c r="A141" s="116" t="inlineStr">
        <is>
          <t>Cohort month 6</t>
        </is>
      </c>
      <c r="B141" s="116" t="n">
        <v>6</v>
      </c>
      <c r="C141" s="33">
        <f>INDEX(Ops!$E$110:$BL$110,1,$B141)</f>
        <v/>
      </c>
      <c r="K141" s="121">
        <f>$C141*INDEX(Curves!$BF$8:$BF$68,K$4-$B141+1)</f>
        <v/>
      </c>
      <c r="L141" s="121">
        <f>$C141*INDEX(Curves!$BF$8:$BF$68,L$4-$B141+1)</f>
        <v/>
      </c>
      <c r="M141" s="121">
        <f>$C141*INDEX(Curves!$BF$8:$BF$68,M$4-$B141+1)</f>
        <v/>
      </c>
      <c r="N141" s="121">
        <f>$C141*INDEX(Curves!$BF$8:$BF$68,N$4-$B141+1)</f>
        <v/>
      </c>
      <c r="O141" s="121">
        <f>$C141*INDEX(Curves!$BF$8:$BF$68,O$4-$B141+1)</f>
        <v/>
      </c>
      <c r="P141" s="121">
        <f>$C141*INDEX(Curves!$BF$8:$BF$68,P$4-$B141+1)</f>
        <v/>
      </c>
      <c r="Q141" s="121">
        <f>$C141*INDEX(Curves!$BF$8:$BF$68,Q$4-$B141+1)</f>
        <v/>
      </c>
      <c r="R141" s="121">
        <f>$C141*INDEX(Curves!$BF$8:$BF$68,R$4-$B141+1)</f>
        <v/>
      </c>
      <c r="S141" s="121">
        <f>$C141*INDEX(Curves!$BF$8:$BF$68,S$4-$B141+1)</f>
        <v/>
      </c>
      <c r="T141" s="121">
        <f>$C141*INDEX(Curves!$BF$8:$BF$68,T$4-$B141+1)</f>
        <v/>
      </c>
      <c r="U141" s="121">
        <f>$C141*INDEX(Curves!$BF$8:$BF$68,U$4-$B141+1)</f>
        <v/>
      </c>
      <c r="V141" s="121">
        <f>$C141*INDEX(Curves!$BF$8:$BF$68,V$4-$B141+1)</f>
        <v/>
      </c>
      <c r="W141" s="121">
        <f>$C141*INDEX(Curves!$BF$8:$BF$68,W$4-$B141+1)</f>
        <v/>
      </c>
      <c r="X141" s="121">
        <f>$C141*INDEX(Curves!$BF$8:$BF$68,X$4-$B141+1)</f>
        <v/>
      </c>
      <c r="Y141" s="121">
        <f>$C141*INDEX(Curves!$BF$8:$BF$68,Y$4-$B141+1)</f>
        <v/>
      </c>
      <c r="Z141" s="121">
        <f>$C141*INDEX(Curves!$BF$8:$BF$68,Z$4-$B141+1)</f>
        <v/>
      </c>
      <c r="AA141" s="121">
        <f>$C141*INDEX(Curves!$BF$8:$BF$68,AA$4-$B141+1)</f>
        <v/>
      </c>
      <c r="AB141" s="121">
        <f>$C141*INDEX(Curves!$BF$8:$BF$68,AB$4-$B141+1)</f>
        <v/>
      </c>
      <c r="AC141" s="121">
        <f>$C141*INDEX(Curves!$BF$8:$BF$68,AC$4-$B141+1)</f>
        <v/>
      </c>
      <c r="AD141" s="121">
        <f>$C141*INDEX(Curves!$BF$8:$BF$68,AD$4-$B141+1)</f>
        <v/>
      </c>
      <c r="AE141" s="121">
        <f>$C141*INDEX(Curves!$BF$8:$BF$68,AE$4-$B141+1)</f>
        <v/>
      </c>
      <c r="AF141" s="121">
        <f>$C141*INDEX(Curves!$BF$8:$BF$68,AF$4-$B141+1)</f>
        <v/>
      </c>
      <c r="AG141" s="121">
        <f>$C141*INDEX(Curves!$BF$8:$BF$68,AG$4-$B141+1)</f>
        <v/>
      </c>
      <c r="AH141" s="121">
        <f>$C141*INDEX(Curves!$BF$8:$BF$68,AH$4-$B141+1)</f>
        <v/>
      </c>
      <c r="AI141" s="121">
        <f>$C141*INDEX(Curves!$BF$8:$BF$68,AI$4-$B141+1)</f>
        <v/>
      </c>
      <c r="AJ141" s="121">
        <f>$C141*INDEX(Curves!$BF$8:$BF$68,AJ$4-$B141+1)</f>
        <v/>
      </c>
      <c r="AK141" s="121">
        <f>$C141*INDEX(Curves!$BF$8:$BF$68,AK$4-$B141+1)</f>
        <v/>
      </c>
      <c r="AL141" s="121">
        <f>$C141*INDEX(Curves!$BF$8:$BF$68,AL$4-$B141+1)</f>
        <v/>
      </c>
      <c r="AM141" s="121">
        <f>$C141*INDEX(Curves!$BF$8:$BF$68,AM$4-$B141+1)</f>
        <v/>
      </c>
      <c r="AN141" s="121">
        <f>$C141*INDEX(Curves!$BF$8:$BF$68,AN$4-$B141+1)</f>
        <v/>
      </c>
      <c r="AO141" s="121">
        <f>$C141*INDEX(Curves!$BF$8:$BF$68,AO$4-$B141+1)</f>
        <v/>
      </c>
      <c r="AP141" s="121">
        <f>$C141*INDEX(Curves!$BF$8:$BF$68,AP$4-$B141+1)</f>
        <v/>
      </c>
      <c r="AQ141" s="121">
        <f>$C141*INDEX(Curves!$BF$8:$BF$68,AQ$4-$B141+1)</f>
        <v/>
      </c>
      <c r="AR141" s="121">
        <f>$C141*INDEX(Curves!$BF$8:$BF$68,AR$4-$B141+1)</f>
        <v/>
      </c>
      <c r="AS141" s="121">
        <f>$C141*INDEX(Curves!$BF$8:$BF$68,AS$4-$B141+1)</f>
        <v/>
      </c>
      <c r="AT141" s="121">
        <f>$C141*INDEX(Curves!$BF$8:$BF$68,AT$4-$B141+1)</f>
        <v/>
      </c>
      <c r="AU141" s="121">
        <f>$C141*INDEX(Curves!$BF$8:$BF$68,AU$4-$B141+1)</f>
        <v/>
      </c>
      <c r="AV141" s="121">
        <f>$C141*INDEX(Curves!$BF$8:$BF$68,AV$4-$B141+1)</f>
        <v/>
      </c>
      <c r="AW141" s="121">
        <f>$C141*INDEX(Curves!$BF$8:$BF$68,AW$4-$B141+1)</f>
        <v/>
      </c>
      <c r="AX141" s="121">
        <f>$C141*INDEX(Curves!$BF$8:$BF$68,AX$4-$B141+1)</f>
        <v/>
      </c>
      <c r="AY141" s="121">
        <f>$C141*INDEX(Curves!$BF$8:$BF$68,AY$4-$B141+1)</f>
        <v/>
      </c>
      <c r="AZ141" s="121">
        <f>$C141*INDEX(Curves!$BF$8:$BF$68,AZ$4-$B141+1)</f>
        <v/>
      </c>
      <c r="BA141" s="121">
        <f>$C141*INDEX(Curves!$BF$8:$BF$68,BA$4-$B141+1)</f>
        <v/>
      </c>
      <c r="BB141" s="121">
        <f>$C141*INDEX(Curves!$BF$8:$BF$68,BB$4-$B141+1)</f>
        <v/>
      </c>
      <c r="BC141" s="121">
        <f>$C141*INDEX(Curves!$BF$8:$BF$68,BC$4-$B141+1)</f>
        <v/>
      </c>
      <c r="BD141" s="121">
        <f>$C141*INDEX(Curves!$BF$8:$BF$68,BD$4-$B141+1)</f>
        <v/>
      </c>
      <c r="BE141" s="121">
        <f>$C141*INDEX(Curves!$BF$8:$BF$68,BE$4-$B141+1)</f>
        <v/>
      </c>
      <c r="BF141" s="121">
        <f>$C141*INDEX(Curves!$BF$8:$BF$68,BF$4-$B141+1)</f>
        <v/>
      </c>
      <c r="BG141" s="121">
        <f>$C141*INDEX(Curves!$BF$8:$BF$68,BG$4-$B141+1)</f>
        <v/>
      </c>
      <c r="BH141" s="121">
        <f>$C141*INDEX(Curves!$BF$8:$BF$68,BH$4-$B141+1)</f>
        <v/>
      </c>
      <c r="BI141" s="121">
        <f>$C141*INDEX(Curves!$BF$8:$BF$68,BI$4-$B141+1)</f>
        <v/>
      </c>
      <c r="BJ141" s="121">
        <f>$C141*INDEX(Curves!$BF$8:$BF$68,BJ$4-$B141+1)</f>
        <v/>
      </c>
      <c r="BK141" s="121">
        <f>$C141*INDEX(Curves!$BF$8:$BF$68,BK$4-$B141+1)</f>
        <v/>
      </c>
      <c r="BL141" s="121">
        <f>$C141*INDEX(Curves!$BF$8:$BF$68,BL$4-$B141+1)</f>
        <v/>
      </c>
    </row>
    <row r="142">
      <c r="A142" s="116" t="inlineStr">
        <is>
          <t>Cohort month 7</t>
        </is>
      </c>
      <c r="B142" s="116" t="n">
        <v>7</v>
      </c>
      <c r="C142" s="33">
        <f>INDEX(Ops!$E$110:$BL$110,1,$B142)</f>
        <v/>
      </c>
      <c r="L142" s="121">
        <f>$C142*INDEX(Curves!$BF$8:$BF$68,L$4-$B142+1)</f>
        <v/>
      </c>
      <c r="M142" s="121">
        <f>$C142*INDEX(Curves!$BF$8:$BF$68,M$4-$B142+1)</f>
        <v/>
      </c>
      <c r="N142" s="121">
        <f>$C142*INDEX(Curves!$BF$8:$BF$68,N$4-$B142+1)</f>
        <v/>
      </c>
      <c r="O142" s="121">
        <f>$C142*INDEX(Curves!$BF$8:$BF$68,O$4-$B142+1)</f>
        <v/>
      </c>
      <c r="P142" s="121">
        <f>$C142*INDEX(Curves!$BF$8:$BF$68,P$4-$B142+1)</f>
        <v/>
      </c>
      <c r="Q142" s="121">
        <f>$C142*INDEX(Curves!$BF$8:$BF$68,Q$4-$B142+1)</f>
        <v/>
      </c>
      <c r="R142" s="121">
        <f>$C142*INDEX(Curves!$BF$8:$BF$68,R$4-$B142+1)</f>
        <v/>
      </c>
      <c r="S142" s="121">
        <f>$C142*INDEX(Curves!$BF$8:$BF$68,S$4-$B142+1)</f>
        <v/>
      </c>
      <c r="T142" s="121">
        <f>$C142*INDEX(Curves!$BF$8:$BF$68,T$4-$B142+1)</f>
        <v/>
      </c>
      <c r="U142" s="121">
        <f>$C142*INDEX(Curves!$BF$8:$BF$68,U$4-$B142+1)</f>
        <v/>
      </c>
      <c r="V142" s="121">
        <f>$C142*INDEX(Curves!$BF$8:$BF$68,V$4-$B142+1)</f>
        <v/>
      </c>
      <c r="W142" s="121">
        <f>$C142*INDEX(Curves!$BF$8:$BF$68,W$4-$B142+1)</f>
        <v/>
      </c>
      <c r="X142" s="121">
        <f>$C142*INDEX(Curves!$BF$8:$BF$68,X$4-$B142+1)</f>
        <v/>
      </c>
      <c r="Y142" s="121">
        <f>$C142*INDEX(Curves!$BF$8:$BF$68,Y$4-$B142+1)</f>
        <v/>
      </c>
      <c r="Z142" s="121">
        <f>$C142*INDEX(Curves!$BF$8:$BF$68,Z$4-$B142+1)</f>
        <v/>
      </c>
      <c r="AA142" s="121">
        <f>$C142*INDEX(Curves!$BF$8:$BF$68,AA$4-$B142+1)</f>
        <v/>
      </c>
      <c r="AB142" s="121">
        <f>$C142*INDEX(Curves!$BF$8:$BF$68,AB$4-$B142+1)</f>
        <v/>
      </c>
      <c r="AC142" s="121">
        <f>$C142*INDEX(Curves!$BF$8:$BF$68,AC$4-$B142+1)</f>
        <v/>
      </c>
      <c r="AD142" s="121">
        <f>$C142*INDEX(Curves!$BF$8:$BF$68,AD$4-$B142+1)</f>
        <v/>
      </c>
      <c r="AE142" s="121">
        <f>$C142*INDEX(Curves!$BF$8:$BF$68,AE$4-$B142+1)</f>
        <v/>
      </c>
      <c r="AF142" s="121">
        <f>$C142*INDEX(Curves!$BF$8:$BF$68,AF$4-$B142+1)</f>
        <v/>
      </c>
      <c r="AG142" s="121">
        <f>$C142*INDEX(Curves!$BF$8:$BF$68,AG$4-$B142+1)</f>
        <v/>
      </c>
      <c r="AH142" s="121">
        <f>$C142*INDEX(Curves!$BF$8:$BF$68,AH$4-$B142+1)</f>
        <v/>
      </c>
      <c r="AI142" s="121">
        <f>$C142*INDEX(Curves!$BF$8:$BF$68,AI$4-$B142+1)</f>
        <v/>
      </c>
      <c r="AJ142" s="121">
        <f>$C142*INDEX(Curves!$BF$8:$BF$68,AJ$4-$B142+1)</f>
        <v/>
      </c>
      <c r="AK142" s="121">
        <f>$C142*INDEX(Curves!$BF$8:$BF$68,AK$4-$B142+1)</f>
        <v/>
      </c>
      <c r="AL142" s="121">
        <f>$C142*INDEX(Curves!$BF$8:$BF$68,AL$4-$B142+1)</f>
        <v/>
      </c>
      <c r="AM142" s="121">
        <f>$C142*INDEX(Curves!$BF$8:$BF$68,AM$4-$B142+1)</f>
        <v/>
      </c>
      <c r="AN142" s="121">
        <f>$C142*INDEX(Curves!$BF$8:$BF$68,AN$4-$B142+1)</f>
        <v/>
      </c>
      <c r="AO142" s="121">
        <f>$C142*INDEX(Curves!$BF$8:$BF$68,AO$4-$B142+1)</f>
        <v/>
      </c>
      <c r="AP142" s="121">
        <f>$C142*INDEX(Curves!$BF$8:$BF$68,AP$4-$B142+1)</f>
        <v/>
      </c>
      <c r="AQ142" s="121">
        <f>$C142*INDEX(Curves!$BF$8:$BF$68,AQ$4-$B142+1)</f>
        <v/>
      </c>
      <c r="AR142" s="121">
        <f>$C142*INDEX(Curves!$BF$8:$BF$68,AR$4-$B142+1)</f>
        <v/>
      </c>
      <c r="AS142" s="121">
        <f>$C142*INDEX(Curves!$BF$8:$BF$68,AS$4-$B142+1)</f>
        <v/>
      </c>
      <c r="AT142" s="121">
        <f>$C142*INDEX(Curves!$BF$8:$BF$68,AT$4-$B142+1)</f>
        <v/>
      </c>
      <c r="AU142" s="121">
        <f>$C142*INDEX(Curves!$BF$8:$BF$68,AU$4-$B142+1)</f>
        <v/>
      </c>
      <c r="AV142" s="121">
        <f>$C142*INDEX(Curves!$BF$8:$BF$68,AV$4-$B142+1)</f>
        <v/>
      </c>
      <c r="AW142" s="121">
        <f>$C142*INDEX(Curves!$BF$8:$BF$68,AW$4-$B142+1)</f>
        <v/>
      </c>
      <c r="AX142" s="121">
        <f>$C142*INDEX(Curves!$BF$8:$BF$68,AX$4-$B142+1)</f>
        <v/>
      </c>
      <c r="AY142" s="121">
        <f>$C142*INDEX(Curves!$BF$8:$BF$68,AY$4-$B142+1)</f>
        <v/>
      </c>
      <c r="AZ142" s="121">
        <f>$C142*INDEX(Curves!$BF$8:$BF$68,AZ$4-$B142+1)</f>
        <v/>
      </c>
      <c r="BA142" s="121">
        <f>$C142*INDEX(Curves!$BF$8:$BF$68,BA$4-$B142+1)</f>
        <v/>
      </c>
      <c r="BB142" s="121">
        <f>$C142*INDEX(Curves!$BF$8:$BF$68,BB$4-$B142+1)</f>
        <v/>
      </c>
      <c r="BC142" s="121">
        <f>$C142*INDEX(Curves!$BF$8:$BF$68,BC$4-$B142+1)</f>
        <v/>
      </c>
      <c r="BD142" s="121">
        <f>$C142*INDEX(Curves!$BF$8:$BF$68,BD$4-$B142+1)</f>
        <v/>
      </c>
      <c r="BE142" s="121">
        <f>$C142*INDEX(Curves!$BF$8:$BF$68,BE$4-$B142+1)</f>
        <v/>
      </c>
      <c r="BF142" s="121">
        <f>$C142*INDEX(Curves!$BF$8:$BF$68,BF$4-$B142+1)</f>
        <v/>
      </c>
      <c r="BG142" s="121">
        <f>$C142*INDEX(Curves!$BF$8:$BF$68,BG$4-$B142+1)</f>
        <v/>
      </c>
      <c r="BH142" s="121">
        <f>$C142*INDEX(Curves!$BF$8:$BF$68,BH$4-$B142+1)</f>
        <v/>
      </c>
      <c r="BI142" s="121">
        <f>$C142*INDEX(Curves!$BF$8:$BF$68,BI$4-$B142+1)</f>
        <v/>
      </c>
      <c r="BJ142" s="121">
        <f>$C142*INDEX(Curves!$BF$8:$BF$68,BJ$4-$B142+1)</f>
        <v/>
      </c>
      <c r="BK142" s="121">
        <f>$C142*INDEX(Curves!$BF$8:$BF$68,BK$4-$B142+1)</f>
        <v/>
      </c>
      <c r="BL142" s="121">
        <f>$C142*INDEX(Curves!$BF$8:$BF$68,BL$4-$B142+1)</f>
        <v/>
      </c>
    </row>
    <row r="143">
      <c r="A143" s="116" t="inlineStr">
        <is>
          <t>Cohort month 8</t>
        </is>
      </c>
      <c r="B143" s="116" t="n">
        <v>8</v>
      </c>
      <c r="C143" s="33">
        <f>INDEX(Ops!$E$110:$BL$110,1,$B143)</f>
        <v/>
      </c>
      <c r="M143" s="121">
        <f>$C143*INDEX(Curves!$BF$8:$BF$68,M$4-$B143+1)</f>
        <v/>
      </c>
      <c r="N143" s="121">
        <f>$C143*INDEX(Curves!$BF$8:$BF$68,N$4-$B143+1)</f>
        <v/>
      </c>
      <c r="O143" s="121">
        <f>$C143*INDEX(Curves!$BF$8:$BF$68,O$4-$B143+1)</f>
        <v/>
      </c>
      <c r="P143" s="121">
        <f>$C143*INDEX(Curves!$BF$8:$BF$68,P$4-$B143+1)</f>
        <v/>
      </c>
      <c r="Q143" s="121">
        <f>$C143*INDEX(Curves!$BF$8:$BF$68,Q$4-$B143+1)</f>
        <v/>
      </c>
      <c r="R143" s="121">
        <f>$C143*INDEX(Curves!$BF$8:$BF$68,R$4-$B143+1)</f>
        <v/>
      </c>
      <c r="S143" s="121">
        <f>$C143*INDEX(Curves!$BF$8:$BF$68,S$4-$B143+1)</f>
        <v/>
      </c>
      <c r="T143" s="121">
        <f>$C143*INDEX(Curves!$BF$8:$BF$68,T$4-$B143+1)</f>
        <v/>
      </c>
      <c r="U143" s="121">
        <f>$C143*INDEX(Curves!$BF$8:$BF$68,U$4-$B143+1)</f>
        <v/>
      </c>
      <c r="V143" s="121">
        <f>$C143*INDEX(Curves!$BF$8:$BF$68,V$4-$B143+1)</f>
        <v/>
      </c>
      <c r="W143" s="121">
        <f>$C143*INDEX(Curves!$BF$8:$BF$68,W$4-$B143+1)</f>
        <v/>
      </c>
      <c r="X143" s="121">
        <f>$C143*INDEX(Curves!$BF$8:$BF$68,X$4-$B143+1)</f>
        <v/>
      </c>
      <c r="Y143" s="121">
        <f>$C143*INDEX(Curves!$BF$8:$BF$68,Y$4-$B143+1)</f>
        <v/>
      </c>
      <c r="Z143" s="121">
        <f>$C143*INDEX(Curves!$BF$8:$BF$68,Z$4-$B143+1)</f>
        <v/>
      </c>
      <c r="AA143" s="121">
        <f>$C143*INDEX(Curves!$BF$8:$BF$68,AA$4-$B143+1)</f>
        <v/>
      </c>
      <c r="AB143" s="121">
        <f>$C143*INDEX(Curves!$BF$8:$BF$68,AB$4-$B143+1)</f>
        <v/>
      </c>
      <c r="AC143" s="121">
        <f>$C143*INDEX(Curves!$BF$8:$BF$68,AC$4-$B143+1)</f>
        <v/>
      </c>
      <c r="AD143" s="121">
        <f>$C143*INDEX(Curves!$BF$8:$BF$68,AD$4-$B143+1)</f>
        <v/>
      </c>
      <c r="AE143" s="121">
        <f>$C143*INDEX(Curves!$BF$8:$BF$68,AE$4-$B143+1)</f>
        <v/>
      </c>
      <c r="AF143" s="121">
        <f>$C143*INDEX(Curves!$BF$8:$BF$68,AF$4-$B143+1)</f>
        <v/>
      </c>
      <c r="AG143" s="121">
        <f>$C143*INDEX(Curves!$BF$8:$BF$68,AG$4-$B143+1)</f>
        <v/>
      </c>
      <c r="AH143" s="121">
        <f>$C143*INDEX(Curves!$BF$8:$BF$68,AH$4-$B143+1)</f>
        <v/>
      </c>
      <c r="AI143" s="121">
        <f>$C143*INDEX(Curves!$BF$8:$BF$68,AI$4-$B143+1)</f>
        <v/>
      </c>
      <c r="AJ143" s="121">
        <f>$C143*INDEX(Curves!$BF$8:$BF$68,AJ$4-$B143+1)</f>
        <v/>
      </c>
      <c r="AK143" s="121">
        <f>$C143*INDEX(Curves!$BF$8:$BF$68,AK$4-$B143+1)</f>
        <v/>
      </c>
      <c r="AL143" s="121">
        <f>$C143*INDEX(Curves!$BF$8:$BF$68,AL$4-$B143+1)</f>
        <v/>
      </c>
      <c r="AM143" s="121">
        <f>$C143*INDEX(Curves!$BF$8:$BF$68,AM$4-$B143+1)</f>
        <v/>
      </c>
      <c r="AN143" s="121">
        <f>$C143*INDEX(Curves!$BF$8:$BF$68,AN$4-$B143+1)</f>
        <v/>
      </c>
      <c r="AO143" s="121">
        <f>$C143*INDEX(Curves!$BF$8:$BF$68,AO$4-$B143+1)</f>
        <v/>
      </c>
      <c r="AP143" s="121">
        <f>$C143*INDEX(Curves!$BF$8:$BF$68,AP$4-$B143+1)</f>
        <v/>
      </c>
      <c r="AQ143" s="121">
        <f>$C143*INDEX(Curves!$BF$8:$BF$68,AQ$4-$B143+1)</f>
        <v/>
      </c>
      <c r="AR143" s="121">
        <f>$C143*INDEX(Curves!$BF$8:$BF$68,AR$4-$B143+1)</f>
        <v/>
      </c>
      <c r="AS143" s="121">
        <f>$C143*INDEX(Curves!$BF$8:$BF$68,AS$4-$B143+1)</f>
        <v/>
      </c>
      <c r="AT143" s="121">
        <f>$C143*INDEX(Curves!$BF$8:$BF$68,AT$4-$B143+1)</f>
        <v/>
      </c>
      <c r="AU143" s="121">
        <f>$C143*INDEX(Curves!$BF$8:$BF$68,AU$4-$B143+1)</f>
        <v/>
      </c>
      <c r="AV143" s="121">
        <f>$C143*INDEX(Curves!$BF$8:$BF$68,AV$4-$B143+1)</f>
        <v/>
      </c>
      <c r="AW143" s="121">
        <f>$C143*INDEX(Curves!$BF$8:$BF$68,AW$4-$B143+1)</f>
        <v/>
      </c>
      <c r="AX143" s="121">
        <f>$C143*INDEX(Curves!$BF$8:$BF$68,AX$4-$B143+1)</f>
        <v/>
      </c>
      <c r="AY143" s="121">
        <f>$C143*INDEX(Curves!$BF$8:$BF$68,AY$4-$B143+1)</f>
        <v/>
      </c>
      <c r="AZ143" s="121">
        <f>$C143*INDEX(Curves!$BF$8:$BF$68,AZ$4-$B143+1)</f>
        <v/>
      </c>
      <c r="BA143" s="121">
        <f>$C143*INDEX(Curves!$BF$8:$BF$68,BA$4-$B143+1)</f>
        <v/>
      </c>
      <c r="BB143" s="121">
        <f>$C143*INDEX(Curves!$BF$8:$BF$68,BB$4-$B143+1)</f>
        <v/>
      </c>
      <c r="BC143" s="121">
        <f>$C143*INDEX(Curves!$BF$8:$BF$68,BC$4-$B143+1)</f>
        <v/>
      </c>
      <c r="BD143" s="121">
        <f>$C143*INDEX(Curves!$BF$8:$BF$68,BD$4-$B143+1)</f>
        <v/>
      </c>
      <c r="BE143" s="121">
        <f>$C143*INDEX(Curves!$BF$8:$BF$68,BE$4-$B143+1)</f>
        <v/>
      </c>
      <c r="BF143" s="121">
        <f>$C143*INDEX(Curves!$BF$8:$BF$68,BF$4-$B143+1)</f>
        <v/>
      </c>
      <c r="BG143" s="121">
        <f>$C143*INDEX(Curves!$BF$8:$BF$68,BG$4-$B143+1)</f>
        <v/>
      </c>
      <c r="BH143" s="121">
        <f>$C143*INDEX(Curves!$BF$8:$BF$68,BH$4-$B143+1)</f>
        <v/>
      </c>
      <c r="BI143" s="121">
        <f>$C143*INDEX(Curves!$BF$8:$BF$68,BI$4-$B143+1)</f>
        <v/>
      </c>
      <c r="BJ143" s="121">
        <f>$C143*INDEX(Curves!$BF$8:$BF$68,BJ$4-$B143+1)</f>
        <v/>
      </c>
      <c r="BK143" s="121">
        <f>$C143*INDEX(Curves!$BF$8:$BF$68,BK$4-$B143+1)</f>
        <v/>
      </c>
      <c r="BL143" s="121">
        <f>$C143*INDEX(Curves!$BF$8:$BF$68,BL$4-$B143+1)</f>
        <v/>
      </c>
    </row>
    <row r="144">
      <c r="A144" s="116" t="inlineStr">
        <is>
          <t>Cohort month 9</t>
        </is>
      </c>
      <c r="B144" s="116" t="n">
        <v>9</v>
      </c>
      <c r="C144" s="33">
        <f>INDEX(Ops!$E$110:$BL$110,1,$B144)</f>
        <v/>
      </c>
      <c r="N144" s="121">
        <f>$C144*INDEX(Curves!$BF$8:$BF$68,N$4-$B144+1)</f>
        <v/>
      </c>
      <c r="O144" s="121">
        <f>$C144*INDEX(Curves!$BF$8:$BF$68,O$4-$B144+1)</f>
        <v/>
      </c>
      <c r="P144" s="121">
        <f>$C144*INDEX(Curves!$BF$8:$BF$68,P$4-$B144+1)</f>
        <v/>
      </c>
      <c r="Q144" s="121">
        <f>$C144*INDEX(Curves!$BF$8:$BF$68,Q$4-$B144+1)</f>
        <v/>
      </c>
      <c r="R144" s="121">
        <f>$C144*INDEX(Curves!$BF$8:$BF$68,R$4-$B144+1)</f>
        <v/>
      </c>
      <c r="S144" s="121">
        <f>$C144*INDEX(Curves!$BF$8:$BF$68,S$4-$B144+1)</f>
        <v/>
      </c>
      <c r="T144" s="121">
        <f>$C144*INDEX(Curves!$BF$8:$BF$68,T$4-$B144+1)</f>
        <v/>
      </c>
      <c r="U144" s="121">
        <f>$C144*INDEX(Curves!$BF$8:$BF$68,U$4-$B144+1)</f>
        <v/>
      </c>
      <c r="V144" s="121">
        <f>$C144*INDEX(Curves!$BF$8:$BF$68,V$4-$B144+1)</f>
        <v/>
      </c>
      <c r="W144" s="121">
        <f>$C144*INDEX(Curves!$BF$8:$BF$68,W$4-$B144+1)</f>
        <v/>
      </c>
      <c r="X144" s="121">
        <f>$C144*INDEX(Curves!$BF$8:$BF$68,X$4-$B144+1)</f>
        <v/>
      </c>
      <c r="Y144" s="121">
        <f>$C144*INDEX(Curves!$BF$8:$BF$68,Y$4-$B144+1)</f>
        <v/>
      </c>
      <c r="Z144" s="121">
        <f>$C144*INDEX(Curves!$BF$8:$BF$68,Z$4-$B144+1)</f>
        <v/>
      </c>
      <c r="AA144" s="121">
        <f>$C144*INDEX(Curves!$BF$8:$BF$68,AA$4-$B144+1)</f>
        <v/>
      </c>
      <c r="AB144" s="121">
        <f>$C144*INDEX(Curves!$BF$8:$BF$68,AB$4-$B144+1)</f>
        <v/>
      </c>
      <c r="AC144" s="121">
        <f>$C144*INDEX(Curves!$BF$8:$BF$68,AC$4-$B144+1)</f>
        <v/>
      </c>
      <c r="AD144" s="121">
        <f>$C144*INDEX(Curves!$BF$8:$BF$68,AD$4-$B144+1)</f>
        <v/>
      </c>
      <c r="AE144" s="121">
        <f>$C144*INDEX(Curves!$BF$8:$BF$68,AE$4-$B144+1)</f>
        <v/>
      </c>
      <c r="AF144" s="121">
        <f>$C144*INDEX(Curves!$BF$8:$BF$68,AF$4-$B144+1)</f>
        <v/>
      </c>
      <c r="AG144" s="121">
        <f>$C144*INDEX(Curves!$BF$8:$BF$68,AG$4-$B144+1)</f>
        <v/>
      </c>
      <c r="AH144" s="121">
        <f>$C144*INDEX(Curves!$BF$8:$BF$68,AH$4-$B144+1)</f>
        <v/>
      </c>
      <c r="AI144" s="121">
        <f>$C144*INDEX(Curves!$BF$8:$BF$68,AI$4-$B144+1)</f>
        <v/>
      </c>
      <c r="AJ144" s="121">
        <f>$C144*INDEX(Curves!$BF$8:$BF$68,AJ$4-$B144+1)</f>
        <v/>
      </c>
      <c r="AK144" s="121">
        <f>$C144*INDEX(Curves!$BF$8:$BF$68,AK$4-$B144+1)</f>
        <v/>
      </c>
      <c r="AL144" s="121">
        <f>$C144*INDEX(Curves!$BF$8:$BF$68,AL$4-$B144+1)</f>
        <v/>
      </c>
      <c r="AM144" s="121">
        <f>$C144*INDEX(Curves!$BF$8:$BF$68,AM$4-$B144+1)</f>
        <v/>
      </c>
      <c r="AN144" s="121">
        <f>$C144*INDEX(Curves!$BF$8:$BF$68,AN$4-$B144+1)</f>
        <v/>
      </c>
      <c r="AO144" s="121">
        <f>$C144*INDEX(Curves!$BF$8:$BF$68,AO$4-$B144+1)</f>
        <v/>
      </c>
      <c r="AP144" s="121">
        <f>$C144*INDEX(Curves!$BF$8:$BF$68,AP$4-$B144+1)</f>
        <v/>
      </c>
      <c r="AQ144" s="121">
        <f>$C144*INDEX(Curves!$BF$8:$BF$68,AQ$4-$B144+1)</f>
        <v/>
      </c>
      <c r="AR144" s="121">
        <f>$C144*INDEX(Curves!$BF$8:$BF$68,AR$4-$B144+1)</f>
        <v/>
      </c>
      <c r="AS144" s="121">
        <f>$C144*INDEX(Curves!$BF$8:$BF$68,AS$4-$B144+1)</f>
        <v/>
      </c>
      <c r="AT144" s="121">
        <f>$C144*INDEX(Curves!$BF$8:$BF$68,AT$4-$B144+1)</f>
        <v/>
      </c>
      <c r="AU144" s="121">
        <f>$C144*INDEX(Curves!$BF$8:$BF$68,AU$4-$B144+1)</f>
        <v/>
      </c>
      <c r="AV144" s="121">
        <f>$C144*INDEX(Curves!$BF$8:$BF$68,AV$4-$B144+1)</f>
        <v/>
      </c>
      <c r="AW144" s="121">
        <f>$C144*INDEX(Curves!$BF$8:$BF$68,AW$4-$B144+1)</f>
        <v/>
      </c>
      <c r="AX144" s="121">
        <f>$C144*INDEX(Curves!$BF$8:$BF$68,AX$4-$B144+1)</f>
        <v/>
      </c>
      <c r="AY144" s="121">
        <f>$C144*INDEX(Curves!$BF$8:$BF$68,AY$4-$B144+1)</f>
        <v/>
      </c>
      <c r="AZ144" s="121">
        <f>$C144*INDEX(Curves!$BF$8:$BF$68,AZ$4-$B144+1)</f>
        <v/>
      </c>
      <c r="BA144" s="121">
        <f>$C144*INDEX(Curves!$BF$8:$BF$68,BA$4-$B144+1)</f>
        <v/>
      </c>
      <c r="BB144" s="121">
        <f>$C144*INDEX(Curves!$BF$8:$BF$68,BB$4-$B144+1)</f>
        <v/>
      </c>
      <c r="BC144" s="121">
        <f>$C144*INDEX(Curves!$BF$8:$BF$68,BC$4-$B144+1)</f>
        <v/>
      </c>
      <c r="BD144" s="121">
        <f>$C144*INDEX(Curves!$BF$8:$BF$68,BD$4-$B144+1)</f>
        <v/>
      </c>
      <c r="BE144" s="121">
        <f>$C144*INDEX(Curves!$BF$8:$BF$68,BE$4-$B144+1)</f>
        <v/>
      </c>
      <c r="BF144" s="121">
        <f>$C144*INDEX(Curves!$BF$8:$BF$68,BF$4-$B144+1)</f>
        <v/>
      </c>
      <c r="BG144" s="121">
        <f>$C144*INDEX(Curves!$BF$8:$BF$68,BG$4-$B144+1)</f>
        <v/>
      </c>
      <c r="BH144" s="121">
        <f>$C144*INDEX(Curves!$BF$8:$BF$68,BH$4-$B144+1)</f>
        <v/>
      </c>
      <c r="BI144" s="121">
        <f>$C144*INDEX(Curves!$BF$8:$BF$68,BI$4-$B144+1)</f>
        <v/>
      </c>
      <c r="BJ144" s="121">
        <f>$C144*INDEX(Curves!$BF$8:$BF$68,BJ$4-$B144+1)</f>
        <v/>
      </c>
      <c r="BK144" s="121">
        <f>$C144*INDEX(Curves!$BF$8:$BF$68,BK$4-$B144+1)</f>
        <v/>
      </c>
      <c r="BL144" s="121">
        <f>$C144*INDEX(Curves!$BF$8:$BF$68,BL$4-$B144+1)</f>
        <v/>
      </c>
    </row>
    <row r="145">
      <c r="A145" s="116" t="inlineStr">
        <is>
          <t>Cohort month 10</t>
        </is>
      </c>
      <c r="B145" s="116" t="n">
        <v>10</v>
      </c>
      <c r="C145" s="33">
        <f>INDEX(Ops!$E$110:$BL$110,1,$B145)</f>
        <v/>
      </c>
      <c r="O145" s="121">
        <f>$C145*INDEX(Curves!$BF$8:$BF$68,O$4-$B145+1)</f>
        <v/>
      </c>
      <c r="P145" s="121">
        <f>$C145*INDEX(Curves!$BF$8:$BF$68,P$4-$B145+1)</f>
        <v/>
      </c>
      <c r="Q145" s="121">
        <f>$C145*INDEX(Curves!$BF$8:$BF$68,Q$4-$B145+1)</f>
        <v/>
      </c>
      <c r="R145" s="121">
        <f>$C145*INDEX(Curves!$BF$8:$BF$68,R$4-$B145+1)</f>
        <v/>
      </c>
      <c r="S145" s="121">
        <f>$C145*INDEX(Curves!$BF$8:$BF$68,S$4-$B145+1)</f>
        <v/>
      </c>
      <c r="T145" s="121">
        <f>$C145*INDEX(Curves!$BF$8:$BF$68,T$4-$B145+1)</f>
        <v/>
      </c>
      <c r="U145" s="121">
        <f>$C145*INDEX(Curves!$BF$8:$BF$68,U$4-$B145+1)</f>
        <v/>
      </c>
      <c r="V145" s="121">
        <f>$C145*INDEX(Curves!$BF$8:$BF$68,V$4-$B145+1)</f>
        <v/>
      </c>
      <c r="W145" s="121">
        <f>$C145*INDEX(Curves!$BF$8:$BF$68,W$4-$B145+1)</f>
        <v/>
      </c>
      <c r="X145" s="121">
        <f>$C145*INDEX(Curves!$BF$8:$BF$68,X$4-$B145+1)</f>
        <v/>
      </c>
      <c r="Y145" s="121">
        <f>$C145*INDEX(Curves!$BF$8:$BF$68,Y$4-$B145+1)</f>
        <v/>
      </c>
      <c r="Z145" s="121">
        <f>$C145*INDEX(Curves!$BF$8:$BF$68,Z$4-$B145+1)</f>
        <v/>
      </c>
      <c r="AA145" s="121">
        <f>$C145*INDEX(Curves!$BF$8:$BF$68,AA$4-$B145+1)</f>
        <v/>
      </c>
      <c r="AB145" s="121">
        <f>$C145*INDEX(Curves!$BF$8:$BF$68,AB$4-$B145+1)</f>
        <v/>
      </c>
      <c r="AC145" s="121">
        <f>$C145*INDEX(Curves!$BF$8:$BF$68,AC$4-$B145+1)</f>
        <v/>
      </c>
      <c r="AD145" s="121">
        <f>$C145*INDEX(Curves!$BF$8:$BF$68,AD$4-$B145+1)</f>
        <v/>
      </c>
      <c r="AE145" s="121">
        <f>$C145*INDEX(Curves!$BF$8:$BF$68,AE$4-$B145+1)</f>
        <v/>
      </c>
      <c r="AF145" s="121">
        <f>$C145*INDEX(Curves!$BF$8:$BF$68,AF$4-$B145+1)</f>
        <v/>
      </c>
      <c r="AG145" s="121">
        <f>$C145*INDEX(Curves!$BF$8:$BF$68,AG$4-$B145+1)</f>
        <v/>
      </c>
      <c r="AH145" s="121">
        <f>$C145*INDEX(Curves!$BF$8:$BF$68,AH$4-$B145+1)</f>
        <v/>
      </c>
      <c r="AI145" s="121">
        <f>$C145*INDEX(Curves!$BF$8:$BF$68,AI$4-$B145+1)</f>
        <v/>
      </c>
      <c r="AJ145" s="121">
        <f>$C145*INDEX(Curves!$BF$8:$BF$68,AJ$4-$B145+1)</f>
        <v/>
      </c>
      <c r="AK145" s="121">
        <f>$C145*INDEX(Curves!$BF$8:$BF$68,AK$4-$B145+1)</f>
        <v/>
      </c>
      <c r="AL145" s="121">
        <f>$C145*INDEX(Curves!$BF$8:$BF$68,AL$4-$B145+1)</f>
        <v/>
      </c>
      <c r="AM145" s="121">
        <f>$C145*INDEX(Curves!$BF$8:$BF$68,AM$4-$B145+1)</f>
        <v/>
      </c>
      <c r="AN145" s="121">
        <f>$C145*INDEX(Curves!$BF$8:$BF$68,AN$4-$B145+1)</f>
        <v/>
      </c>
      <c r="AO145" s="121">
        <f>$C145*INDEX(Curves!$BF$8:$BF$68,AO$4-$B145+1)</f>
        <v/>
      </c>
      <c r="AP145" s="121">
        <f>$C145*INDEX(Curves!$BF$8:$BF$68,AP$4-$B145+1)</f>
        <v/>
      </c>
      <c r="AQ145" s="121">
        <f>$C145*INDEX(Curves!$BF$8:$BF$68,AQ$4-$B145+1)</f>
        <v/>
      </c>
      <c r="AR145" s="121">
        <f>$C145*INDEX(Curves!$BF$8:$BF$68,AR$4-$B145+1)</f>
        <v/>
      </c>
      <c r="AS145" s="121">
        <f>$C145*INDEX(Curves!$BF$8:$BF$68,AS$4-$B145+1)</f>
        <v/>
      </c>
      <c r="AT145" s="121">
        <f>$C145*INDEX(Curves!$BF$8:$BF$68,AT$4-$B145+1)</f>
        <v/>
      </c>
      <c r="AU145" s="121">
        <f>$C145*INDEX(Curves!$BF$8:$BF$68,AU$4-$B145+1)</f>
        <v/>
      </c>
      <c r="AV145" s="121">
        <f>$C145*INDEX(Curves!$BF$8:$BF$68,AV$4-$B145+1)</f>
        <v/>
      </c>
      <c r="AW145" s="121">
        <f>$C145*INDEX(Curves!$BF$8:$BF$68,AW$4-$B145+1)</f>
        <v/>
      </c>
      <c r="AX145" s="121">
        <f>$C145*INDEX(Curves!$BF$8:$BF$68,AX$4-$B145+1)</f>
        <v/>
      </c>
      <c r="AY145" s="121">
        <f>$C145*INDEX(Curves!$BF$8:$BF$68,AY$4-$B145+1)</f>
        <v/>
      </c>
      <c r="AZ145" s="121">
        <f>$C145*INDEX(Curves!$BF$8:$BF$68,AZ$4-$B145+1)</f>
        <v/>
      </c>
      <c r="BA145" s="121">
        <f>$C145*INDEX(Curves!$BF$8:$BF$68,BA$4-$B145+1)</f>
        <v/>
      </c>
      <c r="BB145" s="121">
        <f>$C145*INDEX(Curves!$BF$8:$BF$68,BB$4-$B145+1)</f>
        <v/>
      </c>
      <c r="BC145" s="121">
        <f>$C145*INDEX(Curves!$BF$8:$BF$68,BC$4-$B145+1)</f>
        <v/>
      </c>
      <c r="BD145" s="121">
        <f>$C145*INDEX(Curves!$BF$8:$BF$68,BD$4-$B145+1)</f>
        <v/>
      </c>
      <c r="BE145" s="121">
        <f>$C145*INDEX(Curves!$BF$8:$BF$68,BE$4-$B145+1)</f>
        <v/>
      </c>
      <c r="BF145" s="121">
        <f>$C145*INDEX(Curves!$BF$8:$BF$68,BF$4-$B145+1)</f>
        <v/>
      </c>
      <c r="BG145" s="121">
        <f>$C145*INDEX(Curves!$BF$8:$BF$68,BG$4-$B145+1)</f>
        <v/>
      </c>
      <c r="BH145" s="121">
        <f>$C145*INDEX(Curves!$BF$8:$BF$68,BH$4-$B145+1)</f>
        <v/>
      </c>
      <c r="BI145" s="121">
        <f>$C145*INDEX(Curves!$BF$8:$BF$68,BI$4-$B145+1)</f>
        <v/>
      </c>
      <c r="BJ145" s="121">
        <f>$C145*INDEX(Curves!$BF$8:$BF$68,BJ$4-$B145+1)</f>
        <v/>
      </c>
      <c r="BK145" s="121">
        <f>$C145*INDEX(Curves!$BF$8:$BF$68,BK$4-$B145+1)</f>
        <v/>
      </c>
      <c r="BL145" s="121">
        <f>$C145*INDEX(Curves!$BF$8:$BF$68,BL$4-$B145+1)</f>
        <v/>
      </c>
    </row>
    <row r="146">
      <c r="A146" s="116" t="inlineStr">
        <is>
          <t>Cohort month 11</t>
        </is>
      </c>
      <c r="B146" s="116" t="n">
        <v>11</v>
      </c>
      <c r="C146" s="33">
        <f>INDEX(Ops!$E$110:$BL$110,1,$B146)</f>
        <v/>
      </c>
      <c r="P146" s="121">
        <f>$C146*INDEX(Curves!$BF$8:$BF$68,P$4-$B146+1)</f>
        <v/>
      </c>
      <c r="Q146" s="121">
        <f>$C146*INDEX(Curves!$BF$8:$BF$68,Q$4-$B146+1)</f>
        <v/>
      </c>
      <c r="R146" s="121">
        <f>$C146*INDEX(Curves!$BF$8:$BF$68,R$4-$B146+1)</f>
        <v/>
      </c>
      <c r="S146" s="121">
        <f>$C146*INDEX(Curves!$BF$8:$BF$68,S$4-$B146+1)</f>
        <v/>
      </c>
      <c r="T146" s="121">
        <f>$C146*INDEX(Curves!$BF$8:$BF$68,T$4-$B146+1)</f>
        <v/>
      </c>
      <c r="U146" s="121">
        <f>$C146*INDEX(Curves!$BF$8:$BF$68,U$4-$B146+1)</f>
        <v/>
      </c>
      <c r="V146" s="121">
        <f>$C146*INDEX(Curves!$BF$8:$BF$68,V$4-$B146+1)</f>
        <v/>
      </c>
      <c r="W146" s="121">
        <f>$C146*INDEX(Curves!$BF$8:$BF$68,W$4-$B146+1)</f>
        <v/>
      </c>
      <c r="X146" s="121">
        <f>$C146*INDEX(Curves!$BF$8:$BF$68,X$4-$B146+1)</f>
        <v/>
      </c>
      <c r="Y146" s="121">
        <f>$C146*INDEX(Curves!$BF$8:$BF$68,Y$4-$B146+1)</f>
        <v/>
      </c>
      <c r="Z146" s="121">
        <f>$C146*INDEX(Curves!$BF$8:$BF$68,Z$4-$B146+1)</f>
        <v/>
      </c>
      <c r="AA146" s="121">
        <f>$C146*INDEX(Curves!$BF$8:$BF$68,AA$4-$B146+1)</f>
        <v/>
      </c>
      <c r="AB146" s="121">
        <f>$C146*INDEX(Curves!$BF$8:$BF$68,AB$4-$B146+1)</f>
        <v/>
      </c>
      <c r="AC146" s="121">
        <f>$C146*INDEX(Curves!$BF$8:$BF$68,AC$4-$B146+1)</f>
        <v/>
      </c>
      <c r="AD146" s="121">
        <f>$C146*INDEX(Curves!$BF$8:$BF$68,AD$4-$B146+1)</f>
        <v/>
      </c>
      <c r="AE146" s="121">
        <f>$C146*INDEX(Curves!$BF$8:$BF$68,AE$4-$B146+1)</f>
        <v/>
      </c>
      <c r="AF146" s="121">
        <f>$C146*INDEX(Curves!$BF$8:$BF$68,AF$4-$B146+1)</f>
        <v/>
      </c>
      <c r="AG146" s="121">
        <f>$C146*INDEX(Curves!$BF$8:$BF$68,AG$4-$B146+1)</f>
        <v/>
      </c>
      <c r="AH146" s="121">
        <f>$C146*INDEX(Curves!$BF$8:$BF$68,AH$4-$B146+1)</f>
        <v/>
      </c>
      <c r="AI146" s="121">
        <f>$C146*INDEX(Curves!$BF$8:$BF$68,AI$4-$B146+1)</f>
        <v/>
      </c>
      <c r="AJ146" s="121">
        <f>$C146*INDEX(Curves!$BF$8:$BF$68,AJ$4-$B146+1)</f>
        <v/>
      </c>
      <c r="AK146" s="121">
        <f>$C146*INDEX(Curves!$BF$8:$BF$68,AK$4-$B146+1)</f>
        <v/>
      </c>
      <c r="AL146" s="121">
        <f>$C146*INDEX(Curves!$BF$8:$BF$68,AL$4-$B146+1)</f>
        <v/>
      </c>
      <c r="AM146" s="121">
        <f>$C146*INDEX(Curves!$BF$8:$BF$68,AM$4-$B146+1)</f>
        <v/>
      </c>
      <c r="AN146" s="121">
        <f>$C146*INDEX(Curves!$BF$8:$BF$68,AN$4-$B146+1)</f>
        <v/>
      </c>
      <c r="AO146" s="121">
        <f>$C146*INDEX(Curves!$BF$8:$BF$68,AO$4-$B146+1)</f>
        <v/>
      </c>
      <c r="AP146" s="121">
        <f>$C146*INDEX(Curves!$BF$8:$BF$68,AP$4-$B146+1)</f>
        <v/>
      </c>
      <c r="AQ146" s="121">
        <f>$C146*INDEX(Curves!$BF$8:$BF$68,AQ$4-$B146+1)</f>
        <v/>
      </c>
      <c r="AR146" s="121">
        <f>$C146*INDEX(Curves!$BF$8:$BF$68,AR$4-$B146+1)</f>
        <v/>
      </c>
      <c r="AS146" s="121">
        <f>$C146*INDEX(Curves!$BF$8:$BF$68,AS$4-$B146+1)</f>
        <v/>
      </c>
      <c r="AT146" s="121">
        <f>$C146*INDEX(Curves!$BF$8:$BF$68,AT$4-$B146+1)</f>
        <v/>
      </c>
      <c r="AU146" s="121">
        <f>$C146*INDEX(Curves!$BF$8:$BF$68,AU$4-$B146+1)</f>
        <v/>
      </c>
      <c r="AV146" s="121">
        <f>$C146*INDEX(Curves!$BF$8:$BF$68,AV$4-$B146+1)</f>
        <v/>
      </c>
      <c r="AW146" s="121">
        <f>$C146*INDEX(Curves!$BF$8:$BF$68,AW$4-$B146+1)</f>
        <v/>
      </c>
      <c r="AX146" s="121">
        <f>$C146*INDEX(Curves!$BF$8:$BF$68,AX$4-$B146+1)</f>
        <v/>
      </c>
      <c r="AY146" s="121">
        <f>$C146*INDEX(Curves!$BF$8:$BF$68,AY$4-$B146+1)</f>
        <v/>
      </c>
      <c r="AZ146" s="121">
        <f>$C146*INDEX(Curves!$BF$8:$BF$68,AZ$4-$B146+1)</f>
        <v/>
      </c>
      <c r="BA146" s="121">
        <f>$C146*INDEX(Curves!$BF$8:$BF$68,BA$4-$B146+1)</f>
        <v/>
      </c>
      <c r="BB146" s="121">
        <f>$C146*INDEX(Curves!$BF$8:$BF$68,BB$4-$B146+1)</f>
        <v/>
      </c>
      <c r="BC146" s="121">
        <f>$C146*INDEX(Curves!$BF$8:$BF$68,BC$4-$B146+1)</f>
        <v/>
      </c>
      <c r="BD146" s="121">
        <f>$C146*INDEX(Curves!$BF$8:$BF$68,BD$4-$B146+1)</f>
        <v/>
      </c>
      <c r="BE146" s="121">
        <f>$C146*INDEX(Curves!$BF$8:$BF$68,BE$4-$B146+1)</f>
        <v/>
      </c>
      <c r="BF146" s="121">
        <f>$C146*INDEX(Curves!$BF$8:$BF$68,BF$4-$B146+1)</f>
        <v/>
      </c>
      <c r="BG146" s="121">
        <f>$C146*INDEX(Curves!$BF$8:$BF$68,BG$4-$B146+1)</f>
        <v/>
      </c>
      <c r="BH146" s="121">
        <f>$C146*INDEX(Curves!$BF$8:$BF$68,BH$4-$B146+1)</f>
        <v/>
      </c>
      <c r="BI146" s="121">
        <f>$C146*INDEX(Curves!$BF$8:$BF$68,BI$4-$B146+1)</f>
        <v/>
      </c>
      <c r="BJ146" s="121">
        <f>$C146*INDEX(Curves!$BF$8:$BF$68,BJ$4-$B146+1)</f>
        <v/>
      </c>
      <c r="BK146" s="121">
        <f>$C146*INDEX(Curves!$BF$8:$BF$68,BK$4-$B146+1)</f>
        <v/>
      </c>
      <c r="BL146" s="121">
        <f>$C146*INDEX(Curves!$BF$8:$BF$68,BL$4-$B146+1)</f>
        <v/>
      </c>
    </row>
    <row r="147">
      <c r="A147" s="116" t="inlineStr">
        <is>
          <t>Cohort month 12</t>
        </is>
      </c>
      <c r="B147" s="116" t="n">
        <v>12</v>
      </c>
      <c r="C147" s="33">
        <f>INDEX(Ops!$E$110:$BL$110,1,$B147)</f>
        <v/>
      </c>
      <c r="Q147" s="121">
        <f>$C147*INDEX(Curves!$BF$8:$BF$68,Q$4-$B147+1)</f>
        <v/>
      </c>
      <c r="R147" s="121">
        <f>$C147*INDEX(Curves!$BF$8:$BF$68,R$4-$B147+1)</f>
        <v/>
      </c>
      <c r="S147" s="121">
        <f>$C147*INDEX(Curves!$BF$8:$BF$68,S$4-$B147+1)</f>
        <v/>
      </c>
      <c r="T147" s="121">
        <f>$C147*INDEX(Curves!$BF$8:$BF$68,T$4-$B147+1)</f>
        <v/>
      </c>
      <c r="U147" s="121">
        <f>$C147*INDEX(Curves!$BF$8:$BF$68,U$4-$B147+1)</f>
        <v/>
      </c>
      <c r="V147" s="121">
        <f>$C147*INDEX(Curves!$BF$8:$BF$68,V$4-$B147+1)</f>
        <v/>
      </c>
      <c r="W147" s="121">
        <f>$C147*INDEX(Curves!$BF$8:$BF$68,W$4-$B147+1)</f>
        <v/>
      </c>
      <c r="X147" s="121">
        <f>$C147*INDEX(Curves!$BF$8:$BF$68,X$4-$B147+1)</f>
        <v/>
      </c>
      <c r="Y147" s="121">
        <f>$C147*INDEX(Curves!$BF$8:$BF$68,Y$4-$B147+1)</f>
        <v/>
      </c>
      <c r="Z147" s="121">
        <f>$C147*INDEX(Curves!$BF$8:$BF$68,Z$4-$B147+1)</f>
        <v/>
      </c>
      <c r="AA147" s="121">
        <f>$C147*INDEX(Curves!$BF$8:$BF$68,AA$4-$B147+1)</f>
        <v/>
      </c>
      <c r="AB147" s="121">
        <f>$C147*INDEX(Curves!$BF$8:$BF$68,AB$4-$B147+1)</f>
        <v/>
      </c>
      <c r="AC147" s="121">
        <f>$C147*INDEX(Curves!$BF$8:$BF$68,AC$4-$B147+1)</f>
        <v/>
      </c>
      <c r="AD147" s="121">
        <f>$C147*INDEX(Curves!$BF$8:$BF$68,AD$4-$B147+1)</f>
        <v/>
      </c>
      <c r="AE147" s="121">
        <f>$C147*INDEX(Curves!$BF$8:$BF$68,AE$4-$B147+1)</f>
        <v/>
      </c>
      <c r="AF147" s="121">
        <f>$C147*INDEX(Curves!$BF$8:$BF$68,AF$4-$B147+1)</f>
        <v/>
      </c>
      <c r="AG147" s="121">
        <f>$C147*INDEX(Curves!$BF$8:$BF$68,AG$4-$B147+1)</f>
        <v/>
      </c>
      <c r="AH147" s="121">
        <f>$C147*INDEX(Curves!$BF$8:$BF$68,AH$4-$B147+1)</f>
        <v/>
      </c>
      <c r="AI147" s="121">
        <f>$C147*INDEX(Curves!$BF$8:$BF$68,AI$4-$B147+1)</f>
        <v/>
      </c>
      <c r="AJ147" s="121">
        <f>$C147*INDEX(Curves!$BF$8:$BF$68,AJ$4-$B147+1)</f>
        <v/>
      </c>
      <c r="AK147" s="121">
        <f>$C147*INDEX(Curves!$BF$8:$BF$68,AK$4-$B147+1)</f>
        <v/>
      </c>
      <c r="AL147" s="121">
        <f>$C147*INDEX(Curves!$BF$8:$BF$68,AL$4-$B147+1)</f>
        <v/>
      </c>
      <c r="AM147" s="121">
        <f>$C147*INDEX(Curves!$BF$8:$BF$68,AM$4-$B147+1)</f>
        <v/>
      </c>
      <c r="AN147" s="121">
        <f>$C147*INDEX(Curves!$BF$8:$BF$68,AN$4-$B147+1)</f>
        <v/>
      </c>
      <c r="AO147" s="121">
        <f>$C147*INDEX(Curves!$BF$8:$BF$68,AO$4-$B147+1)</f>
        <v/>
      </c>
      <c r="AP147" s="121">
        <f>$C147*INDEX(Curves!$BF$8:$BF$68,AP$4-$B147+1)</f>
        <v/>
      </c>
      <c r="AQ147" s="121">
        <f>$C147*INDEX(Curves!$BF$8:$BF$68,AQ$4-$B147+1)</f>
        <v/>
      </c>
      <c r="AR147" s="121">
        <f>$C147*INDEX(Curves!$BF$8:$BF$68,AR$4-$B147+1)</f>
        <v/>
      </c>
      <c r="AS147" s="121">
        <f>$C147*INDEX(Curves!$BF$8:$BF$68,AS$4-$B147+1)</f>
        <v/>
      </c>
      <c r="AT147" s="121">
        <f>$C147*INDEX(Curves!$BF$8:$BF$68,AT$4-$B147+1)</f>
        <v/>
      </c>
      <c r="AU147" s="121">
        <f>$C147*INDEX(Curves!$BF$8:$BF$68,AU$4-$B147+1)</f>
        <v/>
      </c>
      <c r="AV147" s="121">
        <f>$C147*INDEX(Curves!$BF$8:$BF$68,AV$4-$B147+1)</f>
        <v/>
      </c>
      <c r="AW147" s="121">
        <f>$C147*INDEX(Curves!$BF$8:$BF$68,AW$4-$B147+1)</f>
        <v/>
      </c>
      <c r="AX147" s="121">
        <f>$C147*INDEX(Curves!$BF$8:$BF$68,AX$4-$B147+1)</f>
        <v/>
      </c>
      <c r="AY147" s="121">
        <f>$C147*INDEX(Curves!$BF$8:$BF$68,AY$4-$B147+1)</f>
        <v/>
      </c>
      <c r="AZ147" s="121">
        <f>$C147*INDEX(Curves!$BF$8:$BF$68,AZ$4-$B147+1)</f>
        <v/>
      </c>
      <c r="BA147" s="121">
        <f>$C147*INDEX(Curves!$BF$8:$BF$68,BA$4-$B147+1)</f>
        <v/>
      </c>
      <c r="BB147" s="121">
        <f>$C147*INDEX(Curves!$BF$8:$BF$68,BB$4-$B147+1)</f>
        <v/>
      </c>
      <c r="BC147" s="121">
        <f>$C147*INDEX(Curves!$BF$8:$BF$68,BC$4-$B147+1)</f>
        <v/>
      </c>
      <c r="BD147" s="121">
        <f>$C147*INDEX(Curves!$BF$8:$BF$68,BD$4-$B147+1)</f>
        <v/>
      </c>
      <c r="BE147" s="121">
        <f>$C147*INDEX(Curves!$BF$8:$BF$68,BE$4-$B147+1)</f>
        <v/>
      </c>
      <c r="BF147" s="121">
        <f>$C147*INDEX(Curves!$BF$8:$BF$68,BF$4-$B147+1)</f>
        <v/>
      </c>
      <c r="BG147" s="121">
        <f>$C147*INDEX(Curves!$BF$8:$BF$68,BG$4-$B147+1)</f>
        <v/>
      </c>
      <c r="BH147" s="121">
        <f>$C147*INDEX(Curves!$BF$8:$BF$68,BH$4-$B147+1)</f>
        <v/>
      </c>
      <c r="BI147" s="121">
        <f>$C147*INDEX(Curves!$BF$8:$BF$68,BI$4-$B147+1)</f>
        <v/>
      </c>
      <c r="BJ147" s="121">
        <f>$C147*INDEX(Curves!$BF$8:$BF$68,BJ$4-$B147+1)</f>
        <v/>
      </c>
      <c r="BK147" s="121">
        <f>$C147*INDEX(Curves!$BF$8:$BF$68,BK$4-$B147+1)</f>
        <v/>
      </c>
      <c r="BL147" s="121">
        <f>$C147*INDEX(Curves!$BF$8:$BF$68,BL$4-$B147+1)</f>
        <v/>
      </c>
    </row>
    <row r="148">
      <c r="A148" s="116" t="inlineStr">
        <is>
          <t>Cohort month 13</t>
        </is>
      </c>
      <c r="B148" s="116" t="n">
        <v>13</v>
      </c>
      <c r="C148" s="33">
        <f>INDEX(Ops!$E$110:$BL$110,1,$B148)</f>
        <v/>
      </c>
      <c r="R148" s="121">
        <f>$C148*INDEX(Curves!$BF$8:$BF$68,R$4-$B148+1)</f>
        <v/>
      </c>
      <c r="S148" s="121">
        <f>$C148*INDEX(Curves!$BF$8:$BF$68,S$4-$B148+1)</f>
        <v/>
      </c>
      <c r="T148" s="121">
        <f>$C148*INDEX(Curves!$BF$8:$BF$68,T$4-$B148+1)</f>
        <v/>
      </c>
      <c r="U148" s="121">
        <f>$C148*INDEX(Curves!$BF$8:$BF$68,U$4-$B148+1)</f>
        <v/>
      </c>
      <c r="V148" s="121">
        <f>$C148*INDEX(Curves!$BF$8:$BF$68,V$4-$B148+1)</f>
        <v/>
      </c>
      <c r="W148" s="121">
        <f>$C148*INDEX(Curves!$BF$8:$BF$68,W$4-$B148+1)</f>
        <v/>
      </c>
      <c r="X148" s="121">
        <f>$C148*INDEX(Curves!$BF$8:$BF$68,X$4-$B148+1)</f>
        <v/>
      </c>
      <c r="Y148" s="121">
        <f>$C148*INDEX(Curves!$BF$8:$BF$68,Y$4-$B148+1)</f>
        <v/>
      </c>
      <c r="Z148" s="121">
        <f>$C148*INDEX(Curves!$BF$8:$BF$68,Z$4-$B148+1)</f>
        <v/>
      </c>
      <c r="AA148" s="121">
        <f>$C148*INDEX(Curves!$BF$8:$BF$68,AA$4-$B148+1)</f>
        <v/>
      </c>
      <c r="AB148" s="121">
        <f>$C148*INDEX(Curves!$BF$8:$BF$68,AB$4-$B148+1)</f>
        <v/>
      </c>
      <c r="AC148" s="121">
        <f>$C148*INDEX(Curves!$BF$8:$BF$68,AC$4-$B148+1)</f>
        <v/>
      </c>
      <c r="AD148" s="121">
        <f>$C148*INDEX(Curves!$BF$8:$BF$68,AD$4-$B148+1)</f>
        <v/>
      </c>
      <c r="AE148" s="121">
        <f>$C148*INDEX(Curves!$BF$8:$BF$68,AE$4-$B148+1)</f>
        <v/>
      </c>
      <c r="AF148" s="121">
        <f>$C148*INDEX(Curves!$BF$8:$BF$68,AF$4-$B148+1)</f>
        <v/>
      </c>
      <c r="AG148" s="121">
        <f>$C148*INDEX(Curves!$BF$8:$BF$68,AG$4-$B148+1)</f>
        <v/>
      </c>
      <c r="AH148" s="121">
        <f>$C148*INDEX(Curves!$BF$8:$BF$68,AH$4-$B148+1)</f>
        <v/>
      </c>
      <c r="AI148" s="121">
        <f>$C148*INDEX(Curves!$BF$8:$BF$68,AI$4-$B148+1)</f>
        <v/>
      </c>
      <c r="AJ148" s="121">
        <f>$C148*INDEX(Curves!$BF$8:$BF$68,AJ$4-$B148+1)</f>
        <v/>
      </c>
      <c r="AK148" s="121">
        <f>$C148*INDEX(Curves!$BF$8:$BF$68,AK$4-$B148+1)</f>
        <v/>
      </c>
      <c r="AL148" s="121">
        <f>$C148*INDEX(Curves!$BF$8:$BF$68,AL$4-$B148+1)</f>
        <v/>
      </c>
      <c r="AM148" s="121">
        <f>$C148*INDEX(Curves!$BF$8:$BF$68,AM$4-$B148+1)</f>
        <v/>
      </c>
      <c r="AN148" s="121">
        <f>$C148*INDEX(Curves!$BF$8:$BF$68,AN$4-$B148+1)</f>
        <v/>
      </c>
      <c r="AO148" s="121">
        <f>$C148*INDEX(Curves!$BF$8:$BF$68,AO$4-$B148+1)</f>
        <v/>
      </c>
      <c r="AP148" s="121">
        <f>$C148*INDEX(Curves!$BF$8:$BF$68,AP$4-$B148+1)</f>
        <v/>
      </c>
      <c r="AQ148" s="121">
        <f>$C148*INDEX(Curves!$BF$8:$BF$68,AQ$4-$B148+1)</f>
        <v/>
      </c>
      <c r="AR148" s="121">
        <f>$C148*INDEX(Curves!$BF$8:$BF$68,AR$4-$B148+1)</f>
        <v/>
      </c>
      <c r="AS148" s="121">
        <f>$C148*INDEX(Curves!$BF$8:$BF$68,AS$4-$B148+1)</f>
        <v/>
      </c>
      <c r="AT148" s="121">
        <f>$C148*INDEX(Curves!$BF$8:$BF$68,AT$4-$B148+1)</f>
        <v/>
      </c>
      <c r="AU148" s="121">
        <f>$C148*INDEX(Curves!$BF$8:$BF$68,AU$4-$B148+1)</f>
        <v/>
      </c>
      <c r="AV148" s="121">
        <f>$C148*INDEX(Curves!$BF$8:$BF$68,AV$4-$B148+1)</f>
        <v/>
      </c>
      <c r="AW148" s="121">
        <f>$C148*INDEX(Curves!$BF$8:$BF$68,AW$4-$B148+1)</f>
        <v/>
      </c>
      <c r="AX148" s="121">
        <f>$C148*INDEX(Curves!$BF$8:$BF$68,AX$4-$B148+1)</f>
        <v/>
      </c>
      <c r="AY148" s="121">
        <f>$C148*INDEX(Curves!$BF$8:$BF$68,AY$4-$B148+1)</f>
        <v/>
      </c>
      <c r="AZ148" s="121">
        <f>$C148*INDEX(Curves!$BF$8:$BF$68,AZ$4-$B148+1)</f>
        <v/>
      </c>
      <c r="BA148" s="121">
        <f>$C148*INDEX(Curves!$BF$8:$BF$68,BA$4-$B148+1)</f>
        <v/>
      </c>
      <c r="BB148" s="121">
        <f>$C148*INDEX(Curves!$BF$8:$BF$68,BB$4-$B148+1)</f>
        <v/>
      </c>
      <c r="BC148" s="121">
        <f>$C148*INDEX(Curves!$BF$8:$BF$68,BC$4-$B148+1)</f>
        <v/>
      </c>
      <c r="BD148" s="121">
        <f>$C148*INDEX(Curves!$BF$8:$BF$68,BD$4-$B148+1)</f>
        <v/>
      </c>
      <c r="BE148" s="121">
        <f>$C148*INDEX(Curves!$BF$8:$BF$68,BE$4-$B148+1)</f>
        <v/>
      </c>
      <c r="BF148" s="121">
        <f>$C148*INDEX(Curves!$BF$8:$BF$68,BF$4-$B148+1)</f>
        <v/>
      </c>
      <c r="BG148" s="121">
        <f>$C148*INDEX(Curves!$BF$8:$BF$68,BG$4-$B148+1)</f>
        <v/>
      </c>
      <c r="BH148" s="121">
        <f>$C148*INDEX(Curves!$BF$8:$BF$68,BH$4-$B148+1)</f>
        <v/>
      </c>
      <c r="BI148" s="121">
        <f>$C148*INDEX(Curves!$BF$8:$BF$68,BI$4-$B148+1)</f>
        <v/>
      </c>
      <c r="BJ148" s="121">
        <f>$C148*INDEX(Curves!$BF$8:$BF$68,BJ$4-$B148+1)</f>
        <v/>
      </c>
      <c r="BK148" s="121">
        <f>$C148*INDEX(Curves!$BF$8:$BF$68,BK$4-$B148+1)</f>
        <v/>
      </c>
      <c r="BL148" s="121">
        <f>$C148*INDEX(Curves!$BF$8:$BF$68,BL$4-$B148+1)</f>
        <v/>
      </c>
    </row>
    <row r="149">
      <c r="A149" s="116" t="inlineStr">
        <is>
          <t>Cohort month 14</t>
        </is>
      </c>
      <c r="B149" s="116" t="n">
        <v>14</v>
      </c>
      <c r="C149" s="33">
        <f>INDEX(Ops!$E$110:$BL$110,1,$B149)</f>
        <v/>
      </c>
      <c r="S149" s="121">
        <f>$C149*INDEX(Curves!$BF$8:$BF$68,S$4-$B149+1)</f>
        <v/>
      </c>
      <c r="T149" s="121">
        <f>$C149*INDEX(Curves!$BF$8:$BF$68,T$4-$B149+1)</f>
        <v/>
      </c>
      <c r="U149" s="121">
        <f>$C149*INDEX(Curves!$BF$8:$BF$68,U$4-$B149+1)</f>
        <v/>
      </c>
      <c r="V149" s="121">
        <f>$C149*INDEX(Curves!$BF$8:$BF$68,V$4-$B149+1)</f>
        <v/>
      </c>
      <c r="W149" s="121">
        <f>$C149*INDEX(Curves!$BF$8:$BF$68,W$4-$B149+1)</f>
        <v/>
      </c>
      <c r="X149" s="121">
        <f>$C149*INDEX(Curves!$BF$8:$BF$68,X$4-$B149+1)</f>
        <v/>
      </c>
      <c r="Y149" s="121">
        <f>$C149*INDEX(Curves!$BF$8:$BF$68,Y$4-$B149+1)</f>
        <v/>
      </c>
      <c r="Z149" s="121">
        <f>$C149*INDEX(Curves!$BF$8:$BF$68,Z$4-$B149+1)</f>
        <v/>
      </c>
      <c r="AA149" s="121">
        <f>$C149*INDEX(Curves!$BF$8:$BF$68,AA$4-$B149+1)</f>
        <v/>
      </c>
      <c r="AB149" s="121">
        <f>$C149*INDEX(Curves!$BF$8:$BF$68,AB$4-$B149+1)</f>
        <v/>
      </c>
      <c r="AC149" s="121">
        <f>$C149*INDEX(Curves!$BF$8:$BF$68,AC$4-$B149+1)</f>
        <v/>
      </c>
      <c r="AD149" s="121">
        <f>$C149*INDEX(Curves!$BF$8:$BF$68,AD$4-$B149+1)</f>
        <v/>
      </c>
      <c r="AE149" s="121">
        <f>$C149*INDEX(Curves!$BF$8:$BF$68,AE$4-$B149+1)</f>
        <v/>
      </c>
      <c r="AF149" s="121">
        <f>$C149*INDEX(Curves!$BF$8:$BF$68,AF$4-$B149+1)</f>
        <v/>
      </c>
      <c r="AG149" s="121">
        <f>$C149*INDEX(Curves!$BF$8:$BF$68,AG$4-$B149+1)</f>
        <v/>
      </c>
      <c r="AH149" s="121">
        <f>$C149*INDEX(Curves!$BF$8:$BF$68,AH$4-$B149+1)</f>
        <v/>
      </c>
      <c r="AI149" s="121">
        <f>$C149*INDEX(Curves!$BF$8:$BF$68,AI$4-$B149+1)</f>
        <v/>
      </c>
      <c r="AJ149" s="121">
        <f>$C149*INDEX(Curves!$BF$8:$BF$68,AJ$4-$B149+1)</f>
        <v/>
      </c>
      <c r="AK149" s="121">
        <f>$C149*INDEX(Curves!$BF$8:$BF$68,AK$4-$B149+1)</f>
        <v/>
      </c>
      <c r="AL149" s="121">
        <f>$C149*INDEX(Curves!$BF$8:$BF$68,AL$4-$B149+1)</f>
        <v/>
      </c>
      <c r="AM149" s="121">
        <f>$C149*INDEX(Curves!$BF$8:$BF$68,AM$4-$B149+1)</f>
        <v/>
      </c>
      <c r="AN149" s="121">
        <f>$C149*INDEX(Curves!$BF$8:$BF$68,AN$4-$B149+1)</f>
        <v/>
      </c>
      <c r="AO149" s="121">
        <f>$C149*INDEX(Curves!$BF$8:$BF$68,AO$4-$B149+1)</f>
        <v/>
      </c>
      <c r="AP149" s="121">
        <f>$C149*INDEX(Curves!$BF$8:$BF$68,AP$4-$B149+1)</f>
        <v/>
      </c>
      <c r="AQ149" s="121">
        <f>$C149*INDEX(Curves!$BF$8:$BF$68,AQ$4-$B149+1)</f>
        <v/>
      </c>
      <c r="AR149" s="121">
        <f>$C149*INDEX(Curves!$BF$8:$BF$68,AR$4-$B149+1)</f>
        <v/>
      </c>
      <c r="AS149" s="121">
        <f>$C149*INDEX(Curves!$BF$8:$BF$68,AS$4-$B149+1)</f>
        <v/>
      </c>
      <c r="AT149" s="121">
        <f>$C149*INDEX(Curves!$BF$8:$BF$68,AT$4-$B149+1)</f>
        <v/>
      </c>
      <c r="AU149" s="121">
        <f>$C149*INDEX(Curves!$BF$8:$BF$68,AU$4-$B149+1)</f>
        <v/>
      </c>
      <c r="AV149" s="121">
        <f>$C149*INDEX(Curves!$BF$8:$BF$68,AV$4-$B149+1)</f>
        <v/>
      </c>
      <c r="AW149" s="121">
        <f>$C149*INDEX(Curves!$BF$8:$BF$68,AW$4-$B149+1)</f>
        <v/>
      </c>
      <c r="AX149" s="121">
        <f>$C149*INDEX(Curves!$BF$8:$BF$68,AX$4-$B149+1)</f>
        <v/>
      </c>
      <c r="AY149" s="121">
        <f>$C149*INDEX(Curves!$BF$8:$BF$68,AY$4-$B149+1)</f>
        <v/>
      </c>
      <c r="AZ149" s="121">
        <f>$C149*INDEX(Curves!$BF$8:$BF$68,AZ$4-$B149+1)</f>
        <v/>
      </c>
      <c r="BA149" s="121">
        <f>$C149*INDEX(Curves!$BF$8:$BF$68,BA$4-$B149+1)</f>
        <v/>
      </c>
      <c r="BB149" s="121">
        <f>$C149*INDEX(Curves!$BF$8:$BF$68,BB$4-$B149+1)</f>
        <v/>
      </c>
      <c r="BC149" s="121">
        <f>$C149*INDEX(Curves!$BF$8:$BF$68,BC$4-$B149+1)</f>
        <v/>
      </c>
      <c r="BD149" s="121">
        <f>$C149*INDEX(Curves!$BF$8:$BF$68,BD$4-$B149+1)</f>
        <v/>
      </c>
      <c r="BE149" s="121">
        <f>$C149*INDEX(Curves!$BF$8:$BF$68,BE$4-$B149+1)</f>
        <v/>
      </c>
      <c r="BF149" s="121">
        <f>$C149*INDEX(Curves!$BF$8:$BF$68,BF$4-$B149+1)</f>
        <v/>
      </c>
      <c r="BG149" s="121">
        <f>$C149*INDEX(Curves!$BF$8:$BF$68,BG$4-$B149+1)</f>
        <v/>
      </c>
      <c r="BH149" s="121">
        <f>$C149*INDEX(Curves!$BF$8:$BF$68,BH$4-$B149+1)</f>
        <v/>
      </c>
      <c r="BI149" s="121">
        <f>$C149*INDEX(Curves!$BF$8:$BF$68,BI$4-$B149+1)</f>
        <v/>
      </c>
      <c r="BJ149" s="121">
        <f>$C149*INDEX(Curves!$BF$8:$BF$68,BJ$4-$B149+1)</f>
        <v/>
      </c>
      <c r="BK149" s="121">
        <f>$C149*INDEX(Curves!$BF$8:$BF$68,BK$4-$B149+1)</f>
        <v/>
      </c>
      <c r="BL149" s="121">
        <f>$C149*INDEX(Curves!$BF$8:$BF$68,BL$4-$B149+1)</f>
        <v/>
      </c>
    </row>
    <row r="150">
      <c r="A150" s="116" t="inlineStr">
        <is>
          <t>Cohort month 15</t>
        </is>
      </c>
      <c r="B150" s="116" t="n">
        <v>15</v>
      </c>
      <c r="C150" s="33">
        <f>INDEX(Ops!$E$110:$BL$110,1,$B150)</f>
        <v/>
      </c>
      <c r="T150" s="121">
        <f>$C150*INDEX(Curves!$BF$8:$BF$68,T$4-$B150+1)</f>
        <v/>
      </c>
      <c r="U150" s="121">
        <f>$C150*INDEX(Curves!$BF$8:$BF$68,U$4-$B150+1)</f>
        <v/>
      </c>
      <c r="V150" s="121">
        <f>$C150*INDEX(Curves!$BF$8:$BF$68,V$4-$B150+1)</f>
        <v/>
      </c>
      <c r="W150" s="121">
        <f>$C150*INDEX(Curves!$BF$8:$BF$68,W$4-$B150+1)</f>
        <v/>
      </c>
      <c r="X150" s="121">
        <f>$C150*INDEX(Curves!$BF$8:$BF$68,X$4-$B150+1)</f>
        <v/>
      </c>
      <c r="Y150" s="121">
        <f>$C150*INDEX(Curves!$BF$8:$BF$68,Y$4-$B150+1)</f>
        <v/>
      </c>
      <c r="Z150" s="121">
        <f>$C150*INDEX(Curves!$BF$8:$BF$68,Z$4-$B150+1)</f>
        <v/>
      </c>
      <c r="AA150" s="121">
        <f>$C150*INDEX(Curves!$BF$8:$BF$68,AA$4-$B150+1)</f>
        <v/>
      </c>
      <c r="AB150" s="121">
        <f>$C150*INDEX(Curves!$BF$8:$BF$68,AB$4-$B150+1)</f>
        <v/>
      </c>
      <c r="AC150" s="121">
        <f>$C150*INDEX(Curves!$BF$8:$BF$68,AC$4-$B150+1)</f>
        <v/>
      </c>
      <c r="AD150" s="121">
        <f>$C150*INDEX(Curves!$BF$8:$BF$68,AD$4-$B150+1)</f>
        <v/>
      </c>
      <c r="AE150" s="121">
        <f>$C150*INDEX(Curves!$BF$8:$BF$68,AE$4-$B150+1)</f>
        <v/>
      </c>
      <c r="AF150" s="121">
        <f>$C150*INDEX(Curves!$BF$8:$BF$68,AF$4-$B150+1)</f>
        <v/>
      </c>
      <c r="AG150" s="121">
        <f>$C150*INDEX(Curves!$BF$8:$BF$68,AG$4-$B150+1)</f>
        <v/>
      </c>
      <c r="AH150" s="121">
        <f>$C150*INDEX(Curves!$BF$8:$BF$68,AH$4-$B150+1)</f>
        <v/>
      </c>
      <c r="AI150" s="121">
        <f>$C150*INDEX(Curves!$BF$8:$BF$68,AI$4-$B150+1)</f>
        <v/>
      </c>
      <c r="AJ150" s="121">
        <f>$C150*INDEX(Curves!$BF$8:$BF$68,AJ$4-$B150+1)</f>
        <v/>
      </c>
      <c r="AK150" s="121">
        <f>$C150*INDEX(Curves!$BF$8:$BF$68,AK$4-$B150+1)</f>
        <v/>
      </c>
      <c r="AL150" s="121">
        <f>$C150*INDEX(Curves!$BF$8:$BF$68,AL$4-$B150+1)</f>
        <v/>
      </c>
      <c r="AM150" s="121">
        <f>$C150*INDEX(Curves!$BF$8:$BF$68,AM$4-$B150+1)</f>
        <v/>
      </c>
      <c r="AN150" s="121">
        <f>$C150*INDEX(Curves!$BF$8:$BF$68,AN$4-$B150+1)</f>
        <v/>
      </c>
      <c r="AO150" s="121">
        <f>$C150*INDEX(Curves!$BF$8:$BF$68,AO$4-$B150+1)</f>
        <v/>
      </c>
      <c r="AP150" s="121">
        <f>$C150*INDEX(Curves!$BF$8:$BF$68,AP$4-$B150+1)</f>
        <v/>
      </c>
      <c r="AQ150" s="121">
        <f>$C150*INDEX(Curves!$BF$8:$BF$68,AQ$4-$B150+1)</f>
        <v/>
      </c>
      <c r="AR150" s="121">
        <f>$C150*INDEX(Curves!$BF$8:$BF$68,AR$4-$B150+1)</f>
        <v/>
      </c>
      <c r="AS150" s="121">
        <f>$C150*INDEX(Curves!$BF$8:$BF$68,AS$4-$B150+1)</f>
        <v/>
      </c>
      <c r="AT150" s="121">
        <f>$C150*INDEX(Curves!$BF$8:$BF$68,AT$4-$B150+1)</f>
        <v/>
      </c>
      <c r="AU150" s="121">
        <f>$C150*INDEX(Curves!$BF$8:$BF$68,AU$4-$B150+1)</f>
        <v/>
      </c>
      <c r="AV150" s="121">
        <f>$C150*INDEX(Curves!$BF$8:$BF$68,AV$4-$B150+1)</f>
        <v/>
      </c>
      <c r="AW150" s="121">
        <f>$C150*INDEX(Curves!$BF$8:$BF$68,AW$4-$B150+1)</f>
        <v/>
      </c>
      <c r="AX150" s="121">
        <f>$C150*INDEX(Curves!$BF$8:$BF$68,AX$4-$B150+1)</f>
        <v/>
      </c>
      <c r="AY150" s="121">
        <f>$C150*INDEX(Curves!$BF$8:$BF$68,AY$4-$B150+1)</f>
        <v/>
      </c>
      <c r="AZ150" s="121">
        <f>$C150*INDEX(Curves!$BF$8:$BF$68,AZ$4-$B150+1)</f>
        <v/>
      </c>
      <c r="BA150" s="121">
        <f>$C150*INDEX(Curves!$BF$8:$BF$68,BA$4-$B150+1)</f>
        <v/>
      </c>
      <c r="BB150" s="121">
        <f>$C150*INDEX(Curves!$BF$8:$BF$68,BB$4-$B150+1)</f>
        <v/>
      </c>
      <c r="BC150" s="121">
        <f>$C150*INDEX(Curves!$BF$8:$BF$68,BC$4-$B150+1)</f>
        <v/>
      </c>
      <c r="BD150" s="121">
        <f>$C150*INDEX(Curves!$BF$8:$BF$68,BD$4-$B150+1)</f>
        <v/>
      </c>
      <c r="BE150" s="121">
        <f>$C150*INDEX(Curves!$BF$8:$BF$68,BE$4-$B150+1)</f>
        <v/>
      </c>
      <c r="BF150" s="121">
        <f>$C150*INDEX(Curves!$BF$8:$BF$68,BF$4-$B150+1)</f>
        <v/>
      </c>
      <c r="BG150" s="121">
        <f>$C150*INDEX(Curves!$BF$8:$BF$68,BG$4-$B150+1)</f>
        <v/>
      </c>
      <c r="BH150" s="121">
        <f>$C150*INDEX(Curves!$BF$8:$BF$68,BH$4-$B150+1)</f>
        <v/>
      </c>
      <c r="BI150" s="121">
        <f>$C150*INDEX(Curves!$BF$8:$BF$68,BI$4-$B150+1)</f>
        <v/>
      </c>
      <c r="BJ150" s="121">
        <f>$C150*INDEX(Curves!$BF$8:$BF$68,BJ$4-$B150+1)</f>
        <v/>
      </c>
      <c r="BK150" s="121">
        <f>$C150*INDEX(Curves!$BF$8:$BF$68,BK$4-$B150+1)</f>
        <v/>
      </c>
      <c r="BL150" s="121">
        <f>$C150*INDEX(Curves!$BF$8:$BF$68,BL$4-$B150+1)</f>
        <v/>
      </c>
    </row>
    <row r="151">
      <c r="A151" s="116" t="inlineStr">
        <is>
          <t>Cohort month 16</t>
        </is>
      </c>
      <c r="B151" s="116" t="n">
        <v>16</v>
      </c>
      <c r="C151" s="33">
        <f>INDEX(Ops!$E$110:$BL$110,1,$B151)</f>
        <v/>
      </c>
      <c r="U151" s="121">
        <f>$C151*INDEX(Curves!$BF$8:$BF$68,U$4-$B151+1)</f>
        <v/>
      </c>
      <c r="V151" s="121">
        <f>$C151*INDEX(Curves!$BF$8:$BF$68,V$4-$B151+1)</f>
        <v/>
      </c>
      <c r="W151" s="121">
        <f>$C151*INDEX(Curves!$BF$8:$BF$68,W$4-$B151+1)</f>
        <v/>
      </c>
      <c r="X151" s="121">
        <f>$C151*INDEX(Curves!$BF$8:$BF$68,X$4-$B151+1)</f>
        <v/>
      </c>
      <c r="Y151" s="121">
        <f>$C151*INDEX(Curves!$BF$8:$BF$68,Y$4-$B151+1)</f>
        <v/>
      </c>
      <c r="Z151" s="121">
        <f>$C151*INDEX(Curves!$BF$8:$BF$68,Z$4-$B151+1)</f>
        <v/>
      </c>
      <c r="AA151" s="121">
        <f>$C151*INDEX(Curves!$BF$8:$BF$68,AA$4-$B151+1)</f>
        <v/>
      </c>
      <c r="AB151" s="121">
        <f>$C151*INDEX(Curves!$BF$8:$BF$68,AB$4-$B151+1)</f>
        <v/>
      </c>
      <c r="AC151" s="121">
        <f>$C151*INDEX(Curves!$BF$8:$BF$68,AC$4-$B151+1)</f>
        <v/>
      </c>
      <c r="AD151" s="121">
        <f>$C151*INDEX(Curves!$BF$8:$BF$68,AD$4-$B151+1)</f>
        <v/>
      </c>
      <c r="AE151" s="121">
        <f>$C151*INDEX(Curves!$BF$8:$BF$68,AE$4-$B151+1)</f>
        <v/>
      </c>
      <c r="AF151" s="121">
        <f>$C151*INDEX(Curves!$BF$8:$BF$68,AF$4-$B151+1)</f>
        <v/>
      </c>
      <c r="AG151" s="121">
        <f>$C151*INDEX(Curves!$BF$8:$BF$68,AG$4-$B151+1)</f>
        <v/>
      </c>
      <c r="AH151" s="121">
        <f>$C151*INDEX(Curves!$BF$8:$BF$68,AH$4-$B151+1)</f>
        <v/>
      </c>
      <c r="AI151" s="121">
        <f>$C151*INDEX(Curves!$BF$8:$BF$68,AI$4-$B151+1)</f>
        <v/>
      </c>
      <c r="AJ151" s="121">
        <f>$C151*INDEX(Curves!$BF$8:$BF$68,AJ$4-$B151+1)</f>
        <v/>
      </c>
      <c r="AK151" s="121">
        <f>$C151*INDEX(Curves!$BF$8:$BF$68,AK$4-$B151+1)</f>
        <v/>
      </c>
      <c r="AL151" s="121">
        <f>$C151*INDEX(Curves!$BF$8:$BF$68,AL$4-$B151+1)</f>
        <v/>
      </c>
      <c r="AM151" s="121">
        <f>$C151*INDEX(Curves!$BF$8:$BF$68,AM$4-$B151+1)</f>
        <v/>
      </c>
      <c r="AN151" s="121">
        <f>$C151*INDEX(Curves!$BF$8:$BF$68,AN$4-$B151+1)</f>
        <v/>
      </c>
      <c r="AO151" s="121">
        <f>$C151*INDEX(Curves!$BF$8:$BF$68,AO$4-$B151+1)</f>
        <v/>
      </c>
      <c r="AP151" s="121">
        <f>$C151*INDEX(Curves!$BF$8:$BF$68,AP$4-$B151+1)</f>
        <v/>
      </c>
      <c r="AQ151" s="121">
        <f>$C151*INDEX(Curves!$BF$8:$BF$68,AQ$4-$B151+1)</f>
        <v/>
      </c>
      <c r="AR151" s="121">
        <f>$C151*INDEX(Curves!$BF$8:$BF$68,AR$4-$B151+1)</f>
        <v/>
      </c>
      <c r="AS151" s="121">
        <f>$C151*INDEX(Curves!$BF$8:$BF$68,AS$4-$B151+1)</f>
        <v/>
      </c>
      <c r="AT151" s="121">
        <f>$C151*INDEX(Curves!$BF$8:$BF$68,AT$4-$B151+1)</f>
        <v/>
      </c>
      <c r="AU151" s="121">
        <f>$C151*INDEX(Curves!$BF$8:$BF$68,AU$4-$B151+1)</f>
        <v/>
      </c>
      <c r="AV151" s="121">
        <f>$C151*INDEX(Curves!$BF$8:$BF$68,AV$4-$B151+1)</f>
        <v/>
      </c>
      <c r="AW151" s="121">
        <f>$C151*INDEX(Curves!$BF$8:$BF$68,AW$4-$B151+1)</f>
        <v/>
      </c>
      <c r="AX151" s="121">
        <f>$C151*INDEX(Curves!$BF$8:$BF$68,AX$4-$B151+1)</f>
        <v/>
      </c>
      <c r="AY151" s="121">
        <f>$C151*INDEX(Curves!$BF$8:$BF$68,AY$4-$B151+1)</f>
        <v/>
      </c>
      <c r="AZ151" s="121">
        <f>$C151*INDEX(Curves!$BF$8:$BF$68,AZ$4-$B151+1)</f>
        <v/>
      </c>
      <c r="BA151" s="121">
        <f>$C151*INDEX(Curves!$BF$8:$BF$68,BA$4-$B151+1)</f>
        <v/>
      </c>
      <c r="BB151" s="121">
        <f>$C151*INDEX(Curves!$BF$8:$BF$68,BB$4-$B151+1)</f>
        <v/>
      </c>
      <c r="BC151" s="121">
        <f>$C151*INDEX(Curves!$BF$8:$BF$68,BC$4-$B151+1)</f>
        <v/>
      </c>
      <c r="BD151" s="121">
        <f>$C151*INDEX(Curves!$BF$8:$BF$68,BD$4-$B151+1)</f>
        <v/>
      </c>
      <c r="BE151" s="121">
        <f>$C151*INDEX(Curves!$BF$8:$BF$68,BE$4-$B151+1)</f>
        <v/>
      </c>
      <c r="BF151" s="121">
        <f>$C151*INDEX(Curves!$BF$8:$BF$68,BF$4-$B151+1)</f>
        <v/>
      </c>
      <c r="BG151" s="121">
        <f>$C151*INDEX(Curves!$BF$8:$BF$68,BG$4-$B151+1)</f>
        <v/>
      </c>
      <c r="BH151" s="121">
        <f>$C151*INDEX(Curves!$BF$8:$BF$68,BH$4-$B151+1)</f>
        <v/>
      </c>
      <c r="BI151" s="121">
        <f>$C151*INDEX(Curves!$BF$8:$BF$68,BI$4-$B151+1)</f>
        <v/>
      </c>
      <c r="BJ151" s="121">
        <f>$C151*INDEX(Curves!$BF$8:$BF$68,BJ$4-$B151+1)</f>
        <v/>
      </c>
      <c r="BK151" s="121">
        <f>$C151*INDEX(Curves!$BF$8:$BF$68,BK$4-$B151+1)</f>
        <v/>
      </c>
      <c r="BL151" s="121">
        <f>$C151*INDEX(Curves!$BF$8:$BF$68,BL$4-$B151+1)</f>
        <v/>
      </c>
    </row>
    <row r="152">
      <c r="A152" s="116" t="inlineStr">
        <is>
          <t>Cohort month 17</t>
        </is>
      </c>
      <c r="B152" s="116" t="n">
        <v>17</v>
      </c>
      <c r="C152" s="33">
        <f>INDEX(Ops!$E$110:$BL$110,1,$B152)</f>
        <v/>
      </c>
      <c r="V152" s="121">
        <f>$C152*INDEX(Curves!$BF$8:$BF$68,V$4-$B152+1)</f>
        <v/>
      </c>
      <c r="W152" s="121">
        <f>$C152*INDEX(Curves!$BF$8:$BF$68,W$4-$B152+1)</f>
        <v/>
      </c>
      <c r="X152" s="121">
        <f>$C152*INDEX(Curves!$BF$8:$BF$68,X$4-$B152+1)</f>
        <v/>
      </c>
      <c r="Y152" s="121">
        <f>$C152*INDEX(Curves!$BF$8:$BF$68,Y$4-$B152+1)</f>
        <v/>
      </c>
      <c r="Z152" s="121">
        <f>$C152*INDEX(Curves!$BF$8:$BF$68,Z$4-$B152+1)</f>
        <v/>
      </c>
      <c r="AA152" s="121">
        <f>$C152*INDEX(Curves!$BF$8:$BF$68,AA$4-$B152+1)</f>
        <v/>
      </c>
      <c r="AB152" s="121">
        <f>$C152*INDEX(Curves!$BF$8:$BF$68,AB$4-$B152+1)</f>
        <v/>
      </c>
      <c r="AC152" s="121">
        <f>$C152*INDEX(Curves!$BF$8:$BF$68,AC$4-$B152+1)</f>
        <v/>
      </c>
      <c r="AD152" s="121">
        <f>$C152*INDEX(Curves!$BF$8:$BF$68,AD$4-$B152+1)</f>
        <v/>
      </c>
      <c r="AE152" s="121">
        <f>$C152*INDEX(Curves!$BF$8:$BF$68,AE$4-$B152+1)</f>
        <v/>
      </c>
      <c r="AF152" s="121">
        <f>$C152*INDEX(Curves!$BF$8:$BF$68,AF$4-$B152+1)</f>
        <v/>
      </c>
      <c r="AG152" s="121">
        <f>$C152*INDEX(Curves!$BF$8:$BF$68,AG$4-$B152+1)</f>
        <v/>
      </c>
      <c r="AH152" s="121">
        <f>$C152*INDEX(Curves!$BF$8:$BF$68,AH$4-$B152+1)</f>
        <v/>
      </c>
      <c r="AI152" s="121">
        <f>$C152*INDEX(Curves!$BF$8:$BF$68,AI$4-$B152+1)</f>
        <v/>
      </c>
      <c r="AJ152" s="121">
        <f>$C152*INDEX(Curves!$BF$8:$BF$68,AJ$4-$B152+1)</f>
        <v/>
      </c>
      <c r="AK152" s="121">
        <f>$C152*INDEX(Curves!$BF$8:$BF$68,AK$4-$B152+1)</f>
        <v/>
      </c>
      <c r="AL152" s="121">
        <f>$C152*INDEX(Curves!$BF$8:$BF$68,AL$4-$B152+1)</f>
        <v/>
      </c>
      <c r="AM152" s="121">
        <f>$C152*INDEX(Curves!$BF$8:$BF$68,AM$4-$B152+1)</f>
        <v/>
      </c>
      <c r="AN152" s="121">
        <f>$C152*INDEX(Curves!$BF$8:$BF$68,AN$4-$B152+1)</f>
        <v/>
      </c>
      <c r="AO152" s="121">
        <f>$C152*INDEX(Curves!$BF$8:$BF$68,AO$4-$B152+1)</f>
        <v/>
      </c>
      <c r="AP152" s="121">
        <f>$C152*INDEX(Curves!$BF$8:$BF$68,AP$4-$B152+1)</f>
        <v/>
      </c>
      <c r="AQ152" s="121">
        <f>$C152*INDEX(Curves!$BF$8:$BF$68,AQ$4-$B152+1)</f>
        <v/>
      </c>
      <c r="AR152" s="121">
        <f>$C152*INDEX(Curves!$BF$8:$BF$68,AR$4-$B152+1)</f>
        <v/>
      </c>
      <c r="AS152" s="121">
        <f>$C152*INDEX(Curves!$BF$8:$BF$68,AS$4-$B152+1)</f>
        <v/>
      </c>
      <c r="AT152" s="121">
        <f>$C152*INDEX(Curves!$BF$8:$BF$68,AT$4-$B152+1)</f>
        <v/>
      </c>
      <c r="AU152" s="121">
        <f>$C152*INDEX(Curves!$BF$8:$BF$68,AU$4-$B152+1)</f>
        <v/>
      </c>
      <c r="AV152" s="121">
        <f>$C152*INDEX(Curves!$BF$8:$BF$68,AV$4-$B152+1)</f>
        <v/>
      </c>
      <c r="AW152" s="121">
        <f>$C152*INDEX(Curves!$BF$8:$BF$68,AW$4-$B152+1)</f>
        <v/>
      </c>
      <c r="AX152" s="121">
        <f>$C152*INDEX(Curves!$BF$8:$BF$68,AX$4-$B152+1)</f>
        <v/>
      </c>
      <c r="AY152" s="121">
        <f>$C152*INDEX(Curves!$BF$8:$BF$68,AY$4-$B152+1)</f>
        <v/>
      </c>
      <c r="AZ152" s="121">
        <f>$C152*INDEX(Curves!$BF$8:$BF$68,AZ$4-$B152+1)</f>
        <v/>
      </c>
      <c r="BA152" s="121">
        <f>$C152*INDEX(Curves!$BF$8:$BF$68,BA$4-$B152+1)</f>
        <v/>
      </c>
      <c r="BB152" s="121">
        <f>$C152*INDEX(Curves!$BF$8:$BF$68,BB$4-$B152+1)</f>
        <v/>
      </c>
      <c r="BC152" s="121">
        <f>$C152*INDEX(Curves!$BF$8:$BF$68,BC$4-$B152+1)</f>
        <v/>
      </c>
      <c r="BD152" s="121">
        <f>$C152*INDEX(Curves!$BF$8:$BF$68,BD$4-$B152+1)</f>
        <v/>
      </c>
      <c r="BE152" s="121">
        <f>$C152*INDEX(Curves!$BF$8:$BF$68,BE$4-$B152+1)</f>
        <v/>
      </c>
      <c r="BF152" s="121">
        <f>$C152*INDEX(Curves!$BF$8:$BF$68,BF$4-$B152+1)</f>
        <v/>
      </c>
      <c r="BG152" s="121">
        <f>$C152*INDEX(Curves!$BF$8:$BF$68,BG$4-$B152+1)</f>
        <v/>
      </c>
      <c r="BH152" s="121">
        <f>$C152*INDEX(Curves!$BF$8:$BF$68,BH$4-$B152+1)</f>
        <v/>
      </c>
      <c r="BI152" s="121">
        <f>$C152*INDEX(Curves!$BF$8:$BF$68,BI$4-$B152+1)</f>
        <v/>
      </c>
      <c r="BJ152" s="121">
        <f>$C152*INDEX(Curves!$BF$8:$BF$68,BJ$4-$B152+1)</f>
        <v/>
      </c>
      <c r="BK152" s="121">
        <f>$C152*INDEX(Curves!$BF$8:$BF$68,BK$4-$B152+1)</f>
        <v/>
      </c>
      <c r="BL152" s="121">
        <f>$C152*INDEX(Curves!$BF$8:$BF$68,BL$4-$B152+1)</f>
        <v/>
      </c>
    </row>
    <row r="153">
      <c r="A153" s="116" t="inlineStr">
        <is>
          <t>Cohort month 18</t>
        </is>
      </c>
      <c r="B153" s="116" t="n">
        <v>18</v>
      </c>
      <c r="C153" s="33">
        <f>INDEX(Ops!$E$110:$BL$110,1,$B153)</f>
        <v/>
      </c>
      <c r="W153" s="121">
        <f>$C153*INDEX(Curves!$BF$8:$BF$68,W$4-$B153+1)</f>
        <v/>
      </c>
      <c r="X153" s="121">
        <f>$C153*INDEX(Curves!$BF$8:$BF$68,X$4-$B153+1)</f>
        <v/>
      </c>
      <c r="Y153" s="121">
        <f>$C153*INDEX(Curves!$BF$8:$BF$68,Y$4-$B153+1)</f>
        <v/>
      </c>
      <c r="Z153" s="121">
        <f>$C153*INDEX(Curves!$BF$8:$BF$68,Z$4-$B153+1)</f>
        <v/>
      </c>
      <c r="AA153" s="121">
        <f>$C153*INDEX(Curves!$BF$8:$BF$68,AA$4-$B153+1)</f>
        <v/>
      </c>
      <c r="AB153" s="121">
        <f>$C153*INDEX(Curves!$BF$8:$BF$68,AB$4-$B153+1)</f>
        <v/>
      </c>
      <c r="AC153" s="121">
        <f>$C153*INDEX(Curves!$BF$8:$BF$68,AC$4-$B153+1)</f>
        <v/>
      </c>
      <c r="AD153" s="121">
        <f>$C153*INDEX(Curves!$BF$8:$BF$68,AD$4-$B153+1)</f>
        <v/>
      </c>
      <c r="AE153" s="121">
        <f>$C153*INDEX(Curves!$BF$8:$BF$68,AE$4-$B153+1)</f>
        <v/>
      </c>
      <c r="AF153" s="121">
        <f>$C153*INDEX(Curves!$BF$8:$BF$68,AF$4-$B153+1)</f>
        <v/>
      </c>
      <c r="AG153" s="121">
        <f>$C153*INDEX(Curves!$BF$8:$BF$68,AG$4-$B153+1)</f>
        <v/>
      </c>
      <c r="AH153" s="121">
        <f>$C153*INDEX(Curves!$BF$8:$BF$68,AH$4-$B153+1)</f>
        <v/>
      </c>
      <c r="AI153" s="121">
        <f>$C153*INDEX(Curves!$BF$8:$BF$68,AI$4-$B153+1)</f>
        <v/>
      </c>
      <c r="AJ153" s="121">
        <f>$C153*INDEX(Curves!$BF$8:$BF$68,AJ$4-$B153+1)</f>
        <v/>
      </c>
      <c r="AK153" s="121">
        <f>$C153*INDEX(Curves!$BF$8:$BF$68,AK$4-$B153+1)</f>
        <v/>
      </c>
      <c r="AL153" s="121">
        <f>$C153*INDEX(Curves!$BF$8:$BF$68,AL$4-$B153+1)</f>
        <v/>
      </c>
      <c r="AM153" s="121">
        <f>$C153*INDEX(Curves!$BF$8:$BF$68,AM$4-$B153+1)</f>
        <v/>
      </c>
      <c r="AN153" s="121">
        <f>$C153*INDEX(Curves!$BF$8:$BF$68,AN$4-$B153+1)</f>
        <v/>
      </c>
      <c r="AO153" s="121">
        <f>$C153*INDEX(Curves!$BF$8:$BF$68,AO$4-$B153+1)</f>
        <v/>
      </c>
      <c r="AP153" s="121">
        <f>$C153*INDEX(Curves!$BF$8:$BF$68,AP$4-$B153+1)</f>
        <v/>
      </c>
      <c r="AQ153" s="121">
        <f>$C153*INDEX(Curves!$BF$8:$BF$68,AQ$4-$B153+1)</f>
        <v/>
      </c>
      <c r="AR153" s="121">
        <f>$C153*INDEX(Curves!$BF$8:$BF$68,AR$4-$B153+1)</f>
        <v/>
      </c>
      <c r="AS153" s="121">
        <f>$C153*INDEX(Curves!$BF$8:$BF$68,AS$4-$B153+1)</f>
        <v/>
      </c>
      <c r="AT153" s="121">
        <f>$C153*INDEX(Curves!$BF$8:$BF$68,AT$4-$B153+1)</f>
        <v/>
      </c>
      <c r="AU153" s="121">
        <f>$C153*INDEX(Curves!$BF$8:$BF$68,AU$4-$B153+1)</f>
        <v/>
      </c>
      <c r="AV153" s="121">
        <f>$C153*INDEX(Curves!$BF$8:$BF$68,AV$4-$B153+1)</f>
        <v/>
      </c>
      <c r="AW153" s="121">
        <f>$C153*INDEX(Curves!$BF$8:$BF$68,AW$4-$B153+1)</f>
        <v/>
      </c>
      <c r="AX153" s="121">
        <f>$C153*INDEX(Curves!$BF$8:$BF$68,AX$4-$B153+1)</f>
        <v/>
      </c>
      <c r="AY153" s="121">
        <f>$C153*INDEX(Curves!$BF$8:$BF$68,AY$4-$B153+1)</f>
        <v/>
      </c>
      <c r="AZ153" s="121">
        <f>$C153*INDEX(Curves!$BF$8:$BF$68,AZ$4-$B153+1)</f>
        <v/>
      </c>
      <c r="BA153" s="121">
        <f>$C153*INDEX(Curves!$BF$8:$BF$68,BA$4-$B153+1)</f>
        <v/>
      </c>
      <c r="BB153" s="121">
        <f>$C153*INDEX(Curves!$BF$8:$BF$68,BB$4-$B153+1)</f>
        <v/>
      </c>
      <c r="BC153" s="121">
        <f>$C153*INDEX(Curves!$BF$8:$BF$68,BC$4-$B153+1)</f>
        <v/>
      </c>
      <c r="BD153" s="121">
        <f>$C153*INDEX(Curves!$BF$8:$BF$68,BD$4-$B153+1)</f>
        <v/>
      </c>
      <c r="BE153" s="121">
        <f>$C153*INDEX(Curves!$BF$8:$BF$68,BE$4-$B153+1)</f>
        <v/>
      </c>
      <c r="BF153" s="121">
        <f>$C153*INDEX(Curves!$BF$8:$BF$68,BF$4-$B153+1)</f>
        <v/>
      </c>
      <c r="BG153" s="121">
        <f>$C153*INDEX(Curves!$BF$8:$BF$68,BG$4-$B153+1)</f>
        <v/>
      </c>
      <c r="BH153" s="121">
        <f>$C153*INDEX(Curves!$BF$8:$BF$68,BH$4-$B153+1)</f>
        <v/>
      </c>
      <c r="BI153" s="121">
        <f>$C153*INDEX(Curves!$BF$8:$BF$68,BI$4-$B153+1)</f>
        <v/>
      </c>
      <c r="BJ153" s="121">
        <f>$C153*INDEX(Curves!$BF$8:$BF$68,BJ$4-$B153+1)</f>
        <v/>
      </c>
      <c r="BK153" s="121">
        <f>$C153*INDEX(Curves!$BF$8:$BF$68,BK$4-$B153+1)</f>
        <v/>
      </c>
      <c r="BL153" s="121">
        <f>$C153*INDEX(Curves!$BF$8:$BF$68,BL$4-$B153+1)</f>
        <v/>
      </c>
    </row>
    <row r="154">
      <c r="A154" s="116" t="inlineStr">
        <is>
          <t>Cohort month 19</t>
        </is>
      </c>
      <c r="B154" s="116" t="n">
        <v>19</v>
      </c>
      <c r="C154" s="33">
        <f>INDEX(Ops!$E$110:$BL$110,1,$B154)</f>
        <v/>
      </c>
      <c r="X154" s="121">
        <f>$C154*INDEX(Curves!$BF$8:$BF$68,X$4-$B154+1)</f>
        <v/>
      </c>
      <c r="Y154" s="121">
        <f>$C154*INDEX(Curves!$BF$8:$BF$68,Y$4-$B154+1)</f>
        <v/>
      </c>
      <c r="Z154" s="121">
        <f>$C154*INDEX(Curves!$BF$8:$BF$68,Z$4-$B154+1)</f>
        <v/>
      </c>
      <c r="AA154" s="121">
        <f>$C154*INDEX(Curves!$BF$8:$BF$68,AA$4-$B154+1)</f>
        <v/>
      </c>
      <c r="AB154" s="121">
        <f>$C154*INDEX(Curves!$BF$8:$BF$68,AB$4-$B154+1)</f>
        <v/>
      </c>
      <c r="AC154" s="121">
        <f>$C154*INDEX(Curves!$BF$8:$BF$68,AC$4-$B154+1)</f>
        <v/>
      </c>
      <c r="AD154" s="121">
        <f>$C154*INDEX(Curves!$BF$8:$BF$68,AD$4-$B154+1)</f>
        <v/>
      </c>
      <c r="AE154" s="121">
        <f>$C154*INDEX(Curves!$BF$8:$BF$68,AE$4-$B154+1)</f>
        <v/>
      </c>
      <c r="AF154" s="121">
        <f>$C154*INDEX(Curves!$BF$8:$BF$68,AF$4-$B154+1)</f>
        <v/>
      </c>
      <c r="AG154" s="121">
        <f>$C154*INDEX(Curves!$BF$8:$BF$68,AG$4-$B154+1)</f>
        <v/>
      </c>
      <c r="AH154" s="121">
        <f>$C154*INDEX(Curves!$BF$8:$BF$68,AH$4-$B154+1)</f>
        <v/>
      </c>
      <c r="AI154" s="121">
        <f>$C154*INDEX(Curves!$BF$8:$BF$68,AI$4-$B154+1)</f>
        <v/>
      </c>
      <c r="AJ154" s="121">
        <f>$C154*INDEX(Curves!$BF$8:$BF$68,AJ$4-$B154+1)</f>
        <v/>
      </c>
      <c r="AK154" s="121">
        <f>$C154*INDEX(Curves!$BF$8:$BF$68,AK$4-$B154+1)</f>
        <v/>
      </c>
      <c r="AL154" s="121">
        <f>$C154*INDEX(Curves!$BF$8:$BF$68,AL$4-$B154+1)</f>
        <v/>
      </c>
      <c r="AM154" s="121">
        <f>$C154*INDEX(Curves!$BF$8:$BF$68,AM$4-$B154+1)</f>
        <v/>
      </c>
      <c r="AN154" s="121">
        <f>$C154*INDEX(Curves!$BF$8:$BF$68,AN$4-$B154+1)</f>
        <v/>
      </c>
      <c r="AO154" s="121">
        <f>$C154*INDEX(Curves!$BF$8:$BF$68,AO$4-$B154+1)</f>
        <v/>
      </c>
      <c r="AP154" s="121">
        <f>$C154*INDEX(Curves!$BF$8:$BF$68,AP$4-$B154+1)</f>
        <v/>
      </c>
      <c r="AQ154" s="121">
        <f>$C154*INDEX(Curves!$BF$8:$BF$68,AQ$4-$B154+1)</f>
        <v/>
      </c>
      <c r="AR154" s="121">
        <f>$C154*INDEX(Curves!$BF$8:$BF$68,AR$4-$B154+1)</f>
        <v/>
      </c>
      <c r="AS154" s="121">
        <f>$C154*INDEX(Curves!$BF$8:$BF$68,AS$4-$B154+1)</f>
        <v/>
      </c>
      <c r="AT154" s="121">
        <f>$C154*INDEX(Curves!$BF$8:$BF$68,AT$4-$B154+1)</f>
        <v/>
      </c>
      <c r="AU154" s="121">
        <f>$C154*INDEX(Curves!$BF$8:$BF$68,AU$4-$B154+1)</f>
        <v/>
      </c>
      <c r="AV154" s="121">
        <f>$C154*INDEX(Curves!$BF$8:$BF$68,AV$4-$B154+1)</f>
        <v/>
      </c>
      <c r="AW154" s="121">
        <f>$C154*INDEX(Curves!$BF$8:$BF$68,AW$4-$B154+1)</f>
        <v/>
      </c>
      <c r="AX154" s="121">
        <f>$C154*INDEX(Curves!$BF$8:$BF$68,AX$4-$B154+1)</f>
        <v/>
      </c>
      <c r="AY154" s="121">
        <f>$C154*INDEX(Curves!$BF$8:$BF$68,AY$4-$B154+1)</f>
        <v/>
      </c>
      <c r="AZ154" s="121">
        <f>$C154*INDEX(Curves!$BF$8:$BF$68,AZ$4-$B154+1)</f>
        <v/>
      </c>
      <c r="BA154" s="121">
        <f>$C154*INDEX(Curves!$BF$8:$BF$68,BA$4-$B154+1)</f>
        <v/>
      </c>
      <c r="BB154" s="121">
        <f>$C154*INDEX(Curves!$BF$8:$BF$68,BB$4-$B154+1)</f>
        <v/>
      </c>
      <c r="BC154" s="121">
        <f>$C154*INDEX(Curves!$BF$8:$BF$68,BC$4-$B154+1)</f>
        <v/>
      </c>
      <c r="BD154" s="121">
        <f>$C154*INDEX(Curves!$BF$8:$BF$68,BD$4-$B154+1)</f>
        <v/>
      </c>
      <c r="BE154" s="121">
        <f>$C154*INDEX(Curves!$BF$8:$BF$68,BE$4-$B154+1)</f>
        <v/>
      </c>
      <c r="BF154" s="121">
        <f>$C154*INDEX(Curves!$BF$8:$BF$68,BF$4-$B154+1)</f>
        <v/>
      </c>
      <c r="BG154" s="121">
        <f>$C154*INDEX(Curves!$BF$8:$BF$68,BG$4-$B154+1)</f>
        <v/>
      </c>
      <c r="BH154" s="121">
        <f>$C154*INDEX(Curves!$BF$8:$BF$68,BH$4-$B154+1)</f>
        <v/>
      </c>
      <c r="BI154" s="121">
        <f>$C154*INDEX(Curves!$BF$8:$BF$68,BI$4-$B154+1)</f>
        <v/>
      </c>
      <c r="BJ154" s="121">
        <f>$C154*INDEX(Curves!$BF$8:$BF$68,BJ$4-$B154+1)</f>
        <v/>
      </c>
      <c r="BK154" s="121">
        <f>$C154*INDEX(Curves!$BF$8:$BF$68,BK$4-$B154+1)</f>
        <v/>
      </c>
      <c r="BL154" s="121">
        <f>$C154*INDEX(Curves!$BF$8:$BF$68,BL$4-$B154+1)</f>
        <v/>
      </c>
    </row>
    <row r="155">
      <c r="A155" s="116" t="inlineStr">
        <is>
          <t>Cohort month 20</t>
        </is>
      </c>
      <c r="B155" s="116" t="n">
        <v>20</v>
      </c>
      <c r="C155" s="33">
        <f>INDEX(Ops!$E$110:$BL$110,1,$B155)</f>
        <v/>
      </c>
      <c r="Y155" s="121">
        <f>$C155*INDEX(Curves!$BF$8:$BF$68,Y$4-$B155+1)</f>
        <v/>
      </c>
      <c r="Z155" s="121">
        <f>$C155*INDEX(Curves!$BF$8:$BF$68,Z$4-$B155+1)</f>
        <v/>
      </c>
      <c r="AA155" s="121">
        <f>$C155*INDEX(Curves!$BF$8:$BF$68,AA$4-$B155+1)</f>
        <v/>
      </c>
      <c r="AB155" s="121">
        <f>$C155*INDEX(Curves!$BF$8:$BF$68,AB$4-$B155+1)</f>
        <v/>
      </c>
      <c r="AC155" s="121">
        <f>$C155*INDEX(Curves!$BF$8:$BF$68,AC$4-$B155+1)</f>
        <v/>
      </c>
      <c r="AD155" s="121">
        <f>$C155*INDEX(Curves!$BF$8:$BF$68,AD$4-$B155+1)</f>
        <v/>
      </c>
      <c r="AE155" s="121">
        <f>$C155*INDEX(Curves!$BF$8:$BF$68,AE$4-$B155+1)</f>
        <v/>
      </c>
      <c r="AF155" s="121">
        <f>$C155*INDEX(Curves!$BF$8:$BF$68,AF$4-$B155+1)</f>
        <v/>
      </c>
      <c r="AG155" s="121">
        <f>$C155*INDEX(Curves!$BF$8:$BF$68,AG$4-$B155+1)</f>
        <v/>
      </c>
      <c r="AH155" s="121">
        <f>$C155*INDEX(Curves!$BF$8:$BF$68,AH$4-$B155+1)</f>
        <v/>
      </c>
      <c r="AI155" s="121">
        <f>$C155*INDEX(Curves!$BF$8:$BF$68,AI$4-$B155+1)</f>
        <v/>
      </c>
      <c r="AJ155" s="121">
        <f>$C155*INDEX(Curves!$BF$8:$BF$68,AJ$4-$B155+1)</f>
        <v/>
      </c>
      <c r="AK155" s="121">
        <f>$C155*INDEX(Curves!$BF$8:$BF$68,AK$4-$B155+1)</f>
        <v/>
      </c>
      <c r="AL155" s="121">
        <f>$C155*INDEX(Curves!$BF$8:$BF$68,AL$4-$B155+1)</f>
        <v/>
      </c>
      <c r="AM155" s="121">
        <f>$C155*INDEX(Curves!$BF$8:$BF$68,AM$4-$B155+1)</f>
        <v/>
      </c>
      <c r="AN155" s="121">
        <f>$C155*INDEX(Curves!$BF$8:$BF$68,AN$4-$B155+1)</f>
        <v/>
      </c>
      <c r="AO155" s="121">
        <f>$C155*INDEX(Curves!$BF$8:$BF$68,AO$4-$B155+1)</f>
        <v/>
      </c>
      <c r="AP155" s="121">
        <f>$C155*INDEX(Curves!$BF$8:$BF$68,AP$4-$B155+1)</f>
        <v/>
      </c>
      <c r="AQ155" s="121">
        <f>$C155*INDEX(Curves!$BF$8:$BF$68,AQ$4-$B155+1)</f>
        <v/>
      </c>
      <c r="AR155" s="121">
        <f>$C155*INDEX(Curves!$BF$8:$BF$68,AR$4-$B155+1)</f>
        <v/>
      </c>
      <c r="AS155" s="121">
        <f>$C155*INDEX(Curves!$BF$8:$BF$68,AS$4-$B155+1)</f>
        <v/>
      </c>
      <c r="AT155" s="121">
        <f>$C155*INDEX(Curves!$BF$8:$BF$68,AT$4-$B155+1)</f>
        <v/>
      </c>
      <c r="AU155" s="121">
        <f>$C155*INDEX(Curves!$BF$8:$BF$68,AU$4-$B155+1)</f>
        <v/>
      </c>
      <c r="AV155" s="121">
        <f>$C155*INDEX(Curves!$BF$8:$BF$68,AV$4-$B155+1)</f>
        <v/>
      </c>
      <c r="AW155" s="121">
        <f>$C155*INDEX(Curves!$BF$8:$BF$68,AW$4-$B155+1)</f>
        <v/>
      </c>
      <c r="AX155" s="121">
        <f>$C155*INDEX(Curves!$BF$8:$BF$68,AX$4-$B155+1)</f>
        <v/>
      </c>
      <c r="AY155" s="121">
        <f>$C155*INDEX(Curves!$BF$8:$BF$68,AY$4-$B155+1)</f>
        <v/>
      </c>
      <c r="AZ155" s="121">
        <f>$C155*INDEX(Curves!$BF$8:$BF$68,AZ$4-$B155+1)</f>
        <v/>
      </c>
      <c r="BA155" s="121">
        <f>$C155*INDEX(Curves!$BF$8:$BF$68,BA$4-$B155+1)</f>
        <v/>
      </c>
      <c r="BB155" s="121">
        <f>$C155*INDEX(Curves!$BF$8:$BF$68,BB$4-$B155+1)</f>
        <v/>
      </c>
      <c r="BC155" s="121">
        <f>$C155*INDEX(Curves!$BF$8:$BF$68,BC$4-$B155+1)</f>
        <v/>
      </c>
      <c r="BD155" s="121">
        <f>$C155*INDEX(Curves!$BF$8:$BF$68,BD$4-$B155+1)</f>
        <v/>
      </c>
      <c r="BE155" s="121">
        <f>$C155*INDEX(Curves!$BF$8:$BF$68,BE$4-$B155+1)</f>
        <v/>
      </c>
      <c r="BF155" s="121">
        <f>$C155*INDEX(Curves!$BF$8:$BF$68,BF$4-$B155+1)</f>
        <v/>
      </c>
      <c r="BG155" s="121">
        <f>$C155*INDEX(Curves!$BF$8:$BF$68,BG$4-$B155+1)</f>
        <v/>
      </c>
      <c r="BH155" s="121">
        <f>$C155*INDEX(Curves!$BF$8:$BF$68,BH$4-$B155+1)</f>
        <v/>
      </c>
      <c r="BI155" s="121">
        <f>$C155*INDEX(Curves!$BF$8:$BF$68,BI$4-$B155+1)</f>
        <v/>
      </c>
      <c r="BJ155" s="121">
        <f>$C155*INDEX(Curves!$BF$8:$BF$68,BJ$4-$B155+1)</f>
        <v/>
      </c>
      <c r="BK155" s="121">
        <f>$C155*INDEX(Curves!$BF$8:$BF$68,BK$4-$B155+1)</f>
        <v/>
      </c>
      <c r="BL155" s="121">
        <f>$C155*INDEX(Curves!$BF$8:$BF$68,BL$4-$B155+1)</f>
        <v/>
      </c>
    </row>
    <row r="156">
      <c r="A156" s="116" t="inlineStr">
        <is>
          <t>Cohort month 21</t>
        </is>
      </c>
      <c r="B156" s="116" t="n">
        <v>21</v>
      </c>
      <c r="C156" s="33">
        <f>INDEX(Ops!$E$110:$BL$110,1,$B156)</f>
        <v/>
      </c>
      <c r="Z156" s="121">
        <f>$C156*INDEX(Curves!$BF$8:$BF$68,Z$4-$B156+1)</f>
        <v/>
      </c>
      <c r="AA156" s="121">
        <f>$C156*INDEX(Curves!$BF$8:$BF$68,AA$4-$B156+1)</f>
        <v/>
      </c>
      <c r="AB156" s="121">
        <f>$C156*INDEX(Curves!$BF$8:$BF$68,AB$4-$B156+1)</f>
        <v/>
      </c>
      <c r="AC156" s="121">
        <f>$C156*INDEX(Curves!$BF$8:$BF$68,AC$4-$B156+1)</f>
        <v/>
      </c>
      <c r="AD156" s="121">
        <f>$C156*INDEX(Curves!$BF$8:$BF$68,AD$4-$B156+1)</f>
        <v/>
      </c>
      <c r="AE156" s="121">
        <f>$C156*INDEX(Curves!$BF$8:$BF$68,AE$4-$B156+1)</f>
        <v/>
      </c>
      <c r="AF156" s="121">
        <f>$C156*INDEX(Curves!$BF$8:$BF$68,AF$4-$B156+1)</f>
        <v/>
      </c>
      <c r="AG156" s="121">
        <f>$C156*INDEX(Curves!$BF$8:$BF$68,AG$4-$B156+1)</f>
        <v/>
      </c>
      <c r="AH156" s="121">
        <f>$C156*INDEX(Curves!$BF$8:$BF$68,AH$4-$B156+1)</f>
        <v/>
      </c>
      <c r="AI156" s="121">
        <f>$C156*INDEX(Curves!$BF$8:$BF$68,AI$4-$B156+1)</f>
        <v/>
      </c>
      <c r="AJ156" s="121">
        <f>$C156*INDEX(Curves!$BF$8:$BF$68,AJ$4-$B156+1)</f>
        <v/>
      </c>
      <c r="AK156" s="121">
        <f>$C156*INDEX(Curves!$BF$8:$BF$68,AK$4-$B156+1)</f>
        <v/>
      </c>
      <c r="AL156" s="121">
        <f>$C156*INDEX(Curves!$BF$8:$BF$68,AL$4-$B156+1)</f>
        <v/>
      </c>
      <c r="AM156" s="121">
        <f>$C156*INDEX(Curves!$BF$8:$BF$68,AM$4-$B156+1)</f>
        <v/>
      </c>
      <c r="AN156" s="121">
        <f>$C156*INDEX(Curves!$BF$8:$BF$68,AN$4-$B156+1)</f>
        <v/>
      </c>
      <c r="AO156" s="121">
        <f>$C156*INDEX(Curves!$BF$8:$BF$68,AO$4-$B156+1)</f>
        <v/>
      </c>
      <c r="AP156" s="121">
        <f>$C156*INDEX(Curves!$BF$8:$BF$68,AP$4-$B156+1)</f>
        <v/>
      </c>
      <c r="AQ156" s="121">
        <f>$C156*INDEX(Curves!$BF$8:$BF$68,AQ$4-$B156+1)</f>
        <v/>
      </c>
      <c r="AR156" s="121">
        <f>$C156*INDEX(Curves!$BF$8:$BF$68,AR$4-$B156+1)</f>
        <v/>
      </c>
      <c r="AS156" s="121">
        <f>$C156*INDEX(Curves!$BF$8:$BF$68,AS$4-$B156+1)</f>
        <v/>
      </c>
      <c r="AT156" s="121">
        <f>$C156*INDEX(Curves!$BF$8:$BF$68,AT$4-$B156+1)</f>
        <v/>
      </c>
      <c r="AU156" s="121">
        <f>$C156*INDEX(Curves!$BF$8:$BF$68,AU$4-$B156+1)</f>
        <v/>
      </c>
      <c r="AV156" s="121">
        <f>$C156*INDEX(Curves!$BF$8:$BF$68,AV$4-$B156+1)</f>
        <v/>
      </c>
      <c r="AW156" s="121">
        <f>$C156*INDEX(Curves!$BF$8:$BF$68,AW$4-$B156+1)</f>
        <v/>
      </c>
      <c r="AX156" s="121">
        <f>$C156*INDEX(Curves!$BF$8:$BF$68,AX$4-$B156+1)</f>
        <v/>
      </c>
      <c r="AY156" s="121">
        <f>$C156*INDEX(Curves!$BF$8:$BF$68,AY$4-$B156+1)</f>
        <v/>
      </c>
      <c r="AZ156" s="121">
        <f>$C156*INDEX(Curves!$BF$8:$BF$68,AZ$4-$B156+1)</f>
        <v/>
      </c>
      <c r="BA156" s="121">
        <f>$C156*INDEX(Curves!$BF$8:$BF$68,BA$4-$B156+1)</f>
        <v/>
      </c>
      <c r="BB156" s="121">
        <f>$C156*INDEX(Curves!$BF$8:$BF$68,BB$4-$B156+1)</f>
        <v/>
      </c>
      <c r="BC156" s="121">
        <f>$C156*INDEX(Curves!$BF$8:$BF$68,BC$4-$B156+1)</f>
        <v/>
      </c>
      <c r="BD156" s="121">
        <f>$C156*INDEX(Curves!$BF$8:$BF$68,BD$4-$B156+1)</f>
        <v/>
      </c>
      <c r="BE156" s="121">
        <f>$C156*INDEX(Curves!$BF$8:$BF$68,BE$4-$B156+1)</f>
        <v/>
      </c>
      <c r="BF156" s="121">
        <f>$C156*INDEX(Curves!$BF$8:$BF$68,BF$4-$B156+1)</f>
        <v/>
      </c>
      <c r="BG156" s="121">
        <f>$C156*INDEX(Curves!$BF$8:$BF$68,BG$4-$B156+1)</f>
        <v/>
      </c>
      <c r="BH156" s="121">
        <f>$C156*INDEX(Curves!$BF$8:$BF$68,BH$4-$B156+1)</f>
        <v/>
      </c>
      <c r="BI156" s="121">
        <f>$C156*INDEX(Curves!$BF$8:$BF$68,BI$4-$B156+1)</f>
        <v/>
      </c>
      <c r="BJ156" s="121">
        <f>$C156*INDEX(Curves!$BF$8:$BF$68,BJ$4-$B156+1)</f>
        <v/>
      </c>
      <c r="BK156" s="121">
        <f>$C156*INDEX(Curves!$BF$8:$BF$68,BK$4-$B156+1)</f>
        <v/>
      </c>
      <c r="BL156" s="121">
        <f>$C156*INDEX(Curves!$BF$8:$BF$68,BL$4-$B156+1)</f>
        <v/>
      </c>
    </row>
    <row r="157">
      <c r="A157" s="116" t="inlineStr">
        <is>
          <t>Cohort month 22</t>
        </is>
      </c>
      <c r="B157" s="116" t="n">
        <v>22</v>
      </c>
      <c r="C157" s="33">
        <f>INDEX(Ops!$E$110:$BL$110,1,$B157)</f>
        <v/>
      </c>
      <c r="AA157" s="121">
        <f>$C157*INDEX(Curves!$BF$8:$BF$68,AA$4-$B157+1)</f>
        <v/>
      </c>
      <c r="AB157" s="121">
        <f>$C157*INDEX(Curves!$BF$8:$BF$68,AB$4-$B157+1)</f>
        <v/>
      </c>
      <c r="AC157" s="121">
        <f>$C157*INDEX(Curves!$BF$8:$BF$68,AC$4-$B157+1)</f>
        <v/>
      </c>
      <c r="AD157" s="121">
        <f>$C157*INDEX(Curves!$BF$8:$BF$68,AD$4-$B157+1)</f>
        <v/>
      </c>
      <c r="AE157" s="121">
        <f>$C157*INDEX(Curves!$BF$8:$BF$68,AE$4-$B157+1)</f>
        <v/>
      </c>
      <c r="AF157" s="121">
        <f>$C157*INDEX(Curves!$BF$8:$BF$68,AF$4-$B157+1)</f>
        <v/>
      </c>
      <c r="AG157" s="121">
        <f>$C157*INDEX(Curves!$BF$8:$BF$68,AG$4-$B157+1)</f>
        <v/>
      </c>
      <c r="AH157" s="121">
        <f>$C157*INDEX(Curves!$BF$8:$BF$68,AH$4-$B157+1)</f>
        <v/>
      </c>
      <c r="AI157" s="121">
        <f>$C157*INDEX(Curves!$BF$8:$BF$68,AI$4-$B157+1)</f>
        <v/>
      </c>
      <c r="AJ157" s="121">
        <f>$C157*INDEX(Curves!$BF$8:$BF$68,AJ$4-$B157+1)</f>
        <v/>
      </c>
      <c r="AK157" s="121">
        <f>$C157*INDEX(Curves!$BF$8:$BF$68,AK$4-$B157+1)</f>
        <v/>
      </c>
      <c r="AL157" s="121">
        <f>$C157*INDEX(Curves!$BF$8:$BF$68,AL$4-$B157+1)</f>
        <v/>
      </c>
      <c r="AM157" s="121">
        <f>$C157*INDEX(Curves!$BF$8:$BF$68,AM$4-$B157+1)</f>
        <v/>
      </c>
      <c r="AN157" s="121">
        <f>$C157*INDEX(Curves!$BF$8:$BF$68,AN$4-$B157+1)</f>
        <v/>
      </c>
      <c r="AO157" s="121">
        <f>$C157*INDEX(Curves!$BF$8:$BF$68,AO$4-$B157+1)</f>
        <v/>
      </c>
      <c r="AP157" s="121">
        <f>$C157*INDEX(Curves!$BF$8:$BF$68,AP$4-$B157+1)</f>
        <v/>
      </c>
      <c r="AQ157" s="121">
        <f>$C157*INDEX(Curves!$BF$8:$BF$68,AQ$4-$B157+1)</f>
        <v/>
      </c>
      <c r="AR157" s="121">
        <f>$C157*INDEX(Curves!$BF$8:$BF$68,AR$4-$B157+1)</f>
        <v/>
      </c>
      <c r="AS157" s="121">
        <f>$C157*INDEX(Curves!$BF$8:$BF$68,AS$4-$B157+1)</f>
        <v/>
      </c>
      <c r="AT157" s="121">
        <f>$C157*INDEX(Curves!$BF$8:$BF$68,AT$4-$B157+1)</f>
        <v/>
      </c>
      <c r="AU157" s="121">
        <f>$C157*INDEX(Curves!$BF$8:$BF$68,AU$4-$B157+1)</f>
        <v/>
      </c>
      <c r="AV157" s="121">
        <f>$C157*INDEX(Curves!$BF$8:$BF$68,AV$4-$B157+1)</f>
        <v/>
      </c>
      <c r="AW157" s="121">
        <f>$C157*INDEX(Curves!$BF$8:$BF$68,AW$4-$B157+1)</f>
        <v/>
      </c>
      <c r="AX157" s="121">
        <f>$C157*INDEX(Curves!$BF$8:$BF$68,AX$4-$B157+1)</f>
        <v/>
      </c>
      <c r="AY157" s="121">
        <f>$C157*INDEX(Curves!$BF$8:$BF$68,AY$4-$B157+1)</f>
        <v/>
      </c>
      <c r="AZ157" s="121">
        <f>$C157*INDEX(Curves!$BF$8:$BF$68,AZ$4-$B157+1)</f>
        <v/>
      </c>
      <c r="BA157" s="121">
        <f>$C157*INDEX(Curves!$BF$8:$BF$68,BA$4-$B157+1)</f>
        <v/>
      </c>
      <c r="BB157" s="121">
        <f>$C157*INDEX(Curves!$BF$8:$BF$68,BB$4-$B157+1)</f>
        <v/>
      </c>
      <c r="BC157" s="121">
        <f>$C157*INDEX(Curves!$BF$8:$BF$68,BC$4-$B157+1)</f>
        <v/>
      </c>
      <c r="BD157" s="121">
        <f>$C157*INDEX(Curves!$BF$8:$BF$68,BD$4-$B157+1)</f>
        <v/>
      </c>
      <c r="BE157" s="121">
        <f>$C157*INDEX(Curves!$BF$8:$BF$68,BE$4-$B157+1)</f>
        <v/>
      </c>
      <c r="BF157" s="121">
        <f>$C157*INDEX(Curves!$BF$8:$BF$68,BF$4-$B157+1)</f>
        <v/>
      </c>
      <c r="BG157" s="121">
        <f>$C157*INDEX(Curves!$BF$8:$BF$68,BG$4-$B157+1)</f>
        <v/>
      </c>
      <c r="BH157" s="121">
        <f>$C157*INDEX(Curves!$BF$8:$BF$68,BH$4-$B157+1)</f>
        <v/>
      </c>
      <c r="BI157" s="121">
        <f>$C157*INDEX(Curves!$BF$8:$BF$68,BI$4-$B157+1)</f>
        <v/>
      </c>
      <c r="BJ157" s="121">
        <f>$C157*INDEX(Curves!$BF$8:$BF$68,BJ$4-$B157+1)</f>
        <v/>
      </c>
      <c r="BK157" s="121">
        <f>$C157*INDEX(Curves!$BF$8:$BF$68,BK$4-$B157+1)</f>
        <v/>
      </c>
      <c r="BL157" s="121">
        <f>$C157*INDEX(Curves!$BF$8:$BF$68,BL$4-$B157+1)</f>
        <v/>
      </c>
    </row>
    <row r="158">
      <c r="A158" s="116" t="inlineStr">
        <is>
          <t>Cohort month 23</t>
        </is>
      </c>
      <c r="B158" s="116" t="n">
        <v>23</v>
      </c>
      <c r="C158" s="33">
        <f>INDEX(Ops!$E$110:$BL$110,1,$B158)</f>
        <v/>
      </c>
      <c r="AB158" s="121">
        <f>$C158*INDEX(Curves!$BF$8:$BF$68,AB$4-$B158+1)</f>
        <v/>
      </c>
      <c r="AC158" s="121">
        <f>$C158*INDEX(Curves!$BF$8:$BF$68,AC$4-$B158+1)</f>
        <v/>
      </c>
      <c r="AD158" s="121">
        <f>$C158*INDEX(Curves!$BF$8:$BF$68,AD$4-$B158+1)</f>
        <v/>
      </c>
      <c r="AE158" s="121">
        <f>$C158*INDEX(Curves!$BF$8:$BF$68,AE$4-$B158+1)</f>
        <v/>
      </c>
      <c r="AF158" s="121">
        <f>$C158*INDEX(Curves!$BF$8:$BF$68,AF$4-$B158+1)</f>
        <v/>
      </c>
      <c r="AG158" s="121">
        <f>$C158*INDEX(Curves!$BF$8:$BF$68,AG$4-$B158+1)</f>
        <v/>
      </c>
      <c r="AH158" s="121">
        <f>$C158*INDEX(Curves!$BF$8:$BF$68,AH$4-$B158+1)</f>
        <v/>
      </c>
      <c r="AI158" s="121">
        <f>$C158*INDEX(Curves!$BF$8:$BF$68,AI$4-$B158+1)</f>
        <v/>
      </c>
      <c r="AJ158" s="121">
        <f>$C158*INDEX(Curves!$BF$8:$BF$68,AJ$4-$B158+1)</f>
        <v/>
      </c>
      <c r="AK158" s="121">
        <f>$C158*INDEX(Curves!$BF$8:$BF$68,AK$4-$B158+1)</f>
        <v/>
      </c>
      <c r="AL158" s="121">
        <f>$C158*INDEX(Curves!$BF$8:$BF$68,AL$4-$B158+1)</f>
        <v/>
      </c>
      <c r="AM158" s="121">
        <f>$C158*INDEX(Curves!$BF$8:$BF$68,AM$4-$B158+1)</f>
        <v/>
      </c>
      <c r="AN158" s="121">
        <f>$C158*INDEX(Curves!$BF$8:$BF$68,AN$4-$B158+1)</f>
        <v/>
      </c>
      <c r="AO158" s="121">
        <f>$C158*INDEX(Curves!$BF$8:$BF$68,AO$4-$B158+1)</f>
        <v/>
      </c>
      <c r="AP158" s="121">
        <f>$C158*INDEX(Curves!$BF$8:$BF$68,AP$4-$B158+1)</f>
        <v/>
      </c>
      <c r="AQ158" s="121">
        <f>$C158*INDEX(Curves!$BF$8:$BF$68,AQ$4-$B158+1)</f>
        <v/>
      </c>
      <c r="AR158" s="121">
        <f>$C158*INDEX(Curves!$BF$8:$BF$68,AR$4-$B158+1)</f>
        <v/>
      </c>
      <c r="AS158" s="121">
        <f>$C158*INDEX(Curves!$BF$8:$BF$68,AS$4-$B158+1)</f>
        <v/>
      </c>
      <c r="AT158" s="121">
        <f>$C158*INDEX(Curves!$BF$8:$BF$68,AT$4-$B158+1)</f>
        <v/>
      </c>
      <c r="AU158" s="121">
        <f>$C158*INDEX(Curves!$BF$8:$BF$68,AU$4-$B158+1)</f>
        <v/>
      </c>
      <c r="AV158" s="121">
        <f>$C158*INDEX(Curves!$BF$8:$BF$68,AV$4-$B158+1)</f>
        <v/>
      </c>
      <c r="AW158" s="121">
        <f>$C158*INDEX(Curves!$BF$8:$BF$68,AW$4-$B158+1)</f>
        <v/>
      </c>
      <c r="AX158" s="121">
        <f>$C158*INDEX(Curves!$BF$8:$BF$68,AX$4-$B158+1)</f>
        <v/>
      </c>
      <c r="AY158" s="121">
        <f>$C158*INDEX(Curves!$BF$8:$BF$68,AY$4-$B158+1)</f>
        <v/>
      </c>
      <c r="AZ158" s="121">
        <f>$C158*INDEX(Curves!$BF$8:$BF$68,AZ$4-$B158+1)</f>
        <v/>
      </c>
      <c r="BA158" s="121">
        <f>$C158*INDEX(Curves!$BF$8:$BF$68,BA$4-$B158+1)</f>
        <v/>
      </c>
      <c r="BB158" s="121">
        <f>$C158*INDEX(Curves!$BF$8:$BF$68,BB$4-$B158+1)</f>
        <v/>
      </c>
      <c r="BC158" s="121">
        <f>$C158*INDEX(Curves!$BF$8:$BF$68,BC$4-$B158+1)</f>
        <v/>
      </c>
      <c r="BD158" s="121">
        <f>$C158*INDEX(Curves!$BF$8:$BF$68,BD$4-$B158+1)</f>
        <v/>
      </c>
      <c r="BE158" s="121">
        <f>$C158*INDEX(Curves!$BF$8:$BF$68,BE$4-$B158+1)</f>
        <v/>
      </c>
      <c r="BF158" s="121">
        <f>$C158*INDEX(Curves!$BF$8:$BF$68,BF$4-$B158+1)</f>
        <v/>
      </c>
      <c r="BG158" s="121">
        <f>$C158*INDEX(Curves!$BF$8:$BF$68,BG$4-$B158+1)</f>
        <v/>
      </c>
      <c r="BH158" s="121">
        <f>$C158*INDEX(Curves!$BF$8:$BF$68,BH$4-$B158+1)</f>
        <v/>
      </c>
      <c r="BI158" s="121">
        <f>$C158*INDEX(Curves!$BF$8:$BF$68,BI$4-$B158+1)</f>
        <v/>
      </c>
      <c r="BJ158" s="121">
        <f>$C158*INDEX(Curves!$BF$8:$BF$68,BJ$4-$B158+1)</f>
        <v/>
      </c>
      <c r="BK158" s="121">
        <f>$C158*INDEX(Curves!$BF$8:$BF$68,BK$4-$B158+1)</f>
        <v/>
      </c>
      <c r="BL158" s="121">
        <f>$C158*INDEX(Curves!$BF$8:$BF$68,BL$4-$B158+1)</f>
        <v/>
      </c>
    </row>
    <row r="159">
      <c r="A159" s="116" t="inlineStr">
        <is>
          <t>Cohort month 24</t>
        </is>
      </c>
      <c r="B159" s="116" t="n">
        <v>24</v>
      </c>
      <c r="C159" s="33">
        <f>INDEX(Ops!$E$110:$BL$110,1,$B159)</f>
        <v/>
      </c>
      <c r="AC159" s="121">
        <f>$C159*INDEX(Curves!$BF$8:$BF$68,AC$4-$B159+1)</f>
        <v/>
      </c>
      <c r="AD159" s="121">
        <f>$C159*INDEX(Curves!$BF$8:$BF$68,AD$4-$B159+1)</f>
        <v/>
      </c>
      <c r="AE159" s="121">
        <f>$C159*INDEX(Curves!$BF$8:$BF$68,AE$4-$B159+1)</f>
        <v/>
      </c>
      <c r="AF159" s="121">
        <f>$C159*INDEX(Curves!$BF$8:$BF$68,AF$4-$B159+1)</f>
        <v/>
      </c>
      <c r="AG159" s="121">
        <f>$C159*INDEX(Curves!$BF$8:$BF$68,AG$4-$B159+1)</f>
        <v/>
      </c>
      <c r="AH159" s="121">
        <f>$C159*INDEX(Curves!$BF$8:$BF$68,AH$4-$B159+1)</f>
        <v/>
      </c>
      <c r="AI159" s="121">
        <f>$C159*INDEX(Curves!$BF$8:$BF$68,AI$4-$B159+1)</f>
        <v/>
      </c>
      <c r="AJ159" s="121">
        <f>$C159*INDEX(Curves!$BF$8:$BF$68,AJ$4-$B159+1)</f>
        <v/>
      </c>
      <c r="AK159" s="121">
        <f>$C159*INDEX(Curves!$BF$8:$BF$68,AK$4-$B159+1)</f>
        <v/>
      </c>
      <c r="AL159" s="121">
        <f>$C159*INDEX(Curves!$BF$8:$BF$68,AL$4-$B159+1)</f>
        <v/>
      </c>
      <c r="AM159" s="121">
        <f>$C159*INDEX(Curves!$BF$8:$BF$68,AM$4-$B159+1)</f>
        <v/>
      </c>
      <c r="AN159" s="121">
        <f>$C159*INDEX(Curves!$BF$8:$BF$68,AN$4-$B159+1)</f>
        <v/>
      </c>
      <c r="AO159" s="121">
        <f>$C159*INDEX(Curves!$BF$8:$BF$68,AO$4-$B159+1)</f>
        <v/>
      </c>
      <c r="AP159" s="121">
        <f>$C159*INDEX(Curves!$BF$8:$BF$68,AP$4-$B159+1)</f>
        <v/>
      </c>
      <c r="AQ159" s="121">
        <f>$C159*INDEX(Curves!$BF$8:$BF$68,AQ$4-$B159+1)</f>
        <v/>
      </c>
      <c r="AR159" s="121">
        <f>$C159*INDEX(Curves!$BF$8:$BF$68,AR$4-$B159+1)</f>
        <v/>
      </c>
      <c r="AS159" s="121">
        <f>$C159*INDEX(Curves!$BF$8:$BF$68,AS$4-$B159+1)</f>
        <v/>
      </c>
      <c r="AT159" s="121">
        <f>$C159*INDEX(Curves!$BF$8:$BF$68,AT$4-$B159+1)</f>
        <v/>
      </c>
      <c r="AU159" s="121">
        <f>$C159*INDEX(Curves!$BF$8:$BF$68,AU$4-$B159+1)</f>
        <v/>
      </c>
      <c r="AV159" s="121">
        <f>$C159*INDEX(Curves!$BF$8:$BF$68,AV$4-$B159+1)</f>
        <v/>
      </c>
      <c r="AW159" s="121">
        <f>$C159*INDEX(Curves!$BF$8:$BF$68,AW$4-$B159+1)</f>
        <v/>
      </c>
      <c r="AX159" s="121">
        <f>$C159*INDEX(Curves!$BF$8:$BF$68,AX$4-$B159+1)</f>
        <v/>
      </c>
      <c r="AY159" s="121">
        <f>$C159*INDEX(Curves!$BF$8:$BF$68,AY$4-$B159+1)</f>
        <v/>
      </c>
      <c r="AZ159" s="121">
        <f>$C159*INDEX(Curves!$BF$8:$BF$68,AZ$4-$B159+1)</f>
        <v/>
      </c>
      <c r="BA159" s="121">
        <f>$C159*INDEX(Curves!$BF$8:$BF$68,BA$4-$B159+1)</f>
        <v/>
      </c>
      <c r="BB159" s="121">
        <f>$C159*INDEX(Curves!$BF$8:$BF$68,BB$4-$B159+1)</f>
        <v/>
      </c>
      <c r="BC159" s="121">
        <f>$C159*INDEX(Curves!$BF$8:$BF$68,BC$4-$B159+1)</f>
        <v/>
      </c>
      <c r="BD159" s="121">
        <f>$C159*INDEX(Curves!$BF$8:$BF$68,BD$4-$B159+1)</f>
        <v/>
      </c>
      <c r="BE159" s="121">
        <f>$C159*INDEX(Curves!$BF$8:$BF$68,BE$4-$B159+1)</f>
        <v/>
      </c>
      <c r="BF159" s="121">
        <f>$C159*INDEX(Curves!$BF$8:$BF$68,BF$4-$B159+1)</f>
        <v/>
      </c>
      <c r="BG159" s="121">
        <f>$C159*INDEX(Curves!$BF$8:$BF$68,BG$4-$B159+1)</f>
        <v/>
      </c>
      <c r="BH159" s="121">
        <f>$C159*INDEX(Curves!$BF$8:$BF$68,BH$4-$B159+1)</f>
        <v/>
      </c>
      <c r="BI159" s="121">
        <f>$C159*INDEX(Curves!$BF$8:$BF$68,BI$4-$B159+1)</f>
        <v/>
      </c>
      <c r="BJ159" s="121">
        <f>$C159*INDEX(Curves!$BF$8:$BF$68,BJ$4-$B159+1)</f>
        <v/>
      </c>
      <c r="BK159" s="121">
        <f>$C159*INDEX(Curves!$BF$8:$BF$68,BK$4-$B159+1)</f>
        <v/>
      </c>
      <c r="BL159" s="121">
        <f>$C159*INDEX(Curves!$BF$8:$BF$68,BL$4-$B159+1)</f>
        <v/>
      </c>
    </row>
    <row r="160">
      <c r="A160" s="116" t="inlineStr">
        <is>
          <t>Cohort month 25</t>
        </is>
      </c>
      <c r="B160" s="116" t="n">
        <v>25</v>
      </c>
      <c r="C160" s="33">
        <f>INDEX(Ops!$E$110:$BL$110,1,$B160)</f>
        <v/>
      </c>
      <c r="AD160" s="121">
        <f>$C160*INDEX(Curves!$BF$8:$BF$68,AD$4-$B160+1)</f>
        <v/>
      </c>
      <c r="AE160" s="121">
        <f>$C160*INDEX(Curves!$BF$8:$BF$68,AE$4-$B160+1)</f>
        <v/>
      </c>
      <c r="AF160" s="121">
        <f>$C160*INDEX(Curves!$BF$8:$BF$68,AF$4-$B160+1)</f>
        <v/>
      </c>
      <c r="AG160" s="121">
        <f>$C160*INDEX(Curves!$BF$8:$BF$68,AG$4-$B160+1)</f>
        <v/>
      </c>
      <c r="AH160" s="121">
        <f>$C160*INDEX(Curves!$BF$8:$BF$68,AH$4-$B160+1)</f>
        <v/>
      </c>
      <c r="AI160" s="121">
        <f>$C160*INDEX(Curves!$BF$8:$BF$68,AI$4-$B160+1)</f>
        <v/>
      </c>
      <c r="AJ160" s="121">
        <f>$C160*INDEX(Curves!$BF$8:$BF$68,AJ$4-$B160+1)</f>
        <v/>
      </c>
      <c r="AK160" s="121">
        <f>$C160*INDEX(Curves!$BF$8:$BF$68,AK$4-$B160+1)</f>
        <v/>
      </c>
      <c r="AL160" s="121">
        <f>$C160*INDEX(Curves!$BF$8:$BF$68,AL$4-$B160+1)</f>
        <v/>
      </c>
      <c r="AM160" s="121">
        <f>$C160*INDEX(Curves!$BF$8:$BF$68,AM$4-$B160+1)</f>
        <v/>
      </c>
      <c r="AN160" s="121">
        <f>$C160*INDEX(Curves!$BF$8:$BF$68,AN$4-$B160+1)</f>
        <v/>
      </c>
      <c r="AO160" s="121">
        <f>$C160*INDEX(Curves!$BF$8:$BF$68,AO$4-$B160+1)</f>
        <v/>
      </c>
      <c r="AP160" s="121">
        <f>$C160*INDEX(Curves!$BF$8:$BF$68,AP$4-$B160+1)</f>
        <v/>
      </c>
      <c r="AQ160" s="121">
        <f>$C160*INDEX(Curves!$BF$8:$BF$68,AQ$4-$B160+1)</f>
        <v/>
      </c>
      <c r="AR160" s="121">
        <f>$C160*INDEX(Curves!$BF$8:$BF$68,AR$4-$B160+1)</f>
        <v/>
      </c>
      <c r="AS160" s="121">
        <f>$C160*INDEX(Curves!$BF$8:$BF$68,AS$4-$B160+1)</f>
        <v/>
      </c>
      <c r="AT160" s="121">
        <f>$C160*INDEX(Curves!$BF$8:$BF$68,AT$4-$B160+1)</f>
        <v/>
      </c>
      <c r="AU160" s="121">
        <f>$C160*INDEX(Curves!$BF$8:$BF$68,AU$4-$B160+1)</f>
        <v/>
      </c>
      <c r="AV160" s="121">
        <f>$C160*INDEX(Curves!$BF$8:$BF$68,AV$4-$B160+1)</f>
        <v/>
      </c>
      <c r="AW160" s="121">
        <f>$C160*INDEX(Curves!$BF$8:$BF$68,AW$4-$B160+1)</f>
        <v/>
      </c>
      <c r="AX160" s="121">
        <f>$C160*INDEX(Curves!$BF$8:$BF$68,AX$4-$B160+1)</f>
        <v/>
      </c>
      <c r="AY160" s="121">
        <f>$C160*INDEX(Curves!$BF$8:$BF$68,AY$4-$B160+1)</f>
        <v/>
      </c>
      <c r="AZ160" s="121">
        <f>$C160*INDEX(Curves!$BF$8:$BF$68,AZ$4-$B160+1)</f>
        <v/>
      </c>
      <c r="BA160" s="121">
        <f>$C160*INDEX(Curves!$BF$8:$BF$68,BA$4-$B160+1)</f>
        <v/>
      </c>
      <c r="BB160" s="121">
        <f>$C160*INDEX(Curves!$BF$8:$BF$68,BB$4-$B160+1)</f>
        <v/>
      </c>
      <c r="BC160" s="121">
        <f>$C160*INDEX(Curves!$BF$8:$BF$68,BC$4-$B160+1)</f>
        <v/>
      </c>
      <c r="BD160" s="121">
        <f>$C160*INDEX(Curves!$BF$8:$BF$68,BD$4-$B160+1)</f>
        <v/>
      </c>
      <c r="BE160" s="121">
        <f>$C160*INDEX(Curves!$BF$8:$BF$68,BE$4-$B160+1)</f>
        <v/>
      </c>
      <c r="BF160" s="121">
        <f>$C160*INDEX(Curves!$BF$8:$BF$68,BF$4-$B160+1)</f>
        <v/>
      </c>
      <c r="BG160" s="121">
        <f>$C160*INDEX(Curves!$BF$8:$BF$68,BG$4-$B160+1)</f>
        <v/>
      </c>
      <c r="BH160" s="121">
        <f>$C160*INDEX(Curves!$BF$8:$BF$68,BH$4-$B160+1)</f>
        <v/>
      </c>
      <c r="BI160" s="121">
        <f>$C160*INDEX(Curves!$BF$8:$BF$68,BI$4-$B160+1)</f>
        <v/>
      </c>
      <c r="BJ160" s="121">
        <f>$C160*INDEX(Curves!$BF$8:$BF$68,BJ$4-$B160+1)</f>
        <v/>
      </c>
      <c r="BK160" s="121">
        <f>$C160*INDEX(Curves!$BF$8:$BF$68,BK$4-$B160+1)</f>
        <v/>
      </c>
      <c r="BL160" s="121">
        <f>$C160*INDEX(Curves!$BF$8:$BF$68,BL$4-$B160+1)</f>
        <v/>
      </c>
    </row>
    <row r="161">
      <c r="A161" s="116" t="inlineStr">
        <is>
          <t>Cohort month 26</t>
        </is>
      </c>
      <c r="B161" s="116" t="n">
        <v>26</v>
      </c>
      <c r="C161" s="33">
        <f>INDEX(Ops!$E$110:$BL$110,1,$B161)</f>
        <v/>
      </c>
      <c r="AE161" s="121">
        <f>$C161*INDEX(Curves!$BF$8:$BF$68,AE$4-$B161+1)</f>
        <v/>
      </c>
      <c r="AF161" s="121">
        <f>$C161*INDEX(Curves!$BF$8:$BF$68,AF$4-$B161+1)</f>
        <v/>
      </c>
      <c r="AG161" s="121">
        <f>$C161*INDEX(Curves!$BF$8:$BF$68,AG$4-$B161+1)</f>
        <v/>
      </c>
      <c r="AH161" s="121">
        <f>$C161*INDEX(Curves!$BF$8:$BF$68,AH$4-$B161+1)</f>
        <v/>
      </c>
      <c r="AI161" s="121">
        <f>$C161*INDEX(Curves!$BF$8:$BF$68,AI$4-$B161+1)</f>
        <v/>
      </c>
      <c r="AJ161" s="121">
        <f>$C161*INDEX(Curves!$BF$8:$BF$68,AJ$4-$B161+1)</f>
        <v/>
      </c>
      <c r="AK161" s="121">
        <f>$C161*INDEX(Curves!$BF$8:$BF$68,AK$4-$B161+1)</f>
        <v/>
      </c>
      <c r="AL161" s="121">
        <f>$C161*INDEX(Curves!$BF$8:$BF$68,AL$4-$B161+1)</f>
        <v/>
      </c>
      <c r="AM161" s="121">
        <f>$C161*INDEX(Curves!$BF$8:$BF$68,AM$4-$B161+1)</f>
        <v/>
      </c>
      <c r="AN161" s="121">
        <f>$C161*INDEX(Curves!$BF$8:$BF$68,AN$4-$B161+1)</f>
        <v/>
      </c>
      <c r="AO161" s="121">
        <f>$C161*INDEX(Curves!$BF$8:$BF$68,AO$4-$B161+1)</f>
        <v/>
      </c>
      <c r="AP161" s="121">
        <f>$C161*INDEX(Curves!$BF$8:$BF$68,AP$4-$B161+1)</f>
        <v/>
      </c>
      <c r="AQ161" s="121">
        <f>$C161*INDEX(Curves!$BF$8:$BF$68,AQ$4-$B161+1)</f>
        <v/>
      </c>
      <c r="AR161" s="121">
        <f>$C161*INDEX(Curves!$BF$8:$BF$68,AR$4-$B161+1)</f>
        <v/>
      </c>
      <c r="AS161" s="121">
        <f>$C161*INDEX(Curves!$BF$8:$BF$68,AS$4-$B161+1)</f>
        <v/>
      </c>
      <c r="AT161" s="121">
        <f>$C161*INDEX(Curves!$BF$8:$BF$68,AT$4-$B161+1)</f>
        <v/>
      </c>
      <c r="AU161" s="121">
        <f>$C161*INDEX(Curves!$BF$8:$BF$68,AU$4-$B161+1)</f>
        <v/>
      </c>
      <c r="AV161" s="121">
        <f>$C161*INDEX(Curves!$BF$8:$BF$68,AV$4-$B161+1)</f>
        <v/>
      </c>
      <c r="AW161" s="121">
        <f>$C161*INDEX(Curves!$BF$8:$BF$68,AW$4-$B161+1)</f>
        <v/>
      </c>
      <c r="AX161" s="121">
        <f>$C161*INDEX(Curves!$BF$8:$BF$68,AX$4-$B161+1)</f>
        <v/>
      </c>
      <c r="AY161" s="121">
        <f>$C161*INDEX(Curves!$BF$8:$BF$68,AY$4-$B161+1)</f>
        <v/>
      </c>
      <c r="AZ161" s="121">
        <f>$C161*INDEX(Curves!$BF$8:$BF$68,AZ$4-$B161+1)</f>
        <v/>
      </c>
      <c r="BA161" s="121">
        <f>$C161*INDEX(Curves!$BF$8:$BF$68,BA$4-$B161+1)</f>
        <v/>
      </c>
      <c r="BB161" s="121">
        <f>$C161*INDEX(Curves!$BF$8:$BF$68,BB$4-$B161+1)</f>
        <v/>
      </c>
      <c r="BC161" s="121">
        <f>$C161*INDEX(Curves!$BF$8:$BF$68,BC$4-$B161+1)</f>
        <v/>
      </c>
      <c r="BD161" s="121">
        <f>$C161*INDEX(Curves!$BF$8:$BF$68,BD$4-$B161+1)</f>
        <v/>
      </c>
      <c r="BE161" s="121">
        <f>$C161*INDEX(Curves!$BF$8:$BF$68,BE$4-$B161+1)</f>
        <v/>
      </c>
      <c r="BF161" s="121">
        <f>$C161*INDEX(Curves!$BF$8:$BF$68,BF$4-$B161+1)</f>
        <v/>
      </c>
      <c r="BG161" s="121">
        <f>$C161*INDEX(Curves!$BF$8:$BF$68,BG$4-$B161+1)</f>
        <v/>
      </c>
      <c r="BH161" s="121">
        <f>$C161*INDEX(Curves!$BF$8:$BF$68,BH$4-$B161+1)</f>
        <v/>
      </c>
      <c r="BI161" s="121">
        <f>$C161*INDEX(Curves!$BF$8:$BF$68,BI$4-$B161+1)</f>
        <v/>
      </c>
      <c r="BJ161" s="121">
        <f>$C161*INDEX(Curves!$BF$8:$BF$68,BJ$4-$B161+1)</f>
        <v/>
      </c>
      <c r="BK161" s="121">
        <f>$C161*INDEX(Curves!$BF$8:$BF$68,BK$4-$B161+1)</f>
        <v/>
      </c>
      <c r="BL161" s="121">
        <f>$C161*INDEX(Curves!$BF$8:$BF$68,BL$4-$B161+1)</f>
        <v/>
      </c>
    </row>
    <row r="162">
      <c r="A162" s="116" t="inlineStr">
        <is>
          <t>Cohort month 27</t>
        </is>
      </c>
      <c r="B162" s="116" t="n">
        <v>27</v>
      </c>
      <c r="C162" s="33">
        <f>INDEX(Ops!$E$110:$BL$110,1,$B162)</f>
        <v/>
      </c>
      <c r="AF162" s="121">
        <f>$C162*INDEX(Curves!$BF$8:$BF$68,AF$4-$B162+1)</f>
        <v/>
      </c>
      <c r="AG162" s="121">
        <f>$C162*INDEX(Curves!$BF$8:$BF$68,AG$4-$B162+1)</f>
        <v/>
      </c>
      <c r="AH162" s="121">
        <f>$C162*INDEX(Curves!$BF$8:$BF$68,AH$4-$B162+1)</f>
        <v/>
      </c>
      <c r="AI162" s="121">
        <f>$C162*INDEX(Curves!$BF$8:$BF$68,AI$4-$B162+1)</f>
        <v/>
      </c>
      <c r="AJ162" s="121">
        <f>$C162*INDEX(Curves!$BF$8:$BF$68,AJ$4-$B162+1)</f>
        <v/>
      </c>
      <c r="AK162" s="121">
        <f>$C162*INDEX(Curves!$BF$8:$BF$68,AK$4-$B162+1)</f>
        <v/>
      </c>
      <c r="AL162" s="121">
        <f>$C162*INDEX(Curves!$BF$8:$BF$68,AL$4-$B162+1)</f>
        <v/>
      </c>
      <c r="AM162" s="121">
        <f>$C162*INDEX(Curves!$BF$8:$BF$68,AM$4-$B162+1)</f>
        <v/>
      </c>
      <c r="AN162" s="121">
        <f>$C162*INDEX(Curves!$BF$8:$BF$68,AN$4-$B162+1)</f>
        <v/>
      </c>
      <c r="AO162" s="121">
        <f>$C162*INDEX(Curves!$BF$8:$BF$68,AO$4-$B162+1)</f>
        <v/>
      </c>
      <c r="AP162" s="121">
        <f>$C162*INDEX(Curves!$BF$8:$BF$68,AP$4-$B162+1)</f>
        <v/>
      </c>
      <c r="AQ162" s="121">
        <f>$C162*INDEX(Curves!$BF$8:$BF$68,AQ$4-$B162+1)</f>
        <v/>
      </c>
      <c r="AR162" s="121">
        <f>$C162*INDEX(Curves!$BF$8:$BF$68,AR$4-$B162+1)</f>
        <v/>
      </c>
      <c r="AS162" s="121">
        <f>$C162*INDEX(Curves!$BF$8:$BF$68,AS$4-$B162+1)</f>
        <v/>
      </c>
      <c r="AT162" s="121">
        <f>$C162*INDEX(Curves!$BF$8:$BF$68,AT$4-$B162+1)</f>
        <v/>
      </c>
      <c r="AU162" s="121">
        <f>$C162*INDEX(Curves!$BF$8:$BF$68,AU$4-$B162+1)</f>
        <v/>
      </c>
      <c r="AV162" s="121">
        <f>$C162*INDEX(Curves!$BF$8:$BF$68,AV$4-$B162+1)</f>
        <v/>
      </c>
      <c r="AW162" s="121">
        <f>$C162*INDEX(Curves!$BF$8:$BF$68,AW$4-$B162+1)</f>
        <v/>
      </c>
      <c r="AX162" s="121">
        <f>$C162*INDEX(Curves!$BF$8:$BF$68,AX$4-$B162+1)</f>
        <v/>
      </c>
      <c r="AY162" s="121">
        <f>$C162*INDEX(Curves!$BF$8:$BF$68,AY$4-$B162+1)</f>
        <v/>
      </c>
      <c r="AZ162" s="121">
        <f>$C162*INDEX(Curves!$BF$8:$BF$68,AZ$4-$B162+1)</f>
        <v/>
      </c>
      <c r="BA162" s="121">
        <f>$C162*INDEX(Curves!$BF$8:$BF$68,BA$4-$B162+1)</f>
        <v/>
      </c>
      <c r="BB162" s="121">
        <f>$C162*INDEX(Curves!$BF$8:$BF$68,BB$4-$B162+1)</f>
        <v/>
      </c>
      <c r="BC162" s="121">
        <f>$C162*INDEX(Curves!$BF$8:$BF$68,BC$4-$B162+1)</f>
        <v/>
      </c>
      <c r="BD162" s="121">
        <f>$C162*INDEX(Curves!$BF$8:$BF$68,BD$4-$B162+1)</f>
        <v/>
      </c>
      <c r="BE162" s="121">
        <f>$C162*INDEX(Curves!$BF$8:$BF$68,BE$4-$B162+1)</f>
        <v/>
      </c>
      <c r="BF162" s="121">
        <f>$C162*INDEX(Curves!$BF$8:$BF$68,BF$4-$B162+1)</f>
        <v/>
      </c>
      <c r="BG162" s="121">
        <f>$C162*INDEX(Curves!$BF$8:$BF$68,BG$4-$B162+1)</f>
        <v/>
      </c>
      <c r="BH162" s="121">
        <f>$C162*INDEX(Curves!$BF$8:$BF$68,BH$4-$B162+1)</f>
        <v/>
      </c>
      <c r="BI162" s="121">
        <f>$C162*INDEX(Curves!$BF$8:$BF$68,BI$4-$B162+1)</f>
        <v/>
      </c>
      <c r="BJ162" s="121">
        <f>$C162*INDEX(Curves!$BF$8:$BF$68,BJ$4-$B162+1)</f>
        <v/>
      </c>
      <c r="BK162" s="121">
        <f>$C162*INDEX(Curves!$BF$8:$BF$68,BK$4-$B162+1)</f>
        <v/>
      </c>
      <c r="BL162" s="121">
        <f>$C162*INDEX(Curves!$BF$8:$BF$68,BL$4-$B162+1)</f>
        <v/>
      </c>
    </row>
    <row r="163">
      <c r="A163" s="116" t="inlineStr">
        <is>
          <t>Cohort month 28</t>
        </is>
      </c>
      <c r="B163" s="116" t="n">
        <v>28</v>
      </c>
      <c r="C163" s="33">
        <f>INDEX(Ops!$E$110:$BL$110,1,$B163)</f>
        <v/>
      </c>
      <c r="AG163" s="121">
        <f>$C163*INDEX(Curves!$BF$8:$BF$68,AG$4-$B163+1)</f>
        <v/>
      </c>
      <c r="AH163" s="121">
        <f>$C163*INDEX(Curves!$BF$8:$BF$68,AH$4-$B163+1)</f>
        <v/>
      </c>
      <c r="AI163" s="121">
        <f>$C163*INDEX(Curves!$BF$8:$BF$68,AI$4-$B163+1)</f>
        <v/>
      </c>
      <c r="AJ163" s="121">
        <f>$C163*INDEX(Curves!$BF$8:$BF$68,AJ$4-$B163+1)</f>
        <v/>
      </c>
      <c r="AK163" s="121">
        <f>$C163*INDEX(Curves!$BF$8:$BF$68,AK$4-$B163+1)</f>
        <v/>
      </c>
      <c r="AL163" s="121">
        <f>$C163*INDEX(Curves!$BF$8:$BF$68,AL$4-$B163+1)</f>
        <v/>
      </c>
      <c r="AM163" s="121">
        <f>$C163*INDEX(Curves!$BF$8:$BF$68,AM$4-$B163+1)</f>
        <v/>
      </c>
      <c r="AN163" s="121">
        <f>$C163*INDEX(Curves!$BF$8:$BF$68,AN$4-$B163+1)</f>
        <v/>
      </c>
      <c r="AO163" s="121">
        <f>$C163*INDEX(Curves!$BF$8:$BF$68,AO$4-$B163+1)</f>
        <v/>
      </c>
      <c r="AP163" s="121">
        <f>$C163*INDEX(Curves!$BF$8:$BF$68,AP$4-$B163+1)</f>
        <v/>
      </c>
      <c r="AQ163" s="121">
        <f>$C163*INDEX(Curves!$BF$8:$BF$68,AQ$4-$B163+1)</f>
        <v/>
      </c>
      <c r="AR163" s="121">
        <f>$C163*INDEX(Curves!$BF$8:$BF$68,AR$4-$B163+1)</f>
        <v/>
      </c>
      <c r="AS163" s="121">
        <f>$C163*INDEX(Curves!$BF$8:$BF$68,AS$4-$B163+1)</f>
        <v/>
      </c>
      <c r="AT163" s="121">
        <f>$C163*INDEX(Curves!$BF$8:$BF$68,AT$4-$B163+1)</f>
        <v/>
      </c>
      <c r="AU163" s="121">
        <f>$C163*INDEX(Curves!$BF$8:$BF$68,AU$4-$B163+1)</f>
        <v/>
      </c>
      <c r="AV163" s="121">
        <f>$C163*INDEX(Curves!$BF$8:$BF$68,AV$4-$B163+1)</f>
        <v/>
      </c>
      <c r="AW163" s="121">
        <f>$C163*INDEX(Curves!$BF$8:$BF$68,AW$4-$B163+1)</f>
        <v/>
      </c>
      <c r="AX163" s="121">
        <f>$C163*INDEX(Curves!$BF$8:$BF$68,AX$4-$B163+1)</f>
        <v/>
      </c>
      <c r="AY163" s="121">
        <f>$C163*INDEX(Curves!$BF$8:$BF$68,AY$4-$B163+1)</f>
        <v/>
      </c>
      <c r="AZ163" s="121">
        <f>$C163*INDEX(Curves!$BF$8:$BF$68,AZ$4-$B163+1)</f>
        <v/>
      </c>
      <c r="BA163" s="121">
        <f>$C163*INDEX(Curves!$BF$8:$BF$68,BA$4-$B163+1)</f>
        <v/>
      </c>
      <c r="BB163" s="121">
        <f>$C163*INDEX(Curves!$BF$8:$BF$68,BB$4-$B163+1)</f>
        <v/>
      </c>
      <c r="BC163" s="121">
        <f>$C163*INDEX(Curves!$BF$8:$BF$68,BC$4-$B163+1)</f>
        <v/>
      </c>
      <c r="BD163" s="121">
        <f>$C163*INDEX(Curves!$BF$8:$BF$68,BD$4-$B163+1)</f>
        <v/>
      </c>
      <c r="BE163" s="121">
        <f>$C163*INDEX(Curves!$BF$8:$BF$68,BE$4-$B163+1)</f>
        <v/>
      </c>
      <c r="BF163" s="121">
        <f>$C163*INDEX(Curves!$BF$8:$BF$68,BF$4-$B163+1)</f>
        <v/>
      </c>
      <c r="BG163" s="121">
        <f>$C163*INDEX(Curves!$BF$8:$BF$68,BG$4-$B163+1)</f>
        <v/>
      </c>
      <c r="BH163" s="121">
        <f>$C163*INDEX(Curves!$BF$8:$BF$68,BH$4-$B163+1)</f>
        <v/>
      </c>
      <c r="BI163" s="121">
        <f>$C163*INDEX(Curves!$BF$8:$BF$68,BI$4-$B163+1)</f>
        <v/>
      </c>
      <c r="BJ163" s="121">
        <f>$C163*INDEX(Curves!$BF$8:$BF$68,BJ$4-$B163+1)</f>
        <v/>
      </c>
      <c r="BK163" s="121">
        <f>$C163*INDEX(Curves!$BF$8:$BF$68,BK$4-$B163+1)</f>
        <v/>
      </c>
      <c r="BL163" s="121">
        <f>$C163*INDEX(Curves!$BF$8:$BF$68,BL$4-$B163+1)</f>
        <v/>
      </c>
    </row>
    <row r="164">
      <c r="A164" s="116" t="inlineStr">
        <is>
          <t>Cohort month 29</t>
        </is>
      </c>
      <c r="B164" s="116" t="n">
        <v>29</v>
      </c>
      <c r="C164" s="33">
        <f>INDEX(Ops!$E$110:$BL$110,1,$B164)</f>
        <v/>
      </c>
      <c r="AH164" s="121">
        <f>$C164*INDEX(Curves!$BF$8:$BF$68,AH$4-$B164+1)</f>
        <v/>
      </c>
      <c r="AI164" s="121">
        <f>$C164*INDEX(Curves!$BF$8:$BF$68,AI$4-$B164+1)</f>
        <v/>
      </c>
      <c r="AJ164" s="121">
        <f>$C164*INDEX(Curves!$BF$8:$BF$68,AJ$4-$B164+1)</f>
        <v/>
      </c>
      <c r="AK164" s="121">
        <f>$C164*INDEX(Curves!$BF$8:$BF$68,AK$4-$B164+1)</f>
        <v/>
      </c>
      <c r="AL164" s="121">
        <f>$C164*INDEX(Curves!$BF$8:$BF$68,AL$4-$B164+1)</f>
        <v/>
      </c>
      <c r="AM164" s="121">
        <f>$C164*INDEX(Curves!$BF$8:$BF$68,AM$4-$B164+1)</f>
        <v/>
      </c>
      <c r="AN164" s="121">
        <f>$C164*INDEX(Curves!$BF$8:$BF$68,AN$4-$B164+1)</f>
        <v/>
      </c>
      <c r="AO164" s="121">
        <f>$C164*INDEX(Curves!$BF$8:$BF$68,AO$4-$B164+1)</f>
        <v/>
      </c>
      <c r="AP164" s="121">
        <f>$C164*INDEX(Curves!$BF$8:$BF$68,AP$4-$B164+1)</f>
        <v/>
      </c>
      <c r="AQ164" s="121">
        <f>$C164*INDEX(Curves!$BF$8:$BF$68,AQ$4-$B164+1)</f>
        <v/>
      </c>
      <c r="AR164" s="121">
        <f>$C164*INDEX(Curves!$BF$8:$BF$68,AR$4-$B164+1)</f>
        <v/>
      </c>
      <c r="AS164" s="121">
        <f>$C164*INDEX(Curves!$BF$8:$BF$68,AS$4-$B164+1)</f>
        <v/>
      </c>
      <c r="AT164" s="121">
        <f>$C164*INDEX(Curves!$BF$8:$BF$68,AT$4-$B164+1)</f>
        <v/>
      </c>
      <c r="AU164" s="121">
        <f>$C164*INDEX(Curves!$BF$8:$BF$68,AU$4-$B164+1)</f>
        <v/>
      </c>
      <c r="AV164" s="121">
        <f>$C164*INDEX(Curves!$BF$8:$BF$68,AV$4-$B164+1)</f>
        <v/>
      </c>
      <c r="AW164" s="121">
        <f>$C164*INDEX(Curves!$BF$8:$BF$68,AW$4-$B164+1)</f>
        <v/>
      </c>
      <c r="AX164" s="121">
        <f>$C164*INDEX(Curves!$BF$8:$BF$68,AX$4-$B164+1)</f>
        <v/>
      </c>
      <c r="AY164" s="121">
        <f>$C164*INDEX(Curves!$BF$8:$BF$68,AY$4-$B164+1)</f>
        <v/>
      </c>
      <c r="AZ164" s="121">
        <f>$C164*INDEX(Curves!$BF$8:$BF$68,AZ$4-$B164+1)</f>
        <v/>
      </c>
      <c r="BA164" s="121">
        <f>$C164*INDEX(Curves!$BF$8:$BF$68,BA$4-$B164+1)</f>
        <v/>
      </c>
      <c r="BB164" s="121">
        <f>$C164*INDEX(Curves!$BF$8:$BF$68,BB$4-$B164+1)</f>
        <v/>
      </c>
      <c r="BC164" s="121">
        <f>$C164*INDEX(Curves!$BF$8:$BF$68,BC$4-$B164+1)</f>
        <v/>
      </c>
      <c r="BD164" s="121">
        <f>$C164*INDEX(Curves!$BF$8:$BF$68,BD$4-$B164+1)</f>
        <v/>
      </c>
      <c r="BE164" s="121">
        <f>$C164*INDEX(Curves!$BF$8:$BF$68,BE$4-$B164+1)</f>
        <v/>
      </c>
      <c r="BF164" s="121">
        <f>$C164*INDEX(Curves!$BF$8:$BF$68,BF$4-$B164+1)</f>
        <v/>
      </c>
      <c r="BG164" s="121">
        <f>$C164*INDEX(Curves!$BF$8:$BF$68,BG$4-$B164+1)</f>
        <v/>
      </c>
      <c r="BH164" s="121">
        <f>$C164*INDEX(Curves!$BF$8:$BF$68,BH$4-$B164+1)</f>
        <v/>
      </c>
      <c r="BI164" s="121">
        <f>$C164*INDEX(Curves!$BF$8:$BF$68,BI$4-$B164+1)</f>
        <v/>
      </c>
      <c r="BJ164" s="121">
        <f>$C164*INDEX(Curves!$BF$8:$BF$68,BJ$4-$B164+1)</f>
        <v/>
      </c>
      <c r="BK164" s="121">
        <f>$C164*INDEX(Curves!$BF$8:$BF$68,BK$4-$B164+1)</f>
        <v/>
      </c>
      <c r="BL164" s="121">
        <f>$C164*INDEX(Curves!$BF$8:$BF$68,BL$4-$B164+1)</f>
        <v/>
      </c>
    </row>
    <row r="165">
      <c r="A165" s="116" t="inlineStr">
        <is>
          <t>Cohort month 30</t>
        </is>
      </c>
      <c r="B165" s="116" t="n">
        <v>30</v>
      </c>
      <c r="C165" s="33">
        <f>INDEX(Ops!$E$110:$BL$110,1,$B165)</f>
        <v/>
      </c>
      <c r="AI165" s="121">
        <f>$C165*INDEX(Curves!$BF$8:$BF$68,AI$4-$B165+1)</f>
        <v/>
      </c>
      <c r="AJ165" s="121">
        <f>$C165*INDEX(Curves!$BF$8:$BF$68,AJ$4-$B165+1)</f>
        <v/>
      </c>
      <c r="AK165" s="121">
        <f>$C165*INDEX(Curves!$BF$8:$BF$68,AK$4-$B165+1)</f>
        <v/>
      </c>
      <c r="AL165" s="121">
        <f>$C165*INDEX(Curves!$BF$8:$BF$68,AL$4-$B165+1)</f>
        <v/>
      </c>
      <c r="AM165" s="121">
        <f>$C165*INDEX(Curves!$BF$8:$BF$68,AM$4-$B165+1)</f>
        <v/>
      </c>
      <c r="AN165" s="121">
        <f>$C165*INDEX(Curves!$BF$8:$BF$68,AN$4-$B165+1)</f>
        <v/>
      </c>
      <c r="AO165" s="121">
        <f>$C165*INDEX(Curves!$BF$8:$BF$68,AO$4-$B165+1)</f>
        <v/>
      </c>
      <c r="AP165" s="121">
        <f>$C165*INDEX(Curves!$BF$8:$BF$68,AP$4-$B165+1)</f>
        <v/>
      </c>
      <c r="AQ165" s="121">
        <f>$C165*INDEX(Curves!$BF$8:$BF$68,AQ$4-$B165+1)</f>
        <v/>
      </c>
      <c r="AR165" s="121">
        <f>$C165*INDEX(Curves!$BF$8:$BF$68,AR$4-$B165+1)</f>
        <v/>
      </c>
      <c r="AS165" s="121">
        <f>$C165*INDEX(Curves!$BF$8:$BF$68,AS$4-$B165+1)</f>
        <v/>
      </c>
      <c r="AT165" s="121">
        <f>$C165*INDEX(Curves!$BF$8:$BF$68,AT$4-$B165+1)</f>
        <v/>
      </c>
      <c r="AU165" s="121">
        <f>$C165*INDEX(Curves!$BF$8:$BF$68,AU$4-$B165+1)</f>
        <v/>
      </c>
      <c r="AV165" s="121">
        <f>$C165*INDEX(Curves!$BF$8:$BF$68,AV$4-$B165+1)</f>
        <v/>
      </c>
      <c r="AW165" s="121">
        <f>$C165*INDEX(Curves!$BF$8:$BF$68,AW$4-$B165+1)</f>
        <v/>
      </c>
      <c r="AX165" s="121">
        <f>$C165*INDEX(Curves!$BF$8:$BF$68,AX$4-$B165+1)</f>
        <v/>
      </c>
      <c r="AY165" s="121">
        <f>$C165*INDEX(Curves!$BF$8:$BF$68,AY$4-$B165+1)</f>
        <v/>
      </c>
      <c r="AZ165" s="121">
        <f>$C165*INDEX(Curves!$BF$8:$BF$68,AZ$4-$B165+1)</f>
        <v/>
      </c>
      <c r="BA165" s="121">
        <f>$C165*INDEX(Curves!$BF$8:$BF$68,BA$4-$B165+1)</f>
        <v/>
      </c>
      <c r="BB165" s="121">
        <f>$C165*INDEX(Curves!$BF$8:$BF$68,BB$4-$B165+1)</f>
        <v/>
      </c>
      <c r="BC165" s="121">
        <f>$C165*INDEX(Curves!$BF$8:$BF$68,BC$4-$B165+1)</f>
        <v/>
      </c>
      <c r="BD165" s="121">
        <f>$C165*INDEX(Curves!$BF$8:$BF$68,BD$4-$B165+1)</f>
        <v/>
      </c>
      <c r="BE165" s="121">
        <f>$C165*INDEX(Curves!$BF$8:$BF$68,BE$4-$B165+1)</f>
        <v/>
      </c>
      <c r="BF165" s="121">
        <f>$C165*INDEX(Curves!$BF$8:$BF$68,BF$4-$B165+1)</f>
        <v/>
      </c>
      <c r="BG165" s="121">
        <f>$C165*INDEX(Curves!$BF$8:$BF$68,BG$4-$B165+1)</f>
        <v/>
      </c>
      <c r="BH165" s="121">
        <f>$C165*INDEX(Curves!$BF$8:$BF$68,BH$4-$B165+1)</f>
        <v/>
      </c>
      <c r="BI165" s="121">
        <f>$C165*INDEX(Curves!$BF$8:$BF$68,BI$4-$B165+1)</f>
        <v/>
      </c>
      <c r="BJ165" s="121">
        <f>$C165*INDEX(Curves!$BF$8:$BF$68,BJ$4-$B165+1)</f>
        <v/>
      </c>
      <c r="BK165" s="121">
        <f>$C165*INDEX(Curves!$BF$8:$BF$68,BK$4-$B165+1)</f>
        <v/>
      </c>
      <c r="BL165" s="121">
        <f>$C165*INDEX(Curves!$BF$8:$BF$68,BL$4-$B165+1)</f>
        <v/>
      </c>
    </row>
    <row r="166">
      <c r="A166" s="116" t="inlineStr">
        <is>
          <t>Cohort month 31</t>
        </is>
      </c>
      <c r="B166" s="116" t="n">
        <v>31</v>
      </c>
      <c r="C166" s="33">
        <f>INDEX(Ops!$E$110:$BL$110,1,$B166)</f>
        <v/>
      </c>
      <c r="AJ166" s="121">
        <f>$C166*INDEX(Curves!$BF$8:$BF$68,AJ$4-$B166+1)</f>
        <v/>
      </c>
      <c r="AK166" s="121">
        <f>$C166*INDEX(Curves!$BF$8:$BF$68,AK$4-$B166+1)</f>
        <v/>
      </c>
      <c r="AL166" s="121">
        <f>$C166*INDEX(Curves!$BF$8:$BF$68,AL$4-$B166+1)</f>
        <v/>
      </c>
      <c r="AM166" s="121">
        <f>$C166*INDEX(Curves!$BF$8:$BF$68,AM$4-$B166+1)</f>
        <v/>
      </c>
      <c r="AN166" s="121">
        <f>$C166*INDEX(Curves!$BF$8:$BF$68,AN$4-$B166+1)</f>
        <v/>
      </c>
      <c r="AO166" s="121">
        <f>$C166*INDEX(Curves!$BF$8:$BF$68,AO$4-$B166+1)</f>
        <v/>
      </c>
      <c r="AP166" s="121">
        <f>$C166*INDEX(Curves!$BF$8:$BF$68,AP$4-$B166+1)</f>
        <v/>
      </c>
      <c r="AQ166" s="121">
        <f>$C166*INDEX(Curves!$BF$8:$BF$68,AQ$4-$B166+1)</f>
        <v/>
      </c>
      <c r="AR166" s="121">
        <f>$C166*INDEX(Curves!$BF$8:$BF$68,AR$4-$B166+1)</f>
        <v/>
      </c>
      <c r="AS166" s="121">
        <f>$C166*INDEX(Curves!$BF$8:$BF$68,AS$4-$B166+1)</f>
        <v/>
      </c>
      <c r="AT166" s="121">
        <f>$C166*INDEX(Curves!$BF$8:$BF$68,AT$4-$B166+1)</f>
        <v/>
      </c>
      <c r="AU166" s="121">
        <f>$C166*INDEX(Curves!$BF$8:$BF$68,AU$4-$B166+1)</f>
        <v/>
      </c>
      <c r="AV166" s="121">
        <f>$C166*INDEX(Curves!$BF$8:$BF$68,AV$4-$B166+1)</f>
        <v/>
      </c>
      <c r="AW166" s="121">
        <f>$C166*INDEX(Curves!$BF$8:$BF$68,AW$4-$B166+1)</f>
        <v/>
      </c>
      <c r="AX166" s="121">
        <f>$C166*INDEX(Curves!$BF$8:$BF$68,AX$4-$B166+1)</f>
        <v/>
      </c>
      <c r="AY166" s="121">
        <f>$C166*INDEX(Curves!$BF$8:$BF$68,AY$4-$B166+1)</f>
        <v/>
      </c>
      <c r="AZ166" s="121">
        <f>$C166*INDEX(Curves!$BF$8:$BF$68,AZ$4-$B166+1)</f>
        <v/>
      </c>
      <c r="BA166" s="121">
        <f>$C166*INDEX(Curves!$BF$8:$BF$68,BA$4-$B166+1)</f>
        <v/>
      </c>
      <c r="BB166" s="121">
        <f>$C166*INDEX(Curves!$BF$8:$BF$68,BB$4-$B166+1)</f>
        <v/>
      </c>
      <c r="BC166" s="121">
        <f>$C166*INDEX(Curves!$BF$8:$BF$68,BC$4-$B166+1)</f>
        <v/>
      </c>
      <c r="BD166" s="121">
        <f>$C166*INDEX(Curves!$BF$8:$BF$68,BD$4-$B166+1)</f>
        <v/>
      </c>
      <c r="BE166" s="121">
        <f>$C166*INDEX(Curves!$BF$8:$BF$68,BE$4-$B166+1)</f>
        <v/>
      </c>
      <c r="BF166" s="121">
        <f>$C166*INDEX(Curves!$BF$8:$BF$68,BF$4-$B166+1)</f>
        <v/>
      </c>
      <c r="BG166" s="121">
        <f>$C166*INDEX(Curves!$BF$8:$BF$68,BG$4-$B166+1)</f>
        <v/>
      </c>
      <c r="BH166" s="121">
        <f>$C166*INDEX(Curves!$BF$8:$BF$68,BH$4-$B166+1)</f>
        <v/>
      </c>
      <c r="BI166" s="121">
        <f>$C166*INDEX(Curves!$BF$8:$BF$68,BI$4-$B166+1)</f>
        <v/>
      </c>
      <c r="BJ166" s="121">
        <f>$C166*INDEX(Curves!$BF$8:$BF$68,BJ$4-$B166+1)</f>
        <v/>
      </c>
      <c r="BK166" s="121">
        <f>$C166*INDEX(Curves!$BF$8:$BF$68,BK$4-$B166+1)</f>
        <v/>
      </c>
      <c r="BL166" s="121">
        <f>$C166*INDEX(Curves!$BF$8:$BF$68,BL$4-$B166+1)</f>
        <v/>
      </c>
    </row>
    <row r="167">
      <c r="A167" s="116" t="inlineStr">
        <is>
          <t>Cohort month 32</t>
        </is>
      </c>
      <c r="B167" s="116" t="n">
        <v>32</v>
      </c>
      <c r="C167" s="33">
        <f>INDEX(Ops!$E$110:$BL$110,1,$B167)</f>
        <v/>
      </c>
      <c r="AK167" s="121">
        <f>$C167*INDEX(Curves!$BF$8:$BF$68,AK$4-$B167+1)</f>
        <v/>
      </c>
      <c r="AL167" s="121">
        <f>$C167*INDEX(Curves!$BF$8:$BF$68,AL$4-$B167+1)</f>
        <v/>
      </c>
      <c r="AM167" s="121">
        <f>$C167*INDEX(Curves!$BF$8:$BF$68,AM$4-$B167+1)</f>
        <v/>
      </c>
      <c r="AN167" s="121">
        <f>$C167*INDEX(Curves!$BF$8:$BF$68,AN$4-$B167+1)</f>
        <v/>
      </c>
      <c r="AO167" s="121">
        <f>$C167*INDEX(Curves!$BF$8:$BF$68,AO$4-$B167+1)</f>
        <v/>
      </c>
      <c r="AP167" s="121">
        <f>$C167*INDEX(Curves!$BF$8:$BF$68,AP$4-$B167+1)</f>
        <v/>
      </c>
      <c r="AQ167" s="121">
        <f>$C167*INDEX(Curves!$BF$8:$BF$68,AQ$4-$B167+1)</f>
        <v/>
      </c>
      <c r="AR167" s="121">
        <f>$C167*INDEX(Curves!$BF$8:$BF$68,AR$4-$B167+1)</f>
        <v/>
      </c>
      <c r="AS167" s="121">
        <f>$C167*INDEX(Curves!$BF$8:$BF$68,AS$4-$B167+1)</f>
        <v/>
      </c>
      <c r="AT167" s="121">
        <f>$C167*INDEX(Curves!$BF$8:$BF$68,AT$4-$B167+1)</f>
        <v/>
      </c>
      <c r="AU167" s="121">
        <f>$C167*INDEX(Curves!$BF$8:$BF$68,AU$4-$B167+1)</f>
        <v/>
      </c>
      <c r="AV167" s="121">
        <f>$C167*INDEX(Curves!$BF$8:$BF$68,AV$4-$B167+1)</f>
        <v/>
      </c>
      <c r="AW167" s="121">
        <f>$C167*INDEX(Curves!$BF$8:$BF$68,AW$4-$B167+1)</f>
        <v/>
      </c>
      <c r="AX167" s="121">
        <f>$C167*INDEX(Curves!$BF$8:$BF$68,AX$4-$B167+1)</f>
        <v/>
      </c>
      <c r="AY167" s="121">
        <f>$C167*INDEX(Curves!$BF$8:$BF$68,AY$4-$B167+1)</f>
        <v/>
      </c>
      <c r="AZ167" s="121">
        <f>$C167*INDEX(Curves!$BF$8:$BF$68,AZ$4-$B167+1)</f>
        <v/>
      </c>
      <c r="BA167" s="121">
        <f>$C167*INDEX(Curves!$BF$8:$BF$68,BA$4-$B167+1)</f>
        <v/>
      </c>
      <c r="BB167" s="121">
        <f>$C167*INDEX(Curves!$BF$8:$BF$68,BB$4-$B167+1)</f>
        <v/>
      </c>
      <c r="BC167" s="121">
        <f>$C167*INDEX(Curves!$BF$8:$BF$68,BC$4-$B167+1)</f>
        <v/>
      </c>
      <c r="BD167" s="121">
        <f>$C167*INDEX(Curves!$BF$8:$BF$68,BD$4-$B167+1)</f>
        <v/>
      </c>
      <c r="BE167" s="121">
        <f>$C167*INDEX(Curves!$BF$8:$BF$68,BE$4-$B167+1)</f>
        <v/>
      </c>
      <c r="BF167" s="121">
        <f>$C167*INDEX(Curves!$BF$8:$BF$68,BF$4-$B167+1)</f>
        <v/>
      </c>
      <c r="BG167" s="121">
        <f>$C167*INDEX(Curves!$BF$8:$BF$68,BG$4-$B167+1)</f>
        <v/>
      </c>
      <c r="BH167" s="121">
        <f>$C167*INDEX(Curves!$BF$8:$BF$68,BH$4-$B167+1)</f>
        <v/>
      </c>
      <c r="BI167" s="121">
        <f>$C167*INDEX(Curves!$BF$8:$BF$68,BI$4-$B167+1)</f>
        <v/>
      </c>
      <c r="BJ167" s="121">
        <f>$C167*INDEX(Curves!$BF$8:$BF$68,BJ$4-$B167+1)</f>
        <v/>
      </c>
      <c r="BK167" s="121">
        <f>$C167*INDEX(Curves!$BF$8:$BF$68,BK$4-$B167+1)</f>
        <v/>
      </c>
      <c r="BL167" s="121">
        <f>$C167*INDEX(Curves!$BF$8:$BF$68,BL$4-$B167+1)</f>
        <v/>
      </c>
    </row>
    <row r="168">
      <c r="A168" s="116" t="inlineStr">
        <is>
          <t>Cohort month 33</t>
        </is>
      </c>
      <c r="B168" s="116" t="n">
        <v>33</v>
      </c>
      <c r="C168" s="33">
        <f>INDEX(Ops!$E$110:$BL$110,1,$B168)</f>
        <v/>
      </c>
      <c r="AL168" s="121">
        <f>$C168*INDEX(Curves!$BF$8:$BF$68,AL$4-$B168+1)</f>
        <v/>
      </c>
      <c r="AM168" s="121">
        <f>$C168*INDEX(Curves!$BF$8:$BF$68,AM$4-$B168+1)</f>
        <v/>
      </c>
      <c r="AN168" s="121">
        <f>$C168*INDEX(Curves!$BF$8:$BF$68,AN$4-$B168+1)</f>
        <v/>
      </c>
      <c r="AO168" s="121">
        <f>$C168*INDEX(Curves!$BF$8:$BF$68,AO$4-$B168+1)</f>
        <v/>
      </c>
      <c r="AP168" s="121">
        <f>$C168*INDEX(Curves!$BF$8:$BF$68,AP$4-$B168+1)</f>
        <v/>
      </c>
      <c r="AQ168" s="121">
        <f>$C168*INDEX(Curves!$BF$8:$BF$68,AQ$4-$B168+1)</f>
        <v/>
      </c>
      <c r="AR168" s="121">
        <f>$C168*INDEX(Curves!$BF$8:$BF$68,AR$4-$B168+1)</f>
        <v/>
      </c>
      <c r="AS168" s="121">
        <f>$C168*INDEX(Curves!$BF$8:$BF$68,AS$4-$B168+1)</f>
        <v/>
      </c>
      <c r="AT168" s="121">
        <f>$C168*INDEX(Curves!$BF$8:$BF$68,AT$4-$B168+1)</f>
        <v/>
      </c>
      <c r="AU168" s="121">
        <f>$C168*INDEX(Curves!$BF$8:$BF$68,AU$4-$B168+1)</f>
        <v/>
      </c>
      <c r="AV168" s="121">
        <f>$C168*INDEX(Curves!$BF$8:$BF$68,AV$4-$B168+1)</f>
        <v/>
      </c>
      <c r="AW168" s="121">
        <f>$C168*INDEX(Curves!$BF$8:$BF$68,AW$4-$B168+1)</f>
        <v/>
      </c>
      <c r="AX168" s="121">
        <f>$C168*INDEX(Curves!$BF$8:$BF$68,AX$4-$B168+1)</f>
        <v/>
      </c>
      <c r="AY168" s="121">
        <f>$C168*INDEX(Curves!$BF$8:$BF$68,AY$4-$B168+1)</f>
        <v/>
      </c>
      <c r="AZ168" s="121">
        <f>$C168*INDEX(Curves!$BF$8:$BF$68,AZ$4-$B168+1)</f>
        <v/>
      </c>
      <c r="BA168" s="121">
        <f>$C168*INDEX(Curves!$BF$8:$BF$68,BA$4-$B168+1)</f>
        <v/>
      </c>
      <c r="BB168" s="121">
        <f>$C168*INDEX(Curves!$BF$8:$BF$68,BB$4-$B168+1)</f>
        <v/>
      </c>
      <c r="BC168" s="121">
        <f>$C168*INDEX(Curves!$BF$8:$BF$68,BC$4-$B168+1)</f>
        <v/>
      </c>
      <c r="BD168" s="121">
        <f>$C168*INDEX(Curves!$BF$8:$BF$68,BD$4-$B168+1)</f>
        <v/>
      </c>
      <c r="BE168" s="121">
        <f>$C168*INDEX(Curves!$BF$8:$BF$68,BE$4-$B168+1)</f>
        <v/>
      </c>
      <c r="BF168" s="121">
        <f>$C168*INDEX(Curves!$BF$8:$BF$68,BF$4-$B168+1)</f>
        <v/>
      </c>
      <c r="BG168" s="121">
        <f>$C168*INDEX(Curves!$BF$8:$BF$68,BG$4-$B168+1)</f>
        <v/>
      </c>
      <c r="BH168" s="121">
        <f>$C168*INDEX(Curves!$BF$8:$BF$68,BH$4-$B168+1)</f>
        <v/>
      </c>
      <c r="BI168" s="121">
        <f>$C168*INDEX(Curves!$BF$8:$BF$68,BI$4-$B168+1)</f>
        <v/>
      </c>
      <c r="BJ168" s="121">
        <f>$C168*INDEX(Curves!$BF$8:$BF$68,BJ$4-$B168+1)</f>
        <v/>
      </c>
      <c r="BK168" s="121">
        <f>$C168*INDEX(Curves!$BF$8:$BF$68,BK$4-$B168+1)</f>
        <v/>
      </c>
      <c r="BL168" s="121">
        <f>$C168*INDEX(Curves!$BF$8:$BF$68,BL$4-$B168+1)</f>
        <v/>
      </c>
    </row>
    <row r="169">
      <c r="A169" s="116" t="inlineStr">
        <is>
          <t>Cohort month 34</t>
        </is>
      </c>
      <c r="B169" s="116" t="n">
        <v>34</v>
      </c>
      <c r="C169" s="33">
        <f>INDEX(Ops!$E$110:$BL$110,1,$B169)</f>
        <v/>
      </c>
      <c r="AM169" s="121">
        <f>$C169*INDEX(Curves!$BF$8:$BF$68,AM$4-$B169+1)</f>
        <v/>
      </c>
      <c r="AN169" s="121">
        <f>$C169*INDEX(Curves!$BF$8:$BF$68,AN$4-$B169+1)</f>
        <v/>
      </c>
      <c r="AO169" s="121">
        <f>$C169*INDEX(Curves!$BF$8:$BF$68,AO$4-$B169+1)</f>
        <v/>
      </c>
      <c r="AP169" s="121">
        <f>$C169*INDEX(Curves!$BF$8:$BF$68,AP$4-$B169+1)</f>
        <v/>
      </c>
      <c r="AQ169" s="121">
        <f>$C169*INDEX(Curves!$BF$8:$BF$68,AQ$4-$B169+1)</f>
        <v/>
      </c>
      <c r="AR169" s="121">
        <f>$C169*INDEX(Curves!$BF$8:$BF$68,AR$4-$B169+1)</f>
        <v/>
      </c>
      <c r="AS169" s="121">
        <f>$C169*INDEX(Curves!$BF$8:$BF$68,AS$4-$B169+1)</f>
        <v/>
      </c>
      <c r="AT169" s="121">
        <f>$C169*INDEX(Curves!$BF$8:$BF$68,AT$4-$B169+1)</f>
        <v/>
      </c>
      <c r="AU169" s="121">
        <f>$C169*INDEX(Curves!$BF$8:$BF$68,AU$4-$B169+1)</f>
        <v/>
      </c>
      <c r="AV169" s="121">
        <f>$C169*INDEX(Curves!$BF$8:$BF$68,AV$4-$B169+1)</f>
        <v/>
      </c>
      <c r="AW169" s="121">
        <f>$C169*INDEX(Curves!$BF$8:$BF$68,AW$4-$B169+1)</f>
        <v/>
      </c>
      <c r="AX169" s="121">
        <f>$C169*INDEX(Curves!$BF$8:$BF$68,AX$4-$B169+1)</f>
        <v/>
      </c>
      <c r="AY169" s="121">
        <f>$C169*INDEX(Curves!$BF$8:$BF$68,AY$4-$B169+1)</f>
        <v/>
      </c>
      <c r="AZ169" s="121">
        <f>$C169*INDEX(Curves!$BF$8:$BF$68,AZ$4-$B169+1)</f>
        <v/>
      </c>
      <c r="BA169" s="121">
        <f>$C169*INDEX(Curves!$BF$8:$BF$68,BA$4-$B169+1)</f>
        <v/>
      </c>
      <c r="BB169" s="121">
        <f>$C169*INDEX(Curves!$BF$8:$BF$68,BB$4-$B169+1)</f>
        <v/>
      </c>
      <c r="BC169" s="121">
        <f>$C169*INDEX(Curves!$BF$8:$BF$68,BC$4-$B169+1)</f>
        <v/>
      </c>
      <c r="BD169" s="121">
        <f>$C169*INDEX(Curves!$BF$8:$BF$68,BD$4-$B169+1)</f>
        <v/>
      </c>
      <c r="BE169" s="121">
        <f>$C169*INDEX(Curves!$BF$8:$BF$68,BE$4-$B169+1)</f>
        <v/>
      </c>
      <c r="BF169" s="121">
        <f>$C169*INDEX(Curves!$BF$8:$BF$68,BF$4-$B169+1)</f>
        <v/>
      </c>
      <c r="BG169" s="121">
        <f>$C169*INDEX(Curves!$BF$8:$BF$68,BG$4-$B169+1)</f>
        <v/>
      </c>
      <c r="BH169" s="121">
        <f>$C169*INDEX(Curves!$BF$8:$BF$68,BH$4-$B169+1)</f>
        <v/>
      </c>
      <c r="BI169" s="121">
        <f>$C169*INDEX(Curves!$BF$8:$BF$68,BI$4-$B169+1)</f>
        <v/>
      </c>
      <c r="BJ169" s="121">
        <f>$C169*INDEX(Curves!$BF$8:$BF$68,BJ$4-$B169+1)</f>
        <v/>
      </c>
      <c r="BK169" s="121">
        <f>$C169*INDEX(Curves!$BF$8:$BF$68,BK$4-$B169+1)</f>
        <v/>
      </c>
      <c r="BL169" s="121">
        <f>$C169*INDEX(Curves!$BF$8:$BF$68,BL$4-$B169+1)</f>
        <v/>
      </c>
    </row>
    <row r="170">
      <c r="A170" s="116" t="inlineStr">
        <is>
          <t>Cohort month 35</t>
        </is>
      </c>
      <c r="B170" s="116" t="n">
        <v>35</v>
      </c>
      <c r="C170" s="33">
        <f>INDEX(Ops!$E$110:$BL$110,1,$B170)</f>
        <v/>
      </c>
      <c r="AN170" s="121">
        <f>$C170*INDEX(Curves!$BF$8:$BF$68,AN$4-$B170+1)</f>
        <v/>
      </c>
      <c r="AO170" s="121">
        <f>$C170*INDEX(Curves!$BF$8:$BF$68,AO$4-$B170+1)</f>
        <v/>
      </c>
      <c r="AP170" s="121">
        <f>$C170*INDEX(Curves!$BF$8:$BF$68,AP$4-$B170+1)</f>
        <v/>
      </c>
      <c r="AQ170" s="121">
        <f>$C170*INDEX(Curves!$BF$8:$BF$68,AQ$4-$B170+1)</f>
        <v/>
      </c>
      <c r="AR170" s="121">
        <f>$C170*INDEX(Curves!$BF$8:$BF$68,AR$4-$B170+1)</f>
        <v/>
      </c>
      <c r="AS170" s="121">
        <f>$C170*INDEX(Curves!$BF$8:$BF$68,AS$4-$B170+1)</f>
        <v/>
      </c>
      <c r="AT170" s="121">
        <f>$C170*INDEX(Curves!$BF$8:$BF$68,AT$4-$B170+1)</f>
        <v/>
      </c>
      <c r="AU170" s="121">
        <f>$C170*INDEX(Curves!$BF$8:$BF$68,AU$4-$B170+1)</f>
        <v/>
      </c>
      <c r="AV170" s="121">
        <f>$C170*INDEX(Curves!$BF$8:$BF$68,AV$4-$B170+1)</f>
        <v/>
      </c>
      <c r="AW170" s="121">
        <f>$C170*INDEX(Curves!$BF$8:$BF$68,AW$4-$B170+1)</f>
        <v/>
      </c>
      <c r="AX170" s="121">
        <f>$C170*INDEX(Curves!$BF$8:$BF$68,AX$4-$B170+1)</f>
        <v/>
      </c>
      <c r="AY170" s="121">
        <f>$C170*INDEX(Curves!$BF$8:$BF$68,AY$4-$B170+1)</f>
        <v/>
      </c>
      <c r="AZ170" s="121">
        <f>$C170*INDEX(Curves!$BF$8:$BF$68,AZ$4-$B170+1)</f>
        <v/>
      </c>
      <c r="BA170" s="121">
        <f>$C170*INDEX(Curves!$BF$8:$BF$68,BA$4-$B170+1)</f>
        <v/>
      </c>
      <c r="BB170" s="121">
        <f>$C170*INDEX(Curves!$BF$8:$BF$68,BB$4-$B170+1)</f>
        <v/>
      </c>
      <c r="BC170" s="121">
        <f>$C170*INDEX(Curves!$BF$8:$BF$68,BC$4-$B170+1)</f>
        <v/>
      </c>
      <c r="BD170" s="121">
        <f>$C170*INDEX(Curves!$BF$8:$BF$68,BD$4-$B170+1)</f>
        <v/>
      </c>
      <c r="BE170" s="121">
        <f>$C170*INDEX(Curves!$BF$8:$BF$68,BE$4-$B170+1)</f>
        <v/>
      </c>
      <c r="BF170" s="121">
        <f>$C170*INDEX(Curves!$BF$8:$BF$68,BF$4-$B170+1)</f>
        <v/>
      </c>
      <c r="BG170" s="121">
        <f>$C170*INDEX(Curves!$BF$8:$BF$68,BG$4-$B170+1)</f>
        <v/>
      </c>
      <c r="BH170" s="121">
        <f>$C170*INDEX(Curves!$BF$8:$BF$68,BH$4-$B170+1)</f>
        <v/>
      </c>
      <c r="BI170" s="121">
        <f>$C170*INDEX(Curves!$BF$8:$BF$68,BI$4-$B170+1)</f>
        <v/>
      </c>
      <c r="BJ170" s="121">
        <f>$C170*INDEX(Curves!$BF$8:$BF$68,BJ$4-$B170+1)</f>
        <v/>
      </c>
      <c r="BK170" s="121">
        <f>$C170*INDEX(Curves!$BF$8:$BF$68,BK$4-$B170+1)</f>
        <v/>
      </c>
      <c r="BL170" s="121">
        <f>$C170*INDEX(Curves!$BF$8:$BF$68,BL$4-$B170+1)</f>
        <v/>
      </c>
    </row>
    <row r="171">
      <c r="A171" s="116" t="inlineStr">
        <is>
          <t>Cohort month 36</t>
        </is>
      </c>
      <c r="B171" s="116" t="n">
        <v>36</v>
      </c>
      <c r="C171" s="33">
        <f>INDEX(Ops!$E$110:$BL$110,1,$B171)</f>
        <v/>
      </c>
      <c r="AO171" s="121">
        <f>$C171*INDEX(Curves!$BF$8:$BF$68,AO$4-$B171+1)</f>
        <v/>
      </c>
      <c r="AP171" s="121">
        <f>$C171*INDEX(Curves!$BF$8:$BF$68,AP$4-$B171+1)</f>
        <v/>
      </c>
      <c r="AQ171" s="121">
        <f>$C171*INDEX(Curves!$BF$8:$BF$68,AQ$4-$B171+1)</f>
        <v/>
      </c>
      <c r="AR171" s="121">
        <f>$C171*INDEX(Curves!$BF$8:$BF$68,AR$4-$B171+1)</f>
        <v/>
      </c>
      <c r="AS171" s="121">
        <f>$C171*INDEX(Curves!$BF$8:$BF$68,AS$4-$B171+1)</f>
        <v/>
      </c>
      <c r="AT171" s="121">
        <f>$C171*INDEX(Curves!$BF$8:$BF$68,AT$4-$B171+1)</f>
        <v/>
      </c>
      <c r="AU171" s="121">
        <f>$C171*INDEX(Curves!$BF$8:$BF$68,AU$4-$B171+1)</f>
        <v/>
      </c>
      <c r="AV171" s="121">
        <f>$C171*INDEX(Curves!$BF$8:$BF$68,AV$4-$B171+1)</f>
        <v/>
      </c>
      <c r="AW171" s="121">
        <f>$C171*INDEX(Curves!$BF$8:$BF$68,AW$4-$B171+1)</f>
        <v/>
      </c>
      <c r="AX171" s="121">
        <f>$C171*INDEX(Curves!$BF$8:$BF$68,AX$4-$B171+1)</f>
        <v/>
      </c>
      <c r="AY171" s="121">
        <f>$C171*INDEX(Curves!$BF$8:$BF$68,AY$4-$B171+1)</f>
        <v/>
      </c>
      <c r="AZ171" s="121">
        <f>$C171*INDEX(Curves!$BF$8:$BF$68,AZ$4-$B171+1)</f>
        <v/>
      </c>
      <c r="BA171" s="121">
        <f>$C171*INDEX(Curves!$BF$8:$BF$68,BA$4-$B171+1)</f>
        <v/>
      </c>
      <c r="BB171" s="121">
        <f>$C171*INDEX(Curves!$BF$8:$BF$68,BB$4-$B171+1)</f>
        <v/>
      </c>
      <c r="BC171" s="121">
        <f>$C171*INDEX(Curves!$BF$8:$BF$68,BC$4-$B171+1)</f>
        <v/>
      </c>
      <c r="BD171" s="121">
        <f>$C171*INDEX(Curves!$BF$8:$BF$68,BD$4-$B171+1)</f>
        <v/>
      </c>
      <c r="BE171" s="121">
        <f>$C171*INDEX(Curves!$BF$8:$BF$68,BE$4-$B171+1)</f>
        <v/>
      </c>
      <c r="BF171" s="121">
        <f>$C171*INDEX(Curves!$BF$8:$BF$68,BF$4-$B171+1)</f>
        <v/>
      </c>
      <c r="BG171" s="121">
        <f>$C171*INDEX(Curves!$BF$8:$BF$68,BG$4-$B171+1)</f>
        <v/>
      </c>
      <c r="BH171" s="121">
        <f>$C171*INDEX(Curves!$BF$8:$BF$68,BH$4-$B171+1)</f>
        <v/>
      </c>
      <c r="BI171" s="121">
        <f>$C171*INDEX(Curves!$BF$8:$BF$68,BI$4-$B171+1)</f>
        <v/>
      </c>
      <c r="BJ171" s="121">
        <f>$C171*INDEX(Curves!$BF$8:$BF$68,BJ$4-$B171+1)</f>
        <v/>
      </c>
      <c r="BK171" s="121">
        <f>$C171*INDEX(Curves!$BF$8:$BF$68,BK$4-$B171+1)</f>
        <v/>
      </c>
      <c r="BL171" s="121">
        <f>$C171*INDEX(Curves!$BF$8:$BF$68,BL$4-$B171+1)</f>
        <v/>
      </c>
    </row>
    <row r="172">
      <c r="A172" s="116" t="inlineStr">
        <is>
          <t>Cohort month 37</t>
        </is>
      </c>
      <c r="B172" s="116" t="n">
        <v>37</v>
      </c>
      <c r="C172" s="33">
        <f>INDEX(Ops!$E$110:$BL$110,1,$B172)</f>
        <v/>
      </c>
      <c r="AP172" s="121">
        <f>$C172*INDEX(Curves!$BF$8:$BF$68,AP$4-$B172+1)</f>
        <v/>
      </c>
      <c r="AQ172" s="121">
        <f>$C172*INDEX(Curves!$BF$8:$BF$68,AQ$4-$B172+1)</f>
        <v/>
      </c>
      <c r="AR172" s="121">
        <f>$C172*INDEX(Curves!$BF$8:$BF$68,AR$4-$B172+1)</f>
        <v/>
      </c>
      <c r="AS172" s="121">
        <f>$C172*INDEX(Curves!$BF$8:$BF$68,AS$4-$B172+1)</f>
        <v/>
      </c>
      <c r="AT172" s="121">
        <f>$C172*INDEX(Curves!$BF$8:$BF$68,AT$4-$B172+1)</f>
        <v/>
      </c>
      <c r="AU172" s="121">
        <f>$C172*INDEX(Curves!$BF$8:$BF$68,AU$4-$B172+1)</f>
        <v/>
      </c>
      <c r="AV172" s="121">
        <f>$C172*INDEX(Curves!$BF$8:$BF$68,AV$4-$B172+1)</f>
        <v/>
      </c>
      <c r="AW172" s="121">
        <f>$C172*INDEX(Curves!$BF$8:$BF$68,AW$4-$B172+1)</f>
        <v/>
      </c>
      <c r="AX172" s="121">
        <f>$C172*INDEX(Curves!$BF$8:$BF$68,AX$4-$B172+1)</f>
        <v/>
      </c>
      <c r="AY172" s="121">
        <f>$C172*INDEX(Curves!$BF$8:$BF$68,AY$4-$B172+1)</f>
        <v/>
      </c>
      <c r="AZ172" s="121">
        <f>$C172*INDEX(Curves!$BF$8:$BF$68,AZ$4-$B172+1)</f>
        <v/>
      </c>
      <c r="BA172" s="121">
        <f>$C172*INDEX(Curves!$BF$8:$BF$68,BA$4-$B172+1)</f>
        <v/>
      </c>
      <c r="BB172" s="121">
        <f>$C172*INDEX(Curves!$BF$8:$BF$68,BB$4-$B172+1)</f>
        <v/>
      </c>
      <c r="BC172" s="121">
        <f>$C172*INDEX(Curves!$BF$8:$BF$68,BC$4-$B172+1)</f>
        <v/>
      </c>
      <c r="BD172" s="121">
        <f>$C172*INDEX(Curves!$BF$8:$BF$68,BD$4-$B172+1)</f>
        <v/>
      </c>
      <c r="BE172" s="121">
        <f>$C172*INDEX(Curves!$BF$8:$BF$68,BE$4-$B172+1)</f>
        <v/>
      </c>
      <c r="BF172" s="121">
        <f>$C172*INDEX(Curves!$BF$8:$BF$68,BF$4-$B172+1)</f>
        <v/>
      </c>
      <c r="BG172" s="121">
        <f>$C172*INDEX(Curves!$BF$8:$BF$68,BG$4-$B172+1)</f>
        <v/>
      </c>
      <c r="BH172" s="121">
        <f>$C172*INDEX(Curves!$BF$8:$BF$68,BH$4-$B172+1)</f>
        <v/>
      </c>
      <c r="BI172" s="121">
        <f>$C172*INDEX(Curves!$BF$8:$BF$68,BI$4-$B172+1)</f>
        <v/>
      </c>
      <c r="BJ172" s="121">
        <f>$C172*INDEX(Curves!$BF$8:$BF$68,BJ$4-$B172+1)</f>
        <v/>
      </c>
      <c r="BK172" s="121">
        <f>$C172*INDEX(Curves!$BF$8:$BF$68,BK$4-$B172+1)</f>
        <v/>
      </c>
      <c r="BL172" s="121">
        <f>$C172*INDEX(Curves!$BF$8:$BF$68,BL$4-$B172+1)</f>
        <v/>
      </c>
    </row>
    <row r="173">
      <c r="A173" s="116" t="inlineStr">
        <is>
          <t>Cohort month 38</t>
        </is>
      </c>
      <c r="B173" s="116" t="n">
        <v>38</v>
      </c>
      <c r="C173" s="33">
        <f>INDEX(Ops!$E$110:$BL$110,1,$B173)</f>
        <v/>
      </c>
      <c r="AQ173" s="121">
        <f>$C173*INDEX(Curves!$BF$8:$BF$68,AQ$4-$B173+1)</f>
        <v/>
      </c>
      <c r="AR173" s="121">
        <f>$C173*INDEX(Curves!$BF$8:$BF$68,AR$4-$B173+1)</f>
        <v/>
      </c>
      <c r="AS173" s="121">
        <f>$C173*INDEX(Curves!$BF$8:$BF$68,AS$4-$B173+1)</f>
        <v/>
      </c>
      <c r="AT173" s="121">
        <f>$C173*INDEX(Curves!$BF$8:$BF$68,AT$4-$B173+1)</f>
        <v/>
      </c>
      <c r="AU173" s="121">
        <f>$C173*INDEX(Curves!$BF$8:$BF$68,AU$4-$B173+1)</f>
        <v/>
      </c>
      <c r="AV173" s="121">
        <f>$C173*INDEX(Curves!$BF$8:$BF$68,AV$4-$B173+1)</f>
        <v/>
      </c>
      <c r="AW173" s="121">
        <f>$C173*INDEX(Curves!$BF$8:$BF$68,AW$4-$B173+1)</f>
        <v/>
      </c>
      <c r="AX173" s="121">
        <f>$C173*INDEX(Curves!$BF$8:$BF$68,AX$4-$B173+1)</f>
        <v/>
      </c>
      <c r="AY173" s="121">
        <f>$C173*INDEX(Curves!$BF$8:$BF$68,AY$4-$B173+1)</f>
        <v/>
      </c>
      <c r="AZ173" s="121">
        <f>$C173*INDEX(Curves!$BF$8:$BF$68,AZ$4-$B173+1)</f>
        <v/>
      </c>
      <c r="BA173" s="121">
        <f>$C173*INDEX(Curves!$BF$8:$BF$68,BA$4-$B173+1)</f>
        <v/>
      </c>
      <c r="BB173" s="121">
        <f>$C173*INDEX(Curves!$BF$8:$BF$68,BB$4-$B173+1)</f>
        <v/>
      </c>
      <c r="BC173" s="121">
        <f>$C173*INDEX(Curves!$BF$8:$BF$68,BC$4-$B173+1)</f>
        <v/>
      </c>
      <c r="BD173" s="121">
        <f>$C173*INDEX(Curves!$BF$8:$BF$68,BD$4-$B173+1)</f>
        <v/>
      </c>
      <c r="BE173" s="121">
        <f>$C173*INDEX(Curves!$BF$8:$BF$68,BE$4-$B173+1)</f>
        <v/>
      </c>
      <c r="BF173" s="121">
        <f>$C173*INDEX(Curves!$BF$8:$BF$68,BF$4-$B173+1)</f>
        <v/>
      </c>
      <c r="BG173" s="121">
        <f>$C173*INDEX(Curves!$BF$8:$BF$68,BG$4-$B173+1)</f>
        <v/>
      </c>
      <c r="BH173" s="121">
        <f>$C173*INDEX(Curves!$BF$8:$BF$68,BH$4-$B173+1)</f>
        <v/>
      </c>
      <c r="BI173" s="121">
        <f>$C173*INDEX(Curves!$BF$8:$BF$68,BI$4-$B173+1)</f>
        <v/>
      </c>
      <c r="BJ173" s="121">
        <f>$C173*INDEX(Curves!$BF$8:$BF$68,BJ$4-$B173+1)</f>
        <v/>
      </c>
      <c r="BK173" s="121">
        <f>$C173*INDEX(Curves!$BF$8:$BF$68,BK$4-$B173+1)</f>
        <v/>
      </c>
      <c r="BL173" s="121">
        <f>$C173*INDEX(Curves!$BF$8:$BF$68,BL$4-$B173+1)</f>
        <v/>
      </c>
    </row>
    <row r="174">
      <c r="A174" s="116" t="inlineStr">
        <is>
          <t>Cohort month 39</t>
        </is>
      </c>
      <c r="B174" s="116" t="n">
        <v>39</v>
      </c>
      <c r="C174" s="33">
        <f>INDEX(Ops!$E$110:$BL$110,1,$B174)</f>
        <v/>
      </c>
      <c r="AR174" s="121">
        <f>$C174*INDEX(Curves!$BF$8:$BF$68,AR$4-$B174+1)</f>
        <v/>
      </c>
      <c r="AS174" s="121">
        <f>$C174*INDEX(Curves!$BF$8:$BF$68,AS$4-$B174+1)</f>
        <v/>
      </c>
      <c r="AT174" s="121">
        <f>$C174*INDEX(Curves!$BF$8:$BF$68,AT$4-$B174+1)</f>
        <v/>
      </c>
      <c r="AU174" s="121">
        <f>$C174*INDEX(Curves!$BF$8:$BF$68,AU$4-$B174+1)</f>
        <v/>
      </c>
      <c r="AV174" s="121">
        <f>$C174*INDEX(Curves!$BF$8:$BF$68,AV$4-$B174+1)</f>
        <v/>
      </c>
      <c r="AW174" s="121">
        <f>$C174*INDEX(Curves!$BF$8:$BF$68,AW$4-$B174+1)</f>
        <v/>
      </c>
      <c r="AX174" s="121">
        <f>$C174*INDEX(Curves!$BF$8:$BF$68,AX$4-$B174+1)</f>
        <v/>
      </c>
      <c r="AY174" s="121">
        <f>$C174*INDEX(Curves!$BF$8:$BF$68,AY$4-$B174+1)</f>
        <v/>
      </c>
      <c r="AZ174" s="121">
        <f>$C174*INDEX(Curves!$BF$8:$BF$68,AZ$4-$B174+1)</f>
        <v/>
      </c>
      <c r="BA174" s="121">
        <f>$C174*INDEX(Curves!$BF$8:$BF$68,BA$4-$B174+1)</f>
        <v/>
      </c>
      <c r="BB174" s="121">
        <f>$C174*INDEX(Curves!$BF$8:$BF$68,BB$4-$B174+1)</f>
        <v/>
      </c>
      <c r="BC174" s="121">
        <f>$C174*INDEX(Curves!$BF$8:$BF$68,BC$4-$B174+1)</f>
        <v/>
      </c>
      <c r="BD174" s="121">
        <f>$C174*INDEX(Curves!$BF$8:$BF$68,BD$4-$B174+1)</f>
        <v/>
      </c>
      <c r="BE174" s="121">
        <f>$C174*INDEX(Curves!$BF$8:$BF$68,BE$4-$B174+1)</f>
        <v/>
      </c>
      <c r="BF174" s="121">
        <f>$C174*INDEX(Curves!$BF$8:$BF$68,BF$4-$B174+1)</f>
        <v/>
      </c>
      <c r="BG174" s="121">
        <f>$C174*INDEX(Curves!$BF$8:$BF$68,BG$4-$B174+1)</f>
        <v/>
      </c>
      <c r="BH174" s="121">
        <f>$C174*INDEX(Curves!$BF$8:$BF$68,BH$4-$B174+1)</f>
        <v/>
      </c>
      <c r="BI174" s="121">
        <f>$C174*INDEX(Curves!$BF$8:$BF$68,BI$4-$B174+1)</f>
        <v/>
      </c>
      <c r="BJ174" s="121">
        <f>$C174*INDEX(Curves!$BF$8:$BF$68,BJ$4-$B174+1)</f>
        <v/>
      </c>
      <c r="BK174" s="121">
        <f>$C174*INDEX(Curves!$BF$8:$BF$68,BK$4-$B174+1)</f>
        <v/>
      </c>
      <c r="BL174" s="121">
        <f>$C174*INDEX(Curves!$BF$8:$BF$68,BL$4-$B174+1)</f>
        <v/>
      </c>
    </row>
    <row r="175">
      <c r="A175" s="116" t="inlineStr">
        <is>
          <t>Cohort month 40</t>
        </is>
      </c>
      <c r="B175" s="116" t="n">
        <v>40</v>
      </c>
      <c r="C175" s="33">
        <f>INDEX(Ops!$E$110:$BL$110,1,$B175)</f>
        <v/>
      </c>
      <c r="AS175" s="121">
        <f>$C175*INDEX(Curves!$BF$8:$BF$68,AS$4-$B175+1)</f>
        <v/>
      </c>
      <c r="AT175" s="121">
        <f>$C175*INDEX(Curves!$BF$8:$BF$68,AT$4-$B175+1)</f>
        <v/>
      </c>
      <c r="AU175" s="121">
        <f>$C175*INDEX(Curves!$BF$8:$BF$68,AU$4-$B175+1)</f>
        <v/>
      </c>
      <c r="AV175" s="121">
        <f>$C175*INDEX(Curves!$BF$8:$BF$68,AV$4-$B175+1)</f>
        <v/>
      </c>
      <c r="AW175" s="121">
        <f>$C175*INDEX(Curves!$BF$8:$BF$68,AW$4-$B175+1)</f>
        <v/>
      </c>
      <c r="AX175" s="121">
        <f>$C175*INDEX(Curves!$BF$8:$BF$68,AX$4-$B175+1)</f>
        <v/>
      </c>
      <c r="AY175" s="121">
        <f>$C175*INDEX(Curves!$BF$8:$BF$68,AY$4-$B175+1)</f>
        <v/>
      </c>
      <c r="AZ175" s="121">
        <f>$C175*INDEX(Curves!$BF$8:$BF$68,AZ$4-$B175+1)</f>
        <v/>
      </c>
      <c r="BA175" s="121">
        <f>$C175*INDEX(Curves!$BF$8:$BF$68,BA$4-$B175+1)</f>
        <v/>
      </c>
      <c r="BB175" s="121">
        <f>$C175*INDEX(Curves!$BF$8:$BF$68,BB$4-$B175+1)</f>
        <v/>
      </c>
      <c r="BC175" s="121">
        <f>$C175*INDEX(Curves!$BF$8:$BF$68,BC$4-$B175+1)</f>
        <v/>
      </c>
      <c r="BD175" s="121">
        <f>$C175*INDEX(Curves!$BF$8:$BF$68,BD$4-$B175+1)</f>
        <v/>
      </c>
      <c r="BE175" s="121">
        <f>$C175*INDEX(Curves!$BF$8:$BF$68,BE$4-$B175+1)</f>
        <v/>
      </c>
      <c r="BF175" s="121">
        <f>$C175*INDEX(Curves!$BF$8:$BF$68,BF$4-$B175+1)</f>
        <v/>
      </c>
      <c r="BG175" s="121">
        <f>$C175*INDEX(Curves!$BF$8:$BF$68,BG$4-$B175+1)</f>
        <v/>
      </c>
      <c r="BH175" s="121">
        <f>$C175*INDEX(Curves!$BF$8:$BF$68,BH$4-$B175+1)</f>
        <v/>
      </c>
      <c r="BI175" s="121">
        <f>$C175*INDEX(Curves!$BF$8:$BF$68,BI$4-$B175+1)</f>
        <v/>
      </c>
      <c r="BJ175" s="121">
        <f>$C175*INDEX(Curves!$BF$8:$BF$68,BJ$4-$B175+1)</f>
        <v/>
      </c>
      <c r="BK175" s="121">
        <f>$C175*INDEX(Curves!$BF$8:$BF$68,BK$4-$B175+1)</f>
        <v/>
      </c>
      <c r="BL175" s="121">
        <f>$C175*INDEX(Curves!$BF$8:$BF$68,BL$4-$B175+1)</f>
        <v/>
      </c>
    </row>
    <row r="176">
      <c r="A176" s="116" t="inlineStr">
        <is>
          <t>Cohort month 41</t>
        </is>
      </c>
      <c r="B176" s="116" t="n">
        <v>41</v>
      </c>
      <c r="C176" s="33">
        <f>INDEX(Ops!$E$110:$BL$110,1,$B176)</f>
        <v/>
      </c>
      <c r="AT176" s="121">
        <f>$C176*INDEX(Curves!$BF$8:$BF$68,AT$4-$B176+1)</f>
        <v/>
      </c>
      <c r="AU176" s="121">
        <f>$C176*INDEX(Curves!$BF$8:$BF$68,AU$4-$B176+1)</f>
        <v/>
      </c>
      <c r="AV176" s="121">
        <f>$C176*INDEX(Curves!$BF$8:$BF$68,AV$4-$B176+1)</f>
        <v/>
      </c>
      <c r="AW176" s="121">
        <f>$C176*INDEX(Curves!$BF$8:$BF$68,AW$4-$B176+1)</f>
        <v/>
      </c>
      <c r="AX176" s="121">
        <f>$C176*INDEX(Curves!$BF$8:$BF$68,AX$4-$B176+1)</f>
        <v/>
      </c>
      <c r="AY176" s="121">
        <f>$C176*INDEX(Curves!$BF$8:$BF$68,AY$4-$B176+1)</f>
        <v/>
      </c>
      <c r="AZ176" s="121">
        <f>$C176*INDEX(Curves!$BF$8:$BF$68,AZ$4-$B176+1)</f>
        <v/>
      </c>
      <c r="BA176" s="121">
        <f>$C176*INDEX(Curves!$BF$8:$BF$68,BA$4-$B176+1)</f>
        <v/>
      </c>
      <c r="BB176" s="121">
        <f>$C176*INDEX(Curves!$BF$8:$BF$68,BB$4-$B176+1)</f>
        <v/>
      </c>
      <c r="BC176" s="121">
        <f>$C176*INDEX(Curves!$BF$8:$BF$68,BC$4-$B176+1)</f>
        <v/>
      </c>
      <c r="BD176" s="121">
        <f>$C176*INDEX(Curves!$BF$8:$BF$68,BD$4-$B176+1)</f>
        <v/>
      </c>
      <c r="BE176" s="121">
        <f>$C176*INDEX(Curves!$BF$8:$BF$68,BE$4-$B176+1)</f>
        <v/>
      </c>
      <c r="BF176" s="121">
        <f>$C176*INDEX(Curves!$BF$8:$BF$68,BF$4-$B176+1)</f>
        <v/>
      </c>
      <c r="BG176" s="121">
        <f>$C176*INDEX(Curves!$BF$8:$BF$68,BG$4-$B176+1)</f>
        <v/>
      </c>
      <c r="BH176" s="121">
        <f>$C176*INDEX(Curves!$BF$8:$BF$68,BH$4-$B176+1)</f>
        <v/>
      </c>
      <c r="BI176" s="121">
        <f>$C176*INDEX(Curves!$BF$8:$BF$68,BI$4-$B176+1)</f>
        <v/>
      </c>
      <c r="BJ176" s="121">
        <f>$C176*INDEX(Curves!$BF$8:$BF$68,BJ$4-$B176+1)</f>
        <v/>
      </c>
      <c r="BK176" s="121">
        <f>$C176*INDEX(Curves!$BF$8:$BF$68,BK$4-$B176+1)</f>
        <v/>
      </c>
      <c r="BL176" s="121">
        <f>$C176*INDEX(Curves!$BF$8:$BF$68,BL$4-$B176+1)</f>
        <v/>
      </c>
    </row>
    <row r="177">
      <c r="A177" s="116" t="inlineStr">
        <is>
          <t>Cohort month 42</t>
        </is>
      </c>
      <c r="B177" s="116" t="n">
        <v>42</v>
      </c>
      <c r="C177" s="33">
        <f>INDEX(Ops!$E$110:$BL$110,1,$B177)</f>
        <v/>
      </c>
      <c r="AU177" s="121">
        <f>$C177*INDEX(Curves!$BF$8:$BF$68,AU$4-$B177+1)</f>
        <v/>
      </c>
      <c r="AV177" s="121">
        <f>$C177*INDEX(Curves!$BF$8:$BF$68,AV$4-$B177+1)</f>
        <v/>
      </c>
      <c r="AW177" s="121">
        <f>$C177*INDEX(Curves!$BF$8:$BF$68,AW$4-$B177+1)</f>
        <v/>
      </c>
      <c r="AX177" s="121">
        <f>$C177*INDEX(Curves!$BF$8:$BF$68,AX$4-$B177+1)</f>
        <v/>
      </c>
      <c r="AY177" s="121">
        <f>$C177*INDEX(Curves!$BF$8:$BF$68,AY$4-$B177+1)</f>
        <v/>
      </c>
      <c r="AZ177" s="121">
        <f>$C177*INDEX(Curves!$BF$8:$BF$68,AZ$4-$B177+1)</f>
        <v/>
      </c>
      <c r="BA177" s="121">
        <f>$C177*INDEX(Curves!$BF$8:$BF$68,BA$4-$B177+1)</f>
        <v/>
      </c>
      <c r="BB177" s="121">
        <f>$C177*INDEX(Curves!$BF$8:$BF$68,BB$4-$B177+1)</f>
        <v/>
      </c>
      <c r="BC177" s="121">
        <f>$C177*INDEX(Curves!$BF$8:$BF$68,BC$4-$B177+1)</f>
        <v/>
      </c>
      <c r="BD177" s="121">
        <f>$C177*INDEX(Curves!$BF$8:$BF$68,BD$4-$B177+1)</f>
        <v/>
      </c>
      <c r="BE177" s="121">
        <f>$C177*INDEX(Curves!$BF$8:$BF$68,BE$4-$B177+1)</f>
        <v/>
      </c>
      <c r="BF177" s="121">
        <f>$C177*INDEX(Curves!$BF$8:$BF$68,BF$4-$B177+1)</f>
        <v/>
      </c>
      <c r="BG177" s="121">
        <f>$C177*INDEX(Curves!$BF$8:$BF$68,BG$4-$B177+1)</f>
        <v/>
      </c>
      <c r="BH177" s="121">
        <f>$C177*INDEX(Curves!$BF$8:$BF$68,BH$4-$B177+1)</f>
        <v/>
      </c>
      <c r="BI177" s="121">
        <f>$C177*INDEX(Curves!$BF$8:$BF$68,BI$4-$B177+1)</f>
        <v/>
      </c>
      <c r="BJ177" s="121">
        <f>$C177*INDEX(Curves!$BF$8:$BF$68,BJ$4-$B177+1)</f>
        <v/>
      </c>
      <c r="BK177" s="121">
        <f>$C177*INDEX(Curves!$BF$8:$BF$68,BK$4-$B177+1)</f>
        <v/>
      </c>
      <c r="BL177" s="121">
        <f>$C177*INDEX(Curves!$BF$8:$BF$68,BL$4-$B177+1)</f>
        <v/>
      </c>
    </row>
    <row r="178">
      <c r="A178" s="116" t="inlineStr">
        <is>
          <t>Cohort month 43</t>
        </is>
      </c>
      <c r="B178" s="116" t="n">
        <v>43</v>
      </c>
      <c r="C178" s="33">
        <f>INDEX(Ops!$E$110:$BL$110,1,$B178)</f>
        <v/>
      </c>
      <c r="AV178" s="121">
        <f>$C178*INDEX(Curves!$BF$8:$BF$68,AV$4-$B178+1)</f>
        <v/>
      </c>
      <c r="AW178" s="121">
        <f>$C178*INDEX(Curves!$BF$8:$BF$68,AW$4-$B178+1)</f>
        <v/>
      </c>
      <c r="AX178" s="121">
        <f>$C178*INDEX(Curves!$BF$8:$BF$68,AX$4-$B178+1)</f>
        <v/>
      </c>
      <c r="AY178" s="121">
        <f>$C178*INDEX(Curves!$BF$8:$BF$68,AY$4-$B178+1)</f>
        <v/>
      </c>
      <c r="AZ178" s="121">
        <f>$C178*INDEX(Curves!$BF$8:$BF$68,AZ$4-$B178+1)</f>
        <v/>
      </c>
      <c r="BA178" s="121">
        <f>$C178*INDEX(Curves!$BF$8:$BF$68,BA$4-$B178+1)</f>
        <v/>
      </c>
      <c r="BB178" s="121">
        <f>$C178*INDEX(Curves!$BF$8:$BF$68,BB$4-$B178+1)</f>
        <v/>
      </c>
      <c r="BC178" s="121">
        <f>$C178*INDEX(Curves!$BF$8:$BF$68,BC$4-$B178+1)</f>
        <v/>
      </c>
      <c r="BD178" s="121">
        <f>$C178*INDEX(Curves!$BF$8:$BF$68,BD$4-$B178+1)</f>
        <v/>
      </c>
      <c r="BE178" s="121">
        <f>$C178*INDEX(Curves!$BF$8:$BF$68,BE$4-$B178+1)</f>
        <v/>
      </c>
      <c r="BF178" s="121">
        <f>$C178*INDEX(Curves!$BF$8:$BF$68,BF$4-$B178+1)</f>
        <v/>
      </c>
      <c r="BG178" s="121">
        <f>$C178*INDEX(Curves!$BF$8:$BF$68,BG$4-$B178+1)</f>
        <v/>
      </c>
      <c r="BH178" s="121">
        <f>$C178*INDEX(Curves!$BF$8:$BF$68,BH$4-$B178+1)</f>
        <v/>
      </c>
      <c r="BI178" s="121">
        <f>$C178*INDEX(Curves!$BF$8:$BF$68,BI$4-$B178+1)</f>
        <v/>
      </c>
      <c r="BJ178" s="121">
        <f>$C178*INDEX(Curves!$BF$8:$BF$68,BJ$4-$B178+1)</f>
        <v/>
      </c>
      <c r="BK178" s="121">
        <f>$C178*INDEX(Curves!$BF$8:$BF$68,BK$4-$B178+1)</f>
        <v/>
      </c>
      <c r="BL178" s="121">
        <f>$C178*INDEX(Curves!$BF$8:$BF$68,BL$4-$B178+1)</f>
        <v/>
      </c>
    </row>
    <row r="179">
      <c r="A179" s="116" t="inlineStr">
        <is>
          <t>Cohort month 44</t>
        </is>
      </c>
      <c r="B179" s="116" t="n">
        <v>44</v>
      </c>
      <c r="C179" s="33">
        <f>INDEX(Ops!$E$110:$BL$110,1,$B179)</f>
        <v/>
      </c>
      <c r="AW179" s="121">
        <f>$C179*INDEX(Curves!$BF$8:$BF$68,AW$4-$B179+1)</f>
        <v/>
      </c>
      <c r="AX179" s="121">
        <f>$C179*INDEX(Curves!$BF$8:$BF$68,AX$4-$B179+1)</f>
        <v/>
      </c>
      <c r="AY179" s="121">
        <f>$C179*INDEX(Curves!$BF$8:$BF$68,AY$4-$B179+1)</f>
        <v/>
      </c>
      <c r="AZ179" s="121">
        <f>$C179*INDEX(Curves!$BF$8:$BF$68,AZ$4-$B179+1)</f>
        <v/>
      </c>
      <c r="BA179" s="121">
        <f>$C179*INDEX(Curves!$BF$8:$BF$68,BA$4-$B179+1)</f>
        <v/>
      </c>
      <c r="BB179" s="121">
        <f>$C179*INDEX(Curves!$BF$8:$BF$68,BB$4-$B179+1)</f>
        <v/>
      </c>
      <c r="BC179" s="121">
        <f>$C179*INDEX(Curves!$BF$8:$BF$68,BC$4-$B179+1)</f>
        <v/>
      </c>
      <c r="BD179" s="121">
        <f>$C179*INDEX(Curves!$BF$8:$BF$68,BD$4-$B179+1)</f>
        <v/>
      </c>
      <c r="BE179" s="121">
        <f>$C179*INDEX(Curves!$BF$8:$BF$68,BE$4-$B179+1)</f>
        <v/>
      </c>
      <c r="BF179" s="121">
        <f>$C179*INDEX(Curves!$BF$8:$BF$68,BF$4-$B179+1)</f>
        <v/>
      </c>
      <c r="BG179" s="121">
        <f>$C179*INDEX(Curves!$BF$8:$BF$68,BG$4-$B179+1)</f>
        <v/>
      </c>
      <c r="BH179" s="121">
        <f>$C179*INDEX(Curves!$BF$8:$BF$68,BH$4-$B179+1)</f>
        <v/>
      </c>
      <c r="BI179" s="121">
        <f>$C179*INDEX(Curves!$BF$8:$BF$68,BI$4-$B179+1)</f>
        <v/>
      </c>
      <c r="BJ179" s="121">
        <f>$C179*INDEX(Curves!$BF$8:$BF$68,BJ$4-$B179+1)</f>
        <v/>
      </c>
      <c r="BK179" s="121">
        <f>$C179*INDEX(Curves!$BF$8:$BF$68,BK$4-$B179+1)</f>
        <v/>
      </c>
      <c r="BL179" s="121">
        <f>$C179*INDEX(Curves!$BF$8:$BF$68,BL$4-$B179+1)</f>
        <v/>
      </c>
    </row>
    <row r="180">
      <c r="A180" s="116" t="inlineStr">
        <is>
          <t>Cohort month 45</t>
        </is>
      </c>
      <c r="B180" s="116" t="n">
        <v>45</v>
      </c>
      <c r="C180" s="33">
        <f>INDEX(Ops!$E$110:$BL$110,1,$B180)</f>
        <v/>
      </c>
      <c r="AX180" s="121">
        <f>$C180*INDEX(Curves!$BF$8:$BF$68,AX$4-$B180+1)</f>
        <v/>
      </c>
      <c r="AY180" s="121">
        <f>$C180*INDEX(Curves!$BF$8:$BF$68,AY$4-$B180+1)</f>
        <v/>
      </c>
      <c r="AZ180" s="121">
        <f>$C180*INDEX(Curves!$BF$8:$BF$68,AZ$4-$B180+1)</f>
        <v/>
      </c>
      <c r="BA180" s="121">
        <f>$C180*INDEX(Curves!$BF$8:$BF$68,BA$4-$B180+1)</f>
        <v/>
      </c>
      <c r="BB180" s="121">
        <f>$C180*INDEX(Curves!$BF$8:$BF$68,BB$4-$B180+1)</f>
        <v/>
      </c>
      <c r="BC180" s="121">
        <f>$C180*INDEX(Curves!$BF$8:$BF$68,BC$4-$B180+1)</f>
        <v/>
      </c>
      <c r="BD180" s="121">
        <f>$C180*INDEX(Curves!$BF$8:$BF$68,BD$4-$B180+1)</f>
        <v/>
      </c>
      <c r="BE180" s="121">
        <f>$C180*INDEX(Curves!$BF$8:$BF$68,BE$4-$B180+1)</f>
        <v/>
      </c>
      <c r="BF180" s="121">
        <f>$C180*INDEX(Curves!$BF$8:$BF$68,BF$4-$B180+1)</f>
        <v/>
      </c>
      <c r="BG180" s="121">
        <f>$C180*INDEX(Curves!$BF$8:$BF$68,BG$4-$B180+1)</f>
        <v/>
      </c>
      <c r="BH180" s="121">
        <f>$C180*INDEX(Curves!$BF$8:$BF$68,BH$4-$B180+1)</f>
        <v/>
      </c>
      <c r="BI180" s="121">
        <f>$C180*INDEX(Curves!$BF$8:$BF$68,BI$4-$B180+1)</f>
        <v/>
      </c>
      <c r="BJ180" s="121">
        <f>$C180*INDEX(Curves!$BF$8:$BF$68,BJ$4-$B180+1)</f>
        <v/>
      </c>
      <c r="BK180" s="121">
        <f>$C180*INDEX(Curves!$BF$8:$BF$68,BK$4-$B180+1)</f>
        <v/>
      </c>
      <c r="BL180" s="121">
        <f>$C180*INDEX(Curves!$BF$8:$BF$68,BL$4-$B180+1)</f>
        <v/>
      </c>
    </row>
    <row r="181">
      <c r="A181" s="116" t="inlineStr">
        <is>
          <t>Cohort month 46</t>
        </is>
      </c>
      <c r="B181" s="116" t="n">
        <v>46</v>
      </c>
      <c r="C181" s="33">
        <f>INDEX(Ops!$E$110:$BL$110,1,$B181)</f>
        <v/>
      </c>
      <c r="AY181" s="121">
        <f>$C181*INDEX(Curves!$BF$8:$BF$68,AY$4-$B181+1)</f>
        <v/>
      </c>
      <c r="AZ181" s="121">
        <f>$C181*INDEX(Curves!$BF$8:$BF$68,AZ$4-$B181+1)</f>
        <v/>
      </c>
      <c r="BA181" s="121">
        <f>$C181*INDEX(Curves!$BF$8:$BF$68,BA$4-$B181+1)</f>
        <v/>
      </c>
      <c r="BB181" s="121">
        <f>$C181*INDEX(Curves!$BF$8:$BF$68,BB$4-$B181+1)</f>
        <v/>
      </c>
      <c r="BC181" s="121">
        <f>$C181*INDEX(Curves!$BF$8:$BF$68,BC$4-$B181+1)</f>
        <v/>
      </c>
      <c r="BD181" s="121">
        <f>$C181*INDEX(Curves!$BF$8:$BF$68,BD$4-$B181+1)</f>
        <v/>
      </c>
      <c r="BE181" s="121">
        <f>$C181*INDEX(Curves!$BF$8:$BF$68,BE$4-$B181+1)</f>
        <v/>
      </c>
      <c r="BF181" s="121">
        <f>$C181*INDEX(Curves!$BF$8:$BF$68,BF$4-$B181+1)</f>
        <v/>
      </c>
      <c r="BG181" s="121">
        <f>$C181*INDEX(Curves!$BF$8:$BF$68,BG$4-$B181+1)</f>
        <v/>
      </c>
      <c r="BH181" s="121">
        <f>$C181*INDEX(Curves!$BF$8:$BF$68,BH$4-$B181+1)</f>
        <v/>
      </c>
      <c r="BI181" s="121">
        <f>$C181*INDEX(Curves!$BF$8:$BF$68,BI$4-$B181+1)</f>
        <v/>
      </c>
      <c r="BJ181" s="121">
        <f>$C181*INDEX(Curves!$BF$8:$BF$68,BJ$4-$B181+1)</f>
        <v/>
      </c>
      <c r="BK181" s="121">
        <f>$C181*INDEX(Curves!$BF$8:$BF$68,BK$4-$B181+1)</f>
        <v/>
      </c>
      <c r="BL181" s="121">
        <f>$C181*INDEX(Curves!$BF$8:$BF$68,BL$4-$B181+1)</f>
        <v/>
      </c>
    </row>
    <row r="182">
      <c r="A182" s="116" t="inlineStr">
        <is>
          <t>Cohort month 47</t>
        </is>
      </c>
      <c r="B182" s="116" t="n">
        <v>47</v>
      </c>
      <c r="C182" s="33">
        <f>INDEX(Ops!$E$110:$BL$110,1,$B182)</f>
        <v/>
      </c>
      <c r="AZ182" s="121">
        <f>$C182*INDEX(Curves!$BF$8:$BF$68,AZ$4-$B182+1)</f>
        <v/>
      </c>
      <c r="BA182" s="121">
        <f>$C182*INDEX(Curves!$BF$8:$BF$68,BA$4-$B182+1)</f>
        <v/>
      </c>
      <c r="BB182" s="121">
        <f>$C182*INDEX(Curves!$BF$8:$BF$68,BB$4-$B182+1)</f>
        <v/>
      </c>
      <c r="BC182" s="121">
        <f>$C182*INDEX(Curves!$BF$8:$BF$68,BC$4-$B182+1)</f>
        <v/>
      </c>
      <c r="BD182" s="121">
        <f>$C182*INDEX(Curves!$BF$8:$BF$68,BD$4-$B182+1)</f>
        <v/>
      </c>
      <c r="BE182" s="121">
        <f>$C182*INDEX(Curves!$BF$8:$BF$68,BE$4-$B182+1)</f>
        <v/>
      </c>
      <c r="BF182" s="121">
        <f>$C182*INDEX(Curves!$BF$8:$BF$68,BF$4-$B182+1)</f>
        <v/>
      </c>
      <c r="BG182" s="121">
        <f>$C182*INDEX(Curves!$BF$8:$BF$68,BG$4-$B182+1)</f>
        <v/>
      </c>
      <c r="BH182" s="121">
        <f>$C182*INDEX(Curves!$BF$8:$BF$68,BH$4-$B182+1)</f>
        <v/>
      </c>
      <c r="BI182" s="121">
        <f>$C182*INDEX(Curves!$BF$8:$BF$68,BI$4-$B182+1)</f>
        <v/>
      </c>
      <c r="BJ182" s="121">
        <f>$C182*INDEX(Curves!$BF$8:$BF$68,BJ$4-$B182+1)</f>
        <v/>
      </c>
      <c r="BK182" s="121">
        <f>$C182*INDEX(Curves!$BF$8:$BF$68,BK$4-$B182+1)</f>
        <v/>
      </c>
      <c r="BL182" s="121">
        <f>$C182*INDEX(Curves!$BF$8:$BF$68,BL$4-$B182+1)</f>
        <v/>
      </c>
    </row>
    <row r="183">
      <c r="A183" s="116" t="inlineStr">
        <is>
          <t>Cohort month 48</t>
        </is>
      </c>
      <c r="B183" s="116" t="n">
        <v>48</v>
      </c>
      <c r="C183" s="33">
        <f>INDEX(Ops!$E$110:$BL$110,1,$B183)</f>
        <v/>
      </c>
      <c r="BA183" s="121">
        <f>$C183*INDEX(Curves!$BF$8:$BF$68,BA$4-$B183+1)</f>
        <v/>
      </c>
      <c r="BB183" s="121">
        <f>$C183*INDEX(Curves!$BF$8:$BF$68,BB$4-$B183+1)</f>
        <v/>
      </c>
      <c r="BC183" s="121">
        <f>$C183*INDEX(Curves!$BF$8:$BF$68,BC$4-$B183+1)</f>
        <v/>
      </c>
      <c r="BD183" s="121">
        <f>$C183*INDEX(Curves!$BF$8:$BF$68,BD$4-$B183+1)</f>
        <v/>
      </c>
      <c r="BE183" s="121">
        <f>$C183*INDEX(Curves!$BF$8:$BF$68,BE$4-$B183+1)</f>
        <v/>
      </c>
      <c r="BF183" s="121">
        <f>$C183*INDEX(Curves!$BF$8:$BF$68,BF$4-$B183+1)</f>
        <v/>
      </c>
      <c r="BG183" s="121">
        <f>$C183*INDEX(Curves!$BF$8:$BF$68,BG$4-$B183+1)</f>
        <v/>
      </c>
      <c r="BH183" s="121">
        <f>$C183*INDEX(Curves!$BF$8:$BF$68,BH$4-$B183+1)</f>
        <v/>
      </c>
      <c r="BI183" s="121">
        <f>$C183*INDEX(Curves!$BF$8:$BF$68,BI$4-$B183+1)</f>
        <v/>
      </c>
      <c r="BJ183" s="121">
        <f>$C183*INDEX(Curves!$BF$8:$BF$68,BJ$4-$B183+1)</f>
        <v/>
      </c>
      <c r="BK183" s="121">
        <f>$C183*INDEX(Curves!$BF$8:$BF$68,BK$4-$B183+1)</f>
        <v/>
      </c>
      <c r="BL183" s="121">
        <f>$C183*INDEX(Curves!$BF$8:$BF$68,BL$4-$B183+1)</f>
        <v/>
      </c>
    </row>
    <row r="184">
      <c r="A184" s="116" t="inlineStr">
        <is>
          <t>Cohort month 49</t>
        </is>
      </c>
      <c r="B184" s="116" t="n">
        <v>49</v>
      </c>
      <c r="C184" s="33">
        <f>INDEX(Ops!$E$110:$BL$110,1,$B184)</f>
        <v/>
      </c>
      <c r="BB184" s="121">
        <f>$C184*INDEX(Curves!$BF$8:$BF$68,BB$4-$B184+1)</f>
        <v/>
      </c>
      <c r="BC184" s="121">
        <f>$C184*INDEX(Curves!$BF$8:$BF$68,BC$4-$B184+1)</f>
        <v/>
      </c>
      <c r="BD184" s="121">
        <f>$C184*INDEX(Curves!$BF$8:$BF$68,BD$4-$B184+1)</f>
        <v/>
      </c>
      <c r="BE184" s="121">
        <f>$C184*INDEX(Curves!$BF$8:$BF$68,BE$4-$B184+1)</f>
        <v/>
      </c>
      <c r="BF184" s="121">
        <f>$C184*INDEX(Curves!$BF$8:$BF$68,BF$4-$B184+1)</f>
        <v/>
      </c>
      <c r="BG184" s="121">
        <f>$C184*INDEX(Curves!$BF$8:$BF$68,BG$4-$B184+1)</f>
        <v/>
      </c>
      <c r="BH184" s="121">
        <f>$C184*INDEX(Curves!$BF$8:$BF$68,BH$4-$B184+1)</f>
        <v/>
      </c>
      <c r="BI184" s="121">
        <f>$C184*INDEX(Curves!$BF$8:$BF$68,BI$4-$B184+1)</f>
        <v/>
      </c>
      <c r="BJ184" s="121">
        <f>$C184*INDEX(Curves!$BF$8:$BF$68,BJ$4-$B184+1)</f>
        <v/>
      </c>
      <c r="BK184" s="121">
        <f>$C184*INDEX(Curves!$BF$8:$BF$68,BK$4-$B184+1)</f>
        <v/>
      </c>
      <c r="BL184" s="121">
        <f>$C184*INDEX(Curves!$BF$8:$BF$68,BL$4-$B184+1)</f>
        <v/>
      </c>
    </row>
    <row r="185">
      <c r="A185" s="116" t="inlineStr">
        <is>
          <t>Cohort month 50</t>
        </is>
      </c>
      <c r="B185" s="116" t="n">
        <v>50</v>
      </c>
      <c r="C185" s="33">
        <f>INDEX(Ops!$E$110:$BL$110,1,$B185)</f>
        <v/>
      </c>
      <c r="BC185" s="121">
        <f>$C185*INDEX(Curves!$BF$8:$BF$68,BC$4-$B185+1)</f>
        <v/>
      </c>
      <c r="BD185" s="121">
        <f>$C185*INDEX(Curves!$BF$8:$BF$68,BD$4-$B185+1)</f>
        <v/>
      </c>
      <c r="BE185" s="121">
        <f>$C185*INDEX(Curves!$BF$8:$BF$68,BE$4-$B185+1)</f>
        <v/>
      </c>
      <c r="BF185" s="121">
        <f>$C185*INDEX(Curves!$BF$8:$BF$68,BF$4-$B185+1)</f>
        <v/>
      </c>
      <c r="BG185" s="121">
        <f>$C185*INDEX(Curves!$BF$8:$BF$68,BG$4-$B185+1)</f>
        <v/>
      </c>
      <c r="BH185" s="121">
        <f>$C185*INDEX(Curves!$BF$8:$BF$68,BH$4-$B185+1)</f>
        <v/>
      </c>
      <c r="BI185" s="121">
        <f>$C185*INDEX(Curves!$BF$8:$BF$68,BI$4-$B185+1)</f>
        <v/>
      </c>
      <c r="BJ185" s="121">
        <f>$C185*INDEX(Curves!$BF$8:$BF$68,BJ$4-$B185+1)</f>
        <v/>
      </c>
      <c r="BK185" s="121">
        <f>$C185*INDEX(Curves!$BF$8:$BF$68,BK$4-$B185+1)</f>
        <v/>
      </c>
      <c r="BL185" s="121">
        <f>$C185*INDEX(Curves!$BF$8:$BF$68,BL$4-$B185+1)</f>
        <v/>
      </c>
    </row>
    <row r="186">
      <c r="A186" s="116" t="inlineStr">
        <is>
          <t>Cohort month 51</t>
        </is>
      </c>
      <c r="B186" s="116" t="n">
        <v>51</v>
      </c>
      <c r="C186" s="33">
        <f>INDEX(Ops!$E$110:$BL$110,1,$B186)</f>
        <v/>
      </c>
      <c r="BD186" s="121">
        <f>$C186*INDEX(Curves!$BF$8:$BF$68,BD$4-$B186+1)</f>
        <v/>
      </c>
      <c r="BE186" s="121">
        <f>$C186*INDEX(Curves!$BF$8:$BF$68,BE$4-$B186+1)</f>
        <v/>
      </c>
      <c r="BF186" s="121">
        <f>$C186*INDEX(Curves!$BF$8:$BF$68,BF$4-$B186+1)</f>
        <v/>
      </c>
      <c r="BG186" s="121">
        <f>$C186*INDEX(Curves!$BF$8:$BF$68,BG$4-$B186+1)</f>
        <v/>
      </c>
      <c r="BH186" s="121">
        <f>$C186*INDEX(Curves!$BF$8:$BF$68,BH$4-$B186+1)</f>
        <v/>
      </c>
      <c r="BI186" s="121">
        <f>$C186*INDEX(Curves!$BF$8:$BF$68,BI$4-$B186+1)</f>
        <v/>
      </c>
      <c r="BJ186" s="121">
        <f>$C186*INDEX(Curves!$BF$8:$BF$68,BJ$4-$B186+1)</f>
        <v/>
      </c>
      <c r="BK186" s="121">
        <f>$C186*INDEX(Curves!$BF$8:$BF$68,BK$4-$B186+1)</f>
        <v/>
      </c>
      <c r="BL186" s="121">
        <f>$C186*INDEX(Curves!$BF$8:$BF$68,BL$4-$B186+1)</f>
        <v/>
      </c>
    </row>
    <row r="187">
      <c r="A187" s="116" t="inlineStr">
        <is>
          <t>Cohort month 52</t>
        </is>
      </c>
      <c r="B187" s="116" t="n">
        <v>52</v>
      </c>
      <c r="C187" s="33">
        <f>INDEX(Ops!$E$110:$BL$110,1,$B187)</f>
        <v/>
      </c>
      <c r="BE187" s="121">
        <f>$C187*INDEX(Curves!$BF$8:$BF$68,BE$4-$B187+1)</f>
        <v/>
      </c>
      <c r="BF187" s="121">
        <f>$C187*INDEX(Curves!$BF$8:$BF$68,BF$4-$B187+1)</f>
        <v/>
      </c>
      <c r="BG187" s="121">
        <f>$C187*INDEX(Curves!$BF$8:$BF$68,BG$4-$B187+1)</f>
        <v/>
      </c>
      <c r="BH187" s="121">
        <f>$C187*INDEX(Curves!$BF$8:$BF$68,BH$4-$B187+1)</f>
        <v/>
      </c>
      <c r="BI187" s="121">
        <f>$C187*INDEX(Curves!$BF$8:$BF$68,BI$4-$B187+1)</f>
        <v/>
      </c>
      <c r="BJ187" s="121">
        <f>$C187*INDEX(Curves!$BF$8:$BF$68,BJ$4-$B187+1)</f>
        <v/>
      </c>
      <c r="BK187" s="121">
        <f>$C187*INDEX(Curves!$BF$8:$BF$68,BK$4-$B187+1)</f>
        <v/>
      </c>
      <c r="BL187" s="121">
        <f>$C187*INDEX(Curves!$BF$8:$BF$68,BL$4-$B187+1)</f>
        <v/>
      </c>
    </row>
    <row r="188">
      <c r="A188" s="116" t="inlineStr">
        <is>
          <t>Cohort month 53</t>
        </is>
      </c>
      <c r="B188" s="116" t="n">
        <v>53</v>
      </c>
      <c r="C188" s="33">
        <f>INDEX(Ops!$E$110:$BL$110,1,$B188)</f>
        <v/>
      </c>
      <c r="BF188" s="121">
        <f>$C188*INDEX(Curves!$BF$8:$BF$68,BF$4-$B188+1)</f>
        <v/>
      </c>
      <c r="BG188" s="121">
        <f>$C188*INDEX(Curves!$BF$8:$BF$68,BG$4-$B188+1)</f>
        <v/>
      </c>
      <c r="BH188" s="121">
        <f>$C188*INDEX(Curves!$BF$8:$BF$68,BH$4-$B188+1)</f>
        <v/>
      </c>
      <c r="BI188" s="121">
        <f>$C188*INDEX(Curves!$BF$8:$BF$68,BI$4-$B188+1)</f>
        <v/>
      </c>
      <c r="BJ188" s="121">
        <f>$C188*INDEX(Curves!$BF$8:$BF$68,BJ$4-$B188+1)</f>
        <v/>
      </c>
      <c r="BK188" s="121">
        <f>$C188*INDEX(Curves!$BF$8:$BF$68,BK$4-$B188+1)</f>
        <v/>
      </c>
      <c r="BL188" s="121">
        <f>$C188*INDEX(Curves!$BF$8:$BF$68,BL$4-$B188+1)</f>
        <v/>
      </c>
    </row>
    <row r="189">
      <c r="A189" s="116" t="inlineStr">
        <is>
          <t>Cohort month 54</t>
        </is>
      </c>
      <c r="B189" s="116" t="n">
        <v>54</v>
      </c>
      <c r="C189" s="33">
        <f>INDEX(Ops!$E$110:$BL$110,1,$B189)</f>
        <v/>
      </c>
      <c r="BG189" s="121">
        <f>$C189*INDEX(Curves!$BF$8:$BF$68,BG$4-$B189+1)</f>
        <v/>
      </c>
      <c r="BH189" s="121">
        <f>$C189*INDEX(Curves!$BF$8:$BF$68,BH$4-$B189+1)</f>
        <v/>
      </c>
      <c r="BI189" s="121">
        <f>$C189*INDEX(Curves!$BF$8:$BF$68,BI$4-$B189+1)</f>
        <v/>
      </c>
      <c r="BJ189" s="121">
        <f>$C189*INDEX(Curves!$BF$8:$BF$68,BJ$4-$B189+1)</f>
        <v/>
      </c>
      <c r="BK189" s="121">
        <f>$C189*INDEX(Curves!$BF$8:$BF$68,BK$4-$B189+1)</f>
        <v/>
      </c>
      <c r="BL189" s="121">
        <f>$C189*INDEX(Curves!$BF$8:$BF$68,BL$4-$B189+1)</f>
        <v/>
      </c>
    </row>
    <row r="190">
      <c r="A190" s="116" t="inlineStr">
        <is>
          <t>Cohort month 55</t>
        </is>
      </c>
      <c r="B190" s="116" t="n">
        <v>55</v>
      </c>
      <c r="C190" s="33">
        <f>INDEX(Ops!$E$110:$BL$110,1,$B190)</f>
        <v/>
      </c>
      <c r="BH190" s="121">
        <f>$C190*INDEX(Curves!$BF$8:$BF$68,BH$4-$B190+1)</f>
        <v/>
      </c>
      <c r="BI190" s="121">
        <f>$C190*INDEX(Curves!$BF$8:$BF$68,BI$4-$B190+1)</f>
        <v/>
      </c>
      <c r="BJ190" s="121">
        <f>$C190*INDEX(Curves!$BF$8:$BF$68,BJ$4-$B190+1)</f>
        <v/>
      </c>
      <c r="BK190" s="121">
        <f>$C190*INDEX(Curves!$BF$8:$BF$68,BK$4-$B190+1)</f>
        <v/>
      </c>
      <c r="BL190" s="121">
        <f>$C190*INDEX(Curves!$BF$8:$BF$68,BL$4-$B190+1)</f>
        <v/>
      </c>
    </row>
    <row r="191">
      <c r="A191" s="116" t="inlineStr">
        <is>
          <t>Cohort month 56</t>
        </is>
      </c>
      <c r="B191" s="116" t="n">
        <v>56</v>
      </c>
      <c r="C191" s="33">
        <f>INDEX(Ops!$E$110:$BL$110,1,$B191)</f>
        <v/>
      </c>
      <c r="BI191" s="121">
        <f>$C191*INDEX(Curves!$BF$8:$BF$68,BI$4-$B191+1)</f>
        <v/>
      </c>
      <c r="BJ191" s="121">
        <f>$C191*INDEX(Curves!$BF$8:$BF$68,BJ$4-$B191+1)</f>
        <v/>
      </c>
      <c r="BK191" s="121">
        <f>$C191*INDEX(Curves!$BF$8:$BF$68,BK$4-$B191+1)</f>
        <v/>
      </c>
      <c r="BL191" s="121">
        <f>$C191*INDEX(Curves!$BF$8:$BF$68,BL$4-$B191+1)</f>
        <v/>
      </c>
    </row>
    <row r="192">
      <c r="A192" s="116" t="inlineStr">
        <is>
          <t>Cohort month 57</t>
        </is>
      </c>
      <c r="B192" s="116" t="n">
        <v>57</v>
      </c>
      <c r="C192" s="33">
        <f>INDEX(Ops!$E$110:$BL$110,1,$B192)</f>
        <v/>
      </c>
      <c r="BJ192" s="121">
        <f>$C192*INDEX(Curves!$BF$8:$BF$68,BJ$4-$B192+1)</f>
        <v/>
      </c>
      <c r="BK192" s="121">
        <f>$C192*INDEX(Curves!$BF$8:$BF$68,BK$4-$B192+1)</f>
        <v/>
      </c>
      <c r="BL192" s="121">
        <f>$C192*INDEX(Curves!$BF$8:$BF$68,BL$4-$B192+1)</f>
        <v/>
      </c>
    </row>
    <row r="193">
      <c r="A193" s="116" t="inlineStr">
        <is>
          <t>Cohort month 58</t>
        </is>
      </c>
      <c r="B193" s="116" t="n">
        <v>58</v>
      </c>
      <c r="C193" s="33">
        <f>INDEX(Ops!$E$110:$BL$110,1,$B193)</f>
        <v/>
      </c>
      <c r="BK193" s="121">
        <f>$C193*INDEX(Curves!$BF$8:$BF$68,BK$4-$B193+1)</f>
        <v/>
      </c>
      <c r="BL193" s="121">
        <f>$C193*INDEX(Curves!$BF$8:$BF$68,BL$4-$B193+1)</f>
        <v/>
      </c>
    </row>
    <row r="194">
      <c r="A194" s="116" t="inlineStr">
        <is>
          <t>Cohort month 59</t>
        </is>
      </c>
      <c r="B194" s="116" t="n">
        <v>59</v>
      </c>
      <c r="C194" s="33">
        <f>INDEX(Ops!$E$110:$BL$110,1,$B194)</f>
        <v/>
      </c>
      <c r="BL194" s="121">
        <f>$C194*INDEX(Curves!$BF$8:$BF$68,BL$4-$B194+1)</f>
        <v/>
      </c>
    </row>
    <row r="195">
      <c r="A195" s="116" t="inlineStr">
        <is>
          <t>Cohort month 60</t>
        </is>
      </c>
      <c r="B195" s="116"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INDEX(Ops!$E$110:$BL$110,1,$B199)</f>
        <v/>
      </c>
      <c r="F199" s="121">
        <f>$C199*INDEX(Curves!$BI$8:$BI$68,F$4-$B199+1)</f>
        <v/>
      </c>
      <c r="G199" s="121">
        <f>$C199*INDEX(Curves!$BI$8:$BI$68,G$4-$B199+1)</f>
        <v/>
      </c>
      <c r="H199" s="121">
        <f>$C199*INDEX(Curves!$BI$8:$BI$68,H$4-$B199+1)</f>
        <v/>
      </c>
      <c r="I199" s="121">
        <f>$C199*INDEX(Curves!$BI$8:$BI$68,I$4-$B199+1)</f>
        <v/>
      </c>
      <c r="J199" s="121">
        <f>$C199*INDEX(Curves!$BI$8:$BI$68,J$4-$B199+1)</f>
        <v/>
      </c>
      <c r="K199" s="121">
        <f>$C199*INDEX(Curves!$BI$8:$BI$68,K$4-$B199+1)</f>
        <v/>
      </c>
      <c r="L199" s="121">
        <f>$C199*INDEX(Curves!$BI$8:$BI$68,L$4-$B199+1)</f>
        <v/>
      </c>
      <c r="M199" s="121">
        <f>$C199*INDEX(Curves!$BI$8:$BI$68,M$4-$B199+1)</f>
        <v/>
      </c>
      <c r="N199" s="121">
        <f>$C199*INDEX(Curves!$BI$8:$BI$68,N$4-$B199+1)</f>
        <v/>
      </c>
      <c r="O199" s="121">
        <f>$C199*INDEX(Curves!$BI$8:$BI$68,O$4-$B199+1)</f>
        <v/>
      </c>
      <c r="P199" s="121">
        <f>$C199*INDEX(Curves!$BI$8:$BI$68,P$4-$B199+1)</f>
        <v/>
      </c>
      <c r="Q199" s="121">
        <f>$C199*INDEX(Curves!$BI$8:$BI$68,Q$4-$B199+1)</f>
        <v/>
      </c>
      <c r="R199" s="121">
        <f>$C199*INDEX(Curves!$BI$8:$BI$68,R$4-$B199+1)</f>
        <v/>
      </c>
      <c r="S199" s="121">
        <f>$C199*INDEX(Curves!$BI$8:$BI$68,S$4-$B199+1)</f>
        <v/>
      </c>
      <c r="T199" s="121">
        <f>$C199*INDEX(Curves!$BI$8:$BI$68,T$4-$B199+1)</f>
        <v/>
      </c>
      <c r="U199" s="121">
        <f>$C199*INDEX(Curves!$BI$8:$BI$68,U$4-$B199+1)</f>
        <v/>
      </c>
      <c r="V199" s="121">
        <f>$C199*INDEX(Curves!$BI$8:$BI$68,V$4-$B199+1)</f>
        <v/>
      </c>
      <c r="W199" s="121">
        <f>$C199*INDEX(Curves!$BI$8:$BI$68,W$4-$B199+1)</f>
        <v/>
      </c>
      <c r="X199" s="121">
        <f>$C199*INDEX(Curves!$BI$8:$BI$68,X$4-$B199+1)</f>
        <v/>
      </c>
      <c r="Y199" s="121">
        <f>$C199*INDEX(Curves!$BI$8:$BI$68,Y$4-$B199+1)</f>
        <v/>
      </c>
      <c r="Z199" s="121">
        <f>$C199*INDEX(Curves!$BI$8:$BI$68,Z$4-$B199+1)</f>
        <v/>
      </c>
      <c r="AA199" s="121">
        <f>$C199*INDEX(Curves!$BI$8:$BI$68,AA$4-$B199+1)</f>
        <v/>
      </c>
      <c r="AB199" s="121">
        <f>$C199*INDEX(Curves!$BI$8:$BI$68,AB$4-$B199+1)</f>
        <v/>
      </c>
      <c r="AC199" s="121">
        <f>$C199*INDEX(Curves!$BI$8:$BI$68,AC$4-$B199+1)</f>
        <v/>
      </c>
      <c r="AD199" s="121">
        <f>$C199*INDEX(Curves!$BI$8:$BI$68,AD$4-$B199+1)</f>
        <v/>
      </c>
      <c r="AE199" s="121">
        <f>$C199*INDEX(Curves!$BI$8:$BI$68,AE$4-$B199+1)</f>
        <v/>
      </c>
      <c r="AF199" s="121">
        <f>$C199*INDEX(Curves!$BI$8:$BI$68,AF$4-$B199+1)</f>
        <v/>
      </c>
      <c r="AG199" s="121">
        <f>$C199*INDEX(Curves!$BI$8:$BI$68,AG$4-$B199+1)</f>
        <v/>
      </c>
      <c r="AH199" s="121">
        <f>$C199*INDEX(Curves!$BI$8:$BI$68,AH$4-$B199+1)</f>
        <v/>
      </c>
      <c r="AI199" s="121">
        <f>$C199*INDEX(Curves!$BI$8:$BI$68,AI$4-$B199+1)</f>
        <v/>
      </c>
      <c r="AJ199" s="121">
        <f>$C199*INDEX(Curves!$BI$8:$BI$68,AJ$4-$B199+1)</f>
        <v/>
      </c>
      <c r="AK199" s="121">
        <f>$C199*INDEX(Curves!$BI$8:$BI$68,AK$4-$B199+1)</f>
        <v/>
      </c>
      <c r="AL199" s="121">
        <f>$C199*INDEX(Curves!$BI$8:$BI$68,AL$4-$B199+1)</f>
        <v/>
      </c>
      <c r="AM199" s="121">
        <f>$C199*INDEX(Curves!$BI$8:$BI$68,AM$4-$B199+1)</f>
        <v/>
      </c>
      <c r="AN199" s="121">
        <f>$C199*INDEX(Curves!$BI$8:$BI$68,AN$4-$B199+1)</f>
        <v/>
      </c>
      <c r="AO199" s="121">
        <f>$C199*INDEX(Curves!$BI$8:$BI$68,AO$4-$B199+1)</f>
        <v/>
      </c>
      <c r="AP199" s="121">
        <f>$C199*INDEX(Curves!$BI$8:$BI$68,AP$4-$B199+1)</f>
        <v/>
      </c>
      <c r="AQ199" s="121">
        <f>$C199*INDEX(Curves!$BI$8:$BI$68,AQ$4-$B199+1)</f>
        <v/>
      </c>
      <c r="AR199" s="121">
        <f>$C199*INDEX(Curves!$BI$8:$BI$68,AR$4-$B199+1)</f>
        <v/>
      </c>
      <c r="AS199" s="121">
        <f>$C199*INDEX(Curves!$BI$8:$BI$68,AS$4-$B199+1)</f>
        <v/>
      </c>
      <c r="AT199" s="121">
        <f>$C199*INDEX(Curves!$BI$8:$BI$68,AT$4-$B199+1)</f>
        <v/>
      </c>
      <c r="AU199" s="121">
        <f>$C199*INDEX(Curves!$BI$8:$BI$68,AU$4-$B199+1)</f>
        <v/>
      </c>
      <c r="AV199" s="121">
        <f>$C199*INDEX(Curves!$BI$8:$BI$68,AV$4-$B199+1)</f>
        <v/>
      </c>
      <c r="AW199" s="121">
        <f>$C199*INDEX(Curves!$BI$8:$BI$68,AW$4-$B199+1)</f>
        <v/>
      </c>
      <c r="AX199" s="121">
        <f>$C199*INDEX(Curves!$BI$8:$BI$68,AX$4-$B199+1)</f>
        <v/>
      </c>
      <c r="AY199" s="121">
        <f>$C199*INDEX(Curves!$BI$8:$BI$68,AY$4-$B199+1)</f>
        <v/>
      </c>
      <c r="AZ199" s="121">
        <f>$C199*INDEX(Curves!$BI$8:$BI$68,AZ$4-$B199+1)</f>
        <v/>
      </c>
      <c r="BA199" s="121">
        <f>$C199*INDEX(Curves!$BI$8:$BI$68,BA$4-$B199+1)</f>
        <v/>
      </c>
      <c r="BB199" s="121">
        <f>$C199*INDEX(Curves!$BI$8:$BI$68,BB$4-$B199+1)</f>
        <v/>
      </c>
      <c r="BC199" s="121">
        <f>$C199*INDEX(Curves!$BI$8:$BI$68,BC$4-$B199+1)</f>
        <v/>
      </c>
      <c r="BD199" s="121">
        <f>$C199*INDEX(Curves!$BI$8:$BI$68,BD$4-$B199+1)</f>
        <v/>
      </c>
      <c r="BE199" s="121">
        <f>$C199*INDEX(Curves!$BI$8:$BI$68,BE$4-$B199+1)</f>
        <v/>
      </c>
      <c r="BF199" s="121">
        <f>$C199*INDEX(Curves!$BI$8:$BI$68,BF$4-$B199+1)</f>
        <v/>
      </c>
      <c r="BG199" s="121">
        <f>$C199*INDEX(Curves!$BI$8:$BI$68,BG$4-$B199+1)</f>
        <v/>
      </c>
      <c r="BH199" s="121">
        <f>$C199*INDEX(Curves!$BI$8:$BI$68,BH$4-$B199+1)</f>
        <v/>
      </c>
      <c r="BI199" s="121">
        <f>$C199*INDEX(Curves!$BI$8:$BI$68,BI$4-$B199+1)</f>
        <v/>
      </c>
      <c r="BJ199" s="121">
        <f>$C199*INDEX(Curves!$BI$8:$BI$68,BJ$4-$B199+1)</f>
        <v/>
      </c>
      <c r="BK199" s="121">
        <f>$C199*INDEX(Curves!$BI$8:$BI$68,BK$4-$B199+1)</f>
        <v/>
      </c>
      <c r="BL199" s="121">
        <f>$C199*INDEX(Curves!$BI$8:$BI$68,BL$4-$B199+1)</f>
        <v/>
      </c>
    </row>
    <row r="200">
      <c r="A200" s="116" t="inlineStr">
        <is>
          <t>Cohort month 2</t>
        </is>
      </c>
      <c r="B200" s="116" t="n">
        <v>2</v>
      </c>
      <c r="C200" s="33">
        <f>INDEX(Ops!$E$110:$BL$110,1,$B200)</f>
        <v/>
      </c>
      <c r="G200" s="121">
        <f>$C200*INDEX(Curves!$BI$8:$BI$68,G$4-$B200+1)</f>
        <v/>
      </c>
      <c r="H200" s="121">
        <f>$C200*INDEX(Curves!$BI$8:$BI$68,H$4-$B200+1)</f>
        <v/>
      </c>
      <c r="I200" s="121">
        <f>$C200*INDEX(Curves!$BI$8:$BI$68,I$4-$B200+1)</f>
        <v/>
      </c>
      <c r="J200" s="121">
        <f>$C200*INDEX(Curves!$BI$8:$BI$68,J$4-$B200+1)</f>
        <v/>
      </c>
      <c r="K200" s="121">
        <f>$C200*INDEX(Curves!$BI$8:$BI$68,K$4-$B200+1)</f>
        <v/>
      </c>
      <c r="L200" s="121">
        <f>$C200*INDEX(Curves!$BI$8:$BI$68,L$4-$B200+1)</f>
        <v/>
      </c>
      <c r="M200" s="121">
        <f>$C200*INDEX(Curves!$BI$8:$BI$68,M$4-$B200+1)</f>
        <v/>
      </c>
      <c r="N200" s="121">
        <f>$C200*INDEX(Curves!$BI$8:$BI$68,N$4-$B200+1)</f>
        <v/>
      </c>
      <c r="O200" s="121">
        <f>$C200*INDEX(Curves!$BI$8:$BI$68,O$4-$B200+1)</f>
        <v/>
      </c>
      <c r="P200" s="121">
        <f>$C200*INDEX(Curves!$BI$8:$BI$68,P$4-$B200+1)</f>
        <v/>
      </c>
      <c r="Q200" s="121">
        <f>$C200*INDEX(Curves!$BI$8:$BI$68,Q$4-$B200+1)</f>
        <v/>
      </c>
      <c r="R200" s="121">
        <f>$C200*INDEX(Curves!$BI$8:$BI$68,R$4-$B200+1)</f>
        <v/>
      </c>
      <c r="S200" s="121">
        <f>$C200*INDEX(Curves!$BI$8:$BI$68,S$4-$B200+1)</f>
        <v/>
      </c>
      <c r="T200" s="121">
        <f>$C200*INDEX(Curves!$BI$8:$BI$68,T$4-$B200+1)</f>
        <v/>
      </c>
      <c r="U200" s="121">
        <f>$C200*INDEX(Curves!$BI$8:$BI$68,U$4-$B200+1)</f>
        <v/>
      </c>
      <c r="V200" s="121">
        <f>$C200*INDEX(Curves!$BI$8:$BI$68,V$4-$B200+1)</f>
        <v/>
      </c>
      <c r="W200" s="121">
        <f>$C200*INDEX(Curves!$BI$8:$BI$68,W$4-$B200+1)</f>
        <v/>
      </c>
      <c r="X200" s="121">
        <f>$C200*INDEX(Curves!$BI$8:$BI$68,X$4-$B200+1)</f>
        <v/>
      </c>
      <c r="Y200" s="121">
        <f>$C200*INDEX(Curves!$BI$8:$BI$68,Y$4-$B200+1)</f>
        <v/>
      </c>
      <c r="Z200" s="121">
        <f>$C200*INDEX(Curves!$BI$8:$BI$68,Z$4-$B200+1)</f>
        <v/>
      </c>
      <c r="AA200" s="121">
        <f>$C200*INDEX(Curves!$BI$8:$BI$68,AA$4-$B200+1)</f>
        <v/>
      </c>
      <c r="AB200" s="121">
        <f>$C200*INDEX(Curves!$BI$8:$BI$68,AB$4-$B200+1)</f>
        <v/>
      </c>
      <c r="AC200" s="121">
        <f>$C200*INDEX(Curves!$BI$8:$BI$68,AC$4-$B200+1)</f>
        <v/>
      </c>
      <c r="AD200" s="121">
        <f>$C200*INDEX(Curves!$BI$8:$BI$68,AD$4-$B200+1)</f>
        <v/>
      </c>
      <c r="AE200" s="121">
        <f>$C200*INDEX(Curves!$BI$8:$BI$68,AE$4-$B200+1)</f>
        <v/>
      </c>
      <c r="AF200" s="121">
        <f>$C200*INDEX(Curves!$BI$8:$BI$68,AF$4-$B200+1)</f>
        <v/>
      </c>
      <c r="AG200" s="121">
        <f>$C200*INDEX(Curves!$BI$8:$BI$68,AG$4-$B200+1)</f>
        <v/>
      </c>
      <c r="AH200" s="121">
        <f>$C200*INDEX(Curves!$BI$8:$BI$68,AH$4-$B200+1)</f>
        <v/>
      </c>
      <c r="AI200" s="121">
        <f>$C200*INDEX(Curves!$BI$8:$BI$68,AI$4-$B200+1)</f>
        <v/>
      </c>
      <c r="AJ200" s="121">
        <f>$C200*INDEX(Curves!$BI$8:$BI$68,AJ$4-$B200+1)</f>
        <v/>
      </c>
      <c r="AK200" s="121">
        <f>$C200*INDEX(Curves!$BI$8:$BI$68,AK$4-$B200+1)</f>
        <v/>
      </c>
      <c r="AL200" s="121">
        <f>$C200*INDEX(Curves!$BI$8:$BI$68,AL$4-$B200+1)</f>
        <v/>
      </c>
      <c r="AM200" s="121">
        <f>$C200*INDEX(Curves!$BI$8:$BI$68,AM$4-$B200+1)</f>
        <v/>
      </c>
      <c r="AN200" s="121">
        <f>$C200*INDEX(Curves!$BI$8:$BI$68,AN$4-$B200+1)</f>
        <v/>
      </c>
      <c r="AO200" s="121">
        <f>$C200*INDEX(Curves!$BI$8:$BI$68,AO$4-$B200+1)</f>
        <v/>
      </c>
      <c r="AP200" s="121">
        <f>$C200*INDEX(Curves!$BI$8:$BI$68,AP$4-$B200+1)</f>
        <v/>
      </c>
      <c r="AQ200" s="121">
        <f>$C200*INDEX(Curves!$BI$8:$BI$68,AQ$4-$B200+1)</f>
        <v/>
      </c>
      <c r="AR200" s="121">
        <f>$C200*INDEX(Curves!$BI$8:$BI$68,AR$4-$B200+1)</f>
        <v/>
      </c>
      <c r="AS200" s="121">
        <f>$C200*INDEX(Curves!$BI$8:$BI$68,AS$4-$B200+1)</f>
        <v/>
      </c>
      <c r="AT200" s="121">
        <f>$C200*INDEX(Curves!$BI$8:$BI$68,AT$4-$B200+1)</f>
        <v/>
      </c>
      <c r="AU200" s="121">
        <f>$C200*INDEX(Curves!$BI$8:$BI$68,AU$4-$B200+1)</f>
        <v/>
      </c>
      <c r="AV200" s="121">
        <f>$C200*INDEX(Curves!$BI$8:$BI$68,AV$4-$B200+1)</f>
        <v/>
      </c>
      <c r="AW200" s="121">
        <f>$C200*INDEX(Curves!$BI$8:$BI$68,AW$4-$B200+1)</f>
        <v/>
      </c>
      <c r="AX200" s="121">
        <f>$C200*INDEX(Curves!$BI$8:$BI$68,AX$4-$B200+1)</f>
        <v/>
      </c>
      <c r="AY200" s="121">
        <f>$C200*INDEX(Curves!$BI$8:$BI$68,AY$4-$B200+1)</f>
        <v/>
      </c>
      <c r="AZ200" s="121">
        <f>$C200*INDEX(Curves!$BI$8:$BI$68,AZ$4-$B200+1)</f>
        <v/>
      </c>
      <c r="BA200" s="121">
        <f>$C200*INDEX(Curves!$BI$8:$BI$68,BA$4-$B200+1)</f>
        <v/>
      </c>
      <c r="BB200" s="121">
        <f>$C200*INDEX(Curves!$BI$8:$BI$68,BB$4-$B200+1)</f>
        <v/>
      </c>
      <c r="BC200" s="121">
        <f>$C200*INDEX(Curves!$BI$8:$BI$68,BC$4-$B200+1)</f>
        <v/>
      </c>
      <c r="BD200" s="121">
        <f>$C200*INDEX(Curves!$BI$8:$BI$68,BD$4-$B200+1)</f>
        <v/>
      </c>
      <c r="BE200" s="121">
        <f>$C200*INDEX(Curves!$BI$8:$BI$68,BE$4-$B200+1)</f>
        <v/>
      </c>
      <c r="BF200" s="121">
        <f>$C200*INDEX(Curves!$BI$8:$BI$68,BF$4-$B200+1)</f>
        <v/>
      </c>
      <c r="BG200" s="121">
        <f>$C200*INDEX(Curves!$BI$8:$BI$68,BG$4-$B200+1)</f>
        <v/>
      </c>
      <c r="BH200" s="121">
        <f>$C200*INDEX(Curves!$BI$8:$BI$68,BH$4-$B200+1)</f>
        <v/>
      </c>
      <c r="BI200" s="121">
        <f>$C200*INDEX(Curves!$BI$8:$BI$68,BI$4-$B200+1)</f>
        <v/>
      </c>
      <c r="BJ200" s="121">
        <f>$C200*INDEX(Curves!$BI$8:$BI$68,BJ$4-$B200+1)</f>
        <v/>
      </c>
      <c r="BK200" s="121">
        <f>$C200*INDEX(Curves!$BI$8:$BI$68,BK$4-$B200+1)</f>
        <v/>
      </c>
      <c r="BL200" s="121">
        <f>$C200*INDEX(Curves!$BI$8:$BI$68,BL$4-$B200+1)</f>
        <v/>
      </c>
    </row>
    <row r="201">
      <c r="A201" s="116" t="inlineStr">
        <is>
          <t>Cohort month 3</t>
        </is>
      </c>
      <c r="B201" s="116" t="n">
        <v>3</v>
      </c>
      <c r="C201" s="33">
        <f>INDEX(Ops!$E$110:$BL$110,1,$B201)</f>
        <v/>
      </c>
      <c r="H201" s="121">
        <f>$C201*INDEX(Curves!$BI$8:$BI$68,H$4-$B201+1)</f>
        <v/>
      </c>
      <c r="I201" s="121">
        <f>$C201*INDEX(Curves!$BI$8:$BI$68,I$4-$B201+1)</f>
        <v/>
      </c>
      <c r="J201" s="121">
        <f>$C201*INDEX(Curves!$BI$8:$BI$68,J$4-$B201+1)</f>
        <v/>
      </c>
      <c r="K201" s="121">
        <f>$C201*INDEX(Curves!$BI$8:$BI$68,K$4-$B201+1)</f>
        <v/>
      </c>
      <c r="L201" s="121">
        <f>$C201*INDEX(Curves!$BI$8:$BI$68,L$4-$B201+1)</f>
        <v/>
      </c>
      <c r="M201" s="121">
        <f>$C201*INDEX(Curves!$BI$8:$BI$68,M$4-$B201+1)</f>
        <v/>
      </c>
      <c r="N201" s="121">
        <f>$C201*INDEX(Curves!$BI$8:$BI$68,N$4-$B201+1)</f>
        <v/>
      </c>
      <c r="O201" s="121">
        <f>$C201*INDEX(Curves!$BI$8:$BI$68,O$4-$B201+1)</f>
        <v/>
      </c>
      <c r="P201" s="121">
        <f>$C201*INDEX(Curves!$BI$8:$BI$68,P$4-$B201+1)</f>
        <v/>
      </c>
      <c r="Q201" s="121">
        <f>$C201*INDEX(Curves!$BI$8:$BI$68,Q$4-$B201+1)</f>
        <v/>
      </c>
      <c r="R201" s="121">
        <f>$C201*INDEX(Curves!$BI$8:$BI$68,R$4-$B201+1)</f>
        <v/>
      </c>
      <c r="S201" s="121">
        <f>$C201*INDEX(Curves!$BI$8:$BI$68,S$4-$B201+1)</f>
        <v/>
      </c>
      <c r="T201" s="121">
        <f>$C201*INDEX(Curves!$BI$8:$BI$68,T$4-$B201+1)</f>
        <v/>
      </c>
      <c r="U201" s="121">
        <f>$C201*INDEX(Curves!$BI$8:$BI$68,U$4-$B201+1)</f>
        <v/>
      </c>
      <c r="V201" s="121">
        <f>$C201*INDEX(Curves!$BI$8:$BI$68,V$4-$B201+1)</f>
        <v/>
      </c>
      <c r="W201" s="121">
        <f>$C201*INDEX(Curves!$BI$8:$BI$68,W$4-$B201+1)</f>
        <v/>
      </c>
      <c r="X201" s="121">
        <f>$C201*INDEX(Curves!$BI$8:$BI$68,X$4-$B201+1)</f>
        <v/>
      </c>
      <c r="Y201" s="121">
        <f>$C201*INDEX(Curves!$BI$8:$BI$68,Y$4-$B201+1)</f>
        <v/>
      </c>
      <c r="Z201" s="121">
        <f>$C201*INDEX(Curves!$BI$8:$BI$68,Z$4-$B201+1)</f>
        <v/>
      </c>
      <c r="AA201" s="121">
        <f>$C201*INDEX(Curves!$BI$8:$BI$68,AA$4-$B201+1)</f>
        <v/>
      </c>
      <c r="AB201" s="121">
        <f>$C201*INDEX(Curves!$BI$8:$BI$68,AB$4-$B201+1)</f>
        <v/>
      </c>
      <c r="AC201" s="121">
        <f>$C201*INDEX(Curves!$BI$8:$BI$68,AC$4-$B201+1)</f>
        <v/>
      </c>
      <c r="AD201" s="121">
        <f>$C201*INDEX(Curves!$BI$8:$BI$68,AD$4-$B201+1)</f>
        <v/>
      </c>
      <c r="AE201" s="121">
        <f>$C201*INDEX(Curves!$BI$8:$BI$68,AE$4-$B201+1)</f>
        <v/>
      </c>
      <c r="AF201" s="121">
        <f>$C201*INDEX(Curves!$BI$8:$BI$68,AF$4-$B201+1)</f>
        <v/>
      </c>
      <c r="AG201" s="121">
        <f>$C201*INDEX(Curves!$BI$8:$BI$68,AG$4-$B201+1)</f>
        <v/>
      </c>
      <c r="AH201" s="121">
        <f>$C201*INDEX(Curves!$BI$8:$BI$68,AH$4-$B201+1)</f>
        <v/>
      </c>
      <c r="AI201" s="121">
        <f>$C201*INDEX(Curves!$BI$8:$BI$68,AI$4-$B201+1)</f>
        <v/>
      </c>
      <c r="AJ201" s="121">
        <f>$C201*INDEX(Curves!$BI$8:$BI$68,AJ$4-$B201+1)</f>
        <v/>
      </c>
      <c r="AK201" s="121">
        <f>$C201*INDEX(Curves!$BI$8:$BI$68,AK$4-$B201+1)</f>
        <v/>
      </c>
      <c r="AL201" s="121">
        <f>$C201*INDEX(Curves!$BI$8:$BI$68,AL$4-$B201+1)</f>
        <v/>
      </c>
      <c r="AM201" s="121">
        <f>$C201*INDEX(Curves!$BI$8:$BI$68,AM$4-$B201+1)</f>
        <v/>
      </c>
      <c r="AN201" s="121">
        <f>$C201*INDEX(Curves!$BI$8:$BI$68,AN$4-$B201+1)</f>
        <v/>
      </c>
      <c r="AO201" s="121">
        <f>$C201*INDEX(Curves!$BI$8:$BI$68,AO$4-$B201+1)</f>
        <v/>
      </c>
      <c r="AP201" s="121">
        <f>$C201*INDEX(Curves!$BI$8:$BI$68,AP$4-$B201+1)</f>
        <v/>
      </c>
      <c r="AQ201" s="121">
        <f>$C201*INDEX(Curves!$BI$8:$BI$68,AQ$4-$B201+1)</f>
        <v/>
      </c>
      <c r="AR201" s="121">
        <f>$C201*INDEX(Curves!$BI$8:$BI$68,AR$4-$B201+1)</f>
        <v/>
      </c>
      <c r="AS201" s="121">
        <f>$C201*INDEX(Curves!$BI$8:$BI$68,AS$4-$B201+1)</f>
        <v/>
      </c>
      <c r="AT201" s="121">
        <f>$C201*INDEX(Curves!$BI$8:$BI$68,AT$4-$B201+1)</f>
        <v/>
      </c>
      <c r="AU201" s="121">
        <f>$C201*INDEX(Curves!$BI$8:$BI$68,AU$4-$B201+1)</f>
        <v/>
      </c>
      <c r="AV201" s="121">
        <f>$C201*INDEX(Curves!$BI$8:$BI$68,AV$4-$B201+1)</f>
        <v/>
      </c>
      <c r="AW201" s="121">
        <f>$C201*INDEX(Curves!$BI$8:$BI$68,AW$4-$B201+1)</f>
        <v/>
      </c>
      <c r="AX201" s="121">
        <f>$C201*INDEX(Curves!$BI$8:$BI$68,AX$4-$B201+1)</f>
        <v/>
      </c>
      <c r="AY201" s="121">
        <f>$C201*INDEX(Curves!$BI$8:$BI$68,AY$4-$B201+1)</f>
        <v/>
      </c>
      <c r="AZ201" s="121">
        <f>$C201*INDEX(Curves!$BI$8:$BI$68,AZ$4-$B201+1)</f>
        <v/>
      </c>
      <c r="BA201" s="121">
        <f>$C201*INDEX(Curves!$BI$8:$BI$68,BA$4-$B201+1)</f>
        <v/>
      </c>
      <c r="BB201" s="121">
        <f>$C201*INDEX(Curves!$BI$8:$BI$68,BB$4-$B201+1)</f>
        <v/>
      </c>
      <c r="BC201" s="121">
        <f>$C201*INDEX(Curves!$BI$8:$BI$68,BC$4-$B201+1)</f>
        <v/>
      </c>
      <c r="BD201" s="121">
        <f>$C201*INDEX(Curves!$BI$8:$BI$68,BD$4-$B201+1)</f>
        <v/>
      </c>
      <c r="BE201" s="121">
        <f>$C201*INDEX(Curves!$BI$8:$BI$68,BE$4-$B201+1)</f>
        <v/>
      </c>
      <c r="BF201" s="121">
        <f>$C201*INDEX(Curves!$BI$8:$BI$68,BF$4-$B201+1)</f>
        <v/>
      </c>
      <c r="BG201" s="121">
        <f>$C201*INDEX(Curves!$BI$8:$BI$68,BG$4-$B201+1)</f>
        <v/>
      </c>
      <c r="BH201" s="121">
        <f>$C201*INDEX(Curves!$BI$8:$BI$68,BH$4-$B201+1)</f>
        <v/>
      </c>
      <c r="BI201" s="121">
        <f>$C201*INDEX(Curves!$BI$8:$BI$68,BI$4-$B201+1)</f>
        <v/>
      </c>
      <c r="BJ201" s="121">
        <f>$C201*INDEX(Curves!$BI$8:$BI$68,BJ$4-$B201+1)</f>
        <v/>
      </c>
      <c r="BK201" s="121">
        <f>$C201*INDEX(Curves!$BI$8:$BI$68,BK$4-$B201+1)</f>
        <v/>
      </c>
      <c r="BL201" s="121">
        <f>$C201*INDEX(Curves!$BI$8:$BI$68,BL$4-$B201+1)</f>
        <v/>
      </c>
    </row>
    <row r="202">
      <c r="A202" s="116" t="inlineStr">
        <is>
          <t>Cohort month 4</t>
        </is>
      </c>
      <c r="B202" s="116" t="n">
        <v>4</v>
      </c>
      <c r="C202" s="33">
        <f>INDEX(Ops!$E$110:$BL$110,1,$B202)</f>
        <v/>
      </c>
      <c r="I202" s="121">
        <f>$C202*INDEX(Curves!$BI$8:$BI$68,I$4-$B202+1)</f>
        <v/>
      </c>
      <c r="J202" s="121">
        <f>$C202*INDEX(Curves!$BI$8:$BI$68,J$4-$B202+1)</f>
        <v/>
      </c>
      <c r="K202" s="121">
        <f>$C202*INDEX(Curves!$BI$8:$BI$68,K$4-$B202+1)</f>
        <v/>
      </c>
      <c r="L202" s="121">
        <f>$C202*INDEX(Curves!$BI$8:$BI$68,L$4-$B202+1)</f>
        <v/>
      </c>
      <c r="M202" s="121">
        <f>$C202*INDEX(Curves!$BI$8:$BI$68,M$4-$B202+1)</f>
        <v/>
      </c>
      <c r="N202" s="121">
        <f>$C202*INDEX(Curves!$BI$8:$BI$68,N$4-$B202+1)</f>
        <v/>
      </c>
      <c r="O202" s="121">
        <f>$C202*INDEX(Curves!$BI$8:$BI$68,O$4-$B202+1)</f>
        <v/>
      </c>
      <c r="P202" s="121">
        <f>$C202*INDEX(Curves!$BI$8:$BI$68,P$4-$B202+1)</f>
        <v/>
      </c>
      <c r="Q202" s="121">
        <f>$C202*INDEX(Curves!$BI$8:$BI$68,Q$4-$B202+1)</f>
        <v/>
      </c>
      <c r="R202" s="121">
        <f>$C202*INDEX(Curves!$BI$8:$BI$68,R$4-$B202+1)</f>
        <v/>
      </c>
      <c r="S202" s="121">
        <f>$C202*INDEX(Curves!$BI$8:$BI$68,S$4-$B202+1)</f>
        <v/>
      </c>
      <c r="T202" s="121">
        <f>$C202*INDEX(Curves!$BI$8:$BI$68,T$4-$B202+1)</f>
        <v/>
      </c>
      <c r="U202" s="121">
        <f>$C202*INDEX(Curves!$BI$8:$BI$68,U$4-$B202+1)</f>
        <v/>
      </c>
      <c r="V202" s="121">
        <f>$C202*INDEX(Curves!$BI$8:$BI$68,V$4-$B202+1)</f>
        <v/>
      </c>
      <c r="W202" s="121">
        <f>$C202*INDEX(Curves!$BI$8:$BI$68,W$4-$B202+1)</f>
        <v/>
      </c>
      <c r="X202" s="121">
        <f>$C202*INDEX(Curves!$BI$8:$BI$68,X$4-$B202+1)</f>
        <v/>
      </c>
      <c r="Y202" s="121">
        <f>$C202*INDEX(Curves!$BI$8:$BI$68,Y$4-$B202+1)</f>
        <v/>
      </c>
      <c r="Z202" s="121">
        <f>$C202*INDEX(Curves!$BI$8:$BI$68,Z$4-$B202+1)</f>
        <v/>
      </c>
      <c r="AA202" s="121">
        <f>$C202*INDEX(Curves!$BI$8:$BI$68,AA$4-$B202+1)</f>
        <v/>
      </c>
      <c r="AB202" s="121">
        <f>$C202*INDEX(Curves!$BI$8:$BI$68,AB$4-$B202+1)</f>
        <v/>
      </c>
      <c r="AC202" s="121">
        <f>$C202*INDEX(Curves!$BI$8:$BI$68,AC$4-$B202+1)</f>
        <v/>
      </c>
      <c r="AD202" s="121">
        <f>$C202*INDEX(Curves!$BI$8:$BI$68,AD$4-$B202+1)</f>
        <v/>
      </c>
      <c r="AE202" s="121">
        <f>$C202*INDEX(Curves!$BI$8:$BI$68,AE$4-$B202+1)</f>
        <v/>
      </c>
      <c r="AF202" s="121">
        <f>$C202*INDEX(Curves!$BI$8:$BI$68,AF$4-$B202+1)</f>
        <v/>
      </c>
      <c r="AG202" s="121">
        <f>$C202*INDEX(Curves!$BI$8:$BI$68,AG$4-$B202+1)</f>
        <v/>
      </c>
      <c r="AH202" s="121">
        <f>$C202*INDEX(Curves!$BI$8:$BI$68,AH$4-$B202+1)</f>
        <v/>
      </c>
      <c r="AI202" s="121">
        <f>$C202*INDEX(Curves!$BI$8:$BI$68,AI$4-$B202+1)</f>
        <v/>
      </c>
      <c r="AJ202" s="121">
        <f>$C202*INDEX(Curves!$BI$8:$BI$68,AJ$4-$B202+1)</f>
        <v/>
      </c>
      <c r="AK202" s="121">
        <f>$C202*INDEX(Curves!$BI$8:$BI$68,AK$4-$B202+1)</f>
        <v/>
      </c>
      <c r="AL202" s="121">
        <f>$C202*INDEX(Curves!$BI$8:$BI$68,AL$4-$B202+1)</f>
        <v/>
      </c>
      <c r="AM202" s="121">
        <f>$C202*INDEX(Curves!$BI$8:$BI$68,AM$4-$B202+1)</f>
        <v/>
      </c>
      <c r="AN202" s="121">
        <f>$C202*INDEX(Curves!$BI$8:$BI$68,AN$4-$B202+1)</f>
        <v/>
      </c>
      <c r="AO202" s="121">
        <f>$C202*INDEX(Curves!$BI$8:$BI$68,AO$4-$B202+1)</f>
        <v/>
      </c>
      <c r="AP202" s="121">
        <f>$C202*INDEX(Curves!$BI$8:$BI$68,AP$4-$B202+1)</f>
        <v/>
      </c>
      <c r="AQ202" s="121">
        <f>$C202*INDEX(Curves!$BI$8:$BI$68,AQ$4-$B202+1)</f>
        <v/>
      </c>
      <c r="AR202" s="121">
        <f>$C202*INDEX(Curves!$BI$8:$BI$68,AR$4-$B202+1)</f>
        <v/>
      </c>
      <c r="AS202" s="121">
        <f>$C202*INDEX(Curves!$BI$8:$BI$68,AS$4-$B202+1)</f>
        <v/>
      </c>
      <c r="AT202" s="121">
        <f>$C202*INDEX(Curves!$BI$8:$BI$68,AT$4-$B202+1)</f>
        <v/>
      </c>
      <c r="AU202" s="121">
        <f>$C202*INDEX(Curves!$BI$8:$BI$68,AU$4-$B202+1)</f>
        <v/>
      </c>
      <c r="AV202" s="121">
        <f>$C202*INDEX(Curves!$BI$8:$BI$68,AV$4-$B202+1)</f>
        <v/>
      </c>
      <c r="AW202" s="121">
        <f>$C202*INDEX(Curves!$BI$8:$BI$68,AW$4-$B202+1)</f>
        <v/>
      </c>
      <c r="AX202" s="121">
        <f>$C202*INDEX(Curves!$BI$8:$BI$68,AX$4-$B202+1)</f>
        <v/>
      </c>
      <c r="AY202" s="121">
        <f>$C202*INDEX(Curves!$BI$8:$BI$68,AY$4-$B202+1)</f>
        <v/>
      </c>
      <c r="AZ202" s="121">
        <f>$C202*INDEX(Curves!$BI$8:$BI$68,AZ$4-$B202+1)</f>
        <v/>
      </c>
      <c r="BA202" s="121">
        <f>$C202*INDEX(Curves!$BI$8:$BI$68,BA$4-$B202+1)</f>
        <v/>
      </c>
      <c r="BB202" s="121">
        <f>$C202*INDEX(Curves!$BI$8:$BI$68,BB$4-$B202+1)</f>
        <v/>
      </c>
      <c r="BC202" s="121">
        <f>$C202*INDEX(Curves!$BI$8:$BI$68,BC$4-$B202+1)</f>
        <v/>
      </c>
      <c r="BD202" s="121">
        <f>$C202*INDEX(Curves!$BI$8:$BI$68,BD$4-$B202+1)</f>
        <v/>
      </c>
      <c r="BE202" s="121">
        <f>$C202*INDEX(Curves!$BI$8:$BI$68,BE$4-$B202+1)</f>
        <v/>
      </c>
      <c r="BF202" s="121">
        <f>$C202*INDEX(Curves!$BI$8:$BI$68,BF$4-$B202+1)</f>
        <v/>
      </c>
      <c r="BG202" s="121">
        <f>$C202*INDEX(Curves!$BI$8:$BI$68,BG$4-$B202+1)</f>
        <v/>
      </c>
      <c r="BH202" s="121">
        <f>$C202*INDEX(Curves!$BI$8:$BI$68,BH$4-$B202+1)</f>
        <v/>
      </c>
      <c r="BI202" s="121">
        <f>$C202*INDEX(Curves!$BI$8:$BI$68,BI$4-$B202+1)</f>
        <v/>
      </c>
      <c r="BJ202" s="121">
        <f>$C202*INDEX(Curves!$BI$8:$BI$68,BJ$4-$B202+1)</f>
        <v/>
      </c>
      <c r="BK202" s="121">
        <f>$C202*INDEX(Curves!$BI$8:$BI$68,BK$4-$B202+1)</f>
        <v/>
      </c>
      <c r="BL202" s="121">
        <f>$C202*INDEX(Curves!$BI$8:$BI$68,BL$4-$B202+1)</f>
        <v/>
      </c>
    </row>
    <row r="203">
      <c r="A203" s="116" t="inlineStr">
        <is>
          <t>Cohort month 5</t>
        </is>
      </c>
      <c r="B203" s="116" t="n">
        <v>5</v>
      </c>
      <c r="C203" s="33">
        <f>INDEX(Ops!$E$110:$BL$110,1,$B203)</f>
        <v/>
      </c>
      <c r="J203" s="121">
        <f>$C203*INDEX(Curves!$BI$8:$BI$68,J$4-$B203+1)</f>
        <v/>
      </c>
      <c r="K203" s="121">
        <f>$C203*INDEX(Curves!$BI$8:$BI$68,K$4-$B203+1)</f>
        <v/>
      </c>
      <c r="L203" s="121">
        <f>$C203*INDEX(Curves!$BI$8:$BI$68,L$4-$B203+1)</f>
        <v/>
      </c>
      <c r="M203" s="121">
        <f>$C203*INDEX(Curves!$BI$8:$BI$68,M$4-$B203+1)</f>
        <v/>
      </c>
      <c r="N203" s="121">
        <f>$C203*INDEX(Curves!$BI$8:$BI$68,N$4-$B203+1)</f>
        <v/>
      </c>
      <c r="O203" s="121">
        <f>$C203*INDEX(Curves!$BI$8:$BI$68,O$4-$B203+1)</f>
        <v/>
      </c>
      <c r="P203" s="121">
        <f>$C203*INDEX(Curves!$BI$8:$BI$68,P$4-$B203+1)</f>
        <v/>
      </c>
      <c r="Q203" s="121">
        <f>$C203*INDEX(Curves!$BI$8:$BI$68,Q$4-$B203+1)</f>
        <v/>
      </c>
      <c r="R203" s="121">
        <f>$C203*INDEX(Curves!$BI$8:$BI$68,R$4-$B203+1)</f>
        <v/>
      </c>
      <c r="S203" s="121">
        <f>$C203*INDEX(Curves!$BI$8:$BI$68,S$4-$B203+1)</f>
        <v/>
      </c>
      <c r="T203" s="121">
        <f>$C203*INDEX(Curves!$BI$8:$BI$68,T$4-$B203+1)</f>
        <v/>
      </c>
      <c r="U203" s="121">
        <f>$C203*INDEX(Curves!$BI$8:$BI$68,U$4-$B203+1)</f>
        <v/>
      </c>
      <c r="V203" s="121">
        <f>$C203*INDEX(Curves!$BI$8:$BI$68,V$4-$B203+1)</f>
        <v/>
      </c>
      <c r="W203" s="121">
        <f>$C203*INDEX(Curves!$BI$8:$BI$68,W$4-$B203+1)</f>
        <v/>
      </c>
      <c r="X203" s="121">
        <f>$C203*INDEX(Curves!$BI$8:$BI$68,X$4-$B203+1)</f>
        <v/>
      </c>
      <c r="Y203" s="121">
        <f>$C203*INDEX(Curves!$BI$8:$BI$68,Y$4-$B203+1)</f>
        <v/>
      </c>
      <c r="Z203" s="121">
        <f>$C203*INDEX(Curves!$BI$8:$BI$68,Z$4-$B203+1)</f>
        <v/>
      </c>
      <c r="AA203" s="121">
        <f>$C203*INDEX(Curves!$BI$8:$BI$68,AA$4-$B203+1)</f>
        <v/>
      </c>
      <c r="AB203" s="121">
        <f>$C203*INDEX(Curves!$BI$8:$BI$68,AB$4-$B203+1)</f>
        <v/>
      </c>
      <c r="AC203" s="121">
        <f>$C203*INDEX(Curves!$BI$8:$BI$68,AC$4-$B203+1)</f>
        <v/>
      </c>
      <c r="AD203" s="121">
        <f>$C203*INDEX(Curves!$BI$8:$BI$68,AD$4-$B203+1)</f>
        <v/>
      </c>
      <c r="AE203" s="121">
        <f>$C203*INDEX(Curves!$BI$8:$BI$68,AE$4-$B203+1)</f>
        <v/>
      </c>
      <c r="AF203" s="121">
        <f>$C203*INDEX(Curves!$BI$8:$BI$68,AF$4-$B203+1)</f>
        <v/>
      </c>
      <c r="AG203" s="121">
        <f>$C203*INDEX(Curves!$BI$8:$BI$68,AG$4-$B203+1)</f>
        <v/>
      </c>
      <c r="AH203" s="121">
        <f>$C203*INDEX(Curves!$BI$8:$BI$68,AH$4-$B203+1)</f>
        <v/>
      </c>
      <c r="AI203" s="121">
        <f>$C203*INDEX(Curves!$BI$8:$BI$68,AI$4-$B203+1)</f>
        <v/>
      </c>
      <c r="AJ203" s="121">
        <f>$C203*INDEX(Curves!$BI$8:$BI$68,AJ$4-$B203+1)</f>
        <v/>
      </c>
      <c r="AK203" s="121">
        <f>$C203*INDEX(Curves!$BI$8:$BI$68,AK$4-$B203+1)</f>
        <v/>
      </c>
      <c r="AL203" s="121">
        <f>$C203*INDEX(Curves!$BI$8:$BI$68,AL$4-$B203+1)</f>
        <v/>
      </c>
      <c r="AM203" s="121">
        <f>$C203*INDEX(Curves!$BI$8:$BI$68,AM$4-$B203+1)</f>
        <v/>
      </c>
      <c r="AN203" s="121">
        <f>$C203*INDEX(Curves!$BI$8:$BI$68,AN$4-$B203+1)</f>
        <v/>
      </c>
      <c r="AO203" s="121">
        <f>$C203*INDEX(Curves!$BI$8:$BI$68,AO$4-$B203+1)</f>
        <v/>
      </c>
      <c r="AP203" s="121">
        <f>$C203*INDEX(Curves!$BI$8:$BI$68,AP$4-$B203+1)</f>
        <v/>
      </c>
      <c r="AQ203" s="121">
        <f>$C203*INDEX(Curves!$BI$8:$BI$68,AQ$4-$B203+1)</f>
        <v/>
      </c>
      <c r="AR203" s="121">
        <f>$C203*INDEX(Curves!$BI$8:$BI$68,AR$4-$B203+1)</f>
        <v/>
      </c>
      <c r="AS203" s="121">
        <f>$C203*INDEX(Curves!$BI$8:$BI$68,AS$4-$B203+1)</f>
        <v/>
      </c>
      <c r="AT203" s="121">
        <f>$C203*INDEX(Curves!$BI$8:$BI$68,AT$4-$B203+1)</f>
        <v/>
      </c>
      <c r="AU203" s="121">
        <f>$C203*INDEX(Curves!$BI$8:$BI$68,AU$4-$B203+1)</f>
        <v/>
      </c>
      <c r="AV203" s="121">
        <f>$C203*INDEX(Curves!$BI$8:$BI$68,AV$4-$B203+1)</f>
        <v/>
      </c>
      <c r="AW203" s="121">
        <f>$C203*INDEX(Curves!$BI$8:$BI$68,AW$4-$B203+1)</f>
        <v/>
      </c>
      <c r="AX203" s="121">
        <f>$C203*INDEX(Curves!$BI$8:$BI$68,AX$4-$B203+1)</f>
        <v/>
      </c>
      <c r="AY203" s="121">
        <f>$C203*INDEX(Curves!$BI$8:$BI$68,AY$4-$B203+1)</f>
        <v/>
      </c>
      <c r="AZ203" s="121">
        <f>$C203*INDEX(Curves!$BI$8:$BI$68,AZ$4-$B203+1)</f>
        <v/>
      </c>
      <c r="BA203" s="121">
        <f>$C203*INDEX(Curves!$BI$8:$BI$68,BA$4-$B203+1)</f>
        <v/>
      </c>
      <c r="BB203" s="121">
        <f>$C203*INDEX(Curves!$BI$8:$BI$68,BB$4-$B203+1)</f>
        <v/>
      </c>
      <c r="BC203" s="121">
        <f>$C203*INDEX(Curves!$BI$8:$BI$68,BC$4-$B203+1)</f>
        <v/>
      </c>
      <c r="BD203" s="121">
        <f>$C203*INDEX(Curves!$BI$8:$BI$68,BD$4-$B203+1)</f>
        <v/>
      </c>
      <c r="BE203" s="121">
        <f>$C203*INDEX(Curves!$BI$8:$BI$68,BE$4-$B203+1)</f>
        <v/>
      </c>
      <c r="BF203" s="121">
        <f>$C203*INDEX(Curves!$BI$8:$BI$68,BF$4-$B203+1)</f>
        <v/>
      </c>
      <c r="BG203" s="121">
        <f>$C203*INDEX(Curves!$BI$8:$BI$68,BG$4-$B203+1)</f>
        <v/>
      </c>
      <c r="BH203" s="121">
        <f>$C203*INDEX(Curves!$BI$8:$BI$68,BH$4-$B203+1)</f>
        <v/>
      </c>
      <c r="BI203" s="121">
        <f>$C203*INDEX(Curves!$BI$8:$BI$68,BI$4-$B203+1)</f>
        <v/>
      </c>
      <c r="BJ203" s="121">
        <f>$C203*INDEX(Curves!$BI$8:$BI$68,BJ$4-$B203+1)</f>
        <v/>
      </c>
      <c r="BK203" s="121">
        <f>$C203*INDEX(Curves!$BI$8:$BI$68,BK$4-$B203+1)</f>
        <v/>
      </c>
      <c r="BL203" s="121">
        <f>$C203*INDEX(Curves!$BI$8:$BI$68,BL$4-$B203+1)</f>
        <v/>
      </c>
    </row>
    <row r="204">
      <c r="A204" s="116" t="inlineStr">
        <is>
          <t>Cohort month 6</t>
        </is>
      </c>
      <c r="B204" s="116" t="n">
        <v>6</v>
      </c>
      <c r="C204" s="33">
        <f>INDEX(Ops!$E$110:$BL$110,1,$B204)</f>
        <v/>
      </c>
      <c r="K204" s="121">
        <f>$C204*INDEX(Curves!$BI$8:$BI$68,K$4-$B204+1)</f>
        <v/>
      </c>
      <c r="L204" s="121">
        <f>$C204*INDEX(Curves!$BI$8:$BI$68,L$4-$B204+1)</f>
        <v/>
      </c>
      <c r="M204" s="121">
        <f>$C204*INDEX(Curves!$BI$8:$BI$68,M$4-$B204+1)</f>
        <v/>
      </c>
      <c r="N204" s="121">
        <f>$C204*INDEX(Curves!$BI$8:$BI$68,N$4-$B204+1)</f>
        <v/>
      </c>
      <c r="O204" s="121">
        <f>$C204*INDEX(Curves!$BI$8:$BI$68,O$4-$B204+1)</f>
        <v/>
      </c>
      <c r="P204" s="121">
        <f>$C204*INDEX(Curves!$BI$8:$BI$68,P$4-$B204+1)</f>
        <v/>
      </c>
      <c r="Q204" s="121">
        <f>$C204*INDEX(Curves!$BI$8:$BI$68,Q$4-$B204+1)</f>
        <v/>
      </c>
      <c r="R204" s="121">
        <f>$C204*INDEX(Curves!$BI$8:$BI$68,R$4-$B204+1)</f>
        <v/>
      </c>
      <c r="S204" s="121">
        <f>$C204*INDEX(Curves!$BI$8:$BI$68,S$4-$B204+1)</f>
        <v/>
      </c>
      <c r="T204" s="121">
        <f>$C204*INDEX(Curves!$BI$8:$BI$68,T$4-$B204+1)</f>
        <v/>
      </c>
      <c r="U204" s="121">
        <f>$C204*INDEX(Curves!$BI$8:$BI$68,U$4-$B204+1)</f>
        <v/>
      </c>
      <c r="V204" s="121">
        <f>$C204*INDEX(Curves!$BI$8:$BI$68,V$4-$B204+1)</f>
        <v/>
      </c>
      <c r="W204" s="121">
        <f>$C204*INDEX(Curves!$BI$8:$BI$68,W$4-$B204+1)</f>
        <v/>
      </c>
      <c r="X204" s="121">
        <f>$C204*INDEX(Curves!$BI$8:$BI$68,X$4-$B204+1)</f>
        <v/>
      </c>
      <c r="Y204" s="121">
        <f>$C204*INDEX(Curves!$BI$8:$BI$68,Y$4-$B204+1)</f>
        <v/>
      </c>
      <c r="Z204" s="121">
        <f>$C204*INDEX(Curves!$BI$8:$BI$68,Z$4-$B204+1)</f>
        <v/>
      </c>
      <c r="AA204" s="121">
        <f>$C204*INDEX(Curves!$BI$8:$BI$68,AA$4-$B204+1)</f>
        <v/>
      </c>
      <c r="AB204" s="121">
        <f>$C204*INDEX(Curves!$BI$8:$BI$68,AB$4-$B204+1)</f>
        <v/>
      </c>
      <c r="AC204" s="121">
        <f>$C204*INDEX(Curves!$BI$8:$BI$68,AC$4-$B204+1)</f>
        <v/>
      </c>
      <c r="AD204" s="121">
        <f>$C204*INDEX(Curves!$BI$8:$BI$68,AD$4-$B204+1)</f>
        <v/>
      </c>
      <c r="AE204" s="121">
        <f>$C204*INDEX(Curves!$BI$8:$BI$68,AE$4-$B204+1)</f>
        <v/>
      </c>
      <c r="AF204" s="121">
        <f>$C204*INDEX(Curves!$BI$8:$BI$68,AF$4-$B204+1)</f>
        <v/>
      </c>
      <c r="AG204" s="121">
        <f>$C204*INDEX(Curves!$BI$8:$BI$68,AG$4-$B204+1)</f>
        <v/>
      </c>
      <c r="AH204" s="121">
        <f>$C204*INDEX(Curves!$BI$8:$BI$68,AH$4-$B204+1)</f>
        <v/>
      </c>
      <c r="AI204" s="121">
        <f>$C204*INDEX(Curves!$BI$8:$BI$68,AI$4-$B204+1)</f>
        <v/>
      </c>
      <c r="AJ204" s="121">
        <f>$C204*INDEX(Curves!$BI$8:$BI$68,AJ$4-$B204+1)</f>
        <v/>
      </c>
      <c r="AK204" s="121">
        <f>$C204*INDEX(Curves!$BI$8:$BI$68,AK$4-$B204+1)</f>
        <v/>
      </c>
      <c r="AL204" s="121">
        <f>$C204*INDEX(Curves!$BI$8:$BI$68,AL$4-$B204+1)</f>
        <v/>
      </c>
      <c r="AM204" s="121">
        <f>$C204*INDEX(Curves!$BI$8:$BI$68,AM$4-$B204+1)</f>
        <v/>
      </c>
      <c r="AN204" s="121">
        <f>$C204*INDEX(Curves!$BI$8:$BI$68,AN$4-$B204+1)</f>
        <v/>
      </c>
      <c r="AO204" s="121">
        <f>$C204*INDEX(Curves!$BI$8:$BI$68,AO$4-$B204+1)</f>
        <v/>
      </c>
      <c r="AP204" s="121">
        <f>$C204*INDEX(Curves!$BI$8:$BI$68,AP$4-$B204+1)</f>
        <v/>
      </c>
      <c r="AQ204" s="121">
        <f>$C204*INDEX(Curves!$BI$8:$BI$68,AQ$4-$B204+1)</f>
        <v/>
      </c>
      <c r="AR204" s="121">
        <f>$C204*INDEX(Curves!$BI$8:$BI$68,AR$4-$B204+1)</f>
        <v/>
      </c>
      <c r="AS204" s="121">
        <f>$C204*INDEX(Curves!$BI$8:$BI$68,AS$4-$B204+1)</f>
        <v/>
      </c>
      <c r="AT204" s="121">
        <f>$C204*INDEX(Curves!$BI$8:$BI$68,AT$4-$B204+1)</f>
        <v/>
      </c>
      <c r="AU204" s="121">
        <f>$C204*INDEX(Curves!$BI$8:$BI$68,AU$4-$B204+1)</f>
        <v/>
      </c>
      <c r="AV204" s="121">
        <f>$C204*INDEX(Curves!$BI$8:$BI$68,AV$4-$B204+1)</f>
        <v/>
      </c>
      <c r="AW204" s="121">
        <f>$C204*INDEX(Curves!$BI$8:$BI$68,AW$4-$B204+1)</f>
        <v/>
      </c>
      <c r="AX204" s="121">
        <f>$C204*INDEX(Curves!$BI$8:$BI$68,AX$4-$B204+1)</f>
        <v/>
      </c>
      <c r="AY204" s="121">
        <f>$C204*INDEX(Curves!$BI$8:$BI$68,AY$4-$B204+1)</f>
        <v/>
      </c>
      <c r="AZ204" s="121">
        <f>$C204*INDEX(Curves!$BI$8:$BI$68,AZ$4-$B204+1)</f>
        <v/>
      </c>
      <c r="BA204" s="121">
        <f>$C204*INDEX(Curves!$BI$8:$BI$68,BA$4-$B204+1)</f>
        <v/>
      </c>
      <c r="BB204" s="121">
        <f>$C204*INDEX(Curves!$BI$8:$BI$68,BB$4-$B204+1)</f>
        <v/>
      </c>
      <c r="BC204" s="121">
        <f>$C204*INDEX(Curves!$BI$8:$BI$68,BC$4-$B204+1)</f>
        <v/>
      </c>
      <c r="BD204" s="121">
        <f>$C204*INDEX(Curves!$BI$8:$BI$68,BD$4-$B204+1)</f>
        <v/>
      </c>
      <c r="BE204" s="121">
        <f>$C204*INDEX(Curves!$BI$8:$BI$68,BE$4-$B204+1)</f>
        <v/>
      </c>
      <c r="BF204" s="121">
        <f>$C204*INDEX(Curves!$BI$8:$BI$68,BF$4-$B204+1)</f>
        <v/>
      </c>
      <c r="BG204" s="121">
        <f>$C204*INDEX(Curves!$BI$8:$BI$68,BG$4-$B204+1)</f>
        <v/>
      </c>
      <c r="BH204" s="121">
        <f>$C204*INDEX(Curves!$BI$8:$BI$68,BH$4-$B204+1)</f>
        <v/>
      </c>
      <c r="BI204" s="121">
        <f>$C204*INDEX(Curves!$BI$8:$BI$68,BI$4-$B204+1)</f>
        <v/>
      </c>
      <c r="BJ204" s="121">
        <f>$C204*INDEX(Curves!$BI$8:$BI$68,BJ$4-$B204+1)</f>
        <v/>
      </c>
      <c r="BK204" s="121">
        <f>$C204*INDEX(Curves!$BI$8:$BI$68,BK$4-$B204+1)</f>
        <v/>
      </c>
      <c r="BL204" s="121">
        <f>$C204*INDEX(Curves!$BI$8:$BI$68,BL$4-$B204+1)</f>
        <v/>
      </c>
    </row>
    <row r="205">
      <c r="A205" s="116" t="inlineStr">
        <is>
          <t>Cohort month 7</t>
        </is>
      </c>
      <c r="B205" s="116" t="n">
        <v>7</v>
      </c>
      <c r="C205" s="33">
        <f>INDEX(Ops!$E$110:$BL$110,1,$B205)</f>
        <v/>
      </c>
      <c r="L205" s="121">
        <f>$C205*INDEX(Curves!$BI$8:$BI$68,L$4-$B205+1)</f>
        <v/>
      </c>
      <c r="M205" s="121">
        <f>$C205*INDEX(Curves!$BI$8:$BI$68,M$4-$B205+1)</f>
        <v/>
      </c>
      <c r="N205" s="121">
        <f>$C205*INDEX(Curves!$BI$8:$BI$68,N$4-$B205+1)</f>
        <v/>
      </c>
      <c r="O205" s="121">
        <f>$C205*INDEX(Curves!$BI$8:$BI$68,O$4-$B205+1)</f>
        <v/>
      </c>
      <c r="P205" s="121">
        <f>$C205*INDEX(Curves!$BI$8:$BI$68,P$4-$B205+1)</f>
        <v/>
      </c>
      <c r="Q205" s="121">
        <f>$C205*INDEX(Curves!$BI$8:$BI$68,Q$4-$B205+1)</f>
        <v/>
      </c>
      <c r="R205" s="121">
        <f>$C205*INDEX(Curves!$BI$8:$BI$68,R$4-$B205+1)</f>
        <v/>
      </c>
      <c r="S205" s="121">
        <f>$C205*INDEX(Curves!$BI$8:$BI$68,S$4-$B205+1)</f>
        <v/>
      </c>
      <c r="T205" s="121">
        <f>$C205*INDEX(Curves!$BI$8:$BI$68,T$4-$B205+1)</f>
        <v/>
      </c>
      <c r="U205" s="121">
        <f>$C205*INDEX(Curves!$BI$8:$BI$68,U$4-$B205+1)</f>
        <v/>
      </c>
      <c r="V205" s="121">
        <f>$C205*INDEX(Curves!$BI$8:$BI$68,V$4-$B205+1)</f>
        <v/>
      </c>
      <c r="W205" s="121">
        <f>$C205*INDEX(Curves!$BI$8:$BI$68,W$4-$B205+1)</f>
        <v/>
      </c>
      <c r="X205" s="121">
        <f>$C205*INDEX(Curves!$BI$8:$BI$68,X$4-$B205+1)</f>
        <v/>
      </c>
      <c r="Y205" s="121">
        <f>$C205*INDEX(Curves!$BI$8:$BI$68,Y$4-$B205+1)</f>
        <v/>
      </c>
      <c r="Z205" s="121">
        <f>$C205*INDEX(Curves!$BI$8:$BI$68,Z$4-$B205+1)</f>
        <v/>
      </c>
      <c r="AA205" s="121">
        <f>$C205*INDEX(Curves!$BI$8:$BI$68,AA$4-$B205+1)</f>
        <v/>
      </c>
      <c r="AB205" s="121">
        <f>$C205*INDEX(Curves!$BI$8:$BI$68,AB$4-$B205+1)</f>
        <v/>
      </c>
      <c r="AC205" s="121">
        <f>$C205*INDEX(Curves!$BI$8:$BI$68,AC$4-$B205+1)</f>
        <v/>
      </c>
      <c r="AD205" s="121">
        <f>$C205*INDEX(Curves!$BI$8:$BI$68,AD$4-$B205+1)</f>
        <v/>
      </c>
      <c r="AE205" s="121">
        <f>$C205*INDEX(Curves!$BI$8:$BI$68,AE$4-$B205+1)</f>
        <v/>
      </c>
      <c r="AF205" s="121">
        <f>$C205*INDEX(Curves!$BI$8:$BI$68,AF$4-$B205+1)</f>
        <v/>
      </c>
      <c r="AG205" s="121">
        <f>$C205*INDEX(Curves!$BI$8:$BI$68,AG$4-$B205+1)</f>
        <v/>
      </c>
      <c r="AH205" s="121">
        <f>$C205*INDEX(Curves!$BI$8:$BI$68,AH$4-$B205+1)</f>
        <v/>
      </c>
      <c r="AI205" s="121">
        <f>$C205*INDEX(Curves!$BI$8:$BI$68,AI$4-$B205+1)</f>
        <v/>
      </c>
      <c r="AJ205" s="121">
        <f>$C205*INDEX(Curves!$BI$8:$BI$68,AJ$4-$B205+1)</f>
        <v/>
      </c>
      <c r="AK205" s="121">
        <f>$C205*INDEX(Curves!$BI$8:$BI$68,AK$4-$B205+1)</f>
        <v/>
      </c>
      <c r="AL205" s="121">
        <f>$C205*INDEX(Curves!$BI$8:$BI$68,AL$4-$B205+1)</f>
        <v/>
      </c>
      <c r="AM205" s="121">
        <f>$C205*INDEX(Curves!$BI$8:$BI$68,AM$4-$B205+1)</f>
        <v/>
      </c>
      <c r="AN205" s="121">
        <f>$C205*INDEX(Curves!$BI$8:$BI$68,AN$4-$B205+1)</f>
        <v/>
      </c>
      <c r="AO205" s="121">
        <f>$C205*INDEX(Curves!$BI$8:$BI$68,AO$4-$B205+1)</f>
        <v/>
      </c>
      <c r="AP205" s="121">
        <f>$C205*INDEX(Curves!$BI$8:$BI$68,AP$4-$B205+1)</f>
        <v/>
      </c>
      <c r="AQ205" s="121">
        <f>$C205*INDEX(Curves!$BI$8:$BI$68,AQ$4-$B205+1)</f>
        <v/>
      </c>
      <c r="AR205" s="121">
        <f>$C205*INDEX(Curves!$BI$8:$BI$68,AR$4-$B205+1)</f>
        <v/>
      </c>
      <c r="AS205" s="121">
        <f>$C205*INDEX(Curves!$BI$8:$BI$68,AS$4-$B205+1)</f>
        <v/>
      </c>
      <c r="AT205" s="121">
        <f>$C205*INDEX(Curves!$BI$8:$BI$68,AT$4-$B205+1)</f>
        <v/>
      </c>
      <c r="AU205" s="121">
        <f>$C205*INDEX(Curves!$BI$8:$BI$68,AU$4-$B205+1)</f>
        <v/>
      </c>
      <c r="AV205" s="121">
        <f>$C205*INDEX(Curves!$BI$8:$BI$68,AV$4-$B205+1)</f>
        <v/>
      </c>
      <c r="AW205" s="121">
        <f>$C205*INDEX(Curves!$BI$8:$BI$68,AW$4-$B205+1)</f>
        <v/>
      </c>
      <c r="AX205" s="121">
        <f>$C205*INDEX(Curves!$BI$8:$BI$68,AX$4-$B205+1)</f>
        <v/>
      </c>
      <c r="AY205" s="121">
        <f>$C205*INDEX(Curves!$BI$8:$BI$68,AY$4-$B205+1)</f>
        <v/>
      </c>
      <c r="AZ205" s="121">
        <f>$C205*INDEX(Curves!$BI$8:$BI$68,AZ$4-$B205+1)</f>
        <v/>
      </c>
      <c r="BA205" s="121">
        <f>$C205*INDEX(Curves!$BI$8:$BI$68,BA$4-$B205+1)</f>
        <v/>
      </c>
      <c r="BB205" s="121">
        <f>$C205*INDEX(Curves!$BI$8:$BI$68,BB$4-$B205+1)</f>
        <v/>
      </c>
      <c r="BC205" s="121">
        <f>$C205*INDEX(Curves!$BI$8:$BI$68,BC$4-$B205+1)</f>
        <v/>
      </c>
      <c r="BD205" s="121">
        <f>$C205*INDEX(Curves!$BI$8:$BI$68,BD$4-$B205+1)</f>
        <v/>
      </c>
      <c r="BE205" s="121">
        <f>$C205*INDEX(Curves!$BI$8:$BI$68,BE$4-$B205+1)</f>
        <v/>
      </c>
      <c r="BF205" s="121">
        <f>$C205*INDEX(Curves!$BI$8:$BI$68,BF$4-$B205+1)</f>
        <v/>
      </c>
      <c r="BG205" s="121">
        <f>$C205*INDEX(Curves!$BI$8:$BI$68,BG$4-$B205+1)</f>
        <v/>
      </c>
      <c r="BH205" s="121">
        <f>$C205*INDEX(Curves!$BI$8:$BI$68,BH$4-$B205+1)</f>
        <v/>
      </c>
      <c r="BI205" s="121">
        <f>$C205*INDEX(Curves!$BI$8:$BI$68,BI$4-$B205+1)</f>
        <v/>
      </c>
      <c r="BJ205" s="121">
        <f>$C205*INDEX(Curves!$BI$8:$BI$68,BJ$4-$B205+1)</f>
        <v/>
      </c>
      <c r="BK205" s="121">
        <f>$C205*INDEX(Curves!$BI$8:$BI$68,BK$4-$B205+1)</f>
        <v/>
      </c>
      <c r="BL205" s="121">
        <f>$C205*INDEX(Curves!$BI$8:$BI$68,BL$4-$B205+1)</f>
        <v/>
      </c>
    </row>
    <row r="206">
      <c r="A206" s="116" t="inlineStr">
        <is>
          <t>Cohort month 8</t>
        </is>
      </c>
      <c r="B206" s="116" t="n">
        <v>8</v>
      </c>
      <c r="C206" s="33">
        <f>INDEX(Ops!$E$110:$BL$110,1,$B206)</f>
        <v/>
      </c>
      <c r="M206" s="121">
        <f>$C206*INDEX(Curves!$BI$8:$BI$68,M$4-$B206+1)</f>
        <v/>
      </c>
      <c r="N206" s="121">
        <f>$C206*INDEX(Curves!$BI$8:$BI$68,N$4-$B206+1)</f>
        <v/>
      </c>
      <c r="O206" s="121">
        <f>$C206*INDEX(Curves!$BI$8:$BI$68,O$4-$B206+1)</f>
        <v/>
      </c>
      <c r="P206" s="121">
        <f>$C206*INDEX(Curves!$BI$8:$BI$68,P$4-$B206+1)</f>
        <v/>
      </c>
      <c r="Q206" s="121">
        <f>$C206*INDEX(Curves!$BI$8:$BI$68,Q$4-$B206+1)</f>
        <v/>
      </c>
      <c r="R206" s="121">
        <f>$C206*INDEX(Curves!$BI$8:$BI$68,R$4-$B206+1)</f>
        <v/>
      </c>
      <c r="S206" s="121">
        <f>$C206*INDEX(Curves!$BI$8:$BI$68,S$4-$B206+1)</f>
        <v/>
      </c>
      <c r="T206" s="121">
        <f>$C206*INDEX(Curves!$BI$8:$BI$68,T$4-$B206+1)</f>
        <v/>
      </c>
      <c r="U206" s="121">
        <f>$C206*INDEX(Curves!$BI$8:$BI$68,U$4-$B206+1)</f>
        <v/>
      </c>
      <c r="V206" s="121">
        <f>$C206*INDEX(Curves!$BI$8:$BI$68,V$4-$B206+1)</f>
        <v/>
      </c>
      <c r="W206" s="121">
        <f>$C206*INDEX(Curves!$BI$8:$BI$68,W$4-$B206+1)</f>
        <v/>
      </c>
      <c r="X206" s="121">
        <f>$C206*INDEX(Curves!$BI$8:$BI$68,X$4-$B206+1)</f>
        <v/>
      </c>
      <c r="Y206" s="121">
        <f>$C206*INDEX(Curves!$BI$8:$BI$68,Y$4-$B206+1)</f>
        <v/>
      </c>
      <c r="Z206" s="121">
        <f>$C206*INDEX(Curves!$BI$8:$BI$68,Z$4-$B206+1)</f>
        <v/>
      </c>
      <c r="AA206" s="121">
        <f>$C206*INDEX(Curves!$BI$8:$BI$68,AA$4-$B206+1)</f>
        <v/>
      </c>
      <c r="AB206" s="121">
        <f>$C206*INDEX(Curves!$BI$8:$BI$68,AB$4-$B206+1)</f>
        <v/>
      </c>
      <c r="AC206" s="121">
        <f>$C206*INDEX(Curves!$BI$8:$BI$68,AC$4-$B206+1)</f>
        <v/>
      </c>
      <c r="AD206" s="121">
        <f>$C206*INDEX(Curves!$BI$8:$BI$68,AD$4-$B206+1)</f>
        <v/>
      </c>
      <c r="AE206" s="121">
        <f>$C206*INDEX(Curves!$BI$8:$BI$68,AE$4-$B206+1)</f>
        <v/>
      </c>
      <c r="AF206" s="121">
        <f>$C206*INDEX(Curves!$BI$8:$BI$68,AF$4-$B206+1)</f>
        <v/>
      </c>
      <c r="AG206" s="121">
        <f>$C206*INDEX(Curves!$BI$8:$BI$68,AG$4-$B206+1)</f>
        <v/>
      </c>
      <c r="AH206" s="121">
        <f>$C206*INDEX(Curves!$BI$8:$BI$68,AH$4-$B206+1)</f>
        <v/>
      </c>
      <c r="AI206" s="121">
        <f>$C206*INDEX(Curves!$BI$8:$BI$68,AI$4-$B206+1)</f>
        <v/>
      </c>
      <c r="AJ206" s="121">
        <f>$C206*INDEX(Curves!$BI$8:$BI$68,AJ$4-$B206+1)</f>
        <v/>
      </c>
      <c r="AK206" s="121">
        <f>$C206*INDEX(Curves!$BI$8:$BI$68,AK$4-$B206+1)</f>
        <v/>
      </c>
      <c r="AL206" s="121">
        <f>$C206*INDEX(Curves!$BI$8:$BI$68,AL$4-$B206+1)</f>
        <v/>
      </c>
      <c r="AM206" s="121">
        <f>$C206*INDEX(Curves!$BI$8:$BI$68,AM$4-$B206+1)</f>
        <v/>
      </c>
      <c r="AN206" s="121">
        <f>$C206*INDEX(Curves!$BI$8:$BI$68,AN$4-$B206+1)</f>
        <v/>
      </c>
      <c r="AO206" s="121">
        <f>$C206*INDEX(Curves!$BI$8:$BI$68,AO$4-$B206+1)</f>
        <v/>
      </c>
      <c r="AP206" s="121">
        <f>$C206*INDEX(Curves!$BI$8:$BI$68,AP$4-$B206+1)</f>
        <v/>
      </c>
      <c r="AQ206" s="121">
        <f>$C206*INDEX(Curves!$BI$8:$BI$68,AQ$4-$B206+1)</f>
        <v/>
      </c>
      <c r="AR206" s="121">
        <f>$C206*INDEX(Curves!$BI$8:$BI$68,AR$4-$B206+1)</f>
        <v/>
      </c>
      <c r="AS206" s="121">
        <f>$C206*INDEX(Curves!$BI$8:$BI$68,AS$4-$B206+1)</f>
        <v/>
      </c>
      <c r="AT206" s="121">
        <f>$C206*INDEX(Curves!$BI$8:$BI$68,AT$4-$B206+1)</f>
        <v/>
      </c>
      <c r="AU206" s="121">
        <f>$C206*INDEX(Curves!$BI$8:$BI$68,AU$4-$B206+1)</f>
        <v/>
      </c>
      <c r="AV206" s="121">
        <f>$C206*INDEX(Curves!$BI$8:$BI$68,AV$4-$B206+1)</f>
        <v/>
      </c>
      <c r="AW206" s="121">
        <f>$C206*INDEX(Curves!$BI$8:$BI$68,AW$4-$B206+1)</f>
        <v/>
      </c>
      <c r="AX206" s="121">
        <f>$C206*INDEX(Curves!$BI$8:$BI$68,AX$4-$B206+1)</f>
        <v/>
      </c>
      <c r="AY206" s="121">
        <f>$C206*INDEX(Curves!$BI$8:$BI$68,AY$4-$B206+1)</f>
        <v/>
      </c>
      <c r="AZ206" s="121">
        <f>$C206*INDEX(Curves!$BI$8:$BI$68,AZ$4-$B206+1)</f>
        <v/>
      </c>
      <c r="BA206" s="121">
        <f>$C206*INDEX(Curves!$BI$8:$BI$68,BA$4-$B206+1)</f>
        <v/>
      </c>
      <c r="BB206" s="121">
        <f>$C206*INDEX(Curves!$BI$8:$BI$68,BB$4-$B206+1)</f>
        <v/>
      </c>
      <c r="BC206" s="121">
        <f>$C206*INDEX(Curves!$BI$8:$BI$68,BC$4-$B206+1)</f>
        <v/>
      </c>
      <c r="BD206" s="121">
        <f>$C206*INDEX(Curves!$BI$8:$BI$68,BD$4-$B206+1)</f>
        <v/>
      </c>
      <c r="BE206" s="121">
        <f>$C206*INDEX(Curves!$BI$8:$BI$68,BE$4-$B206+1)</f>
        <v/>
      </c>
      <c r="BF206" s="121">
        <f>$C206*INDEX(Curves!$BI$8:$BI$68,BF$4-$B206+1)</f>
        <v/>
      </c>
      <c r="BG206" s="121">
        <f>$C206*INDEX(Curves!$BI$8:$BI$68,BG$4-$B206+1)</f>
        <v/>
      </c>
      <c r="BH206" s="121">
        <f>$C206*INDEX(Curves!$BI$8:$BI$68,BH$4-$B206+1)</f>
        <v/>
      </c>
      <c r="BI206" s="121">
        <f>$C206*INDEX(Curves!$BI$8:$BI$68,BI$4-$B206+1)</f>
        <v/>
      </c>
      <c r="BJ206" s="121">
        <f>$C206*INDEX(Curves!$BI$8:$BI$68,BJ$4-$B206+1)</f>
        <v/>
      </c>
      <c r="BK206" s="121">
        <f>$C206*INDEX(Curves!$BI$8:$BI$68,BK$4-$B206+1)</f>
        <v/>
      </c>
      <c r="BL206" s="121">
        <f>$C206*INDEX(Curves!$BI$8:$BI$68,BL$4-$B206+1)</f>
        <v/>
      </c>
    </row>
    <row r="207">
      <c r="A207" s="116" t="inlineStr">
        <is>
          <t>Cohort month 9</t>
        </is>
      </c>
      <c r="B207" s="116" t="n">
        <v>9</v>
      </c>
      <c r="C207" s="33">
        <f>INDEX(Ops!$E$110:$BL$110,1,$B207)</f>
        <v/>
      </c>
      <c r="N207" s="121">
        <f>$C207*INDEX(Curves!$BI$8:$BI$68,N$4-$B207+1)</f>
        <v/>
      </c>
      <c r="O207" s="121">
        <f>$C207*INDEX(Curves!$BI$8:$BI$68,O$4-$B207+1)</f>
        <v/>
      </c>
      <c r="P207" s="121">
        <f>$C207*INDEX(Curves!$BI$8:$BI$68,P$4-$B207+1)</f>
        <v/>
      </c>
      <c r="Q207" s="121">
        <f>$C207*INDEX(Curves!$BI$8:$BI$68,Q$4-$B207+1)</f>
        <v/>
      </c>
      <c r="R207" s="121">
        <f>$C207*INDEX(Curves!$BI$8:$BI$68,R$4-$B207+1)</f>
        <v/>
      </c>
      <c r="S207" s="121">
        <f>$C207*INDEX(Curves!$BI$8:$BI$68,S$4-$B207+1)</f>
        <v/>
      </c>
      <c r="T207" s="121">
        <f>$C207*INDEX(Curves!$BI$8:$BI$68,T$4-$B207+1)</f>
        <v/>
      </c>
      <c r="U207" s="121">
        <f>$C207*INDEX(Curves!$BI$8:$BI$68,U$4-$B207+1)</f>
        <v/>
      </c>
      <c r="V207" s="121">
        <f>$C207*INDEX(Curves!$BI$8:$BI$68,V$4-$B207+1)</f>
        <v/>
      </c>
      <c r="W207" s="121">
        <f>$C207*INDEX(Curves!$BI$8:$BI$68,W$4-$B207+1)</f>
        <v/>
      </c>
      <c r="X207" s="121">
        <f>$C207*INDEX(Curves!$BI$8:$BI$68,X$4-$B207+1)</f>
        <v/>
      </c>
      <c r="Y207" s="121">
        <f>$C207*INDEX(Curves!$BI$8:$BI$68,Y$4-$B207+1)</f>
        <v/>
      </c>
      <c r="Z207" s="121">
        <f>$C207*INDEX(Curves!$BI$8:$BI$68,Z$4-$B207+1)</f>
        <v/>
      </c>
      <c r="AA207" s="121">
        <f>$C207*INDEX(Curves!$BI$8:$BI$68,AA$4-$B207+1)</f>
        <v/>
      </c>
      <c r="AB207" s="121">
        <f>$C207*INDEX(Curves!$BI$8:$BI$68,AB$4-$B207+1)</f>
        <v/>
      </c>
      <c r="AC207" s="121">
        <f>$C207*INDEX(Curves!$BI$8:$BI$68,AC$4-$B207+1)</f>
        <v/>
      </c>
      <c r="AD207" s="121">
        <f>$C207*INDEX(Curves!$BI$8:$BI$68,AD$4-$B207+1)</f>
        <v/>
      </c>
      <c r="AE207" s="121">
        <f>$C207*INDEX(Curves!$BI$8:$BI$68,AE$4-$B207+1)</f>
        <v/>
      </c>
      <c r="AF207" s="121">
        <f>$C207*INDEX(Curves!$BI$8:$BI$68,AF$4-$B207+1)</f>
        <v/>
      </c>
      <c r="AG207" s="121">
        <f>$C207*INDEX(Curves!$BI$8:$BI$68,AG$4-$B207+1)</f>
        <v/>
      </c>
      <c r="AH207" s="121">
        <f>$C207*INDEX(Curves!$BI$8:$BI$68,AH$4-$B207+1)</f>
        <v/>
      </c>
      <c r="AI207" s="121">
        <f>$C207*INDEX(Curves!$BI$8:$BI$68,AI$4-$B207+1)</f>
        <v/>
      </c>
      <c r="AJ207" s="121">
        <f>$C207*INDEX(Curves!$BI$8:$BI$68,AJ$4-$B207+1)</f>
        <v/>
      </c>
      <c r="AK207" s="121">
        <f>$C207*INDEX(Curves!$BI$8:$BI$68,AK$4-$B207+1)</f>
        <v/>
      </c>
      <c r="AL207" s="121">
        <f>$C207*INDEX(Curves!$BI$8:$BI$68,AL$4-$B207+1)</f>
        <v/>
      </c>
      <c r="AM207" s="121">
        <f>$C207*INDEX(Curves!$BI$8:$BI$68,AM$4-$B207+1)</f>
        <v/>
      </c>
      <c r="AN207" s="121">
        <f>$C207*INDEX(Curves!$BI$8:$BI$68,AN$4-$B207+1)</f>
        <v/>
      </c>
      <c r="AO207" s="121">
        <f>$C207*INDEX(Curves!$BI$8:$BI$68,AO$4-$B207+1)</f>
        <v/>
      </c>
      <c r="AP207" s="121">
        <f>$C207*INDEX(Curves!$BI$8:$BI$68,AP$4-$B207+1)</f>
        <v/>
      </c>
      <c r="AQ207" s="121">
        <f>$C207*INDEX(Curves!$BI$8:$BI$68,AQ$4-$B207+1)</f>
        <v/>
      </c>
      <c r="AR207" s="121">
        <f>$C207*INDEX(Curves!$BI$8:$BI$68,AR$4-$B207+1)</f>
        <v/>
      </c>
      <c r="AS207" s="121">
        <f>$C207*INDEX(Curves!$BI$8:$BI$68,AS$4-$B207+1)</f>
        <v/>
      </c>
      <c r="AT207" s="121">
        <f>$C207*INDEX(Curves!$BI$8:$BI$68,AT$4-$B207+1)</f>
        <v/>
      </c>
      <c r="AU207" s="121">
        <f>$C207*INDEX(Curves!$BI$8:$BI$68,AU$4-$B207+1)</f>
        <v/>
      </c>
      <c r="AV207" s="121">
        <f>$C207*INDEX(Curves!$BI$8:$BI$68,AV$4-$B207+1)</f>
        <v/>
      </c>
      <c r="AW207" s="121">
        <f>$C207*INDEX(Curves!$BI$8:$BI$68,AW$4-$B207+1)</f>
        <v/>
      </c>
      <c r="AX207" s="121">
        <f>$C207*INDEX(Curves!$BI$8:$BI$68,AX$4-$B207+1)</f>
        <v/>
      </c>
      <c r="AY207" s="121">
        <f>$C207*INDEX(Curves!$BI$8:$BI$68,AY$4-$B207+1)</f>
        <v/>
      </c>
      <c r="AZ207" s="121">
        <f>$C207*INDEX(Curves!$BI$8:$BI$68,AZ$4-$B207+1)</f>
        <v/>
      </c>
      <c r="BA207" s="121">
        <f>$C207*INDEX(Curves!$BI$8:$BI$68,BA$4-$B207+1)</f>
        <v/>
      </c>
      <c r="BB207" s="121">
        <f>$C207*INDEX(Curves!$BI$8:$BI$68,BB$4-$B207+1)</f>
        <v/>
      </c>
      <c r="BC207" s="121">
        <f>$C207*INDEX(Curves!$BI$8:$BI$68,BC$4-$B207+1)</f>
        <v/>
      </c>
      <c r="BD207" s="121">
        <f>$C207*INDEX(Curves!$BI$8:$BI$68,BD$4-$B207+1)</f>
        <v/>
      </c>
      <c r="BE207" s="121">
        <f>$C207*INDEX(Curves!$BI$8:$BI$68,BE$4-$B207+1)</f>
        <v/>
      </c>
      <c r="BF207" s="121">
        <f>$C207*INDEX(Curves!$BI$8:$BI$68,BF$4-$B207+1)</f>
        <v/>
      </c>
      <c r="BG207" s="121">
        <f>$C207*INDEX(Curves!$BI$8:$BI$68,BG$4-$B207+1)</f>
        <v/>
      </c>
      <c r="BH207" s="121">
        <f>$C207*INDEX(Curves!$BI$8:$BI$68,BH$4-$B207+1)</f>
        <v/>
      </c>
      <c r="BI207" s="121">
        <f>$C207*INDEX(Curves!$BI$8:$BI$68,BI$4-$B207+1)</f>
        <v/>
      </c>
      <c r="BJ207" s="121">
        <f>$C207*INDEX(Curves!$BI$8:$BI$68,BJ$4-$B207+1)</f>
        <v/>
      </c>
      <c r="BK207" s="121">
        <f>$C207*INDEX(Curves!$BI$8:$BI$68,BK$4-$B207+1)</f>
        <v/>
      </c>
      <c r="BL207" s="121">
        <f>$C207*INDEX(Curves!$BI$8:$BI$68,BL$4-$B207+1)</f>
        <v/>
      </c>
    </row>
    <row r="208">
      <c r="A208" s="116" t="inlineStr">
        <is>
          <t>Cohort month 10</t>
        </is>
      </c>
      <c r="B208" s="116" t="n">
        <v>10</v>
      </c>
      <c r="C208" s="33">
        <f>INDEX(Ops!$E$110:$BL$110,1,$B208)</f>
        <v/>
      </c>
      <c r="O208" s="121">
        <f>$C208*INDEX(Curves!$BI$8:$BI$68,O$4-$B208+1)</f>
        <v/>
      </c>
      <c r="P208" s="121">
        <f>$C208*INDEX(Curves!$BI$8:$BI$68,P$4-$B208+1)</f>
        <v/>
      </c>
      <c r="Q208" s="121">
        <f>$C208*INDEX(Curves!$BI$8:$BI$68,Q$4-$B208+1)</f>
        <v/>
      </c>
      <c r="R208" s="121">
        <f>$C208*INDEX(Curves!$BI$8:$BI$68,R$4-$B208+1)</f>
        <v/>
      </c>
      <c r="S208" s="121">
        <f>$C208*INDEX(Curves!$BI$8:$BI$68,S$4-$B208+1)</f>
        <v/>
      </c>
      <c r="T208" s="121">
        <f>$C208*INDEX(Curves!$BI$8:$BI$68,T$4-$B208+1)</f>
        <v/>
      </c>
      <c r="U208" s="121">
        <f>$C208*INDEX(Curves!$BI$8:$BI$68,U$4-$B208+1)</f>
        <v/>
      </c>
      <c r="V208" s="121">
        <f>$C208*INDEX(Curves!$BI$8:$BI$68,V$4-$B208+1)</f>
        <v/>
      </c>
      <c r="W208" s="121">
        <f>$C208*INDEX(Curves!$BI$8:$BI$68,W$4-$B208+1)</f>
        <v/>
      </c>
      <c r="X208" s="121">
        <f>$C208*INDEX(Curves!$BI$8:$BI$68,X$4-$B208+1)</f>
        <v/>
      </c>
      <c r="Y208" s="121">
        <f>$C208*INDEX(Curves!$BI$8:$BI$68,Y$4-$B208+1)</f>
        <v/>
      </c>
      <c r="Z208" s="121">
        <f>$C208*INDEX(Curves!$BI$8:$BI$68,Z$4-$B208+1)</f>
        <v/>
      </c>
      <c r="AA208" s="121">
        <f>$C208*INDEX(Curves!$BI$8:$BI$68,AA$4-$B208+1)</f>
        <v/>
      </c>
      <c r="AB208" s="121">
        <f>$C208*INDEX(Curves!$BI$8:$BI$68,AB$4-$B208+1)</f>
        <v/>
      </c>
      <c r="AC208" s="121">
        <f>$C208*INDEX(Curves!$BI$8:$BI$68,AC$4-$B208+1)</f>
        <v/>
      </c>
      <c r="AD208" s="121">
        <f>$C208*INDEX(Curves!$BI$8:$BI$68,AD$4-$B208+1)</f>
        <v/>
      </c>
      <c r="AE208" s="121">
        <f>$C208*INDEX(Curves!$BI$8:$BI$68,AE$4-$B208+1)</f>
        <v/>
      </c>
      <c r="AF208" s="121">
        <f>$C208*INDEX(Curves!$BI$8:$BI$68,AF$4-$B208+1)</f>
        <v/>
      </c>
      <c r="AG208" s="121">
        <f>$C208*INDEX(Curves!$BI$8:$BI$68,AG$4-$B208+1)</f>
        <v/>
      </c>
      <c r="AH208" s="121">
        <f>$C208*INDEX(Curves!$BI$8:$BI$68,AH$4-$B208+1)</f>
        <v/>
      </c>
      <c r="AI208" s="121">
        <f>$C208*INDEX(Curves!$BI$8:$BI$68,AI$4-$B208+1)</f>
        <v/>
      </c>
      <c r="AJ208" s="121">
        <f>$C208*INDEX(Curves!$BI$8:$BI$68,AJ$4-$B208+1)</f>
        <v/>
      </c>
      <c r="AK208" s="121">
        <f>$C208*INDEX(Curves!$BI$8:$BI$68,AK$4-$B208+1)</f>
        <v/>
      </c>
      <c r="AL208" s="121">
        <f>$C208*INDEX(Curves!$BI$8:$BI$68,AL$4-$B208+1)</f>
        <v/>
      </c>
      <c r="AM208" s="121">
        <f>$C208*INDEX(Curves!$BI$8:$BI$68,AM$4-$B208+1)</f>
        <v/>
      </c>
      <c r="AN208" s="121">
        <f>$C208*INDEX(Curves!$BI$8:$BI$68,AN$4-$B208+1)</f>
        <v/>
      </c>
      <c r="AO208" s="121">
        <f>$C208*INDEX(Curves!$BI$8:$BI$68,AO$4-$B208+1)</f>
        <v/>
      </c>
      <c r="AP208" s="121">
        <f>$C208*INDEX(Curves!$BI$8:$BI$68,AP$4-$B208+1)</f>
        <v/>
      </c>
      <c r="AQ208" s="121">
        <f>$C208*INDEX(Curves!$BI$8:$BI$68,AQ$4-$B208+1)</f>
        <v/>
      </c>
      <c r="AR208" s="121">
        <f>$C208*INDEX(Curves!$BI$8:$BI$68,AR$4-$B208+1)</f>
        <v/>
      </c>
      <c r="AS208" s="121">
        <f>$C208*INDEX(Curves!$BI$8:$BI$68,AS$4-$B208+1)</f>
        <v/>
      </c>
      <c r="AT208" s="121">
        <f>$C208*INDEX(Curves!$BI$8:$BI$68,AT$4-$B208+1)</f>
        <v/>
      </c>
      <c r="AU208" s="121">
        <f>$C208*INDEX(Curves!$BI$8:$BI$68,AU$4-$B208+1)</f>
        <v/>
      </c>
      <c r="AV208" s="121">
        <f>$C208*INDEX(Curves!$BI$8:$BI$68,AV$4-$B208+1)</f>
        <v/>
      </c>
      <c r="AW208" s="121">
        <f>$C208*INDEX(Curves!$BI$8:$BI$68,AW$4-$B208+1)</f>
        <v/>
      </c>
      <c r="AX208" s="121">
        <f>$C208*INDEX(Curves!$BI$8:$BI$68,AX$4-$B208+1)</f>
        <v/>
      </c>
      <c r="AY208" s="121">
        <f>$C208*INDEX(Curves!$BI$8:$BI$68,AY$4-$B208+1)</f>
        <v/>
      </c>
      <c r="AZ208" s="121">
        <f>$C208*INDEX(Curves!$BI$8:$BI$68,AZ$4-$B208+1)</f>
        <v/>
      </c>
      <c r="BA208" s="121">
        <f>$C208*INDEX(Curves!$BI$8:$BI$68,BA$4-$B208+1)</f>
        <v/>
      </c>
      <c r="BB208" s="121">
        <f>$C208*INDEX(Curves!$BI$8:$BI$68,BB$4-$B208+1)</f>
        <v/>
      </c>
      <c r="BC208" s="121">
        <f>$C208*INDEX(Curves!$BI$8:$BI$68,BC$4-$B208+1)</f>
        <v/>
      </c>
      <c r="BD208" s="121">
        <f>$C208*INDEX(Curves!$BI$8:$BI$68,BD$4-$B208+1)</f>
        <v/>
      </c>
      <c r="BE208" s="121">
        <f>$C208*INDEX(Curves!$BI$8:$BI$68,BE$4-$B208+1)</f>
        <v/>
      </c>
      <c r="BF208" s="121">
        <f>$C208*INDEX(Curves!$BI$8:$BI$68,BF$4-$B208+1)</f>
        <v/>
      </c>
      <c r="BG208" s="121">
        <f>$C208*INDEX(Curves!$BI$8:$BI$68,BG$4-$B208+1)</f>
        <v/>
      </c>
      <c r="BH208" s="121">
        <f>$C208*INDEX(Curves!$BI$8:$BI$68,BH$4-$B208+1)</f>
        <v/>
      </c>
      <c r="BI208" s="121">
        <f>$C208*INDEX(Curves!$BI$8:$BI$68,BI$4-$B208+1)</f>
        <v/>
      </c>
      <c r="BJ208" s="121">
        <f>$C208*INDEX(Curves!$BI$8:$BI$68,BJ$4-$B208+1)</f>
        <v/>
      </c>
      <c r="BK208" s="121">
        <f>$C208*INDEX(Curves!$BI$8:$BI$68,BK$4-$B208+1)</f>
        <v/>
      </c>
      <c r="BL208" s="121">
        <f>$C208*INDEX(Curves!$BI$8:$BI$68,BL$4-$B208+1)</f>
        <v/>
      </c>
    </row>
    <row r="209">
      <c r="A209" s="116" t="inlineStr">
        <is>
          <t>Cohort month 11</t>
        </is>
      </c>
      <c r="B209" s="116" t="n">
        <v>11</v>
      </c>
      <c r="C209" s="33">
        <f>INDEX(Ops!$E$110:$BL$110,1,$B209)</f>
        <v/>
      </c>
      <c r="P209" s="121">
        <f>$C209*INDEX(Curves!$BI$8:$BI$68,P$4-$B209+1)</f>
        <v/>
      </c>
      <c r="Q209" s="121">
        <f>$C209*INDEX(Curves!$BI$8:$BI$68,Q$4-$B209+1)</f>
        <v/>
      </c>
      <c r="R209" s="121">
        <f>$C209*INDEX(Curves!$BI$8:$BI$68,R$4-$B209+1)</f>
        <v/>
      </c>
      <c r="S209" s="121">
        <f>$C209*INDEX(Curves!$BI$8:$BI$68,S$4-$B209+1)</f>
        <v/>
      </c>
      <c r="T209" s="121">
        <f>$C209*INDEX(Curves!$BI$8:$BI$68,T$4-$B209+1)</f>
        <v/>
      </c>
      <c r="U209" s="121">
        <f>$C209*INDEX(Curves!$BI$8:$BI$68,U$4-$B209+1)</f>
        <v/>
      </c>
      <c r="V209" s="121">
        <f>$C209*INDEX(Curves!$BI$8:$BI$68,V$4-$B209+1)</f>
        <v/>
      </c>
      <c r="W209" s="121">
        <f>$C209*INDEX(Curves!$BI$8:$BI$68,W$4-$B209+1)</f>
        <v/>
      </c>
      <c r="X209" s="121">
        <f>$C209*INDEX(Curves!$BI$8:$BI$68,X$4-$B209+1)</f>
        <v/>
      </c>
      <c r="Y209" s="121">
        <f>$C209*INDEX(Curves!$BI$8:$BI$68,Y$4-$B209+1)</f>
        <v/>
      </c>
      <c r="Z209" s="121">
        <f>$C209*INDEX(Curves!$BI$8:$BI$68,Z$4-$B209+1)</f>
        <v/>
      </c>
      <c r="AA209" s="121">
        <f>$C209*INDEX(Curves!$BI$8:$BI$68,AA$4-$B209+1)</f>
        <v/>
      </c>
      <c r="AB209" s="121">
        <f>$C209*INDEX(Curves!$BI$8:$BI$68,AB$4-$B209+1)</f>
        <v/>
      </c>
      <c r="AC209" s="121">
        <f>$C209*INDEX(Curves!$BI$8:$BI$68,AC$4-$B209+1)</f>
        <v/>
      </c>
      <c r="AD209" s="121">
        <f>$C209*INDEX(Curves!$BI$8:$BI$68,AD$4-$B209+1)</f>
        <v/>
      </c>
      <c r="AE209" s="121">
        <f>$C209*INDEX(Curves!$BI$8:$BI$68,AE$4-$B209+1)</f>
        <v/>
      </c>
      <c r="AF209" s="121">
        <f>$C209*INDEX(Curves!$BI$8:$BI$68,AF$4-$B209+1)</f>
        <v/>
      </c>
      <c r="AG209" s="121">
        <f>$C209*INDEX(Curves!$BI$8:$BI$68,AG$4-$B209+1)</f>
        <v/>
      </c>
      <c r="AH209" s="121">
        <f>$C209*INDEX(Curves!$BI$8:$BI$68,AH$4-$B209+1)</f>
        <v/>
      </c>
      <c r="AI209" s="121">
        <f>$C209*INDEX(Curves!$BI$8:$BI$68,AI$4-$B209+1)</f>
        <v/>
      </c>
      <c r="AJ209" s="121">
        <f>$C209*INDEX(Curves!$BI$8:$BI$68,AJ$4-$B209+1)</f>
        <v/>
      </c>
      <c r="AK209" s="121">
        <f>$C209*INDEX(Curves!$BI$8:$BI$68,AK$4-$B209+1)</f>
        <v/>
      </c>
      <c r="AL209" s="121">
        <f>$C209*INDEX(Curves!$BI$8:$BI$68,AL$4-$B209+1)</f>
        <v/>
      </c>
      <c r="AM209" s="121">
        <f>$C209*INDEX(Curves!$BI$8:$BI$68,AM$4-$B209+1)</f>
        <v/>
      </c>
      <c r="AN209" s="121">
        <f>$C209*INDEX(Curves!$BI$8:$BI$68,AN$4-$B209+1)</f>
        <v/>
      </c>
      <c r="AO209" s="121">
        <f>$C209*INDEX(Curves!$BI$8:$BI$68,AO$4-$B209+1)</f>
        <v/>
      </c>
      <c r="AP209" s="121">
        <f>$C209*INDEX(Curves!$BI$8:$BI$68,AP$4-$B209+1)</f>
        <v/>
      </c>
      <c r="AQ209" s="121">
        <f>$C209*INDEX(Curves!$BI$8:$BI$68,AQ$4-$B209+1)</f>
        <v/>
      </c>
      <c r="AR209" s="121">
        <f>$C209*INDEX(Curves!$BI$8:$BI$68,AR$4-$B209+1)</f>
        <v/>
      </c>
      <c r="AS209" s="121">
        <f>$C209*INDEX(Curves!$BI$8:$BI$68,AS$4-$B209+1)</f>
        <v/>
      </c>
      <c r="AT209" s="121">
        <f>$C209*INDEX(Curves!$BI$8:$BI$68,AT$4-$B209+1)</f>
        <v/>
      </c>
      <c r="AU209" s="121">
        <f>$C209*INDEX(Curves!$BI$8:$BI$68,AU$4-$B209+1)</f>
        <v/>
      </c>
      <c r="AV209" s="121">
        <f>$C209*INDEX(Curves!$BI$8:$BI$68,AV$4-$B209+1)</f>
        <v/>
      </c>
      <c r="AW209" s="121">
        <f>$C209*INDEX(Curves!$BI$8:$BI$68,AW$4-$B209+1)</f>
        <v/>
      </c>
      <c r="AX209" s="121">
        <f>$C209*INDEX(Curves!$BI$8:$BI$68,AX$4-$B209+1)</f>
        <v/>
      </c>
      <c r="AY209" s="121">
        <f>$C209*INDEX(Curves!$BI$8:$BI$68,AY$4-$B209+1)</f>
        <v/>
      </c>
      <c r="AZ209" s="121">
        <f>$C209*INDEX(Curves!$BI$8:$BI$68,AZ$4-$B209+1)</f>
        <v/>
      </c>
      <c r="BA209" s="121">
        <f>$C209*INDEX(Curves!$BI$8:$BI$68,BA$4-$B209+1)</f>
        <v/>
      </c>
      <c r="BB209" s="121">
        <f>$C209*INDEX(Curves!$BI$8:$BI$68,BB$4-$B209+1)</f>
        <v/>
      </c>
      <c r="BC209" s="121">
        <f>$C209*INDEX(Curves!$BI$8:$BI$68,BC$4-$B209+1)</f>
        <v/>
      </c>
      <c r="BD209" s="121">
        <f>$C209*INDEX(Curves!$BI$8:$BI$68,BD$4-$B209+1)</f>
        <v/>
      </c>
      <c r="BE209" s="121">
        <f>$C209*INDEX(Curves!$BI$8:$BI$68,BE$4-$B209+1)</f>
        <v/>
      </c>
      <c r="BF209" s="121">
        <f>$C209*INDEX(Curves!$BI$8:$BI$68,BF$4-$B209+1)</f>
        <v/>
      </c>
      <c r="BG209" s="121">
        <f>$C209*INDEX(Curves!$BI$8:$BI$68,BG$4-$B209+1)</f>
        <v/>
      </c>
      <c r="BH209" s="121">
        <f>$C209*INDEX(Curves!$BI$8:$BI$68,BH$4-$B209+1)</f>
        <v/>
      </c>
      <c r="BI209" s="121">
        <f>$C209*INDEX(Curves!$BI$8:$BI$68,BI$4-$B209+1)</f>
        <v/>
      </c>
      <c r="BJ209" s="121">
        <f>$C209*INDEX(Curves!$BI$8:$BI$68,BJ$4-$B209+1)</f>
        <v/>
      </c>
      <c r="BK209" s="121">
        <f>$C209*INDEX(Curves!$BI$8:$BI$68,BK$4-$B209+1)</f>
        <v/>
      </c>
      <c r="BL209" s="121">
        <f>$C209*INDEX(Curves!$BI$8:$BI$68,BL$4-$B209+1)</f>
        <v/>
      </c>
    </row>
    <row r="210">
      <c r="A210" s="116" t="inlineStr">
        <is>
          <t>Cohort month 12</t>
        </is>
      </c>
      <c r="B210" s="116" t="n">
        <v>12</v>
      </c>
      <c r="C210" s="33">
        <f>INDEX(Ops!$E$110:$BL$110,1,$B210)</f>
        <v/>
      </c>
      <c r="Q210" s="121">
        <f>$C210*INDEX(Curves!$BI$8:$BI$68,Q$4-$B210+1)</f>
        <v/>
      </c>
      <c r="R210" s="121">
        <f>$C210*INDEX(Curves!$BI$8:$BI$68,R$4-$B210+1)</f>
        <v/>
      </c>
      <c r="S210" s="121">
        <f>$C210*INDEX(Curves!$BI$8:$BI$68,S$4-$B210+1)</f>
        <v/>
      </c>
      <c r="T210" s="121">
        <f>$C210*INDEX(Curves!$BI$8:$BI$68,T$4-$B210+1)</f>
        <v/>
      </c>
      <c r="U210" s="121">
        <f>$C210*INDEX(Curves!$BI$8:$BI$68,U$4-$B210+1)</f>
        <v/>
      </c>
      <c r="V210" s="121">
        <f>$C210*INDEX(Curves!$BI$8:$BI$68,V$4-$B210+1)</f>
        <v/>
      </c>
      <c r="W210" s="121">
        <f>$C210*INDEX(Curves!$BI$8:$BI$68,W$4-$B210+1)</f>
        <v/>
      </c>
      <c r="X210" s="121">
        <f>$C210*INDEX(Curves!$BI$8:$BI$68,X$4-$B210+1)</f>
        <v/>
      </c>
      <c r="Y210" s="121">
        <f>$C210*INDEX(Curves!$BI$8:$BI$68,Y$4-$B210+1)</f>
        <v/>
      </c>
      <c r="Z210" s="121">
        <f>$C210*INDEX(Curves!$BI$8:$BI$68,Z$4-$B210+1)</f>
        <v/>
      </c>
      <c r="AA210" s="121">
        <f>$C210*INDEX(Curves!$BI$8:$BI$68,AA$4-$B210+1)</f>
        <v/>
      </c>
      <c r="AB210" s="121">
        <f>$C210*INDEX(Curves!$BI$8:$BI$68,AB$4-$B210+1)</f>
        <v/>
      </c>
      <c r="AC210" s="121">
        <f>$C210*INDEX(Curves!$BI$8:$BI$68,AC$4-$B210+1)</f>
        <v/>
      </c>
      <c r="AD210" s="121">
        <f>$C210*INDEX(Curves!$BI$8:$BI$68,AD$4-$B210+1)</f>
        <v/>
      </c>
      <c r="AE210" s="121">
        <f>$C210*INDEX(Curves!$BI$8:$BI$68,AE$4-$B210+1)</f>
        <v/>
      </c>
      <c r="AF210" s="121">
        <f>$C210*INDEX(Curves!$BI$8:$BI$68,AF$4-$B210+1)</f>
        <v/>
      </c>
      <c r="AG210" s="121">
        <f>$C210*INDEX(Curves!$BI$8:$BI$68,AG$4-$B210+1)</f>
        <v/>
      </c>
      <c r="AH210" s="121">
        <f>$C210*INDEX(Curves!$BI$8:$BI$68,AH$4-$B210+1)</f>
        <v/>
      </c>
      <c r="AI210" s="121">
        <f>$C210*INDEX(Curves!$BI$8:$BI$68,AI$4-$B210+1)</f>
        <v/>
      </c>
      <c r="AJ210" s="121">
        <f>$C210*INDEX(Curves!$BI$8:$BI$68,AJ$4-$B210+1)</f>
        <v/>
      </c>
      <c r="AK210" s="121">
        <f>$C210*INDEX(Curves!$BI$8:$BI$68,AK$4-$B210+1)</f>
        <v/>
      </c>
      <c r="AL210" s="121">
        <f>$C210*INDEX(Curves!$BI$8:$BI$68,AL$4-$B210+1)</f>
        <v/>
      </c>
      <c r="AM210" s="121">
        <f>$C210*INDEX(Curves!$BI$8:$BI$68,AM$4-$B210+1)</f>
        <v/>
      </c>
      <c r="AN210" s="121">
        <f>$C210*INDEX(Curves!$BI$8:$BI$68,AN$4-$B210+1)</f>
        <v/>
      </c>
      <c r="AO210" s="121">
        <f>$C210*INDEX(Curves!$BI$8:$BI$68,AO$4-$B210+1)</f>
        <v/>
      </c>
      <c r="AP210" s="121">
        <f>$C210*INDEX(Curves!$BI$8:$BI$68,AP$4-$B210+1)</f>
        <v/>
      </c>
      <c r="AQ210" s="121">
        <f>$C210*INDEX(Curves!$BI$8:$BI$68,AQ$4-$B210+1)</f>
        <v/>
      </c>
      <c r="AR210" s="121">
        <f>$C210*INDEX(Curves!$BI$8:$BI$68,AR$4-$B210+1)</f>
        <v/>
      </c>
      <c r="AS210" s="121">
        <f>$C210*INDEX(Curves!$BI$8:$BI$68,AS$4-$B210+1)</f>
        <v/>
      </c>
      <c r="AT210" s="121">
        <f>$C210*INDEX(Curves!$BI$8:$BI$68,AT$4-$B210+1)</f>
        <v/>
      </c>
      <c r="AU210" s="121">
        <f>$C210*INDEX(Curves!$BI$8:$BI$68,AU$4-$B210+1)</f>
        <v/>
      </c>
      <c r="AV210" s="121">
        <f>$C210*INDEX(Curves!$BI$8:$BI$68,AV$4-$B210+1)</f>
        <v/>
      </c>
      <c r="AW210" s="121">
        <f>$C210*INDEX(Curves!$BI$8:$BI$68,AW$4-$B210+1)</f>
        <v/>
      </c>
      <c r="AX210" s="121">
        <f>$C210*INDEX(Curves!$BI$8:$BI$68,AX$4-$B210+1)</f>
        <v/>
      </c>
      <c r="AY210" s="121">
        <f>$C210*INDEX(Curves!$BI$8:$BI$68,AY$4-$B210+1)</f>
        <v/>
      </c>
      <c r="AZ210" s="121">
        <f>$C210*INDEX(Curves!$BI$8:$BI$68,AZ$4-$B210+1)</f>
        <v/>
      </c>
      <c r="BA210" s="121">
        <f>$C210*INDEX(Curves!$BI$8:$BI$68,BA$4-$B210+1)</f>
        <v/>
      </c>
      <c r="BB210" s="121">
        <f>$C210*INDEX(Curves!$BI$8:$BI$68,BB$4-$B210+1)</f>
        <v/>
      </c>
      <c r="BC210" s="121">
        <f>$C210*INDEX(Curves!$BI$8:$BI$68,BC$4-$B210+1)</f>
        <v/>
      </c>
      <c r="BD210" s="121">
        <f>$C210*INDEX(Curves!$BI$8:$BI$68,BD$4-$B210+1)</f>
        <v/>
      </c>
      <c r="BE210" s="121">
        <f>$C210*INDEX(Curves!$BI$8:$BI$68,BE$4-$B210+1)</f>
        <v/>
      </c>
      <c r="BF210" s="121">
        <f>$C210*INDEX(Curves!$BI$8:$BI$68,BF$4-$B210+1)</f>
        <v/>
      </c>
      <c r="BG210" s="121">
        <f>$C210*INDEX(Curves!$BI$8:$BI$68,BG$4-$B210+1)</f>
        <v/>
      </c>
      <c r="BH210" s="121">
        <f>$C210*INDEX(Curves!$BI$8:$BI$68,BH$4-$B210+1)</f>
        <v/>
      </c>
      <c r="BI210" s="121">
        <f>$C210*INDEX(Curves!$BI$8:$BI$68,BI$4-$B210+1)</f>
        <v/>
      </c>
      <c r="BJ210" s="121">
        <f>$C210*INDEX(Curves!$BI$8:$BI$68,BJ$4-$B210+1)</f>
        <v/>
      </c>
      <c r="BK210" s="121">
        <f>$C210*INDEX(Curves!$BI$8:$BI$68,BK$4-$B210+1)</f>
        <v/>
      </c>
      <c r="BL210" s="121">
        <f>$C210*INDEX(Curves!$BI$8:$BI$68,BL$4-$B210+1)</f>
        <v/>
      </c>
    </row>
    <row r="211">
      <c r="A211" s="116" t="inlineStr">
        <is>
          <t>Cohort month 13</t>
        </is>
      </c>
      <c r="B211" s="116" t="n">
        <v>13</v>
      </c>
      <c r="C211" s="33">
        <f>INDEX(Ops!$E$110:$BL$110,1,$B211)</f>
        <v/>
      </c>
      <c r="R211" s="121">
        <f>$C211*INDEX(Curves!$BI$8:$BI$68,R$4-$B211+1)</f>
        <v/>
      </c>
      <c r="S211" s="121">
        <f>$C211*INDEX(Curves!$BI$8:$BI$68,S$4-$B211+1)</f>
        <v/>
      </c>
      <c r="T211" s="121">
        <f>$C211*INDEX(Curves!$BI$8:$BI$68,T$4-$B211+1)</f>
        <v/>
      </c>
      <c r="U211" s="121">
        <f>$C211*INDEX(Curves!$BI$8:$BI$68,U$4-$B211+1)</f>
        <v/>
      </c>
      <c r="V211" s="121">
        <f>$C211*INDEX(Curves!$BI$8:$BI$68,V$4-$B211+1)</f>
        <v/>
      </c>
      <c r="W211" s="121">
        <f>$C211*INDEX(Curves!$BI$8:$BI$68,W$4-$B211+1)</f>
        <v/>
      </c>
      <c r="X211" s="121">
        <f>$C211*INDEX(Curves!$BI$8:$BI$68,X$4-$B211+1)</f>
        <v/>
      </c>
      <c r="Y211" s="121">
        <f>$C211*INDEX(Curves!$BI$8:$BI$68,Y$4-$B211+1)</f>
        <v/>
      </c>
      <c r="Z211" s="121">
        <f>$C211*INDEX(Curves!$BI$8:$BI$68,Z$4-$B211+1)</f>
        <v/>
      </c>
      <c r="AA211" s="121">
        <f>$C211*INDEX(Curves!$BI$8:$BI$68,AA$4-$B211+1)</f>
        <v/>
      </c>
      <c r="AB211" s="121">
        <f>$C211*INDEX(Curves!$BI$8:$BI$68,AB$4-$B211+1)</f>
        <v/>
      </c>
      <c r="AC211" s="121">
        <f>$C211*INDEX(Curves!$BI$8:$BI$68,AC$4-$B211+1)</f>
        <v/>
      </c>
      <c r="AD211" s="121">
        <f>$C211*INDEX(Curves!$BI$8:$BI$68,AD$4-$B211+1)</f>
        <v/>
      </c>
      <c r="AE211" s="121">
        <f>$C211*INDEX(Curves!$BI$8:$BI$68,AE$4-$B211+1)</f>
        <v/>
      </c>
      <c r="AF211" s="121">
        <f>$C211*INDEX(Curves!$BI$8:$BI$68,AF$4-$B211+1)</f>
        <v/>
      </c>
      <c r="AG211" s="121">
        <f>$C211*INDEX(Curves!$BI$8:$BI$68,AG$4-$B211+1)</f>
        <v/>
      </c>
      <c r="AH211" s="121">
        <f>$C211*INDEX(Curves!$BI$8:$BI$68,AH$4-$B211+1)</f>
        <v/>
      </c>
      <c r="AI211" s="121">
        <f>$C211*INDEX(Curves!$BI$8:$BI$68,AI$4-$B211+1)</f>
        <v/>
      </c>
      <c r="AJ211" s="121">
        <f>$C211*INDEX(Curves!$BI$8:$BI$68,AJ$4-$B211+1)</f>
        <v/>
      </c>
      <c r="AK211" s="121">
        <f>$C211*INDEX(Curves!$BI$8:$BI$68,AK$4-$B211+1)</f>
        <v/>
      </c>
      <c r="AL211" s="121">
        <f>$C211*INDEX(Curves!$BI$8:$BI$68,AL$4-$B211+1)</f>
        <v/>
      </c>
      <c r="AM211" s="121">
        <f>$C211*INDEX(Curves!$BI$8:$BI$68,AM$4-$B211+1)</f>
        <v/>
      </c>
      <c r="AN211" s="121">
        <f>$C211*INDEX(Curves!$BI$8:$BI$68,AN$4-$B211+1)</f>
        <v/>
      </c>
      <c r="AO211" s="121">
        <f>$C211*INDEX(Curves!$BI$8:$BI$68,AO$4-$B211+1)</f>
        <v/>
      </c>
      <c r="AP211" s="121">
        <f>$C211*INDEX(Curves!$BI$8:$BI$68,AP$4-$B211+1)</f>
        <v/>
      </c>
      <c r="AQ211" s="121">
        <f>$C211*INDEX(Curves!$BI$8:$BI$68,AQ$4-$B211+1)</f>
        <v/>
      </c>
      <c r="AR211" s="121">
        <f>$C211*INDEX(Curves!$BI$8:$BI$68,AR$4-$B211+1)</f>
        <v/>
      </c>
      <c r="AS211" s="121">
        <f>$C211*INDEX(Curves!$BI$8:$BI$68,AS$4-$B211+1)</f>
        <v/>
      </c>
      <c r="AT211" s="121">
        <f>$C211*INDEX(Curves!$BI$8:$BI$68,AT$4-$B211+1)</f>
        <v/>
      </c>
      <c r="AU211" s="121">
        <f>$C211*INDEX(Curves!$BI$8:$BI$68,AU$4-$B211+1)</f>
        <v/>
      </c>
      <c r="AV211" s="121">
        <f>$C211*INDEX(Curves!$BI$8:$BI$68,AV$4-$B211+1)</f>
        <v/>
      </c>
      <c r="AW211" s="121">
        <f>$C211*INDEX(Curves!$BI$8:$BI$68,AW$4-$B211+1)</f>
        <v/>
      </c>
      <c r="AX211" s="121">
        <f>$C211*INDEX(Curves!$BI$8:$BI$68,AX$4-$B211+1)</f>
        <v/>
      </c>
      <c r="AY211" s="121">
        <f>$C211*INDEX(Curves!$BI$8:$BI$68,AY$4-$B211+1)</f>
        <v/>
      </c>
      <c r="AZ211" s="121">
        <f>$C211*INDEX(Curves!$BI$8:$BI$68,AZ$4-$B211+1)</f>
        <v/>
      </c>
      <c r="BA211" s="121">
        <f>$C211*INDEX(Curves!$BI$8:$BI$68,BA$4-$B211+1)</f>
        <v/>
      </c>
      <c r="BB211" s="121">
        <f>$C211*INDEX(Curves!$BI$8:$BI$68,BB$4-$B211+1)</f>
        <v/>
      </c>
      <c r="BC211" s="121">
        <f>$C211*INDEX(Curves!$BI$8:$BI$68,BC$4-$B211+1)</f>
        <v/>
      </c>
      <c r="BD211" s="121">
        <f>$C211*INDEX(Curves!$BI$8:$BI$68,BD$4-$B211+1)</f>
        <v/>
      </c>
      <c r="BE211" s="121">
        <f>$C211*INDEX(Curves!$BI$8:$BI$68,BE$4-$B211+1)</f>
        <v/>
      </c>
      <c r="BF211" s="121">
        <f>$C211*INDEX(Curves!$BI$8:$BI$68,BF$4-$B211+1)</f>
        <v/>
      </c>
      <c r="BG211" s="121">
        <f>$C211*INDEX(Curves!$BI$8:$BI$68,BG$4-$B211+1)</f>
        <v/>
      </c>
      <c r="BH211" s="121">
        <f>$C211*INDEX(Curves!$BI$8:$BI$68,BH$4-$B211+1)</f>
        <v/>
      </c>
      <c r="BI211" s="121">
        <f>$C211*INDEX(Curves!$BI$8:$BI$68,BI$4-$B211+1)</f>
        <v/>
      </c>
      <c r="BJ211" s="121">
        <f>$C211*INDEX(Curves!$BI$8:$BI$68,BJ$4-$B211+1)</f>
        <v/>
      </c>
      <c r="BK211" s="121">
        <f>$C211*INDEX(Curves!$BI$8:$BI$68,BK$4-$B211+1)</f>
        <v/>
      </c>
      <c r="BL211" s="121">
        <f>$C211*INDEX(Curves!$BI$8:$BI$68,BL$4-$B211+1)</f>
        <v/>
      </c>
    </row>
    <row r="212">
      <c r="A212" s="116" t="inlineStr">
        <is>
          <t>Cohort month 14</t>
        </is>
      </c>
      <c r="B212" s="116" t="n">
        <v>14</v>
      </c>
      <c r="C212" s="33">
        <f>INDEX(Ops!$E$110:$BL$110,1,$B212)</f>
        <v/>
      </c>
      <c r="S212" s="121">
        <f>$C212*INDEX(Curves!$BI$8:$BI$68,S$4-$B212+1)</f>
        <v/>
      </c>
      <c r="T212" s="121">
        <f>$C212*INDEX(Curves!$BI$8:$BI$68,T$4-$B212+1)</f>
        <v/>
      </c>
      <c r="U212" s="121">
        <f>$C212*INDEX(Curves!$BI$8:$BI$68,U$4-$B212+1)</f>
        <v/>
      </c>
      <c r="V212" s="121">
        <f>$C212*INDEX(Curves!$BI$8:$BI$68,V$4-$B212+1)</f>
        <v/>
      </c>
      <c r="W212" s="121">
        <f>$C212*INDEX(Curves!$BI$8:$BI$68,W$4-$B212+1)</f>
        <v/>
      </c>
      <c r="X212" s="121">
        <f>$C212*INDEX(Curves!$BI$8:$BI$68,X$4-$B212+1)</f>
        <v/>
      </c>
      <c r="Y212" s="121">
        <f>$C212*INDEX(Curves!$BI$8:$BI$68,Y$4-$B212+1)</f>
        <v/>
      </c>
      <c r="Z212" s="121">
        <f>$C212*INDEX(Curves!$BI$8:$BI$68,Z$4-$B212+1)</f>
        <v/>
      </c>
      <c r="AA212" s="121">
        <f>$C212*INDEX(Curves!$BI$8:$BI$68,AA$4-$B212+1)</f>
        <v/>
      </c>
      <c r="AB212" s="121">
        <f>$C212*INDEX(Curves!$BI$8:$BI$68,AB$4-$B212+1)</f>
        <v/>
      </c>
      <c r="AC212" s="121">
        <f>$C212*INDEX(Curves!$BI$8:$BI$68,AC$4-$B212+1)</f>
        <v/>
      </c>
      <c r="AD212" s="121">
        <f>$C212*INDEX(Curves!$BI$8:$BI$68,AD$4-$B212+1)</f>
        <v/>
      </c>
      <c r="AE212" s="121">
        <f>$C212*INDEX(Curves!$BI$8:$BI$68,AE$4-$B212+1)</f>
        <v/>
      </c>
      <c r="AF212" s="121">
        <f>$C212*INDEX(Curves!$BI$8:$BI$68,AF$4-$B212+1)</f>
        <v/>
      </c>
      <c r="AG212" s="121">
        <f>$C212*INDEX(Curves!$BI$8:$BI$68,AG$4-$B212+1)</f>
        <v/>
      </c>
      <c r="AH212" s="121">
        <f>$C212*INDEX(Curves!$BI$8:$BI$68,AH$4-$B212+1)</f>
        <v/>
      </c>
      <c r="AI212" s="121">
        <f>$C212*INDEX(Curves!$BI$8:$BI$68,AI$4-$B212+1)</f>
        <v/>
      </c>
      <c r="AJ212" s="121">
        <f>$C212*INDEX(Curves!$BI$8:$BI$68,AJ$4-$B212+1)</f>
        <v/>
      </c>
      <c r="AK212" s="121">
        <f>$C212*INDEX(Curves!$BI$8:$BI$68,AK$4-$B212+1)</f>
        <v/>
      </c>
      <c r="AL212" s="121">
        <f>$C212*INDEX(Curves!$BI$8:$BI$68,AL$4-$B212+1)</f>
        <v/>
      </c>
      <c r="AM212" s="121">
        <f>$C212*INDEX(Curves!$BI$8:$BI$68,AM$4-$B212+1)</f>
        <v/>
      </c>
      <c r="AN212" s="121">
        <f>$C212*INDEX(Curves!$BI$8:$BI$68,AN$4-$B212+1)</f>
        <v/>
      </c>
      <c r="AO212" s="121">
        <f>$C212*INDEX(Curves!$BI$8:$BI$68,AO$4-$B212+1)</f>
        <v/>
      </c>
      <c r="AP212" s="121">
        <f>$C212*INDEX(Curves!$BI$8:$BI$68,AP$4-$B212+1)</f>
        <v/>
      </c>
      <c r="AQ212" s="121">
        <f>$C212*INDEX(Curves!$BI$8:$BI$68,AQ$4-$B212+1)</f>
        <v/>
      </c>
      <c r="AR212" s="121">
        <f>$C212*INDEX(Curves!$BI$8:$BI$68,AR$4-$B212+1)</f>
        <v/>
      </c>
      <c r="AS212" s="121">
        <f>$C212*INDEX(Curves!$BI$8:$BI$68,AS$4-$B212+1)</f>
        <v/>
      </c>
      <c r="AT212" s="121">
        <f>$C212*INDEX(Curves!$BI$8:$BI$68,AT$4-$B212+1)</f>
        <v/>
      </c>
      <c r="AU212" s="121">
        <f>$C212*INDEX(Curves!$BI$8:$BI$68,AU$4-$B212+1)</f>
        <v/>
      </c>
      <c r="AV212" s="121">
        <f>$C212*INDEX(Curves!$BI$8:$BI$68,AV$4-$B212+1)</f>
        <v/>
      </c>
      <c r="AW212" s="121">
        <f>$C212*INDEX(Curves!$BI$8:$BI$68,AW$4-$B212+1)</f>
        <v/>
      </c>
      <c r="AX212" s="121">
        <f>$C212*INDEX(Curves!$BI$8:$BI$68,AX$4-$B212+1)</f>
        <v/>
      </c>
      <c r="AY212" s="121">
        <f>$C212*INDEX(Curves!$BI$8:$BI$68,AY$4-$B212+1)</f>
        <v/>
      </c>
      <c r="AZ212" s="121">
        <f>$C212*INDEX(Curves!$BI$8:$BI$68,AZ$4-$B212+1)</f>
        <v/>
      </c>
      <c r="BA212" s="121">
        <f>$C212*INDEX(Curves!$BI$8:$BI$68,BA$4-$B212+1)</f>
        <v/>
      </c>
      <c r="BB212" s="121">
        <f>$C212*INDEX(Curves!$BI$8:$BI$68,BB$4-$B212+1)</f>
        <v/>
      </c>
      <c r="BC212" s="121">
        <f>$C212*INDEX(Curves!$BI$8:$BI$68,BC$4-$B212+1)</f>
        <v/>
      </c>
      <c r="BD212" s="121">
        <f>$C212*INDEX(Curves!$BI$8:$BI$68,BD$4-$B212+1)</f>
        <v/>
      </c>
      <c r="BE212" s="121">
        <f>$C212*INDEX(Curves!$BI$8:$BI$68,BE$4-$B212+1)</f>
        <v/>
      </c>
      <c r="BF212" s="121">
        <f>$C212*INDEX(Curves!$BI$8:$BI$68,BF$4-$B212+1)</f>
        <v/>
      </c>
      <c r="BG212" s="121">
        <f>$C212*INDEX(Curves!$BI$8:$BI$68,BG$4-$B212+1)</f>
        <v/>
      </c>
      <c r="BH212" s="121">
        <f>$C212*INDEX(Curves!$BI$8:$BI$68,BH$4-$B212+1)</f>
        <v/>
      </c>
      <c r="BI212" s="121">
        <f>$C212*INDEX(Curves!$BI$8:$BI$68,BI$4-$B212+1)</f>
        <v/>
      </c>
      <c r="BJ212" s="121">
        <f>$C212*INDEX(Curves!$BI$8:$BI$68,BJ$4-$B212+1)</f>
        <v/>
      </c>
      <c r="BK212" s="121">
        <f>$C212*INDEX(Curves!$BI$8:$BI$68,BK$4-$B212+1)</f>
        <v/>
      </c>
      <c r="BL212" s="121">
        <f>$C212*INDEX(Curves!$BI$8:$BI$68,BL$4-$B212+1)</f>
        <v/>
      </c>
    </row>
    <row r="213">
      <c r="A213" s="116" t="inlineStr">
        <is>
          <t>Cohort month 15</t>
        </is>
      </c>
      <c r="B213" s="116" t="n">
        <v>15</v>
      </c>
      <c r="C213" s="33">
        <f>INDEX(Ops!$E$110:$BL$110,1,$B213)</f>
        <v/>
      </c>
      <c r="T213" s="121">
        <f>$C213*INDEX(Curves!$BI$8:$BI$68,T$4-$B213+1)</f>
        <v/>
      </c>
      <c r="U213" s="121">
        <f>$C213*INDEX(Curves!$BI$8:$BI$68,U$4-$B213+1)</f>
        <v/>
      </c>
      <c r="V213" s="121">
        <f>$C213*INDEX(Curves!$BI$8:$BI$68,V$4-$B213+1)</f>
        <v/>
      </c>
      <c r="W213" s="121">
        <f>$C213*INDEX(Curves!$BI$8:$BI$68,W$4-$B213+1)</f>
        <v/>
      </c>
      <c r="X213" s="121">
        <f>$C213*INDEX(Curves!$BI$8:$BI$68,X$4-$B213+1)</f>
        <v/>
      </c>
      <c r="Y213" s="121">
        <f>$C213*INDEX(Curves!$BI$8:$BI$68,Y$4-$B213+1)</f>
        <v/>
      </c>
      <c r="Z213" s="121">
        <f>$C213*INDEX(Curves!$BI$8:$BI$68,Z$4-$B213+1)</f>
        <v/>
      </c>
      <c r="AA213" s="121">
        <f>$C213*INDEX(Curves!$BI$8:$BI$68,AA$4-$B213+1)</f>
        <v/>
      </c>
      <c r="AB213" s="121">
        <f>$C213*INDEX(Curves!$BI$8:$BI$68,AB$4-$B213+1)</f>
        <v/>
      </c>
      <c r="AC213" s="121">
        <f>$C213*INDEX(Curves!$BI$8:$BI$68,AC$4-$B213+1)</f>
        <v/>
      </c>
      <c r="AD213" s="121">
        <f>$C213*INDEX(Curves!$BI$8:$BI$68,AD$4-$B213+1)</f>
        <v/>
      </c>
      <c r="AE213" s="121">
        <f>$C213*INDEX(Curves!$BI$8:$BI$68,AE$4-$B213+1)</f>
        <v/>
      </c>
      <c r="AF213" s="121">
        <f>$C213*INDEX(Curves!$BI$8:$BI$68,AF$4-$B213+1)</f>
        <v/>
      </c>
      <c r="AG213" s="121">
        <f>$C213*INDEX(Curves!$BI$8:$BI$68,AG$4-$B213+1)</f>
        <v/>
      </c>
      <c r="AH213" s="121">
        <f>$C213*INDEX(Curves!$BI$8:$BI$68,AH$4-$B213+1)</f>
        <v/>
      </c>
      <c r="AI213" s="121">
        <f>$C213*INDEX(Curves!$BI$8:$BI$68,AI$4-$B213+1)</f>
        <v/>
      </c>
      <c r="AJ213" s="121">
        <f>$C213*INDEX(Curves!$BI$8:$BI$68,AJ$4-$B213+1)</f>
        <v/>
      </c>
      <c r="AK213" s="121">
        <f>$C213*INDEX(Curves!$BI$8:$BI$68,AK$4-$B213+1)</f>
        <v/>
      </c>
      <c r="AL213" s="121">
        <f>$C213*INDEX(Curves!$BI$8:$BI$68,AL$4-$B213+1)</f>
        <v/>
      </c>
      <c r="AM213" s="121">
        <f>$C213*INDEX(Curves!$BI$8:$BI$68,AM$4-$B213+1)</f>
        <v/>
      </c>
      <c r="AN213" s="121">
        <f>$C213*INDEX(Curves!$BI$8:$BI$68,AN$4-$B213+1)</f>
        <v/>
      </c>
      <c r="AO213" s="121">
        <f>$C213*INDEX(Curves!$BI$8:$BI$68,AO$4-$B213+1)</f>
        <v/>
      </c>
      <c r="AP213" s="121">
        <f>$C213*INDEX(Curves!$BI$8:$BI$68,AP$4-$B213+1)</f>
        <v/>
      </c>
      <c r="AQ213" s="121">
        <f>$C213*INDEX(Curves!$BI$8:$BI$68,AQ$4-$B213+1)</f>
        <v/>
      </c>
      <c r="AR213" s="121">
        <f>$C213*INDEX(Curves!$BI$8:$BI$68,AR$4-$B213+1)</f>
        <v/>
      </c>
      <c r="AS213" s="121">
        <f>$C213*INDEX(Curves!$BI$8:$BI$68,AS$4-$B213+1)</f>
        <v/>
      </c>
      <c r="AT213" s="121">
        <f>$C213*INDEX(Curves!$BI$8:$BI$68,AT$4-$B213+1)</f>
        <v/>
      </c>
      <c r="AU213" s="121">
        <f>$C213*INDEX(Curves!$BI$8:$BI$68,AU$4-$B213+1)</f>
        <v/>
      </c>
      <c r="AV213" s="121">
        <f>$C213*INDEX(Curves!$BI$8:$BI$68,AV$4-$B213+1)</f>
        <v/>
      </c>
      <c r="AW213" s="121">
        <f>$C213*INDEX(Curves!$BI$8:$BI$68,AW$4-$B213+1)</f>
        <v/>
      </c>
      <c r="AX213" s="121">
        <f>$C213*INDEX(Curves!$BI$8:$BI$68,AX$4-$B213+1)</f>
        <v/>
      </c>
      <c r="AY213" s="121">
        <f>$C213*INDEX(Curves!$BI$8:$BI$68,AY$4-$B213+1)</f>
        <v/>
      </c>
      <c r="AZ213" s="121">
        <f>$C213*INDEX(Curves!$BI$8:$BI$68,AZ$4-$B213+1)</f>
        <v/>
      </c>
      <c r="BA213" s="121">
        <f>$C213*INDEX(Curves!$BI$8:$BI$68,BA$4-$B213+1)</f>
        <v/>
      </c>
      <c r="BB213" s="121">
        <f>$C213*INDEX(Curves!$BI$8:$BI$68,BB$4-$B213+1)</f>
        <v/>
      </c>
      <c r="BC213" s="121">
        <f>$C213*INDEX(Curves!$BI$8:$BI$68,BC$4-$B213+1)</f>
        <v/>
      </c>
      <c r="BD213" s="121">
        <f>$C213*INDEX(Curves!$BI$8:$BI$68,BD$4-$B213+1)</f>
        <v/>
      </c>
      <c r="BE213" s="121">
        <f>$C213*INDEX(Curves!$BI$8:$BI$68,BE$4-$B213+1)</f>
        <v/>
      </c>
      <c r="BF213" s="121">
        <f>$C213*INDEX(Curves!$BI$8:$BI$68,BF$4-$B213+1)</f>
        <v/>
      </c>
      <c r="BG213" s="121">
        <f>$C213*INDEX(Curves!$BI$8:$BI$68,BG$4-$B213+1)</f>
        <v/>
      </c>
      <c r="BH213" s="121">
        <f>$C213*INDEX(Curves!$BI$8:$BI$68,BH$4-$B213+1)</f>
        <v/>
      </c>
      <c r="BI213" s="121">
        <f>$C213*INDEX(Curves!$BI$8:$BI$68,BI$4-$B213+1)</f>
        <v/>
      </c>
      <c r="BJ213" s="121">
        <f>$C213*INDEX(Curves!$BI$8:$BI$68,BJ$4-$B213+1)</f>
        <v/>
      </c>
      <c r="BK213" s="121">
        <f>$C213*INDEX(Curves!$BI$8:$BI$68,BK$4-$B213+1)</f>
        <v/>
      </c>
      <c r="BL213" s="121">
        <f>$C213*INDEX(Curves!$BI$8:$BI$68,BL$4-$B213+1)</f>
        <v/>
      </c>
    </row>
    <row r="214">
      <c r="A214" s="116" t="inlineStr">
        <is>
          <t>Cohort month 16</t>
        </is>
      </c>
      <c r="B214" s="116" t="n">
        <v>16</v>
      </c>
      <c r="C214" s="33">
        <f>INDEX(Ops!$E$110:$BL$110,1,$B214)</f>
        <v/>
      </c>
      <c r="U214" s="121">
        <f>$C214*INDEX(Curves!$BI$8:$BI$68,U$4-$B214+1)</f>
        <v/>
      </c>
      <c r="V214" s="121">
        <f>$C214*INDEX(Curves!$BI$8:$BI$68,V$4-$B214+1)</f>
        <v/>
      </c>
      <c r="W214" s="121">
        <f>$C214*INDEX(Curves!$BI$8:$BI$68,W$4-$B214+1)</f>
        <v/>
      </c>
      <c r="X214" s="121">
        <f>$C214*INDEX(Curves!$BI$8:$BI$68,X$4-$B214+1)</f>
        <v/>
      </c>
      <c r="Y214" s="121">
        <f>$C214*INDEX(Curves!$BI$8:$BI$68,Y$4-$B214+1)</f>
        <v/>
      </c>
      <c r="Z214" s="121">
        <f>$C214*INDEX(Curves!$BI$8:$BI$68,Z$4-$B214+1)</f>
        <v/>
      </c>
      <c r="AA214" s="121">
        <f>$C214*INDEX(Curves!$BI$8:$BI$68,AA$4-$B214+1)</f>
        <v/>
      </c>
      <c r="AB214" s="121">
        <f>$C214*INDEX(Curves!$BI$8:$BI$68,AB$4-$B214+1)</f>
        <v/>
      </c>
      <c r="AC214" s="121">
        <f>$C214*INDEX(Curves!$BI$8:$BI$68,AC$4-$B214+1)</f>
        <v/>
      </c>
      <c r="AD214" s="121">
        <f>$C214*INDEX(Curves!$BI$8:$BI$68,AD$4-$B214+1)</f>
        <v/>
      </c>
      <c r="AE214" s="121">
        <f>$C214*INDEX(Curves!$BI$8:$BI$68,AE$4-$B214+1)</f>
        <v/>
      </c>
      <c r="AF214" s="121">
        <f>$C214*INDEX(Curves!$BI$8:$BI$68,AF$4-$B214+1)</f>
        <v/>
      </c>
      <c r="AG214" s="121">
        <f>$C214*INDEX(Curves!$BI$8:$BI$68,AG$4-$B214+1)</f>
        <v/>
      </c>
      <c r="AH214" s="121">
        <f>$C214*INDEX(Curves!$BI$8:$BI$68,AH$4-$B214+1)</f>
        <v/>
      </c>
      <c r="AI214" s="121">
        <f>$C214*INDEX(Curves!$BI$8:$BI$68,AI$4-$B214+1)</f>
        <v/>
      </c>
      <c r="AJ214" s="121">
        <f>$C214*INDEX(Curves!$BI$8:$BI$68,AJ$4-$B214+1)</f>
        <v/>
      </c>
      <c r="AK214" s="121">
        <f>$C214*INDEX(Curves!$BI$8:$BI$68,AK$4-$B214+1)</f>
        <v/>
      </c>
      <c r="AL214" s="121">
        <f>$C214*INDEX(Curves!$BI$8:$BI$68,AL$4-$B214+1)</f>
        <v/>
      </c>
      <c r="AM214" s="121">
        <f>$C214*INDEX(Curves!$BI$8:$BI$68,AM$4-$B214+1)</f>
        <v/>
      </c>
      <c r="AN214" s="121">
        <f>$C214*INDEX(Curves!$BI$8:$BI$68,AN$4-$B214+1)</f>
        <v/>
      </c>
      <c r="AO214" s="121">
        <f>$C214*INDEX(Curves!$BI$8:$BI$68,AO$4-$B214+1)</f>
        <v/>
      </c>
      <c r="AP214" s="121">
        <f>$C214*INDEX(Curves!$BI$8:$BI$68,AP$4-$B214+1)</f>
        <v/>
      </c>
      <c r="AQ214" s="121">
        <f>$C214*INDEX(Curves!$BI$8:$BI$68,AQ$4-$B214+1)</f>
        <v/>
      </c>
      <c r="AR214" s="121">
        <f>$C214*INDEX(Curves!$BI$8:$BI$68,AR$4-$B214+1)</f>
        <v/>
      </c>
      <c r="AS214" s="121">
        <f>$C214*INDEX(Curves!$BI$8:$BI$68,AS$4-$B214+1)</f>
        <v/>
      </c>
      <c r="AT214" s="121">
        <f>$C214*INDEX(Curves!$BI$8:$BI$68,AT$4-$B214+1)</f>
        <v/>
      </c>
      <c r="AU214" s="121">
        <f>$C214*INDEX(Curves!$BI$8:$BI$68,AU$4-$B214+1)</f>
        <v/>
      </c>
      <c r="AV214" s="121">
        <f>$C214*INDEX(Curves!$BI$8:$BI$68,AV$4-$B214+1)</f>
        <v/>
      </c>
      <c r="AW214" s="121">
        <f>$C214*INDEX(Curves!$BI$8:$BI$68,AW$4-$B214+1)</f>
        <v/>
      </c>
      <c r="AX214" s="121">
        <f>$C214*INDEX(Curves!$BI$8:$BI$68,AX$4-$B214+1)</f>
        <v/>
      </c>
      <c r="AY214" s="121">
        <f>$C214*INDEX(Curves!$BI$8:$BI$68,AY$4-$B214+1)</f>
        <v/>
      </c>
      <c r="AZ214" s="121">
        <f>$C214*INDEX(Curves!$BI$8:$BI$68,AZ$4-$B214+1)</f>
        <v/>
      </c>
      <c r="BA214" s="121">
        <f>$C214*INDEX(Curves!$BI$8:$BI$68,BA$4-$B214+1)</f>
        <v/>
      </c>
      <c r="BB214" s="121">
        <f>$C214*INDEX(Curves!$BI$8:$BI$68,BB$4-$B214+1)</f>
        <v/>
      </c>
      <c r="BC214" s="121">
        <f>$C214*INDEX(Curves!$BI$8:$BI$68,BC$4-$B214+1)</f>
        <v/>
      </c>
      <c r="BD214" s="121">
        <f>$C214*INDEX(Curves!$BI$8:$BI$68,BD$4-$B214+1)</f>
        <v/>
      </c>
      <c r="BE214" s="121">
        <f>$C214*INDEX(Curves!$BI$8:$BI$68,BE$4-$B214+1)</f>
        <v/>
      </c>
      <c r="BF214" s="121">
        <f>$C214*INDEX(Curves!$BI$8:$BI$68,BF$4-$B214+1)</f>
        <v/>
      </c>
      <c r="BG214" s="121">
        <f>$C214*INDEX(Curves!$BI$8:$BI$68,BG$4-$B214+1)</f>
        <v/>
      </c>
      <c r="BH214" s="121">
        <f>$C214*INDEX(Curves!$BI$8:$BI$68,BH$4-$B214+1)</f>
        <v/>
      </c>
      <c r="BI214" s="121">
        <f>$C214*INDEX(Curves!$BI$8:$BI$68,BI$4-$B214+1)</f>
        <v/>
      </c>
      <c r="BJ214" s="121">
        <f>$C214*INDEX(Curves!$BI$8:$BI$68,BJ$4-$B214+1)</f>
        <v/>
      </c>
      <c r="BK214" s="121">
        <f>$C214*INDEX(Curves!$BI$8:$BI$68,BK$4-$B214+1)</f>
        <v/>
      </c>
      <c r="BL214" s="121">
        <f>$C214*INDEX(Curves!$BI$8:$BI$68,BL$4-$B214+1)</f>
        <v/>
      </c>
    </row>
    <row r="215">
      <c r="A215" s="116" t="inlineStr">
        <is>
          <t>Cohort month 17</t>
        </is>
      </c>
      <c r="B215" s="116" t="n">
        <v>17</v>
      </c>
      <c r="C215" s="33">
        <f>INDEX(Ops!$E$110:$BL$110,1,$B215)</f>
        <v/>
      </c>
      <c r="V215" s="121">
        <f>$C215*INDEX(Curves!$BI$8:$BI$68,V$4-$B215+1)</f>
        <v/>
      </c>
      <c r="W215" s="121">
        <f>$C215*INDEX(Curves!$BI$8:$BI$68,W$4-$B215+1)</f>
        <v/>
      </c>
      <c r="X215" s="121">
        <f>$C215*INDEX(Curves!$BI$8:$BI$68,X$4-$B215+1)</f>
        <v/>
      </c>
      <c r="Y215" s="121">
        <f>$C215*INDEX(Curves!$BI$8:$BI$68,Y$4-$B215+1)</f>
        <v/>
      </c>
      <c r="Z215" s="121">
        <f>$C215*INDEX(Curves!$BI$8:$BI$68,Z$4-$B215+1)</f>
        <v/>
      </c>
      <c r="AA215" s="121">
        <f>$C215*INDEX(Curves!$BI$8:$BI$68,AA$4-$B215+1)</f>
        <v/>
      </c>
      <c r="AB215" s="121">
        <f>$C215*INDEX(Curves!$BI$8:$BI$68,AB$4-$B215+1)</f>
        <v/>
      </c>
      <c r="AC215" s="121">
        <f>$C215*INDEX(Curves!$BI$8:$BI$68,AC$4-$B215+1)</f>
        <v/>
      </c>
      <c r="AD215" s="121">
        <f>$C215*INDEX(Curves!$BI$8:$BI$68,AD$4-$B215+1)</f>
        <v/>
      </c>
      <c r="AE215" s="121">
        <f>$C215*INDEX(Curves!$BI$8:$BI$68,AE$4-$B215+1)</f>
        <v/>
      </c>
      <c r="AF215" s="121">
        <f>$C215*INDEX(Curves!$BI$8:$BI$68,AF$4-$B215+1)</f>
        <v/>
      </c>
      <c r="AG215" s="121">
        <f>$C215*INDEX(Curves!$BI$8:$BI$68,AG$4-$B215+1)</f>
        <v/>
      </c>
      <c r="AH215" s="121">
        <f>$C215*INDEX(Curves!$BI$8:$BI$68,AH$4-$B215+1)</f>
        <v/>
      </c>
      <c r="AI215" s="121">
        <f>$C215*INDEX(Curves!$BI$8:$BI$68,AI$4-$B215+1)</f>
        <v/>
      </c>
      <c r="AJ215" s="121">
        <f>$C215*INDEX(Curves!$BI$8:$BI$68,AJ$4-$B215+1)</f>
        <v/>
      </c>
      <c r="AK215" s="121">
        <f>$C215*INDEX(Curves!$BI$8:$BI$68,AK$4-$B215+1)</f>
        <v/>
      </c>
      <c r="AL215" s="121">
        <f>$C215*INDEX(Curves!$BI$8:$BI$68,AL$4-$B215+1)</f>
        <v/>
      </c>
      <c r="AM215" s="121">
        <f>$C215*INDEX(Curves!$BI$8:$BI$68,AM$4-$B215+1)</f>
        <v/>
      </c>
      <c r="AN215" s="121">
        <f>$C215*INDEX(Curves!$BI$8:$BI$68,AN$4-$B215+1)</f>
        <v/>
      </c>
      <c r="AO215" s="121">
        <f>$C215*INDEX(Curves!$BI$8:$BI$68,AO$4-$B215+1)</f>
        <v/>
      </c>
      <c r="AP215" s="121">
        <f>$C215*INDEX(Curves!$BI$8:$BI$68,AP$4-$B215+1)</f>
        <v/>
      </c>
      <c r="AQ215" s="121">
        <f>$C215*INDEX(Curves!$BI$8:$BI$68,AQ$4-$B215+1)</f>
        <v/>
      </c>
      <c r="AR215" s="121">
        <f>$C215*INDEX(Curves!$BI$8:$BI$68,AR$4-$B215+1)</f>
        <v/>
      </c>
      <c r="AS215" s="121">
        <f>$C215*INDEX(Curves!$BI$8:$BI$68,AS$4-$B215+1)</f>
        <v/>
      </c>
      <c r="AT215" s="121">
        <f>$C215*INDEX(Curves!$BI$8:$BI$68,AT$4-$B215+1)</f>
        <v/>
      </c>
      <c r="AU215" s="121">
        <f>$C215*INDEX(Curves!$BI$8:$BI$68,AU$4-$B215+1)</f>
        <v/>
      </c>
      <c r="AV215" s="121">
        <f>$C215*INDEX(Curves!$BI$8:$BI$68,AV$4-$B215+1)</f>
        <v/>
      </c>
      <c r="AW215" s="121">
        <f>$C215*INDEX(Curves!$BI$8:$BI$68,AW$4-$B215+1)</f>
        <v/>
      </c>
      <c r="AX215" s="121">
        <f>$C215*INDEX(Curves!$BI$8:$BI$68,AX$4-$B215+1)</f>
        <v/>
      </c>
      <c r="AY215" s="121">
        <f>$C215*INDEX(Curves!$BI$8:$BI$68,AY$4-$B215+1)</f>
        <v/>
      </c>
      <c r="AZ215" s="121">
        <f>$C215*INDEX(Curves!$BI$8:$BI$68,AZ$4-$B215+1)</f>
        <v/>
      </c>
      <c r="BA215" s="121">
        <f>$C215*INDEX(Curves!$BI$8:$BI$68,BA$4-$B215+1)</f>
        <v/>
      </c>
      <c r="BB215" s="121">
        <f>$C215*INDEX(Curves!$BI$8:$BI$68,BB$4-$B215+1)</f>
        <v/>
      </c>
      <c r="BC215" s="121">
        <f>$C215*INDEX(Curves!$BI$8:$BI$68,BC$4-$B215+1)</f>
        <v/>
      </c>
      <c r="BD215" s="121">
        <f>$C215*INDEX(Curves!$BI$8:$BI$68,BD$4-$B215+1)</f>
        <v/>
      </c>
      <c r="BE215" s="121">
        <f>$C215*INDEX(Curves!$BI$8:$BI$68,BE$4-$B215+1)</f>
        <v/>
      </c>
      <c r="BF215" s="121">
        <f>$C215*INDEX(Curves!$BI$8:$BI$68,BF$4-$B215+1)</f>
        <v/>
      </c>
      <c r="BG215" s="121">
        <f>$C215*INDEX(Curves!$BI$8:$BI$68,BG$4-$B215+1)</f>
        <v/>
      </c>
      <c r="BH215" s="121">
        <f>$C215*INDEX(Curves!$BI$8:$BI$68,BH$4-$B215+1)</f>
        <v/>
      </c>
      <c r="BI215" s="121">
        <f>$C215*INDEX(Curves!$BI$8:$BI$68,BI$4-$B215+1)</f>
        <v/>
      </c>
      <c r="BJ215" s="121">
        <f>$C215*INDEX(Curves!$BI$8:$BI$68,BJ$4-$B215+1)</f>
        <v/>
      </c>
      <c r="BK215" s="121">
        <f>$C215*INDEX(Curves!$BI$8:$BI$68,BK$4-$B215+1)</f>
        <v/>
      </c>
      <c r="BL215" s="121">
        <f>$C215*INDEX(Curves!$BI$8:$BI$68,BL$4-$B215+1)</f>
        <v/>
      </c>
    </row>
    <row r="216">
      <c r="A216" s="116" t="inlineStr">
        <is>
          <t>Cohort month 18</t>
        </is>
      </c>
      <c r="B216" s="116" t="n">
        <v>18</v>
      </c>
      <c r="C216" s="33">
        <f>INDEX(Ops!$E$110:$BL$110,1,$B216)</f>
        <v/>
      </c>
      <c r="W216" s="121">
        <f>$C216*INDEX(Curves!$BI$8:$BI$68,W$4-$B216+1)</f>
        <v/>
      </c>
      <c r="X216" s="121">
        <f>$C216*INDEX(Curves!$BI$8:$BI$68,X$4-$B216+1)</f>
        <v/>
      </c>
      <c r="Y216" s="121">
        <f>$C216*INDEX(Curves!$BI$8:$BI$68,Y$4-$B216+1)</f>
        <v/>
      </c>
      <c r="Z216" s="121">
        <f>$C216*INDEX(Curves!$BI$8:$BI$68,Z$4-$B216+1)</f>
        <v/>
      </c>
      <c r="AA216" s="121">
        <f>$C216*INDEX(Curves!$BI$8:$BI$68,AA$4-$B216+1)</f>
        <v/>
      </c>
      <c r="AB216" s="121">
        <f>$C216*INDEX(Curves!$BI$8:$BI$68,AB$4-$B216+1)</f>
        <v/>
      </c>
      <c r="AC216" s="121">
        <f>$C216*INDEX(Curves!$BI$8:$BI$68,AC$4-$B216+1)</f>
        <v/>
      </c>
      <c r="AD216" s="121">
        <f>$C216*INDEX(Curves!$BI$8:$BI$68,AD$4-$B216+1)</f>
        <v/>
      </c>
      <c r="AE216" s="121">
        <f>$C216*INDEX(Curves!$BI$8:$BI$68,AE$4-$B216+1)</f>
        <v/>
      </c>
      <c r="AF216" s="121">
        <f>$C216*INDEX(Curves!$BI$8:$BI$68,AF$4-$B216+1)</f>
        <v/>
      </c>
      <c r="AG216" s="121">
        <f>$C216*INDEX(Curves!$BI$8:$BI$68,AG$4-$B216+1)</f>
        <v/>
      </c>
      <c r="AH216" s="121">
        <f>$C216*INDEX(Curves!$BI$8:$BI$68,AH$4-$B216+1)</f>
        <v/>
      </c>
      <c r="AI216" s="121">
        <f>$C216*INDEX(Curves!$BI$8:$BI$68,AI$4-$B216+1)</f>
        <v/>
      </c>
      <c r="AJ216" s="121">
        <f>$C216*INDEX(Curves!$BI$8:$BI$68,AJ$4-$B216+1)</f>
        <v/>
      </c>
      <c r="AK216" s="121">
        <f>$C216*INDEX(Curves!$BI$8:$BI$68,AK$4-$B216+1)</f>
        <v/>
      </c>
      <c r="AL216" s="121">
        <f>$C216*INDEX(Curves!$BI$8:$BI$68,AL$4-$B216+1)</f>
        <v/>
      </c>
      <c r="AM216" s="121">
        <f>$C216*INDEX(Curves!$BI$8:$BI$68,AM$4-$B216+1)</f>
        <v/>
      </c>
      <c r="AN216" s="121">
        <f>$C216*INDEX(Curves!$BI$8:$BI$68,AN$4-$B216+1)</f>
        <v/>
      </c>
      <c r="AO216" s="121">
        <f>$C216*INDEX(Curves!$BI$8:$BI$68,AO$4-$B216+1)</f>
        <v/>
      </c>
      <c r="AP216" s="121">
        <f>$C216*INDEX(Curves!$BI$8:$BI$68,AP$4-$B216+1)</f>
        <v/>
      </c>
      <c r="AQ216" s="121">
        <f>$C216*INDEX(Curves!$BI$8:$BI$68,AQ$4-$B216+1)</f>
        <v/>
      </c>
      <c r="AR216" s="121">
        <f>$C216*INDEX(Curves!$BI$8:$BI$68,AR$4-$B216+1)</f>
        <v/>
      </c>
      <c r="AS216" s="121">
        <f>$C216*INDEX(Curves!$BI$8:$BI$68,AS$4-$B216+1)</f>
        <v/>
      </c>
      <c r="AT216" s="121">
        <f>$C216*INDEX(Curves!$BI$8:$BI$68,AT$4-$B216+1)</f>
        <v/>
      </c>
      <c r="AU216" s="121">
        <f>$C216*INDEX(Curves!$BI$8:$BI$68,AU$4-$B216+1)</f>
        <v/>
      </c>
      <c r="AV216" s="121">
        <f>$C216*INDEX(Curves!$BI$8:$BI$68,AV$4-$B216+1)</f>
        <v/>
      </c>
      <c r="AW216" s="121">
        <f>$C216*INDEX(Curves!$BI$8:$BI$68,AW$4-$B216+1)</f>
        <v/>
      </c>
      <c r="AX216" s="121">
        <f>$C216*INDEX(Curves!$BI$8:$BI$68,AX$4-$B216+1)</f>
        <v/>
      </c>
      <c r="AY216" s="121">
        <f>$C216*INDEX(Curves!$BI$8:$BI$68,AY$4-$B216+1)</f>
        <v/>
      </c>
      <c r="AZ216" s="121">
        <f>$C216*INDEX(Curves!$BI$8:$BI$68,AZ$4-$B216+1)</f>
        <v/>
      </c>
      <c r="BA216" s="121">
        <f>$C216*INDEX(Curves!$BI$8:$BI$68,BA$4-$B216+1)</f>
        <v/>
      </c>
      <c r="BB216" s="121">
        <f>$C216*INDEX(Curves!$BI$8:$BI$68,BB$4-$B216+1)</f>
        <v/>
      </c>
      <c r="BC216" s="121">
        <f>$C216*INDEX(Curves!$BI$8:$BI$68,BC$4-$B216+1)</f>
        <v/>
      </c>
      <c r="BD216" s="121">
        <f>$C216*INDEX(Curves!$BI$8:$BI$68,BD$4-$B216+1)</f>
        <v/>
      </c>
      <c r="BE216" s="121">
        <f>$C216*INDEX(Curves!$BI$8:$BI$68,BE$4-$B216+1)</f>
        <v/>
      </c>
      <c r="BF216" s="121">
        <f>$C216*INDEX(Curves!$BI$8:$BI$68,BF$4-$B216+1)</f>
        <v/>
      </c>
      <c r="BG216" s="121">
        <f>$C216*INDEX(Curves!$BI$8:$BI$68,BG$4-$B216+1)</f>
        <v/>
      </c>
      <c r="BH216" s="121">
        <f>$C216*INDEX(Curves!$BI$8:$BI$68,BH$4-$B216+1)</f>
        <v/>
      </c>
      <c r="BI216" s="121">
        <f>$C216*INDEX(Curves!$BI$8:$BI$68,BI$4-$B216+1)</f>
        <v/>
      </c>
      <c r="BJ216" s="121">
        <f>$C216*INDEX(Curves!$BI$8:$BI$68,BJ$4-$B216+1)</f>
        <v/>
      </c>
      <c r="BK216" s="121">
        <f>$C216*INDEX(Curves!$BI$8:$BI$68,BK$4-$B216+1)</f>
        <v/>
      </c>
      <c r="BL216" s="121">
        <f>$C216*INDEX(Curves!$BI$8:$BI$68,BL$4-$B216+1)</f>
        <v/>
      </c>
    </row>
    <row r="217">
      <c r="A217" s="116" t="inlineStr">
        <is>
          <t>Cohort month 19</t>
        </is>
      </c>
      <c r="B217" s="116" t="n">
        <v>19</v>
      </c>
      <c r="C217" s="33">
        <f>INDEX(Ops!$E$110:$BL$110,1,$B217)</f>
        <v/>
      </c>
      <c r="X217" s="121">
        <f>$C217*INDEX(Curves!$BI$8:$BI$68,X$4-$B217+1)</f>
        <v/>
      </c>
      <c r="Y217" s="121">
        <f>$C217*INDEX(Curves!$BI$8:$BI$68,Y$4-$B217+1)</f>
        <v/>
      </c>
      <c r="Z217" s="121">
        <f>$C217*INDEX(Curves!$BI$8:$BI$68,Z$4-$B217+1)</f>
        <v/>
      </c>
      <c r="AA217" s="121">
        <f>$C217*INDEX(Curves!$BI$8:$BI$68,AA$4-$B217+1)</f>
        <v/>
      </c>
      <c r="AB217" s="121">
        <f>$C217*INDEX(Curves!$BI$8:$BI$68,AB$4-$B217+1)</f>
        <v/>
      </c>
      <c r="AC217" s="121">
        <f>$C217*INDEX(Curves!$BI$8:$BI$68,AC$4-$B217+1)</f>
        <v/>
      </c>
      <c r="AD217" s="121">
        <f>$C217*INDEX(Curves!$BI$8:$BI$68,AD$4-$B217+1)</f>
        <v/>
      </c>
      <c r="AE217" s="121">
        <f>$C217*INDEX(Curves!$BI$8:$BI$68,AE$4-$B217+1)</f>
        <v/>
      </c>
      <c r="AF217" s="121">
        <f>$C217*INDEX(Curves!$BI$8:$BI$68,AF$4-$B217+1)</f>
        <v/>
      </c>
      <c r="AG217" s="121">
        <f>$C217*INDEX(Curves!$BI$8:$BI$68,AG$4-$B217+1)</f>
        <v/>
      </c>
      <c r="AH217" s="121">
        <f>$C217*INDEX(Curves!$BI$8:$BI$68,AH$4-$B217+1)</f>
        <v/>
      </c>
      <c r="AI217" s="121">
        <f>$C217*INDEX(Curves!$BI$8:$BI$68,AI$4-$B217+1)</f>
        <v/>
      </c>
      <c r="AJ217" s="121">
        <f>$C217*INDEX(Curves!$BI$8:$BI$68,AJ$4-$B217+1)</f>
        <v/>
      </c>
      <c r="AK217" s="121">
        <f>$C217*INDEX(Curves!$BI$8:$BI$68,AK$4-$B217+1)</f>
        <v/>
      </c>
      <c r="AL217" s="121">
        <f>$C217*INDEX(Curves!$BI$8:$BI$68,AL$4-$B217+1)</f>
        <v/>
      </c>
      <c r="AM217" s="121">
        <f>$C217*INDEX(Curves!$BI$8:$BI$68,AM$4-$B217+1)</f>
        <v/>
      </c>
      <c r="AN217" s="121">
        <f>$C217*INDEX(Curves!$BI$8:$BI$68,AN$4-$B217+1)</f>
        <v/>
      </c>
      <c r="AO217" s="121">
        <f>$C217*INDEX(Curves!$BI$8:$BI$68,AO$4-$B217+1)</f>
        <v/>
      </c>
      <c r="AP217" s="121">
        <f>$C217*INDEX(Curves!$BI$8:$BI$68,AP$4-$B217+1)</f>
        <v/>
      </c>
      <c r="AQ217" s="121">
        <f>$C217*INDEX(Curves!$BI$8:$BI$68,AQ$4-$B217+1)</f>
        <v/>
      </c>
      <c r="AR217" s="121">
        <f>$C217*INDEX(Curves!$BI$8:$BI$68,AR$4-$B217+1)</f>
        <v/>
      </c>
      <c r="AS217" s="121">
        <f>$C217*INDEX(Curves!$BI$8:$BI$68,AS$4-$B217+1)</f>
        <v/>
      </c>
      <c r="AT217" s="121">
        <f>$C217*INDEX(Curves!$BI$8:$BI$68,AT$4-$B217+1)</f>
        <v/>
      </c>
      <c r="AU217" s="121">
        <f>$C217*INDEX(Curves!$BI$8:$BI$68,AU$4-$B217+1)</f>
        <v/>
      </c>
      <c r="AV217" s="121">
        <f>$C217*INDEX(Curves!$BI$8:$BI$68,AV$4-$B217+1)</f>
        <v/>
      </c>
      <c r="AW217" s="121">
        <f>$C217*INDEX(Curves!$BI$8:$BI$68,AW$4-$B217+1)</f>
        <v/>
      </c>
      <c r="AX217" s="121">
        <f>$C217*INDEX(Curves!$BI$8:$BI$68,AX$4-$B217+1)</f>
        <v/>
      </c>
      <c r="AY217" s="121">
        <f>$C217*INDEX(Curves!$BI$8:$BI$68,AY$4-$B217+1)</f>
        <v/>
      </c>
      <c r="AZ217" s="121">
        <f>$C217*INDEX(Curves!$BI$8:$BI$68,AZ$4-$B217+1)</f>
        <v/>
      </c>
      <c r="BA217" s="121">
        <f>$C217*INDEX(Curves!$BI$8:$BI$68,BA$4-$B217+1)</f>
        <v/>
      </c>
      <c r="BB217" s="121">
        <f>$C217*INDEX(Curves!$BI$8:$BI$68,BB$4-$B217+1)</f>
        <v/>
      </c>
      <c r="BC217" s="121">
        <f>$C217*INDEX(Curves!$BI$8:$BI$68,BC$4-$B217+1)</f>
        <v/>
      </c>
      <c r="BD217" s="121">
        <f>$C217*INDEX(Curves!$BI$8:$BI$68,BD$4-$B217+1)</f>
        <v/>
      </c>
      <c r="BE217" s="121">
        <f>$C217*INDEX(Curves!$BI$8:$BI$68,BE$4-$B217+1)</f>
        <v/>
      </c>
      <c r="BF217" s="121">
        <f>$C217*INDEX(Curves!$BI$8:$BI$68,BF$4-$B217+1)</f>
        <v/>
      </c>
      <c r="BG217" s="121">
        <f>$C217*INDEX(Curves!$BI$8:$BI$68,BG$4-$B217+1)</f>
        <v/>
      </c>
      <c r="BH217" s="121">
        <f>$C217*INDEX(Curves!$BI$8:$BI$68,BH$4-$B217+1)</f>
        <v/>
      </c>
      <c r="BI217" s="121">
        <f>$C217*INDEX(Curves!$BI$8:$BI$68,BI$4-$B217+1)</f>
        <v/>
      </c>
      <c r="BJ217" s="121">
        <f>$C217*INDEX(Curves!$BI$8:$BI$68,BJ$4-$B217+1)</f>
        <v/>
      </c>
      <c r="BK217" s="121">
        <f>$C217*INDEX(Curves!$BI$8:$BI$68,BK$4-$B217+1)</f>
        <v/>
      </c>
      <c r="BL217" s="121">
        <f>$C217*INDEX(Curves!$BI$8:$BI$68,BL$4-$B217+1)</f>
        <v/>
      </c>
    </row>
    <row r="218">
      <c r="A218" s="116" t="inlineStr">
        <is>
          <t>Cohort month 20</t>
        </is>
      </c>
      <c r="B218" s="116" t="n">
        <v>20</v>
      </c>
      <c r="C218" s="33">
        <f>INDEX(Ops!$E$110:$BL$110,1,$B218)</f>
        <v/>
      </c>
      <c r="Y218" s="121">
        <f>$C218*INDEX(Curves!$BI$8:$BI$68,Y$4-$B218+1)</f>
        <v/>
      </c>
      <c r="Z218" s="121">
        <f>$C218*INDEX(Curves!$BI$8:$BI$68,Z$4-$B218+1)</f>
        <v/>
      </c>
      <c r="AA218" s="121">
        <f>$C218*INDEX(Curves!$BI$8:$BI$68,AA$4-$B218+1)</f>
        <v/>
      </c>
      <c r="AB218" s="121">
        <f>$C218*INDEX(Curves!$BI$8:$BI$68,AB$4-$B218+1)</f>
        <v/>
      </c>
      <c r="AC218" s="121">
        <f>$C218*INDEX(Curves!$BI$8:$BI$68,AC$4-$B218+1)</f>
        <v/>
      </c>
      <c r="AD218" s="121">
        <f>$C218*INDEX(Curves!$BI$8:$BI$68,AD$4-$B218+1)</f>
        <v/>
      </c>
      <c r="AE218" s="121">
        <f>$C218*INDEX(Curves!$BI$8:$BI$68,AE$4-$B218+1)</f>
        <v/>
      </c>
      <c r="AF218" s="121">
        <f>$C218*INDEX(Curves!$BI$8:$BI$68,AF$4-$B218+1)</f>
        <v/>
      </c>
      <c r="AG218" s="121">
        <f>$C218*INDEX(Curves!$BI$8:$BI$68,AG$4-$B218+1)</f>
        <v/>
      </c>
      <c r="AH218" s="121">
        <f>$C218*INDEX(Curves!$BI$8:$BI$68,AH$4-$B218+1)</f>
        <v/>
      </c>
      <c r="AI218" s="121">
        <f>$C218*INDEX(Curves!$BI$8:$BI$68,AI$4-$B218+1)</f>
        <v/>
      </c>
      <c r="AJ218" s="121">
        <f>$C218*INDEX(Curves!$BI$8:$BI$68,AJ$4-$B218+1)</f>
        <v/>
      </c>
      <c r="AK218" s="121">
        <f>$C218*INDEX(Curves!$BI$8:$BI$68,AK$4-$B218+1)</f>
        <v/>
      </c>
      <c r="AL218" s="121">
        <f>$C218*INDEX(Curves!$BI$8:$BI$68,AL$4-$B218+1)</f>
        <v/>
      </c>
      <c r="AM218" s="121">
        <f>$C218*INDEX(Curves!$BI$8:$BI$68,AM$4-$B218+1)</f>
        <v/>
      </c>
      <c r="AN218" s="121">
        <f>$C218*INDEX(Curves!$BI$8:$BI$68,AN$4-$B218+1)</f>
        <v/>
      </c>
      <c r="AO218" s="121">
        <f>$C218*INDEX(Curves!$BI$8:$BI$68,AO$4-$B218+1)</f>
        <v/>
      </c>
      <c r="AP218" s="121">
        <f>$C218*INDEX(Curves!$BI$8:$BI$68,AP$4-$B218+1)</f>
        <v/>
      </c>
      <c r="AQ218" s="121">
        <f>$C218*INDEX(Curves!$BI$8:$BI$68,AQ$4-$B218+1)</f>
        <v/>
      </c>
      <c r="AR218" s="121">
        <f>$C218*INDEX(Curves!$BI$8:$BI$68,AR$4-$B218+1)</f>
        <v/>
      </c>
      <c r="AS218" s="121">
        <f>$C218*INDEX(Curves!$BI$8:$BI$68,AS$4-$B218+1)</f>
        <v/>
      </c>
      <c r="AT218" s="121">
        <f>$C218*INDEX(Curves!$BI$8:$BI$68,AT$4-$B218+1)</f>
        <v/>
      </c>
      <c r="AU218" s="121">
        <f>$C218*INDEX(Curves!$BI$8:$BI$68,AU$4-$B218+1)</f>
        <v/>
      </c>
      <c r="AV218" s="121">
        <f>$C218*INDEX(Curves!$BI$8:$BI$68,AV$4-$B218+1)</f>
        <v/>
      </c>
      <c r="AW218" s="121">
        <f>$C218*INDEX(Curves!$BI$8:$BI$68,AW$4-$B218+1)</f>
        <v/>
      </c>
      <c r="AX218" s="121">
        <f>$C218*INDEX(Curves!$BI$8:$BI$68,AX$4-$B218+1)</f>
        <v/>
      </c>
      <c r="AY218" s="121">
        <f>$C218*INDEX(Curves!$BI$8:$BI$68,AY$4-$B218+1)</f>
        <v/>
      </c>
      <c r="AZ218" s="121">
        <f>$C218*INDEX(Curves!$BI$8:$BI$68,AZ$4-$B218+1)</f>
        <v/>
      </c>
      <c r="BA218" s="121">
        <f>$C218*INDEX(Curves!$BI$8:$BI$68,BA$4-$B218+1)</f>
        <v/>
      </c>
      <c r="BB218" s="121">
        <f>$C218*INDEX(Curves!$BI$8:$BI$68,BB$4-$B218+1)</f>
        <v/>
      </c>
      <c r="BC218" s="121">
        <f>$C218*INDEX(Curves!$BI$8:$BI$68,BC$4-$B218+1)</f>
        <v/>
      </c>
      <c r="BD218" s="121">
        <f>$C218*INDEX(Curves!$BI$8:$BI$68,BD$4-$B218+1)</f>
        <v/>
      </c>
      <c r="BE218" s="121">
        <f>$C218*INDEX(Curves!$BI$8:$BI$68,BE$4-$B218+1)</f>
        <v/>
      </c>
      <c r="BF218" s="121">
        <f>$C218*INDEX(Curves!$BI$8:$BI$68,BF$4-$B218+1)</f>
        <v/>
      </c>
      <c r="BG218" s="121">
        <f>$C218*INDEX(Curves!$BI$8:$BI$68,BG$4-$B218+1)</f>
        <v/>
      </c>
      <c r="BH218" s="121">
        <f>$C218*INDEX(Curves!$BI$8:$BI$68,BH$4-$B218+1)</f>
        <v/>
      </c>
      <c r="BI218" s="121">
        <f>$C218*INDEX(Curves!$BI$8:$BI$68,BI$4-$B218+1)</f>
        <v/>
      </c>
      <c r="BJ218" s="121">
        <f>$C218*INDEX(Curves!$BI$8:$BI$68,BJ$4-$B218+1)</f>
        <v/>
      </c>
      <c r="BK218" s="121">
        <f>$C218*INDEX(Curves!$BI$8:$BI$68,BK$4-$B218+1)</f>
        <v/>
      </c>
      <c r="BL218" s="121">
        <f>$C218*INDEX(Curves!$BI$8:$BI$68,BL$4-$B218+1)</f>
        <v/>
      </c>
    </row>
    <row r="219">
      <c r="A219" s="116" t="inlineStr">
        <is>
          <t>Cohort month 21</t>
        </is>
      </c>
      <c r="B219" s="116" t="n">
        <v>21</v>
      </c>
      <c r="C219" s="33">
        <f>INDEX(Ops!$E$110:$BL$110,1,$B219)</f>
        <v/>
      </c>
      <c r="Z219" s="121">
        <f>$C219*INDEX(Curves!$BI$8:$BI$68,Z$4-$B219+1)</f>
        <v/>
      </c>
      <c r="AA219" s="121">
        <f>$C219*INDEX(Curves!$BI$8:$BI$68,AA$4-$B219+1)</f>
        <v/>
      </c>
      <c r="AB219" s="121">
        <f>$C219*INDEX(Curves!$BI$8:$BI$68,AB$4-$B219+1)</f>
        <v/>
      </c>
      <c r="AC219" s="121">
        <f>$C219*INDEX(Curves!$BI$8:$BI$68,AC$4-$B219+1)</f>
        <v/>
      </c>
      <c r="AD219" s="121">
        <f>$C219*INDEX(Curves!$BI$8:$BI$68,AD$4-$B219+1)</f>
        <v/>
      </c>
      <c r="AE219" s="121">
        <f>$C219*INDEX(Curves!$BI$8:$BI$68,AE$4-$B219+1)</f>
        <v/>
      </c>
      <c r="AF219" s="121">
        <f>$C219*INDEX(Curves!$BI$8:$BI$68,AF$4-$B219+1)</f>
        <v/>
      </c>
      <c r="AG219" s="121">
        <f>$C219*INDEX(Curves!$BI$8:$BI$68,AG$4-$B219+1)</f>
        <v/>
      </c>
      <c r="AH219" s="121">
        <f>$C219*INDEX(Curves!$BI$8:$BI$68,AH$4-$B219+1)</f>
        <v/>
      </c>
      <c r="AI219" s="121">
        <f>$C219*INDEX(Curves!$BI$8:$BI$68,AI$4-$B219+1)</f>
        <v/>
      </c>
      <c r="AJ219" s="121">
        <f>$C219*INDEX(Curves!$BI$8:$BI$68,AJ$4-$B219+1)</f>
        <v/>
      </c>
      <c r="AK219" s="121">
        <f>$C219*INDEX(Curves!$BI$8:$BI$68,AK$4-$B219+1)</f>
        <v/>
      </c>
      <c r="AL219" s="121">
        <f>$C219*INDEX(Curves!$BI$8:$BI$68,AL$4-$B219+1)</f>
        <v/>
      </c>
      <c r="AM219" s="121">
        <f>$C219*INDEX(Curves!$BI$8:$BI$68,AM$4-$B219+1)</f>
        <v/>
      </c>
      <c r="AN219" s="121">
        <f>$C219*INDEX(Curves!$BI$8:$BI$68,AN$4-$B219+1)</f>
        <v/>
      </c>
      <c r="AO219" s="121">
        <f>$C219*INDEX(Curves!$BI$8:$BI$68,AO$4-$B219+1)</f>
        <v/>
      </c>
      <c r="AP219" s="121">
        <f>$C219*INDEX(Curves!$BI$8:$BI$68,AP$4-$B219+1)</f>
        <v/>
      </c>
      <c r="AQ219" s="121">
        <f>$C219*INDEX(Curves!$BI$8:$BI$68,AQ$4-$B219+1)</f>
        <v/>
      </c>
      <c r="AR219" s="121">
        <f>$C219*INDEX(Curves!$BI$8:$BI$68,AR$4-$B219+1)</f>
        <v/>
      </c>
      <c r="AS219" s="121">
        <f>$C219*INDEX(Curves!$BI$8:$BI$68,AS$4-$B219+1)</f>
        <v/>
      </c>
      <c r="AT219" s="121">
        <f>$C219*INDEX(Curves!$BI$8:$BI$68,AT$4-$B219+1)</f>
        <v/>
      </c>
      <c r="AU219" s="121">
        <f>$C219*INDEX(Curves!$BI$8:$BI$68,AU$4-$B219+1)</f>
        <v/>
      </c>
      <c r="AV219" s="121">
        <f>$C219*INDEX(Curves!$BI$8:$BI$68,AV$4-$B219+1)</f>
        <v/>
      </c>
      <c r="AW219" s="121">
        <f>$C219*INDEX(Curves!$BI$8:$BI$68,AW$4-$B219+1)</f>
        <v/>
      </c>
      <c r="AX219" s="121">
        <f>$C219*INDEX(Curves!$BI$8:$BI$68,AX$4-$B219+1)</f>
        <v/>
      </c>
      <c r="AY219" s="121">
        <f>$C219*INDEX(Curves!$BI$8:$BI$68,AY$4-$B219+1)</f>
        <v/>
      </c>
      <c r="AZ219" s="121">
        <f>$C219*INDEX(Curves!$BI$8:$BI$68,AZ$4-$B219+1)</f>
        <v/>
      </c>
      <c r="BA219" s="121">
        <f>$C219*INDEX(Curves!$BI$8:$BI$68,BA$4-$B219+1)</f>
        <v/>
      </c>
      <c r="BB219" s="121">
        <f>$C219*INDEX(Curves!$BI$8:$BI$68,BB$4-$B219+1)</f>
        <v/>
      </c>
      <c r="BC219" s="121">
        <f>$C219*INDEX(Curves!$BI$8:$BI$68,BC$4-$B219+1)</f>
        <v/>
      </c>
      <c r="BD219" s="121">
        <f>$C219*INDEX(Curves!$BI$8:$BI$68,BD$4-$B219+1)</f>
        <v/>
      </c>
      <c r="BE219" s="121">
        <f>$C219*INDEX(Curves!$BI$8:$BI$68,BE$4-$B219+1)</f>
        <v/>
      </c>
      <c r="BF219" s="121">
        <f>$C219*INDEX(Curves!$BI$8:$BI$68,BF$4-$B219+1)</f>
        <v/>
      </c>
      <c r="BG219" s="121">
        <f>$C219*INDEX(Curves!$BI$8:$BI$68,BG$4-$B219+1)</f>
        <v/>
      </c>
      <c r="BH219" s="121">
        <f>$C219*INDEX(Curves!$BI$8:$BI$68,BH$4-$B219+1)</f>
        <v/>
      </c>
      <c r="BI219" s="121">
        <f>$C219*INDEX(Curves!$BI$8:$BI$68,BI$4-$B219+1)</f>
        <v/>
      </c>
      <c r="BJ219" s="121">
        <f>$C219*INDEX(Curves!$BI$8:$BI$68,BJ$4-$B219+1)</f>
        <v/>
      </c>
      <c r="BK219" s="121">
        <f>$C219*INDEX(Curves!$BI$8:$BI$68,BK$4-$B219+1)</f>
        <v/>
      </c>
      <c r="BL219" s="121">
        <f>$C219*INDEX(Curves!$BI$8:$BI$68,BL$4-$B219+1)</f>
        <v/>
      </c>
    </row>
    <row r="220">
      <c r="A220" s="116" t="inlineStr">
        <is>
          <t>Cohort month 22</t>
        </is>
      </c>
      <c r="B220" s="116" t="n">
        <v>22</v>
      </c>
      <c r="C220" s="33">
        <f>INDEX(Ops!$E$110:$BL$110,1,$B220)</f>
        <v/>
      </c>
      <c r="AA220" s="121">
        <f>$C220*INDEX(Curves!$BI$8:$BI$68,AA$4-$B220+1)</f>
        <v/>
      </c>
      <c r="AB220" s="121">
        <f>$C220*INDEX(Curves!$BI$8:$BI$68,AB$4-$B220+1)</f>
        <v/>
      </c>
      <c r="AC220" s="121">
        <f>$C220*INDEX(Curves!$BI$8:$BI$68,AC$4-$B220+1)</f>
        <v/>
      </c>
      <c r="AD220" s="121">
        <f>$C220*INDEX(Curves!$BI$8:$BI$68,AD$4-$B220+1)</f>
        <v/>
      </c>
      <c r="AE220" s="121">
        <f>$C220*INDEX(Curves!$BI$8:$BI$68,AE$4-$B220+1)</f>
        <v/>
      </c>
      <c r="AF220" s="121">
        <f>$C220*INDEX(Curves!$BI$8:$BI$68,AF$4-$B220+1)</f>
        <v/>
      </c>
      <c r="AG220" s="121">
        <f>$C220*INDEX(Curves!$BI$8:$BI$68,AG$4-$B220+1)</f>
        <v/>
      </c>
      <c r="AH220" s="121">
        <f>$C220*INDEX(Curves!$BI$8:$BI$68,AH$4-$B220+1)</f>
        <v/>
      </c>
      <c r="AI220" s="121">
        <f>$C220*INDEX(Curves!$BI$8:$BI$68,AI$4-$B220+1)</f>
        <v/>
      </c>
      <c r="AJ220" s="121">
        <f>$C220*INDEX(Curves!$BI$8:$BI$68,AJ$4-$B220+1)</f>
        <v/>
      </c>
      <c r="AK220" s="121">
        <f>$C220*INDEX(Curves!$BI$8:$BI$68,AK$4-$B220+1)</f>
        <v/>
      </c>
      <c r="AL220" s="121">
        <f>$C220*INDEX(Curves!$BI$8:$BI$68,AL$4-$B220+1)</f>
        <v/>
      </c>
      <c r="AM220" s="121">
        <f>$C220*INDEX(Curves!$BI$8:$BI$68,AM$4-$B220+1)</f>
        <v/>
      </c>
      <c r="AN220" s="121">
        <f>$C220*INDEX(Curves!$BI$8:$BI$68,AN$4-$B220+1)</f>
        <v/>
      </c>
      <c r="AO220" s="121">
        <f>$C220*INDEX(Curves!$BI$8:$BI$68,AO$4-$B220+1)</f>
        <v/>
      </c>
      <c r="AP220" s="121">
        <f>$C220*INDEX(Curves!$BI$8:$BI$68,AP$4-$B220+1)</f>
        <v/>
      </c>
      <c r="AQ220" s="121">
        <f>$C220*INDEX(Curves!$BI$8:$BI$68,AQ$4-$B220+1)</f>
        <v/>
      </c>
      <c r="AR220" s="121">
        <f>$C220*INDEX(Curves!$BI$8:$BI$68,AR$4-$B220+1)</f>
        <v/>
      </c>
      <c r="AS220" s="121">
        <f>$C220*INDEX(Curves!$BI$8:$BI$68,AS$4-$B220+1)</f>
        <v/>
      </c>
      <c r="AT220" s="121">
        <f>$C220*INDEX(Curves!$BI$8:$BI$68,AT$4-$B220+1)</f>
        <v/>
      </c>
      <c r="AU220" s="121">
        <f>$C220*INDEX(Curves!$BI$8:$BI$68,AU$4-$B220+1)</f>
        <v/>
      </c>
      <c r="AV220" s="121">
        <f>$C220*INDEX(Curves!$BI$8:$BI$68,AV$4-$B220+1)</f>
        <v/>
      </c>
      <c r="AW220" s="121">
        <f>$C220*INDEX(Curves!$BI$8:$BI$68,AW$4-$B220+1)</f>
        <v/>
      </c>
      <c r="AX220" s="121">
        <f>$C220*INDEX(Curves!$BI$8:$BI$68,AX$4-$B220+1)</f>
        <v/>
      </c>
      <c r="AY220" s="121">
        <f>$C220*INDEX(Curves!$BI$8:$BI$68,AY$4-$B220+1)</f>
        <v/>
      </c>
      <c r="AZ220" s="121">
        <f>$C220*INDEX(Curves!$BI$8:$BI$68,AZ$4-$B220+1)</f>
        <v/>
      </c>
      <c r="BA220" s="121">
        <f>$C220*INDEX(Curves!$BI$8:$BI$68,BA$4-$B220+1)</f>
        <v/>
      </c>
      <c r="BB220" s="121">
        <f>$C220*INDEX(Curves!$BI$8:$BI$68,BB$4-$B220+1)</f>
        <v/>
      </c>
      <c r="BC220" s="121">
        <f>$C220*INDEX(Curves!$BI$8:$BI$68,BC$4-$B220+1)</f>
        <v/>
      </c>
      <c r="BD220" s="121">
        <f>$C220*INDEX(Curves!$BI$8:$BI$68,BD$4-$B220+1)</f>
        <v/>
      </c>
      <c r="BE220" s="121">
        <f>$C220*INDEX(Curves!$BI$8:$BI$68,BE$4-$B220+1)</f>
        <v/>
      </c>
      <c r="BF220" s="121">
        <f>$C220*INDEX(Curves!$BI$8:$BI$68,BF$4-$B220+1)</f>
        <v/>
      </c>
      <c r="BG220" s="121">
        <f>$C220*INDEX(Curves!$BI$8:$BI$68,BG$4-$B220+1)</f>
        <v/>
      </c>
      <c r="BH220" s="121">
        <f>$C220*INDEX(Curves!$BI$8:$BI$68,BH$4-$B220+1)</f>
        <v/>
      </c>
      <c r="BI220" s="121">
        <f>$C220*INDEX(Curves!$BI$8:$BI$68,BI$4-$B220+1)</f>
        <v/>
      </c>
      <c r="BJ220" s="121">
        <f>$C220*INDEX(Curves!$BI$8:$BI$68,BJ$4-$B220+1)</f>
        <v/>
      </c>
      <c r="BK220" s="121">
        <f>$C220*INDEX(Curves!$BI$8:$BI$68,BK$4-$B220+1)</f>
        <v/>
      </c>
      <c r="BL220" s="121">
        <f>$C220*INDEX(Curves!$BI$8:$BI$68,BL$4-$B220+1)</f>
        <v/>
      </c>
    </row>
    <row r="221">
      <c r="A221" s="116" t="inlineStr">
        <is>
          <t>Cohort month 23</t>
        </is>
      </c>
      <c r="B221" s="116" t="n">
        <v>23</v>
      </c>
      <c r="C221" s="33">
        <f>INDEX(Ops!$E$110:$BL$110,1,$B221)</f>
        <v/>
      </c>
      <c r="AB221" s="121">
        <f>$C221*INDEX(Curves!$BI$8:$BI$68,AB$4-$B221+1)</f>
        <v/>
      </c>
      <c r="AC221" s="121">
        <f>$C221*INDEX(Curves!$BI$8:$BI$68,AC$4-$B221+1)</f>
        <v/>
      </c>
      <c r="AD221" s="121">
        <f>$C221*INDEX(Curves!$BI$8:$BI$68,AD$4-$B221+1)</f>
        <v/>
      </c>
      <c r="AE221" s="121">
        <f>$C221*INDEX(Curves!$BI$8:$BI$68,AE$4-$B221+1)</f>
        <v/>
      </c>
      <c r="AF221" s="121">
        <f>$C221*INDEX(Curves!$BI$8:$BI$68,AF$4-$B221+1)</f>
        <v/>
      </c>
      <c r="AG221" s="121">
        <f>$C221*INDEX(Curves!$BI$8:$BI$68,AG$4-$B221+1)</f>
        <v/>
      </c>
      <c r="AH221" s="121">
        <f>$C221*INDEX(Curves!$BI$8:$BI$68,AH$4-$B221+1)</f>
        <v/>
      </c>
      <c r="AI221" s="121">
        <f>$C221*INDEX(Curves!$BI$8:$BI$68,AI$4-$B221+1)</f>
        <v/>
      </c>
      <c r="AJ221" s="121">
        <f>$C221*INDEX(Curves!$BI$8:$BI$68,AJ$4-$B221+1)</f>
        <v/>
      </c>
      <c r="AK221" s="121">
        <f>$C221*INDEX(Curves!$BI$8:$BI$68,AK$4-$B221+1)</f>
        <v/>
      </c>
      <c r="AL221" s="121">
        <f>$C221*INDEX(Curves!$BI$8:$BI$68,AL$4-$B221+1)</f>
        <v/>
      </c>
      <c r="AM221" s="121">
        <f>$C221*INDEX(Curves!$BI$8:$BI$68,AM$4-$B221+1)</f>
        <v/>
      </c>
      <c r="AN221" s="121">
        <f>$C221*INDEX(Curves!$BI$8:$BI$68,AN$4-$B221+1)</f>
        <v/>
      </c>
      <c r="AO221" s="121">
        <f>$C221*INDEX(Curves!$BI$8:$BI$68,AO$4-$B221+1)</f>
        <v/>
      </c>
      <c r="AP221" s="121">
        <f>$C221*INDEX(Curves!$BI$8:$BI$68,AP$4-$B221+1)</f>
        <v/>
      </c>
      <c r="AQ221" s="121">
        <f>$C221*INDEX(Curves!$BI$8:$BI$68,AQ$4-$B221+1)</f>
        <v/>
      </c>
      <c r="AR221" s="121">
        <f>$C221*INDEX(Curves!$BI$8:$BI$68,AR$4-$B221+1)</f>
        <v/>
      </c>
      <c r="AS221" s="121">
        <f>$C221*INDEX(Curves!$BI$8:$BI$68,AS$4-$B221+1)</f>
        <v/>
      </c>
      <c r="AT221" s="121">
        <f>$C221*INDEX(Curves!$BI$8:$BI$68,AT$4-$B221+1)</f>
        <v/>
      </c>
      <c r="AU221" s="121">
        <f>$C221*INDEX(Curves!$BI$8:$BI$68,AU$4-$B221+1)</f>
        <v/>
      </c>
      <c r="AV221" s="121">
        <f>$C221*INDEX(Curves!$BI$8:$BI$68,AV$4-$B221+1)</f>
        <v/>
      </c>
      <c r="AW221" s="121">
        <f>$C221*INDEX(Curves!$BI$8:$BI$68,AW$4-$B221+1)</f>
        <v/>
      </c>
      <c r="AX221" s="121">
        <f>$C221*INDEX(Curves!$BI$8:$BI$68,AX$4-$B221+1)</f>
        <v/>
      </c>
      <c r="AY221" s="121">
        <f>$C221*INDEX(Curves!$BI$8:$BI$68,AY$4-$B221+1)</f>
        <v/>
      </c>
      <c r="AZ221" s="121">
        <f>$C221*INDEX(Curves!$BI$8:$BI$68,AZ$4-$B221+1)</f>
        <v/>
      </c>
      <c r="BA221" s="121">
        <f>$C221*INDEX(Curves!$BI$8:$BI$68,BA$4-$B221+1)</f>
        <v/>
      </c>
      <c r="BB221" s="121">
        <f>$C221*INDEX(Curves!$BI$8:$BI$68,BB$4-$B221+1)</f>
        <v/>
      </c>
      <c r="BC221" s="121">
        <f>$C221*INDEX(Curves!$BI$8:$BI$68,BC$4-$B221+1)</f>
        <v/>
      </c>
      <c r="BD221" s="121">
        <f>$C221*INDEX(Curves!$BI$8:$BI$68,BD$4-$B221+1)</f>
        <v/>
      </c>
      <c r="BE221" s="121">
        <f>$C221*INDEX(Curves!$BI$8:$BI$68,BE$4-$B221+1)</f>
        <v/>
      </c>
      <c r="BF221" s="121">
        <f>$C221*INDEX(Curves!$BI$8:$BI$68,BF$4-$B221+1)</f>
        <v/>
      </c>
      <c r="BG221" s="121">
        <f>$C221*INDEX(Curves!$BI$8:$BI$68,BG$4-$B221+1)</f>
        <v/>
      </c>
      <c r="BH221" s="121">
        <f>$C221*INDEX(Curves!$BI$8:$BI$68,BH$4-$B221+1)</f>
        <v/>
      </c>
      <c r="BI221" s="121">
        <f>$C221*INDEX(Curves!$BI$8:$BI$68,BI$4-$B221+1)</f>
        <v/>
      </c>
      <c r="BJ221" s="121">
        <f>$C221*INDEX(Curves!$BI$8:$BI$68,BJ$4-$B221+1)</f>
        <v/>
      </c>
      <c r="BK221" s="121">
        <f>$C221*INDEX(Curves!$BI$8:$BI$68,BK$4-$B221+1)</f>
        <v/>
      </c>
      <c r="BL221" s="121">
        <f>$C221*INDEX(Curves!$BI$8:$BI$68,BL$4-$B221+1)</f>
        <v/>
      </c>
    </row>
    <row r="222">
      <c r="A222" s="116" t="inlineStr">
        <is>
          <t>Cohort month 24</t>
        </is>
      </c>
      <c r="B222" s="116" t="n">
        <v>24</v>
      </c>
      <c r="C222" s="33">
        <f>INDEX(Ops!$E$110:$BL$110,1,$B222)</f>
        <v/>
      </c>
      <c r="AC222" s="121">
        <f>$C222*INDEX(Curves!$BI$8:$BI$68,AC$4-$B222+1)</f>
        <v/>
      </c>
      <c r="AD222" s="121">
        <f>$C222*INDEX(Curves!$BI$8:$BI$68,AD$4-$B222+1)</f>
        <v/>
      </c>
      <c r="AE222" s="121">
        <f>$C222*INDEX(Curves!$BI$8:$BI$68,AE$4-$B222+1)</f>
        <v/>
      </c>
      <c r="AF222" s="121">
        <f>$C222*INDEX(Curves!$BI$8:$BI$68,AF$4-$B222+1)</f>
        <v/>
      </c>
      <c r="AG222" s="121">
        <f>$C222*INDEX(Curves!$BI$8:$BI$68,AG$4-$B222+1)</f>
        <v/>
      </c>
      <c r="AH222" s="121">
        <f>$C222*INDEX(Curves!$BI$8:$BI$68,AH$4-$B222+1)</f>
        <v/>
      </c>
      <c r="AI222" s="121">
        <f>$C222*INDEX(Curves!$BI$8:$BI$68,AI$4-$B222+1)</f>
        <v/>
      </c>
      <c r="AJ222" s="121">
        <f>$C222*INDEX(Curves!$BI$8:$BI$68,AJ$4-$B222+1)</f>
        <v/>
      </c>
      <c r="AK222" s="121">
        <f>$C222*INDEX(Curves!$BI$8:$BI$68,AK$4-$B222+1)</f>
        <v/>
      </c>
      <c r="AL222" s="121">
        <f>$C222*INDEX(Curves!$BI$8:$BI$68,AL$4-$B222+1)</f>
        <v/>
      </c>
      <c r="AM222" s="121">
        <f>$C222*INDEX(Curves!$BI$8:$BI$68,AM$4-$B222+1)</f>
        <v/>
      </c>
      <c r="AN222" s="121">
        <f>$C222*INDEX(Curves!$BI$8:$BI$68,AN$4-$B222+1)</f>
        <v/>
      </c>
      <c r="AO222" s="121">
        <f>$C222*INDEX(Curves!$BI$8:$BI$68,AO$4-$B222+1)</f>
        <v/>
      </c>
      <c r="AP222" s="121">
        <f>$C222*INDEX(Curves!$BI$8:$BI$68,AP$4-$B222+1)</f>
        <v/>
      </c>
      <c r="AQ222" s="121">
        <f>$C222*INDEX(Curves!$BI$8:$BI$68,AQ$4-$B222+1)</f>
        <v/>
      </c>
      <c r="AR222" s="121">
        <f>$C222*INDEX(Curves!$BI$8:$BI$68,AR$4-$B222+1)</f>
        <v/>
      </c>
      <c r="AS222" s="121">
        <f>$C222*INDEX(Curves!$BI$8:$BI$68,AS$4-$B222+1)</f>
        <v/>
      </c>
      <c r="AT222" s="121">
        <f>$C222*INDEX(Curves!$BI$8:$BI$68,AT$4-$B222+1)</f>
        <v/>
      </c>
      <c r="AU222" s="121">
        <f>$C222*INDEX(Curves!$BI$8:$BI$68,AU$4-$B222+1)</f>
        <v/>
      </c>
      <c r="AV222" s="121">
        <f>$C222*INDEX(Curves!$BI$8:$BI$68,AV$4-$B222+1)</f>
        <v/>
      </c>
      <c r="AW222" s="121">
        <f>$C222*INDEX(Curves!$BI$8:$BI$68,AW$4-$B222+1)</f>
        <v/>
      </c>
      <c r="AX222" s="121">
        <f>$C222*INDEX(Curves!$BI$8:$BI$68,AX$4-$B222+1)</f>
        <v/>
      </c>
      <c r="AY222" s="121">
        <f>$C222*INDEX(Curves!$BI$8:$BI$68,AY$4-$B222+1)</f>
        <v/>
      </c>
      <c r="AZ222" s="121">
        <f>$C222*INDEX(Curves!$BI$8:$BI$68,AZ$4-$B222+1)</f>
        <v/>
      </c>
      <c r="BA222" s="121">
        <f>$C222*INDEX(Curves!$BI$8:$BI$68,BA$4-$B222+1)</f>
        <v/>
      </c>
      <c r="BB222" s="121">
        <f>$C222*INDEX(Curves!$BI$8:$BI$68,BB$4-$B222+1)</f>
        <v/>
      </c>
      <c r="BC222" s="121">
        <f>$C222*INDEX(Curves!$BI$8:$BI$68,BC$4-$B222+1)</f>
        <v/>
      </c>
      <c r="BD222" s="121">
        <f>$C222*INDEX(Curves!$BI$8:$BI$68,BD$4-$B222+1)</f>
        <v/>
      </c>
      <c r="BE222" s="121">
        <f>$C222*INDEX(Curves!$BI$8:$BI$68,BE$4-$B222+1)</f>
        <v/>
      </c>
      <c r="BF222" s="121">
        <f>$C222*INDEX(Curves!$BI$8:$BI$68,BF$4-$B222+1)</f>
        <v/>
      </c>
      <c r="BG222" s="121">
        <f>$C222*INDEX(Curves!$BI$8:$BI$68,BG$4-$B222+1)</f>
        <v/>
      </c>
      <c r="BH222" s="121">
        <f>$C222*INDEX(Curves!$BI$8:$BI$68,BH$4-$B222+1)</f>
        <v/>
      </c>
      <c r="BI222" s="121">
        <f>$C222*INDEX(Curves!$BI$8:$BI$68,BI$4-$B222+1)</f>
        <v/>
      </c>
      <c r="BJ222" s="121">
        <f>$C222*INDEX(Curves!$BI$8:$BI$68,BJ$4-$B222+1)</f>
        <v/>
      </c>
      <c r="BK222" s="121">
        <f>$C222*INDEX(Curves!$BI$8:$BI$68,BK$4-$B222+1)</f>
        <v/>
      </c>
      <c r="BL222" s="121">
        <f>$C222*INDEX(Curves!$BI$8:$BI$68,BL$4-$B222+1)</f>
        <v/>
      </c>
    </row>
    <row r="223">
      <c r="A223" s="116" t="inlineStr">
        <is>
          <t>Cohort month 25</t>
        </is>
      </c>
      <c r="B223" s="116" t="n">
        <v>25</v>
      </c>
      <c r="C223" s="33">
        <f>INDEX(Ops!$E$110:$BL$110,1,$B223)</f>
        <v/>
      </c>
      <c r="AD223" s="121">
        <f>$C223*INDEX(Curves!$BI$8:$BI$68,AD$4-$B223+1)</f>
        <v/>
      </c>
      <c r="AE223" s="121">
        <f>$C223*INDEX(Curves!$BI$8:$BI$68,AE$4-$B223+1)</f>
        <v/>
      </c>
      <c r="AF223" s="121">
        <f>$C223*INDEX(Curves!$BI$8:$BI$68,AF$4-$B223+1)</f>
        <v/>
      </c>
      <c r="AG223" s="121">
        <f>$C223*INDEX(Curves!$BI$8:$BI$68,AG$4-$B223+1)</f>
        <v/>
      </c>
      <c r="AH223" s="121">
        <f>$C223*INDEX(Curves!$BI$8:$BI$68,AH$4-$B223+1)</f>
        <v/>
      </c>
      <c r="AI223" s="121">
        <f>$C223*INDEX(Curves!$BI$8:$BI$68,AI$4-$B223+1)</f>
        <v/>
      </c>
      <c r="AJ223" s="121">
        <f>$C223*INDEX(Curves!$BI$8:$BI$68,AJ$4-$B223+1)</f>
        <v/>
      </c>
      <c r="AK223" s="121">
        <f>$C223*INDEX(Curves!$BI$8:$BI$68,AK$4-$B223+1)</f>
        <v/>
      </c>
      <c r="AL223" s="121">
        <f>$C223*INDEX(Curves!$BI$8:$BI$68,AL$4-$B223+1)</f>
        <v/>
      </c>
      <c r="AM223" s="121">
        <f>$C223*INDEX(Curves!$BI$8:$BI$68,AM$4-$B223+1)</f>
        <v/>
      </c>
      <c r="AN223" s="121">
        <f>$C223*INDEX(Curves!$BI$8:$BI$68,AN$4-$B223+1)</f>
        <v/>
      </c>
      <c r="AO223" s="121">
        <f>$C223*INDEX(Curves!$BI$8:$BI$68,AO$4-$B223+1)</f>
        <v/>
      </c>
      <c r="AP223" s="121">
        <f>$C223*INDEX(Curves!$BI$8:$BI$68,AP$4-$B223+1)</f>
        <v/>
      </c>
      <c r="AQ223" s="121">
        <f>$C223*INDEX(Curves!$BI$8:$BI$68,AQ$4-$B223+1)</f>
        <v/>
      </c>
      <c r="AR223" s="121">
        <f>$C223*INDEX(Curves!$BI$8:$BI$68,AR$4-$B223+1)</f>
        <v/>
      </c>
      <c r="AS223" s="121">
        <f>$C223*INDEX(Curves!$BI$8:$BI$68,AS$4-$B223+1)</f>
        <v/>
      </c>
      <c r="AT223" s="121">
        <f>$C223*INDEX(Curves!$BI$8:$BI$68,AT$4-$B223+1)</f>
        <v/>
      </c>
      <c r="AU223" s="121">
        <f>$C223*INDEX(Curves!$BI$8:$BI$68,AU$4-$B223+1)</f>
        <v/>
      </c>
      <c r="AV223" s="121">
        <f>$C223*INDEX(Curves!$BI$8:$BI$68,AV$4-$B223+1)</f>
        <v/>
      </c>
      <c r="AW223" s="121">
        <f>$C223*INDEX(Curves!$BI$8:$BI$68,AW$4-$B223+1)</f>
        <v/>
      </c>
      <c r="AX223" s="121">
        <f>$C223*INDEX(Curves!$BI$8:$BI$68,AX$4-$B223+1)</f>
        <v/>
      </c>
      <c r="AY223" s="121">
        <f>$C223*INDEX(Curves!$BI$8:$BI$68,AY$4-$B223+1)</f>
        <v/>
      </c>
      <c r="AZ223" s="121">
        <f>$C223*INDEX(Curves!$BI$8:$BI$68,AZ$4-$B223+1)</f>
        <v/>
      </c>
      <c r="BA223" s="121">
        <f>$C223*INDEX(Curves!$BI$8:$BI$68,BA$4-$B223+1)</f>
        <v/>
      </c>
      <c r="BB223" s="121">
        <f>$C223*INDEX(Curves!$BI$8:$BI$68,BB$4-$B223+1)</f>
        <v/>
      </c>
      <c r="BC223" s="121">
        <f>$C223*INDEX(Curves!$BI$8:$BI$68,BC$4-$B223+1)</f>
        <v/>
      </c>
      <c r="BD223" s="121">
        <f>$C223*INDEX(Curves!$BI$8:$BI$68,BD$4-$B223+1)</f>
        <v/>
      </c>
      <c r="BE223" s="121">
        <f>$C223*INDEX(Curves!$BI$8:$BI$68,BE$4-$B223+1)</f>
        <v/>
      </c>
      <c r="BF223" s="121">
        <f>$C223*INDEX(Curves!$BI$8:$BI$68,BF$4-$B223+1)</f>
        <v/>
      </c>
      <c r="BG223" s="121">
        <f>$C223*INDEX(Curves!$BI$8:$BI$68,BG$4-$B223+1)</f>
        <v/>
      </c>
      <c r="BH223" s="121">
        <f>$C223*INDEX(Curves!$BI$8:$BI$68,BH$4-$B223+1)</f>
        <v/>
      </c>
      <c r="BI223" s="121">
        <f>$C223*INDEX(Curves!$BI$8:$BI$68,BI$4-$B223+1)</f>
        <v/>
      </c>
      <c r="BJ223" s="121">
        <f>$C223*INDEX(Curves!$BI$8:$BI$68,BJ$4-$B223+1)</f>
        <v/>
      </c>
      <c r="BK223" s="121">
        <f>$C223*INDEX(Curves!$BI$8:$BI$68,BK$4-$B223+1)</f>
        <v/>
      </c>
      <c r="BL223" s="121">
        <f>$C223*INDEX(Curves!$BI$8:$BI$68,BL$4-$B223+1)</f>
        <v/>
      </c>
    </row>
    <row r="224">
      <c r="A224" s="116" t="inlineStr">
        <is>
          <t>Cohort month 26</t>
        </is>
      </c>
      <c r="B224" s="116" t="n">
        <v>26</v>
      </c>
      <c r="C224" s="33">
        <f>INDEX(Ops!$E$110:$BL$110,1,$B224)</f>
        <v/>
      </c>
      <c r="AE224" s="121">
        <f>$C224*INDEX(Curves!$BI$8:$BI$68,AE$4-$B224+1)</f>
        <v/>
      </c>
      <c r="AF224" s="121">
        <f>$C224*INDEX(Curves!$BI$8:$BI$68,AF$4-$B224+1)</f>
        <v/>
      </c>
      <c r="AG224" s="121">
        <f>$C224*INDEX(Curves!$BI$8:$BI$68,AG$4-$B224+1)</f>
        <v/>
      </c>
      <c r="AH224" s="121">
        <f>$C224*INDEX(Curves!$BI$8:$BI$68,AH$4-$B224+1)</f>
        <v/>
      </c>
      <c r="AI224" s="121">
        <f>$C224*INDEX(Curves!$BI$8:$BI$68,AI$4-$B224+1)</f>
        <v/>
      </c>
      <c r="AJ224" s="121">
        <f>$C224*INDEX(Curves!$BI$8:$BI$68,AJ$4-$B224+1)</f>
        <v/>
      </c>
      <c r="AK224" s="121">
        <f>$C224*INDEX(Curves!$BI$8:$BI$68,AK$4-$B224+1)</f>
        <v/>
      </c>
      <c r="AL224" s="121">
        <f>$C224*INDEX(Curves!$BI$8:$BI$68,AL$4-$B224+1)</f>
        <v/>
      </c>
      <c r="AM224" s="121">
        <f>$C224*INDEX(Curves!$BI$8:$BI$68,AM$4-$B224+1)</f>
        <v/>
      </c>
      <c r="AN224" s="121">
        <f>$C224*INDEX(Curves!$BI$8:$BI$68,AN$4-$B224+1)</f>
        <v/>
      </c>
      <c r="AO224" s="121">
        <f>$C224*INDEX(Curves!$BI$8:$BI$68,AO$4-$B224+1)</f>
        <v/>
      </c>
      <c r="AP224" s="121">
        <f>$C224*INDEX(Curves!$BI$8:$BI$68,AP$4-$B224+1)</f>
        <v/>
      </c>
      <c r="AQ224" s="121">
        <f>$C224*INDEX(Curves!$BI$8:$BI$68,AQ$4-$B224+1)</f>
        <v/>
      </c>
      <c r="AR224" s="121">
        <f>$C224*INDEX(Curves!$BI$8:$BI$68,AR$4-$B224+1)</f>
        <v/>
      </c>
      <c r="AS224" s="121">
        <f>$C224*INDEX(Curves!$BI$8:$BI$68,AS$4-$B224+1)</f>
        <v/>
      </c>
      <c r="AT224" s="121">
        <f>$C224*INDEX(Curves!$BI$8:$BI$68,AT$4-$B224+1)</f>
        <v/>
      </c>
      <c r="AU224" s="121">
        <f>$C224*INDEX(Curves!$BI$8:$BI$68,AU$4-$B224+1)</f>
        <v/>
      </c>
      <c r="AV224" s="121">
        <f>$C224*INDEX(Curves!$BI$8:$BI$68,AV$4-$B224+1)</f>
        <v/>
      </c>
      <c r="AW224" s="121">
        <f>$C224*INDEX(Curves!$BI$8:$BI$68,AW$4-$B224+1)</f>
        <v/>
      </c>
      <c r="AX224" s="121">
        <f>$C224*INDEX(Curves!$BI$8:$BI$68,AX$4-$B224+1)</f>
        <v/>
      </c>
      <c r="AY224" s="121">
        <f>$C224*INDEX(Curves!$BI$8:$BI$68,AY$4-$B224+1)</f>
        <v/>
      </c>
      <c r="AZ224" s="121">
        <f>$C224*INDEX(Curves!$BI$8:$BI$68,AZ$4-$B224+1)</f>
        <v/>
      </c>
      <c r="BA224" s="121">
        <f>$C224*INDEX(Curves!$BI$8:$BI$68,BA$4-$B224+1)</f>
        <v/>
      </c>
      <c r="BB224" s="121">
        <f>$C224*INDEX(Curves!$BI$8:$BI$68,BB$4-$B224+1)</f>
        <v/>
      </c>
      <c r="BC224" s="121">
        <f>$C224*INDEX(Curves!$BI$8:$BI$68,BC$4-$B224+1)</f>
        <v/>
      </c>
      <c r="BD224" s="121">
        <f>$C224*INDEX(Curves!$BI$8:$BI$68,BD$4-$B224+1)</f>
        <v/>
      </c>
      <c r="BE224" s="121">
        <f>$C224*INDEX(Curves!$BI$8:$BI$68,BE$4-$B224+1)</f>
        <v/>
      </c>
      <c r="BF224" s="121">
        <f>$C224*INDEX(Curves!$BI$8:$BI$68,BF$4-$B224+1)</f>
        <v/>
      </c>
      <c r="BG224" s="121">
        <f>$C224*INDEX(Curves!$BI$8:$BI$68,BG$4-$B224+1)</f>
        <v/>
      </c>
      <c r="BH224" s="121">
        <f>$C224*INDEX(Curves!$BI$8:$BI$68,BH$4-$B224+1)</f>
        <v/>
      </c>
      <c r="BI224" s="121">
        <f>$C224*INDEX(Curves!$BI$8:$BI$68,BI$4-$B224+1)</f>
        <v/>
      </c>
      <c r="BJ224" s="121">
        <f>$C224*INDEX(Curves!$BI$8:$BI$68,BJ$4-$B224+1)</f>
        <v/>
      </c>
      <c r="BK224" s="121">
        <f>$C224*INDEX(Curves!$BI$8:$BI$68,BK$4-$B224+1)</f>
        <v/>
      </c>
      <c r="BL224" s="121">
        <f>$C224*INDEX(Curves!$BI$8:$BI$68,BL$4-$B224+1)</f>
        <v/>
      </c>
    </row>
    <row r="225">
      <c r="A225" s="116" t="inlineStr">
        <is>
          <t>Cohort month 27</t>
        </is>
      </c>
      <c r="B225" s="116" t="n">
        <v>27</v>
      </c>
      <c r="C225" s="33">
        <f>INDEX(Ops!$E$110:$BL$110,1,$B225)</f>
        <v/>
      </c>
      <c r="AF225" s="121">
        <f>$C225*INDEX(Curves!$BI$8:$BI$68,AF$4-$B225+1)</f>
        <v/>
      </c>
      <c r="AG225" s="121">
        <f>$C225*INDEX(Curves!$BI$8:$BI$68,AG$4-$B225+1)</f>
        <v/>
      </c>
      <c r="AH225" s="121">
        <f>$C225*INDEX(Curves!$BI$8:$BI$68,AH$4-$B225+1)</f>
        <v/>
      </c>
      <c r="AI225" s="121">
        <f>$C225*INDEX(Curves!$BI$8:$BI$68,AI$4-$B225+1)</f>
        <v/>
      </c>
      <c r="AJ225" s="121">
        <f>$C225*INDEX(Curves!$BI$8:$BI$68,AJ$4-$B225+1)</f>
        <v/>
      </c>
      <c r="AK225" s="121">
        <f>$C225*INDEX(Curves!$BI$8:$BI$68,AK$4-$B225+1)</f>
        <v/>
      </c>
      <c r="AL225" s="121">
        <f>$C225*INDEX(Curves!$BI$8:$BI$68,AL$4-$B225+1)</f>
        <v/>
      </c>
      <c r="AM225" s="121">
        <f>$C225*INDEX(Curves!$BI$8:$BI$68,AM$4-$B225+1)</f>
        <v/>
      </c>
      <c r="AN225" s="121">
        <f>$C225*INDEX(Curves!$BI$8:$BI$68,AN$4-$B225+1)</f>
        <v/>
      </c>
      <c r="AO225" s="121">
        <f>$C225*INDEX(Curves!$BI$8:$BI$68,AO$4-$B225+1)</f>
        <v/>
      </c>
      <c r="AP225" s="121">
        <f>$C225*INDEX(Curves!$BI$8:$BI$68,AP$4-$B225+1)</f>
        <v/>
      </c>
      <c r="AQ225" s="121">
        <f>$C225*INDEX(Curves!$BI$8:$BI$68,AQ$4-$B225+1)</f>
        <v/>
      </c>
      <c r="AR225" s="121">
        <f>$C225*INDEX(Curves!$BI$8:$BI$68,AR$4-$B225+1)</f>
        <v/>
      </c>
      <c r="AS225" s="121">
        <f>$C225*INDEX(Curves!$BI$8:$BI$68,AS$4-$B225+1)</f>
        <v/>
      </c>
      <c r="AT225" s="121">
        <f>$C225*INDEX(Curves!$BI$8:$BI$68,AT$4-$B225+1)</f>
        <v/>
      </c>
      <c r="AU225" s="121">
        <f>$C225*INDEX(Curves!$BI$8:$BI$68,AU$4-$B225+1)</f>
        <v/>
      </c>
      <c r="AV225" s="121">
        <f>$C225*INDEX(Curves!$BI$8:$BI$68,AV$4-$B225+1)</f>
        <v/>
      </c>
      <c r="AW225" s="121">
        <f>$C225*INDEX(Curves!$BI$8:$BI$68,AW$4-$B225+1)</f>
        <v/>
      </c>
      <c r="AX225" s="121">
        <f>$C225*INDEX(Curves!$BI$8:$BI$68,AX$4-$B225+1)</f>
        <v/>
      </c>
      <c r="AY225" s="121">
        <f>$C225*INDEX(Curves!$BI$8:$BI$68,AY$4-$B225+1)</f>
        <v/>
      </c>
      <c r="AZ225" s="121">
        <f>$C225*INDEX(Curves!$BI$8:$BI$68,AZ$4-$B225+1)</f>
        <v/>
      </c>
      <c r="BA225" s="121">
        <f>$C225*INDEX(Curves!$BI$8:$BI$68,BA$4-$B225+1)</f>
        <v/>
      </c>
      <c r="BB225" s="121">
        <f>$C225*INDEX(Curves!$BI$8:$BI$68,BB$4-$B225+1)</f>
        <v/>
      </c>
      <c r="BC225" s="121">
        <f>$C225*INDEX(Curves!$BI$8:$BI$68,BC$4-$B225+1)</f>
        <v/>
      </c>
      <c r="BD225" s="121">
        <f>$C225*INDEX(Curves!$BI$8:$BI$68,BD$4-$B225+1)</f>
        <v/>
      </c>
      <c r="BE225" s="121">
        <f>$C225*INDEX(Curves!$BI$8:$BI$68,BE$4-$B225+1)</f>
        <v/>
      </c>
      <c r="BF225" s="121">
        <f>$C225*INDEX(Curves!$BI$8:$BI$68,BF$4-$B225+1)</f>
        <v/>
      </c>
      <c r="BG225" s="121">
        <f>$C225*INDEX(Curves!$BI$8:$BI$68,BG$4-$B225+1)</f>
        <v/>
      </c>
      <c r="BH225" s="121">
        <f>$C225*INDEX(Curves!$BI$8:$BI$68,BH$4-$B225+1)</f>
        <v/>
      </c>
      <c r="BI225" s="121">
        <f>$C225*INDEX(Curves!$BI$8:$BI$68,BI$4-$B225+1)</f>
        <v/>
      </c>
      <c r="BJ225" s="121">
        <f>$C225*INDEX(Curves!$BI$8:$BI$68,BJ$4-$B225+1)</f>
        <v/>
      </c>
      <c r="BK225" s="121">
        <f>$C225*INDEX(Curves!$BI$8:$BI$68,BK$4-$B225+1)</f>
        <v/>
      </c>
      <c r="BL225" s="121">
        <f>$C225*INDEX(Curves!$BI$8:$BI$68,BL$4-$B225+1)</f>
        <v/>
      </c>
    </row>
    <row r="226">
      <c r="A226" s="116" t="inlineStr">
        <is>
          <t>Cohort month 28</t>
        </is>
      </c>
      <c r="B226" s="116" t="n">
        <v>28</v>
      </c>
      <c r="C226" s="33">
        <f>INDEX(Ops!$E$110:$BL$110,1,$B226)</f>
        <v/>
      </c>
      <c r="AG226" s="121">
        <f>$C226*INDEX(Curves!$BI$8:$BI$68,AG$4-$B226+1)</f>
        <v/>
      </c>
      <c r="AH226" s="121">
        <f>$C226*INDEX(Curves!$BI$8:$BI$68,AH$4-$B226+1)</f>
        <v/>
      </c>
      <c r="AI226" s="121">
        <f>$C226*INDEX(Curves!$BI$8:$BI$68,AI$4-$B226+1)</f>
        <v/>
      </c>
      <c r="AJ226" s="121">
        <f>$C226*INDEX(Curves!$BI$8:$BI$68,AJ$4-$B226+1)</f>
        <v/>
      </c>
      <c r="AK226" s="121">
        <f>$C226*INDEX(Curves!$BI$8:$BI$68,AK$4-$B226+1)</f>
        <v/>
      </c>
      <c r="AL226" s="121">
        <f>$C226*INDEX(Curves!$BI$8:$BI$68,AL$4-$B226+1)</f>
        <v/>
      </c>
      <c r="AM226" s="121">
        <f>$C226*INDEX(Curves!$BI$8:$BI$68,AM$4-$B226+1)</f>
        <v/>
      </c>
      <c r="AN226" s="121">
        <f>$C226*INDEX(Curves!$BI$8:$BI$68,AN$4-$B226+1)</f>
        <v/>
      </c>
      <c r="AO226" s="121">
        <f>$C226*INDEX(Curves!$BI$8:$BI$68,AO$4-$B226+1)</f>
        <v/>
      </c>
      <c r="AP226" s="121">
        <f>$C226*INDEX(Curves!$BI$8:$BI$68,AP$4-$B226+1)</f>
        <v/>
      </c>
      <c r="AQ226" s="121">
        <f>$C226*INDEX(Curves!$BI$8:$BI$68,AQ$4-$B226+1)</f>
        <v/>
      </c>
      <c r="AR226" s="121">
        <f>$C226*INDEX(Curves!$BI$8:$BI$68,AR$4-$B226+1)</f>
        <v/>
      </c>
      <c r="AS226" s="121">
        <f>$C226*INDEX(Curves!$BI$8:$BI$68,AS$4-$B226+1)</f>
        <v/>
      </c>
      <c r="AT226" s="121">
        <f>$C226*INDEX(Curves!$BI$8:$BI$68,AT$4-$B226+1)</f>
        <v/>
      </c>
      <c r="AU226" s="121">
        <f>$C226*INDEX(Curves!$BI$8:$BI$68,AU$4-$B226+1)</f>
        <v/>
      </c>
      <c r="AV226" s="121">
        <f>$C226*INDEX(Curves!$BI$8:$BI$68,AV$4-$B226+1)</f>
        <v/>
      </c>
      <c r="AW226" s="121">
        <f>$C226*INDEX(Curves!$BI$8:$BI$68,AW$4-$B226+1)</f>
        <v/>
      </c>
      <c r="AX226" s="121">
        <f>$C226*INDEX(Curves!$BI$8:$BI$68,AX$4-$B226+1)</f>
        <v/>
      </c>
      <c r="AY226" s="121">
        <f>$C226*INDEX(Curves!$BI$8:$BI$68,AY$4-$B226+1)</f>
        <v/>
      </c>
      <c r="AZ226" s="121">
        <f>$C226*INDEX(Curves!$BI$8:$BI$68,AZ$4-$B226+1)</f>
        <v/>
      </c>
      <c r="BA226" s="121">
        <f>$C226*INDEX(Curves!$BI$8:$BI$68,BA$4-$B226+1)</f>
        <v/>
      </c>
      <c r="BB226" s="121">
        <f>$C226*INDEX(Curves!$BI$8:$BI$68,BB$4-$B226+1)</f>
        <v/>
      </c>
      <c r="BC226" s="121">
        <f>$C226*INDEX(Curves!$BI$8:$BI$68,BC$4-$B226+1)</f>
        <v/>
      </c>
      <c r="BD226" s="121">
        <f>$C226*INDEX(Curves!$BI$8:$BI$68,BD$4-$B226+1)</f>
        <v/>
      </c>
      <c r="BE226" s="121">
        <f>$C226*INDEX(Curves!$BI$8:$BI$68,BE$4-$B226+1)</f>
        <v/>
      </c>
      <c r="BF226" s="121">
        <f>$C226*INDEX(Curves!$BI$8:$BI$68,BF$4-$B226+1)</f>
        <v/>
      </c>
      <c r="BG226" s="121">
        <f>$C226*INDEX(Curves!$BI$8:$BI$68,BG$4-$B226+1)</f>
        <v/>
      </c>
      <c r="BH226" s="121">
        <f>$C226*INDEX(Curves!$BI$8:$BI$68,BH$4-$B226+1)</f>
        <v/>
      </c>
      <c r="BI226" s="121">
        <f>$C226*INDEX(Curves!$BI$8:$BI$68,BI$4-$B226+1)</f>
        <v/>
      </c>
      <c r="BJ226" s="121">
        <f>$C226*INDEX(Curves!$BI$8:$BI$68,BJ$4-$B226+1)</f>
        <v/>
      </c>
      <c r="BK226" s="121">
        <f>$C226*INDEX(Curves!$BI$8:$BI$68,BK$4-$B226+1)</f>
        <v/>
      </c>
      <c r="BL226" s="121">
        <f>$C226*INDEX(Curves!$BI$8:$BI$68,BL$4-$B226+1)</f>
        <v/>
      </c>
    </row>
    <row r="227">
      <c r="A227" s="116" t="inlineStr">
        <is>
          <t>Cohort month 29</t>
        </is>
      </c>
      <c r="B227" s="116" t="n">
        <v>29</v>
      </c>
      <c r="C227" s="33">
        <f>INDEX(Ops!$E$110:$BL$110,1,$B227)</f>
        <v/>
      </c>
      <c r="AH227" s="121">
        <f>$C227*INDEX(Curves!$BI$8:$BI$68,AH$4-$B227+1)</f>
        <v/>
      </c>
      <c r="AI227" s="121">
        <f>$C227*INDEX(Curves!$BI$8:$BI$68,AI$4-$B227+1)</f>
        <v/>
      </c>
      <c r="AJ227" s="121">
        <f>$C227*INDEX(Curves!$BI$8:$BI$68,AJ$4-$B227+1)</f>
        <v/>
      </c>
      <c r="AK227" s="121">
        <f>$C227*INDEX(Curves!$BI$8:$BI$68,AK$4-$B227+1)</f>
        <v/>
      </c>
      <c r="AL227" s="121">
        <f>$C227*INDEX(Curves!$BI$8:$BI$68,AL$4-$B227+1)</f>
        <v/>
      </c>
      <c r="AM227" s="121">
        <f>$C227*INDEX(Curves!$BI$8:$BI$68,AM$4-$B227+1)</f>
        <v/>
      </c>
      <c r="AN227" s="121">
        <f>$C227*INDEX(Curves!$BI$8:$BI$68,AN$4-$B227+1)</f>
        <v/>
      </c>
      <c r="AO227" s="121">
        <f>$C227*INDEX(Curves!$BI$8:$BI$68,AO$4-$B227+1)</f>
        <v/>
      </c>
      <c r="AP227" s="121">
        <f>$C227*INDEX(Curves!$BI$8:$BI$68,AP$4-$B227+1)</f>
        <v/>
      </c>
      <c r="AQ227" s="121">
        <f>$C227*INDEX(Curves!$BI$8:$BI$68,AQ$4-$B227+1)</f>
        <v/>
      </c>
      <c r="AR227" s="121">
        <f>$C227*INDEX(Curves!$BI$8:$BI$68,AR$4-$B227+1)</f>
        <v/>
      </c>
      <c r="AS227" s="121">
        <f>$C227*INDEX(Curves!$BI$8:$BI$68,AS$4-$B227+1)</f>
        <v/>
      </c>
      <c r="AT227" s="121">
        <f>$C227*INDEX(Curves!$BI$8:$BI$68,AT$4-$B227+1)</f>
        <v/>
      </c>
      <c r="AU227" s="121">
        <f>$C227*INDEX(Curves!$BI$8:$BI$68,AU$4-$B227+1)</f>
        <v/>
      </c>
      <c r="AV227" s="121">
        <f>$C227*INDEX(Curves!$BI$8:$BI$68,AV$4-$B227+1)</f>
        <v/>
      </c>
      <c r="AW227" s="121">
        <f>$C227*INDEX(Curves!$BI$8:$BI$68,AW$4-$B227+1)</f>
        <v/>
      </c>
      <c r="AX227" s="121">
        <f>$C227*INDEX(Curves!$BI$8:$BI$68,AX$4-$B227+1)</f>
        <v/>
      </c>
      <c r="AY227" s="121">
        <f>$C227*INDEX(Curves!$BI$8:$BI$68,AY$4-$B227+1)</f>
        <v/>
      </c>
      <c r="AZ227" s="121">
        <f>$C227*INDEX(Curves!$BI$8:$BI$68,AZ$4-$B227+1)</f>
        <v/>
      </c>
      <c r="BA227" s="121">
        <f>$C227*INDEX(Curves!$BI$8:$BI$68,BA$4-$B227+1)</f>
        <v/>
      </c>
      <c r="BB227" s="121">
        <f>$C227*INDEX(Curves!$BI$8:$BI$68,BB$4-$B227+1)</f>
        <v/>
      </c>
      <c r="BC227" s="121">
        <f>$C227*INDEX(Curves!$BI$8:$BI$68,BC$4-$B227+1)</f>
        <v/>
      </c>
      <c r="BD227" s="121">
        <f>$C227*INDEX(Curves!$BI$8:$BI$68,BD$4-$B227+1)</f>
        <v/>
      </c>
      <c r="BE227" s="121">
        <f>$C227*INDEX(Curves!$BI$8:$BI$68,BE$4-$B227+1)</f>
        <v/>
      </c>
      <c r="BF227" s="121">
        <f>$C227*INDEX(Curves!$BI$8:$BI$68,BF$4-$B227+1)</f>
        <v/>
      </c>
      <c r="BG227" s="121">
        <f>$C227*INDEX(Curves!$BI$8:$BI$68,BG$4-$B227+1)</f>
        <v/>
      </c>
      <c r="BH227" s="121">
        <f>$C227*INDEX(Curves!$BI$8:$BI$68,BH$4-$B227+1)</f>
        <v/>
      </c>
      <c r="BI227" s="121">
        <f>$C227*INDEX(Curves!$BI$8:$BI$68,BI$4-$B227+1)</f>
        <v/>
      </c>
      <c r="BJ227" s="121">
        <f>$C227*INDEX(Curves!$BI$8:$BI$68,BJ$4-$B227+1)</f>
        <v/>
      </c>
      <c r="BK227" s="121">
        <f>$C227*INDEX(Curves!$BI$8:$BI$68,BK$4-$B227+1)</f>
        <v/>
      </c>
      <c r="BL227" s="121">
        <f>$C227*INDEX(Curves!$BI$8:$BI$68,BL$4-$B227+1)</f>
        <v/>
      </c>
    </row>
    <row r="228">
      <c r="A228" s="116" t="inlineStr">
        <is>
          <t>Cohort month 30</t>
        </is>
      </c>
      <c r="B228" s="116" t="n">
        <v>30</v>
      </c>
      <c r="C228" s="33">
        <f>INDEX(Ops!$E$110:$BL$110,1,$B228)</f>
        <v/>
      </c>
      <c r="AI228" s="121">
        <f>$C228*INDEX(Curves!$BI$8:$BI$68,AI$4-$B228+1)</f>
        <v/>
      </c>
      <c r="AJ228" s="121">
        <f>$C228*INDEX(Curves!$BI$8:$BI$68,AJ$4-$B228+1)</f>
        <v/>
      </c>
      <c r="AK228" s="121">
        <f>$C228*INDEX(Curves!$BI$8:$BI$68,AK$4-$B228+1)</f>
        <v/>
      </c>
      <c r="AL228" s="121">
        <f>$C228*INDEX(Curves!$BI$8:$BI$68,AL$4-$B228+1)</f>
        <v/>
      </c>
      <c r="AM228" s="121">
        <f>$C228*INDEX(Curves!$BI$8:$BI$68,AM$4-$B228+1)</f>
        <v/>
      </c>
      <c r="AN228" s="121">
        <f>$C228*INDEX(Curves!$BI$8:$BI$68,AN$4-$B228+1)</f>
        <v/>
      </c>
      <c r="AO228" s="121">
        <f>$C228*INDEX(Curves!$BI$8:$BI$68,AO$4-$B228+1)</f>
        <v/>
      </c>
      <c r="AP228" s="121">
        <f>$C228*INDEX(Curves!$BI$8:$BI$68,AP$4-$B228+1)</f>
        <v/>
      </c>
      <c r="AQ228" s="121">
        <f>$C228*INDEX(Curves!$BI$8:$BI$68,AQ$4-$B228+1)</f>
        <v/>
      </c>
      <c r="AR228" s="121">
        <f>$C228*INDEX(Curves!$BI$8:$BI$68,AR$4-$B228+1)</f>
        <v/>
      </c>
      <c r="AS228" s="121">
        <f>$C228*INDEX(Curves!$BI$8:$BI$68,AS$4-$B228+1)</f>
        <v/>
      </c>
      <c r="AT228" s="121">
        <f>$C228*INDEX(Curves!$BI$8:$BI$68,AT$4-$B228+1)</f>
        <v/>
      </c>
      <c r="AU228" s="121">
        <f>$C228*INDEX(Curves!$BI$8:$BI$68,AU$4-$B228+1)</f>
        <v/>
      </c>
      <c r="AV228" s="121">
        <f>$C228*INDEX(Curves!$BI$8:$BI$68,AV$4-$B228+1)</f>
        <v/>
      </c>
      <c r="AW228" s="121">
        <f>$C228*INDEX(Curves!$BI$8:$BI$68,AW$4-$B228+1)</f>
        <v/>
      </c>
      <c r="AX228" s="121">
        <f>$C228*INDEX(Curves!$BI$8:$BI$68,AX$4-$B228+1)</f>
        <v/>
      </c>
      <c r="AY228" s="121">
        <f>$C228*INDEX(Curves!$BI$8:$BI$68,AY$4-$B228+1)</f>
        <v/>
      </c>
      <c r="AZ228" s="121">
        <f>$C228*INDEX(Curves!$BI$8:$BI$68,AZ$4-$B228+1)</f>
        <v/>
      </c>
      <c r="BA228" s="121">
        <f>$C228*INDEX(Curves!$BI$8:$BI$68,BA$4-$B228+1)</f>
        <v/>
      </c>
      <c r="BB228" s="121">
        <f>$C228*INDEX(Curves!$BI$8:$BI$68,BB$4-$B228+1)</f>
        <v/>
      </c>
      <c r="BC228" s="121">
        <f>$C228*INDEX(Curves!$BI$8:$BI$68,BC$4-$B228+1)</f>
        <v/>
      </c>
      <c r="BD228" s="121">
        <f>$C228*INDEX(Curves!$BI$8:$BI$68,BD$4-$B228+1)</f>
        <v/>
      </c>
      <c r="BE228" s="121">
        <f>$C228*INDEX(Curves!$BI$8:$BI$68,BE$4-$B228+1)</f>
        <v/>
      </c>
      <c r="BF228" s="121">
        <f>$C228*INDEX(Curves!$BI$8:$BI$68,BF$4-$B228+1)</f>
        <v/>
      </c>
      <c r="BG228" s="121">
        <f>$C228*INDEX(Curves!$BI$8:$BI$68,BG$4-$B228+1)</f>
        <v/>
      </c>
      <c r="BH228" s="121">
        <f>$C228*INDEX(Curves!$BI$8:$BI$68,BH$4-$B228+1)</f>
        <v/>
      </c>
      <c r="BI228" s="121">
        <f>$C228*INDEX(Curves!$BI$8:$BI$68,BI$4-$B228+1)</f>
        <v/>
      </c>
      <c r="BJ228" s="121">
        <f>$C228*INDEX(Curves!$BI$8:$BI$68,BJ$4-$B228+1)</f>
        <v/>
      </c>
      <c r="BK228" s="121">
        <f>$C228*INDEX(Curves!$BI$8:$BI$68,BK$4-$B228+1)</f>
        <v/>
      </c>
      <c r="BL228" s="121">
        <f>$C228*INDEX(Curves!$BI$8:$BI$68,BL$4-$B228+1)</f>
        <v/>
      </c>
    </row>
    <row r="229">
      <c r="A229" s="116" t="inlineStr">
        <is>
          <t>Cohort month 31</t>
        </is>
      </c>
      <c r="B229" s="116" t="n">
        <v>31</v>
      </c>
      <c r="C229" s="33">
        <f>INDEX(Ops!$E$110:$BL$110,1,$B229)</f>
        <v/>
      </c>
      <c r="AJ229" s="121">
        <f>$C229*INDEX(Curves!$BI$8:$BI$68,AJ$4-$B229+1)</f>
        <v/>
      </c>
      <c r="AK229" s="121">
        <f>$C229*INDEX(Curves!$BI$8:$BI$68,AK$4-$B229+1)</f>
        <v/>
      </c>
      <c r="AL229" s="121">
        <f>$C229*INDEX(Curves!$BI$8:$BI$68,AL$4-$B229+1)</f>
        <v/>
      </c>
      <c r="AM229" s="121">
        <f>$C229*INDEX(Curves!$BI$8:$BI$68,AM$4-$B229+1)</f>
        <v/>
      </c>
      <c r="AN229" s="121">
        <f>$C229*INDEX(Curves!$BI$8:$BI$68,AN$4-$B229+1)</f>
        <v/>
      </c>
      <c r="AO229" s="121">
        <f>$C229*INDEX(Curves!$BI$8:$BI$68,AO$4-$B229+1)</f>
        <v/>
      </c>
      <c r="AP229" s="121">
        <f>$C229*INDEX(Curves!$BI$8:$BI$68,AP$4-$B229+1)</f>
        <v/>
      </c>
      <c r="AQ229" s="121">
        <f>$C229*INDEX(Curves!$BI$8:$BI$68,AQ$4-$B229+1)</f>
        <v/>
      </c>
      <c r="AR229" s="121">
        <f>$C229*INDEX(Curves!$BI$8:$BI$68,AR$4-$B229+1)</f>
        <v/>
      </c>
      <c r="AS229" s="121">
        <f>$C229*INDEX(Curves!$BI$8:$BI$68,AS$4-$B229+1)</f>
        <v/>
      </c>
      <c r="AT229" s="121">
        <f>$C229*INDEX(Curves!$BI$8:$BI$68,AT$4-$B229+1)</f>
        <v/>
      </c>
      <c r="AU229" s="121">
        <f>$C229*INDEX(Curves!$BI$8:$BI$68,AU$4-$B229+1)</f>
        <v/>
      </c>
      <c r="AV229" s="121">
        <f>$C229*INDEX(Curves!$BI$8:$BI$68,AV$4-$B229+1)</f>
        <v/>
      </c>
      <c r="AW229" s="121">
        <f>$C229*INDEX(Curves!$BI$8:$BI$68,AW$4-$B229+1)</f>
        <v/>
      </c>
      <c r="AX229" s="121">
        <f>$C229*INDEX(Curves!$BI$8:$BI$68,AX$4-$B229+1)</f>
        <v/>
      </c>
      <c r="AY229" s="121">
        <f>$C229*INDEX(Curves!$BI$8:$BI$68,AY$4-$B229+1)</f>
        <v/>
      </c>
      <c r="AZ229" s="121">
        <f>$C229*INDEX(Curves!$BI$8:$BI$68,AZ$4-$B229+1)</f>
        <v/>
      </c>
      <c r="BA229" s="121">
        <f>$C229*INDEX(Curves!$BI$8:$BI$68,BA$4-$B229+1)</f>
        <v/>
      </c>
      <c r="BB229" s="121">
        <f>$C229*INDEX(Curves!$BI$8:$BI$68,BB$4-$B229+1)</f>
        <v/>
      </c>
      <c r="BC229" s="121">
        <f>$C229*INDEX(Curves!$BI$8:$BI$68,BC$4-$B229+1)</f>
        <v/>
      </c>
      <c r="BD229" s="121">
        <f>$C229*INDEX(Curves!$BI$8:$BI$68,BD$4-$B229+1)</f>
        <v/>
      </c>
      <c r="BE229" s="121">
        <f>$C229*INDEX(Curves!$BI$8:$BI$68,BE$4-$B229+1)</f>
        <v/>
      </c>
      <c r="BF229" s="121">
        <f>$C229*INDEX(Curves!$BI$8:$BI$68,BF$4-$B229+1)</f>
        <v/>
      </c>
      <c r="BG229" s="121">
        <f>$C229*INDEX(Curves!$BI$8:$BI$68,BG$4-$B229+1)</f>
        <v/>
      </c>
      <c r="BH229" s="121">
        <f>$C229*INDEX(Curves!$BI$8:$BI$68,BH$4-$B229+1)</f>
        <v/>
      </c>
      <c r="BI229" s="121">
        <f>$C229*INDEX(Curves!$BI$8:$BI$68,BI$4-$B229+1)</f>
        <v/>
      </c>
      <c r="BJ229" s="121">
        <f>$C229*INDEX(Curves!$BI$8:$BI$68,BJ$4-$B229+1)</f>
        <v/>
      </c>
      <c r="BK229" s="121">
        <f>$C229*INDEX(Curves!$BI$8:$BI$68,BK$4-$B229+1)</f>
        <v/>
      </c>
      <c r="BL229" s="121">
        <f>$C229*INDEX(Curves!$BI$8:$BI$68,BL$4-$B229+1)</f>
        <v/>
      </c>
    </row>
    <row r="230">
      <c r="A230" s="116" t="inlineStr">
        <is>
          <t>Cohort month 32</t>
        </is>
      </c>
      <c r="B230" s="116" t="n">
        <v>32</v>
      </c>
      <c r="C230" s="33">
        <f>INDEX(Ops!$E$110:$BL$110,1,$B230)</f>
        <v/>
      </c>
      <c r="AK230" s="121">
        <f>$C230*INDEX(Curves!$BI$8:$BI$68,AK$4-$B230+1)</f>
        <v/>
      </c>
      <c r="AL230" s="121">
        <f>$C230*INDEX(Curves!$BI$8:$BI$68,AL$4-$B230+1)</f>
        <v/>
      </c>
      <c r="AM230" s="121">
        <f>$C230*INDEX(Curves!$BI$8:$BI$68,AM$4-$B230+1)</f>
        <v/>
      </c>
      <c r="AN230" s="121">
        <f>$C230*INDEX(Curves!$BI$8:$BI$68,AN$4-$B230+1)</f>
        <v/>
      </c>
      <c r="AO230" s="121">
        <f>$C230*INDEX(Curves!$BI$8:$BI$68,AO$4-$B230+1)</f>
        <v/>
      </c>
      <c r="AP230" s="121">
        <f>$C230*INDEX(Curves!$BI$8:$BI$68,AP$4-$B230+1)</f>
        <v/>
      </c>
      <c r="AQ230" s="121">
        <f>$C230*INDEX(Curves!$BI$8:$BI$68,AQ$4-$B230+1)</f>
        <v/>
      </c>
      <c r="AR230" s="121">
        <f>$C230*INDEX(Curves!$BI$8:$BI$68,AR$4-$B230+1)</f>
        <v/>
      </c>
      <c r="AS230" s="121">
        <f>$C230*INDEX(Curves!$BI$8:$BI$68,AS$4-$B230+1)</f>
        <v/>
      </c>
      <c r="AT230" s="121">
        <f>$C230*INDEX(Curves!$BI$8:$BI$68,AT$4-$B230+1)</f>
        <v/>
      </c>
      <c r="AU230" s="121">
        <f>$C230*INDEX(Curves!$BI$8:$BI$68,AU$4-$B230+1)</f>
        <v/>
      </c>
      <c r="AV230" s="121">
        <f>$C230*INDEX(Curves!$BI$8:$BI$68,AV$4-$B230+1)</f>
        <v/>
      </c>
      <c r="AW230" s="121">
        <f>$C230*INDEX(Curves!$BI$8:$BI$68,AW$4-$B230+1)</f>
        <v/>
      </c>
      <c r="AX230" s="121">
        <f>$C230*INDEX(Curves!$BI$8:$BI$68,AX$4-$B230+1)</f>
        <v/>
      </c>
      <c r="AY230" s="121">
        <f>$C230*INDEX(Curves!$BI$8:$BI$68,AY$4-$B230+1)</f>
        <v/>
      </c>
      <c r="AZ230" s="121">
        <f>$C230*INDEX(Curves!$BI$8:$BI$68,AZ$4-$B230+1)</f>
        <v/>
      </c>
      <c r="BA230" s="121">
        <f>$C230*INDEX(Curves!$BI$8:$BI$68,BA$4-$B230+1)</f>
        <v/>
      </c>
      <c r="BB230" s="121">
        <f>$C230*INDEX(Curves!$BI$8:$BI$68,BB$4-$B230+1)</f>
        <v/>
      </c>
      <c r="BC230" s="121">
        <f>$C230*INDEX(Curves!$BI$8:$BI$68,BC$4-$B230+1)</f>
        <v/>
      </c>
      <c r="BD230" s="121">
        <f>$C230*INDEX(Curves!$BI$8:$BI$68,BD$4-$B230+1)</f>
        <v/>
      </c>
      <c r="BE230" s="121">
        <f>$C230*INDEX(Curves!$BI$8:$BI$68,BE$4-$B230+1)</f>
        <v/>
      </c>
      <c r="BF230" s="121">
        <f>$C230*INDEX(Curves!$BI$8:$BI$68,BF$4-$B230+1)</f>
        <v/>
      </c>
      <c r="BG230" s="121">
        <f>$C230*INDEX(Curves!$BI$8:$BI$68,BG$4-$B230+1)</f>
        <v/>
      </c>
      <c r="BH230" s="121">
        <f>$C230*INDEX(Curves!$BI$8:$BI$68,BH$4-$B230+1)</f>
        <v/>
      </c>
      <c r="BI230" s="121">
        <f>$C230*INDEX(Curves!$BI$8:$BI$68,BI$4-$B230+1)</f>
        <v/>
      </c>
      <c r="BJ230" s="121">
        <f>$C230*INDEX(Curves!$BI$8:$BI$68,BJ$4-$B230+1)</f>
        <v/>
      </c>
      <c r="BK230" s="121">
        <f>$C230*INDEX(Curves!$BI$8:$BI$68,BK$4-$B230+1)</f>
        <v/>
      </c>
      <c r="BL230" s="121">
        <f>$C230*INDEX(Curves!$BI$8:$BI$68,BL$4-$B230+1)</f>
        <v/>
      </c>
    </row>
    <row r="231">
      <c r="A231" s="116" t="inlineStr">
        <is>
          <t>Cohort month 33</t>
        </is>
      </c>
      <c r="B231" s="116" t="n">
        <v>33</v>
      </c>
      <c r="C231" s="33">
        <f>INDEX(Ops!$E$110:$BL$110,1,$B231)</f>
        <v/>
      </c>
      <c r="AL231" s="121">
        <f>$C231*INDEX(Curves!$BI$8:$BI$68,AL$4-$B231+1)</f>
        <v/>
      </c>
      <c r="AM231" s="121">
        <f>$C231*INDEX(Curves!$BI$8:$BI$68,AM$4-$B231+1)</f>
        <v/>
      </c>
      <c r="AN231" s="121">
        <f>$C231*INDEX(Curves!$BI$8:$BI$68,AN$4-$B231+1)</f>
        <v/>
      </c>
      <c r="AO231" s="121">
        <f>$C231*INDEX(Curves!$BI$8:$BI$68,AO$4-$B231+1)</f>
        <v/>
      </c>
      <c r="AP231" s="121">
        <f>$C231*INDEX(Curves!$BI$8:$BI$68,AP$4-$B231+1)</f>
        <v/>
      </c>
      <c r="AQ231" s="121">
        <f>$C231*INDEX(Curves!$BI$8:$BI$68,AQ$4-$B231+1)</f>
        <v/>
      </c>
      <c r="AR231" s="121">
        <f>$C231*INDEX(Curves!$BI$8:$BI$68,AR$4-$B231+1)</f>
        <v/>
      </c>
      <c r="AS231" s="121">
        <f>$C231*INDEX(Curves!$BI$8:$BI$68,AS$4-$B231+1)</f>
        <v/>
      </c>
      <c r="AT231" s="121">
        <f>$C231*INDEX(Curves!$BI$8:$BI$68,AT$4-$B231+1)</f>
        <v/>
      </c>
      <c r="AU231" s="121">
        <f>$C231*INDEX(Curves!$BI$8:$BI$68,AU$4-$B231+1)</f>
        <v/>
      </c>
      <c r="AV231" s="121">
        <f>$C231*INDEX(Curves!$BI$8:$BI$68,AV$4-$B231+1)</f>
        <v/>
      </c>
      <c r="AW231" s="121">
        <f>$C231*INDEX(Curves!$BI$8:$BI$68,AW$4-$B231+1)</f>
        <v/>
      </c>
      <c r="AX231" s="121">
        <f>$C231*INDEX(Curves!$BI$8:$BI$68,AX$4-$B231+1)</f>
        <v/>
      </c>
      <c r="AY231" s="121">
        <f>$C231*INDEX(Curves!$BI$8:$BI$68,AY$4-$B231+1)</f>
        <v/>
      </c>
      <c r="AZ231" s="121">
        <f>$C231*INDEX(Curves!$BI$8:$BI$68,AZ$4-$B231+1)</f>
        <v/>
      </c>
      <c r="BA231" s="121">
        <f>$C231*INDEX(Curves!$BI$8:$BI$68,BA$4-$B231+1)</f>
        <v/>
      </c>
      <c r="BB231" s="121">
        <f>$C231*INDEX(Curves!$BI$8:$BI$68,BB$4-$B231+1)</f>
        <v/>
      </c>
      <c r="BC231" s="121">
        <f>$C231*INDEX(Curves!$BI$8:$BI$68,BC$4-$B231+1)</f>
        <v/>
      </c>
      <c r="BD231" s="121">
        <f>$C231*INDEX(Curves!$BI$8:$BI$68,BD$4-$B231+1)</f>
        <v/>
      </c>
      <c r="BE231" s="121">
        <f>$C231*INDEX(Curves!$BI$8:$BI$68,BE$4-$B231+1)</f>
        <v/>
      </c>
      <c r="BF231" s="121">
        <f>$C231*INDEX(Curves!$BI$8:$BI$68,BF$4-$B231+1)</f>
        <v/>
      </c>
      <c r="BG231" s="121">
        <f>$C231*INDEX(Curves!$BI$8:$BI$68,BG$4-$B231+1)</f>
        <v/>
      </c>
      <c r="BH231" s="121">
        <f>$C231*INDEX(Curves!$BI$8:$BI$68,BH$4-$B231+1)</f>
        <v/>
      </c>
      <c r="BI231" s="121">
        <f>$C231*INDEX(Curves!$BI$8:$BI$68,BI$4-$B231+1)</f>
        <v/>
      </c>
      <c r="BJ231" s="121">
        <f>$C231*INDEX(Curves!$BI$8:$BI$68,BJ$4-$B231+1)</f>
        <v/>
      </c>
      <c r="BK231" s="121">
        <f>$C231*INDEX(Curves!$BI$8:$BI$68,BK$4-$B231+1)</f>
        <v/>
      </c>
      <c r="BL231" s="121">
        <f>$C231*INDEX(Curves!$BI$8:$BI$68,BL$4-$B231+1)</f>
        <v/>
      </c>
    </row>
    <row r="232">
      <c r="A232" s="116" t="inlineStr">
        <is>
          <t>Cohort month 34</t>
        </is>
      </c>
      <c r="B232" s="116" t="n">
        <v>34</v>
      </c>
      <c r="C232" s="33">
        <f>INDEX(Ops!$E$110:$BL$110,1,$B232)</f>
        <v/>
      </c>
      <c r="AM232" s="121">
        <f>$C232*INDEX(Curves!$BI$8:$BI$68,AM$4-$B232+1)</f>
        <v/>
      </c>
      <c r="AN232" s="121">
        <f>$C232*INDEX(Curves!$BI$8:$BI$68,AN$4-$B232+1)</f>
        <v/>
      </c>
      <c r="AO232" s="121">
        <f>$C232*INDEX(Curves!$BI$8:$BI$68,AO$4-$B232+1)</f>
        <v/>
      </c>
      <c r="AP232" s="121">
        <f>$C232*INDEX(Curves!$BI$8:$BI$68,AP$4-$B232+1)</f>
        <v/>
      </c>
      <c r="AQ232" s="121">
        <f>$C232*INDEX(Curves!$BI$8:$BI$68,AQ$4-$B232+1)</f>
        <v/>
      </c>
      <c r="AR232" s="121">
        <f>$C232*INDEX(Curves!$BI$8:$BI$68,AR$4-$B232+1)</f>
        <v/>
      </c>
      <c r="AS232" s="121">
        <f>$C232*INDEX(Curves!$BI$8:$BI$68,AS$4-$B232+1)</f>
        <v/>
      </c>
      <c r="AT232" s="121">
        <f>$C232*INDEX(Curves!$BI$8:$BI$68,AT$4-$B232+1)</f>
        <v/>
      </c>
      <c r="AU232" s="121">
        <f>$C232*INDEX(Curves!$BI$8:$BI$68,AU$4-$B232+1)</f>
        <v/>
      </c>
      <c r="AV232" s="121">
        <f>$C232*INDEX(Curves!$BI$8:$BI$68,AV$4-$B232+1)</f>
        <v/>
      </c>
      <c r="AW232" s="121">
        <f>$C232*INDEX(Curves!$BI$8:$BI$68,AW$4-$B232+1)</f>
        <v/>
      </c>
      <c r="AX232" s="121">
        <f>$C232*INDEX(Curves!$BI$8:$BI$68,AX$4-$B232+1)</f>
        <v/>
      </c>
      <c r="AY232" s="121">
        <f>$C232*INDEX(Curves!$BI$8:$BI$68,AY$4-$B232+1)</f>
        <v/>
      </c>
      <c r="AZ232" s="121">
        <f>$C232*INDEX(Curves!$BI$8:$BI$68,AZ$4-$B232+1)</f>
        <v/>
      </c>
      <c r="BA232" s="121">
        <f>$C232*INDEX(Curves!$BI$8:$BI$68,BA$4-$B232+1)</f>
        <v/>
      </c>
      <c r="BB232" s="121">
        <f>$C232*INDEX(Curves!$BI$8:$BI$68,BB$4-$B232+1)</f>
        <v/>
      </c>
      <c r="BC232" s="121">
        <f>$C232*INDEX(Curves!$BI$8:$BI$68,BC$4-$B232+1)</f>
        <v/>
      </c>
      <c r="BD232" s="121">
        <f>$C232*INDEX(Curves!$BI$8:$BI$68,BD$4-$B232+1)</f>
        <v/>
      </c>
      <c r="BE232" s="121">
        <f>$C232*INDEX(Curves!$BI$8:$BI$68,BE$4-$B232+1)</f>
        <v/>
      </c>
      <c r="BF232" s="121">
        <f>$C232*INDEX(Curves!$BI$8:$BI$68,BF$4-$B232+1)</f>
        <v/>
      </c>
      <c r="BG232" s="121">
        <f>$C232*INDEX(Curves!$BI$8:$BI$68,BG$4-$B232+1)</f>
        <v/>
      </c>
      <c r="BH232" s="121">
        <f>$C232*INDEX(Curves!$BI$8:$BI$68,BH$4-$B232+1)</f>
        <v/>
      </c>
      <c r="BI232" s="121">
        <f>$C232*INDEX(Curves!$BI$8:$BI$68,BI$4-$B232+1)</f>
        <v/>
      </c>
      <c r="BJ232" s="121">
        <f>$C232*INDEX(Curves!$BI$8:$BI$68,BJ$4-$B232+1)</f>
        <v/>
      </c>
      <c r="BK232" s="121">
        <f>$C232*INDEX(Curves!$BI$8:$BI$68,BK$4-$B232+1)</f>
        <v/>
      </c>
      <c r="BL232" s="121">
        <f>$C232*INDEX(Curves!$BI$8:$BI$68,BL$4-$B232+1)</f>
        <v/>
      </c>
    </row>
    <row r="233">
      <c r="A233" s="116" t="inlineStr">
        <is>
          <t>Cohort month 35</t>
        </is>
      </c>
      <c r="B233" s="116" t="n">
        <v>35</v>
      </c>
      <c r="C233" s="33">
        <f>INDEX(Ops!$E$110:$BL$110,1,$B233)</f>
        <v/>
      </c>
      <c r="AN233" s="121">
        <f>$C233*INDEX(Curves!$BI$8:$BI$68,AN$4-$B233+1)</f>
        <v/>
      </c>
      <c r="AO233" s="121">
        <f>$C233*INDEX(Curves!$BI$8:$BI$68,AO$4-$B233+1)</f>
        <v/>
      </c>
      <c r="AP233" s="121">
        <f>$C233*INDEX(Curves!$BI$8:$BI$68,AP$4-$B233+1)</f>
        <v/>
      </c>
      <c r="AQ233" s="121">
        <f>$C233*INDEX(Curves!$BI$8:$BI$68,AQ$4-$B233+1)</f>
        <v/>
      </c>
      <c r="AR233" s="121">
        <f>$C233*INDEX(Curves!$BI$8:$BI$68,AR$4-$B233+1)</f>
        <v/>
      </c>
      <c r="AS233" s="121">
        <f>$C233*INDEX(Curves!$BI$8:$BI$68,AS$4-$B233+1)</f>
        <v/>
      </c>
      <c r="AT233" s="121">
        <f>$C233*INDEX(Curves!$BI$8:$BI$68,AT$4-$B233+1)</f>
        <v/>
      </c>
      <c r="AU233" s="121">
        <f>$C233*INDEX(Curves!$BI$8:$BI$68,AU$4-$B233+1)</f>
        <v/>
      </c>
      <c r="AV233" s="121">
        <f>$C233*INDEX(Curves!$BI$8:$BI$68,AV$4-$B233+1)</f>
        <v/>
      </c>
      <c r="AW233" s="121">
        <f>$C233*INDEX(Curves!$BI$8:$BI$68,AW$4-$B233+1)</f>
        <v/>
      </c>
      <c r="AX233" s="121">
        <f>$C233*INDEX(Curves!$BI$8:$BI$68,AX$4-$B233+1)</f>
        <v/>
      </c>
      <c r="AY233" s="121">
        <f>$C233*INDEX(Curves!$BI$8:$BI$68,AY$4-$B233+1)</f>
        <v/>
      </c>
      <c r="AZ233" s="121">
        <f>$C233*INDEX(Curves!$BI$8:$BI$68,AZ$4-$B233+1)</f>
        <v/>
      </c>
      <c r="BA233" s="121">
        <f>$C233*INDEX(Curves!$BI$8:$BI$68,BA$4-$B233+1)</f>
        <v/>
      </c>
      <c r="BB233" s="121">
        <f>$C233*INDEX(Curves!$BI$8:$BI$68,BB$4-$B233+1)</f>
        <v/>
      </c>
      <c r="BC233" s="121">
        <f>$C233*INDEX(Curves!$BI$8:$BI$68,BC$4-$B233+1)</f>
        <v/>
      </c>
      <c r="BD233" s="121">
        <f>$C233*INDEX(Curves!$BI$8:$BI$68,BD$4-$B233+1)</f>
        <v/>
      </c>
      <c r="BE233" s="121">
        <f>$C233*INDEX(Curves!$BI$8:$BI$68,BE$4-$B233+1)</f>
        <v/>
      </c>
      <c r="BF233" s="121">
        <f>$C233*INDEX(Curves!$BI$8:$BI$68,BF$4-$B233+1)</f>
        <v/>
      </c>
      <c r="BG233" s="121">
        <f>$C233*INDEX(Curves!$BI$8:$BI$68,BG$4-$B233+1)</f>
        <v/>
      </c>
      <c r="BH233" s="121">
        <f>$C233*INDEX(Curves!$BI$8:$BI$68,BH$4-$B233+1)</f>
        <v/>
      </c>
      <c r="BI233" s="121">
        <f>$C233*INDEX(Curves!$BI$8:$BI$68,BI$4-$B233+1)</f>
        <v/>
      </c>
      <c r="BJ233" s="121">
        <f>$C233*INDEX(Curves!$BI$8:$BI$68,BJ$4-$B233+1)</f>
        <v/>
      </c>
      <c r="BK233" s="121">
        <f>$C233*INDEX(Curves!$BI$8:$BI$68,BK$4-$B233+1)</f>
        <v/>
      </c>
      <c r="BL233" s="121">
        <f>$C233*INDEX(Curves!$BI$8:$BI$68,BL$4-$B233+1)</f>
        <v/>
      </c>
    </row>
    <row r="234">
      <c r="A234" s="116" t="inlineStr">
        <is>
          <t>Cohort month 36</t>
        </is>
      </c>
      <c r="B234" s="116" t="n">
        <v>36</v>
      </c>
      <c r="C234" s="33">
        <f>INDEX(Ops!$E$110:$BL$110,1,$B234)</f>
        <v/>
      </c>
      <c r="AO234" s="121">
        <f>$C234*INDEX(Curves!$BI$8:$BI$68,AO$4-$B234+1)</f>
        <v/>
      </c>
      <c r="AP234" s="121">
        <f>$C234*INDEX(Curves!$BI$8:$BI$68,AP$4-$B234+1)</f>
        <v/>
      </c>
      <c r="AQ234" s="121">
        <f>$C234*INDEX(Curves!$BI$8:$BI$68,AQ$4-$B234+1)</f>
        <v/>
      </c>
      <c r="AR234" s="121">
        <f>$C234*INDEX(Curves!$BI$8:$BI$68,AR$4-$B234+1)</f>
        <v/>
      </c>
      <c r="AS234" s="121">
        <f>$C234*INDEX(Curves!$BI$8:$BI$68,AS$4-$B234+1)</f>
        <v/>
      </c>
      <c r="AT234" s="121">
        <f>$C234*INDEX(Curves!$BI$8:$BI$68,AT$4-$B234+1)</f>
        <v/>
      </c>
      <c r="AU234" s="121">
        <f>$C234*INDEX(Curves!$BI$8:$BI$68,AU$4-$B234+1)</f>
        <v/>
      </c>
      <c r="AV234" s="121">
        <f>$C234*INDEX(Curves!$BI$8:$BI$68,AV$4-$B234+1)</f>
        <v/>
      </c>
      <c r="AW234" s="121">
        <f>$C234*INDEX(Curves!$BI$8:$BI$68,AW$4-$B234+1)</f>
        <v/>
      </c>
      <c r="AX234" s="121">
        <f>$C234*INDEX(Curves!$BI$8:$BI$68,AX$4-$B234+1)</f>
        <v/>
      </c>
      <c r="AY234" s="121">
        <f>$C234*INDEX(Curves!$BI$8:$BI$68,AY$4-$B234+1)</f>
        <v/>
      </c>
      <c r="AZ234" s="121">
        <f>$C234*INDEX(Curves!$BI$8:$BI$68,AZ$4-$B234+1)</f>
        <v/>
      </c>
      <c r="BA234" s="121">
        <f>$C234*INDEX(Curves!$BI$8:$BI$68,BA$4-$B234+1)</f>
        <v/>
      </c>
      <c r="BB234" s="121">
        <f>$C234*INDEX(Curves!$BI$8:$BI$68,BB$4-$B234+1)</f>
        <v/>
      </c>
      <c r="BC234" s="121">
        <f>$C234*INDEX(Curves!$BI$8:$BI$68,BC$4-$B234+1)</f>
        <v/>
      </c>
      <c r="BD234" s="121">
        <f>$C234*INDEX(Curves!$BI$8:$BI$68,BD$4-$B234+1)</f>
        <v/>
      </c>
      <c r="BE234" s="121">
        <f>$C234*INDEX(Curves!$BI$8:$BI$68,BE$4-$B234+1)</f>
        <v/>
      </c>
      <c r="BF234" s="121">
        <f>$C234*INDEX(Curves!$BI$8:$BI$68,BF$4-$B234+1)</f>
        <v/>
      </c>
      <c r="BG234" s="121">
        <f>$C234*INDEX(Curves!$BI$8:$BI$68,BG$4-$B234+1)</f>
        <v/>
      </c>
      <c r="BH234" s="121">
        <f>$C234*INDEX(Curves!$BI$8:$BI$68,BH$4-$B234+1)</f>
        <v/>
      </c>
      <c r="BI234" s="121">
        <f>$C234*INDEX(Curves!$BI$8:$BI$68,BI$4-$B234+1)</f>
        <v/>
      </c>
      <c r="BJ234" s="121">
        <f>$C234*INDEX(Curves!$BI$8:$BI$68,BJ$4-$B234+1)</f>
        <v/>
      </c>
      <c r="BK234" s="121">
        <f>$C234*INDEX(Curves!$BI$8:$BI$68,BK$4-$B234+1)</f>
        <v/>
      </c>
      <c r="BL234" s="121">
        <f>$C234*INDEX(Curves!$BI$8:$BI$68,BL$4-$B234+1)</f>
        <v/>
      </c>
    </row>
    <row r="235">
      <c r="A235" s="116" t="inlineStr">
        <is>
          <t>Cohort month 37</t>
        </is>
      </c>
      <c r="B235" s="116" t="n">
        <v>37</v>
      </c>
      <c r="C235" s="33">
        <f>INDEX(Ops!$E$110:$BL$110,1,$B235)</f>
        <v/>
      </c>
      <c r="AP235" s="121">
        <f>$C235*INDEX(Curves!$BI$8:$BI$68,AP$4-$B235+1)</f>
        <v/>
      </c>
      <c r="AQ235" s="121">
        <f>$C235*INDEX(Curves!$BI$8:$BI$68,AQ$4-$B235+1)</f>
        <v/>
      </c>
      <c r="AR235" s="121">
        <f>$C235*INDEX(Curves!$BI$8:$BI$68,AR$4-$B235+1)</f>
        <v/>
      </c>
      <c r="AS235" s="121">
        <f>$C235*INDEX(Curves!$BI$8:$BI$68,AS$4-$B235+1)</f>
        <v/>
      </c>
      <c r="AT235" s="121">
        <f>$C235*INDEX(Curves!$BI$8:$BI$68,AT$4-$B235+1)</f>
        <v/>
      </c>
      <c r="AU235" s="121">
        <f>$C235*INDEX(Curves!$BI$8:$BI$68,AU$4-$B235+1)</f>
        <v/>
      </c>
      <c r="AV235" s="121">
        <f>$C235*INDEX(Curves!$BI$8:$BI$68,AV$4-$B235+1)</f>
        <v/>
      </c>
      <c r="AW235" s="121">
        <f>$C235*INDEX(Curves!$BI$8:$BI$68,AW$4-$B235+1)</f>
        <v/>
      </c>
      <c r="AX235" s="121">
        <f>$C235*INDEX(Curves!$BI$8:$BI$68,AX$4-$B235+1)</f>
        <v/>
      </c>
      <c r="AY235" s="121">
        <f>$C235*INDEX(Curves!$BI$8:$BI$68,AY$4-$B235+1)</f>
        <v/>
      </c>
      <c r="AZ235" s="121">
        <f>$C235*INDEX(Curves!$BI$8:$BI$68,AZ$4-$B235+1)</f>
        <v/>
      </c>
      <c r="BA235" s="121">
        <f>$C235*INDEX(Curves!$BI$8:$BI$68,BA$4-$B235+1)</f>
        <v/>
      </c>
      <c r="BB235" s="121">
        <f>$C235*INDEX(Curves!$BI$8:$BI$68,BB$4-$B235+1)</f>
        <v/>
      </c>
      <c r="BC235" s="121">
        <f>$C235*INDEX(Curves!$BI$8:$BI$68,BC$4-$B235+1)</f>
        <v/>
      </c>
      <c r="BD235" s="121">
        <f>$C235*INDEX(Curves!$BI$8:$BI$68,BD$4-$B235+1)</f>
        <v/>
      </c>
      <c r="BE235" s="121">
        <f>$C235*INDEX(Curves!$BI$8:$BI$68,BE$4-$B235+1)</f>
        <v/>
      </c>
      <c r="BF235" s="121">
        <f>$C235*INDEX(Curves!$BI$8:$BI$68,BF$4-$B235+1)</f>
        <v/>
      </c>
      <c r="BG235" s="121">
        <f>$C235*INDEX(Curves!$BI$8:$BI$68,BG$4-$B235+1)</f>
        <v/>
      </c>
      <c r="BH235" s="121">
        <f>$C235*INDEX(Curves!$BI$8:$BI$68,BH$4-$B235+1)</f>
        <v/>
      </c>
      <c r="BI235" s="121">
        <f>$C235*INDEX(Curves!$BI$8:$BI$68,BI$4-$B235+1)</f>
        <v/>
      </c>
      <c r="BJ235" s="121">
        <f>$C235*INDEX(Curves!$BI$8:$BI$68,BJ$4-$B235+1)</f>
        <v/>
      </c>
      <c r="BK235" s="121">
        <f>$C235*INDEX(Curves!$BI$8:$BI$68,BK$4-$B235+1)</f>
        <v/>
      </c>
      <c r="BL235" s="121">
        <f>$C235*INDEX(Curves!$BI$8:$BI$68,BL$4-$B235+1)</f>
        <v/>
      </c>
    </row>
    <row r="236">
      <c r="A236" s="116" t="inlineStr">
        <is>
          <t>Cohort month 38</t>
        </is>
      </c>
      <c r="B236" s="116" t="n">
        <v>38</v>
      </c>
      <c r="C236" s="33">
        <f>INDEX(Ops!$E$110:$BL$110,1,$B236)</f>
        <v/>
      </c>
      <c r="AQ236" s="121">
        <f>$C236*INDEX(Curves!$BI$8:$BI$68,AQ$4-$B236+1)</f>
        <v/>
      </c>
      <c r="AR236" s="121">
        <f>$C236*INDEX(Curves!$BI$8:$BI$68,AR$4-$B236+1)</f>
        <v/>
      </c>
      <c r="AS236" s="121">
        <f>$C236*INDEX(Curves!$BI$8:$BI$68,AS$4-$B236+1)</f>
        <v/>
      </c>
      <c r="AT236" s="121">
        <f>$C236*INDEX(Curves!$BI$8:$BI$68,AT$4-$B236+1)</f>
        <v/>
      </c>
      <c r="AU236" s="121">
        <f>$C236*INDEX(Curves!$BI$8:$BI$68,AU$4-$B236+1)</f>
        <v/>
      </c>
      <c r="AV236" s="121">
        <f>$C236*INDEX(Curves!$BI$8:$BI$68,AV$4-$B236+1)</f>
        <v/>
      </c>
      <c r="AW236" s="121">
        <f>$C236*INDEX(Curves!$BI$8:$BI$68,AW$4-$B236+1)</f>
        <v/>
      </c>
      <c r="AX236" s="121">
        <f>$C236*INDEX(Curves!$BI$8:$BI$68,AX$4-$B236+1)</f>
        <v/>
      </c>
      <c r="AY236" s="121">
        <f>$C236*INDEX(Curves!$BI$8:$BI$68,AY$4-$B236+1)</f>
        <v/>
      </c>
      <c r="AZ236" s="121">
        <f>$C236*INDEX(Curves!$BI$8:$BI$68,AZ$4-$B236+1)</f>
        <v/>
      </c>
      <c r="BA236" s="121">
        <f>$C236*INDEX(Curves!$BI$8:$BI$68,BA$4-$B236+1)</f>
        <v/>
      </c>
      <c r="BB236" s="121">
        <f>$C236*INDEX(Curves!$BI$8:$BI$68,BB$4-$B236+1)</f>
        <v/>
      </c>
      <c r="BC236" s="121">
        <f>$C236*INDEX(Curves!$BI$8:$BI$68,BC$4-$B236+1)</f>
        <v/>
      </c>
      <c r="BD236" s="121">
        <f>$C236*INDEX(Curves!$BI$8:$BI$68,BD$4-$B236+1)</f>
        <v/>
      </c>
      <c r="BE236" s="121">
        <f>$C236*INDEX(Curves!$BI$8:$BI$68,BE$4-$B236+1)</f>
        <v/>
      </c>
      <c r="BF236" s="121">
        <f>$C236*INDEX(Curves!$BI$8:$BI$68,BF$4-$B236+1)</f>
        <v/>
      </c>
      <c r="BG236" s="121">
        <f>$C236*INDEX(Curves!$BI$8:$BI$68,BG$4-$B236+1)</f>
        <v/>
      </c>
      <c r="BH236" s="121">
        <f>$C236*INDEX(Curves!$BI$8:$BI$68,BH$4-$B236+1)</f>
        <v/>
      </c>
      <c r="BI236" s="121">
        <f>$C236*INDEX(Curves!$BI$8:$BI$68,BI$4-$B236+1)</f>
        <v/>
      </c>
      <c r="BJ236" s="121">
        <f>$C236*INDEX(Curves!$BI$8:$BI$68,BJ$4-$B236+1)</f>
        <v/>
      </c>
      <c r="BK236" s="121">
        <f>$C236*INDEX(Curves!$BI$8:$BI$68,BK$4-$B236+1)</f>
        <v/>
      </c>
      <c r="BL236" s="121">
        <f>$C236*INDEX(Curves!$BI$8:$BI$68,BL$4-$B236+1)</f>
        <v/>
      </c>
    </row>
    <row r="237">
      <c r="A237" s="116" t="inlineStr">
        <is>
          <t>Cohort month 39</t>
        </is>
      </c>
      <c r="B237" s="116" t="n">
        <v>39</v>
      </c>
      <c r="C237" s="33">
        <f>INDEX(Ops!$E$110:$BL$110,1,$B237)</f>
        <v/>
      </c>
      <c r="AR237" s="121">
        <f>$C237*INDEX(Curves!$BI$8:$BI$68,AR$4-$B237+1)</f>
        <v/>
      </c>
      <c r="AS237" s="121">
        <f>$C237*INDEX(Curves!$BI$8:$BI$68,AS$4-$B237+1)</f>
        <v/>
      </c>
      <c r="AT237" s="121">
        <f>$C237*INDEX(Curves!$BI$8:$BI$68,AT$4-$B237+1)</f>
        <v/>
      </c>
      <c r="AU237" s="121">
        <f>$C237*INDEX(Curves!$BI$8:$BI$68,AU$4-$B237+1)</f>
        <v/>
      </c>
      <c r="AV237" s="121">
        <f>$C237*INDEX(Curves!$BI$8:$BI$68,AV$4-$B237+1)</f>
        <v/>
      </c>
      <c r="AW237" s="121">
        <f>$C237*INDEX(Curves!$BI$8:$BI$68,AW$4-$B237+1)</f>
        <v/>
      </c>
      <c r="AX237" s="121">
        <f>$C237*INDEX(Curves!$BI$8:$BI$68,AX$4-$B237+1)</f>
        <v/>
      </c>
      <c r="AY237" s="121">
        <f>$C237*INDEX(Curves!$BI$8:$BI$68,AY$4-$B237+1)</f>
        <v/>
      </c>
      <c r="AZ237" s="121">
        <f>$C237*INDEX(Curves!$BI$8:$BI$68,AZ$4-$B237+1)</f>
        <v/>
      </c>
      <c r="BA237" s="121">
        <f>$C237*INDEX(Curves!$BI$8:$BI$68,BA$4-$B237+1)</f>
        <v/>
      </c>
      <c r="BB237" s="121">
        <f>$C237*INDEX(Curves!$BI$8:$BI$68,BB$4-$B237+1)</f>
        <v/>
      </c>
      <c r="BC237" s="121">
        <f>$C237*INDEX(Curves!$BI$8:$BI$68,BC$4-$B237+1)</f>
        <v/>
      </c>
      <c r="BD237" s="121">
        <f>$C237*INDEX(Curves!$BI$8:$BI$68,BD$4-$B237+1)</f>
        <v/>
      </c>
      <c r="BE237" s="121">
        <f>$C237*INDEX(Curves!$BI$8:$BI$68,BE$4-$B237+1)</f>
        <v/>
      </c>
      <c r="BF237" s="121">
        <f>$C237*INDEX(Curves!$BI$8:$BI$68,BF$4-$B237+1)</f>
        <v/>
      </c>
      <c r="BG237" s="121">
        <f>$C237*INDEX(Curves!$BI$8:$BI$68,BG$4-$B237+1)</f>
        <v/>
      </c>
      <c r="BH237" s="121">
        <f>$C237*INDEX(Curves!$BI$8:$BI$68,BH$4-$B237+1)</f>
        <v/>
      </c>
      <c r="BI237" s="121">
        <f>$C237*INDEX(Curves!$BI$8:$BI$68,BI$4-$B237+1)</f>
        <v/>
      </c>
      <c r="BJ237" s="121">
        <f>$C237*INDEX(Curves!$BI$8:$BI$68,BJ$4-$B237+1)</f>
        <v/>
      </c>
      <c r="BK237" s="121">
        <f>$C237*INDEX(Curves!$BI$8:$BI$68,BK$4-$B237+1)</f>
        <v/>
      </c>
      <c r="BL237" s="121">
        <f>$C237*INDEX(Curves!$BI$8:$BI$68,BL$4-$B237+1)</f>
        <v/>
      </c>
    </row>
    <row r="238">
      <c r="A238" s="116" t="inlineStr">
        <is>
          <t>Cohort month 40</t>
        </is>
      </c>
      <c r="B238" s="116" t="n">
        <v>40</v>
      </c>
      <c r="C238" s="33">
        <f>INDEX(Ops!$E$110:$BL$110,1,$B238)</f>
        <v/>
      </c>
      <c r="AS238" s="121">
        <f>$C238*INDEX(Curves!$BI$8:$BI$68,AS$4-$B238+1)</f>
        <v/>
      </c>
      <c r="AT238" s="121">
        <f>$C238*INDEX(Curves!$BI$8:$BI$68,AT$4-$B238+1)</f>
        <v/>
      </c>
      <c r="AU238" s="121">
        <f>$C238*INDEX(Curves!$BI$8:$BI$68,AU$4-$B238+1)</f>
        <v/>
      </c>
      <c r="AV238" s="121">
        <f>$C238*INDEX(Curves!$BI$8:$BI$68,AV$4-$B238+1)</f>
        <v/>
      </c>
      <c r="AW238" s="121">
        <f>$C238*INDEX(Curves!$BI$8:$BI$68,AW$4-$B238+1)</f>
        <v/>
      </c>
      <c r="AX238" s="121">
        <f>$C238*INDEX(Curves!$BI$8:$BI$68,AX$4-$B238+1)</f>
        <v/>
      </c>
      <c r="AY238" s="121">
        <f>$C238*INDEX(Curves!$BI$8:$BI$68,AY$4-$B238+1)</f>
        <v/>
      </c>
      <c r="AZ238" s="121">
        <f>$C238*INDEX(Curves!$BI$8:$BI$68,AZ$4-$B238+1)</f>
        <v/>
      </c>
      <c r="BA238" s="121">
        <f>$C238*INDEX(Curves!$BI$8:$BI$68,BA$4-$B238+1)</f>
        <v/>
      </c>
      <c r="BB238" s="121">
        <f>$C238*INDEX(Curves!$BI$8:$BI$68,BB$4-$B238+1)</f>
        <v/>
      </c>
      <c r="BC238" s="121">
        <f>$C238*INDEX(Curves!$BI$8:$BI$68,BC$4-$B238+1)</f>
        <v/>
      </c>
      <c r="BD238" s="121">
        <f>$C238*INDEX(Curves!$BI$8:$BI$68,BD$4-$B238+1)</f>
        <v/>
      </c>
      <c r="BE238" s="121">
        <f>$C238*INDEX(Curves!$BI$8:$BI$68,BE$4-$B238+1)</f>
        <v/>
      </c>
      <c r="BF238" s="121">
        <f>$C238*INDEX(Curves!$BI$8:$BI$68,BF$4-$B238+1)</f>
        <v/>
      </c>
      <c r="BG238" s="121">
        <f>$C238*INDEX(Curves!$BI$8:$BI$68,BG$4-$B238+1)</f>
        <v/>
      </c>
      <c r="BH238" s="121">
        <f>$C238*INDEX(Curves!$BI$8:$BI$68,BH$4-$B238+1)</f>
        <v/>
      </c>
      <c r="BI238" s="121">
        <f>$C238*INDEX(Curves!$BI$8:$BI$68,BI$4-$B238+1)</f>
        <v/>
      </c>
      <c r="BJ238" s="121">
        <f>$C238*INDEX(Curves!$BI$8:$BI$68,BJ$4-$B238+1)</f>
        <v/>
      </c>
      <c r="BK238" s="121">
        <f>$C238*INDEX(Curves!$BI$8:$BI$68,BK$4-$B238+1)</f>
        <v/>
      </c>
      <c r="BL238" s="121">
        <f>$C238*INDEX(Curves!$BI$8:$BI$68,BL$4-$B238+1)</f>
        <v/>
      </c>
    </row>
    <row r="239">
      <c r="A239" s="116" t="inlineStr">
        <is>
          <t>Cohort month 41</t>
        </is>
      </c>
      <c r="B239" s="116" t="n">
        <v>41</v>
      </c>
      <c r="C239" s="33">
        <f>INDEX(Ops!$E$110:$BL$110,1,$B239)</f>
        <v/>
      </c>
      <c r="AT239" s="121">
        <f>$C239*INDEX(Curves!$BI$8:$BI$68,AT$4-$B239+1)</f>
        <v/>
      </c>
      <c r="AU239" s="121">
        <f>$C239*INDEX(Curves!$BI$8:$BI$68,AU$4-$B239+1)</f>
        <v/>
      </c>
      <c r="AV239" s="121">
        <f>$C239*INDEX(Curves!$BI$8:$BI$68,AV$4-$B239+1)</f>
        <v/>
      </c>
      <c r="AW239" s="121">
        <f>$C239*INDEX(Curves!$BI$8:$BI$68,AW$4-$B239+1)</f>
        <v/>
      </c>
      <c r="AX239" s="121">
        <f>$C239*INDEX(Curves!$BI$8:$BI$68,AX$4-$B239+1)</f>
        <v/>
      </c>
      <c r="AY239" s="121">
        <f>$C239*INDEX(Curves!$BI$8:$BI$68,AY$4-$B239+1)</f>
        <v/>
      </c>
      <c r="AZ239" s="121">
        <f>$C239*INDEX(Curves!$BI$8:$BI$68,AZ$4-$B239+1)</f>
        <v/>
      </c>
      <c r="BA239" s="121">
        <f>$C239*INDEX(Curves!$BI$8:$BI$68,BA$4-$B239+1)</f>
        <v/>
      </c>
      <c r="BB239" s="121">
        <f>$C239*INDEX(Curves!$BI$8:$BI$68,BB$4-$B239+1)</f>
        <v/>
      </c>
      <c r="BC239" s="121">
        <f>$C239*INDEX(Curves!$BI$8:$BI$68,BC$4-$B239+1)</f>
        <v/>
      </c>
      <c r="BD239" s="121">
        <f>$C239*INDEX(Curves!$BI$8:$BI$68,BD$4-$B239+1)</f>
        <v/>
      </c>
      <c r="BE239" s="121">
        <f>$C239*INDEX(Curves!$BI$8:$BI$68,BE$4-$B239+1)</f>
        <v/>
      </c>
      <c r="BF239" s="121">
        <f>$C239*INDEX(Curves!$BI$8:$BI$68,BF$4-$B239+1)</f>
        <v/>
      </c>
      <c r="BG239" s="121">
        <f>$C239*INDEX(Curves!$BI$8:$BI$68,BG$4-$B239+1)</f>
        <v/>
      </c>
      <c r="BH239" s="121">
        <f>$C239*INDEX(Curves!$BI$8:$BI$68,BH$4-$B239+1)</f>
        <v/>
      </c>
      <c r="BI239" s="121">
        <f>$C239*INDEX(Curves!$BI$8:$BI$68,BI$4-$B239+1)</f>
        <v/>
      </c>
      <c r="BJ239" s="121">
        <f>$C239*INDEX(Curves!$BI$8:$BI$68,BJ$4-$B239+1)</f>
        <v/>
      </c>
      <c r="BK239" s="121">
        <f>$C239*INDEX(Curves!$BI$8:$BI$68,BK$4-$B239+1)</f>
        <v/>
      </c>
      <c r="BL239" s="121">
        <f>$C239*INDEX(Curves!$BI$8:$BI$68,BL$4-$B239+1)</f>
        <v/>
      </c>
    </row>
    <row r="240">
      <c r="A240" s="116" t="inlineStr">
        <is>
          <t>Cohort month 42</t>
        </is>
      </c>
      <c r="B240" s="116" t="n">
        <v>42</v>
      </c>
      <c r="C240" s="33">
        <f>INDEX(Ops!$E$110:$BL$110,1,$B240)</f>
        <v/>
      </c>
      <c r="AU240" s="121">
        <f>$C240*INDEX(Curves!$BI$8:$BI$68,AU$4-$B240+1)</f>
        <v/>
      </c>
      <c r="AV240" s="121">
        <f>$C240*INDEX(Curves!$BI$8:$BI$68,AV$4-$B240+1)</f>
        <v/>
      </c>
      <c r="AW240" s="121">
        <f>$C240*INDEX(Curves!$BI$8:$BI$68,AW$4-$B240+1)</f>
        <v/>
      </c>
      <c r="AX240" s="121">
        <f>$C240*INDEX(Curves!$BI$8:$BI$68,AX$4-$B240+1)</f>
        <v/>
      </c>
      <c r="AY240" s="121">
        <f>$C240*INDEX(Curves!$BI$8:$BI$68,AY$4-$B240+1)</f>
        <v/>
      </c>
      <c r="AZ240" s="121">
        <f>$C240*INDEX(Curves!$BI$8:$BI$68,AZ$4-$B240+1)</f>
        <v/>
      </c>
      <c r="BA240" s="121">
        <f>$C240*INDEX(Curves!$BI$8:$BI$68,BA$4-$B240+1)</f>
        <v/>
      </c>
      <c r="BB240" s="121">
        <f>$C240*INDEX(Curves!$BI$8:$BI$68,BB$4-$B240+1)</f>
        <v/>
      </c>
      <c r="BC240" s="121">
        <f>$C240*INDEX(Curves!$BI$8:$BI$68,BC$4-$B240+1)</f>
        <v/>
      </c>
      <c r="BD240" s="121">
        <f>$C240*INDEX(Curves!$BI$8:$BI$68,BD$4-$B240+1)</f>
        <v/>
      </c>
      <c r="BE240" s="121">
        <f>$C240*INDEX(Curves!$BI$8:$BI$68,BE$4-$B240+1)</f>
        <v/>
      </c>
      <c r="BF240" s="121">
        <f>$C240*INDEX(Curves!$BI$8:$BI$68,BF$4-$B240+1)</f>
        <v/>
      </c>
      <c r="BG240" s="121">
        <f>$C240*INDEX(Curves!$BI$8:$BI$68,BG$4-$B240+1)</f>
        <v/>
      </c>
      <c r="BH240" s="121">
        <f>$C240*INDEX(Curves!$BI$8:$BI$68,BH$4-$B240+1)</f>
        <v/>
      </c>
      <c r="BI240" s="121">
        <f>$C240*INDEX(Curves!$BI$8:$BI$68,BI$4-$B240+1)</f>
        <v/>
      </c>
      <c r="BJ240" s="121">
        <f>$C240*INDEX(Curves!$BI$8:$BI$68,BJ$4-$B240+1)</f>
        <v/>
      </c>
      <c r="BK240" s="121">
        <f>$C240*INDEX(Curves!$BI$8:$BI$68,BK$4-$B240+1)</f>
        <v/>
      </c>
      <c r="BL240" s="121">
        <f>$C240*INDEX(Curves!$BI$8:$BI$68,BL$4-$B240+1)</f>
        <v/>
      </c>
    </row>
    <row r="241">
      <c r="A241" s="116" t="inlineStr">
        <is>
          <t>Cohort month 43</t>
        </is>
      </c>
      <c r="B241" s="116" t="n">
        <v>43</v>
      </c>
      <c r="C241" s="33">
        <f>INDEX(Ops!$E$110:$BL$110,1,$B241)</f>
        <v/>
      </c>
      <c r="AV241" s="121">
        <f>$C241*INDEX(Curves!$BI$8:$BI$68,AV$4-$B241+1)</f>
        <v/>
      </c>
      <c r="AW241" s="121">
        <f>$C241*INDEX(Curves!$BI$8:$BI$68,AW$4-$B241+1)</f>
        <v/>
      </c>
      <c r="AX241" s="121">
        <f>$C241*INDEX(Curves!$BI$8:$BI$68,AX$4-$B241+1)</f>
        <v/>
      </c>
      <c r="AY241" s="121">
        <f>$C241*INDEX(Curves!$BI$8:$BI$68,AY$4-$B241+1)</f>
        <v/>
      </c>
      <c r="AZ241" s="121">
        <f>$C241*INDEX(Curves!$BI$8:$BI$68,AZ$4-$B241+1)</f>
        <v/>
      </c>
      <c r="BA241" s="121">
        <f>$C241*INDEX(Curves!$BI$8:$BI$68,BA$4-$B241+1)</f>
        <v/>
      </c>
      <c r="BB241" s="121">
        <f>$C241*INDEX(Curves!$BI$8:$BI$68,BB$4-$B241+1)</f>
        <v/>
      </c>
      <c r="BC241" s="121">
        <f>$C241*INDEX(Curves!$BI$8:$BI$68,BC$4-$B241+1)</f>
        <v/>
      </c>
      <c r="BD241" s="121">
        <f>$C241*INDEX(Curves!$BI$8:$BI$68,BD$4-$B241+1)</f>
        <v/>
      </c>
      <c r="BE241" s="121">
        <f>$C241*INDEX(Curves!$BI$8:$BI$68,BE$4-$B241+1)</f>
        <v/>
      </c>
      <c r="BF241" s="121">
        <f>$C241*INDEX(Curves!$BI$8:$BI$68,BF$4-$B241+1)</f>
        <v/>
      </c>
      <c r="BG241" s="121">
        <f>$C241*INDEX(Curves!$BI$8:$BI$68,BG$4-$B241+1)</f>
        <v/>
      </c>
      <c r="BH241" s="121">
        <f>$C241*INDEX(Curves!$BI$8:$BI$68,BH$4-$B241+1)</f>
        <v/>
      </c>
      <c r="BI241" s="121">
        <f>$C241*INDEX(Curves!$BI$8:$BI$68,BI$4-$B241+1)</f>
        <v/>
      </c>
      <c r="BJ241" s="121">
        <f>$C241*INDEX(Curves!$BI$8:$BI$68,BJ$4-$B241+1)</f>
        <v/>
      </c>
      <c r="BK241" s="121">
        <f>$C241*INDEX(Curves!$BI$8:$BI$68,BK$4-$B241+1)</f>
        <v/>
      </c>
      <c r="BL241" s="121">
        <f>$C241*INDEX(Curves!$BI$8:$BI$68,BL$4-$B241+1)</f>
        <v/>
      </c>
    </row>
    <row r="242">
      <c r="A242" s="116" t="inlineStr">
        <is>
          <t>Cohort month 44</t>
        </is>
      </c>
      <c r="B242" s="116" t="n">
        <v>44</v>
      </c>
      <c r="C242" s="33">
        <f>INDEX(Ops!$E$110:$BL$110,1,$B242)</f>
        <v/>
      </c>
      <c r="AW242" s="121">
        <f>$C242*INDEX(Curves!$BI$8:$BI$68,AW$4-$B242+1)</f>
        <v/>
      </c>
      <c r="AX242" s="121">
        <f>$C242*INDEX(Curves!$BI$8:$BI$68,AX$4-$B242+1)</f>
        <v/>
      </c>
      <c r="AY242" s="121">
        <f>$C242*INDEX(Curves!$BI$8:$BI$68,AY$4-$B242+1)</f>
        <v/>
      </c>
      <c r="AZ242" s="121">
        <f>$C242*INDEX(Curves!$BI$8:$BI$68,AZ$4-$B242+1)</f>
        <v/>
      </c>
      <c r="BA242" s="121">
        <f>$C242*INDEX(Curves!$BI$8:$BI$68,BA$4-$B242+1)</f>
        <v/>
      </c>
      <c r="BB242" s="121">
        <f>$C242*INDEX(Curves!$BI$8:$BI$68,BB$4-$B242+1)</f>
        <v/>
      </c>
      <c r="BC242" s="121">
        <f>$C242*INDEX(Curves!$BI$8:$BI$68,BC$4-$B242+1)</f>
        <v/>
      </c>
      <c r="BD242" s="121">
        <f>$C242*INDEX(Curves!$BI$8:$BI$68,BD$4-$B242+1)</f>
        <v/>
      </c>
      <c r="BE242" s="121">
        <f>$C242*INDEX(Curves!$BI$8:$BI$68,BE$4-$B242+1)</f>
        <v/>
      </c>
      <c r="BF242" s="121">
        <f>$C242*INDEX(Curves!$BI$8:$BI$68,BF$4-$B242+1)</f>
        <v/>
      </c>
      <c r="BG242" s="121">
        <f>$C242*INDEX(Curves!$BI$8:$BI$68,BG$4-$B242+1)</f>
        <v/>
      </c>
      <c r="BH242" s="121">
        <f>$C242*INDEX(Curves!$BI$8:$BI$68,BH$4-$B242+1)</f>
        <v/>
      </c>
      <c r="BI242" s="121">
        <f>$C242*INDEX(Curves!$BI$8:$BI$68,BI$4-$B242+1)</f>
        <v/>
      </c>
      <c r="BJ242" s="121">
        <f>$C242*INDEX(Curves!$BI$8:$BI$68,BJ$4-$B242+1)</f>
        <v/>
      </c>
      <c r="BK242" s="121">
        <f>$C242*INDEX(Curves!$BI$8:$BI$68,BK$4-$B242+1)</f>
        <v/>
      </c>
      <c r="BL242" s="121">
        <f>$C242*INDEX(Curves!$BI$8:$BI$68,BL$4-$B242+1)</f>
        <v/>
      </c>
    </row>
    <row r="243">
      <c r="A243" s="116" t="inlineStr">
        <is>
          <t>Cohort month 45</t>
        </is>
      </c>
      <c r="B243" s="116" t="n">
        <v>45</v>
      </c>
      <c r="C243" s="33">
        <f>INDEX(Ops!$E$110:$BL$110,1,$B243)</f>
        <v/>
      </c>
      <c r="AX243" s="121">
        <f>$C243*INDEX(Curves!$BI$8:$BI$68,AX$4-$B243+1)</f>
        <v/>
      </c>
      <c r="AY243" s="121">
        <f>$C243*INDEX(Curves!$BI$8:$BI$68,AY$4-$B243+1)</f>
        <v/>
      </c>
      <c r="AZ243" s="121">
        <f>$C243*INDEX(Curves!$BI$8:$BI$68,AZ$4-$B243+1)</f>
        <v/>
      </c>
      <c r="BA243" s="121">
        <f>$C243*INDEX(Curves!$BI$8:$BI$68,BA$4-$B243+1)</f>
        <v/>
      </c>
      <c r="BB243" s="121">
        <f>$C243*INDEX(Curves!$BI$8:$BI$68,BB$4-$B243+1)</f>
        <v/>
      </c>
      <c r="BC243" s="121">
        <f>$C243*INDEX(Curves!$BI$8:$BI$68,BC$4-$B243+1)</f>
        <v/>
      </c>
      <c r="BD243" s="121">
        <f>$C243*INDEX(Curves!$BI$8:$BI$68,BD$4-$B243+1)</f>
        <v/>
      </c>
      <c r="BE243" s="121">
        <f>$C243*INDEX(Curves!$BI$8:$BI$68,BE$4-$B243+1)</f>
        <v/>
      </c>
      <c r="BF243" s="121">
        <f>$C243*INDEX(Curves!$BI$8:$BI$68,BF$4-$B243+1)</f>
        <v/>
      </c>
      <c r="BG243" s="121">
        <f>$C243*INDEX(Curves!$BI$8:$BI$68,BG$4-$B243+1)</f>
        <v/>
      </c>
      <c r="BH243" s="121">
        <f>$C243*INDEX(Curves!$BI$8:$BI$68,BH$4-$B243+1)</f>
        <v/>
      </c>
      <c r="BI243" s="121">
        <f>$C243*INDEX(Curves!$BI$8:$BI$68,BI$4-$B243+1)</f>
        <v/>
      </c>
      <c r="BJ243" s="121">
        <f>$C243*INDEX(Curves!$BI$8:$BI$68,BJ$4-$B243+1)</f>
        <v/>
      </c>
      <c r="BK243" s="121">
        <f>$C243*INDEX(Curves!$BI$8:$BI$68,BK$4-$B243+1)</f>
        <v/>
      </c>
      <c r="BL243" s="121">
        <f>$C243*INDEX(Curves!$BI$8:$BI$68,BL$4-$B243+1)</f>
        <v/>
      </c>
    </row>
    <row r="244">
      <c r="A244" s="116" t="inlineStr">
        <is>
          <t>Cohort month 46</t>
        </is>
      </c>
      <c r="B244" s="116" t="n">
        <v>46</v>
      </c>
      <c r="C244" s="33">
        <f>INDEX(Ops!$E$110:$BL$110,1,$B244)</f>
        <v/>
      </c>
      <c r="AY244" s="121">
        <f>$C244*INDEX(Curves!$BI$8:$BI$68,AY$4-$B244+1)</f>
        <v/>
      </c>
      <c r="AZ244" s="121">
        <f>$C244*INDEX(Curves!$BI$8:$BI$68,AZ$4-$B244+1)</f>
        <v/>
      </c>
      <c r="BA244" s="121">
        <f>$C244*INDEX(Curves!$BI$8:$BI$68,BA$4-$B244+1)</f>
        <v/>
      </c>
      <c r="BB244" s="121">
        <f>$C244*INDEX(Curves!$BI$8:$BI$68,BB$4-$B244+1)</f>
        <v/>
      </c>
      <c r="BC244" s="121">
        <f>$C244*INDEX(Curves!$BI$8:$BI$68,BC$4-$B244+1)</f>
        <v/>
      </c>
      <c r="BD244" s="121">
        <f>$C244*INDEX(Curves!$BI$8:$BI$68,BD$4-$B244+1)</f>
        <v/>
      </c>
      <c r="BE244" s="121">
        <f>$C244*INDEX(Curves!$BI$8:$BI$68,BE$4-$B244+1)</f>
        <v/>
      </c>
      <c r="BF244" s="121">
        <f>$C244*INDEX(Curves!$BI$8:$BI$68,BF$4-$B244+1)</f>
        <v/>
      </c>
      <c r="BG244" s="121">
        <f>$C244*INDEX(Curves!$BI$8:$BI$68,BG$4-$B244+1)</f>
        <v/>
      </c>
      <c r="BH244" s="121">
        <f>$C244*INDEX(Curves!$BI$8:$BI$68,BH$4-$B244+1)</f>
        <v/>
      </c>
      <c r="BI244" s="121">
        <f>$C244*INDEX(Curves!$BI$8:$BI$68,BI$4-$B244+1)</f>
        <v/>
      </c>
      <c r="BJ244" s="121">
        <f>$C244*INDEX(Curves!$BI$8:$BI$68,BJ$4-$B244+1)</f>
        <v/>
      </c>
      <c r="BK244" s="121">
        <f>$C244*INDEX(Curves!$BI$8:$BI$68,BK$4-$B244+1)</f>
        <v/>
      </c>
      <c r="BL244" s="121">
        <f>$C244*INDEX(Curves!$BI$8:$BI$68,BL$4-$B244+1)</f>
        <v/>
      </c>
    </row>
    <row r="245">
      <c r="A245" s="116" t="inlineStr">
        <is>
          <t>Cohort month 47</t>
        </is>
      </c>
      <c r="B245" s="116" t="n">
        <v>47</v>
      </c>
      <c r="C245" s="33">
        <f>INDEX(Ops!$E$110:$BL$110,1,$B245)</f>
        <v/>
      </c>
      <c r="AZ245" s="121">
        <f>$C245*INDEX(Curves!$BI$8:$BI$68,AZ$4-$B245+1)</f>
        <v/>
      </c>
      <c r="BA245" s="121">
        <f>$C245*INDEX(Curves!$BI$8:$BI$68,BA$4-$B245+1)</f>
        <v/>
      </c>
      <c r="BB245" s="121">
        <f>$C245*INDEX(Curves!$BI$8:$BI$68,BB$4-$B245+1)</f>
        <v/>
      </c>
      <c r="BC245" s="121">
        <f>$C245*INDEX(Curves!$BI$8:$BI$68,BC$4-$B245+1)</f>
        <v/>
      </c>
      <c r="BD245" s="121">
        <f>$C245*INDEX(Curves!$BI$8:$BI$68,BD$4-$B245+1)</f>
        <v/>
      </c>
      <c r="BE245" s="121">
        <f>$C245*INDEX(Curves!$BI$8:$BI$68,BE$4-$B245+1)</f>
        <v/>
      </c>
      <c r="BF245" s="121">
        <f>$C245*INDEX(Curves!$BI$8:$BI$68,BF$4-$B245+1)</f>
        <v/>
      </c>
      <c r="BG245" s="121">
        <f>$C245*INDEX(Curves!$BI$8:$BI$68,BG$4-$B245+1)</f>
        <v/>
      </c>
      <c r="BH245" s="121">
        <f>$C245*INDEX(Curves!$BI$8:$BI$68,BH$4-$B245+1)</f>
        <v/>
      </c>
      <c r="BI245" s="121">
        <f>$C245*INDEX(Curves!$BI$8:$BI$68,BI$4-$B245+1)</f>
        <v/>
      </c>
      <c r="BJ245" s="121">
        <f>$C245*INDEX(Curves!$BI$8:$BI$68,BJ$4-$B245+1)</f>
        <v/>
      </c>
      <c r="BK245" s="121">
        <f>$C245*INDEX(Curves!$BI$8:$BI$68,BK$4-$B245+1)</f>
        <v/>
      </c>
      <c r="BL245" s="121">
        <f>$C245*INDEX(Curves!$BI$8:$BI$68,BL$4-$B245+1)</f>
        <v/>
      </c>
    </row>
    <row r="246">
      <c r="A246" s="116" t="inlineStr">
        <is>
          <t>Cohort month 48</t>
        </is>
      </c>
      <c r="B246" s="116" t="n">
        <v>48</v>
      </c>
      <c r="C246" s="33">
        <f>INDEX(Ops!$E$110:$BL$110,1,$B246)</f>
        <v/>
      </c>
      <c r="BA246" s="121">
        <f>$C246*INDEX(Curves!$BI$8:$BI$68,BA$4-$B246+1)</f>
        <v/>
      </c>
      <c r="BB246" s="121">
        <f>$C246*INDEX(Curves!$BI$8:$BI$68,BB$4-$B246+1)</f>
        <v/>
      </c>
      <c r="BC246" s="121">
        <f>$C246*INDEX(Curves!$BI$8:$BI$68,BC$4-$B246+1)</f>
        <v/>
      </c>
      <c r="BD246" s="121">
        <f>$C246*INDEX(Curves!$BI$8:$BI$68,BD$4-$B246+1)</f>
        <v/>
      </c>
      <c r="BE246" s="121">
        <f>$C246*INDEX(Curves!$BI$8:$BI$68,BE$4-$B246+1)</f>
        <v/>
      </c>
      <c r="BF246" s="121">
        <f>$C246*INDEX(Curves!$BI$8:$BI$68,BF$4-$B246+1)</f>
        <v/>
      </c>
      <c r="BG246" s="121">
        <f>$C246*INDEX(Curves!$BI$8:$BI$68,BG$4-$B246+1)</f>
        <v/>
      </c>
      <c r="BH246" s="121">
        <f>$C246*INDEX(Curves!$BI$8:$BI$68,BH$4-$B246+1)</f>
        <v/>
      </c>
      <c r="BI246" s="121">
        <f>$C246*INDEX(Curves!$BI$8:$BI$68,BI$4-$B246+1)</f>
        <v/>
      </c>
      <c r="BJ246" s="121">
        <f>$C246*INDEX(Curves!$BI$8:$BI$68,BJ$4-$B246+1)</f>
        <v/>
      </c>
      <c r="BK246" s="121">
        <f>$C246*INDEX(Curves!$BI$8:$BI$68,BK$4-$B246+1)</f>
        <v/>
      </c>
      <c r="BL246" s="121">
        <f>$C246*INDEX(Curves!$BI$8:$BI$68,BL$4-$B246+1)</f>
        <v/>
      </c>
    </row>
    <row r="247">
      <c r="A247" s="116" t="inlineStr">
        <is>
          <t>Cohort month 49</t>
        </is>
      </c>
      <c r="B247" s="116" t="n">
        <v>49</v>
      </c>
      <c r="C247" s="33">
        <f>INDEX(Ops!$E$110:$BL$110,1,$B247)</f>
        <v/>
      </c>
      <c r="BB247" s="121">
        <f>$C247*INDEX(Curves!$BI$8:$BI$68,BB$4-$B247+1)</f>
        <v/>
      </c>
      <c r="BC247" s="121">
        <f>$C247*INDEX(Curves!$BI$8:$BI$68,BC$4-$B247+1)</f>
        <v/>
      </c>
      <c r="BD247" s="121">
        <f>$C247*INDEX(Curves!$BI$8:$BI$68,BD$4-$B247+1)</f>
        <v/>
      </c>
      <c r="BE247" s="121">
        <f>$C247*INDEX(Curves!$BI$8:$BI$68,BE$4-$B247+1)</f>
        <v/>
      </c>
      <c r="BF247" s="121">
        <f>$C247*INDEX(Curves!$BI$8:$BI$68,BF$4-$B247+1)</f>
        <v/>
      </c>
      <c r="BG247" s="121">
        <f>$C247*INDEX(Curves!$BI$8:$BI$68,BG$4-$B247+1)</f>
        <v/>
      </c>
      <c r="BH247" s="121">
        <f>$C247*INDEX(Curves!$BI$8:$BI$68,BH$4-$B247+1)</f>
        <v/>
      </c>
      <c r="BI247" s="121">
        <f>$C247*INDEX(Curves!$BI$8:$BI$68,BI$4-$B247+1)</f>
        <v/>
      </c>
      <c r="BJ247" s="121">
        <f>$C247*INDEX(Curves!$BI$8:$BI$68,BJ$4-$B247+1)</f>
        <v/>
      </c>
      <c r="BK247" s="121">
        <f>$C247*INDEX(Curves!$BI$8:$BI$68,BK$4-$B247+1)</f>
        <v/>
      </c>
      <c r="BL247" s="121">
        <f>$C247*INDEX(Curves!$BI$8:$BI$68,BL$4-$B247+1)</f>
        <v/>
      </c>
    </row>
    <row r="248">
      <c r="A248" s="116" t="inlineStr">
        <is>
          <t>Cohort month 50</t>
        </is>
      </c>
      <c r="B248" s="116" t="n">
        <v>50</v>
      </c>
      <c r="C248" s="33">
        <f>INDEX(Ops!$E$110:$BL$110,1,$B248)</f>
        <v/>
      </c>
      <c r="BC248" s="121">
        <f>$C248*INDEX(Curves!$BI$8:$BI$68,BC$4-$B248+1)</f>
        <v/>
      </c>
      <c r="BD248" s="121">
        <f>$C248*INDEX(Curves!$BI$8:$BI$68,BD$4-$B248+1)</f>
        <v/>
      </c>
      <c r="BE248" s="121">
        <f>$C248*INDEX(Curves!$BI$8:$BI$68,BE$4-$B248+1)</f>
        <v/>
      </c>
      <c r="BF248" s="121">
        <f>$C248*INDEX(Curves!$BI$8:$BI$68,BF$4-$B248+1)</f>
        <v/>
      </c>
      <c r="BG248" s="121">
        <f>$C248*INDEX(Curves!$BI$8:$BI$68,BG$4-$B248+1)</f>
        <v/>
      </c>
      <c r="BH248" s="121">
        <f>$C248*INDEX(Curves!$BI$8:$BI$68,BH$4-$B248+1)</f>
        <v/>
      </c>
      <c r="BI248" s="121">
        <f>$C248*INDEX(Curves!$BI$8:$BI$68,BI$4-$B248+1)</f>
        <v/>
      </c>
      <c r="BJ248" s="121">
        <f>$C248*INDEX(Curves!$BI$8:$BI$68,BJ$4-$B248+1)</f>
        <v/>
      </c>
      <c r="BK248" s="121">
        <f>$C248*INDEX(Curves!$BI$8:$BI$68,BK$4-$B248+1)</f>
        <v/>
      </c>
      <c r="BL248" s="121">
        <f>$C248*INDEX(Curves!$BI$8:$BI$68,BL$4-$B248+1)</f>
        <v/>
      </c>
    </row>
    <row r="249">
      <c r="A249" s="116" t="inlineStr">
        <is>
          <t>Cohort month 51</t>
        </is>
      </c>
      <c r="B249" s="116" t="n">
        <v>51</v>
      </c>
      <c r="C249" s="33">
        <f>INDEX(Ops!$E$110:$BL$110,1,$B249)</f>
        <v/>
      </c>
      <c r="BD249" s="121">
        <f>$C249*INDEX(Curves!$BI$8:$BI$68,BD$4-$B249+1)</f>
        <v/>
      </c>
      <c r="BE249" s="121">
        <f>$C249*INDEX(Curves!$BI$8:$BI$68,BE$4-$B249+1)</f>
        <v/>
      </c>
      <c r="BF249" s="121">
        <f>$C249*INDEX(Curves!$BI$8:$BI$68,BF$4-$B249+1)</f>
        <v/>
      </c>
      <c r="BG249" s="121">
        <f>$C249*INDEX(Curves!$BI$8:$BI$68,BG$4-$B249+1)</f>
        <v/>
      </c>
      <c r="BH249" s="121">
        <f>$C249*INDEX(Curves!$BI$8:$BI$68,BH$4-$B249+1)</f>
        <v/>
      </c>
      <c r="BI249" s="121">
        <f>$C249*INDEX(Curves!$BI$8:$BI$68,BI$4-$B249+1)</f>
        <v/>
      </c>
      <c r="BJ249" s="121">
        <f>$C249*INDEX(Curves!$BI$8:$BI$68,BJ$4-$B249+1)</f>
        <v/>
      </c>
      <c r="BK249" s="121">
        <f>$C249*INDEX(Curves!$BI$8:$BI$68,BK$4-$B249+1)</f>
        <v/>
      </c>
      <c r="BL249" s="121">
        <f>$C249*INDEX(Curves!$BI$8:$BI$68,BL$4-$B249+1)</f>
        <v/>
      </c>
    </row>
    <row r="250">
      <c r="A250" s="116" t="inlineStr">
        <is>
          <t>Cohort month 52</t>
        </is>
      </c>
      <c r="B250" s="116" t="n">
        <v>52</v>
      </c>
      <c r="C250" s="33">
        <f>INDEX(Ops!$E$110:$BL$110,1,$B250)</f>
        <v/>
      </c>
      <c r="BE250" s="121">
        <f>$C250*INDEX(Curves!$BI$8:$BI$68,BE$4-$B250+1)</f>
        <v/>
      </c>
      <c r="BF250" s="121">
        <f>$C250*INDEX(Curves!$BI$8:$BI$68,BF$4-$B250+1)</f>
        <v/>
      </c>
      <c r="BG250" s="121">
        <f>$C250*INDEX(Curves!$BI$8:$BI$68,BG$4-$B250+1)</f>
        <v/>
      </c>
      <c r="BH250" s="121">
        <f>$C250*INDEX(Curves!$BI$8:$BI$68,BH$4-$B250+1)</f>
        <v/>
      </c>
      <c r="BI250" s="121">
        <f>$C250*INDEX(Curves!$BI$8:$BI$68,BI$4-$B250+1)</f>
        <v/>
      </c>
      <c r="BJ250" s="121">
        <f>$C250*INDEX(Curves!$BI$8:$BI$68,BJ$4-$B250+1)</f>
        <v/>
      </c>
      <c r="BK250" s="121">
        <f>$C250*INDEX(Curves!$BI$8:$BI$68,BK$4-$B250+1)</f>
        <v/>
      </c>
      <c r="BL250" s="121">
        <f>$C250*INDEX(Curves!$BI$8:$BI$68,BL$4-$B250+1)</f>
        <v/>
      </c>
    </row>
    <row r="251">
      <c r="A251" s="116" t="inlineStr">
        <is>
          <t>Cohort month 53</t>
        </is>
      </c>
      <c r="B251" s="116" t="n">
        <v>53</v>
      </c>
      <c r="C251" s="33">
        <f>INDEX(Ops!$E$110:$BL$110,1,$B251)</f>
        <v/>
      </c>
      <c r="BF251" s="121">
        <f>$C251*INDEX(Curves!$BI$8:$BI$68,BF$4-$B251+1)</f>
        <v/>
      </c>
      <c r="BG251" s="121">
        <f>$C251*INDEX(Curves!$BI$8:$BI$68,BG$4-$B251+1)</f>
        <v/>
      </c>
      <c r="BH251" s="121">
        <f>$C251*INDEX(Curves!$BI$8:$BI$68,BH$4-$B251+1)</f>
        <v/>
      </c>
      <c r="BI251" s="121">
        <f>$C251*INDEX(Curves!$BI$8:$BI$68,BI$4-$B251+1)</f>
        <v/>
      </c>
      <c r="BJ251" s="121">
        <f>$C251*INDEX(Curves!$BI$8:$BI$68,BJ$4-$B251+1)</f>
        <v/>
      </c>
      <c r="BK251" s="121">
        <f>$C251*INDEX(Curves!$BI$8:$BI$68,BK$4-$B251+1)</f>
        <v/>
      </c>
      <c r="BL251" s="121">
        <f>$C251*INDEX(Curves!$BI$8:$BI$68,BL$4-$B251+1)</f>
        <v/>
      </c>
    </row>
    <row r="252">
      <c r="A252" s="116" t="inlineStr">
        <is>
          <t>Cohort month 54</t>
        </is>
      </c>
      <c r="B252" s="116" t="n">
        <v>54</v>
      </c>
      <c r="C252" s="33">
        <f>INDEX(Ops!$E$110:$BL$110,1,$B252)</f>
        <v/>
      </c>
      <c r="BG252" s="121">
        <f>$C252*INDEX(Curves!$BI$8:$BI$68,BG$4-$B252+1)</f>
        <v/>
      </c>
      <c r="BH252" s="121">
        <f>$C252*INDEX(Curves!$BI$8:$BI$68,BH$4-$B252+1)</f>
        <v/>
      </c>
      <c r="BI252" s="121">
        <f>$C252*INDEX(Curves!$BI$8:$BI$68,BI$4-$B252+1)</f>
        <v/>
      </c>
      <c r="BJ252" s="121">
        <f>$C252*INDEX(Curves!$BI$8:$BI$68,BJ$4-$B252+1)</f>
        <v/>
      </c>
      <c r="BK252" s="121">
        <f>$C252*INDEX(Curves!$BI$8:$BI$68,BK$4-$B252+1)</f>
        <v/>
      </c>
      <c r="BL252" s="121">
        <f>$C252*INDEX(Curves!$BI$8:$BI$68,BL$4-$B252+1)</f>
        <v/>
      </c>
    </row>
    <row r="253">
      <c r="A253" s="116" t="inlineStr">
        <is>
          <t>Cohort month 55</t>
        </is>
      </c>
      <c r="B253" s="116" t="n">
        <v>55</v>
      </c>
      <c r="C253" s="33">
        <f>INDEX(Ops!$E$110:$BL$110,1,$B253)</f>
        <v/>
      </c>
      <c r="BH253" s="121">
        <f>$C253*INDEX(Curves!$BI$8:$BI$68,BH$4-$B253+1)</f>
        <v/>
      </c>
      <c r="BI253" s="121">
        <f>$C253*INDEX(Curves!$BI$8:$BI$68,BI$4-$B253+1)</f>
        <v/>
      </c>
      <c r="BJ253" s="121">
        <f>$C253*INDEX(Curves!$BI$8:$BI$68,BJ$4-$B253+1)</f>
        <v/>
      </c>
      <c r="BK253" s="121">
        <f>$C253*INDEX(Curves!$BI$8:$BI$68,BK$4-$B253+1)</f>
        <v/>
      </c>
      <c r="BL253" s="121">
        <f>$C253*INDEX(Curves!$BI$8:$BI$68,BL$4-$B253+1)</f>
        <v/>
      </c>
    </row>
    <row r="254">
      <c r="A254" s="116" t="inlineStr">
        <is>
          <t>Cohort month 56</t>
        </is>
      </c>
      <c r="B254" s="116" t="n">
        <v>56</v>
      </c>
      <c r="C254" s="33">
        <f>INDEX(Ops!$E$110:$BL$110,1,$B254)</f>
        <v/>
      </c>
      <c r="BI254" s="121">
        <f>$C254*INDEX(Curves!$BI$8:$BI$68,BI$4-$B254+1)</f>
        <v/>
      </c>
      <c r="BJ254" s="121">
        <f>$C254*INDEX(Curves!$BI$8:$BI$68,BJ$4-$B254+1)</f>
        <v/>
      </c>
      <c r="BK254" s="121">
        <f>$C254*INDEX(Curves!$BI$8:$BI$68,BK$4-$B254+1)</f>
        <v/>
      </c>
      <c r="BL254" s="121">
        <f>$C254*INDEX(Curves!$BI$8:$BI$68,BL$4-$B254+1)</f>
        <v/>
      </c>
    </row>
    <row r="255">
      <c r="A255" s="116" t="inlineStr">
        <is>
          <t>Cohort month 57</t>
        </is>
      </c>
      <c r="B255" s="116" t="n">
        <v>57</v>
      </c>
      <c r="C255" s="33">
        <f>INDEX(Ops!$E$110:$BL$110,1,$B255)</f>
        <v/>
      </c>
      <c r="BJ255" s="121">
        <f>$C255*INDEX(Curves!$BI$8:$BI$68,BJ$4-$B255+1)</f>
        <v/>
      </c>
      <c r="BK255" s="121">
        <f>$C255*INDEX(Curves!$BI$8:$BI$68,BK$4-$B255+1)</f>
        <v/>
      </c>
      <c r="BL255" s="121">
        <f>$C255*INDEX(Curves!$BI$8:$BI$68,BL$4-$B255+1)</f>
        <v/>
      </c>
    </row>
    <row r="256">
      <c r="A256" s="116" t="inlineStr">
        <is>
          <t>Cohort month 58</t>
        </is>
      </c>
      <c r="B256" s="116" t="n">
        <v>58</v>
      </c>
      <c r="C256" s="33">
        <f>INDEX(Ops!$E$110:$BL$110,1,$B256)</f>
        <v/>
      </c>
      <c r="BK256" s="121">
        <f>$C256*INDEX(Curves!$BI$8:$BI$68,BK$4-$B256+1)</f>
        <v/>
      </c>
      <c r="BL256" s="121">
        <f>$C256*INDEX(Curves!$BI$8:$BI$68,BL$4-$B256+1)</f>
        <v/>
      </c>
    </row>
    <row r="257">
      <c r="A257" s="116" t="inlineStr">
        <is>
          <t>Cohort month 59</t>
        </is>
      </c>
      <c r="B257" s="116" t="n">
        <v>59</v>
      </c>
      <c r="C257" s="33">
        <f>INDEX(Ops!$E$110:$BL$110,1,$B257)</f>
        <v/>
      </c>
      <c r="BL257" s="121">
        <f>$C257*INDEX(Curves!$BI$8:$BI$68,BL$4-$B257+1)</f>
        <v/>
      </c>
    </row>
    <row r="258">
      <c r="A258" s="116" t="inlineStr">
        <is>
          <t>Cohort month 60</t>
        </is>
      </c>
      <c r="B258" s="116"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8"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2" t="n">
        <v>45319</v>
      </c>
      <c r="C8" s="123" t="n">
        <v>139</v>
      </c>
      <c r="D8" s="123" t="n">
        <v>764500</v>
      </c>
      <c r="E8" s="123" t="n">
        <v>657470</v>
      </c>
      <c r="F8" s="123" t="n">
        <v>107030</v>
      </c>
      <c r="G8" s="123" t="n">
        <v>0</v>
      </c>
      <c r="H8" s="123" t="n">
        <v>0</v>
      </c>
      <c r="I8" s="123" t="n">
        <v>0</v>
      </c>
      <c r="J8" s="123" t="n">
        <v>0</v>
      </c>
      <c r="K8" s="123" t="n">
        <v>0</v>
      </c>
      <c r="L8" s="123" t="n">
        <v>0</v>
      </c>
      <c r="M8" s="123" t="n">
        <v>0</v>
      </c>
      <c r="N8" s="123" t="n">
        <v>0</v>
      </c>
      <c r="O8" s="123" t="n">
        <v>0</v>
      </c>
      <c r="P8" s="123" t="n">
        <v>0</v>
      </c>
      <c r="Q8" s="123" t="n">
        <v>0</v>
      </c>
      <c r="R8" s="123" t="n">
        <v>0</v>
      </c>
      <c r="S8" s="123" t="n">
        <v>0</v>
      </c>
      <c r="T8" s="124" t="inlineStr">
        <is>
          <t>SYNTHETIC: teaching data</t>
        </is>
      </c>
    </row>
    <row r="9">
      <c r="A9" s="45" t="n">
        <v>2</v>
      </c>
      <c r="B9" s="122" t="n">
        <v>45350</v>
      </c>
      <c r="C9" s="123" t="n">
        <v>149</v>
      </c>
      <c r="D9" s="123" t="n">
        <v>1520291.666666667</v>
      </c>
      <c r="E9" s="123" t="n">
        <v>1280028.855416667</v>
      </c>
      <c r="F9" s="123" t="n">
        <v>208376.7904166667</v>
      </c>
      <c r="G9" s="123" t="n">
        <v>7166.232984314067</v>
      </c>
      <c r="H9" s="123" t="n">
        <v>7794.313196321103</v>
      </c>
      <c r="I9" s="123" t="n">
        <v>6427.348812260596</v>
      </c>
      <c r="J9" s="123" t="n">
        <v>10498.12584043756</v>
      </c>
      <c r="K9" s="123" t="n">
        <v>10498.12584043756</v>
      </c>
      <c r="L9" s="123" t="n">
        <v>0</v>
      </c>
      <c r="M9" s="123" t="n">
        <v>0</v>
      </c>
      <c r="N9" s="123" t="n">
        <v>0</v>
      </c>
      <c r="O9" s="123" t="n">
        <v>0</v>
      </c>
      <c r="P9" s="123" t="n">
        <v>23361.27602890592</v>
      </c>
      <c r="Q9" s="123" t="n">
        <v>82336.64063776073</v>
      </c>
      <c r="R9" s="123" t="n">
        <v>105697.9166666667</v>
      </c>
      <c r="S9" s="123" t="n">
        <v>0</v>
      </c>
      <c r="T9" s="124" t="inlineStr">
        <is>
          <t>SYNTHETIC: teaching data</t>
        </is>
      </c>
    </row>
    <row r="10">
      <c r="A10" s="45" t="n">
        <v>3</v>
      </c>
      <c r="B10" s="122" t="n">
        <v>45379</v>
      </c>
      <c r="C10" s="123" t="n">
        <v>164</v>
      </c>
      <c r="D10" s="123" t="n">
        <v>2290291.666666667</v>
      </c>
      <c r="E10" s="123" t="n">
        <v>1891532.18230625</v>
      </c>
      <c r="F10" s="123" t="n">
        <v>307923.8436312501</v>
      </c>
      <c r="G10" s="123" t="n">
        <v>22123.04787719037</v>
      </c>
      <c r="H10" s="123" t="n">
        <v>18154.39169708887</v>
      </c>
      <c r="I10" s="123" t="n">
        <v>29401.17459040907</v>
      </c>
      <c r="J10" s="123" t="n">
        <v>21157.02656447829</v>
      </c>
      <c r="K10" s="123" t="n">
        <v>21157.02656447829</v>
      </c>
      <c r="L10" s="123" t="n">
        <v>0</v>
      </c>
      <c r="M10" s="123" t="n">
        <v>0</v>
      </c>
      <c r="N10" s="123" t="n">
        <v>0</v>
      </c>
      <c r="O10" s="123" t="n">
        <v>0</v>
      </c>
      <c r="P10" s="123" t="n">
        <v>47891.44492588259</v>
      </c>
      <c r="Q10" s="123" t="n">
        <v>171108.5550741174</v>
      </c>
      <c r="R10" s="123" t="n">
        <v>219000</v>
      </c>
      <c r="S10" s="123" t="n">
        <v>0</v>
      </c>
      <c r="T10" s="124" t="inlineStr">
        <is>
          <t>SYNTHETIC: teaching data</t>
        </is>
      </c>
    </row>
    <row r="11">
      <c r="A11" s="45" t="n">
        <v>4</v>
      </c>
      <c r="B11" s="122" t="n">
        <v>45410</v>
      </c>
      <c r="C11" s="123" t="n">
        <v>195</v>
      </c>
      <c r="D11" s="123" t="n">
        <v>3155625</v>
      </c>
      <c r="E11" s="123" t="n">
        <v>2564961.925044288</v>
      </c>
      <c r="F11" s="123" t="n">
        <v>417551.9412862796</v>
      </c>
      <c r="G11" s="123" t="n">
        <v>40261.49116276539</v>
      </c>
      <c r="H11" s="123" t="n">
        <v>57505.775416943</v>
      </c>
      <c r="I11" s="123" t="n">
        <v>41114.99068535015</v>
      </c>
      <c r="J11" s="123" t="n">
        <v>34228.87640437367</v>
      </c>
      <c r="K11" s="123" t="n">
        <v>34228.87640437367</v>
      </c>
      <c r="L11" s="123" t="n">
        <v>0</v>
      </c>
      <c r="M11" s="123" t="n">
        <v>0</v>
      </c>
      <c r="N11" s="123" t="n">
        <v>0</v>
      </c>
      <c r="O11" s="123" t="n">
        <v>0</v>
      </c>
      <c r="P11" s="123" t="n">
        <v>72085.99037801276</v>
      </c>
      <c r="Q11" s="123" t="n">
        <v>271622.3429553205</v>
      </c>
      <c r="R11" s="123" t="n">
        <v>343708.3333333333</v>
      </c>
      <c r="S11" s="123" t="n">
        <v>0</v>
      </c>
      <c r="T11" s="124" t="inlineStr">
        <is>
          <t>SYNTHETIC: teaching data</t>
        </is>
      </c>
    </row>
    <row r="12">
      <c r="A12" s="45" t="n">
        <v>5</v>
      </c>
      <c r="B12" s="122" t="n">
        <v>45440</v>
      </c>
      <c r="C12" s="123" t="n">
        <v>213</v>
      </c>
      <c r="D12" s="123" t="n">
        <v>4030583.333333334</v>
      </c>
      <c r="E12" s="123" t="n">
        <v>3226935.285442746</v>
      </c>
      <c r="F12" s="123" t="n">
        <v>525315.0464674238</v>
      </c>
      <c r="G12" s="123" t="n">
        <v>54186.0866833444</v>
      </c>
      <c r="H12" s="123" t="n">
        <v>72287.15956703697</v>
      </c>
      <c r="I12" s="123" t="n">
        <v>56289.53014269027</v>
      </c>
      <c r="J12" s="123" t="n">
        <v>95570.22503009242</v>
      </c>
      <c r="K12" s="123" t="n">
        <v>95570.22503009242</v>
      </c>
      <c r="L12" s="123" t="n">
        <v>0</v>
      </c>
      <c r="M12" s="123" t="n">
        <v>0</v>
      </c>
      <c r="N12" s="123" t="n">
        <v>0</v>
      </c>
      <c r="O12" s="123" t="n">
        <v>0</v>
      </c>
      <c r="P12" s="123" t="n">
        <v>119391.8263473459</v>
      </c>
      <c r="Q12" s="123" t="n">
        <v>372597.7569859874</v>
      </c>
      <c r="R12" s="123" t="n">
        <v>491989.5833333333</v>
      </c>
      <c r="S12" s="123" t="n">
        <v>0</v>
      </c>
      <c r="T12" s="124" t="inlineStr">
        <is>
          <t>SYNTHETIC: teaching data</t>
        </is>
      </c>
    </row>
    <row r="13">
      <c r="A13" s="45" t="n">
        <v>6</v>
      </c>
      <c r="B13" s="122" t="n">
        <v>45471</v>
      </c>
      <c r="C13" s="123" t="n">
        <v>216</v>
      </c>
      <c r="D13" s="123" t="n">
        <v>4824416.666666668</v>
      </c>
      <c r="E13" s="123" t="n">
        <v>3803252.318869621</v>
      </c>
      <c r="F13" s="123" t="n">
        <v>619134.098420636</v>
      </c>
      <c r="G13" s="123" t="n">
        <v>101333.3528910605</v>
      </c>
      <c r="H13" s="123" t="n">
        <v>24768.37835437848</v>
      </c>
      <c r="I13" s="123" t="n">
        <v>119594.7945127286</v>
      </c>
      <c r="J13" s="123" t="n">
        <v>156333.7236182429</v>
      </c>
      <c r="K13" s="123" t="n">
        <v>156333.7236182429</v>
      </c>
      <c r="L13" s="123" t="n">
        <v>0</v>
      </c>
      <c r="M13" s="123" t="n">
        <v>0</v>
      </c>
      <c r="N13" s="123" t="n">
        <v>0</v>
      </c>
      <c r="O13" s="123" t="n">
        <v>0</v>
      </c>
      <c r="P13" s="123" t="n">
        <v>156293.1004695497</v>
      </c>
      <c r="Q13" s="123" t="n">
        <v>497665.2328637836</v>
      </c>
      <c r="R13" s="123" t="n">
        <v>653958.3333333333</v>
      </c>
      <c r="S13" s="123" t="n">
        <v>0</v>
      </c>
      <c r="T13" s="124" t="inlineStr">
        <is>
          <t>SYNTHETIC: teaching data</t>
        </is>
      </c>
    </row>
    <row r="14">
      <c r="A14" s="45" t="n">
        <v>7</v>
      </c>
      <c r="B14" s="122" t="n">
        <v>45501</v>
      </c>
      <c r="C14" s="123" t="n">
        <v>223</v>
      </c>
      <c r="D14" s="123" t="n">
        <v>5557750.000000001</v>
      </c>
      <c r="E14" s="123" t="n">
        <v>4318774.249479963</v>
      </c>
      <c r="F14" s="123" t="n">
        <v>703056.2731711568</v>
      </c>
      <c r="G14" s="123" t="n">
        <v>137689.8355782528</v>
      </c>
      <c r="H14" s="123" t="n">
        <v>60476.05532246312</v>
      </c>
      <c r="I14" s="123" t="n">
        <v>119897.0167083947</v>
      </c>
      <c r="J14" s="123" t="n">
        <v>217856.5697397712</v>
      </c>
      <c r="K14" s="123" t="n">
        <v>217856.5697397712</v>
      </c>
      <c r="L14" s="123" t="n">
        <v>0</v>
      </c>
      <c r="M14" s="123" t="n">
        <v>0</v>
      </c>
      <c r="N14" s="123" t="n">
        <v>0</v>
      </c>
      <c r="O14" s="123" t="n">
        <v>0</v>
      </c>
      <c r="P14" s="123" t="n">
        <v>195076.3466751958</v>
      </c>
      <c r="Q14" s="123" t="n">
        <v>623131.9866581374</v>
      </c>
      <c r="R14" s="123" t="n">
        <v>818208.3333333333</v>
      </c>
      <c r="S14" s="123" t="n">
        <v>0</v>
      </c>
      <c r="T14" s="124" t="inlineStr">
        <is>
          <t>SYNTHETIC: teaching data</t>
        </is>
      </c>
    </row>
    <row r="15">
      <c r="A15" s="45" t="n">
        <v>8</v>
      </c>
      <c r="B15" s="122" t="n">
        <v>45532</v>
      </c>
      <c r="C15" s="123" t="n">
        <v>236</v>
      </c>
      <c r="D15" s="123" t="n">
        <v>6260375.000000001</v>
      </c>
      <c r="E15" s="123" t="n">
        <v>4805093.191708289</v>
      </c>
      <c r="F15" s="123" t="n">
        <v>782224.4730687913</v>
      </c>
      <c r="G15" s="123" t="n">
        <v>153563.3826640818</v>
      </c>
      <c r="H15" s="123" t="n">
        <v>184683.0864514093</v>
      </c>
      <c r="I15" s="123" t="n">
        <v>159398.7477412631</v>
      </c>
      <c r="J15" s="123" t="n">
        <v>175412.1183661659</v>
      </c>
      <c r="K15" s="123" t="n">
        <v>175412.1183661659</v>
      </c>
      <c r="L15" s="123" t="n">
        <v>0</v>
      </c>
      <c r="M15" s="123" t="n">
        <v>0</v>
      </c>
      <c r="N15" s="123" t="n">
        <v>0</v>
      </c>
      <c r="O15" s="123" t="n">
        <v>0</v>
      </c>
      <c r="P15" s="123" t="n">
        <v>274771.5286190986</v>
      </c>
      <c r="Q15" s="123" t="n">
        <v>713009.7213809013</v>
      </c>
      <c r="R15" s="123" t="n">
        <v>987781.2499999999</v>
      </c>
      <c r="S15" s="123" t="n">
        <v>0</v>
      </c>
      <c r="T15" s="124" t="inlineStr">
        <is>
          <t>SYNTHETIC: teaching data</t>
        </is>
      </c>
    </row>
    <row r="16">
      <c r="A16" s="45" t="n">
        <v>9</v>
      </c>
      <c r="B16" s="122" t="n">
        <v>45563</v>
      </c>
      <c r="C16" s="123" t="n">
        <v>268</v>
      </c>
      <c r="D16" s="123" t="n">
        <v>7030833.333333334</v>
      </c>
      <c r="E16" s="123" t="n">
        <v>5351576.136137187</v>
      </c>
      <c r="F16" s="123" t="n">
        <v>871186.8128595421</v>
      </c>
      <c r="G16" s="123" t="n">
        <v>64149.48643950711</v>
      </c>
      <c r="H16" s="123" t="n">
        <v>108913.0633118256</v>
      </c>
      <c r="I16" s="123" t="n">
        <v>306670.7576917873</v>
      </c>
      <c r="J16" s="123" t="n">
        <v>328337.0768934861</v>
      </c>
      <c r="K16" s="123" t="n">
        <v>328337.0768934861</v>
      </c>
      <c r="L16" s="123" t="n">
        <v>0</v>
      </c>
      <c r="M16" s="123" t="n">
        <v>0</v>
      </c>
      <c r="N16" s="123" t="n">
        <v>0</v>
      </c>
      <c r="O16" s="123" t="n">
        <v>0</v>
      </c>
      <c r="P16" s="123" t="n">
        <v>321364.9533674036</v>
      </c>
      <c r="Q16" s="123" t="n">
        <v>845874.6299659297</v>
      </c>
      <c r="R16" s="123" t="n">
        <v>1167239.583333333</v>
      </c>
      <c r="S16" s="123" t="n">
        <v>0</v>
      </c>
      <c r="T16" s="124" t="inlineStr">
        <is>
          <t>SYNTHETIC: teaching data</t>
        </is>
      </c>
    </row>
    <row r="17">
      <c r="A17" s="45" t="n">
        <v>10</v>
      </c>
      <c r="B17" s="122" t="n">
        <v>45593</v>
      </c>
      <c r="C17" s="123" t="n">
        <v>243</v>
      </c>
      <c r="D17" s="123" t="n">
        <v>7540958.333333334</v>
      </c>
      <c r="E17" s="123" t="n">
        <v>5676978.810109586</v>
      </c>
      <c r="F17" s="123" t="n">
        <v>924159.3411806303</v>
      </c>
      <c r="G17" s="123" t="n">
        <v>348942.3954935276</v>
      </c>
      <c r="H17" s="123" t="n">
        <v>103066.4991512978</v>
      </c>
      <c r="I17" s="123" t="n">
        <v>152177.0097386987</v>
      </c>
      <c r="J17" s="123" t="n">
        <v>335634.2776595938</v>
      </c>
      <c r="K17" s="123" t="n">
        <v>335634.2776595938</v>
      </c>
      <c r="L17" s="123" t="n">
        <v>0</v>
      </c>
      <c r="M17" s="123" t="n">
        <v>0</v>
      </c>
      <c r="N17" s="123" t="n">
        <v>0</v>
      </c>
      <c r="O17" s="123" t="n">
        <v>0</v>
      </c>
      <c r="P17" s="123" t="n">
        <v>406428.4358308868</v>
      </c>
      <c r="Q17" s="123" t="n">
        <v>964602.8141691132</v>
      </c>
      <c r="R17" s="123" t="n">
        <v>1371031.25</v>
      </c>
      <c r="S17" s="123" t="n">
        <v>0</v>
      </c>
      <c r="T17" s="124" t="inlineStr">
        <is>
          <t>SYNTHETIC: teaching data</t>
        </is>
      </c>
    </row>
    <row r="18">
      <c r="A18" s="45" t="n">
        <v>11</v>
      </c>
      <c r="B18" s="122" t="n">
        <v>45624</v>
      </c>
      <c r="C18" s="123" t="n">
        <v>271</v>
      </c>
      <c r="D18" s="123" t="n">
        <v>8093708.333333334</v>
      </c>
      <c r="E18" s="123" t="n">
        <v>6055003.589004659</v>
      </c>
      <c r="F18" s="123" t="n">
        <v>985698.2586751772</v>
      </c>
      <c r="G18" s="123" t="n">
        <v>160387.8582567007</v>
      </c>
      <c r="H18" s="123" t="n">
        <v>225488.7180028589</v>
      </c>
      <c r="I18" s="123" t="n">
        <v>186430.560157591</v>
      </c>
      <c r="J18" s="123" t="n">
        <v>480699.3492363473</v>
      </c>
      <c r="K18" s="123" t="n">
        <v>480699.3492363473</v>
      </c>
      <c r="L18" s="123" t="n">
        <v>0</v>
      </c>
      <c r="M18" s="123" t="n">
        <v>0</v>
      </c>
      <c r="N18" s="123" t="n">
        <v>0</v>
      </c>
      <c r="O18" s="123" t="n">
        <v>0</v>
      </c>
      <c r="P18" s="123" t="n">
        <v>489219.3308153753</v>
      </c>
      <c r="Q18" s="123" t="n">
        <v>1066593.169184625</v>
      </c>
      <c r="R18" s="123" t="n">
        <v>1555812.5</v>
      </c>
      <c r="S18" s="123" t="n">
        <v>0</v>
      </c>
      <c r="T18" s="124" t="inlineStr">
        <is>
          <t>SYNTHETIC: teaching data</t>
        </is>
      </c>
    </row>
    <row r="19">
      <c r="A19" s="45" t="n">
        <v>12</v>
      </c>
      <c r="B19" s="122" t="n">
        <v>45654</v>
      </c>
      <c r="C19" s="123" t="n">
        <v>290</v>
      </c>
      <c r="D19" s="123" t="n">
        <v>8626750</v>
      </c>
      <c r="E19" s="123" t="n">
        <v>6433109.718055317</v>
      </c>
      <c r="F19" s="123" t="n">
        <v>1047250.419218307</v>
      </c>
      <c r="G19" s="123" t="n">
        <v>256284.5377143395</v>
      </c>
      <c r="H19" s="123" t="n">
        <v>102787.4667815308</v>
      </c>
      <c r="I19" s="123" t="n">
        <v>179460.716676991</v>
      </c>
      <c r="J19" s="123" t="n">
        <v>607857.1415535138</v>
      </c>
      <c r="K19" s="123" t="n">
        <v>607857.1415535138</v>
      </c>
      <c r="L19" s="123" t="n">
        <v>0</v>
      </c>
      <c r="M19" s="123" t="n">
        <v>0</v>
      </c>
      <c r="N19" s="123" t="n">
        <v>0</v>
      </c>
      <c r="O19" s="123" t="n">
        <v>0</v>
      </c>
      <c r="P19" s="123" t="n">
        <v>572399.3175899133</v>
      </c>
      <c r="Q19" s="123" t="n">
        <v>1189486.099076753</v>
      </c>
      <c r="R19" s="123" t="n">
        <v>1761885.416666667</v>
      </c>
      <c r="S19" s="123" t="n">
        <v>0</v>
      </c>
      <c r="T19" s="124" t="inlineStr">
        <is>
          <t>SYNTHETIC: teaching data</t>
        </is>
      </c>
    </row>
    <row r="20">
      <c r="A20" s="45" t="n">
        <v>13</v>
      </c>
      <c r="B20" s="122" t="n">
        <v>45685</v>
      </c>
      <c r="C20" s="123" t="n">
        <v>313</v>
      </c>
      <c r="D20" s="123" t="n">
        <v>9153375</v>
      </c>
      <c r="E20" s="123" t="n">
        <v>6826367.864015562</v>
      </c>
      <c r="F20" s="123" t="n">
        <v>1111269.187165324</v>
      </c>
      <c r="G20" s="123" t="n">
        <v>188097.9025196742</v>
      </c>
      <c r="H20" s="123" t="n">
        <v>215660.3168254041</v>
      </c>
      <c r="I20" s="123" t="n">
        <v>331466.7420243212</v>
      </c>
      <c r="J20" s="123" t="n">
        <v>480512.9874497135</v>
      </c>
      <c r="K20" s="123" t="n">
        <v>480512.9874497135</v>
      </c>
      <c r="L20" s="123" t="n">
        <v>0</v>
      </c>
      <c r="M20" s="123" t="n">
        <v>0</v>
      </c>
      <c r="N20" s="123" t="n">
        <v>0</v>
      </c>
      <c r="O20" s="123" t="n">
        <v>0</v>
      </c>
      <c r="P20" s="123" t="n">
        <v>671437.2129083569</v>
      </c>
      <c r="Q20" s="123" t="n">
        <v>1310969.037091643</v>
      </c>
      <c r="R20" s="123" t="n">
        <v>1982406.25</v>
      </c>
      <c r="S20" s="123" t="n">
        <v>79</v>
      </c>
      <c r="T20" s="124" t="inlineStr">
        <is>
          <t>SYNTHETIC: teaching data</t>
        </is>
      </c>
    </row>
    <row r="21">
      <c r="A21" s="45" t="n">
        <v>14</v>
      </c>
      <c r="B21" s="122" t="n">
        <v>45716</v>
      </c>
      <c r="C21" s="123" t="n">
        <v>315</v>
      </c>
      <c r="D21" s="123" t="n">
        <v>9611250</v>
      </c>
      <c r="E21" s="123" t="n">
        <v>7159490.643907655</v>
      </c>
      <c r="F21" s="123" t="n">
        <v>1165498.4769152</v>
      </c>
      <c r="G21" s="123" t="n">
        <v>163423.3463081466</v>
      </c>
      <c r="H21" s="123" t="n">
        <v>303976.7681317258</v>
      </c>
      <c r="I21" s="123" t="n">
        <v>283315.7613177006</v>
      </c>
      <c r="J21" s="123" t="n">
        <v>535545.0034195727</v>
      </c>
      <c r="K21" s="123" t="n">
        <v>535545.0034195727</v>
      </c>
      <c r="L21" s="123" t="n">
        <v>0</v>
      </c>
      <c r="M21" s="123" t="n">
        <v>0</v>
      </c>
      <c r="N21" s="123" t="n">
        <v>0</v>
      </c>
      <c r="O21" s="123" t="n">
        <v>0</v>
      </c>
      <c r="P21" s="123" t="n">
        <v>723397.1084659726</v>
      </c>
      <c r="Q21" s="123" t="n">
        <v>1391321.641534027</v>
      </c>
      <c r="R21" s="123" t="n">
        <v>2114718.75</v>
      </c>
      <c r="S21" s="123" t="n">
        <v>85</v>
      </c>
      <c r="T21" s="124" t="inlineStr">
        <is>
          <t>SYNTHETIC: teaching data</t>
        </is>
      </c>
    </row>
    <row r="22">
      <c r="A22" s="45" t="n">
        <v>15</v>
      </c>
      <c r="B22" s="122" t="n">
        <v>45744</v>
      </c>
      <c r="C22" s="123" t="n">
        <v>316</v>
      </c>
      <c r="D22" s="123" t="n">
        <v>9998541.666666666</v>
      </c>
      <c r="E22" s="123" t="n">
        <v>7434235.826372494</v>
      </c>
      <c r="F22" s="123" t="n">
        <v>1210224.436851336</v>
      </c>
      <c r="G22" s="123" t="n">
        <v>256979.9377483701</v>
      </c>
      <c r="H22" s="123" t="n">
        <v>245583.2508830623</v>
      </c>
      <c r="I22" s="123" t="n">
        <v>314101.4796450719</v>
      </c>
      <c r="J22" s="123" t="n">
        <v>537416.7351663313</v>
      </c>
      <c r="K22" s="123" t="n">
        <v>537416.7351663313</v>
      </c>
      <c r="L22" s="123" t="n">
        <v>0</v>
      </c>
      <c r="M22" s="123" t="n">
        <v>0</v>
      </c>
      <c r="N22" s="123" t="n">
        <v>0</v>
      </c>
      <c r="O22" s="123" t="n">
        <v>0</v>
      </c>
      <c r="P22" s="123" t="n">
        <v>756246.1245818222</v>
      </c>
      <c r="Q22" s="123" t="n">
        <v>1484701.792084845</v>
      </c>
      <c r="R22" s="123" t="n">
        <v>2240947.916666667</v>
      </c>
      <c r="S22" s="123" t="n">
        <v>94</v>
      </c>
      <c r="T22" s="124" t="inlineStr">
        <is>
          <t>SYNTHETIC: teaching data</t>
        </is>
      </c>
    </row>
    <row r="23">
      <c r="A23" s="45" t="n">
        <v>16</v>
      </c>
      <c r="B23" s="122" t="n">
        <v>45775</v>
      </c>
      <c r="C23" s="123" t="n">
        <v>338</v>
      </c>
      <c r="D23" s="123" t="n">
        <v>10437166.66666667</v>
      </c>
      <c r="E23" s="123" t="n">
        <v>7757622.549015618</v>
      </c>
      <c r="F23" s="123" t="n">
        <v>1262868.787049054</v>
      </c>
      <c r="G23" s="123" t="n">
        <v>400579.2564994212</v>
      </c>
      <c r="H23" s="123" t="n">
        <v>225263.7950956553</v>
      </c>
      <c r="I23" s="123" t="n">
        <v>263283.5039953269</v>
      </c>
      <c r="J23" s="123" t="n">
        <v>527548.7750115902</v>
      </c>
      <c r="K23" s="123" t="n">
        <v>527548.7750115902</v>
      </c>
      <c r="L23" s="123" t="n">
        <v>0</v>
      </c>
      <c r="M23" s="123" t="n">
        <v>0</v>
      </c>
      <c r="N23" s="123" t="n">
        <v>0</v>
      </c>
      <c r="O23" s="123" t="n">
        <v>0</v>
      </c>
      <c r="P23" s="123" t="n">
        <v>808717.0100079242</v>
      </c>
      <c r="Q23" s="123" t="n">
        <v>1547814.239992075</v>
      </c>
      <c r="R23" s="123" t="n">
        <v>2356531.25</v>
      </c>
      <c r="S23" s="123" t="n">
        <v>112</v>
      </c>
      <c r="T23" s="124" t="inlineStr">
        <is>
          <t>SYNTHETIC: teaching data</t>
        </is>
      </c>
    </row>
    <row r="24">
      <c r="A24" s="45" t="n">
        <v>17</v>
      </c>
      <c r="B24" s="122" t="n">
        <v>45805</v>
      </c>
      <c r="C24" s="123" t="n">
        <v>342</v>
      </c>
      <c r="D24" s="123" t="n">
        <v>10832250</v>
      </c>
      <c r="E24" s="123" t="n">
        <v>8042643.308866797</v>
      </c>
      <c r="F24" s="123" t="n">
        <v>1309267.515396921</v>
      </c>
      <c r="G24" s="123" t="n">
        <v>326293.5584342496</v>
      </c>
      <c r="H24" s="123" t="n">
        <v>169134.9519176969</v>
      </c>
      <c r="I24" s="123" t="n">
        <v>223239.1441055136</v>
      </c>
      <c r="J24" s="123" t="n">
        <v>761671.5212788212</v>
      </c>
      <c r="K24" s="123" t="n">
        <v>761671.5212788212</v>
      </c>
      <c r="L24" s="123" t="n">
        <v>0</v>
      </c>
      <c r="M24" s="123" t="n">
        <v>0</v>
      </c>
      <c r="N24" s="123" t="n">
        <v>0</v>
      </c>
      <c r="O24" s="123" t="n">
        <v>0</v>
      </c>
      <c r="P24" s="123" t="n">
        <v>850785.7940090867</v>
      </c>
      <c r="Q24" s="123" t="n">
        <v>1614485.039324247</v>
      </c>
      <c r="R24" s="123" t="n">
        <v>2465270.833333333</v>
      </c>
      <c r="S24" s="123" t="n">
        <v>122</v>
      </c>
      <c r="T24" s="124" t="inlineStr">
        <is>
          <t>SYNTHETIC: teaching data</t>
        </is>
      </c>
    </row>
    <row r="25">
      <c r="A25" s="45" t="n">
        <v>18</v>
      </c>
      <c r="B25" s="122" t="n">
        <v>45836</v>
      </c>
      <c r="C25" s="123" t="n">
        <v>332</v>
      </c>
      <c r="D25" s="123" t="n">
        <v>11113208.33333333</v>
      </c>
      <c r="E25" s="123" t="n">
        <v>8229128.777753887</v>
      </c>
      <c r="F25" s="123" t="n">
        <v>1339625.614983191</v>
      </c>
      <c r="G25" s="123" t="n">
        <v>300498.9830029344</v>
      </c>
      <c r="H25" s="123" t="n">
        <v>240691.3571845339</v>
      </c>
      <c r="I25" s="123" t="n">
        <v>313578.0337690437</v>
      </c>
      <c r="J25" s="123" t="n">
        <v>689685.5666397418</v>
      </c>
      <c r="K25" s="123" t="n">
        <v>689685.5666397418</v>
      </c>
      <c r="L25" s="123" t="n">
        <v>0</v>
      </c>
      <c r="M25" s="123" t="n">
        <v>0</v>
      </c>
      <c r="N25" s="123" t="n">
        <v>0</v>
      </c>
      <c r="O25" s="123" t="n">
        <v>0</v>
      </c>
      <c r="P25" s="123" t="n">
        <v>856877.9479740483</v>
      </c>
      <c r="Q25" s="123" t="n">
        <v>1706486.635359285</v>
      </c>
      <c r="R25" s="123" t="n">
        <v>2563364.583333333</v>
      </c>
      <c r="S25" s="123" t="n">
        <v>124</v>
      </c>
      <c r="T25" s="124" t="inlineStr">
        <is>
          <t>SYNTHETIC: teaching data</t>
        </is>
      </c>
    </row>
    <row r="26">
      <c r="A26" s="45" t="n">
        <v>19</v>
      </c>
      <c r="B26" s="122" t="n">
        <v>45866</v>
      </c>
      <c r="C26" s="123" t="n">
        <v>345</v>
      </c>
      <c r="D26" s="123" t="n">
        <v>11412500</v>
      </c>
      <c r="E26" s="123" t="n">
        <v>8436501.261911483</v>
      </c>
      <c r="F26" s="123" t="n">
        <v>1373383.926357683</v>
      </c>
      <c r="G26" s="123" t="n">
        <v>363475.4992097517</v>
      </c>
      <c r="H26" s="123" t="n">
        <v>248858.7652047557</v>
      </c>
      <c r="I26" s="123" t="n">
        <v>300149.6696806573</v>
      </c>
      <c r="J26" s="123" t="n">
        <v>690130.8776356678</v>
      </c>
      <c r="K26" s="123" t="n">
        <v>690130.8776356678</v>
      </c>
      <c r="L26" s="123" t="n">
        <v>0</v>
      </c>
      <c r="M26" s="123" t="n">
        <v>0</v>
      </c>
      <c r="N26" s="123" t="n">
        <v>0</v>
      </c>
      <c r="O26" s="123" t="n">
        <v>0</v>
      </c>
      <c r="P26" s="123" t="n">
        <v>887176.9211067059</v>
      </c>
      <c r="Q26" s="123" t="n">
        <v>1764395.995559961</v>
      </c>
      <c r="R26" s="123" t="n">
        <v>2651572.916666667</v>
      </c>
      <c r="S26" s="123" t="n">
        <v>128</v>
      </c>
      <c r="T26" s="124" t="inlineStr">
        <is>
          <t>SYNTHETIC: teaching data</t>
        </is>
      </c>
    </row>
    <row r="27">
      <c r="A27" s="45" t="n">
        <v>20</v>
      </c>
      <c r="B27" s="122" t="n">
        <v>45897</v>
      </c>
      <c r="C27" s="123" t="n">
        <v>405</v>
      </c>
      <c r="D27" s="123" t="n">
        <v>11985875</v>
      </c>
      <c r="E27" s="123" t="n">
        <v>8884196.8883451</v>
      </c>
      <c r="F27" s="123" t="n">
        <v>1446264.609730598</v>
      </c>
      <c r="G27" s="123" t="n">
        <v>382880.4912086943</v>
      </c>
      <c r="H27" s="123" t="n">
        <v>345077.6790369352</v>
      </c>
      <c r="I27" s="123" t="n">
        <v>351256.5702430747</v>
      </c>
      <c r="J27" s="123" t="n">
        <v>576198.7614355957</v>
      </c>
      <c r="K27" s="123" t="n">
        <v>576198.7614355957</v>
      </c>
      <c r="L27" s="123" t="n">
        <v>0</v>
      </c>
      <c r="M27" s="123" t="n">
        <v>0</v>
      </c>
      <c r="N27" s="123" t="n">
        <v>0</v>
      </c>
      <c r="O27" s="123" t="n">
        <v>0</v>
      </c>
      <c r="P27" s="123" t="n">
        <v>936542.874565515</v>
      </c>
      <c r="Q27" s="123" t="n">
        <v>1807800.875434485</v>
      </c>
      <c r="R27" s="123" t="n">
        <v>2744343.75</v>
      </c>
      <c r="S27" s="123" t="n">
        <v>135</v>
      </c>
      <c r="T27" s="124" t="inlineStr">
        <is>
          <t>SYNTHETIC: teaching data</t>
        </is>
      </c>
    </row>
    <row r="28">
      <c r="A28" s="45" t="n">
        <v>21</v>
      </c>
      <c r="B28" s="122" t="n">
        <v>45928</v>
      </c>
      <c r="C28" s="123" t="n">
        <v>361</v>
      </c>
      <c r="D28" s="123" t="n">
        <v>12239791.66666666</v>
      </c>
      <c r="E28" s="123" t="n">
        <v>9051133.028545946</v>
      </c>
      <c r="F28" s="123" t="n">
        <v>1473440.260460968</v>
      </c>
      <c r="G28" s="123" t="n">
        <v>417540.6801828178</v>
      </c>
      <c r="H28" s="123" t="n">
        <v>605877.5092250955</v>
      </c>
      <c r="I28" s="123" t="n">
        <v>151485.7359497606</v>
      </c>
      <c r="J28" s="123" t="n">
        <v>540314.4523020743</v>
      </c>
      <c r="K28" s="123" t="n">
        <v>540314.4523020743</v>
      </c>
      <c r="L28" s="123" t="n">
        <v>0</v>
      </c>
      <c r="M28" s="123" t="n">
        <v>0</v>
      </c>
      <c r="N28" s="123" t="n">
        <v>0</v>
      </c>
      <c r="O28" s="123" t="n">
        <v>0</v>
      </c>
      <c r="P28" s="123" t="n">
        <v>976663.1951195111</v>
      </c>
      <c r="Q28" s="123" t="n">
        <v>1896190.971547155</v>
      </c>
      <c r="R28" s="123" t="n">
        <v>2872854.166666667</v>
      </c>
      <c r="S28" s="123" t="n">
        <v>153</v>
      </c>
      <c r="T28" s="124" t="inlineStr">
        <is>
          <t>SYNTHETIC: teaching data</t>
        </is>
      </c>
    </row>
    <row r="29">
      <c r="A29" s="45" t="n">
        <v>22</v>
      </c>
      <c r="B29" s="122" t="n">
        <v>45958</v>
      </c>
      <c r="C29" s="123" t="n">
        <v>426</v>
      </c>
      <c r="D29" s="123" t="n">
        <v>12808583.33333333</v>
      </c>
      <c r="E29" s="123" t="n">
        <v>9491471.91250778</v>
      </c>
      <c r="F29" s="123" t="n">
        <v>1545123.33459429</v>
      </c>
      <c r="G29" s="123" t="n">
        <v>445658.5241295744</v>
      </c>
      <c r="H29" s="123" t="n">
        <v>74093.64026947854</v>
      </c>
      <c r="I29" s="123" t="n">
        <v>692767.8200121571</v>
      </c>
      <c r="J29" s="123" t="n">
        <v>559468.1018200519</v>
      </c>
      <c r="K29" s="123" t="n">
        <v>559468.1018200519</v>
      </c>
      <c r="L29" s="123" t="n">
        <v>0</v>
      </c>
      <c r="M29" s="123" t="n">
        <v>0</v>
      </c>
      <c r="N29" s="123" t="n">
        <v>0</v>
      </c>
      <c r="O29" s="123" t="n">
        <v>0</v>
      </c>
      <c r="P29" s="123" t="n">
        <v>1026738.429913935</v>
      </c>
      <c r="Q29" s="123" t="n">
        <v>1916834.486752732</v>
      </c>
      <c r="R29" s="123" t="n">
        <v>2943572.916666667</v>
      </c>
      <c r="S29" s="123" t="n">
        <v>139</v>
      </c>
      <c r="T29" s="124" t="inlineStr">
        <is>
          <t>SYNTHETIC: teaching data</t>
        </is>
      </c>
    </row>
    <row r="30">
      <c r="A30" s="45" t="n">
        <v>23</v>
      </c>
      <c r="B30" s="122" t="n">
        <v>45989</v>
      </c>
      <c r="C30" s="123" t="n">
        <v>379</v>
      </c>
      <c r="D30" s="123" t="n">
        <v>13035000</v>
      </c>
      <c r="E30" s="123" t="n">
        <v>9634383.112657325</v>
      </c>
      <c r="F30" s="123" t="n">
        <v>1568387.948572123</v>
      </c>
      <c r="G30" s="123" t="n">
        <v>210972.2663575379</v>
      </c>
      <c r="H30" s="123" t="n">
        <v>403546.7730020909</v>
      </c>
      <c r="I30" s="123" t="n">
        <v>425363.1224241473</v>
      </c>
      <c r="J30" s="123" t="n">
        <v>792346.7769867717</v>
      </c>
      <c r="K30" s="123" t="n">
        <v>792346.7769867717</v>
      </c>
      <c r="L30" s="123" t="n">
        <v>0</v>
      </c>
      <c r="M30" s="123" t="n">
        <v>0</v>
      </c>
      <c r="N30" s="123" t="n">
        <v>0</v>
      </c>
      <c r="O30" s="123" t="n">
        <v>0</v>
      </c>
      <c r="P30" s="123" t="n">
        <v>1051776.469099506</v>
      </c>
      <c r="Q30" s="123" t="n">
        <v>2030952.69756716</v>
      </c>
      <c r="R30" s="123" t="n">
        <v>3082729.166666667</v>
      </c>
      <c r="S30" s="123" t="n">
        <v>155</v>
      </c>
      <c r="T30" s="124" t="inlineStr">
        <is>
          <t>SYNTHETIC: teaching data</t>
        </is>
      </c>
    </row>
    <row r="31">
      <c r="A31" s="45" t="n">
        <v>24</v>
      </c>
      <c r="B31" s="122" t="n">
        <v>46019</v>
      </c>
      <c r="C31" s="123" t="n">
        <v>393</v>
      </c>
      <c r="D31" s="123" t="n">
        <v>13288916.66666666</v>
      </c>
      <c r="E31" s="123" t="n">
        <v>9808143.295645365</v>
      </c>
      <c r="F31" s="123" t="n">
        <v>1596674.489988781</v>
      </c>
      <c r="G31" s="123" t="n">
        <v>238390.1709131387</v>
      </c>
      <c r="H31" s="123" t="n">
        <v>550236.7233285331</v>
      </c>
      <c r="I31" s="123" t="n">
        <v>552746.8254169507</v>
      </c>
      <c r="J31" s="123" t="n">
        <v>542725.1613738949</v>
      </c>
      <c r="K31" s="123" t="n">
        <v>542725.1613738949</v>
      </c>
      <c r="L31" s="123" t="n">
        <v>0</v>
      </c>
      <c r="M31" s="123" t="n">
        <v>0</v>
      </c>
      <c r="N31" s="123" t="n">
        <v>0</v>
      </c>
      <c r="O31" s="123" t="n">
        <v>0</v>
      </c>
      <c r="P31" s="123" t="n">
        <v>1119417.18659832</v>
      </c>
      <c r="Q31" s="123" t="n">
        <v>2045436.980068346</v>
      </c>
      <c r="R31" s="123" t="n">
        <v>3164854.166666666</v>
      </c>
      <c r="S31" s="123" t="n">
        <v>166</v>
      </c>
      <c r="T31" s="124" t="inlineStr">
        <is>
          <t>SYNTHETIC: teaching data</t>
        </is>
      </c>
    </row>
    <row r="32">
      <c r="A32" s="45" t="n">
        <v>25</v>
      </c>
      <c r="B32" s="122" t="n"/>
      <c r="C32" s="123" t="n"/>
      <c r="D32" s="123" t="n"/>
      <c r="E32" s="123" t="n"/>
      <c r="F32" s="123" t="n"/>
      <c r="G32" s="123" t="n"/>
      <c r="H32" s="123" t="n"/>
      <c r="I32" s="123" t="n"/>
      <c r="J32" s="123" t="n"/>
      <c r="K32" s="123" t="n"/>
      <c r="L32" s="123" t="n"/>
      <c r="M32" s="123" t="n"/>
      <c r="N32" s="123" t="n"/>
      <c r="O32" s="123" t="n"/>
      <c r="P32" s="123" t="n"/>
      <c r="Q32" s="123" t="n"/>
      <c r="R32" s="123" t="n"/>
      <c r="S32" s="123" t="n"/>
      <c r="T32" s="124" t="n"/>
    </row>
    <row r="33">
      <c r="A33" s="45" t="n">
        <v>26</v>
      </c>
      <c r="B33" s="122" t="n"/>
      <c r="C33" s="123" t="n"/>
      <c r="D33" s="123" t="n"/>
      <c r="E33" s="123" t="n"/>
      <c r="F33" s="123" t="n"/>
      <c r="G33" s="123" t="n"/>
      <c r="H33" s="123" t="n"/>
      <c r="I33" s="123" t="n"/>
      <c r="J33" s="123" t="n"/>
      <c r="K33" s="123" t="n"/>
      <c r="L33" s="123" t="n"/>
      <c r="M33" s="123" t="n"/>
      <c r="N33" s="123" t="n"/>
      <c r="O33" s="123" t="n"/>
      <c r="P33" s="123" t="n"/>
      <c r="Q33" s="123" t="n"/>
      <c r="R33" s="123" t="n"/>
      <c r="S33" s="123" t="n"/>
      <c r="T33" s="124" t="n"/>
    </row>
    <row r="34">
      <c r="A34" s="45" t="n">
        <v>27</v>
      </c>
      <c r="B34" s="122" t="n"/>
      <c r="C34" s="123" t="n"/>
      <c r="D34" s="123" t="n"/>
      <c r="E34" s="123" t="n"/>
      <c r="F34" s="123" t="n"/>
      <c r="G34" s="123" t="n"/>
      <c r="H34" s="123" t="n"/>
      <c r="I34" s="123" t="n"/>
      <c r="J34" s="123" t="n"/>
      <c r="K34" s="123" t="n"/>
      <c r="L34" s="123" t="n"/>
      <c r="M34" s="123" t="n"/>
      <c r="N34" s="123" t="n"/>
      <c r="O34" s="123" t="n"/>
      <c r="P34" s="123" t="n"/>
      <c r="Q34" s="123" t="n"/>
      <c r="R34" s="123" t="n"/>
      <c r="S34" s="123" t="n"/>
      <c r="T34" s="124" t="n"/>
    </row>
    <row r="35">
      <c r="A35" s="45" t="n">
        <v>28</v>
      </c>
      <c r="B35" s="122" t="n"/>
      <c r="C35" s="123" t="n"/>
      <c r="D35" s="123" t="n"/>
      <c r="E35" s="123" t="n"/>
      <c r="F35" s="123" t="n"/>
      <c r="G35" s="123" t="n"/>
      <c r="H35" s="123" t="n"/>
      <c r="I35" s="123" t="n"/>
      <c r="J35" s="123" t="n"/>
      <c r="K35" s="123" t="n"/>
      <c r="L35" s="123" t="n"/>
      <c r="M35" s="123" t="n"/>
      <c r="N35" s="123" t="n"/>
      <c r="O35" s="123" t="n"/>
      <c r="P35" s="123" t="n"/>
      <c r="Q35" s="123" t="n"/>
      <c r="R35" s="123" t="n"/>
      <c r="S35" s="123" t="n"/>
      <c r="T35" s="124" t="n"/>
    </row>
    <row r="36">
      <c r="A36" s="45" t="n">
        <v>29</v>
      </c>
      <c r="B36" s="122" t="n"/>
      <c r="C36" s="123" t="n"/>
      <c r="D36" s="123" t="n"/>
      <c r="E36" s="123" t="n"/>
      <c r="F36" s="123" t="n"/>
      <c r="G36" s="123" t="n"/>
      <c r="H36" s="123" t="n"/>
      <c r="I36" s="123" t="n"/>
      <c r="J36" s="123" t="n"/>
      <c r="K36" s="123" t="n"/>
      <c r="L36" s="123" t="n"/>
      <c r="M36" s="123" t="n"/>
      <c r="N36" s="123" t="n"/>
      <c r="O36" s="123" t="n"/>
      <c r="P36" s="123" t="n"/>
      <c r="Q36" s="123" t="n"/>
      <c r="R36" s="123" t="n"/>
      <c r="S36" s="123" t="n"/>
      <c r="T36" s="124" t="n"/>
    </row>
    <row r="37">
      <c r="A37" s="45" t="n">
        <v>30</v>
      </c>
      <c r="B37" s="122" t="n"/>
      <c r="C37" s="123" t="n"/>
      <c r="D37" s="123" t="n"/>
      <c r="E37" s="123" t="n"/>
      <c r="F37" s="123" t="n"/>
      <c r="G37" s="123" t="n"/>
      <c r="H37" s="123" t="n"/>
      <c r="I37" s="123" t="n"/>
      <c r="J37" s="123" t="n"/>
      <c r="K37" s="123" t="n"/>
      <c r="L37" s="123" t="n"/>
      <c r="M37" s="123" t="n"/>
      <c r="N37" s="123" t="n"/>
      <c r="O37" s="123" t="n"/>
      <c r="P37" s="123" t="n"/>
      <c r="Q37" s="123" t="n"/>
      <c r="R37" s="123" t="n"/>
      <c r="S37" s="123" t="n"/>
      <c r="T37" s="124" t="n"/>
    </row>
    <row r="38">
      <c r="A38" s="45" t="n">
        <v>31</v>
      </c>
      <c r="B38" s="122" t="n"/>
      <c r="C38" s="123" t="n"/>
      <c r="D38" s="123" t="n"/>
      <c r="E38" s="123" t="n"/>
      <c r="F38" s="123" t="n"/>
      <c r="G38" s="123" t="n"/>
      <c r="H38" s="123" t="n"/>
      <c r="I38" s="123" t="n"/>
      <c r="J38" s="123" t="n"/>
      <c r="K38" s="123" t="n"/>
      <c r="L38" s="123" t="n"/>
      <c r="M38" s="123" t="n"/>
      <c r="N38" s="123" t="n"/>
      <c r="O38" s="123" t="n"/>
      <c r="P38" s="123" t="n"/>
      <c r="Q38" s="123" t="n"/>
      <c r="R38" s="123" t="n"/>
      <c r="S38" s="123" t="n"/>
      <c r="T38" s="124" t="n"/>
    </row>
    <row r="39">
      <c r="A39" s="45" t="n">
        <v>32</v>
      </c>
      <c r="B39" s="122" t="n"/>
      <c r="C39" s="123" t="n"/>
      <c r="D39" s="123" t="n"/>
      <c r="E39" s="123" t="n"/>
      <c r="F39" s="123" t="n"/>
      <c r="G39" s="123" t="n"/>
      <c r="H39" s="123" t="n"/>
      <c r="I39" s="123" t="n"/>
      <c r="J39" s="123" t="n"/>
      <c r="K39" s="123" t="n"/>
      <c r="L39" s="123" t="n"/>
      <c r="M39" s="123" t="n"/>
      <c r="N39" s="123" t="n"/>
      <c r="O39" s="123" t="n"/>
      <c r="P39" s="123" t="n"/>
      <c r="Q39" s="123" t="n"/>
      <c r="R39" s="123" t="n"/>
      <c r="S39" s="123" t="n"/>
      <c r="T39" s="124" t="n"/>
    </row>
    <row r="40">
      <c r="A40" s="45" t="n">
        <v>33</v>
      </c>
      <c r="B40" s="122" t="n"/>
      <c r="C40" s="123" t="n"/>
      <c r="D40" s="123" t="n"/>
      <c r="E40" s="123" t="n"/>
      <c r="F40" s="123" t="n"/>
      <c r="G40" s="123" t="n"/>
      <c r="H40" s="123" t="n"/>
      <c r="I40" s="123" t="n"/>
      <c r="J40" s="123" t="n"/>
      <c r="K40" s="123" t="n"/>
      <c r="L40" s="123" t="n"/>
      <c r="M40" s="123" t="n"/>
      <c r="N40" s="123" t="n"/>
      <c r="O40" s="123" t="n"/>
      <c r="P40" s="123" t="n"/>
      <c r="Q40" s="123" t="n"/>
      <c r="R40" s="123" t="n"/>
      <c r="S40" s="123" t="n"/>
      <c r="T40" s="124" t="n"/>
    </row>
    <row r="41">
      <c r="A41" s="45" t="n">
        <v>34</v>
      </c>
      <c r="B41" s="122" t="n"/>
      <c r="C41" s="123" t="n"/>
      <c r="D41" s="123" t="n"/>
      <c r="E41" s="123" t="n"/>
      <c r="F41" s="123" t="n"/>
      <c r="G41" s="123" t="n"/>
      <c r="H41" s="123" t="n"/>
      <c r="I41" s="123" t="n"/>
      <c r="J41" s="123" t="n"/>
      <c r="K41" s="123" t="n"/>
      <c r="L41" s="123" t="n"/>
      <c r="M41" s="123" t="n"/>
      <c r="N41" s="123" t="n"/>
      <c r="O41" s="123" t="n"/>
      <c r="P41" s="123" t="n"/>
      <c r="Q41" s="123" t="n"/>
      <c r="R41" s="123" t="n"/>
      <c r="S41" s="123" t="n"/>
      <c r="T41" s="124" t="n"/>
    </row>
    <row r="42">
      <c r="A42" s="45" t="n">
        <v>35</v>
      </c>
      <c r="B42" s="122" t="n"/>
      <c r="C42" s="123" t="n"/>
      <c r="D42" s="123" t="n"/>
      <c r="E42" s="123" t="n"/>
      <c r="F42" s="123" t="n"/>
      <c r="G42" s="123" t="n"/>
      <c r="H42" s="123" t="n"/>
      <c r="I42" s="123" t="n"/>
      <c r="J42" s="123" t="n"/>
      <c r="K42" s="123" t="n"/>
      <c r="L42" s="123" t="n"/>
      <c r="M42" s="123" t="n"/>
      <c r="N42" s="123" t="n"/>
      <c r="O42" s="123" t="n"/>
      <c r="P42" s="123" t="n"/>
      <c r="Q42" s="123" t="n"/>
      <c r="R42" s="123" t="n"/>
      <c r="S42" s="123" t="n"/>
      <c r="T42" s="124" t="n"/>
    </row>
    <row r="43">
      <c r="A43" s="45" t="n">
        <v>36</v>
      </c>
      <c r="B43" s="122" t="n"/>
      <c r="C43" s="123" t="n"/>
      <c r="D43" s="123" t="n"/>
      <c r="E43" s="123" t="n"/>
      <c r="F43" s="123" t="n"/>
      <c r="G43" s="123" t="n"/>
      <c r="H43" s="123" t="n"/>
      <c r="I43" s="123" t="n"/>
      <c r="J43" s="123" t="n"/>
      <c r="K43" s="123" t="n"/>
      <c r="L43" s="123" t="n"/>
      <c r="M43" s="123" t="n"/>
      <c r="N43" s="123" t="n"/>
      <c r="O43" s="123" t="n"/>
      <c r="P43" s="123" t="n"/>
      <c r="Q43" s="123" t="n"/>
      <c r="R43" s="123" t="n"/>
      <c r="S43" s="123" t="n"/>
      <c r="T43" s="124" t="n"/>
    </row>
    <row r="44">
      <c r="A44" s="45" t="n">
        <v>37</v>
      </c>
      <c r="B44" s="122" t="n"/>
      <c r="C44" s="123" t="n"/>
      <c r="D44" s="123" t="n"/>
      <c r="E44" s="123" t="n"/>
      <c r="F44" s="123" t="n"/>
      <c r="G44" s="123" t="n"/>
      <c r="H44" s="123" t="n"/>
      <c r="I44" s="123" t="n"/>
      <c r="J44" s="123" t="n"/>
      <c r="K44" s="123" t="n"/>
      <c r="L44" s="123" t="n"/>
      <c r="M44" s="123" t="n"/>
      <c r="N44" s="123" t="n"/>
      <c r="O44" s="123" t="n"/>
      <c r="P44" s="123" t="n"/>
      <c r="Q44" s="123" t="n"/>
      <c r="R44" s="123" t="n"/>
      <c r="S44" s="123" t="n"/>
      <c r="T44" s="124" t="n"/>
    </row>
    <row r="45">
      <c r="A45" s="45" t="n">
        <v>38</v>
      </c>
      <c r="B45" s="122" t="n"/>
      <c r="C45" s="123" t="n"/>
      <c r="D45" s="123" t="n"/>
      <c r="E45" s="123" t="n"/>
      <c r="F45" s="123" t="n"/>
      <c r="G45" s="123" t="n"/>
      <c r="H45" s="123" t="n"/>
      <c r="I45" s="123" t="n"/>
      <c r="J45" s="123" t="n"/>
      <c r="K45" s="123" t="n"/>
      <c r="L45" s="123" t="n"/>
      <c r="M45" s="123" t="n"/>
      <c r="N45" s="123" t="n"/>
      <c r="O45" s="123" t="n"/>
      <c r="P45" s="123" t="n"/>
      <c r="Q45" s="123" t="n"/>
      <c r="R45" s="123" t="n"/>
      <c r="S45" s="123" t="n"/>
      <c r="T45" s="124" t="n"/>
    </row>
    <row r="46">
      <c r="A46" s="45" t="n">
        <v>39</v>
      </c>
      <c r="B46" s="122" t="n"/>
      <c r="C46" s="123" t="n"/>
      <c r="D46" s="123" t="n"/>
      <c r="E46" s="123" t="n"/>
      <c r="F46" s="123" t="n"/>
      <c r="G46" s="123" t="n"/>
      <c r="H46" s="123" t="n"/>
      <c r="I46" s="123" t="n"/>
      <c r="J46" s="123" t="n"/>
      <c r="K46" s="123" t="n"/>
      <c r="L46" s="123" t="n"/>
      <c r="M46" s="123" t="n"/>
      <c r="N46" s="123" t="n"/>
      <c r="O46" s="123" t="n"/>
      <c r="P46" s="123" t="n"/>
      <c r="Q46" s="123" t="n"/>
      <c r="R46" s="123" t="n"/>
      <c r="S46" s="123" t="n"/>
      <c r="T46" s="124" t="n"/>
    </row>
    <row r="47">
      <c r="A47" s="45" t="n">
        <v>40</v>
      </c>
      <c r="B47" s="122" t="n"/>
      <c r="C47" s="123" t="n"/>
      <c r="D47" s="123" t="n"/>
      <c r="E47" s="123" t="n"/>
      <c r="F47" s="123" t="n"/>
      <c r="G47" s="123" t="n"/>
      <c r="H47" s="123" t="n"/>
      <c r="I47" s="123" t="n"/>
      <c r="J47" s="123" t="n"/>
      <c r="K47" s="123" t="n"/>
      <c r="L47" s="123" t="n"/>
      <c r="M47" s="123" t="n"/>
      <c r="N47" s="123" t="n"/>
      <c r="O47" s="123" t="n"/>
      <c r="P47" s="123" t="n"/>
      <c r="Q47" s="123" t="n"/>
      <c r="R47" s="123" t="n"/>
      <c r="S47" s="123" t="n"/>
      <c r="T47" s="124" t="n"/>
    </row>
    <row r="48">
      <c r="A48" s="45" t="n">
        <v>41</v>
      </c>
      <c r="B48" s="122" t="n"/>
      <c r="C48" s="123" t="n"/>
      <c r="D48" s="123" t="n"/>
      <c r="E48" s="123" t="n"/>
      <c r="F48" s="123" t="n"/>
      <c r="G48" s="123" t="n"/>
      <c r="H48" s="123" t="n"/>
      <c r="I48" s="123" t="n"/>
      <c r="J48" s="123" t="n"/>
      <c r="K48" s="123" t="n"/>
      <c r="L48" s="123" t="n"/>
      <c r="M48" s="123" t="n"/>
      <c r="N48" s="123" t="n"/>
      <c r="O48" s="123" t="n"/>
      <c r="P48" s="123" t="n"/>
      <c r="Q48" s="123" t="n"/>
      <c r="R48" s="123" t="n"/>
      <c r="S48" s="123" t="n"/>
      <c r="T48" s="124" t="n"/>
    </row>
    <row r="49">
      <c r="A49" s="45" t="n">
        <v>42</v>
      </c>
      <c r="B49" s="122" t="n"/>
      <c r="C49" s="123" t="n"/>
      <c r="D49" s="123" t="n"/>
      <c r="E49" s="123" t="n"/>
      <c r="F49" s="123" t="n"/>
      <c r="G49" s="123" t="n"/>
      <c r="H49" s="123" t="n"/>
      <c r="I49" s="123" t="n"/>
      <c r="J49" s="123" t="n"/>
      <c r="K49" s="123" t="n"/>
      <c r="L49" s="123" t="n"/>
      <c r="M49" s="123" t="n"/>
      <c r="N49" s="123" t="n"/>
      <c r="O49" s="123" t="n"/>
      <c r="P49" s="123" t="n"/>
      <c r="Q49" s="123" t="n"/>
      <c r="R49" s="123" t="n"/>
      <c r="S49" s="123" t="n"/>
      <c r="T49" s="124" t="n"/>
    </row>
    <row r="50">
      <c r="A50" s="45" t="n">
        <v>43</v>
      </c>
      <c r="B50" s="122" t="n"/>
      <c r="C50" s="123" t="n"/>
      <c r="D50" s="123" t="n"/>
      <c r="E50" s="123" t="n"/>
      <c r="F50" s="123" t="n"/>
      <c r="G50" s="123" t="n"/>
      <c r="H50" s="123" t="n"/>
      <c r="I50" s="123" t="n"/>
      <c r="J50" s="123" t="n"/>
      <c r="K50" s="123" t="n"/>
      <c r="L50" s="123" t="n"/>
      <c r="M50" s="123" t="n"/>
      <c r="N50" s="123" t="n"/>
      <c r="O50" s="123" t="n"/>
      <c r="P50" s="123" t="n"/>
      <c r="Q50" s="123" t="n"/>
      <c r="R50" s="123" t="n"/>
      <c r="S50" s="123" t="n"/>
      <c r="T50" s="124" t="n"/>
    </row>
    <row r="51">
      <c r="A51" s="45" t="n">
        <v>44</v>
      </c>
      <c r="B51" s="122" t="n"/>
      <c r="C51" s="123" t="n"/>
      <c r="D51" s="123" t="n"/>
      <c r="E51" s="123" t="n"/>
      <c r="F51" s="123" t="n"/>
      <c r="G51" s="123" t="n"/>
      <c r="H51" s="123" t="n"/>
      <c r="I51" s="123" t="n"/>
      <c r="J51" s="123" t="n"/>
      <c r="K51" s="123" t="n"/>
      <c r="L51" s="123" t="n"/>
      <c r="M51" s="123" t="n"/>
      <c r="N51" s="123" t="n"/>
      <c r="O51" s="123" t="n"/>
      <c r="P51" s="123" t="n"/>
      <c r="Q51" s="123" t="n"/>
      <c r="R51" s="123" t="n"/>
      <c r="S51" s="123" t="n"/>
      <c r="T51" s="124" t="n"/>
    </row>
    <row r="52">
      <c r="A52" s="45" t="n">
        <v>45</v>
      </c>
      <c r="B52" s="122" t="n"/>
      <c r="C52" s="123" t="n"/>
      <c r="D52" s="123" t="n"/>
      <c r="E52" s="123" t="n"/>
      <c r="F52" s="123" t="n"/>
      <c r="G52" s="123" t="n"/>
      <c r="H52" s="123" t="n"/>
      <c r="I52" s="123" t="n"/>
      <c r="J52" s="123" t="n"/>
      <c r="K52" s="123" t="n"/>
      <c r="L52" s="123" t="n"/>
      <c r="M52" s="123" t="n"/>
      <c r="N52" s="123" t="n"/>
      <c r="O52" s="123" t="n"/>
      <c r="P52" s="123" t="n"/>
      <c r="Q52" s="123" t="n"/>
      <c r="R52" s="123" t="n"/>
      <c r="S52" s="123" t="n"/>
      <c r="T52" s="124" t="n"/>
    </row>
    <row r="53">
      <c r="A53" s="45" t="n">
        <v>46</v>
      </c>
      <c r="B53" s="122" t="n"/>
      <c r="C53" s="123" t="n"/>
      <c r="D53" s="123" t="n"/>
      <c r="E53" s="123" t="n"/>
      <c r="F53" s="123" t="n"/>
      <c r="G53" s="123" t="n"/>
      <c r="H53" s="123" t="n"/>
      <c r="I53" s="123" t="n"/>
      <c r="J53" s="123" t="n"/>
      <c r="K53" s="123" t="n"/>
      <c r="L53" s="123" t="n"/>
      <c r="M53" s="123" t="n"/>
      <c r="N53" s="123" t="n"/>
      <c r="O53" s="123" t="n"/>
      <c r="P53" s="123" t="n"/>
      <c r="Q53" s="123" t="n"/>
      <c r="R53" s="123" t="n"/>
      <c r="S53" s="123" t="n"/>
      <c r="T53" s="124" t="n"/>
    </row>
    <row r="54">
      <c r="A54" s="45" t="n">
        <v>47</v>
      </c>
      <c r="B54" s="122" t="n"/>
      <c r="C54" s="123" t="n"/>
      <c r="D54" s="123" t="n"/>
      <c r="E54" s="123" t="n"/>
      <c r="F54" s="123" t="n"/>
      <c r="G54" s="123" t="n"/>
      <c r="H54" s="123" t="n"/>
      <c r="I54" s="123" t="n"/>
      <c r="J54" s="123" t="n"/>
      <c r="K54" s="123" t="n"/>
      <c r="L54" s="123" t="n"/>
      <c r="M54" s="123" t="n"/>
      <c r="N54" s="123" t="n"/>
      <c r="O54" s="123" t="n"/>
      <c r="P54" s="123" t="n"/>
      <c r="Q54" s="123" t="n"/>
      <c r="R54" s="123" t="n"/>
      <c r="S54" s="123" t="n"/>
      <c r="T54" s="124" t="n"/>
    </row>
    <row r="55">
      <c r="A55" s="45" t="n">
        <v>48</v>
      </c>
      <c r="B55" s="122" t="n"/>
      <c r="C55" s="123" t="n"/>
      <c r="D55" s="123" t="n"/>
      <c r="E55" s="123" t="n"/>
      <c r="F55" s="123" t="n"/>
      <c r="G55" s="123" t="n"/>
      <c r="H55" s="123" t="n"/>
      <c r="I55" s="123" t="n"/>
      <c r="J55" s="123" t="n"/>
      <c r="K55" s="123" t="n"/>
      <c r="L55" s="123" t="n"/>
      <c r="M55" s="123" t="n"/>
      <c r="N55" s="123" t="n"/>
      <c r="O55" s="123" t="n"/>
      <c r="P55" s="123" t="n"/>
      <c r="Q55" s="123" t="n"/>
      <c r="R55" s="123" t="n"/>
      <c r="S55" s="123" t="n"/>
      <c r="T55" s="124" t="n"/>
    </row>
    <row r="56">
      <c r="A56" s="45" t="n">
        <v>49</v>
      </c>
      <c r="B56" s="122" t="n"/>
      <c r="C56" s="123" t="n"/>
      <c r="D56" s="123" t="n"/>
      <c r="E56" s="123" t="n"/>
      <c r="F56" s="123" t="n"/>
      <c r="G56" s="123" t="n"/>
      <c r="H56" s="123" t="n"/>
      <c r="I56" s="123" t="n"/>
      <c r="J56" s="123" t="n"/>
      <c r="K56" s="123" t="n"/>
      <c r="L56" s="123" t="n"/>
      <c r="M56" s="123" t="n"/>
      <c r="N56" s="123" t="n"/>
      <c r="O56" s="123" t="n"/>
      <c r="P56" s="123" t="n"/>
      <c r="Q56" s="123" t="n"/>
      <c r="R56" s="123" t="n"/>
      <c r="S56" s="123" t="n"/>
      <c r="T56" s="124" t="n"/>
    </row>
    <row r="57">
      <c r="A57" s="45" t="n">
        <v>50</v>
      </c>
      <c r="B57" s="122" t="n"/>
      <c r="C57" s="123" t="n"/>
      <c r="D57" s="123" t="n"/>
      <c r="E57" s="123" t="n"/>
      <c r="F57" s="123" t="n"/>
      <c r="G57" s="123" t="n"/>
      <c r="H57" s="123" t="n"/>
      <c r="I57" s="123" t="n"/>
      <c r="J57" s="123" t="n"/>
      <c r="K57" s="123" t="n"/>
      <c r="L57" s="123" t="n"/>
      <c r="M57" s="123" t="n"/>
      <c r="N57" s="123" t="n"/>
      <c r="O57" s="123" t="n"/>
      <c r="P57" s="123" t="n"/>
      <c r="Q57" s="123" t="n"/>
      <c r="R57" s="123" t="n"/>
      <c r="S57" s="123" t="n"/>
      <c r="T57" s="124" t="n"/>
    </row>
    <row r="58">
      <c r="A58" s="45" t="n">
        <v>51</v>
      </c>
      <c r="B58" s="122" t="n"/>
      <c r="C58" s="123" t="n"/>
      <c r="D58" s="123" t="n"/>
      <c r="E58" s="123" t="n"/>
      <c r="F58" s="123" t="n"/>
      <c r="G58" s="123" t="n"/>
      <c r="H58" s="123" t="n"/>
      <c r="I58" s="123" t="n"/>
      <c r="J58" s="123" t="n"/>
      <c r="K58" s="123" t="n"/>
      <c r="L58" s="123" t="n"/>
      <c r="M58" s="123" t="n"/>
      <c r="N58" s="123" t="n"/>
      <c r="O58" s="123" t="n"/>
      <c r="P58" s="123" t="n"/>
      <c r="Q58" s="123" t="n"/>
      <c r="R58" s="123" t="n"/>
      <c r="S58" s="123" t="n"/>
      <c r="T58" s="124" t="n"/>
    </row>
    <row r="59">
      <c r="A59" s="45" t="n">
        <v>52</v>
      </c>
      <c r="B59" s="122" t="n"/>
      <c r="C59" s="123" t="n"/>
      <c r="D59" s="123" t="n"/>
      <c r="E59" s="123" t="n"/>
      <c r="F59" s="123" t="n"/>
      <c r="G59" s="123" t="n"/>
      <c r="H59" s="123" t="n"/>
      <c r="I59" s="123" t="n"/>
      <c r="J59" s="123" t="n"/>
      <c r="K59" s="123" t="n"/>
      <c r="L59" s="123" t="n"/>
      <c r="M59" s="123" t="n"/>
      <c r="N59" s="123" t="n"/>
      <c r="O59" s="123" t="n"/>
      <c r="P59" s="123" t="n"/>
      <c r="Q59" s="123" t="n"/>
      <c r="R59" s="123" t="n"/>
      <c r="S59" s="123" t="n"/>
      <c r="T59" s="124" t="n"/>
    </row>
    <row r="60">
      <c r="A60" s="45" t="n">
        <v>53</v>
      </c>
      <c r="B60" s="122" t="n"/>
      <c r="C60" s="123" t="n"/>
      <c r="D60" s="123" t="n"/>
      <c r="E60" s="123" t="n"/>
      <c r="F60" s="123" t="n"/>
      <c r="G60" s="123" t="n"/>
      <c r="H60" s="123" t="n"/>
      <c r="I60" s="123" t="n"/>
      <c r="J60" s="123" t="n"/>
      <c r="K60" s="123" t="n"/>
      <c r="L60" s="123" t="n"/>
      <c r="M60" s="123" t="n"/>
      <c r="N60" s="123" t="n"/>
      <c r="O60" s="123" t="n"/>
      <c r="P60" s="123" t="n"/>
      <c r="Q60" s="123" t="n"/>
      <c r="R60" s="123" t="n"/>
      <c r="S60" s="123" t="n"/>
      <c r="T60" s="124" t="n"/>
    </row>
    <row r="61">
      <c r="A61" s="45" t="n">
        <v>54</v>
      </c>
      <c r="B61" s="122" t="n"/>
      <c r="C61" s="123" t="n"/>
      <c r="D61" s="123" t="n"/>
      <c r="E61" s="123" t="n"/>
      <c r="F61" s="123" t="n"/>
      <c r="G61" s="123" t="n"/>
      <c r="H61" s="123" t="n"/>
      <c r="I61" s="123" t="n"/>
      <c r="J61" s="123" t="n"/>
      <c r="K61" s="123" t="n"/>
      <c r="L61" s="123" t="n"/>
      <c r="M61" s="123" t="n"/>
      <c r="N61" s="123" t="n"/>
      <c r="O61" s="123" t="n"/>
      <c r="P61" s="123" t="n"/>
      <c r="Q61" s="123" t="n"/>
      <c r="R61" s="123" t="n"/>
      <c r="S61" s="123" t="n"/>
      <c r="T61" s="124" t="n"/>
    </row>
    <row r="62">
      <c r="A62" s="45" t="n">
        <v>55</v>
      </c>
      <c r="B62" s="122" t="n"/>
      <c r="C62" s="123" t="n"/>
      <c r="D62" s="123" t="n"/>
      <c r="E62" s="123" t="n"/>
      <c r="F62" s="123" t="n"/>
      <c r="G62" s="123" t="n"/>
      <c r="H62" s="123" t="n"/>
      <c r="I62" s="123" t="n"/>
      <c r="J62" s="123" t="n"/>
      <c r="K62" s="123" t="n"/>
      <c r="L62" s="123" t="n"/>
      <c r="M62" s="123" t="n"/>
      <c r="N62" s="123" t="n"/>
      <c r="O62" s="123" t="n"/>
      <c r="P62" s="123" t="n"/>
      <c r="Q62" s="123" t="n"/>
      <c r="R62" s="123" t="n"/>
      <c r="S62" s="123" t="n"/>
      <c r="T62" s="124" t="n"/>
    </row>
    <row r="63">
      <c r="A63" s="45" t="n">
        <v>56</v>
      </c>
      <c r="B63" s="122" t="n"/>
      <c r="C63" s="123" t="n"/>
      <c r="D63" s="123" t="n"/>
      <c r="E63" s="123" t="n"/>
      <c r="F63" s="123" t="n"/>
      <c r="G63" s="123" t="n"/>
      <c r="H63" s="123" t="n"/>
      <c r="I63" s="123" t="n"/>
      <c r="J63" s="123" t="n"/>
      <c r="K63" s="123" t="n"/>
      <c r="L63" s="123" t="n"/>
      <c r="M63" s="123" t="n"/>
      <c r="N63" s="123" t="n"/>
      <c r="O63" s="123" t="n"/>
      <c r="P63" s="123" t="n"/>
      <c r="Q63" s="123" t="n"/>
      <c r="R63" s="123" t="n"/>
      <c r="S63" s="123" t="n"/>
      <c r="T63" s="124" t="n"/>
    </row>
    <row r="64">
      <c r="A64" s="45" t="n">
        <v>57</v>
      </c>
      <c r="B64" s="122" t="n"/>
      <c r="C64" s="123" t="n"/>
      <c r="D64" s="123" t="n"/>
      <c r="E64" s="123" t="n"/>
      <c r="F64" s="123" t="n"/>
      <c r="G64" s="123" t="n"/>
      <c r="H64" s="123" t="n"/>
      <c r="I64" s="123" t="n"/>
      <c r="J64" s="123" t="n"/>
      <c r="K64" s="123" t="n"/>
      <c r="L64" s="123" t="n"/>
      <c r="M64" s="123" t="n"/>
      <c r="N64" s="123" t="n"/>
      <c r="O64" s="123" t="n"/>
      <c r="P64" s="123" t="n"/>
      <c r="Q64" s="123" t="n"/>
      <c r="R64" s="123" t="n"/>
      <c r="S64" s="123" t="n"/>
      <c r="T64" s="124" t="n"/>
    </row>
    <row r="65">
      <c r="A65" s="45" t="n">
        <v>58</v>
      </c>
      <c r="B65" s="122" t="n"/>
      <c r="C65" s="123" t="n"/>
      <c r="D65" s="123" t="n"/>
      <c r="E65" s="123" t="n"/>
      <c r="F65" s="123" t="n"/>
      <c r="G65" s="123" t="n"/>
      <c r="H65" s="123" t="n"/>
      <c r="I65" s="123" t="n"/>
      <c r="J65" s="123" t="n"/>
      <c r="K65" s="123" t="n"/>
      <c r="L65" s="123" t="n"/>
      <c r="M65" s="123" t="n"/>
      <c r="N65" s="123" t="n"/>
      <c r="O65" s="123" t="n"/>
      <c r="P65" s="123" t="n"/>
      <c r="Q65" s="123" t="n"/>
      <c r="R65" s="123" t="n"/>
      <c r="S65" s="123" t="n"/>
      <c r="T65" s="124" t="n"/>
    </row>
    <row r="66">
      <c r="A66" s="45" t="n">
        <v>59</v>
      </c>
      <c r="B66" s="122" t="n"/>
      <c r="C66" s="123" t="n"/>
      <c r="D66" s="123" t="n"/>
      <c r="E66" s="123" t="n"/>
      <c r="F66" s="123" t="n"/>
      <c r="G66" s="123" t="n"/>
      <c r="H66" s="123" t="n"/>
      <c r="I66" s="123" t="n"/>
      <c r="J66" s="123" t="n"/>
      <c r="K66" s="123" t="n"/>
      <c r="L66" s="123" t="n"/>
      <c r="M66" s="123" t="n"/>
      <c r="N66" s="123" t="n"/>
      <c r="O66" s="123" t="n"/>
      <c r="P66" s="123" t="n"/>
      <c r="Q66" s="123" t="n"/>
      <c r="R66" s="123" t="n"/>
      <c r="S66" s="123" t="n"/>
      <c r="T66" s="124" t="n"/>
    </row>
    <row r="67">
      <c r="A67" s="45" t="n">
        <v>60</v>
      </c>
      <c r="B67" s="122" t="n"/>
      <c r="C67" s="123" t="n"/>
      <c r="D67" s="123" t="n"/>
      <c r="E67" s="123" t="n"/>
      <c r="F67" s="123" t="n"/>
      <c r="G67" s="123" t="n"/>
      <c r="H67" s="123" t="n"/>
      <c r="I67" s="123" t="n"/>
      <c r="J67" s="123" t="n"/>
      <c r="K67" s="123" t="n"/>
      <c r="L67" s="123" t="n"/>
      <c r="M67" s="123" t="n"/>
      <c r="N67" s="123" t="n"/>
      <c r="O67" s="123" t="n"/>
      <c r="P67" s="123" t="n"/>
      <c r="Q67" s="123" t="n"/>
      <c r="R67" s="123" t="n"/>
      <c r="S67" s="123" t="n"/>
      <c r="T67" s="124" t="n"/>
    </row>
    <row r="68"/>
    <row r="69"/>
    <row r="70">
      <c r="A70" s="118"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2" t="n">
        <v>45319</v>
      </c>
      <c r="C72" s="123" t="n">
        <v>230</v>
      </c>
      <c r="D72" s="123" t="n">
        <v>8050000</v>
      </c>
      <c r="E72" s="123" t="n">
        <v>6923000</v>
      </c>
      <c r="F72" s="123" t="n">
        <v>1127000</v>
      </c>
      <c r="G72" s="123" t="n">
        <v>0</v>
      </c>
      <c r="H72" s="123" t="n">
        <v>0</v>
      </c>
      <c r="I72" s="123" t="n">
        <v>0</v>
      </c>
      <c r="J72" s="123" t="n">
        <v>0</v>
      </c>
      <c r="K72" s="123" t="n">
        <v>0</v>
      </c>
      <c r="L72" s="123" t="n">
        <v>0</v>
      </c>
      <c r="M72" s="123" t="n">
        <v>0</v>
      </c>
      <c r="N72" s="123" t="n">
        <v>0</v>
      </c>
      <c r="O72" s="123" t="n">
        <v>0</v>
      </c>
      <c r="P72" s="123" t="n">
        <v>0</v>
      </c>
      <c r="Q72" s="123" t="n">
        <v>0</v>
      </c>
      <c r="R72" s="123" t="n">
        <v>0</v>
      </c>
      <c r="S72" s="123" t="n">
        <v>0</v>
      </c>
      <c r="T72" s="124" t="inlineStr">
        <is>
          <t>SYNTHETIC: teaching data</t>
        </is>
      </c>
    </row>
    <row r="73">
      <c r="A73" s="45" t="n">
        <v>2</v>
      </c>
      <c r="B73" s="122" t="n">
        <v>45350</v>
      </c>
      <c r="C73" s="123" t="n">
        <v>235</v>
      </c>
      <c r="D73" s="123" t="n">
        <v>15939583.33333333</v>
      </c>
      <c r="E73" s="123" t="n">
        <v>13483794.15833333</v>
      </c>
      <c r="F73" s="123" t="n">
        <v>2195036.258333333</v>
      </c>
      <c r="G73" s="123" t="n">
        <v>111703.745761829</v>
      </c>
      <c r="H73" s="123" t="n">
        <v>45146.50910692607</v>
      </c>
      <c r="I73" s="123" t="n">
        <v>40270.51672297368</v>
      </c>
      <c r="J73" s="123" t="n">
        <v>63632.14507493831</v>
      </c>
      <c r="K73" s="123" t="n">
        <v>63632.14507493831</v>
      </c>
      <c r="L73" s="123" t="n">
        <v>0</v>
      </c>
      <c r="M73" s="123" t="n">
        <v>758.2588950971922</v>
      </c>
      <c r="N73" s="123" t="n">
        <v>113.7388342645788</v>
      </c>
      <c r="O73" s="123" t="n">
        <v>0</v>
      </c>
      <c r="P73" s="123" t="n">
        <v>75825.88950971921</v>
      </c>
      <c r="Q73" s="123" t="n">
        <v>462853.2771569475</v>
      </c>
      <c r="R73" s="123" t="n">
        <v>538679.1666666667</v>
      </c>
      <c r="S73" s="123" t="n">
        <v>0</v>
      </c>
      <c r="T73" s="124" t="inlineStr">
        <is>
          <t>SYNTHETIC: teaching data</t>
        </is>
      </c>
    </row>
    <row r="74">
      <c r="A74" s="45" t="n">
        <v>3</v>
      </c>
      <c r="B74" s="122" t="n">
        <v>45379</v>
      </c>
      <c r="C74" s="123" t="n">
        <v>220</v>
      </c>
      <c r="D74" s="123" t="n">
        <v>22961458.33333334</v>
      </c>
      <c r="E74" s="123" t="n">
        <v>19095986.49861</v>
      </c>
      <c r="F74" s="123" t="n">
        <v>3108648.96489</v>
      </c>
      <c r="G74" s="123" t="n">
        <v>184947.2447373717</v>
      </c>
      <c r="H74" s="123" t="n">
        <v>137397.5254931877</v>
      </c>
      <c r="I74" s="123" t="n">
        <v>157290.8335027879</v>
      </c>
      <c r="J74" s="123" t="n">
        <v>277187.2660999875</v>
      </c>
      <c r="K74" s="123" t="n">
        <v>277187.2660999875</v>
      </c>
      <c r="L74" s="123" t="n">
        <v>0</v>
      </c>
      <c r="M74" s="123" t="n">
        <v>1868.122099311229</v>
      </c>
      <c r="N74" s="123" t="n">
        <v>280.2183148966843</v>
      </c>
      <c r="O74" s="123" t="n">
        <v>0</v>
      </c>
      <c r="P74" s="123" t="n">
        <v>186812.2099311228</v>
      </c>
      <c r="Q74" s="123" t="n">
        <v>902256.5400688772</v>
      </c>
      <c r="R74" s="123" t="n">
        <v>1089068.75</v>
      </c>
      <c r="S74" s="123" t="n">
        <v>0</v>
      </c>
      <c r="T74" s="124" t="inlineStr">
        <is>
          <t>SYNTHETIC: teaching data</t>
        </is>
      </c>
    </row>
    <row r="75">
      <c r="A75" s="45" t="n">
        <v>4</v>
      </c>
      <c r="B75" s="122" t="n">
        <v>45410</v>
      </c>
      <c r="C75" s="123" t="n">
        <v>280</v>
      </c>
      <c r="D75" s="123" t="n">
        <v>31762500</v>
      </c>
      <c r="E75" s="123" t="n">
        <v>26076623.12755239</v>
      </c>
      <c r="F75" s="123" t="n">
        <v>4245031.671927133</v>
      </c>
      <c r="G75" s="123" t="n">
        <v>212430.4576549107</v>
      </c>
      <c r="H75" s="123" t="n">
        <v>259400.3076065019</v>
      </c>
      <c r="I75" s="123" t="n">
        <v>299647.3614404775</v>
      </c>
      <c r="J75" s="123" t="n">
        <v>669367.0738185962</v>
      </c>
      <c r="K75" s="123" t="n">
        <v>669367.0738185962</v>
      </c>
      <c r="L75" s="123" t="n">
        <v>0</v>
      </c>
      <c r="M75" s="123" t="n">
        <v>3299.506551130927</v>
      </c>
      <c r="N75" s="123" t="n">
        <v>494.925982669639</v>
      </c>
      <c r="O75" s="123" t="n">
        <v>0</v>
      </c>
      <c r="P75" s="123" t="n">
        <v>329950.6551130926</v>
      </c>
      <c r="Q75" s="123" t="n">
        <v>1274376.428220241</v>
      </c>
      <c r="R75" s="123" t="n">
        <v>1604327.083333333</v>
      </c>
      <c r="S75" s="123" t="n">
        <v>0</v>
      </c>
      <c r="T75" s="124" t="inlineStr">
        <is>
          <t>SYNTHETIC: teaching data</t>
        </is>
      </c>
    </row>
    <row r="76">
      <c r="A76" s="45" t="n">
        <v>5</v>
      </c>
      <c r="B76" s="122" t="n">
        <v>45440</v>
      </c>
      <c r="C76" s="123" t="n">
        <v>264</v>
      </c>
      <c r="D76" s="123" t="n">
        <v>39595208.33333334</v>
      </c>
      <c r="E76" s="123" t="n">
        <v>32027521.86822945</v>
      </c>
      <c r="F76" s="123" t="n">
        <v>5213782.629711772</v>
      </c>
      <c r="G76" s="123" t="n">
        <v>237926.7973149731</v>
      </c>
      <c r="H76" s="123" t="n">
        <v>159734.0546830024</v>
      </c>
      <c r="I76" s="123" t="n">
        <v>587684.9456646142</v>
      </c>
      <c r="J76" s="123" t="n">
        <v>1368558.037729517</v>
      </c>
      <c r="K76" s="123" t="n">
        <v>1368558.037729517</v>
      </c>
      <c r="L76" s="123" t="n">
        <v>0</v>
      </c>
      <c r="M76" s="123" t="n">
        <v>4670.217476254071</v>
      </c>
      <c r="N76" s="123" t="n">
        <v>700.5326214381106</v>
      </c>
      <c r="O76" s="123" t="n">
        <v>0</v>
      </c>
      <c r="P76" s="123" t="n">
        <v>467021.7476254071</v>
      </c>
      <c r="Q76" s="123" t="n">
        <v>1793088.66904126</v>
      </c>
      <c r="R76" s="123" t="n">
        <v>2260110.416666667</v>
      </c>
      <c r="S76" s="123" t="n">
        <v>0</v>
      </c>
      <c r="T76" s="124" t="inlineStr">
        <is>
          <t>SYNTHETIC: teaching data</t>
        </is>
      </c>
    </row>
    <row r="77">
      <c r="A77" s="45" t="n">
        <v>6</v>
      </c>
      <c r="B77" s="122" t="n">
        <v>45471</v>
      </c>
      <c r="C77" s="123" t="n">
        <v>281</v>
      </c>
      <c r="D77" s="123" t="n">
        <v>47637916.66666667</v>
      </c>
      <c r="E77" s="123" t="n">
        <v>38006728.37671091</v>
      </c>
      <c r="F77" s="123" t="n">
        <v>6187141.828766895</v>
      </c>
      <c r="G77" s="123" t="n">
        <v>1497612.161796867</v>
      </c>
      <c r="H77" s="123" t="n">
        <v>245157.088752692</v>
      </c>
      <c r="I77" s="123" t="n">
        <v>799471.0994438812</v>
      </c>
      <c r="J77" s="123" t="n">
        <v>901806.1111954171</v>
      </c>
      <c r="K77" s="123" t="n">
        <v>901806.1111954171</v>
      </c>
      <c r="L77" s="123" t="n">
        <v>1</v>
      </c>
      <c r="M77" s="123" t="n">
        <v>6046.120966393915</v>
      </c>
      <c r="N77" s="123" t="n">
        <v>906.9181449590873</v>
      </c>
      <c r="O77" s="123" t="n">
        <v>0</v>
      </c>
      <c r="P77" s="123" t="n">
        <v>604612.0966393915</v>
      </c>
      <c r="Q77" s="123" t="n">
        <v>2273808.320027275</v>
      </c>
      <c r="R77" s="123" t="n">
        <v>2878420.416666667</v>
      </c>
      <c r="S77" s="123" t="n">
        <v>0</v>
      </c>
      <c r="T77" s="124" t="inlineStr">
        <is>
          <t>SYNTHETIC: teaching data</t>
        </is>
      </c>
    </row>
    <row r="78">
      <c r="A78" s="45" t="n">
        <v>7</v>
      </c>
      <c r="B78" s="122" t="n">
        <v>45501</v>
      </c>
      <c r="C78" s="123" t="n">
        <v>285</v>
      </c>
      <c r="D78" s="123" t="n">
        <v>55410833.33333334</v>
      </c>
      <c r="E78" s="123" t="n">
        <v>43610925.77396923</v>
      </c>
      <c r="F78" s="123" t="n">
        <v>7099453.032971735</v>
      </c>
      <c r="G78" s="123" t="n">
        <v>785063.449821027</v>
      </c>
      <c r="H78" s="123" t="n">
        <v>1445880.976319461</v>
      </c>
      <c r="I78" s="123" t="n">
        <v>1130876.436853677</v>
      </c>
      <c r="J78" s="123" t="n">
        <v>1338633.663398212</v>
      </c>
      <c r="K78" s="123" t="n">
        <v>1338633.663398212</v>
      </c>
      <c r="L78" s="123" t="n">
        <v>1</v>
      </c>
      <c r="M78" s="123" t="n">
        <v>8012.461373662652</v>
      </c>
      <c r="N78" s="123" t="n">
        <v>1201.869206049398</v>
      </c>
      <c r="O78" s="123" t="n">
        <v>0</v>
      </c>
      <c r="P78" s="123" t="n">
        <v>801246.1373662651</v>
      </c>
      <c r="Q78" s="123" t="n">
        <v>2735299.695967069</v>
      </c>
      <c r="R78" s="123" t="n">
        <v>3536545.833333334</v>
      </c>
      <c r="S78" s="123" t="n">
        <v>0</v>
      </c>
      <c r="T78" s="124" t="inlineStr">
        <is>
          <t>SYNTHETIC: teaching data</t>
        </is>
      </c>
    </row>
    <row r="79">
      <c r="A79" s="45" t="n">
        <v>8</v>
      </c>
      <c r="B79" s="122" t="n">
        <v>45532</v>
      </c>
      <c r="C79" s="123" t="n">
        <v>337</v>
      </c>
      <c r="D79" s="123" t="n">
        <v>64588125</v>
      </c>
      <c r="E79" s="123" t="n">
        <v>50302656.20790618</v>
      </c>
      <c r="F79" s="123" t="n">
        <v>8188804.498961472</v>
      </c>
      <c r="G79" s="123" t="n">
        <v>914686.0108423699</v>
      </c>
      <c r="H79" s="123" t="n">
        <v>984194.9397138202</v>
      </c>
      <c r="I79" s="123" t="n">
        <v>1320523.50584598</v>
      </c>
      <c r="J79" s="123" t="n">
        <v>2877259.83673018</v>
      </c>
      <c r="K79" s="123" t="n">
        <v>2877259.83673018</v>
      </c>
      <c r="L79" s="123" t="n">
        <v>1</v>
      </c>
      <c r="M79" s="123" t="n">
        <v>9887.986262892962</v>
      </c>
      <c r="N79" s="123" t="n">
        <v>1483.197939433944</v>
      </c>
      <c r="O79" s="123" t="n">
        <v>0</v>
      </c>
      <c r="P79" s="123" t="n">
        <v>988798.626289296</v>
      </c>
      <c r="Q79" s="123" t="n">
        <v>3215240.957044038</v>
      </c>
      <c r="R79" s="123" t="n">
        <v>4204039.583333334</v>
      </c>
      <c r="S79" s="123" t="n">
        <v>0</v>
      </c>
      <c r="T79" s="124" t="inlineStr">
        <is>
          <t>SYNTHETIC: teaching data</t>
        </is>
      </c>
    </row>
    <row r="80">
      <c r="A80" s="45" t="n">
        <v>9</v>
      </c>
      <c r="B80" s="122" t="n">
        <v>45563</v>
      </c>
      <c r="C80" s="123" t="n">
        <v>355</v>
      </c>
      <c r="D80" s="123" t="n">
        <v>73903958.33333333</v>
      </c>
      <c r="E80" s="123" t="n">
        <v>56968491.40263444</v>
      </c>
      <c r="F80" s="123" t="n">
        <v>9273940.460893979</v>
      </c>
      <c r="G80" s="123" t="n">
        <v>2478986.828622059</v>
      </c>
      <c r="H80" s="123" t="n">
        <v>728822.7275145007</v>
      </c>
      <c r="I80" s="123" t="n">
        <v>1182970.404354679</v>
      </c>
      <c r="J80" s="123" t="n">
        <v>3270746.509313664</v>
      </c>
      <c r="K80" s="123" t="n">
        <v>3270746.509313664</v>
      </c>
      <c r="L80" s="123" t="n">
        <v>1</v>
      </c>
      <c r="M80" s="123" t="n">
        <v>11974.83100246907</v>
      </c>
      <c r="N80" s="123" t="n">
        <v>1796.22465037036</v>
      </c>
      <c r="O80" s="123" t="n">
        <v>0</v>
      </c>
      <c r="P80" s="123" t="n">
        <v>1197483.100246907</v>
      </c>
      <c r="Q80" s="123" t="n">
        <v>3795838.56641976</v>
      </c>
      <c r="R80" s="123" t="n">
        <v>4993321.666666667</v>
      </c>
      <c r="S80" s="123" t="n">
        <v>0</v>
      </c>
      <c r="T80" s="124" t="inlineStr">
        <is>
          <t>SYNTHETIC: teaching data</t>
        </is>
      </c>
    </row>
    <row r="81">
      <c r="A81" s="45" t="n">
        <v>10</v>
      </c>
      <c r="B81" s="122" t="n">
        <v>45593</v>
      </c>
      <c r="C81" s="123" t="n">
        <v>383</v>
      </c>
      <c r="D81" s="123" t="n">
        <v>83682083.33333333</v>
      </c>
      <c r="E81" s="123" t="n">
        <v>63900037.85080758</v>
      </c>
      <c r="F81" s="123" t="n">
        <v>10402331.74315473</v>
      </c>
      <c r="G81" s="123" t="n">
        <v>1844359.543089214</v>
      </c>
      <c r="H81" s="123" t="n">
        <v>1270320.118995279</v>
      </c>
      <c r="I81" s="123" t="n">
        <v>3128961.084331773</v>
      </c>
      <c r="J81" s="123" t="n">
        <v>3136072.992954747</v>
      </c>
      <c r="K81" s="123" t="n">
        <v>3136072.992954747</v>
      </c>
      <c r="L81" s="123" t="n">
        <v>2</v>
      </c>
      <c r="M81" s="123" t="n">
        <v>14676.49727589138</v>
      </c>
      <c r="N81" s="123" t="n">
        <v>2201.474591383707</v>
      </c>
      <c r="O81" s="123" t="n">
        <v>0</v>
      </c>
      <c r="P81" s="123" t="n">
        <v>1467649.727589138</v>
      </c>
      <c r="Q81" s="123" t="n">
        <v>4357111.522410862</v>
      </c>
      <c r="R81" s="123" t="n">
        <v>5824761.25</v>
      </c>
      <c r="S81" s="123" t="n">
        <v>0</v>
      </c>
      <c r="T81" s="124" t="inlineStr">
        <is>
          <t>SYNTHETIC: teaching data</t>
        </is>
      </c>
    </row>
    <row r="82">
      <c r="A82" s="45" t="n">
        <v>11</v>
      </c>
      <c r="B82" s="122" t="n">
        <v>45624</v>
      </c>
      <c r="C82" s="123" t="n">
        <v>396</v>
      </c>
      <c r="D82" s="123" t="n">
        <v>93356666.66666666</v>
      </c>
      <c r="E82" s="123" t="n">
        <v>70614775.07159953</v>
      </c>
      <c r="F82" s="123" t="n">
        <v>11495428.50002783</v>
      </c>
      <c r="G82" s="123" t="n">
        <v>2811425.186999754</v>
      </c>
      <c r="H82" s="123" t="n">
        <v>1038260.473346521</v>
      </c>
      <c r="I82" s="123" t="n">
        <v>2227720.798503729</v>
      </c>
      <c r="J82" s="123" t="n">
        <v>5169056.636189289</v>
      </c>
      <c r="K82" s="123" t="n">
        <v>5169056.636189289</v>
      </c>
      <c r="L82" s="123" t="n">
        <v>2</v>
      </c>
      <c r="M82" s="123" t="n">
        <v>17720.59542711708</v>
      </c>
      <c r="N82" s="123" t="n">
        <v>2658.089314067562</v>
      </c>
      <c r="O82" s="123" t="n">
        <v>0</v>
      </c>
      <c r="P82" s="123" t="n">
        <v>1772059.542711708</v>
      </c>
      <c r="Q82" s="123" t="n">
        <v>4949719.623954959</v>
      </c>
      <c r="R82" s="123" t="n">
        <v>6721779.166666667</v>
      </c>
      <c r="S82" s="123" t="n">
        <v>0</v>
      </c>
      <c r="T82" s="124" t="inlineStr">
        <is>
          <t>SYNTHETIC: teaching data</t>
        </is>
      </c>
    </row>
    <row r="83">
      <c r="A83" s="45" t="n">
        <v>12</v>
      </c>
      <c r="B83" s="122" t="n">
        <v>45654</v>
      </c>
      <c r="C83" s="123" t="n">
        <v>379</v>
      </c>
      <c r="D83" s="123" t="n">
        <v>101858750</v>
      </c>
      <c r="E83" s="123" t="n">
        <v>76213913.34702367</v>
      </c>
      <c r="F83" s="123" t="n">
        <v>12406916.12625967</v>
      </c>
      <c r="G83" s="123" t="n">
        <v>2485684.868730766</v>
      </c>
      <c r="H83" s="123" t="n">
        <v>1448771.848189832</v>
      </c>
      <c r="I83" s="123" t="n">
        <v>3477097.367958138</v>
      </c>
      <c r="J83" s="123" t="n">
        <v>5826366.441837914</v>
      </c>
      <c r="K83" s="123" t="n">
        <v>5826366.441837914</v>
      </c>
      <c r="L83" s="123" t="n">
        <v>2</v>
      </c>
      <c r="M83" s="123" t="n">
        <v>21496.84292656997</v>
      </c>
      <c r="N83" s="123" t="n">
        <v>3224.526438985496</v>
      </c>
      <c r="O83" s="123" t="n">
        <v>0</v>
      </c>
      <c r="P83" s="123" t="n">
        <v>2149684.292656997</v>
      </c>
      <c r="Q83" s="123" t="n">
        <v>5499559.87400967</v>
      </c>
      <c r="R83" s="123" t="n">
        <v>7649244.166666667</v>
      </c>
      <c r="S83" s="123" t="n">
        <v>0</v>
      </c>
      <c r="T83" s="124" t="inlineStr">
        <is>
          <t>SYNTHETIC: teaching data</t>
        </is>
      </c>
    </row>
    <row r="84">
      <c r="A84" s="45" t="n">
        <v>13</v>
      </c>
      <c r="B84" s="122" t="n">
        <v>45685</v>
      </c>
      <c r="C84" s="123" t="n">
        <v>433</v>
      </c>
      <c r="D84" s="123" t="n">
        <v>111698125</v>
      </c>
      <c r="E84" s="123" t="n">
        <v>82905600.710563</v>
      </c>
      <c r="F84" s="123" t="n">
        <v>13496260.58078933</v>
      </c>
      <c r="G84" s="123" t="n">
        <v>2697880.602220604</v>
      </c>
      <c r="H84" s="123" t="n">
        <v>3875628.104473273</v>
      </c>
      <c r="I84" s="123" t="n">
        <v>3815783.269592024</v>
      </c>
      <c r="J84" s="123" t="n">
        <v>4906971.732361757</v>
      </c>
      <c r="K84" s="123" t="n">
        <v>4906971.732361757</v>
      </c>
      <c r="L84" s="123" t="n">
        <v>2</v>
      </c>
      <c r="M84" s="123" t="n">
        <v>23508.43349685233</v>
      </c>
      <c r="N84" s="123" t="n">
        <v>3526.265024527849</v>
      </c>
      <c r="O84" s="123" t="n">
        <v>0</v>
      </c>
      <c r="P84" s="123" t="n">
        <v>2350843.349685232</v>
      </c>
      <c r="Q84" s="123" t="n">
        <v>6186050.400314768</v>
      </c>
      <c r="R84" s="123" t="n">
        <v>8536893.75</v>
      </c>
      <c r="S84" s="123" t="n">
        <v>0</v>
      </c>
      <c r="T84" s="124" t="inlineStr">
        <is>
          <t>SYNTHETIC: teaching data</t>
        </is>
      </c>
    </row>
    <row r="85">
      <c r="A85" s="45" t="n">
        <v>14</v>
      </c>
      <c r="B85" s="122" t="n">
        <v>45716</v>
      </c>
      <c r="C85" s="123" t="n">
        <v>433</v>
      </c>
      <c r="D85" s="123" t="n">
        <v>120906041.6666667</v>
      </c>
      <c r="E85" s="123" t="n">
        <v>88973686.78932957</v>
      </c>
      <c r="F85" s="123" t="n">
        <v>14484088.54710016</v>
      </c>
      <c r="G85" s="123" t="n">
        <v>4422425.660233617</v>
      </c>
      <c r="H85" s="123" t="n">
        <v>1747645.368684518</v>
      </c>
      <c r="I85" s="123" t="n">
        <v>3451586.054455859</v>
      </c>
      <c r="J85" s="123" t="n">
        <v>7826609.246862933</v>
      </c>
      <c r="K85" s="123" t="n">
        <v>7826609.246862933</v>
      </c>
      <c r="L85" s="123" t="n">
        <v>3</v>
      </c>
      <c r="M85" s="123" t="n">
        <v>28589.96877273293</v>
      </c>
      <c r="N85" s="123" t="n">
        <v>4288.49531590994</v>
      </c>
      <c r="O85" s="123" t="n">
        <v>0</v>
      </c>
      <c r="P85" s="123" t="n">
        <v>2858996.877273292</v>
      </c>
      <c r="Q85" s="123" t="n">
        <v>6692018.956060042</v>
      </c>
      <c r="R85" s="123" t="n">
        <v>9551015.833333334</v>
      </c>
      <c r="S85" s="123" t="n">
        <v>0</v>
      </c>
      <c r="T85" s="124" t="inlineStr">
        <is>
          <t>SYNTHETIC: teaching data</t>
        </is>
      </c>
    </row>
    <row r="86">
      <c r="A86" s="45" t="n">
        <v>15</v>
      </c>
      <c r="B86" s="122" t="n">
        <v>45744</v>
      </c>
      <c r="C86" s="123" t="n">
        <v>462</v>
      </c>
      <c r="D86" s="123" t="n">
        <v>130497500</v>
      </c>
      <c r="E86" s="123" t="n">
        <v>95325582.17886239</v>
      </c>
      <c r="F86" s="123" t="n">
        <v>15518118.02911714</v>
      </c>
      <c r="G86" s="123" t="n">
        <v>3858840.657730016</v>
      </c>
      <c r="H86" s="123" t="n">
        <v>5196517.684490076</v>
      </c>
      <c r="I86" s="123" t="n">
        <v>4595028.309543136</v>
      </c>
      <c r="J86" s="123" t="n">
        <v>6003413.140257227</v>
      </c>
      <c r="K86" s="123" t="n">
        <v>6003413.140257227</v>
      </c>
      <c r="L86" s="123" t="n">
        <v>3</v>
      </c>
      <c r="M86" s="123" t="n">
        <v>31484.51507294521</v>
      </c>
      <c r="N86" s="123" t="n">
        <v>4722.677260941781</v>
      </c>
      <c r="O86" s="123" t="n">
        <v>0</v>
      </c>
      <c r="P86" s="123" t="n">
        <v>3148451.507294521</v>
      </c>
      <c r="Q86" s="123" t="n">
        <v>7416686.409372147</v>
      </c>
      <c r="R86" s="123" t="n">
        <v>10565137.91666667</v>
      </c>
      <c r="S86" s="123" t="n">
        <v>0</v>
      </c>
      <c r="T86" s="124" t="inlineStr">
        <is>
          <t>SYNTHETIC: teaching data</t>
        </is>
      </c>
    </row>
    <row r="87">
      <c r="A87" s="45" t="n">
        <v>16</v>
      </c>
      <c r="B87" s="122" t="n">
        <v>45775</v>
      </c>
      <c r="C87" s="123" t="n">
        <v>451</v>
      </c>
      <c r="D87" s="123" t="n">
        <v>139030208.3333333</v>
      </c>
      <c r="E87" s="123" t="n">
        <v>100725531.4663272</v>
      </c>
      <c r="F87" s="123" t="n">
        <v>16397179.54103001</v>
      </c>
      <c r="G87" s="123" t="n">
        <v>8963168.249303816</v>
      </c>
      <c r="H87" s="123" t="n">
        <v>2600268.319205023</v>
      </c>
      <c r="I87" s="123" t="n">
        <v>3662928.56294455</v>
      </c>
      <c r="J87" s="123" t="n">
        <v>6681132.1945227</v>
      </c>
      <c r="K87" s="123" t="n">
        <v>6681132.1945227</v>
      </c>
      <c r="L87" s="123" t="n">
        <v>4</v>
      </c>
      <c r="M87" s="123" t="n">
        <v>36252.589465355</v>
      </c>
      <c r="N87" s="123" t="n">
        <v>5437.888419803249</v>
      </c>
      <c r="O87" s="123" t="n">
        <v>0</v>
      </c>
      <c r="P87" s="123" t="n">
        <v>3625258.9465355</v>
      </c>
      <c r="Q87" s="123" t="n">
        <v>8021921.470131168</v>
      </c>
      <c r="R87" s="123" t="n">
        <v>11647180.41666667</v>
      </c>
      <c r="S87" s="123" t="n">
        <v>0</v>
      </c>
      <c r="T87" s="124" t="inlineStr">
        <is>
          <t>SYNTHETIC: teaching data</t>
        </is>
      </c>
    </row>
    <row r="88">
      <c r="A88" s="45" t="n">
        <v>17</v>
      </c>
      <c r="B88" s="122" t="n">
        <v>45805</v>
      </c>
      <c r="C88" s="123" t="n">
        <v>445</v>
      </c>
      <c r="D88" s="123" t="n">
        <v>146695208.3333333</v>
      </c>
      <c r="E88" s="123" t="n">
        <v>105383267.9030216</v>
      </c>
      <c r="F88" s="123" t="n">
        <v>17155415.70514306</v>
      </c>
      <c r="G88" s="123" t="n">
        <v>5453568.937712464</v>
      </c>
      <c r="H88" s="123" t="n">
        <v>4608227.876403048</v>
      </c>
      <c r="I88" s="123" t="n">
        <v>6480467.497562336</v>
      </c>
      <c r="J88" s="123" t="n">
        <v>7614260.413490755</v>
      </c>
      <c r="K88" s="123" t="n">
        <v>7614260.413490755</v>
      </c>
      <c r="L88" s="123" t="n">
        <v>4</v>
      </c>
      <c r="M88" s="123" t="n">
        <v>39879.6643053942</v>
      </c>
      <c r="N88" s="123" t="n">
        <v>5981.94964580913</v>
      </c>
      <c r="O88" s="123" t="n">
        <v>0</v>
      </c>
      <c r="P88" s="123" t="n">
        <v>3987966.43053942</v>
      </c>
      <c r="Q88" s="123" t="n">
        <v>8715493.569460582</v>
      </c>
      <c r="R88" s="123" t="n">
        <v>12703460</v>
      </c>
      <c r="S88" s="123" t="n">
        <v>0</v>
      </c>
      <c r="T88" s="124" t="inlineStr">
        <is>
          <t>SYNTHETIC: teaching data</t>
        </is>
      </c>
    </row>
    <row r="89">
      <c r="A89" s="45" t="n">
        <v>18</v>
      </c>
      <c r="B89" s="122" t="n">
        <v>45836</v>
      </c>
      <c r="C89" s="123" t="n">
        <v>513</v>
      </c>
      <c r="D89" s="123" t="n">
        <v>156091250</v>
      </c>
      <c r="E89" s="123" t="n">
        <v>111571362.3345938</v>
      </c>
      <c r="F89" s="123" t="n">
        <v>18162779.91493388</v>
      </c>
      <c r="G89" s="123" t="n">
        <v>5540205.178146441</v>
      </c>
      <c r="H89" s="123" t="n">
        <v>2413292.572391928</v>
      </c>
      <c r="I89" s="123" t="n">
        <v>11872488.14147105</v>
      </c>
      <c r="J89" s="123" t="n">
        <v>6531121.858462858</v>
      </c>
      <c r="K89" s="123" t="n">
        <v>6531121.858462858</v>
      </c>
      <c r="L89" s="123" t="n">
        <v>5</v>
      </c>
      <c r="M89" s="123" t="n">
        <v>44375.825295449</v>
      </c>
      <c r="N89" s="123" t="n">
        <v>6656.37379431735</v>
      </c>
      <c r="O89" s="123" t="n">
        <v>0</v>
      </c>
      <c r="P89" s="123" t="n">
        <v>4437582.529544899</v>
      </c>
      <c r="Q89" s="123" t="n">
        <v>9308104.553788437</v>
      </c>
      <c r="R89" s="123" t="n">
        <v>13745687.08333334</v>
      </c>
      <c r="S89" s="123" t="n">
        <v>0</v>
      </c>
      <c r="T89" s="124" t="inlineStr">
        <is>
          <t>SYNTHETIC: teaching data</t>
        </is>
      </c>
    </row>
    <row r="90">
      <c r="A90" s="45" t="n">
        <v>19</v>
      </c>
      <c r="B90" s="122" t="n">
        <v>45866</v>
      </c>
      <c r="C90" s="123" t="n">
        <v>535</v>
      </c>
      <c r="D90" s="123" t="n">
        <v>165509166.6666666</v>
      </c>
      <c r="E90" s="123" t="n">
        <v>117783222.4595086</v>
      </c>
      <c r="F90" s="123" t="n">
        <v>19174012.95852466</v>
      </c>
      <c r="G90" s="123" t="n">
        <v>3263109.404955545</v>
      </c>
      <c r="H90" s="123" t="n">
        <v>6038199.011823905</v>
      </c>
      <c r="I90" s="123" t="n">
        <v>6678907.885823199</v>
      </c>
      <c r="J90" s="123" t="n">
        <v>12571714.94603075</v>
      </c>
      <c r="K90" s="123" t="n">
        <v>12571714.94603075</v>
      </c>
      <c r="L90" s="123" t="n">
        <v>5</v>
      </c>
      <c r="M90" s="123" t="n">
        <v>50055.19285212</v>
      </c>
      <c r="N90" s="123" t="n">
        <v>7508.278927817999</v>
      </c>
      <c r="O90" s="123" t="n">
        <v>0</v>
      </c>
      <c r="P90" s="123" t="n">
        <v>5005519.285211999</v>
      </c>
      <c r="Q90" s="123" t="n">
        <v>9941656.548121337</v>
      </c>
      <c r="R90" s="123" t="n">
        <v>14947175.83333334</v>
      </c>
      <c r="S90" s="123" t="n">
        <v>0</v>
      </c>
      <c r="T90" s="124" t="inlineStr">
        <is>
          <t>SYNTHETIC: teaching data</t>
        </is>
      </c>
    </row>
    <row r="91">
      <c r="A91" s="45" t="n">
        <v>20</v>
      </c>
      <c r="B91" s="122" t="n">
        <v>45897</v>
      </c>
      <c r="C91" s="123" t="n">
        <v>499</v>
      </c>
      <c r="D91" s="123" t="n">
        <v>172886875</v>
      </c>
      <c r="E91" s="123" t="n">
        <v>122260095.4819603</v>
      </c>
      <c r="F91" s="123" t="n">
        <v>19902806.24124935</v>
      </c>
      <c r="G91" s="123" t="n">
        <v>4999536.613437724</v>
      </c>
      <c r="H91" s="123" t="n">
        <v>5643043.864429501</v>
      </c>
      <c r="I91" s="123" t="n">
        <v>5583193.683944814</v>
      </c>
      <c r="J91" s="123" t="n">
        <v>14498199.11497834</v>
      </c>
      <c r="K91" s="123" t="n">
        <v>14498199.11497834</v>
      </c>
      <c r="L91" s="123" t="n">
        <v>6</v>
      </c>
      <c r="M91" s="123" t="n">
        <v>55816.31302267643</v>
      </c>
      <c r="N91" s="123" t="n">
        <v>8372.446953401464</v>
      </c>
      <c r="O91" s="123" t="n">
        <v>0</v>
      </c>
      <c r="P91" s="123" t="n">
        <v>5581631.302267643</v>
      </c>
      <c r="Q91" s="123" t="n">
        <v>10618559.11439903</v>
      </c>
      <c r="R91" s="123" t="n">
        <v>16200190.41666667</v>
      </c>
      <c r="S91" s="123" t="n">
        <v>0</v>
      </c>
      <c r="T91" s="124" t="inlineStr">
        <is>
          <t>SYNTHETIC: teaching data</t>
        </is>
      </c>
    </row>
    <row r="92">
      <c r="A92" s="45" t="n">
        <v>21</v>
      </c>
      <c r="B92" s="122" t="n">
        <v>45928</v>
      </c>
      <c r="C92" s="123" t="n">
        <v>529</v>
      </c>
      <c r="D92" s="123" t="n">
        <v>180586875</v>
      </c>
      <c r="E92" s="123" t="n">
        <v>127105768.1025942</v>
      </c>
      <c r="F92" s="123" t="n">
        <v>20691636.66786417</v>
      </c>
      <c r="G92" s="123" t="n">
        <v>6419329.090405562</v>
      </c>
      <c r="H92" s="123" t="n">
        <v>6907760.999990816</v>
      </c>
      <c r="I92" s="123" t="n">
        <v>9360764.049243564</v>
      </c>
      <c r="J92" s="123" t="n">
        <v>10101616.08990166</v>
      </c>
      <c r="K92" s="123" t="n">
        <v>10101616.08990166</v>
      </c>
      <c r="L92" s="123" t="n">
        <v>6</v>
      </c>
      <c r="M92" s="123" t="n">
        <v>59071.79269986993</v>
      </c>
      <c r="N92" s="123" t="n">
        <v>8860.76890498049</v>
      </c>
      <c r="O92" s="123" t="n">
        <v>0</v>
      </c>
      <c r="P92" s="123" t="n">
        <v>5907179.269986993</v>
      </c>
      <c r="Q92" s="123" t="n">
        <v>11461710.73001301</v>
      </c>
      <c r="R92" s="123" t="n">
        <v>17368890</v>
      </c>
      <c r="S92" s="123" t="n">
        <v>0</v>
      </c>
      <c r="T92" s="124" t="inlineStr">
        <is>
          <t>SYNTHETIC: teaching data</t>
        </is>
      </c>
    </row>
    <row r="93">
      <c r="A93" s="45" t="n">
        <v>22</v>
      </c>
      <c r="B93" s="122" t="n">
        <v>45958</v>
      </c>
      <c r="C93" s="123" t="n">
        <v>578</v>
      </c>
      <c r="D93" s="123" t="n">
        <v>189230416.6666666</v>
      </c>
      <c r="E93" s="123" t="n">
        <v>132856263.0347576</v>
      </c>
      <c r="F93" s="123" t="n">
        <v>21627763.74984426</v>
      </c>
      <c r="G93" s="123" t="n">
        <v>6392059.842911161</v>
      </c>
      <c r="H93" s="123" t="n">
        <v>7531460.332251046</v>
      </c>
      <c r="I93" s="123" t="n">
        <v>8963520.986434383</v>
      </c>
      <c r="J93" s="123" t="n">
        <v>11859348.72046825</v>
      </c>
      <c r="K93" s="123" t="n">
        <v>11859348.72046825</v>
      </c>
      <c r="L93" s="123" t="n">
        <v>7</v>
      </c>
      <c r="M93" s="123" t="n">
        <v>66225.04321007725</v>
      </c>
      <c r="N93" s="123" t="n">
        <v>9933.756481511586</v>
      </c>
      <c r="O93" s="123" t="n">
        <v>0</v>
      </c>
      <c r="P93" s="123" t="n">
        <v>6622504.321007723</v>
      </c>
      <c r="Q93" s="123" t="n">
        <v>11985347.76232561</v>
      </c>
      <c r="R93" s="123" t="n">
        <v>18607852.08333334</v>
      </c>
      <c r="S93" s="123" t="n">
        <v>0</v>
      </c>
      <c r="T93" s="124" t="inlineStr">
        <is>
          <t>SYNTHETIC: teaching data</t>
        </is>
      </c>
    </row>
    <row r="94">
      <c r="A94" s="45" t="n">
        <v>23</v>
      </c>
      <c r="B94" s="122" t="n">
        <v>45989</v>
      </c>
      <c r="C94" s="123" t="n">
        <v>570</v>
      </c>
      <c r="D94" s="123" t="n">
        <v>196751041.6666666</v>
      </c>
      <c r="E94" s="123" t="n">
        <v>137719653.0041288</v>
      </c>
      <c r="F94" s="123" t="n">
        <v>22419478.39602098</v>
      </c>
      <c r="G94" s="123" t="n">
        <v>4624135.621314686</v>
      </c>
      <c r="H94" s="123" t="n">
        <v>6966286.213604321</v>
      </c>
      <c r="I94" s="123" t="n">
        <v>9436538.154441565</v>
      </c>
      <c r="J94" s="123" t="n">
        <v>15584950.27715622</v>
      </c>
      <c r="K94" s="123" t="n">
        <v>15584950.27715622</v>
      </c>
      <c r="L94" s="123" t="n">
        <v>8</v>
      </c>
      <c r="M94" s="123" t="n">
        <v>73529.44930283118</v>
      </c>
      <c r="N94" s="123" t="n">
        <v>11029.41739542468</v>
      </c>
      <c r="O94" s="123" t="n">
        <v>0</v>
      </c>
      <c r="P94" s="123" t="n">
        <v>7352944.930283118</v>
      </c>
      <c r="Q94" s="123" t="n">
        <v>12608631.31971689</v>
      </c>
      <c r="R94" s="123" t="n">
        <v>19961576.25</v>
      </c>
      <c r="S94" s="123" t="n">
        <v>0</v>
      </c>
      <c r="T94" s="124" t="inlineStr">
        <is>
          <t>SYNTHETIC: teaching data</t>
        </is>
      </c>
    </row>
    <row r="95">
      <c r="A95" s="45" t="n">
        <v>24</v>
      </c>
      <c r="B95" s="122" t="n">
        <v>46019</v>
      </c>
      <c r="C95" s="123" t="n">
        <v>638</v>
      </c>
      <c r="D95" s="123" t="n">
        <v>205820416.6666666</v>
      </c>
      <c r="E95" s="123" t="n">
        <v>144038491.8774292</v>
      </c>
      <c r="F95" s="123" t="n">
        <v>23448126.58469779</v>
      </c>
      <c r="G95" s="123" t="n">
        <v>5786250.85240048</v>
      </c>
      <c r="H95" s="123" t="n">
        <v>5265050.576963712</v>
      </c>
      <c r="I95" s="123" t="n">
        <v>10592153.10659396</v>
      </c>
      <c r="J95" s="123" t="n">
        <v>16690343.66858144</v>
      </c>
      <c r="K95" s="123" t="n">
        <v>16690343.66858144</v>
      </c>
      <c r="L95" s="123" t="n">
        <v>8</v>
      </c>
      <c r="M95" s="123" t="n">
        <v>78296.2368056603</v>
      </c>
      <c r="N95" s="123" t="n">
        <v>11744.43552084905</v>
      </c>
      <c r="O95" s="123" t="n">
        <v>0</v>
      </c>
      <c r="P95" s="123" t="n">
        <v>7829623.68056603</v>
      </c>
      <c r="Q95" s="123" t="n">
        <v>13466940.06943397</v>
      </c>
      <c r="R95" s="123" t="n">
        <v>21296563.75</v>
      </c>
      <c r="S95" s="123" t="n">
        <v>0</v>
      </c>
      <c r="T95" s="124" t="inlineStr">
        <is>
          <t>SYNTHETIC: teaching data</t>
        </is>
      </c>
    </row>
    <row r="96">
      <c r="A96" s="45" t="n">
        <v>25</v>
      </c>
      <c r="B96" s="122" t="n"/>
      <c r="C96" s="123" t="n"/>
      <c r="D96" s="123" t="n"/>
      <c r="E96" s="123" t="n"/>
      <c r="F96" s="123" t="n"/>
      <c r="G96" s="123" t="n"/>
      <c r="H96" s="123" t="n"/>
      <c r="I96" s="123" t="n"/>
      <c r="J96" s="123" t="n"/>
      <c r="K96" s="123" t="n"/>
      <c r="L96" s="123" t="n"/>
      <c r="M96" s="123" t="n"/>
      <c r="N96" s="123" t="n"/>
      <c r="O96" s="123" t="n"/>
      <c r="P96" s="123" t="n"/>
      <c r="Q96" s="123" t="n"/>
      <c r="R96" s="123" t="n"/>
      <c r="S96" s="123" t="n"/>
      <c r="T96" s="124" t="n"/>
    </row>
    <row r="97">
      <c r="A97" s="45" t="n">
        <v>26</v>
      </c>
      <c r="B97" s="122" t="n"/>
      <c r="C97" s="123" t="n"/>
      <c r="D97" s="123" t="n"/>
      <c r="E97" s="123" t="n"/>
      <c r="F97" s="123" t="n"/>
      <c r="G97" s="123" t="n"/>
      <c r="H97" s="123" t="n"/>
      <c r="I97" s="123" t="n"/>
      <c r="J97" s="123" t="n"/>
      <c r="K97" s="123" t="n"/>
      <c r="L97" s="123" t="n"/>
      <c r="M97" s="123" t="n"/>
      <c r="N97" s="123" t="n"/>
      <c r="O97" s="123" t="n"/>
      <c r="P97" s="123" t="n"/>
      <c r="Q97" s="123" t="n"/>
      <c r="R97" s="123" t="n"/>
      <c r="S97" s="123" t="n"/>
      <c r="T97" s="124" t="n"/>
    </row>
    <row r="98">
      <c r="A98" s="45" t="n">
        <v>27</v>
      </c>
      <c r="B98" s="122" t="n"/>
      <c r="C98" s="123" t="n"/>
      <c r="D98" s="123" t="n"/>
      <c r="E98" s="123" t="n"/>
      <c r="F98" s="123" t="n"/>
      <c r="G98" s="123" t="n"/>
      <c r="H98" s="123" t="n"/>
      <c r="I98" s="123" t="n"/>
      <c r="J98" s="123" t="n"/>
      <c r="K98" s="123" t="n"/>
      <c r="L98" s="123" t="n"/>
      <c r="M98" s="123" t="n"/>
      <c r="N98" s="123" t="n"/>
      <c r="O98" s="123" t="n"/>
      <c r="P98" s="123" t="n"/>
      <c r="Q98" s="123" t="n"/>
      <c r="R98" s="123" t="n"/>
      <c r="S98" s="123" t="n"/>
      <c r="T98" s="124" t="n"/>
    </row>
    <row r="99">
      <c r="A99" s="45" t="n">
        <v>28</v>
      </c>
      <c r="B99" s="122" t="n"/>
      <c r="C99" s="123" t="n"/>
      <c r="D99" s="123" t="n"/>
      <c r="E99" s="123" t="n"/>
      <c r="F99" s="123" t="n"/>
      <c r="G99" s="123" t="n"/>
      <c r="H99" s="123" t="n"/>
      <c r="I99" s="123" t="n"/>
      <c r="J99" s="123" t="n"/>
      <c r="K99" s="123" t="n"/>
      <c r="L99" s="123" t="n"/>
      <c r="M99" s="123" t="n"/>
      <c r="N99" s="123" t="n"/>
      <c r="O99" s="123" t="n"/>
      <c r="P99" s="123" t="n"/>
      <c r="Q99" s="123" t="n"/>
      <c r="R99" s="123" t="n"/>
      <c r="S99" s="123" t="n"/>
      <c r="T99" s="124" t="n"/>
    </row>
    <row r="100">
      <c r="A100" s="45" t="n">
        <v>29</v>
      </c>
      <c r="B100" s="122" t="n"/>
      <c r="C100" s="123" t="n"/>
      <c r="D100" s="123" t="n"/>
      <c r="E100" s="123" t="n"/>
      <c r="F100" s="123" t="n"/>
      <c r="G100" s="123" t="n"/>
      <c r="H100" s="123" t="n"/>
      <c r="I100" s="123" t="n"/>
      <c r="J100" s="123" t="n"/>
      <c r="K100" s="123" t="n"/>
      <c r="L100" s="123" t="n"/>
      <c r="M100" s="123" t="n"/>
      <c r="N100" s="123" t="n"/>
      <c r="O100" s="123" t="n"/>
      <c r="P100" s="123" t="n"/>
      <c r="Q100" s="123" t="n"/>
      <c r="R100" s="123" t="n"/>
      <c r="S100" s="123" t="n"/>
      <c r="T100" s="124" t="n"/>
    </row>
    <row r="101">
      <c r="A101" s="45" t="n">
        <v>30</v>
      </c>
      <c r="B101" s="122" t="n"/>
      <c r="C101" s="123" t="n"/>
      <c r="D101" s="123" t="n"/>
      <c r="E101" s="123" t="n"/>
      <c r="F101" s="123" t="n"/>
      <c r="G101" s="123" t="n"/>
      <c r="H101" s="123" t="n"/>
      <c r="I101" s="123" t="n"/>
      <c r="J101" s="123" t="n"/>
      <c r="K101" s="123" t="n"/>
      <c r="L101" s="123" t="n"/>
      <c r="M101" s="123" t="n"/>
      <c r="N101" s="123" t="n"/>
      <c r="O101" s="123" t="n"/>
      <c r="P101" s="123" t="n"/>
      <c r="Q101" s="123" t="n"/>
      <c r="R101" s="123" t="n"/>
      <c r="S101" s="123" t="n"/>
      <c r="T101" s="124" t="n"/>
    </row>
    <row r="102">
      <c r="A102" s="45" t="n">
        <v>31</v>
      </c>
      <c r="B102" s="122" t="n"/>
      <c r="C102" s="123" t="n"/>
      <c r="D102" s="123" t="n"/>
      <c r="E102" s="123" t="n"/>
      <c r="F102" s="123" t="n"/>
      <c r="G102" s="123" t="n"/>
      <c r="H102" s="123" t="n"/>
      <c r="I102" s="123" t="n"/>
      <c r="J102" s="123" t="n"/>
      <c r="K102" s="123" t="n"/>
      <c r="L102" s="123" t="n"/>
      <c r="M102" s="123" t="n"/>
      <c r="N102" s="123" t="n"/>
      <c r="O102" s="123" t="n"/>
      <c r="P102" s="123" t="n"/>
      <c r="Q102" s="123" t="n"/>
      <c r="R102" s="123" t="n"/>
      <c r="S102" s="123" t="n"/>
      <c r="T102" s="124" t="n"/>
    </row>
    <row r="103">
      <c r="A103" s="45" t="n">
        <v>32</v>
      </c>
      <c r="B103" s="122" t="n"/>
      <c r="C103" s="123" t="n"/>
      <c r="D103" s="123" t="n"/>
      <c r="E103" s="123" t="n"/>
      <c r="F103" s="123" t="n"/>
      <c r="G103" s="123" t="n"/>
      <c r="H103" s="123" t="n"/>
      <c r="I103" s="123" t="n"/>
      <c r="J103" s="123" t="n"/>
      <c r="K103" s="123" t="n"/>
      <c r="L103" s="123" t="n"/>
      <c r="M103" s="123" t="n"/>
      <c r="N103" s="123" t="n"/>
      <c r="O103" s="123" t="n"/>
      <c r="P103" s="123" t="n"/>
      <c r="Q103" s="123" t="n"/>
      <c r="R103" s="123" t="n"/>
      <c r="S103" s="123" t="n"/>
      <c r="T103" s="124" t="n"/>
    </row>
    <row r="104">
      <c r="A104" s="45" t="n">
        <v>33</v>
      </c>
      <c r="B104" s="122" t="n"/>
      <c r="C104" s="123" t="n"/>
      <c r="D104" s="123" t="n"/>
      <c r="E104" s="123" t="n"/>
      <c r="F104" s="123" t="n"/>
      <c r="G104" s="123" t="n"/>
      <c r="H104" s="123" t="n"/>
      <c r="I104" s="123" t="n"/>
      <c r="J104" s="123" t="n"/>
      <c r="K104" s="123" t="n"/>
      <c r="L104" s="123" t="n"/>
      <c r="M104" s="123" t="n"/>
      <c r="N104" s="123" t="n"/>
      <c r="O104" s="123" t="n"/>
      <c r="P104" s="123" t="n"/>
      <c r="Q104" s="123" t="n"/>
      <c r="R104" s="123" t="n"/>
      <c r="S104" s="123" t="n"/>
      <c r="T104" s="124" t="n"/>
    </row>
    <row r="105">
      <c r="A105" s="45" t="n">
        <v>34</v>
      </c>
      <c r="B105" s="122" t="n"/>
      <c r="C105" s="123" t="n"/>
      <c r="D105" s="123" t="n"/>
      <c r="E105" s="123" t="n"/>
      <c r="F105" s="123" t="n"/>
      <c r="G105" s="123" t="n"/>
      <c r="H105" s="123" t="n"/>
      <c r="I105" s="123" t="n"/>
      <c r="J105" s="123" t="n"/>
      <c r="K105" s="123" t="n"/>
      <c r="L105" s="123" t="n"/>
      <c r="M105" s="123" t="n"/>
      <c r="N105" s="123" t="n"/>
      <c r="O105" s="123" t="n"/>
      <c r="P105" s="123" t="n"/>
      <c r="Q105" s="123" t="n"/>
      <c r="R105" s="123" t="n"/>
      <c r="S105" s="123" t="n"/>
      <c r="T105" s="124" t="n"/>
    </row>
    <row r="106">
      <c r="A106" s="45" t="n">
        <v>35</v>
      </c>
      <c r="B106" s="122" t="n"/>
      <c r="C106" s="123" t="n"/>
      <c r="D106" s="123" t="n"/>
      <c r="E106" s="123" t="n"/>
      <c r="F106" s="123" t="n"/>
      <c r="G106" s="123" t="n"/>
      <c r="H106" s="123" t="n"/>
      <c r="I106" s="123" t="n"/>
      <c r="J106" s="123" t="n"/>
      <c r="K106" s="123" t="n"/>
      <c r="L106" s="123" t="n"/>
      <c r="M106" s="123" t="n"/>
      <c r="N106" s="123" t="n"/>
      <c r="O106" s="123" t="n"/>
      <c r="P106" s="123" t="n"/>
      <c r="Q106" s="123" t="n"/>
      <c r="R106" s="123" t="n"/>
      <c r="S106" s="123" t="n"/>
      <c r="T106" s="124" t="n"/>
    </row>
    <row r="107">
      <c r="A107" s="45" t="n">
        <v>36</v>
      </c>
      <c r="B107" s="122" t="n"/>
      <c r="C107" s="123" t="n"/>
      <c r="D107" s="123" t="n"/>
      <c r="E107" s="123" t="n"/>
      <c r="F107" s="123" t="n"/>
      <c r="G107" s="123" t="n"/>
      <c r="H107" s="123" t="n"/>
      <c r="I107" s="123" t="n"/>
      <c r="J107" s="123" t="n"/>
      <c r="K107" s="123" t="n"/>
      <c r="L107" s="123" t="n"/>
      <c r="M107" s="123" t="n"/>
      <c r="N107" s="123" t="n"/>
      <c r="O107" s="123" t="n"/>
      <c r="P107" s="123" t="n"/>
      <c r="Q107" s="123" t="n"/>
      <c r="R107" s="123" t="n"/>
      <c r="S107" s="123" t="n"/>
      <c r="T107" s="124" t="n"/>
    </row>
    <row r="108">
      <c r="A108" s="45" t="n">
        <v>37</v>
      </c>
      <c r="B108" s="122" t="n"/>
      <c r="C108" s="123" t="n"/>
      <c r="D108" s="123" t="n"/>
      <c r="E108" s="123" t="n"/>
      <c r="F108" s="123" t="n"/>
      <c r="G108" s="123" t="n"/>
      <c r="H108" s="123" t="n"/>
      <c r="I108" s="123" t="n"/>
      <c r="J108" s="123" t="n"/>
      <c r="K108" s="123" t="n"/>
      <c r="L108" s="123" t="n"/>
      <c r="M108" s="123" t="n"/>
      <c r="N108" s="123" t="n"/>
      <c r="O108" s="123" t="n"/>
      <c r="P108" s="123" t="n"/>
      <c r="Q108" s="123" t="n"/>
      <c r="R108" s="123" t="n"/>
      <c r="S108" s="123" t="n"/>
      <c r="T108" s="124" t="n"/>
    </row>
    <row r="109">
      <c r="A109" s="45" t="n">
        <v>38</v>
      </c>
      <c r="B109" s="122" t="n"/>
      <c r="C109" s="123" t="n"/>
      <c r="D109" s="123" t="n"/>
      <c r="E109" s="123" t="n"/>
      <c r="F109" s="123" t="n"/>
      <c r="G109" s="123" t="n"/>
      <c r="H109" s="123" t="n"/>
      <c r="I109" s="123" t="n"/>
      <c r="J109" s="123" t="n"/>
      <c r="K109" s="123" t="n"/>
      <c r="L109" s="123" t="n"/>
      <c r="M109" s="123" t="n"/>
      <c r="N109" s="123" t="n"/>
      <c r="O109" s="123" t="n"/>
      <c r="P109" s="123" t="n"/>
      <c r="Q109" s="123" t="n"/>
      <c r="R109" s="123" t="n"/>
      <c r="S109" s="123" t="n"/>
      <c r="T109" s="124" t="n"/>
    </row>
    <row r="110">
      <c r="A110" s="45" t="n">
        <v>39</v>
      </c>
      <c r="B110" s="122" t="n"/>
      <c r="C110" s="123" t="n"/>
      <c r="D110" s="123" t="n"/>
      <c r="E110" s="123" t="n"/>
      <c r="F110" s="123" t="n"/>
      <c r="G110" s="123" t="n"/>
      <c r="H110" s="123" t="n"/>
      <c r="I110" s="123" t="n"/>
      <c r="J110" s="123" t="n"/>
      <c r="K110" s="123" t="n"/>
      <c r="L110" s="123" t="n"/>
      <c r="M110" s="123" t="n"/>
      <c r="N110" s="123" t="n"/>
      <c r="O110" s="123" t="n"/>
      <c r="P110" s="123" t="n"/>
      <c r="Q110" s="123" t="n"/>
      <c r="R110" s="123" t="n"/>
      <c r="S110" s="123" t="n"/>
      <c r="T110" s="124" t="n"/>
    </row>
    <row r="111">
      <c r="A111" s="45" t="n">
        <v>40</v>
      </c>
      <c r="B111" s="122" t="n"/>
      <c r="C111" s="123" t="n"/>
      <c r="D111" s="123" t="n"/>
      <c r="E111" s="123" t="n"/>
      <c r="F111" s="123" t="n"/>
      <c r="G111" s="123" t="n"/>
      <c r="H111" s="123" t="n"/>
      <c r="I111" s="123" t="n"/>
      <c r="J111" s="123" t="n"/>
      <c r="K111" s="123" t="n"/>
      <c r="L111" s="123" t="n"/>
      <c r="M111" s="123" t="n"/>
      <c r="N111" s="123" t="n"/>
      <c r="O111" s="123" t="n"/>
      <c r="P111" s="123" t="n"/>
      <c r="Q111" s="123" t="n"/>
      <c r="R111" s="123" t="n"/>
      <c r="S111" s="123" t="n"/>
      <c r="T111" s="124" t="n"/>
    </row>
    <row r="112">
      <c r="A112" s="45" t="n">
        <v>41</v>
      </c>
      <c r="B112" s="122" t="n"/>
      <c r="C112" s="123" t="n"/>
      <c r="D112" s="123" t="n"/>
      <c r="E112" s="123" t="n"/>
      <c r="F112" s="123" t="n"/>
      <c r="G112" s="123" t="n"/>
      <c r="H112" s="123" t="n"/>
      <c r="I112" s="123" t="n"/>
      <c r="J112" s="123" t="n"/>
      <c r="K112" s="123" t="n"/>
      <c r="L112" s="123" t="n"/>
      <c r="M112" s="123" t="n"/>
      <c r="N112" s="123" t="n"/>
      <c r="O112" s="123" t="n"/>
      <c r="P112" s="123" t="n"/>
      <c r="Q112" s="123" t="n"/>
      <c r="R112" s="123" t="n"/>
      <c r="S112" s="123" t="n"/>
      <c r="T112" s="124" t="n"/>
    </row>
    <row r="113">
      <c r="A113" s="45" t="n">
        <v>42</v>
      </c>
      <c r="B113" s="122"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4" t="n"/>
    </row>
    <row r="114">
      <c r="A114" s="45" t="n">
        <v>43</v>
      </c>
      <c r="B114" s="122" t="n"/>
      <c r="C114" s="123" t="n"/>
      <c r="D114" s="123" t="n"/>
      <c r="E114" s="123" t="n"/>
      <c r="F114" s="123" t="n"/>
      <c r="G114" s="123" t="n"/>
      <c r="H114" s="123" t="n"/>
      <c r="I114" s="123" t="n"/>
      <c r="J114" s="123" t="n"/>
      <c r="K114" s="123" t="n"/>
      <c r="L114" s="123" t="n"/>
      <c r="M114" s="123" t="n"/>
      <c r="N114" s="123" t="n"/>
      <c r="O114" s="123" t="n"/>
      <c r="P114" s="123" t="n"/>
      <c r="Q114" s="123" t="n"/>
      <c r="R114" s="123" t="n"/>
      <c r="S114" s="123" t="n"/>
      <c r="T114" s="124" t="n"/>
    </row>
    <row r="115">
      <c r="A115" s="45" t="n">
        <v>44</v>
      </c>
      <c r="B115" s="122" t="n"/>
      <c r="C115" s="123" t="n"/>
      <c r="D115" s="123" t="n"/>
      <c r="E115" s="123" t="n"/>
      <c r="F115" s="123" t="n"/>
      <c r="G115" s="123" t="n"/>
      <c r="H115" s="123" t="n"/>
      <c r="I115" s="123" t="n"/>
      <c r="J115" s="123" t="n"/>
      <c r="K115" s="123" t="n"/>
      <c r="L115" s="123" t="n"/>
      <c r="M115" s="123" t="n"/>
      <c r="N115" s="123" t="n"/>
      <c r="O115" s="123" t="n"/>
      <c r="P115" s="123" t="n"/>
      <c r="Q115" s="123" t="n"/>
      <c r="R115" s="123" t="n"/>
      <c r="S115" s="123" t="n"/>
      <c r="T115" s="124" t="n"/>
    </row>
    <row r="116">
      <c r="A116" s="45" t="n">
        <v>45</v>
      </c>
      <c r="B116" s="122" t="n"/>
      <c r="C116" s="123" t="n"/>
      <c r="D116" s="123" t="n"/>
      <c r="E116" s="123" t="n"/>
      <c r="F116" s="123" t="n"/>
      <c r="G116" s="123" t="n"/>
      <c r="H116" s="123" t="n"/>
      <c r="I116" s="123" t="n"/>
      <c r="J116" s="123" t="n"/>
      <c r="K116" s="123" t="n"/>
      <c r="L116" s="123" t="n"/>
      <c r="M116" s="123" t="n"/>
      <c r="N116" s="123" t="n"/>
      <c r="O116" s="123" t="n"/>
      <c r="P116" s="123" t="n"/>
      <c r="Q116" s="123" t="n"/>
      <c r="R116" s="123" t="n"/>
      <c r="S116" s="123" t="n"/>
      <c r="T116" s="124" t="n"/>
    </row>
    <row r="117">
      <c r="A117" s="45" t="n">
        <v>46</v>
      </c>
      <c r="B117" s="122" t="n"/>
      <c r="C117" s="123" t="n"/>
      <c r="D117" s="123" t="n"/>
      <c r="E117" s="123" t="n"/>
      <c r="F117" s="123" t="n"/>
      <c r="G117" s="123" t="n"/>
      <c r="H117" s="123" t="n"/>
      <c r="I117" s="123" t="n"/>
      <c r="J117" s="123" t="n"/>
      <c r="K117" s="123" t="n"/>
      <c r="L117" s="123" t="n"/>
      <c r="M117" s="123" t="n"/>
      <c r="N117" s="123" t="n"/>
      <c r="O117" s="123" t="n"/>
      <c r="P117" s="123" t="n"/>
      <c r="Q117" s="123" t="n"/>
      <c r="R117" s="123" t="n"/>
      <c r="S117" s="123" t="n"/>
      <c r="T117" s="124" t="n"/>
    </row>
    <row r="118">
      <c r="A118" s="45" t="n">
        <v>47</v>
      </c>
      <c r="B118" s="122" t="n"/>
      <c r="C118" s="123" t="n"/>
      <c r="D118" s="123" t="n"/>
      <c r="E118" s="123" t="n"/>
      <c r="F118" s="123" t="n"/>
      <c r="G118" s="123" t="n"/>
      <c r="H118" s="123" t="n"/>
      <c r="I118" s="123" t="n"/>
      <c r="J118" s="123" t="n"/>
      <c r="K118" s="123" t="n"/>
      <c r="L118" s="123" t="n"/>
      <c r="M118" s="123" t="n"/>
      <c r="N118" s="123" t="n"/>
      <c r="O118" s="123" t="n"/>
      <c r="P118" s="123" t="n"/>
      <c r="Q118" s="123" t="n"/>
      <c r="R118" s="123" t="n"/>
      <c r="S118" s="123" t="n"/>
      <c r="T118" s="124" t="n"/>
    </row>
    <row r="119">
      <c r="A119" s="45" t="n">
        <v>48</v>
      </c>
      <c r="B119" s="122" t="n"/>
      <c r="C119" s="123" t="n"/>
      <c r="D119" s="123" t="n"/>
      <c r="E119" s="123" t="n"/>
      <c r="F119" s="123" t="n"/>
      <c r="G119" s="123" t="n"/>
      <c r="H119" s="123" t="n"/>
      <c r="I119" s="123" t="n"/>
      <c r="J119" s="123" t="n"/>
      <c r="K119" s="123" t="n"/>
      <c r="L119" s="123" t="n"/>
      <c r="M119" s="123" t="n"/>
      <c r="N119" s="123" t="n"/>
      <c r="O119" s="123" t="n"/>
      <c r="P119" s="123" t="n"/>
      <c r="Q119" s="123" t="n"/>
      <c r="R119" s="123" t="n"/>
      <c r="S119" s="123" t="n"/>
      <c r="T119" s="124" t="n"/>
    </row>
    <row r="120">
      <c r="A120" s="45" t="n">
        <v>49</v>
      </c>
      <c r="B120" s="122" t="n"/>
      <c r="C120" s="123" t="n"/>
      <c r="D120" s="123" t="n"/>
      <c r="E120" s="123" t="n"/>
      <c r="F120" s="123" t="n"/>
      <c r="G120" s="123" t="n"/>
      <c r="H120" s="123" t="n"/>
      <c r="I120" s="123" t="n"/>
      <c r="J120" s="123" t="n"/>
      <c r="K120" s="123" t="n"/>
      <c r="L120" s="123" t="n"/>
      <c r="M120" s="123" t="n"/>
      <c r="N120" s="123" t="n"/>
      <c r="O120" s="123" t="n"/>
      <c r="P120" s="123" t="n"/>
      <c r="Q120" s="123" t="n"/>
      <c r="R120" s="123" t="n"/>
      <c r="S120" s="123" t="n"/>
      <c r="T120" s="124" t="n"/>
    </row>
    <row r="121">
      <c r="A121" s="45" t="n">
        <v>50</v>
      </c>
      <c r="B121" s="122" t="n"/>
      <c r="C121" s="123" t="n"/>
      <c r="D121" s="123" t="n"/>
      <c r="E121" s="123" t="n"/>
      <c r="F121" s="123" t="n"/>
      <c r="G121" s="123" t="n"/>
      <c r="H121" s="123" t="n"/>
      <c r="I121" s="123" t="n"/>
      <c r="J121" s="123" t="n"/>
      <c r="K121" s="123" t="n"/>
      <c r="L121" s="123" t="n"/>
      <c r="M121" s="123" t="n"/>
      <c r="N121" s="123" t="n"/>
      <c r="O121" s="123" t="n"/>
      <c r="P121" s="123" t="n"/>
      <c r="Q121" s="123" t="n"/>
      <c r="R121" s="123" t="n"/>
      <c r="S121" s="123" t="n"/>
      <c r="T121" s="124" t="n"/>
    </row>
    <row r="122">
      <c r="A122" s="45" t="n">
        <v>51</v>
      </c>
      <c r="B122" s="122" t="n"/>
      <c r="C122" s="123" t="n"/>
      <c r="D122" s="123" t="n"/>
      <c r="E122" s="123" t="n"/>
      <c r="F122" s="123" t="n"/>
      <c r="G122" s="123" t="n"/>
      <c r="H122" s="123" t="n"/>
      <c r="I122" s="123" t="n"/>
      <c r="J122" s="123" t="n"/>
      <c r="K122" s="123" t="n"/>
      <c r="L122" s="123" t="n"/>
      <c r="M122" s="123" t="n"/>
      <c r="N122" s="123" t="n"/>
      <c r="O122" s="123" t="n"/>
      <c r="P122" s="123" t="n"/>
      <c r="Q122" s="123" t="n"/>
      <c r="R122" s="123" t="n"/>
      <c r="S122" s="123" t="n"/>
      <c r="T122" s="124" t="n"/>
    </row>
    <row r="123">
      <c r="A123" s="45" t="n">
        <v>52</v>
      </c>
      <c r="B123" s="122" t="n"/>
      <c r="C123" s="123" t="n"/>
      <c r="D123" s="123" t="n"/>
      <c r="E123" s="123" t="n"/>
      <c r="F123" s="123" t="n"/>
      <c r="G123" s="123" t="n"/>
      <c r="H123" s="123" t="n"/>
      <c r="I123" s="123" t="n"/>
      <c r="J123" s="123" t="n"/>
      <c r="K123" s="123" t="n"/>
      <c r="L123" s="123" t="n"/>
      <c r="M123" s="123" t="n"/>
      <c r="N123" s="123" t="n"/>
      <c r="O123" s="123" t="n"/>
      <c r="P123" s="123" t="n"/>
      <c r="Q123" s="123" t="n"/>
      <c r="R123" s="123" t="n"/>
      <c r="S123" s="123" t="n"/>
      <c r="T123" s="124" t="n"/>
    </row>
    <row r="124">
      <c r="A124" s="45" t="n">
        <v>53</v>
      </c>
      <c r="B124" s="122" t="n"/>
      <c r="C124" s="123" t="n"/>
      <c r="D124" s="123" t="n"/>
      <c r="E124" s="123" t="n"/>
      <c r="F124" s="123" t="n"/>
      <c r="G124" s="123" t="n"/>
      <c r="H124" s="123" t="n"/>
      <c r="I124" s="123" t="n"/>
      <c r="J124" s="123" t="n"/>
      <c r="K124" s="123" t="n"/>
      <c r="L124" s="123" t="n"/>
      <c r="M124" s="123" t="n"/>
      <c r="N124" s="123" t="n"/>
      <c r="O124" s="123" t="n"/>
      <c r="P124" s="123" t="n"/>
      <c r="Q124" s="123" t="n"/>
      <c r="R124" s="123" t="n"/>
      <c r="S124" s="123" t="n"/>
      <c r="T124" s="124" t="n"/>
    </row>
    <row r="125">
      <c r="A125" s="45" t="n">
        <v>54</v>
      </c>
      <c r="B125" s="122" t="n"/>
      <c r="C125" s="123" t="n"/>
      <c r="D125" s="123" t="n"/>
      <c r="E125" s="123" t="n"/>
      <c r="F125" s="123" t="n"/>
      <c r="G125" s="123" t="n"/>
      <c r="H125" s="123" t="n"/>
      <c r="I125" s="123" t="n"/>
      <c r="J125" s="123" t="n"/>
      <c r="K125" s="123" t="n"/>
      <c r="L125" s="123" t="n"/>
      <c r="M125" s="123" t="n"/>
      <c r="N125" s="123" t="n"/>
      <c r="O125" s="123" t="n"/>
      <c r="P125" s="123" t="n"/>
      <c r="Q125" s="123" t="n"/>
      <c r="R125" s="123" t="n"/>
      <c r="S125" s="123" t="n"/>
      <c r="T125" s="124" t="n"/>
    </row>
    <row r="126">
      <c r="A126" s="45" t="n">
        <v>55</v>
      </c>
      <c r="B126" s="122" t="n"/>
      <c r="C126" s="123" t="n"/>
      <c r="D126" s="123" t="n"/>
      <c r="E126" s="123" t="n"/>
      <c r="F126" s="123" t="n"/>
      <c r="G126" s="123" t="n"/>
      <c r="H126" s="123" t="n"/>
      <c r="I126" s="123" t="n"/>
      <c r="J126" s="123" t="n"/>
      <c r="K126" s="123" t="n"/>
      <c r="L126" s="123" t="n"/>
      <c r="M126" s="123" t="n"/>
      <c r="N126" s="123" t="n"/>
      <c r="O126" s="123" t="n"/>
      <c r="P126" s="123" t="n"/>
      <c r="Q126" s="123" t="n"/>
      <c r="R126" s="123" t="n"/>
      <c r="S126" s="123" t="n"/>
      <c r="T126" s="124" t="n"/>
    </row>
    <row r="127">
      <c r="A127" s="45" t="n">
        <v>56</v>
      </c>
      <c r="B127" s="122" t="n"/>
      <c r="C127" s="123" t="n"/>
      <c r="D127" s="123" t="n"/>
      <c r="E127" s="123" t="n"/>
      <c r="F127" s="123" t="n"/>
      <c r="G127" s="123" t="n"/>
      <c r="H127" s="123" t="n"/>
      <c r="I127" s="123" t="n"/>
      <c r="J127" s="123" t="n"/>
      <c r="K127" s="123" t="n"/>
      <c r="L127" s="123" t="n"/>
      <c r="M127" s="123" t="n"/>
      <c r="N127" s="123" t="n"/>
      <c r="O127" s="123" t="n"/>
      <c r="P127" s="123" t="n"/>
      <c r="Q127" s="123" t="n"/>
      <c r="R127" s="123" t="n"/>
      <c r="S127" s="123" t="n"/>
      <c r="T127" s="124" t="n"/>
    </row>
    <row r="128">
      <c r="A128" s="45" t="n">
        <v>57</v>
      </c>
      <c r="B128" s="122" t="n"/>
      <c r="C128" s="123" t="n"/>
      <c r="D128" s="123" t="n"/>
      <c r="E128" s="123" t="n"/>
      <c r="F128" s="123" t="n"/>
      <c r="G128" s="123" t="n"/>
      <c r="H128" s="123" t="n"/>
      <c r="I128" s="123" t="n"/>
      <c r="J128" s="123" t="n"/>
      <c r="K128" s="123" t="n"/>
      <c r="L128" s="123" t="n"/>
      <c r="M128" s="123" t="n"/>
      <c r="N128" s="123" t="n"/>
      <c r="O128" s="123" t="n"/>
      <c r="P128" s="123" t="n"/>
      <c r="Q128" s="123" t="n"/>
      <c r="R128" s="123" t="n"/>
      <c r="S128" s="123" t="n"/>
      <c r="T128" s="124" t="n"/>
    </row>
    <row r="129">
      <c r="A129" s="45" t="n">
        <v>58</v>
      </c>
      <c r="B129" s="122" t="n"/>
      <c r="C129" s="123" t="n"/>
      <c r="D129" s="123" t="n"/>
      <c r="E129" s="123" t="n"/>
      <c r="F129" s="123" t="n"/>
      <c r="G129" s="123" t="n"/>
      <c r="H129" s="123" t="n"/>
      <c r="I129" s="123" t="n"/>
      <c r="J129" s="123" t="n"/>
      <c r="K129" s="123" t="n"/>
      <c r="L129" s="123" t="n"/>
      <c r="M129" s="123" t="n"/>
      <c r="N129" s="123" t="n"/>
      <c r="O129" s="123" t="n"/>
      <c r="P129" s="123" t="n"/>
      <c r="Q129" s="123" t="n"/>
      <c r="R129" s="123" t="n"/>
      <c r="S129" s="123" t="n"/>
      <c r="T129" s="124" t="n"/>
    </row>
    <row r="130">
      <c r="A130" s="45" t="n">
        <v>59</v>
      </c>
      <c r="B130" s="122" t="n"/>
      <c r="C130" s="123" t="n"/>
      <c r="D130" s="123" t="n"/>
      <c r="E130" s="123" t="n"/>
      <c r="F130" s="123" t="n"/>
      <c r="G130" s="123" t="n"/>
      <c r="H130" s="123" t="n"/>
      <c r="I130" s="123" t="n"/>
      <c r="J130" s="123" t="n"/>
      <c r="K130" s="123" t="n"/>
      <c r="L130" s="123" t="n"/>
      <c r="M130" s="123" t="n"/>
      <c r="N130" s="123" t="n"/>
      <c r="O130" s="123" t="n"/>
      <c r="P130" s="123" t="n"/>
      <c r="Q130" s="123" t="n"/>
      <c r="R130" s="123" t="n"/>
      <c r="S130" s="123" t="n"/>
      <c r="T130" s="124" t="n"/>
    </row>
    <row r="131">
      <c r="A131" s="45" t="n">
        <v>60</v>
      </c>
      <c r="B131" s="122" t="n"/>
      <c r="C131" s="123" t="n"/>
      <c r="D131" s="123" t="n"/>
      <c r="E131" s="123" t="n"/>
      <c r="F131" s="123" t="n"/>
      <c r="G131" s="123" t="n"/>
      <c r="H131" s="123" t="n"/>
      <c r="I131" s="123" t="n"/>
      <c r="J131" s="123" t="n"/>
      <c r="K131" s="123" t="n"/>
      <c r="L131" s="123" t="n"/>
      <c r="M131" s="123" t="n"/>
      <c r="N131" s="123" t="n"/>
      <c r="O131" s="123" t="n"/>
      <c r="P131" s="123" t="n"/>
      <c r="Q131" s="123" t="n"/>
      <c r="R131" s="123" t="n"/>
      <c r="S131" s="123" t="n"/>
      <c r="T131" s="124" t="n"/>
    </row>
    <row r="132"/>
    <row r="133"/>
    <row r="134">
      <c r="A134" s="118"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2" t="n">
        <v>45319</v>
      </c>
      <c r="C136" s="123" t="n">
        <v>97</v>
      </c>
      <c r="D136" s="123" t="n">
        <v>9646650</v>
      </c>
      <c r="E136" s="123" t="n">
        <v>8296119</v>
      </c>
      <c r="F136" s="123" t="n">
        <v>1350531</v>
      </c>
      <c r="G136" s="123" t="n">
        <v>0</v>
      </c>
      <c r="H136" s="123" t="n">
        <v>0</v>
      </c>
      <c r="I136" s="123" t="n">
        <v>0</v>
      </c>
      <c r="J136" s="123" t="n">
        <v>0</v>
      </c>
      <c r="K136" s="123" t="n">
        <v>0</v>
      </c>
      <c r="L136" s="123" t="n">
        <v>0</v>
      </c>
      <c r="M136" s="123" t="n">
        <v>0</v>
      </c>
      <c r="N136" s="123" t="n">
        <v>0</v>
      </c>
      <c r="O136" s="123" t="n">
        <v>0</v>
      </c>
      <c r="P136" s="123" t="n">
        <v>0</v>
      </c>
      <c r="Q136" s="123" t="n">
        <v>0</v>
      </c>
      <c r="R136" s="123" t="n">
        <v>0</v>
      </c>
      <c r="S136" s="123" t="n">
        <v>0</v>
      </c>
      <c r="T136" s="124" t="inlineStr">
        <is>
          <t>SYNTHETIC: teaching data</t>
        </is>
      </c>
    </row>
    <row r="137">
      <c r="A137" s="45" t="n">
        <v>2</v>
      </c>
      <c r="B137" s="122" t="n">
        <v>45350</v>
      </c>
      <c r="C137" s="123" t="n">
        <v>117</v>
      </c>
      <c r="D137" s="123" t="n">
        <v>20960745</v>
      </c>
      <c r="E137" s="123" t="n">
        <v>17828157.03201</v>
      </c>
      <c r="F137" s="123" t="n">
        <v>2902258.121490001</v>
      </c>
      <c r="G137" s="123" t="n">
        <v>35854.87892212666</v>
      </c>
      <c r="H137" s="123" t="n">
        <v>92766.80477266262</v>
      </c>
      <c r="I137" s="123" t="n">
        <v>58262.81235484154</v>
      </c>
      <c r="J137" s="123" t="n">
        <v>43445.35045036869</v>
      </c>
      <c r="K137" s="123" t="n">
        <v>43445.35045036869</v>
      </c>
      <c r="L137" s="123" t="n">
        <v>0</v>
      </c>
      <c r="M137" s="123" t="n">
        <v>971.9817588394799</v>
      </c>
      <c r="N137" s="123" t="n">
        <v>145.797263825922</v>
      </c>
      <c r="O137" s="123" t="n">
        <v>0</v>
      </c>
      <c r="P137" s="123" t="n">
        <v>48599.08794197399</v>
      </c>
      <c r="Q137" s="123" t="n">
        <v>461822.9953913593</v>
      </c>
      <c r="R137" s="123" t="n">
        <v>510422.0833333333</v>
      </c>
      <c r="S137" s="123" t="n">
        <v>0</v>
      </c>
      <c r="T137" s="124" t="inlineStr">
        <is>
          <t>SYNTHETIC: teaching data</t>
        </is>
      </c>
    </row>
    <row r="138">
      <c r="A138" s="45" t="n">
        <v>3</v>
      </c>
      <c r="B138" s="122" t="n">
        <v>45379</v>
      </c>
      <c r="C138" s="123" t="n">
        <v>114</v>
      </c>
      <c r="D138" s="123" t="n">
        <v>31588635</v>
      </c>
      <c r="E138" s="123" t="n">
        <v>26549517.999208</v>
      </c>
      <c r="F138" s="123" t="n">
        <v>4322014.558010604</v>
      </c>
      <c r="G138" s="123" t="n">
        <v>83560.40434622782</v>
      </c>
      <c r="H138" s="123" t="n">
        <v>98075.28207188458</v>
      </c>
      <c r="I138" s="123" t="n">
        <v>340324.4544130367</v>
      </c>
      <c r="J138" s="123" t="n">
        <v>195142.3019502492</v>
      </c>
      <c r="K138" s="123" t="n">
        <v>195142.3019502492</v>
      </c>
      <c r="L138" s="123" t="n">
        <v>0</v>
      </c>
      <c r="M138" s="123" t="n">
        <v>2497.580463857735</v>
      </c>
      <c r="N138" s="123" t="n">
        <v>374.6370695786603</v>
      </c>
      <c r="O138" s="123" t="n">
        <v>0</v>
      </c>
      <c r="P138" s="123" t="n">
        <v>124879.0231928867</v>
      </c>
      <c r="Q138" s="123" t="n">
        <v>1001206.810140447</v>
      </c>
      <c r="R138" s="123" t="n">
        <v>1126085.833333333</v>
      </c>
      <c r="S138" s="123" t="n">
        <v>0</v>
      </c>
      <c r="T138" s="124" t="inlineStr">
        <is>
          <t>SYNTHETIC: teaching data</t>
        </is>
      </c>
    </row>
    <row r="139">
      <c r="A139" s="45" t="n">
        <v>4</v>
      </c>
      <c r="B139" s="122" t="n">
        <v>45410</v>
      </c>
      <c r="C139" s="123" t="n">
        <v>117</v>
      </c>
      <c r="D139" s="123" t="n">
        <v>42136965</v>
      </c>
      <c r="E139" s="123" t="n">
        <v>35009599.84512275</v>
      </c>
      <c r="F139" s="123" t="n">
        <v>5699237.184089751</v>
      </c>
      <c r="G139" s="123" t="n">
        <v>431500.7122999972</v>
      </c>
      <c r="H139" s="123" t="n">
        <v>307240.8879289251</v>
      </c>
      <c r="I139" s="123" t="n">
        <v>108805.0402783392</v>
      </c>
      <c r="J139" s="123" t="n">
        <v>580581.3302802326</v>
      </c>
      <c r="K139" s="123" t="n">
        <v>580581.3302802326</v>
      </c>
      <c r="L139" s="123" t="n">
        <v>0</v>
      </c>
      <c r="M139" s="123" t="n">
        <v>6437.888866300681</v>
      </c>
      <c r="N139" s="123" t="n">
        <v>965.6833299451021</v>
      </c>
      <c r="O139" s="123" t="n">
        <v>0</v>
      </c>
      <c r="P139" s="123" t="n">
        <v>321894.443315034</v>
      </c>
      <c r="Q139" s="123" t="n">
        <v>1404068.890018299</v>
      </c>
      <c r="R139" s="123" t="n">
        <v>1725963.333333333</v>
      </c>
      <c r="S139" s="123" t="n">
        <v>0</v>
      </c>
      <c r="T139" s="124" t="inlineStr">
        <is>
          <t>SYNTHETIC: teaching data</t>
        </is>
      </c>
    </row>
    <row r="140">
      <c r="A140" s="45" t="n">
        <v>5</v>
      </c>
      <c r="B140" s="122" t="n">
        <v>45440</v>
      </c>
      <c r="C140" s="123" t="n">
        <v>145</v>
      </c>
      <c r="D140" s="123" t="n">
        <v>55082040</v>
      </c>
      <c r="E140" s="123" t="n">
        <v>45352160.04562319</v>
      </c>
      <c r="F140" s="123" t="n">
        <v>7382909.774868893</v>
      </c>
      <c r="G140" s="123" t="n">
        <v>147491.1414957094</v>
      </c>
      <c r="H140" s="123" t="n">
        <v>543180.1269392143</v>
      </c>
      <c r="I140" s="123" t="n">
        <v>282379.613700489</v>
      </c>
      <c r="J140" s="123" t="n">
        <v>1373919.297372509</v>
      </c>
      <c r="K140" s="123" t="n">
        <v>1373919.297372509</v>
      </c>
      <c r="L140" s="123" t="n">
        <v>0</v>
      </c>
      <c r="M140" s="123" t="n">
        <v>7774.848995937808</v>
      </c>
      <c r="N140" s="123" t="n">
        <v>1166.227349390671</v>
      </c>
      <c r="O140" s="123" t="n">
        <v>0</v>
      </c>
      <c r="P140" s="123" t="n">
        <v>388742.4497968904</v>
      </c>
      <c r="Q140" s="123" t="n">
        <v>1952884.633536443</v>
      </c>
      <c r="R140" s="123" t="n">
        <v>2341627.083333333</v>
      </c>
      <c r="S140" s="123" t="n">
        <v>0</v>
      </c>
      <c r="T140" s="124" t="inlineStr">
        <is>
          <t>SYNTHETIC: teaching data</t>
        </is>
      </c>
    </row>
    <row r="141">
      <c r="A141" s="45" t="n">
        <v>6</v>
      </c>
      <c r="B141" s="122" t="n">
        <v>45471</v>
      </c>
      <c r="C141" s="123" t="n">
        <v>160</v>
      </c>
      <c r="D141" s="123" t="n">
        <v>69038190</v>
      </c>
      <c r="E141" s="123" t="n">
        <v>56348488.71429939</v>
      </c>
      <c r="F141" s="123" t="n">
        <v>9173009.790699901</v>
      </c>
      <c r="G141" s="123" t="n">
        <v>712953.0693239365</v>
      </c>
      <c r="H141" s="123" t="n">
        <v>699129.8972702161</v>
      </c>
      <c r="I141" s="123" t="n">
        <v>495061.8619017137</v>
      </c>
      <c r="J141" s="123" t="n">
        <v>1609546.666504846</v>
      </c>
      <c r="K141" s="123" t="n">
        <v>1609546.666504846</v>
      </c>
      <c r="L141" s="123" t="n">
        <v>0</v>
      </c>
      <c r="M141" s="123" t="n">
        <v>10543.1932484254</v>
      </c>
      <c r="N141" s="123" t="n">
        <v>1581.47898726381</v>
      </c>
      <c r="O141" s="123" t="n">
        <v>0</v>
      </c>
      <c r="P141" s="123" t="n">
        <v>527159.6624212698</v>
      </c>
      <c r="Q141" s="123" t="n">
        <v>2577469.504245396</v>
      </c>
      <c r="R141" s="123" t="n">
        <v>3104629.166666666</v>
      </c>
      <c r="S141" s="123" t="n">
        <v>0</v>
      </c>
      <c r="T141" s="124" t="inlineStr">
        <is>
          <t>SYNTHETIC: teaching data</t>
        </is>
      </c>
    </row>
    <row r="142">
      <c r="A142" s="45" t="n">
        <v>7</v>
      </c>
      <c r="B142" s="122" t="n">
        <v>45501</v>
      </c>
      <c r="C142" s="123" t="n">
        <v>139</v>
      </c>
      <c r="D142" s="123" t="n">
        <v>80375490</v>
      </c>
      <c r="E142" s="123" t="n">
        <v>64870988.30822074</v>
      </c>
      <c r="F142" s="123" t="n">
        <v>10560393.44552431</v>
      </c>
      <c r="G142" s="123" t="n">
        <v>609956.7934594002</v>
      </c>
      <c r="H142" s="123" t="n">
        <v>880460.7407944232</v>
      </c>
      <c r="I142" s="123" t="n">
        <v>428405.7947938062</v>
      </c>
      <c r="J142" s="123" t="n">
        <v>3025284.917207314</v>
      </c>
      <c r="K142" s="123" t="n">
        <v>3025284.917207314</v>
      </c>
      <c r="L142" s="123" t="n">
        <v>0</v>
      </c>
      <c r="M142" s="123" t="n">
        <v>12859.58966630077</v>
      </c>
      <c r="N142" s="123" t="n">
        <v>1928.938449945116</v>
      </c>
      <c r="O142" s="123" t="n">
        <v>0</v>
      </c>
      <c r="P142" s="123" t="n">
        <v>642979.4833150385</v>
      </c>
      <c r="Q142" s="123" t="n">
        <v>3303583.016684961</v>
      </c>
      <c r="R142" s="123" t="n">
        <v>3946562.499999999</v>
      </c>
      <c r="S142" s="123" t="n">
        <v>0</v>
      </c>
      <c r="T142" s="124" t="inlineStr">
        <is>
          <t>SYNTHETIC: teaching data</t>
        </is>
      </c>
    </row>
    <row r="143">
      <c r="A143" s="45" t="n">
        <v>8</v>
      </c>
      <c r="B143" s="122" t="n">
        <v>45532</v>
      </c>
      <c r="C143" s="123" t="n">
        <v>155</v>
      </c>
      <c r="D143" s="123" t="n">
        <v>92843205</v>
      </c>
      <c r="E143" s="123" t="n">
        <v>74213683.51679268</v>
      </c>
      <c r="F143" s="123" t="n">
        <v>12081297.31668718</v>
      </c>
      <c r="G143" s="123" t="n">
        <v>1623697.330872585</v>
      </c>
      <c r="H143" s="123" t="n">
        <v>540318.7797675149</v>
      </c>
      <c r="I143" s="123" t="n">
        <v>1586887.685437963</v>
      </c>
      <c r="J143" s="123" t="n">
        <v>2797320.370442064</v>
      </c>
      <c r="K143" s="123" t="n">
        <v>2797320.370442064</v>
      </c>
      <c r="L143" s="123" t="n">
        <v>0</v>
      </c>
      <c r="M143" s="123" t="n">
        <v>19162.52562027322</v>
      </c>
      <c r="N143" s="123" t="n">
        <v>2874.378843040984</v>
      </c>
      <c r="O143" s="123" t="n">
        <v>0</v>
      </c>
      <c r="P143" s="123" t="n">
        <v>958126.2810136611</v>
      </c>
      <c r="Q143" s="123" t="n">
        <v>3719865.802319671</v>
      </c>
      <c r="R143" s="123" t="n">
        <v>4677992.083333332</v>
      </c>
      <c r="S143" s="123" t="n">
        <v>0</v>
      </c>
      <c r="T143" s="124" t="inlineStr">
        <is>
          <t>SYNTHETIC: teaching data</t>
        </is>
      </c>
    </row>
    <row r="144">
      <c r="A144" s="45" t="n">
        <v>9</v>
      </c>
      <c r="B144" s="122" t="n">
        <v>45563</v>
      </c>
      <c r="C144" s="123" t="n">
        <v>170</v>
      </c>
      <c r="D144" s="123" t="n">
        <v>106288845</v>
      </c>
      <c r="E144" s="123" t="n">
        <v>84234642.73095421</v>
      </c>
      <c r="F144" s="123" t="n">
        <v>13712616.25852743</v>
      </c>
      <c r="G144" s="123" t="n">
        <v>630375.5345336199</v>
      </c>
      <c r="H144" s="123" t="n">
        <v>1043106.370263556</v>
      </c>
      <c r="I144" s="123" t="n">
        <v>3510049.702138034</v>
      </c>
      <c r="J144" s="123" t="n">
        <v>3158054.403583145</v>
      </c>
      <c r="K144" s="123" t="n">
        <v>3158054.403583145</v>
      </c>
      <c r="L144" s="123" t="n">
        <v>1</v>
      </c>
      <c r="M144" s="123" t="n">
        <v>22782.12197712207</v>
      </c>
      <c r="N144" s="123" t="n">
        <v>3417.318296568311</v>
      </c>
      <c r="O144" s="123" t="n">
        <v>0</v>
      </c>
      <c r="P144" s="123" t="n">
        <v>1139106.098856104</v>
      </c>
      <c r="Q144" s="123" t="n">
        <v>4354508.901143895</v>
      </c>
      <c r="R144" s="123" t="n">
        <v>5493614.999999999</v>
      </c>
      <c r="S144" s="123" t="n">
        <v>0</v>
      </c>
      <c r="T144" s="124" t="inlineStr">
        <is>
          <t>SYNTHETIC: teaching data</t>
        </is>
      </c>
    </row>
    <row r="145">
      <c r="A145" s="45" t="n">
        <v>10</v>
      </c>
      <c r="B145" s="122" t="n">
        <v>45593</v>
      </c>
      <c r="C145" s="123" t="n">
        <v>190</v>
      </c>
      <c r="D145" s="123" t="n">
        <v>121159935</v>
      </c>
      <c r="E145" s="123" t="n">
        <v>95312275.3358594</v>
      </c>
      <c r="F145" s="123" t="n">
        <v>15515951.79886083</v>
      </c>
      <c r="G145" s="123" t="n">
        <v>1563035.035980497</v>
      </c>
      <c r="H145" s="123" t="n">
        <v>1380826.905318829</v>
      </c>
      <c r="I145" s="123" t="n">
        <v>1664520.448187797</v>
      </c>
      <c r="J145" s="123" t="n">
        <v>5723325.475792643</v>
      </c>
      <c r="K145" s="123" t="n">
        <v>5723325.475792643</v>
      </c>
      <c r="L145" s="123" t="n">
        <v>1</v>
      </c>
      <c r="M145" s="123" t="n">
        <v>28814.03251503363</v>
      </c>
      <c r="N145" s="123" t="n">
        <v>4322.104877255045</v>
      </c>
      <c r="O145" s="123" t="n">
        <v>0</v>
      </c>
      <c r="P145" s="123" t="n">
        <v>1440701.625751682</v>
      </c>
      <c r="Q145" s="123" t="n">
        <v>4947467.540914984</v>
      </c>
      <c r="R145" s="123" t="n">
        <v>6388169.166666666</v>
      </c>
      <c r="S145" s="123" t="n">
        <v>0</v>
      </c>
      <c r="T145" s="124" t="inlineStr">
        <is>
          <t>SYNTHETIC: teaching data</t>
        </is>
      </c>
    </row>
    <row r="146">
      <c r="A146" s="45" t="n">
        <v>11</v>
      </c>
      <c r="B146" s="122" t="n">
        <v>45624</v>
      </c>
      <c r="C146" s="123" t="n">
        <v>182</v>
      </c>
      <c r="D146" s="123" t="n">
        <v>134605575</v>
      </c>
      <c r="E146" s="123" t="n">
        <v>104980152.6615985</v>
      </c>
      <c r="F146" s="123" t="n">
        <v>17089792.2937486</v>
      </c>
      <c r="G146" s="123" t="n">
        <v>1947025.033999461</v>
      </c>
      <c r="H146" s="123" t="n">
        <v>3597908.762953416</v>
      </c>
      <c r="I146" s="123" t="n">
        <v>2653004.070445609</v>
      </c>
      <c r="J146" s="123" t="n">
        <v>4337692.17725437</v>
      </c>
      <c r="K146" s="123" t="n">
        <v>4337692.17725437</v>
      </c>
      <c r="L146" s="123" t="n">
        <v>1</v>
      </c>
      <c r="M146" s="123" t="n">
        <v>31389.81023750037</v>
      </c>
      <c r="N146" s="123" t="n">
        <v>4708.471535625055</v>
      </c>
      <c r="O146" s="123" t="n">
        <v>0</v>
      </c>
      <c r="P146" s="123" t="n">
        <v>1569490.511875018</v>
      </c>
      <c r="Q146" s="123" t="n">
        <v>5818474.488124981</v>
      </c>
      <c r="R146" s="123" t="n">
        <v>7387964.999999999</v>
      </c>
      <c r="S146" s="123" t="n">
        <v>0</v>
      </c>
      <c r="T146" s="124" t="inlineStr">
        <is>
          <t>SYNTHETIC: teaching data</t>
        </is>
      </c>
    </row>
    <row r="147">
      <c r="A147" s="45" t="n">
        <v>12</v>
      </c>
      <c r="B147" s="122" t="n">
        <v>45654</v>
      </c>
      <c r="C147" s="123" t="n">
        <v>200</v>
      </c>
      <c r="D147" s="123" t="n">
        <v>149237985</v>
      </c>
      <c r="E147" s="123" t="n">
        <v>115530203.9930465</v>
      </c>
      <c r="F147" s="123" t="n">
        <v>18807242.51049595</v>
      </c>
      <c r="G147" s="123" t="n">
        <v>2618656.792044886</v>
      </c>
      <c r="H147" s="123" t="n">
        <v>2788257.148122221</v>
      </c>
      <c r="I147" s="123" t="n">
        <v>4282261.399532495</v>
      </c>
      <c r="J147" s="123" t="n">
        <v>5211363.156757936</v>
      </c>
      <c r="K147" s="123" t="n">
        <v>5211363.156757936</v>
      </c>
      <c r="L147" s="123" t="n">
        <v>1</v>
      </c>
      <c r="M147" s="123" t="n">
        <v>35764.76822192111</v>
      </c>
      <c r="N147" s="123" t="n">
        <v>5364.715233288166</v>
      </c>
      <c r="O147" s="123" t="n">
        <v>0</v>
      </c>
      <c r="P147" s="123" t="n">
        <v>1788238.411096055</v>
      </c>
      <c r="Q147" s="123" t="n">
        <v>6557425.755570611</v>
      </c>
      <c r="R147" s="123" t="n">
        <v>8345664.166666666</v>
      </c>
      <c r="S147" s="123" t="n">
        <v>0</v>
      </c>
      <c r="T147" s="124" t="inlineStr">
        <is>
          <t>SYNTHETIC: teaching data</t>
        </is>
      </c>
    </row>
    <row r="148">
      <c r="A148" s="45" t="n">
        <v>13</v>
      </c>
      <c r="B148" s="122" t="n">
        <v>45685</v>
      </c>
      <c r="C148" s="123" t="n">
        <v>190</v>
      </c>
      <c r="D148" s="123" t="n">
        <v>162212895</v>
      </c>
      <c r="E148" s="123" t="n">
        <v>124506172.2733836</v>
      </c>
      <c r="F148" s="123" t="n">
        <v>20268446.64915548</v>
      </c>
      <c r="G148" s="123" t="n">
        <v>4013088.216986899</v>
      </c>
      <c r="H148" s="123" t="n">
        <v>2429111.346841128</v>
      </c>
      <c r="I148" s="123" t="n">
        <v>2432624.945502352</v>
      </c>
      <c r="J148" s="123" t="n">
        <v>8563451.568130493</v>
      </c>
      <c r="K148" s="123" t="n">
        <v>8563451.568130493</v>
      </c>
      <c r="L148" s="123" t="n">
        <v>1</v>
      </c>
      <c r="M148" s="123" t="n">
        <v>43224.55531642667</v>
      </c>
      <c r="N148" s="123" t="n">
        <v>6483.683297464</v>
      </c>
      <c r="O148" s="123" t="n">
        <v>0</v>
      </c>
      <c r="P148" s="123" t="n">
        <v>2161227.765821333</v>
      </c>
      <c r="Q148" s="123" t="n">
        <v>7236853.067511999</v>
      </c>
      <c r="R148" s="123" t="n">
        <v>9398080.833333332</v>
      </c>
      <c r="S148" s="123" t="n">
        <v>0</v>
      </c>
      <c r="T148" s="124" t="inlineStr">
        <is>
          <t>SYNTHETIC: teaching data</t>
        </is>
      </c>
    </row>
    <row r="149">
      <c r="A149" s="45" t="n">
        <v>14</v>
      </c>
      <c r="B149" s="122" t="n">
        <v>45716</v>
      </c>
      <c r="C149" s="123" t="n">
        <v>211</v>
      </c>
      <c r="D149" s="123" t="n">
        <v>176646405</v>
      </c>
      <c r="E149" s="123" t="n">
        <v>134637397.383218</v>
      </c>
      <c r="F149" s="123" t="n">
        <v>21917715.853082</v>
      </c>
      <c r="G149" s="123" t="n">
        <v>5317867.200621589</v>
      </c>
      <c r="H149" s="123" t="n">
        <v>2028971.874100429</v>
      </c>
      <c r="I149" s="123" t="n">
        <v>6527884.949911887</v>
      </c>
      <c r="J149" s="123" t="n">
        <v>6216567.73906609</v>
      </c>
      <c r="K149" s="123" t="n">
        <v>6216567.73906609</v>
      </c>
      <c r="L149" s="123" t="n">
        <v>1</v>
      </c>
      <c r="M149" s="123" t="n">
        <v>48341.12683185505</v>
      </c>
      <c r="N149" s="123" t="n">
        <v>7251.169024778257</v>
      </c>
      <c r="O149" s="123" t="n">
        <v>0</v>
      </c>
      <c r="P149" s="123" t="n">
        <v>2417056.341592752</v>
      </c>
      <c r="Q149" s="123" t="n">
        <v>7980820.325073914</v>
      </c>
      <c r="R149" s="123" t="n">
        <v>10397876.66666667</v>
      </c>
      <c r="S149" s="123" t="n">
        <v>0</v>
      </c>
      <c r="T149" s="124" t="inlineStr">
        <is>
          <t>SYNTHETIC: teaching data</t>
        </is>
      </c>
    </row>
    <row r="150">
      <c r="A150" s="45" t="n">
        <v>15</v>
      </c>
      <c r="B150" s="122" t="n">
        <v>45744</v>
      </c>
      <c r="C150" s="123" t="n">
        <v>203</v>
      </c>
      <c r="D150" s="123" t="n">
        <v>189584850</v>
      </c>
      <c r="E150" s="123" t="n">
        <v>143367023.2034143</v>
      </c>
      <c r="F150" s="123" t="n">
        <v>23338817.73078837</v>
      </c>
      <c r="G150" s="123" t="n">
        <v>5479443.878604995</v>
      </c>
      <c r="H150" s="123" t="n">
        <v>3727849.088997466</v>
      </c>
      <c r="I150" s="123" t="n">
        <v>3709821.402261308</v>
      </c>
      <c r="J150" s="123" t="n">
        <v>9961894.695933579</v>
      </c>
      <c r="K150" s="123" t="n">
        <v>9961894.695933579</v>
      </c>
      <c r="L150" s="123" t="n">
        <v>1</v>
      </c>
      <c r="M150" s="123" t="n">
        <v>53989.48852158844</v>
      </c>
      <c r="N150" s="123" t="n">
        <v>8098.423278238266</v>
      </c>
      <c r="O150" s="123" t="n">
        <v>0</v>
      </c>
      <c r="P150" s="123" t="n">
        <v>2699474.426079422</v>
      </c>
      <c r="Q150" s="123" t="n">
        <v>8808701.823920578</v>
      </c>
      <c r="R150" s="123" t="n">
        <v>11508176.25</v>
      </c>
      <c r="S150" s="123" t="n">
        <v>0</v>
      </c>
      <c r="T150" s="124" t="inlineStr">
        <is>
          <t>SYNTHETIC: teaching data</t>
        </is>
      </c>
    </row>
    <row r="151">
      <c r="A151" s="45" t="n">
        <v>16</v>
      </c>
      <c r="B151" s="122" t="n">
        <v>45775</v>
      </c>
      <c r="C151" s="123" t="n">
        <v>212</v>
      </c>
      <c r="D151" s="123" t="n">
        <v>202745400</v>
      </c>
      <c r="E151" s="123" t="n">
        <v>152217410.5067133</v>
      </c>
      <c r="F151" s="123" t="n">
        <v>24779578.45458124</v>
      </c>
      <c r="G151" s="123" t="n">
        <v>4887208.060219533</v>
      </c>
      <c r="H151" s="123" t="n">
        <v>4296033.470642158</v>
      </c>
      <c r="I151" s="123" t="n">
        <v>5776965.374909126</v>
      </c>
      <c r="J151" s="123" t="n">
        <v>10788204.13293462</v>
      </c>
      <c r="K151" s="123" t="n">
        <v>10788204.13293462</v>
      </c>
      <c r="L151" s="123" t="n">
        <v>2</v>
      </c>
      <c r="M151" s="123" t="n">
        <v>65596.34880198103</v>
      </c>
      <c r="N151" s="123" t="n">
        <v>9839.452320297154</v>
      </c>
      <c r="O151" s="123" t="n">
        <v>0</v>
      </c>
      <c r="P151" s="123" t="n">
        <v>3279817.440099051</v>
      </c>
      <c r="Q151" s="123" t="n">
        <v>9296561.726567615</v>
      </c>
      <c r="R151" s="123" t="n">
        <v>12576379.16666667</v>
      </c>
      <c r="S151" s="123" t="n">
        <v>0</v>
      </c>
      <c r="T151" s="124" t="inlineStr">
        <is>
          <t>SYNTHETIC: teaching data</t>
        </is>
      </c>
    </row>
    <row r="152">
      <c r="A152" s="45" t="n">
        <v>17</v>
      </c>
      <c r="B152" s="122" t="n">
        <v>45805</v>
      </c>
      <c r="C152" s="123" t="n">
        <v>233</v>
      </c>
      <c r="D152" s="123" t="n">
        <v>217291620</v>
      </c>
      <c r="E152" s="123" t="n">
        <v>162197580.1256032</v>
      </c>
      <c r="F152" s="123" t="n">
        <v>26404257.22974936</v>
      </c>
      <c r="G152" s="123" t="n">
        <v>2762585.743984943</v>
      </c>
      <c r="H152" s="123" t="n">
        <v>5857734.271022146</v>
      </c>
      <c r="I152" s="123" t="n">
        <v>8230713.528921868</v>
      </c>
      <c r="J152" s="123" t="n">
        <v>11838749.10071845</v>
      </c>
      <c r="K152" s="123" t="n">
        <v>11838749.10071845</v>
      </c>
      <c r="L152" s="123" t="n">
        <v>2</v>
      </c>
      <c r="M152" s="123" t="n">
        <v>70636.74881670636</v>
      </c>
      <c r="N152" s="123" t="n">
        <v>10595.51232250595</v>
      </c>
      <c r="O152" s="123" t="n">
        <v>0</v>
      </c>
      <c r="P152" s="123" t="n">
        <v>3531837.440835318</v>
      </c>
      <c r="Q152" s="123" t="n">
        <v>10160103.39249801</v>
      </c>
      <c r="R152" s="123" t="n">
        <v>13691940.83333333</v>
      </c>
      <c r="S152" s="123" t="n">
        <v>0</v>
      </c>
      <c r="T152" s="124" t="inlineStr">
        <is>
          <t>SYNTHETIC: teaching data</t>
        </is>
      </c>
    </row>
    <row r="153">
      <c r="A153" s="45" t="n">
        <v>18</v>
      </c>
      <c r="B153" s="122" t="n">
        <v>45836</v>
      </c>
      <c r="C153" s="123" t="n">
        <v>233</v>
      </c>
      <c r="D153" s="123" t="n">
        <v>231065445</v>
      </c>
      <c r="E153" s="123" t="n">
        <v>171436226.9976339</v>
      </c>
      <c r="F153" s="123" t="n">
        <v>27908222.99961483</v>
      </c>
      <c r="G153" s="123" t="n">
        <v>6458610.461165136</v>
      </c>
      <c r="H153" s="123" t="n">
        <v>7687200.059582535</v>
      </c>
      <c r="I153" s="123" t="n">
        <v>9017279.491457643</v>
      </c>
      <c r="J153" s="123" t="n">
        <v>8557904.990545914</v>
      </c>
      <c r="K153" s="123" t="n">
        <v>8557904.990545914</v>
      </c>
      <c r="L153" s="123" t="n">
        <v>2</v>
      </c>
      <c r="M153" s="123" t="n">
        <v>82140.41201939144</v>
      </c>
      <c r="N153" s="123" t="n">
        <v>12321.06180290872</v>
      </c>
      <c r="O153" s="123" t="n">
        <v>0</v>
      </c>
      <c r="P153" s="123" t="n">
        <v>4107020.600969572</v>
      </c>
      <c r="Q153" s="123" t="n">
        <v>10810985.64903043</v>
      </c>
      <c r="R153" s="123" t="n">
        <v>14918006.25</v>
      </c>
      <c r="S153" s="123" t="n">
        <v>0</v>
      </c>
      <c r="T153" s="124" t="inlineStr">
        <is>
          <t>SYNTHETIC: teaching data</t>
        </is>
      </c>
    </row>
    <row r="154">
      <c r="A154" s="45" t="n">
        <v>19</v>
      </c>
      <c r="B154" s="122" t="n">
        <v>45866</v>
      </c>
      <c r="C154" s="123" t="n">
        <v>266</v>
      </c>
      <c r="D154" s="123" t="n">
        <v>247348725</v>
      </c>
      <c r="E154" s="123" t="n">
        <v>182786284.5448175</v>
      </c>
      <c r="F154" s="123" t="n">
        <v>29755906.78636564</v>
      </c>
      <c r="G154" s="123" t="n">
        <v>8437758.732229559</v>
      </c>
      <c r="H154" s="123" t="n">
        <v>9695409.288679492</v>
      </c>
      <c r="I154" s="123" t="n">
        <v>9378372.889405686</v>
      </c>
      <c r="J154" s="123" t="n">
        <v>7294992.758502119</v>
      </c>
      <c r="K154" s="123" t="n">
        <v>7294992.758502119</v>
      </c>
      <c r="L154" s="123" t="n">
        <v>2</v>
      </c>
      <c r="M154" s="123" t="n">
        <v>87204.13076961634</v>
      </c>
      <c r="N154" s="123" t="n">
        <v>13080.61961544245</v>
      </c>
      <c r="O154" s="123" t="n">
        <v>0</v>
      </c>
      <c r="P154" s="123" t="n">
        <v>4360206.538480816</v>
      </c>
      <c r="Q154" s="123" t="n">
        <v>11783865.12818585</v>
      </c>
      <c r="R154" s="123" t="n">
        <v>16144071.66666666</v>
      </c>
      <c r="S154" s="123" t="n">
        <v>0</v>
      </c>
      <c r="T154" s="124" t="inlineStr">
        <is>
          <t>SYNTHETIC: teaching data</t>
        </is>
      </c>
    </row>
    <row r="155">
      <c r="A155" s="45" t="n">
        <v>20</v>
      </c>
      <c r="B155" s="122" t="n">
        <v>45897</v>
      </c>
      <c r="C155" s="123" t="n">
        <v>260</v>
      </c>
      <c r="D155" s="123" t="n">
        <v>262153515</v>
      </c>
      <c r="E155" s="123" t="n">
        <v>192780216.8000212</v>
      </c>
      <c r="F155" s="123" t="n">
        <v>31382825.99070113</v>
      </c>
      <c r="G155" s="123" t="n">
        <v>5479946.404239445</v>
      </c>
      <c r="H155" s="123" t="n">
        <v>3727582.268900491</v>
      </c>
      <c r="I155" s="123" t="n">
        <v>11837063.428416</v>
      </c>
      <c r="J155" s="123" t="n">
        <v>16945880.10772173</v>
      </c>
      <c r="K155" s="123" t="n">
        <v>16945880.10772173</v>
      </c>
      <c r="L155" s="123" t="n">
        <v>2</v>
      </c>
      <c r="M155" s="123" t="n">
        <v>98928.78187665225</v>
      </c>
      <c r="N155" s="123" t="n">
        <v>14839.31728149784</v>
      </c>
      <c r="O155" s="123" t="n">
        <v>0</v>
      </c>
      <c r="P155" s="123" t="n">
        <v>4946439.093832612</v>
      </c>
      <c r="Q155" s="123" t="n">
        <v>12597346.73950072</v>
      </c>
      <c r="R155" s="123" t="n">
        <v>17543785.83333333</v>
      </c>
      <c r="S155" s="123" t="n">
        <v>0</v>
      </c>
      <c r="T155" s="124" t="inlineStr">
        <is>
          <t>SYNTHETIC: teaching data</t>
        </is>
      </c>
    </row>
    <row r="156">
      <c r="A156" s="45" t="n">
        <v>21</v>
      </c>
      <c r="B156" s="122" t="n">
        <v>45928</v>
      </c>
      <c r="C156" s="123" t="n">
        <v>264</v>
      </c>
      <c r="D156" s="123" t="n">
        <v>276494205</v>
      </c>
      <c r="E156" s="123" t="n">
        <v>202337369.5912799</v>
      </c>
      <c r="F156" s="123" t="n">
        <v>32938641.56137115</v>
      </c>
      <c r="G156" s="123" t="n">
        <v>6501528.264511192</v>
      </c>
      <c r="H156" s="123" t="n">
        <v>5787395.882145076</v>
      </c>
      <c r="I156" s="123" t="n">
        <v>11417113.55148998</v>
      </c>
      <c r="J156" s="123" t="n">
        <v>17512156.14920269</v>
      </c>
      <c r="K156" s="123" t="n">
        <v>17512156.14920269</v>
      </c>
      <c r="L156" s="123" t="n">
        <v>3</v>
      </c>
      <c r="M156" s="123" t="n">
        <v>108020.1034339246</v>
      </c>
      <c r="N156" s="123" t="n">
        <v>16203.01551508869</v>
      </c>
      <c r="O156" s="123" t="n">
        <v>0</v>
      </c>
      <c r="P156" s="123" t="n">
        <v>5401005.171696231</v>
      </c>
      <c r="Q156" s="123" t="n">
        <v>13510922.32830377</v>
      </c>
      <c r="R156" s="123" t="n">
        <v>18911927.5</v>
      </c>
      <c r="S156" s="123" t="n">
        <v>0</v>
      </c>
      <c r="T156" s="124" t="inlineStr">
        <is>
          <t>SYNTHETIC: teaching data</t>
        </is>
      </c>
    </row>
    <row r="157">
      <c r="A157" s="45" t="n">
        <v>22</v>
      </c>
      <c r="B157" s="122" t="n">
        <v>45958</v>
      </c>
      <c r="C157" s="123" t="n">
        <v>283</v>
      </c>
      <c r="D157" s="123" t="n">
        <v>291849285</v>
      </c>
      <c r="E157" s="123" t="n">
        <v>212753455.7625029</v>
      </c>
      <c r="F157" s="123" t="n">
        <v>34634283.49622141</v>
      </c>
      <c r="G157" s="123" t="n">
        <v>5975304.094315583</v>
      </c>
      <c r="H157" s="123" t="n">
        <v>3488746.715236065</v>
      </c>
      <c r="I157" s="123" t="n">
        <v>15095759.45148771</v>
      </c>
      <c r="J157" s="123" t="n">
        <v>19901735.48023635</v>
      </c>
      <c r="K157" s="123" t="n">
        <v>19901735.48023635</v>
      </c>
      <c r="L157" s="123" t="n">
        <v>3</v>
      </c>
      <c r="M157" s="123" t="n">
        <v>116606.6904149857</v>
      </c>
      <c r="N157" s="123" t="n">
        <v>17491.00356224785</v>
      </c>
      <c r="O157" s="123" t="n">
        <v>0</v>
      </c>
      <c r="P157" s="123" t="n">
        <v>5830334.520749284</v>
      </c>
      <c r="Q157" s="123" t="n">
        <v>14470782.97925072</v>
      </c>
      <c r="R157" s="123" t="n">
        <v>20301117.5</v>
      </c>
      <c r="S157" s="123" t="n">
        <v>0</v>
      </c>
      <c r="T157" s="124" t="inlineStr">
        <is>
          <t>SYNTHETIC: teaching data</t>
        </is>
      </c>
    </row>
    <row r="158">
      <c r="A158" s="45" t="n">
        <v>23</v>
      </c>
      <c r="B158" s="122" t="n">
        <v>45989</v>
      </c>
      <c r="C158" s="123" t="n">
        <v>261</v>
      </c>
      <c r="D158" s="123" t="n">
        <v>304078320</v>
      </c>
      <c r="E158" s="123" t="n">
        <v>220460914.9298435</v>
      </c>
      <c r="F158" s="123" t="n">
        <v>35888986.15136988</v>
      </c>
      <c r="G158" s="123" t="n">
        <v>6907900.99855925</v>
      </c>
      <c r="H158" s="123" t="n">
        <v>3870127.026456393</v>
      </c>
      <c r="I158" s="123" t="n">
        <v>20233112.95590853</v>
      </c>
      <c r="J158" s="123" t="n">
        <v>16717277.93786242</v>
      </c>
      <c r="K158" s="123" t="n">
        <v>16717277.93786242</v>
      </c>
      <c r="L158" s="123" t="n">
        <v>3</v>
      </c>
      <c r="M158" s="123" t="n">
        <v>130335.092047329</v>
      </c>
      <c r="N158" s="123" t="n">
        <v>19550.26380709936</v>
      </c>
      <c r="O158" s="123" t="n">
        <v>0</v>
      </c>
      <c r="P158" s="123" t="n">
        <v>6516754.602366451</v>
      </c>
      <c r="Q158" s="123" t="n">
        <v>15273532.48096688</v>
      </c>
      <c r="R158" s="123" t="n">
        <v>21790287.08333333</v>
      </c>
      <c r="S158" s="123" t="n">
        <v>0</v>
      </c>
      <c r="T158" s="124" t="inlineStr">
        <is>
          <t>SYNTHETIC: teaching data</t>
        </is>
      </c>
    </row>
    <row r="159">
      <c r="A159" s="45" t="n">
        <v>24</v>
      </c>
      <c r="B159" s="122" t="n">
        <v>46019</v>
      </c>
      <c r="C159" s="123" t="n">
        <v>276</v>
      </c>
      <c r="D159" s="123" t="n">
        <v>316933890</v>
      </c>
      <c r="E159" s="123" t="n">
        <v>228766392.7664214</v>
      </c>
      <c r="F159" s="123" t="n">
        <v>37241040.68290581</v>
      </c>
      <c r="G159" s="123" t="n">
        <v>12209697.05144661</v>
      </c>
      <c r="H159" s="123" t="n">
        <v>9326579.655584253</v>
      </c>
      <c r="I159" s="123" t="n">
        <v>11943568.92487691</v>
      </c>
      <c r="J159" s="123" t="n">
        <v>17446610.91876503</v>
      </c>
      <c r="K159" s="123" t="n">
        <v>17446610.91876503</v>
      </c>
      <c r="L159" s="123" t="n">
        <v>3</v>
      </c>
      <c r="M159" s="123" t="n">
        <v>140326.0447776318</v>
      </c>
      <c r="N159" s="123" t="n">
        <v>21048.90671664477</v>
      </c>
      <c r="O159" s="123" t="n">
        <v>0</v>
      </c>
      <c r="P159" s="123" t="n">
        <v>7016302.238881592</v>
      </c>
      <c r="Q159" s="123" t="n">
        <v>16147388.59445174</v>
      </c>
      <c r="R159" s="123" t="n">
        <v>23163690.83333333</v>
      </c>
      <c r="S159" s="123" t="n">
        <v>0</v>
      </c>
      <c r="T159" s="124" t="inlineStr">
        <is>
          <t>SYNTHETIC: teaching data</t>
        </is>
      </c>
    </row>
    <row r="160">
      <c r="A160" s="45" t="n">
        <v>25</v>
      </c>
      <c r="B160" s="122" t="n"/>
      <c r="C160" s="123" t="n"/>
      <c r="D160" s="123" t="n"/>
      <c r="E160" s="123" t="n"/>
      <c r="F160" s="123" t="n"/>
      <c r="G160" s="123" t="n"/>
      <c r="H160" s="123" t="n"/>
      <c r="I160" s="123" t="n"/>
      <c r="J160" s="123" t="n"/>
      <c r="K160" s="123" t="n"/>
      <c r="L160" s="123" t="n"/>
      <c r="M160" s="123" t="n"/>
      <c r="N160" s="123" t="n"/>
      <c r="O160" s="123" t="n"/>
      <c r="P160" s="123" t="n"/>
      <c r="Q160" s="123" t="n"/>
      <c r="R160" s="123" t="n"/>
      <c r="S160" s="123" t="n"/>
      <c r="T160" s="124" t="n"/>
    </row>
    <row r="161">
      <c r="A161" s="45" t="n">
        <v>26</v>
      </c>
      <c r="B161" s="122" t="n"/>
      <c r="C161" s="123" t="n"/>
      <c r="D161" s="123" t="n"/>
      <c r="E161" s="123" t="n"/>
      <c r="F161" s="123" t="n"/>
      <c r="G161" s="123" t="n"/>
      <c r="H161" s="123" t="n"/>
      <c r="I161" s="123" t="n"/>
      <c r="J161" s="123" t="n"/>
      <c r="K161" s="123" t="n"/>
      <c r="L161" s="123" t="n"/>
      <c r="M161" s="123" t="n"/>
      <c r="N161" s="123" t="n"/>
      <c r="O161" s="123" t="n"/>
      <c r="P161" s="123" t="n"/>
      <c r="Q161" s="123" t="n"/>
      <c r="R161" s="123" t="n"/>
      <c r="S161" s="123" t="n"/>
      <c r="T161" s="124" t="n"/>
    </row>
    <row r="162">
      <c r="A162" s="45" t="n">
        <v>27</v>
      </c>
      <c r="B162" s="122" t="n"/>
      <c r="C162" s="123" t="n"/>
      <c r="D162" s="123" t="n"/>
      <c r="E162" s="123" t="n"/>
      <c r="F162" s="123" t="n"/>
      <c r="G162" s="123" t="n"/>
      <c r="H162" s="123" t="n"/>
      <c r="I162" s="123" t="n"/>
      <c r="J162" s="123" t="n"/>
      <c r="K162" s="123" t="n"/>
      <c r="L162" s="123" t="n"/>
      <c r="M162" s="123" t="n"/>
      <c r="N162" s="123" t="n"/>
      <c r="O162" s="123" t="n"/>
      <c r="P162" s="123" t="n"/>
      <c r="Q162" s="123" t="n"/>
      <c r="R162" s="123" t="n"/>
      <c r="S162" s="123" t="n"/>
      <c r="T162" s="124" t="n"/>
    </row>
    <row r="163">
      <c r="A163" s="45" t="n">
        <v>28</v>
      </c>
      <c r="B163" s="122" t="n"/>
      <c r="C163" s="123" t="n"/>
      <c r="D163" s="123" t="n"/>
      <c r="E163" s="123" t="n"/>
      <c r="F163" s="123" t="n"/>
      <c r="G163" s="123" t="n"/>
      <c r="H163" s="123" t="n"/>
      <c r="I163" s="123" t="n"/>
      <c r="J163" s="123" t="n"/>
      <c r="K163" s="123" t="n"/>
      <c r="L163" s="123" t="n"/>
      <c r="M163" s="123" t="n"/>
      <c r="N163" s="123" t="n"/>
      <c r="O163" s="123" t="n"/>
      <c r="P163" s="123" t="n"/>
      <c r="Q163" s="123" t="n"/>
      <c r="R163" s="123" t="n"/>
      <c r="S163" s="123" t="n"/>
      <c r="T163" s="124" t="n"/>
    </row>
    <row r="164">
      <c r="A164" s="45" t="n">
        <v>29</v>
      </c>
      <c r="B164" s="122" t="n"/>
      <c r="C164" s="123" t="n"/>
      <c r="D164" s="123" t="n"/>
      <c r="E164" s="123" t="n"/>
      <c r="F164" s="123" t="n"/>
      <c r="G164" s="123" t="n"/>
      <c r="H164" s="123" t="n"/>
      <c r="I164" s="123" t="n"/>
      <c r="J164" s="123" t="n"/>
      <c r="K164" s="123" t="n"/>
      <c r="L164" s="123" t="n"/>
      <c r="M164" s="123" t="n"/>
      <c r="N164" s="123" t="n"/>
      <c r="O164" s="123" t="n"/>
      <c r="P164" s="123" t="n"/>
      <c r="Q164" s="123" t="n"/>
      <c r="R164" s="123" t="n"/>
      <c r="S164" s="123" t="n"/>
      <c r="T164" s="124" t="n"/>
    </row>
    <row r="165">
      <c r="A165" s="45" t="n">
        <v>30</v>
      </c>
      <c r="B165" s="122" t="n"/>
      <c r="C165" s="123" t="n"/>
      <c r="D165" s="123" t="n"/>
      <c r="E165" s="123" t="n"/>
      <c r="F165" s="123" t="n"/>
      <c r="G165" s="123" t="n"/>
      <c r="H165" s="123" t="n"/>
      <c r="I165" s="123" t="n"/>
      <c r="J165" s="123" t="n"/>
      <c r="K165" s="123" t="n"/>
      <c r="L165" s="123" t="n"/>
      <c r="M165" s="123" t="n"/>
      <c r="N165" s="123" t="n"/>
      <c r="O165" s="123" t="n"/>
      <c r="P165" s="123" t="n"/>
      <c r="Q165" s="123" t="n"/>
      <c r="R165" s="123" t="n"/>
      <c r="S165" s="123" t="n"/>
      <c r="T165" s="124" t="n"/>
    </row>
    <row r="166">
      <c r="A166" s="45" t="n">
        <v>31</v>
      </c>
      <c r="B166" s="122" t="n"/>
      <c r="C166" s="123" t="n"/>
      <c r="D166" s="123" t="n"/>
      <c r="E166" s="123" t="n"/>
      <c r="F166" s="123" t="n"/>
      <c r="G166" s="123" t="n"/>
      <c r="H166" s="123" t="n"/>
      <c r="I166" s="123" t="n"/>
      <c r="J166" s="123" t="n"/>
      <c r="K166" s="123" t="n"/>
      <c r="L166" s="123" t="n"/>
      <c r="M166" s="123" t="n"/>
      <c r="N166" s="123" t="n"/>
      <c r="O166" s="123" t="n"/>
      <c r="P166" s="123" t="n"/>
      <c r="Q166" s="123" t="n"/>
      <c r="R166" s="123" t="n"/>
      <c r="S166" s="123" t="n"/>
      <c r="T166" s="124" t="n"/>
    </row>
    <row r="167">
      <c r="A167" s="45" t="n">
        <v>32</v>
      </c>
      <c r="B167" s="122" t="n"/>
      <c r="C167" s="123" t="n"/>
      <c r="D167" s="123" t="n"/>
      <c r="E167" s="123" t="n"/>
      <c r="F167" s="123" t="n"/>
      <c r="G167" s="123" t="n"/>
      <c r="H167" s="123" t="n"/>
      <c r="I167" s="123" t="n"/>
      <c r="J167" s="123" t="n"/>
      <c r="K167" s="123" t="n"/>
      <c r="L167" s="123" t="n"/>
      <c r="M167" s="123" t="n"/>
      <c r="N167" s="123" t="n"/>
      <c r="O167" s="123" t="n"/>
      <c r="P167" s="123" t="n"/>
      <c r="Q167" s="123" t="n"/>
      <c r="R167" s="123" t="n"/>
      <c r="S167" s="123" t="n"/>
      <c r="T167" s="124" t="n"/>
    </row>
    <row r="168">
      <c r="A168" s="45" t="n">
        <v>33</v>
      </c>
      <c r="B168" s="122" t="n"/>
      <c r="C168" s="123" t="n"/>
      <c r="D168" s="123" t="n"/>
      <c r="E168" s="123" t="n"/>
      <c r="F168" s="123" t="n"/>
      <c r="G168" s="123" t="n"/>
      <c r="H168" s="123" t="n"/>
      <c r="I168" s="123" t="n"/>
      <c r="J168" s="123" t="n"/>
      <c r="K168" s="123" t="n"/>
      <c r="L168" s="123" t="n"/>
      <c r="M168" s="123" t="n"/>
      <c r="N168" s="123" t="n"/>
      <c r="O168" s="123" t="n"/>
      <c r="P168" s="123" t="n"/>
      <c r="Q168" s="123" t="n"/>
      <c r="R168" s="123" t="n"/>
      <c r="S168" s="123" t="n"/>
      <c r="T168" s="124" t="n"/>
    </row>
    <row r="169">
      <c r="A169" s="45" t="n">
        <v>34</v>
      </c>
      <c r="B169" s="122" t="n"/>
      <c r="C169" s="123" t="n"/>
      <c r="D169" s="123" t="n"/>
      <c r="E169" s="123" t="n"/>
      <c r="F169" s="123" t="n"/>
      <c r="G169" s="123" t="n"/>
      <c r="H169" s="123" t="n"/>
      <c r="I169" s="123" t="n"/>
      <c r="J169" s="123" t="n"/>
      <c r="K169" s="123" t="n"/>
      <c r="L169" s="123" t="n"/>
      <c r="M169" s="123" t="n"/>
      <c r="N169" s="123" t="n"/>
      <c r="O169" s="123" t="n"/>
      <c r="P169" s="123" t="n"/>
      <c r="Q169" s="123" t="n"/>
      <c r="R169" s="123" t="n"/>
      <c r="S169" s="123" t="n"/>
      <c r="T169" s="124" t="n"/>
    </row>
    <row r="170">
      <c r="A170" s="45" t="n">
        <v>35</v>
      </c>
      <c r="B170" s="122" t="n"/>
      <c r="C170" s="123" t="n"/>
      <c r="D170" s="123" t="n"/>
      <c r="E170" s="123" t="n"/>
      <c r="F170" s="123" t="n"/>
      <c r="G170" s="123" t="n"/>
      <c r="H170" s="123" t="n"/>
      <c r="I170" s="123" t="n"/>
      <c r="J170" s="123" t="n"/>
      <c r="K170" s="123" t="n"/>
      <c r="L170" s="123" t="n"/>
      <c r="M170" s="123" t="n"/>
      <c r="N170" s="123" t="n"/>
      <c r="O170" s="123" t="n"/>
      <c r="P170" s="123" t="n"/>
      <c r="Q170" s="123" t="n"/>
      <c r="R170" s="123" t="n"/>
      <c r="S170" s="123" t="n"/>
      <c r="T170" s="124" t="n"/>
    </row>
    <row r="171">
      <c r="A171" s="45" t="n">
        <v>36</v>
      </c>
      <c r="B171" s="122" t="n"/>
      <c r="C171" s="123" t="n"/>
      <c r="D171" s="123" t="n"/>
      <c r="E171" s="123" t="n"/>
      <c r="F171" s="123" t="n"/>
      <c r="G171" s="123" t="n"/>
      <c r="H171" s="123" t="n"/>
      <c r="I171" s="123" t="n"/>
      <c r="J171" s="123" t="n"/>
      <c r="K171" s="123" t="n"/>
      <c r="L171" s="123" t="n"/>
      <c r="M171" s="123" t="n"/>
      <c r="N171" s="123" t="n"/>
      <c r="O171" s="123" t="n"/>
      <c r="P171" s="123" t="n"/>
      <c r="Q171" s="123" t="n"/>
      <c r="R171" s="123" t="n"/>
      <c r="S171" s="123" t="n"/>
      <c r="T171" s="124" t="n"/>
    </row>
    <row r="172">
      <c r="A172" s="45" t="n">
        <v>37</v>
      </c>
      <c r="B172" s="122" t="n"/>
      <c r="C172" s="123" t="n"/>
      <c r="D172" s="123" t="n"/>
      <c r="E172" s="123" t="n"/>
      <c r="F172" s="123" t="n"/>
      <c r="G172" s="123" t="n"/>
      <c r="H172" s="123" t="n"/>
      <c r="I172" s="123" t="n"/>
      <c r="J172" s="123" t="n"/>
      <c r="K172" s="123" t="n"/>
      <c r="L172" s="123" t="n"/>
      <c r="M172" s="123" t="n"/>
      <c r="N172" s="123" t="n"/>
      <c r="O172" s="123" t="n"/>
      <c r="P172" s="123" t="n"/>
      <c r="Q172" s="123" t="n"/>
      <c r="R172" s="123" t="n"/>
      <c r="S172" s="123" t="n"/>
      <c r="T172" s="124" t="n"/>
    </row>
    <row r="173">
      <c r="A173" s="45" t="n">
        <v>38</v>
      </c>
      <c r="B173" s="122" t="n"/>
      <c r="C173" s="123" t="n"/>
      <c r="D173" s="123" t="n"/>
      <c r="E173" s="123" t="n"/>
      <c r="F173" s="123" t="n"/>
      <c r="G173" s="123" t="n"/>
      <c r="H173" s="123" t="n"/>
      <c r="I173" s="123" t="n"/>
      <c r="J173" s="123" t="n"/>
      <c r="K173" s="123" t="n"/>
      <c r="L173" s="123" t="n"/>
      <c r="M173" s="123" t="n"/>
      <c r="N173" s="123" t="n"/>
      <c r="O173" s="123" t="n"/>
      <c r="P173" s="123" t="n"/>
      <c r="Q173" s="123" t="n"/>
      <c r="R173" s="123" t="n"/>
      <c r="S173" s="123" t="n"/>
      <c r="T173" s="124" t="n"/>
    </row>
    <row r="174">
      <c r="A174" s="45" t="n">
        <v>39</v>
      </c>
      <c r="B174" s="122" t="n"/>
      <c r="C174" s="123" t="n"/>
      <c r="D174" s="123" t="n"/>
      <c r="E174" s="123" t="n"/>
      <c r="F174" s="123" t="n"/>
      <c r="G174" s="123" t="n"/>
      <c r="H174" s="123" t="n"/>
      <c r="I174" s="123" t="n"/>
      <c r="J174" s="123" t="n"/>
      <c r="K174" s="123" t="n"/>
      <c r="L174" s="123" t="n"/>
      <c r="M174" s="123" t="n"/>
      <c r="N174" s="123" t="n"/>
      <c r="O174" s="123" t="n"/>
      <c r="P174" s="123" t="n"/>
      <c r="Q174" s="123" t="n"/>
      <c r="R174" s="123" t="n"/>
      <c r="S174" s="123" t="n"/>
      <c r="T174" s="124" t="n"/>
    </row>
    <row r="175">
      <c r="A175" s="45" t="n">
        <v>40</v>
      </c>
      <c r="B175" s="122" t="n"/>
      <c r="C175" s="123" t="n"/>
      <c r="D175" s="123" t="n"/>
      <c r="E175" s="123" t="n"/>
      <c r="F175" s="123" t="n"/>
      <c r="G175" s="123" t="n"/>
      <c r="H175" s="123" t="n"/>
      <c r="I175" s="123" t="n"/>
      <c r="J175" s="123" t="n"/>
      <c r="K175" s="123" t="n"/>
      <c r="L175" s="123" t="n"/>
      <c r="M175" s="123" t="n"/>
      <c r="N175" s="123" t="n"/>
      <c r="O175" s="123" t="n"/>
      <c r="P175" s="123" t="n"/>
      <c r="Q175" s="123" t="n"/>
      <c r="R175" s="123" t="n"/>
      <c r="S175" s="123" t="n"/>
      <c r="T175" s="124" t="n"/>
    </row>
    <row r="176">
      <c r="A176" s="45" t="n">
        <v>41</v>
      </c>
      <c r="B176" s="122" t="n"/>
      <c r="C176" s="123" t="n"/>
      <c r="D176" s="123" t="n"/>
      <c r="E176" s="123" t="n"/>
      <c r="F176" s="123" t="n"/>
      <c r="G176" s="123" t="n"/>
      <c r="H176" s="123" t="n"/>
      <c r="I176" s="123" t="n"/>
      <c r="J176" s="123" t="n"/>
      <c r="K176" s="123" t="n"/>
      <c r="L176" s="123" t="n"/>
      <c r="M176" s="123" t="n"/>
      <c r="N176" s="123" t="n"/>
      <c r="O176" s="123" t="n"/>
      <c r="P176" s="123" t="n"/>
      <c r="Q176" s="123" t="n"/>
      <c r="R176" s="123" t="n"/>
      <c r="S176" s="123" t="n"/>
      <c r="T176" s="124" t="n"/>
    </row>
    <row r="177">
      <c r="A177" s="45" t="n">
        <v>42</v>
      </c>
      <c r="B177" s="122" t="n"/>
      <c r="C177" s="123" t="n"/>
      <c r="D177" s="123" t="n"/>
      <c r="E177" s="123" t="n"/>
      <c r="F177" s="123" t="n"/>
      <c r="G177" s="123" t="n"/>
      <c r="H177" s="123" t="n"/>
      <c r="I177" s="123" t="n"/>
      <c r="J177" s="123" t="n"/>
      <c r="K177" s="123" t="n"/>
      <c r="L177" s="123" t="n"/>
      <c r="M177" s="123" t="n"/>
      <c r="N177" s="123" t="n"/>
      <c r="O177" s="123" t="n"/>
      <c r="P177" s="123" t="n"/>
      <c r="Q177" s="123" t="n"/>
      <c r="R177" s="123" t="n"/>
      <c r="S177" s="123" t="n"/>
      <c r="T177" s="124" t="n"/>
    </row>
    <row r="178">
      <c r="A178" s="45" t="n">
        <v>43</v>
      </c>
      <c r="B178" s="122"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4" t="n"/>
    </row>
    <row r="179">
      <c r="A179" s="45" t="n">
        <v>44</v>
      </c>
      <c r="B179" s="122" t="n"/>
      <c r="C179" s="123" t="n"/>
      <c r="D179" s="123" t="n"/>
      <c r="E179" s="123" t="n"/>
      <c r="F179" s="123" t="n"/>
      <c r="G179" s="123" t="n"/>
      <c r="H179" s="123" t="n"/>
      <c r="I179" s="123" t="n"/>
      <c r="J179" s="123" t="n"/>
      <c r="K179" s="123" t="n"/>
      <c r="L179" s="123" t="n"/>
      <c r="M179" s="123" t="n"/>
      <c r="N179" s="123" t="n"/>
      <c r="O179" s="123" t="n"/>
      <c r="P179" s="123" t="n"/>
      <c r="Q179" s="123" t="n"/>
      <c r="R179" s="123" t="n"/>
      <c r="S179" s="123" t="n"/>
      <c r="T179" s="124" t="n"/>
    </row>
    <row r="180">
      <c r="A180" s="45" t="n">
        <v>45</v>
      </c>
      <c r="B180" s="122" t="n"/>
      <c r="C180" s="123" t="n"/>
      <c r="D180" s="123" t="n"/>
      <c r="E180" s="123" t="n"/>
      <c r="F180" s="123" t="n"/>
      <c r="G180" s="123" t="n"/>
      <c r="H180" s="123" t="n"/>
      <c r="I180" s="123" t="n"/>
      <c r="J180" s="123" t="n"/>
      <c r="K180" s="123" t="n"/>
      <c r="L180" s="123" t="n"/>
      <c r="M180" s="123" t="n"/>
      <c r="N180" s="123" t="n"/>
      <c r="O180" s="123" t="n"/>
      <c r="P180" s="123" t="n"/>
      <c r="Q180" s="123" t="n"/>
      <c r="R180" s="123" t="n"/>
      <c r="S180" s="123" t="n"/>
      <c r="T180" s="124" t="n"/>
    </row>
    <row r="181">
      <c r="A181" s="45" t="n">
        <v>46</v>
      </c>
      <c r="B181" s="122" t="n"/>
      <c r="C181" s="123" t="n"/>
      <c r="D181" s="123" t="n"/>
      <c r="E181" s="123" t="n"/>
      <c r="F181" s="123" t="n"/>
      <c r="G181" s="123" t="n"/>
      <c r="H181" s="123" t="n"/>
      <c r="I181" s="123" t="n"/>
      <c r="J181" s="123" t="n"/>
      <c r="K181" s="123" t="n"/>
      <c r="L181" s="123" t="n"/>
      <c r="M181" s="123" t="n"/>
      <c r="N181" s="123" t="n"/>
      <c r="O181" s="123" t="n"/>
      <c r="P181" s="123" t="n"/>
      <c r="Q181" s="123" t="n"/>
      <c r="R181" s="123" t="n"/>
      <c r="S181" s="123" t="n"/>
      <c r="T181" s="124" t="n"/>
    </row>
    <row r="182">
      <c r="A182" s="45" t="n">
        <v>47</v>
      </c>
      <c r="B182" s="122" t="n"/>
      <c r="C182" s="123" t="n"/>
      <c r="D182" s="123" t="n"/>
      <c r="E182" s="123" t="n"/>
      <c r="F182" s="123" t="n"/>
      <c r="G182" s="123" t="n"/>
      <c r="H182" s="123" t="n"/>
      <c r="I182" s="123" t="n"/>
      <c r="J182" s="123" t="n"/>
      <c r="K182" s="123" t="n"/>
      <c r="L182" s="123" t="n"/>
      <c r="M182" s="123" t="n"/>
      <c r="N182" s="123" t="n"/>
      <c r="O182" s="123" t="n"/>
      <c r="P182" s="123" t="n"/>
      <c r="Q182" s="123" t="n"/>
      <c r="R182" s="123" t="n"/>
      <c r="S182" s="123" t="n"/>
      <c r="T182" s="124" t="n"/>
    </row>
    <row r="183">
      <c r="A183" s="45" t="n">
        <v>48</v>
      </c>
      <c r="B183" s="122" t="n"/>
      <c r="C183" s="123" t="n"/>
      <c r="D183" s="123" t="n"/>
      <c r="E183" s="123" t="n"/>
      <c r="F183" s="123" t="n"/>
      <c r="G183" s="123" t="n"/>
      <c r="H183" s="123" t="n"/>
      <c r="I183" s="123" t="n"/>
      <c r="J183" s="123" t="n"/>
      <c r="K183" s="123" t="n"/>
      <c r="L183" s="123" t="n"/>
      <c r="M183" s="123" t="n"/>
      <c r="N183" s="123" t="n"/>
      <c r="O183" s="123" t="n"/>
      <c r="P183" s="123" t="n"/>
      <c r="Q183" s="123" t="n"/>
      <c r="R183" s="123" t="n"/>
      <c r="S183" s="123" t="n"/>
      <c r="T183" s="124" t="n"/>
    </row>
    <row r="184">
      <c r="A184" s="45" t="n">
        <v>49</v>
      </c>
      <c r="B184" s="122" t="n"/>
      <c r="C184" s="123" t="n"/>
      <c r="D184" s="123" t="n"/>
      <c r="E184" s="123" t="n"/>
      <c r="F184" s="123" t="n"/>
      <c r="G184" s="123" t="n"/>
      <c r="H184" s="123" t="n"/>
      <c r="I184" s="123" t="n"/>
      <c r="J184" s="123" t="n"/>
      <c r="K184" s="123" t="n"/>
      <c r="L184" s="123" t="n"/>
      <c r="M184" s="123" t="n"/>
      <c r="N184" s="123" t="n"/>
      <c r="O184" s="123" t="n"/>
      <c r="P184" s="123" t="n"/>
      <c r="Q184" s="123" t="n"/>
      <c r="R184" s="123" t="n"/>
      <c r="S184" s="123" t="n"/>
      <c r="T184" s="124" t="n"/>
    </row>
    <row r="185">
      <c r="A185" s="45" t="n">
        <v>50</v>
      </c>
      <c r="B185" s="122" t="n"/>
      <c r="C185" s="123" t="n"/>
      <c r="D185" s="123" t="n"/>
      <c r="E185" s="123" t="n"/>
      <c r="F185" s="123" t="n"/>
      <c r="G185" s="123" t="n"/>
      <c r="H185" s="123" t="n"/>
      <c r="I185" s="123" t="n"/>
      <c r="J185" s="123" t="n"/>
      <c r="K185" s="123" t="n"/>
      <c r="L185" s="123" t="n"/>
      <c r="M185" s="123" t="n"/>
      <c r="N185" s="123" t="n"/>
      <c r="O185" s="123" t="n"/>
      <c r="P185" s="123" t="n"/>
      <c r="Q185" s="123" t="n"/>
      <c r="R185" s="123" t="n"/>
      <c r="S185" s="123" t="n"/>
      <c r="T185" s="124" t="n"/>
    </row>
    <row r="186">
      <c r="A186" s="45" t="n">
        <v>51</v>
      </c>
      <c r="B186" s="122" t="n"/>
      <c r="C186" s="123" t="n"/>
      <c r="D186" s="123" t="n"/>
      <c r="E186" s="123" t="n"/>
      <c r="F186" s="123" t="n"/>
      <c r="G186" s="123" t="n"/>
      <c r="H186" s="123" t="n"/>
      <c r="I186" s="123" t="n"/>
      <c r="J186" s="123" t="n"/>
      <c r="K186" s="123" t="n"/>
      <c r="L186" s="123" t="n"/>
      <c r="M186" s="123" t="n"/>
      <c r="N186" s="123" t="n"/>
      <c r="O186" s="123" t="n"/>
      <c r="P186" s="123" t="n"/>
      <c r="Q186" s="123" t="n"/>
      <c r="R186" s="123" t="n"/>
      <c r="S186" s="123" t="n"/>
      <c r="T186" s="124" t="n"/>
    </row>
    <row r="187">
      <c r="A187" s="45" t="n">
        <v>52</v>
      </c>
      <c r="B187" s="122" t="n"/>
      <c r="C187" s="123" t="n"/>
      <c r="D187" s="123" t="n"/>
      <c r="E187" s="123" t="n"/>
      <c r="F187" s="123" t="n"/>
      <c r="G187" s="123" t="n"/>
      <c r="H187" s="123" t="n"/>
      <c r="I187" s="123" t="n"/>
      <c r="J187" s="123" t="n"/>
      <c r="K187" s="123" t="n"/>
      <c r="L187" s="123" t="n"/>
      <c r="M187" s="123" t="n"/>
      <c r="N187" s="123" t="n"/>
      <c r="O187" s="123" t="n"/>
      <c r="P187" s="123" t="n"/>
      <c r="Q187" s="123" t="n"/>
      <c r="R187" s="123" t="n"/>
      <c r="S187" s="123" t="n"/>
      <c r="T187" s="124" t="n"/>
    </row>
    <row r="188">
      <c r="A188" s="45" t="n">
        <v>53</v>
      </c>
      <c r="B188" s="122" t="n"/>
      <c r="C188" s="123" t="n"/>
      <c r="D188" s="123" t="n"/>
      <c r="E188" s="123" t="n"/>
      <c r="F188" s="123" t="n"/>
      <c r="G188" s="123" t="n"/>
      <c r="H188" s="123" t="n"/>
      <c r="I188" s="123" t="n"/>
      <c r="J188" s="123" t="n"/>
      <c r="K188" s="123" t="n"/>
      <c r="L188" s="123" t="n"/>
      <c r="M188" s="123" t="n"/>
      <c r="N188" s="123" t="n"/>
      <c r="O188" s="123" t="n"/>
      <c r="P188" s="123" t="n"/>
      <c r="Q188" s="123" t="n"/>
      <c r="R188" s="123" t="n"/>
      <c r="S188" s="123" t="n"/>
      <c r="T188" s="124" t="n"/>
    </row>
    <row r="189">
      <c r="A189" s="45" t="n">
        <v>54</v>
      </c>
      <c r="B189" s="122" t="n"/>
      <c r="C189" s="123" t="n"/>
      <c r="D189" s="123" t="n"/>
      <c r="E189" s="123" t="n"/>
      <c r="F189" s="123" t="n"/>
      <c r="G189" s="123" t="n"/>
      <c r="H189" s="123" t="n"/>
      <c r="I189" s="123" t="n"/>
      <c r="J189" s="123" t="n"/>
      <c r="K189" s="123" t="n"/>
      <c r="L189" s="123" t="n"/>
      <c r="M189" s="123" t="n"/>
      <c r="N189" s="123" t="n"/>
      <c r="O189" s="123" t="n"/>
      <c r="P189" s="123" t="n"/>
      <c r="Q189" s="123" t="n"/>
      <c r="R189" s="123" t="n"/>
      <c r="S189" s="123" t="n"/>
      <c r="T189" s="124" t="n"/>
    </row>
    <row r="190">
      <c r="A190" s="45" t="n">
        <v>55</v>
      </c>
      <c r="B190" s="122" t="n"/>
      <c r="C190" s="123" t="n"/>
      <c r="D190" s="123" t="n"/>
      <c r="E190" s="123" t="n"/>
      <c r="F190" s="123" t="n"/>
      <c r="G190" s="123" t="n"/>
      <c r="H190" s="123" t="n"/>
      <c r="I190" s="123" t="n"/>
      <c r="J190" s="123" t="n"/>
      <c r="K190" s="123" t="n"/>
      <c r="L190" s="123" t="n"/>
      <c r="M190" s="123" t="n"/>
      <c r="N190" s="123" t="n"/>
      <c r="O190" s="123" t="n"/>
      <c r="P190" s="123" t="n"/>
      <c r="Q190" s="123" t="n"/>
      <c r="R190" s="123" t="n"/>
      <c r="S190" s="123" t="n"/>
      <c r="T190" s="124" t="n"/>
    </row>
    <row r="191">
      <c r="A191" s="45" t="n">
        <v>56</v>
      </c>
      <c r="B191" s="122" t="n"/>
      <c r="C191" s="123" t="n"/>
      <c r="D191" s="123" t="n"/>
      <c r="E191" s="123" t="n"/>
      <c r="F191" s="123" t="n"/>
      <c r="G191" s="123" t="n"/>
      <c r="H191" s="123" t="n"/>
      <c r="I191" s="123" t="n"/>
      <c r="J191" s="123" t="n"/>
      <c r="K191" s="123" t="n"/>
      <c r="L191" s="123" t="n"/>
      <c r="M191" s="123" t="n"/>
      <c r="N191" s="123" t="n"/>
      <c r="O191" s="123" t="n"/>
      <c r="P191" s="123" t="n"/>
      <c r="Q191" s="123" t="n"/>
      <c r="R191" s="123" t="n"/>
      <c r="S191" s="123" t="n"/>
      <c r="T191" s="124" t="n"/>
    </row>
    <row r="192">
      <c r="A192" s="45" t="n">
        <v>57</v>
      </c>
      <c r="B192" s="122" t="n"/>
      <c r="C192" s="123" t="n"/>
      <c r="D192" s="123" t="n"/>
      <c r="E192" s="123" t="n"/>
      <c r="F192" s="123" t="n"/>
      <c r="G192" s="123" t="n"/>
      <c r="H192" s="123" t="n"/>
      <c r="I192" s="123" t="n"/>
      <c r="J192" s="123" t="n"/>
      <c r="K192" s="123" t="n"/>
      <c r="L192" s="123" t="n"/>
      <c r="M192" s="123" t="n"/>
      <c r="N192" s="123" t="n"/>
      <c r="O192" s="123" t="n"/>
      <c r="P192" s="123" t="n"/>
      <c r="Q192" s="123" t="n"/>
      <c r="R192" s="123" t="n"/>
      <c r="S192" s="123" t="n"/>
      <c r="T192" s="124" t="n"/>
    </row>
    <row r="193">
      <c r="A193" s="45" t="n">
        <v>58</v>
      </c>
      <c r="B193" s="122" t="n"/>
      <c r="C193" s="123" t="n"/>
      <c r="D193" s="123" t="n"/>
      <c r="E193" s="123" t="n"/>
      <c r="F193" s="123" t="n"/>
      <c r="G193" s="123" t="n"/>
      <c r="H193" s="123" t="n"/>
      <c r="I193" s="123" t="n"/>
      <c r="J193" s="123" t="n"/>
      <c r="K193" s="123" t="n"/>
      <c r="L193" s="123" t="n"/>
      <c r="M193" s="123" t="n"/>
      <c r="N193" s="123" t="n"/>
      <c r="O193" s="123" t="n"/>
      <c r="P193" s="123" t="n"/>
      <c r="Q193" s="123" t="n"/>
      <c r="R193" s="123" t="n"/>
      <c r="S193" s="123" t="n"/>
      <c r="T193" s="124" t="n"/>
    </row>
    <row r="194">
      <c r="A194" s="45" t="n">
        <v>59</v>
      </c>
      <c r="B194" s="122" t="n"/>
      <c r="C194" s="123" t="n"/>
      <c r="D194" s="123" t="n"/>
      <c r="E194" s="123" t="n"/>
      <c r="F194" s="123" t="n"/>
      <c r="G194" s="123" t="n"/>
      <c r="H194" s="123" t="n"/>
      <c r="I194" s="123" t="n"/>
      <c r="J194" s="123" t="n"/>
      <c r="K194" s="123" t="n"/>
      <c r="L194" s="123" t="n"/>
      <c r="M194" s="123" t="n"/>
      <c r="N194" s="123" t="n"/>
      <c r="O194" s="123" t="n"/>
      <c r="P194" s="123" t="n"/>
      <c r="Q194" s="123" t="n"/>
      <c r="R194" s="123" t="n"/>
      <c r="S194" s="123" t="n"/>
      <c r="T194" s="124" t="n"/>
    </row>
    <row r="195">
      <c r="A195" s="45" t="n">
        <v>60</v>
      </c>
      <c r="B195" s="122" t="n"/>
      <c r="C195" s="123" t="n"/>
      <c r="D195" s="123" t="n"/>
      <c r="E195" s="123" t="n"/>
      <c r="F195" s="123" t="n"/>
      <c r="G195" s="123" t="n"/>
      <c r="H195" s="123" t="n"/>
      <c r="I195" s="123" t="n"/>
      <c r="J195" s="123" t="n"/>
      <c r="K195" s="123" t="n"/>
      <c r="L195" s="123" t="n"/>
      <c r="M195" s="123" t="n"/>
      <c r="N195" s="123" t="n"/>
      <c r="O195" s="123" t="n"/>
      <c r="P195" s="123" t="n"/>
      <c r="Q195" s="123" t="n"/>
      <c r="R195" s="123" t="n"/>
      <c r="S195" s="123" t="n"/>
      <c r="T195" s="124" t="n"/>
    </row>
    <row r="196"/>
    <row r="197"/>
    <row r="198">
      <c r="A198" s="118"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2" t="n"/>
      <c r="C200" s="123" t="n"/>
      <c r="D200" s="123" t="n"/>
      <c r="E200" s="123" t="n"/>
      <c r="F200" s="123" t="n"/>
      <c r="G200" s="123" t="n"/>
      <c r="H200" s="123" t="n"/>
      <c r="I200" s="123" t="n"/>
      <c r="J200" s="123" t="n"/>
      <c r="K200" s="123" t="n"/>
      <c r="L200" s="123" t="n"/>
      <c r="M200" s="123" t="n"/>
      <c r="N200" s="123" t="n"/>
      <c r="O200" s="123" t="n"/>
      <c r="P200" s="123" t="n"/>
      <c r="Q200" s="123" t="n"/>
      <c r="R200" s="123" t="n"/>
      <c r="S200" s="123" t="n"/>
      <c r="T200" s="124" t="n"/>
    </row>
    <row r="201">
      <c r="A201" s="45" t="n">
        <v>2</v>
      </c>
      <c r="B201" s="122" t="n"/>
      <c r="C201" s="123" t="n"/>
      <c r="D201" s="123" t="n"/>
      <c r="E201" s="123" t="n"/>
      <c r="F201" s="123" t="n"/>
      <c r="G201" s="123" t="n"/>
      <c r="H201" s="123" t="n"/>
      <c r="I201" s="123" t="n"/>
      <c r="J201" s="123" t="n"/>
      <c r="K201" s="123" t="n"/>
      <c r="L201" s="123" t="n"/>
      <c r="M201" s="123" t="n"/>
      <c r="N201" s="123" t="n"/>
      <c r="O201" s="123" t="n"/>
      <c r="P201" s="123" t="n"/>
      <c r="Q201" s="123" t="n"/>
      <c r="R201" s="123" t="n"/>
      <c r="S201" s="123" t="n"/>
      <c r="T201" s="124" t="n"/>
    </row>
    <row r="202">
      <c r="A202" s="45" t="n">
        <v>3</v>
      </c>
      <c r="B202" s="122" t="n"/>
      <c r="C202" s="123" t="n"/>
      <c r="D202" s="123" t="n"/>
      <c r="E202" s="123" t="n"/>
      <c r="F202" s="123" t="n"/>
      <c r="G202" s="123" t="n"/>
      <c r="H202" s="123" t="n"/>
      <c r="I202" s="123" t="n"/>
      <c r="J202" s="123" t="n"/>
      <c r="K202" s="123" t="n"/>
      <c r="L202" s="123" t="n"/>
      <c r="M202" s="123" t="n"/>
      <c r="N202" s="123" t="n"/>
      <c r="O202" s="123" t="n"/>
      <c r="P202" s="123" t="n"/>
      <c r="Q202" s="123" t="n"/>
      <c r="R202" s="123" t="n"/>
      <c r="S202" s="123" t="n"/>
      <c r="T202" s="124" t="n"/>
    </row>
    <row r="203">
      <c r="A203" s="45" t="n">
        <v>4</v>
      </c>
      <c r="B203" s="122" t="n"/>
      <c r="C203" s="123" t="n"/>
      <c r="D203" s="123" t="n"/>
      <c r="E203" s="123" t="n"/>
      <c r="F203" s="123" t="n"/>
      <c r="G203" s="123" t="n"/>
      <c r="H203" s="123" t="n"/>
      <c r="I203" s="123" t="n"/>
      <c r="J203" s="123" t="n"/>
      <c r="K203" s="123" t="n"/>
      <c r="L203" s="123" t="n"/>
      <c r="M203" s="123" t="n"/>
      <c r="N203" s="123" t="n"/>
      <c r="O203" s="123" t="n"/>
      <c r="P203" s="123" t="n"/>
      <c r="Q203" s="123" t="n"/>
      <c r="R203" s="123" t="n"/>
      <c r="S203" s="123" t="n"/>
      <c r="T203" s="124" t="n"/>
    </row>
    <row r="204">
      <c r="A204" s="45" t="n">
        <v>5</v>
      </c>
      <c r="B204" s="122" t="n"/>
      <c r="C204" s="123" t="n"/>
      <c r="D204" s="123" t="n"/>
      <c r="E204" s="123" t="n"/>
      <c r="F204" s="123" t="n"/>
      <c r="G204" s="123" t="n"/>
      <c r="H204" s="123" t="n"/>
      <c r="I204" s="123" t="n"/>
      <c r="J204" s="123" t="n"/>
      <c r="K204" s="123" t="n"/>
      <c r="L204" s="123" t="n"/>
      <c r="M204" s="123" t="n"/>
      <c r="N204" s="123" t="n"/>
      <c r="O204" s="123" t="n"/>
      <c r="P204" s="123" t="n"/>
      <c r="Q204" s="123" t="n"/>
      <c r="R204" s="123" t="n"/>
      <c r="S204" s="123" t="n"/>
      <c r="T204" s="124" t="n"/>
    </row>
    <row r="205">
      <c r="A205" s="45" t="n">
        <v>6</v>
      </c>
      <c r="B205" s="122"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4" t="n"/>
    </row>
    <row r="206">
      <c r="A206" s="45" t="n">
        <v>7</v>
      </c>
      <c r="B206" s="122"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4" t="n"/>
    </row>
    <row r="207">
      <c r="A207" s="45" t="n">
        <v>8</v>
      </c>
      <c r="B207" s="122" t="n"/>
      <c r="C207" s="123" t="n"/>
      <c r="D207" s="123" t="n"/>
      <c r="E207" s="123" t="n"/>
      <c r="F207" s="123" t="n"/>
      <c r="G207" s="123" t="n"/>
      <c r="H207" s="123" t="n"/>
      <c r="I207" s="123" t="n"/>
      <c r="J207" s="123" t="n"/>
      <c r="K207" s="123" t="n"/>
      <c r="L207" s="123" t="n"/>
      <c r="M207" s="123" t="n"/>
      <c r="N207" s="123" t="n"/>
      <c r="O207" s="123" t="n"/>
      <c r="P207" s="123" t="n"/>
      <c r="Q207" s="123" t="n"/>
      <c r="R207" s="123" t="n"/>
      <c r="S207" s="123" t="n"/>
      <c r="T207" s="124" t="n"/>
    </row>
    <row r="208">
      <c r="A208" s="45" t="n">
        <v>9</v>
      </c>
      <c r="B208" s="122" t="n"/>
      <c r="C208" s="123" t="n"/>
      <c r="D208" s="123" t="n"/>
      <c r="E208" s="123" t="n"/>
      <c r="F208" s="123" t="n"/>
      <c r="G208" s="123" t="n"/>
      <c r="H208" s="123" t="n"/>
      <c r="I208" s="123" t="n"/>
      <c r="J208" s="123" t="n"/>
      <c r="K208" s="123" t="n"/>
      <c r="L208" s="123" t="n"/>
      <c r="M208" s="123" t="n"/>
      <c r="N208" s="123" t="n"/>
      <c r="O208" s="123" t="n"/>
      <c r="P208" s="123" t="n"/>
      <c r="Q208" s="123" t="n"/>
      <c r="R208" s="123" t="n"/>
      <c r="S208" s="123" t="n"/>
      <c r="T208" s="124" t="n"/>
    </row>
    <row r="209">
      <c r="A209" s="45" t="n">
        <v>10</v>
      </c>
      <c r="B209" s="122" t="n"/>
      <c r="C209" s="123" t="n"/>
      <c r="D209" s="123" t="n"/>
      <c r="E209" s="123" t="n"/>
      <c r="F209" s="123" t="n"/>
      <c r="G209" s="123" t="n"/>
      <c r="H209" s="123" t="n"/>
      <c r="I209" s="123" t="n"/>
      <c r="J209" s="123" t="n"/>
      <c r="K209" s="123" t="n"/>
      <c r="L209" s="123" t="n"/>
      <c r="M209" s="123" t="n"/>
      <c r="N209" s="123" t="n"/>
      <c r="O209" s="123" t="n"/>
      <c r="P209" s="123" t="n"/>
      <c r="Q209" s="123" t="n"/>
      <c r="R209" s="123" t="n"/>
      <c r="S209" s="123" t="n"/>
      <c r="T209" s="124" t="n"/>
    </row>
    <row r="210">
      <c r="A210" s="45" t="n">
        <v>11</v>
      </c>
      <c r="B210" s="122" t="n"/>
      <c r="C210" s="123" t="n"/>
      <c r="D210" s="123" t="n"/>
      <c r="E210" s="123" t="n"/>
      <c r="F210" s="123" t="n"/>
      <c r="G210" s="123" t="n"/>
      <c r="H210" s="123" t="n"/>
      <c r="I210" s="123" t="n"/>
      <c r="J210" s="123" t="n"/>
      <c r="K210" s="123" t="n"/>
      <c r="L210" s="123" t="n"/>
      <c r="M210" s="123" t="n"/>
      <c r="N210" s="123" t="n"/>
      <c r="O210" s="123" t="n"/>
      <c r="P210" s="123" t="n"/>
      <c r="Q210" s="123" t="n"/>
      <c r="R210" s="123" t="n"/>
      <c r="S210" s="123" t="n"/>
      <c r="T210" s="124" t="n"/>
    </row>
    <row r="211">
      <c r="A211" s="45" t="n">
        <v>12</v>
      </c>
      <c r="B211" s="122" t="n"/>
      <c r="C211" s="123" t="n"/>
      <c r="D211" s="123" t="n"/>
      <c r="E211" s="123" t="n"/>
      <c r="F211" s="123" t="n"/>
      <c r="G211" s="123" t="n"/>
      <c r="H211" s="123" t="n"/>
      <c r="I211" s="123" t="n"/>
      <c r="J211" s="123" t="n"/>
      <c r="K211" s="123" t="n"/>
      <c r="L211" s="123" t="n"/>
      <c r="M211" s="123" t="n"/>
      <c r="N211" s="123" t="n"/>
      <c r="O211" s="123" t="n"/>
      <c r="P211" s="123" t="n"/>
      <c r="Q211" s="123" t="n"/>
      <c r="R211" s="123" t="n"/>
      <c r="S211" s="123" t="n"/>
      <c r="T211" s="124" t="n"/>
    </row>
    <row r="212">
      <c r="A212" s="45" t="n">
        <v>13</v>
      </c>
      <c r="B212" s="122" t="n"/>
      <c r="C212" s="123" t="n"/>
      <c r="D212" s="123" t="n"/>
      <c r="E212" s="123" t="n"/>
      <c r="F212" s="123" t="n"/>
      <c r="G212" s="123" t="n"/>
      <c r="H212" s="123" t="n"/>
      <c r="I212" s="123" t="n"/>
      <c r="J212" s="123" t="n"/>
      <c r="K212" s="123" t="n"/>
      <c r="L212" s="123" t="n"/>
      <c r="M212" s="123" t="n"/>
      <c r="N212" s="123" t="n"/>
      <c r="O212" s="123" t="n"/>
      <c r="P212" s="123" t="n"/>
      <c r="Q212" s="123" t="n"/>
      <c r="R212" s="123" t="n"/>
      <c r="S212" s="123" t="n"/>
      <c r="T212" s="124" t="n"/>
    </row>
    <row r="213">
      <c r="A213" s="45" t="n">
        <v>14</v>
      </c>
      <c r="B213" s="122" t="n"/>
      <c r="C213" s="123" t="n"/>
      <c r="D213" s="123" t="n"/>
      <c r="E213" s="123" t="n"/>
      <c r="F213" s="123" t="n"/>
      <c r="G213" s="123" t="n"/>
      <c r="H213" s="123" t="n"/>
      <c r="I213" s="123" t="n"/>
      <c r="J213" s="123" t="n"/>
      <c r="K213" s="123" t="n"/>
      <c r="L213" s="123" t="n"/>
      <c r="M213" s="123" t="n"/>
      <c r="N213" s="123" t="n"/>
      <c r="O213" s="123" t="n"/>
      <c r="P213" s="123" t="n"/>
      <c r="Q213" s="123" t="n"/>
      <c r="R213" s="123" t="n"/>
      <c r="S213" s="123" t="n"/>
      <c r="T213" s="124" t="n"/>
    </row>
    <row r="214">
      <c r="A214" s="45" t="n">
        <v>15</v>
      </c>
      <c r="B214" s="122" t="n"/>
      <c r="C214" s="123" t="n"/>
      <c r="D214" s="123" t="n"/>
      <c r="E214" s="123" t="n"/>
      <c r="F214" s="123" t="n"/>
      <c r="G214" s="123" t="n"/>
      <c r="H214" s="123" t="n"/>
      <c r="I214" s="123" t="n"/>
      <c r="J214" s="123" t="n"/>
      <c r="K214" s="123" t="n"/>
      <c r="L214" s="123" t="n"/>
      <c r="M214" s="123" t="n"/>
      <c r="N214" s="123" t="n"/>
      <c r="O214" s="123" t="n"/>
      <c r="P214" s="123" t="n"/>
      <c r="Q214" s="123" t="n"/>
      <c r="R214" s="123" t="n"/>
      <c r="S214" s="123" t="n"/>
      <c r="T214" s="124" t="n"/>
    </row>
    <row r="215">
      <c r="A215" s="45" t="n">
        <v>16</v>
      </c>
      <c r="B215" s="122" t="n"/>
      <c r="C215" s="123" t="n"/>
      <c r="D215" s="123" t="n"/>
      <c r="E215" s="123" t="n"/>
      <c r="F215" s="123" t="n"/>
      <c r="G215" s="123" t="n"/>
      <c r="H215" s="123" t="n"/>
      <c r="I215" s="123" t="n"/>
      <c r="J215" s="123" t="n"/>
      <c r="K215" s="123" t="n"/>
      <c r="L215" s="123" t="n"/>
      <c r="M215" s="123" t="n"/>
      <c r="N215" s="123" t="n"/>
      <c r="O215" s="123" t="n"/>
      <c r="P215" s="123" t="n"/>
      <c r="Q215" s="123" t="n"/>
      <c r="R215" s="123" t="n"/>
      <c r="S215" s="123" t="n"/>
      <c r="T215" s="124" t="n"/>
    </row>
    <row r="216">
      <c r="A216" s="45" t="n">
        <v>17</v>
      </c>
      <c r="B216" s="122" t="n"/>
      <c r="C216" s="123" t="n"/>
      <c r="D216" s="123" t="n"/>
      <c r="E216" s="123" t="n"/>
      <c r="F216" s="123" t="n"/>
      <c r="G216" s="123" t="n"/>
      <c r="H216" s="123" t="n"/>
      <c r="I216" s="123" t="n"/>
      <c r="J216" s="123" t="n"/>
      <c r="K216" s="123" t="n"/>
      <c r="L216" s="123" t="n"/>
      <c r="M216" s="123" t="n"/>
      <c r="N216" s="123" t="n"/>
      <c r="O216" s="123" t="n"/>
      <c r="P216" s="123" t="n"/>
      <c r="Q216" s="123" t="n"/>
      <c r="R216" s="123" t="n"/>
      <c r="S216" s="123" t="n"/>
      <c r="T216" s="124" t="n"/>
    </row>
    <row r="217">
      <c r="A217" s="45" t="n">
        <v>18</v>
      </c>
      <c r="B217" s="122" t="n"/>
      <c r="C217" s="123" t="n"/>
      <c r="D217" s="123" t="n"/>
      <c r="E217" s="123" t="n"/>
      <c r="F217" s="123" t="n"/>
      <c r="G217" s="123" t="n"/>
      <c r="H217" s="123" t="n"/>
      <c r="I217" s="123" t="n"/>
      <c r="J217" s="123" t="n"/>
      <c r="K217" s="123" t="n"/>
      <c r="L217" s="123" t="n"/>
      <c r="M217" s="123" t="n"/>
      <c r="N217" s="123" t="n"/>
      <c r="O217" s="123" t="n"/>
      <c r="P217" s="123" t="n"/>
      <c r="Q217" s="123" t="n"/>
      <c r="R217" s="123" t="n"/>
      <c r="S217" s="123" t="n"/>
      <c r="T217" s="124" t="n"/>
    </row>
    <row r="218">
      <c r="A218" s="45" t="n">
        <v>19</v>
      </c>
      <c r="B218" s="122" t="n"/>
      <c r="C218" s="123" t="n"/>
      <c r="D218" s="123" t="n"/>
      <c r="E218" s="123" t="n"/>
      <c r="F218" s="123" t="n"/>
      <c r="G218" s="123" t="n"/>
      <c r="H218" s="123" t="n"/>
      <c r="I218" s="123" t="n"/>
      <c r="J218" s="123" t="n"/>
      <c r="K218" s="123" t="n"/>
      <c r="L218" s="123" t="n"/>
      <c r="M218" s="123" t="n"/>
      <c r="N218" s="123" t="n"/>
      <c r="O218" s="123" t="n"/>
      <c r="P218" s="123" t="n"/>
      <c r="Q218" s="123" t="n"/>
      <c r="R218" s="123" t="n"/>
      <c r="S218" s="123" t="n"/>
      <c r="T218" s="124" t="n"/>
    </row>
    <row r="219">
      <c r="A219" s="45" t="n">
        <v>20</v>
      </c>
      <c r="B219" s="122" t="n"/>
      <c r="C219" s="123" t="n"/>
      <c r="D219" s="123" t="n"/>
      <c r="E219" s="123" t="n"/>
      <c r="F219" s="123" t="n"/>
      <c r="G219" s="123" t="n"/>
      <c r="H219" s="123" t="n"/>
      <c r="I219" s="123" t="n"/>
      <c r="J219" s="123" t="n"/>
      <c r="K219" s="123" t="n"/>
      <c r="L219" s="123" t="n"/>
      <c r="M219" s="123" t="n"/>
      <c r="N219" s="123" t="n"/>
      <c r="O219" s="123" t="n"/>
      <c r="P219" s="123" t="n"/>
      <c r="Q219" s="123" t="n"/>
      <c r="R219" s="123" t="n"/>
      <c r="S219" s="123" t="n"/>
      <c r="T219" s="124" t="n"/>
    </row>
    <row r="220">
      <c r="A220" s="45" t="n">
        <v>21</v>
      </c>
      <c r="B220" s="122"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4" t="n"/>
    </row>
    <row r="221">
      <c r="A221" s="45" t="n">
        <v>22</v>
      </c>
      <c r="B221" s="122" t="n"/>
      <c r="C221" s="123" t="n"/>
      <c r="D221" s="123" t="n"/>
      <c r="E221" s="123" t="n"/>
      <c r="F221" s="123" t="n"/>
      <c r="G221" s="123" t="n"/>
      <c r="H221" s="123" t="n"/>
      <c r="I221" s="123" t="n"/>
      <c r="J221" s="123" t="n"/>
      <c r="K221" s="123" t="n"/>
      <c r="L221" s="123" t="n"/>
      <c r="M221" s="123" t="n"/>
      <c r="N221" s="123" t="n"/>
      <c r="O221" s="123" t="n"/>
      <c r="P221" s="123" t="n"/>
      <c r="Q221" s="123" t="n"/>
      <c r="R221" s="123" t="n"/>
      <c r="S221" s="123" t="n"/>
      <c r="T221" s="124" t="n"/>
    </row>
    <row r="222">
      <c r="A222" s="45" t="n">
        <v>23</v>
      </c>
      <c r="B222" s="122"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4" t="n"/>
    </row>
    <row r="223">
      <c r="A223" s="45" t="n">
        <v>24</v>
      </c>
      <c r="B223" s="122" t="n"/>
      <c r="C223" s="123" t="n"/>
      <c r="D223" s="123" t="n"/>
      <c r="E223" s="123" t="n"/>
      <c r="F223" s="123" t="n"/>
      <c r="G223" s="123" t="n"/>
      <c r="H223" s="123" t="n"/>
      <c r="I223" s="123" t="n"/>
      <c r="J223" s="123" t="n"/>
      <c r="K223" s="123" t="n"/>
      <c r="L223" s="123" t="n"/>
      <c r="M223" s="123" t="n"/>
      <c r="N223" s="123" t="n"/>
      <c r="O223" s="123" t="n"/>
      <c r="P223" s="123" t="n"/>
      <c r="Q223" s="123" t="n"/>
      <c r="R223" s="123" t="n"/>
      <c r="S223" s="123" t="n"/>
      <c r="T223" s="124" t="n"/>
    </row>
    <row r="224">
      <c r="A224" s="45" t="n">
        <v>25</v>
      </c>
      <c r="B224" s="122" t="n"/>
      <c r="C224" s="123" t="n"/>
      <c r="D224" s="123" t="n"/>
      <c r="E224" s="123" t="n"/>
      <c r="F224" s="123" t="n"/>
      <c r="G224" s="123" t="n"/>
      <c r="H224" s="123" t="n"/>
      <c r="I224" s="123" t="n"/>
      <c r="J224" s="123" t="n"/>
      <c r="K224" s="123" t="n"/>
      <c r="L224" s="123" t="n"/>
      <c r="M224" s="123" t="n"/>
      <c r="N224" s="123" t="n"/>
      <c r="O224" s="123" t="n"/>
      <c r="P224" s="123" t="n"/>
      <c r="Q224" s="123" t="n"/>
      <c r="R224" s="123" t="n"/>
      <c r="S224" s="123" t="n"/>
      <c r="T224" s="124" t="n"/>
    </row>
    <row r="225">
      <c r="A225" s="45" t="n">
        <v>26</v>
      </c>
      <c r="B225" s="122" t="n"/>
      <c r="C225" s="123" t="n"/>
      <c r="D225" s="123" t="n"/>
      <c r="E225" s="123" t="n"/>
      <c r="F225" s="123" t="n"/>
      <c r="G225" s="123" t="n"/>
      <c r="H225" s="123" t="n"/>
      <c r="I225" s="123" t="n"/>
      <c r="J225" s="123" t="n"/>
      <c r="K225" s="123" t="n"/>
      <c r="L225" s="123" t="n"/>
      <c r="M225" s="123" t="n"/>
      <c r="N225" s="123" t="n"/>
      <c r="O225" s="123" t="n"/>
      <c r="P225" s="123" t="n"/>
      <c r="Q225" s="123" t="n"/>
      <c r="R225" s="123" t="n"/>
      <c r="S225" s="123" t="n"/>
      <c r="T225" s="124" t="n"/>
    </row>
    <row r="226">
      <c r="A226" s="45" t="n">
        <v>27</v>
      </c>
      <c r="B226" s="122" t="n"/>
      <c r="C226" s="123" t="n"/>
      <c r="D226" s="123" t="n"/>
      <c r="E226" s="123" t="n"/>
      <c r="F226" s="123" t="n"/>
      <c r="G226" s="123" t="n"/>
      <c r="H226" s="123" t="n"/>
      <c r="I226" s="123" t="n"/>
      <c r="J226" s="123" t="n"/>
      <c r="K226" s="123" t="n"/>
      <c r="L226" s="123" t="n"/>
      <c r="M226" s="123" t="n"/>
      <c r="N226" s="123" t="n"/>
      <c r="O226" s="123" t="n"/>
      <c r="P226" s="123" t="n"/>
      <c r="Q226" s="123" t="n"/>
      <c r="R226" s="123" t="n"/>
      <c r="S226" s="123" t="n"/>
      <c r="T226" s="124" t="n"/>
    </row>
    <row r="227">
      <c r="A227" s="45" t="n">
        <v>28</v>
      </c>
      <c r="B227" s="122" t="n"/>
      <c r="C227" s="123" t="n"/>
      <c r="D227" s="123" t="n"/>
      <c r="E227" s="123" t="n"/>
      <c r="F227" s="123" t="n"/>
      <c r="G227" s="123" t="n"/>
      <c r="H227" s="123" t="n"/>
      <c r="I227" s="123" t="n"/>
      <c r="J227" s="123" t="n"/>
      <c r="K227" s="123" t="n"/>
      <c r="L227" s="123" t="n"/>
      <c r="M227" s="123" t="n"/>
      <c r="N227" s="123" t="n"/>
      <c r="O227" s="123" t="n"/>
      <c r="P227" s="123" t="n"/>
      <c r="Q227" s="123" t="n"/>
      <c r="R227" s="123" t="n"/>
      <c r="S227" s="123" t="n"/>
      <c r="T227" s="124" t="n"/>
    </row>
    <row r="228">
      <c r="A228" s="45" t="n">
        <v>29</v>
      </c>
      <c r="B228" s="122" t="n"/>
      <c r="C228" s="123" t="n"/>
      <c r="D228" s="123" t="n"/>
      <c r="E228" s="123" t="n"/>
      <c r="F228" s="123" t="n"/>
      <c r="G228" s="123" t="n"/>
      <c r="H228" s="123" t="n"/>
      <c r="I228" s="123" t="n"/>
      <c r="J228" s="123" t="n"/>
      <c r="K228" s="123" t="n"/>
      <c r="L228" s="123" t="n"/>
      <c r="M228" s="123" t="n"/>
      <c r="N228" s="123" t="n"/>
      <c r="O228" s="123" t="n"/>
      <c r="P228" s="123" t="n"/>
      <c r="Q228" s="123" t="n"/>
      <c r="R228" s="123" t="n"/>
      <c r="S228" s="123" t="n"/>
      <c r="T228" s="124" t="n"/>
    </row>
    <row r="229">
      <c r="A229" s="45" t="n">
        <v>30</v>
      </c>
      <c r="B229" s="122" t="n"/>
      <c r="C229" s="123" t="n"/>
      <c r="D229" s="123" t="n"/>
      <c r="E229" s="123" t="n"/>
      <c r="F229" s="123" t="n"/>
      <c r="G229" s="123" t="n"/>
      <c r="H229" s="123" t="n"/>
      <c r="I229" s="123" t="n"/>
      <c r="J229" s="123" t="n"/>
      <c r="K229" s="123" t="n"/>
      <c r="L229" s="123" t="n"/>
      <c r="M229" s="123" t="n"/>
      <c r="N229" s="123" t="n"/>
      <c r="O229" s="123" t="n"/>
      <c r="P229" s="123" t="n"/>
      <c r="Q229" s="123" t="n"/>
      <c r="R229" s="123" t="n"/>
      <c r="S229" s="123" t="n"/>
      <c r="T229" s="124" t="n"/>
    </row>
    <row r="230">
      <c r="A230" s="45" t="n">
        <v>31</v>
      </c>
      <c r="B230" s="122" t="n"/>
      <c r="C230" s="123" t="n"/>
      <c r="D230" s="123" t="n"/>
      <c r="E230" s="123" t="n"/>
      <c r="F230" s="123" t="n"/>
      <c r="G230" s="123" t="n"/>
      <c r="H230" s="123" t="n"/>
      <c r="I230" s="123" t="n"/>
      <c r="J230" s="123" t="n"/>
      <c r="K230" s="123" t="n"/>
      <c r="L230" s="123" t="n"/>
      <c r="M230" s="123" t="n"/>
      <c r="N230" s="123" t="n"/>
      <c r="O230" s="123" t="n"/>
      <c r="P230" s="123" t="n"/>
      <c r="Q230" s="123" t="n"/>
      <c r="R230" s="123" t="n"/>
      <c r="S230" s="123" t="n"/>
      <c r="T230" s="124" t="n"/>
    </row>
    <row r="231">
      <c r="A231" s="45" t="n">
        <v>32</v>
      </c>
      <c r="B231" s="122" t="n"/>
      <c r="C231" s="123" t="n"/>
      <c r="D231" s="123" t="n"/>
      <c r="E231" s="123" t="n"/>
      <c r="F231" s="123" t="n"/>
      <c r="G231" s="123" t="n"/>
      <c r="H231" s="123" t="n"/>
      <c r="I231" s="123" t="n"/>
      <c r="J231" s="123" t="n"/>
      <c r="K231" s="123" t="n"/>
      <c r="L231" s="123" t="n"/>
      <c r="M231" s="123" t="n"/>
      <c r="N231" s="123" t="n"/>
      <c r="O231" s="123" t="n"/>
      <c r="P231" s="123" t="n"/>
      <c r="Q231" s="123" t="n"/>
      <c r="R231" s="123" t="n"/>
      <c r="S231" s="123" t="n"/>
      <c r="T231" s="124" t="n"/>
    </row>
    <row r="232">
      <c r="A232" s="45" t="n">
        <v>33</v>
      </c>
      <c r="B232" s="122" t="n"/>
      <c r="C232" s="123" t="n"/>
      <c r="D232" s="123" t="n"/>
      <c r="E232" s="123" t="n"/>
      <c r="F232" s="123" t="n"/>
      <c r="G232" s="123" t="n"/>
      <c r="H232" s="123" t="n"/>
      <c r="I232" s="123" t="n"/>
      <c r="J232" s="123" t="n"/>
      <c r="K232" s="123" t="n"/>
      <c r="L232" s="123" t="n"/>
      <c r="M232" s="123" t="n"/>
      <c r="N232" s="123" t="n"/>
      <c r="O232" s="123" t="n"/>
      <c r="P232" s="123" t="n"/>
      <c r="Q232" s="123" t="n"/>
      <c r="R232" s="123" t="n"/>
      <c r="S232" s="123" t="n"/>
      <c r="T232" s="124" t="n"/>
    </row>
    <row r="233">
      <c r="A233" s="45" t="n">
        <v>34</v>
      </c>
      <c r="B233" s="122" t="n"/>
      <c r="C233" s="123" t="n"/>
      <c r="D233" s="123" t="n"/>
      <c r="E233" s="123" t="n"/>
      <c r="F233" s="123" t="n"/>
      <c r="G233" s="123" t="n"/>
      <c r="H233" s="123" t="n"/>
      <c r="I233" s="123" t="n"/>
      <c r="J233" s="123" t="n"/>
      <c r="K233" s="123" t="n"/>
      <c r="L233" s="123" t="n"/>
      <c r="M233" s="123" t="n"/>
      <c r="N233" s="123" t="n"/>
      <c r="O233" s="123" t="n"/>
      <c r="P233" s="123" t="n"/>
      <c r="Q233" s="123" t="n"/>
      <c r="R233" s="123" t="n"/>
      <c r="S233" s="123" t="n"/>
      <c r="T233" s="124" t="n"/>
    </row>
    <row r="234">
      <c r="A234" s="45" t="n">
        <v>35</v>
      </c>
      <c r="B234" s="122" t="n"/>
      <c r="C234" s="123" t="n"/>
      <c r="D234" s="123" t="n"/>
      <c r="E234" s="123" t="n"/>
      <c r="F234" s="123" t="n"/>
      <c r="G234" s="123" t="n"/>
      <c r="H234" s="123" t="n"/>
      <c r="I234" s="123" t="n"/>
      <c r="J234" s="123" t="n"/>
      <c r="K234" s="123" t="n"/>
      <c r="L234" s="123" t="n"/>
      <c r="M234" s="123" t="n"/>
      <c r="N234" s="123" t="n"/>
      <c r="O234" s="123" t="n"/>
      <c r="P234" s="123" t="n"/>
      <c r="Q234" s="123" t="n"/>
      <c r="R234" s="123" t="n"/>
      <c r="S234" s="123" t="n"/>
      <c r="T234" s="124" t="n"/>
    </row>
    <row r="235">
      <c r="A235" s="45" t="n">
        <v>36</v>
      </c>
      <c r="B235" s="122" t="n"/>
      <c r="C235" s="123" t="n"/>
      <c r="D235" s="123" t="n"/>
      <c r="E235" s="123" t="n"/>
      <c r="F235" s="123" t="n"/>
      <c r="G235" s="123" t="n"/>
      <c r="H235" s="123" t="n"/>
      <c r="I235" s="123" t="n"/>
      <c r="J235" s="123" t="n"/>
      <c r="K235" s="123" t="n"/>
      <c r="L235" s="123" t="n"/>
      <c r="M235" s="123" t="n"/>
      <c r="N235" s="123" t="n"/>
      <c r="O235" s="123" t="n"/>
      <c r="P235" s="123" t="n"/>
      <c r="Q235" s="123" t="n"/>
      <c r="R235" s="123" t="n"/>
      <c r="S235" s="123" t="n"/>
      <c r="T235" s="124" t="n"/>
    </row>
    <row r="236">
      <c r="A236" s="45" t="n">
        <v>37</v>
      </c>
      <c r="B236" s="122" t="n"/>
      <c r="C236" s="123" t="n"/>
      <c r="D236" s="123" t="n"/>
      <c r="E236" s="123" t="n"/>
      <c r="F236" s="123" t="n"/>
      <c r="G236" s="123" t="n"/>
      <c r="H236" s="123" t="n"/>
      <c r="I236" s="123" t="n"/>
      <c r="J236" s="123" t="n"/>
      <c r="K236" s="123" t="n"/>
      <c r="L236" s="123" t="n"/>
      <c r="M236" s="123" t="n"/>
      <c r="N236" s="123" t="n"/>
      <c r="O236" s="123" t="n"/>
      <c r="P236" s="123" t="n"/>
      <c r="Q236" s="123" t="n"/>
      <c r="R236" s="123" t="n"/>
      <c r="S236" s="123" t="n"/>
      <c r="T236" s="124" t="n"/>
    </row>
    <row r="237">
      <c r="A237" s="45" t="n">
        <v>38</v>
      </c>
      <c r="B237" s="122" t="n"/>
      <c r="C237" s="123" t="n"/>
      <c r="D237" s="123" t="n"/>
      <c r="E237" s="123" t="n"/>
      <c r="F237" s="123" t="n"/>
      <c r="G237" s="123" t="n"/>
      <c r="H237" s="123" t="n"/>
      <c r="I237" s="123" t="n"/>
      <c r="J237" s="123" t="n"/>
      <c r="K237" s="123" t="n"/>
      <c r="L237" s="123" t="n"/>
      <c r="M237" s="123" t="n"/>
      <c r="N237" s="123" t="n"/>
      <c r="O237" s="123" t="n"/>
      <c r="P237" s="123" t="n"/>
      <c r="Q237" s="123" t="n"/>
      <c r="R237" s="123" t="n"/>
      <c r="S237" s="123" t="n"/>
      <c r="T237" s="124" t="n"/>
    </row>
    <row r="238">
      <c r="A238" s="45" t="n">
        <v>39</v>
      </c>
      <c r="B238" s="122" t="n"/>
      <c r="C238" s="123" t="n"/>
      <c r="D238" s="123" t="n"/>
      <c r="E238" s="123" t="n"/>
      <c r="F238" s="123" t="n"/>
      <c r="G238" s="123" t="n"/>
      <c r="H238" s="123" t="n"/>
      <c r="I238" s="123" t="n"/>
      <c r="J238" s="123" t="n"/>
      <c r="K238" s="123" t="n"/>
      <c r="L238" s="123" t="n"/>
      <c r="M238" s="123" t="n"/>
      <c r="N238" s="123" t="n"/>
      <c r="O238" s="123" t="n"/>
      <c r="P238" s="123" t="n"/>
      <c r="Q238" s="123" t="n"/>
      <c r="R238" s="123" t="n"/>
      <c r="S238" s="123" t="n"/>
      <c r="T238" s="124" t="n"/>
    </row>
    <row r="239">
      <c r="A239" s="45" t="n">
        <v>40</v>
      </c>
      <c r="B239" s="122" t="n"/>
      <c r="C239" s="123" t="n"/>
      <c r="D239" s="123" t="n"/>
      <c r="E239" s="123" t="n"/>
      <c r="F239" s="123" t="n"/>
      <c r="G239" s="123" t="n"/>
      <c r="H239" s="123" t="n"/>
      <c r="I239" s="123" t="n"/>
      <c r="J239" s="123" t="n"/>
      <c r="K239" s="123" t="n"/>
      <c r="L239" s="123" t="n"/>
      <c r="M239" s="123" t="n"/>
      <c r="N239" s="123" t="n"/>
      <c r="O239" s="123" t="n"/>
      <c r="P239" s="123" t="n"/>
      <c r="Q239" s="123" t="n"/>
      <c r="R239" s="123" t="n"/>
      <c r="S239" s="123" t="n"/>
      <c r="T239" s="124" t="n"/>
    </row>
    <row r="240">
      <c r="A240" s="45" t="n">
        <v>41</v>
      </c>
      <c r="B240" s="122" t="n"/>
      <c r="C240" s="123" t="n"/>
      <c r="D240" s="123" t="n"/>
      <c r="E240" s="123" t="n"/>
      <c r="F240" s="123" t="n"/>
      <c r="G240" s="123" t="n"/>
      <c r="H240" s="123" t="n"/>
      <c r="I240" s="123" t="n"/>
      <c r="J240" s="123" t="n"/>
      <c r="K240" s="123" t="n"/>
      <c r="L240" s="123" t="n"/>
      <c r="M240" s="123" t="n"/>
      <c r="N240" s="123" t="n"/>
      <c r="O240" s="123" t="n"/>
      <c r="P240" s="123" t="n"/>
      <c r="Q240" s="123" t="n"/>
      <c r="R240" s="123" t="n"/>
      <c r="S240" s="123" t="n"/>
      <c r="T240" s="124" t="n"/>
    </row>
    <row r="241">
      <c r="A241" s="45" t="n">
        <v>42</v>
      </c>
      <c r="B241" s="122" t="n"/>
      <c r="C241" s="123" t="n"/>
      <c r="D241" s="123" t="n"/>
      <c r="E241" s="123" t="n"/>
      <c r="F241" s="123" t="n"/>
      <c r="G241" s="123" t="n"/>
      <c r="H241" s="123" t="n"/>
      <c r="I241" s="123" t="n"/>
      <c r="J241" s="123" t="n"/>
      <c r="K241" s="123" t="n"/>
      <c r="L241" s="123" t="n"/>
      <c r="M241" s="123" t="n"/>
      <c r="N241" s="123" t="n"/>
      <c r="O241" s="123" t="n"/>
      <c r="P241" s="123" t="n"/>
      <c r="Q241" s="123" t="n"/>
      <c r="R241" s="123" t="n"/>
      <c r="S241" s="123" t="n"/>
      <c r="T241" s="124" t="n"/>
    </row>
    <row r="242">
      <c r="A242" s="45" t="n">
        <v>43</v>
      </c>
      <c r="B242" s="122" t="n"/>
      <c r="C242" s="123" t="n"/>
      <c r="D242" s="123" t="n"/>
      <c r="E242" s="123" t="n"/>
      <c r="F242" s="123" t="n"/>
      <c r="G242" s="123" t="n"/>
      <c r="H242" s="123" t="n"/>
      <c r="I242" s="123" t="n"/>
      <c r="J242" s="123" t="n"/>
      <c r="K242" s="123" t="n"/>
      <c r="L242" s="123" t="n"/>
      <c r="M242" s="123" t="n"/>
      <c r="N242" s="123" t="n"/>
      <c r="O242" s="123" t="n"/>
      <c r="P242" s="123" t="n"/>
      <c r="Q242" s="123" t="n"/>
      <c r="R242" s="123" t="n"/>
      <c r="S242" s="123" t="n"/>
      <c r="T242" s="124" t="n"/>
    </row>
    <row r="243">
      <c r="A243" s="45" t="n">
        <v>44</v>
      </c>
      <c r="B243" s="122"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4" t="n"/>
    </row>
    <row r="244">
      <c r="A244" s="45" t="n">
        <v>45</v>
      </c>
      <c r="B244" s="122" t="n"/>
      <c r="C244" s="123" t="n"/>
      <c r="D244" s="123" t="n"/>
      <c r="E244" s="123" t="n"/>
      <c r="F244" s="123" t="n"/>
      <c r="G244" s="123" t="n"/>
      <c r="H244" s="123" t="n"/>
      <c r="I244" s="123" t="n"/>
      <c r="J244" s="123" t="n"/>
      <c r="K244" s="123" t="n"/>
      <c r="L244" s="123" t="n"/>
      <c r="M244" s="123" t="n"/>
      <c r="N244" s="123" t="n"/>
      <c r="O244" s="123" t="n"/>
      <c r="P244" s="123" t="n"/>
      <c r="Q244" s="123" t="n"/>
      <c r="R244" s="123" t="n"/>
      <c r="S244" s="123" t="n"/>
      <c r="T244" s="124" t="n"/>
    </row>
    <row r="245">
      <c r="A245" s="45" t="n">
        <v>46</v>
      </c>
      <c r="B245" s="122" t="n"/>
      <c r="C245" s="123" t="n"/>
      <c r="D245" s="123" t="n"/>
      <c r="E245" s="123" t="n"/>
      <c r="F245" s="123" t="n"/>
      <c r="G245" s="123" t="n"/>
      <c r="H245" s="123" t="n"/>
      <c r="I245" s="123" t="n"/>
      <c r="J245" s="123" t="n"/>
      <c r="K245" s="123" t="n"/>
      <c r="L245" s="123" t="n"/>
      <c r="M245" s="123" t="n"/>
      <c r="N245" s="123" t="n"/>
      <c r="O245" s="123" t="n"/>
      <c r="P245" s="123" t="n"/>
      <c r="Q245" s="123" t="n"/>
      <c r="R245" s="123" t="n"/>
      <c r="S245" s="123" t="n"/>
      <c r="T245" s="124" t="n"/>
    </row>
    <row r="246">
      <c r="A246" s="45" t="n">
        <v>47</v>
      </c>
      <c r="B246" s="122" t="n"/>
      <c r="C246" s="123" t="n"/>
      <c r="D246" s="123" t="n"/>
      <c r="E246" s="123" t="n"/>
      <c r="F246" s="123" t="n"/>
      <c r="G246" s="123" t="n"/>
      <c r="H246" s="123" t="n"/>
      <c r="I246" s="123" t="n"/>
      <c r="J246" s="123" t="n"/>
      <c r="K246" s="123" t="n"/>
      <c r="L246" s="123" t="n"/>
      <c r="M246" s="123" t="n"/>
      <c r="N246" s="123" t="n"/>
      <c r="O246" s="123" t="n"/>
      <c r="P246" s="123" t="n"/>
      <c r="Q246" s="123" t="n"/>
      <c r="R246" s="123" t="n"/>
      <c r="S246" s="123" t="n"/>
      <c r="T246" s="124" t="n"/>
    </row>
    <row r="247">
      <c r="A247" s="45" t="n">
        <v>48</v>
      </c>
      <c r="B247" s="122" t="n"/>
      <c r="C247" s="123" t="n"/>
      <c r="D247" s="123" t="n"/>
      <c r="E247" s="123" t="n"/>
      <c r="F247" s="123" t="n"/>
      <c r="G247" s="123" t="n"/>
      <c r="H247" s="123" t="n"/>
      <c r="I247" s="123" t="n"/>
      <c r="J247" s="123" t="n"/>
      <c r="K247" s="123" t="n"/>
      <c r="L247" s="123" t="n"/>
      <c r="M247" s="123" t="n"/>
      <c r="N247" s="123" t="n"/>
      <c r="O247" s="123" t="n"/>
      <c r="P247" s="123" t="n"/>
      <c r="Q247" s="123" t="n"/>
      <c r="R247" s="123" t="n"/>
      <c r="S247" s="123" t="n"/>
      <c r="T247" s="124" t="n"/>
    </row>
    <row r="248">
      <c r="A248" s="45" t="n">
        <v>49</v>
      </c>
      <c r="B248" s="122" t="n"/>
      <c r="C248" s="123" t="n"/>
      <c r="D248" s="123" t="n"/>
      <c r="E248" s="123" t="n"/>
      <c r="F248" s="123" t="n"/>
      <c r="G248" s="123" t="n"/>
      <c r="H248" s="123" t="n"/>
      <c r="I248" s="123" t="n"/>
      <c r="J248" s="123" t="n"/>
      <c r="K248" s="123" t="n"/>
      <c r="L248" s="123" t="n"/>
      <c r="M248" s="123" t="n"/>
      <c r="N248" s="123" t="n"/>
      <c r="O248" s="123" t="n"/>
      <c r="P248" s="123" t="n"/>
      <c r="Q248" s="123" t="n"/>
      <c r="R248" s="123" t="n"/>
      <c r="S248" s="123" t="n"/>
      <c r="T248" s="124" t="n"/>
    </row>
    <row r="249">
      <c r="A249" s="45" t="n">
        <v>50</v>
      </c>
      <c r="B249" s="122" t="n"/>
      <c r="C249" s="123" t="n"/>
      <c r="D249" s="123" t="n"/>
      <c r="E249" s="123" t="n"/>
      <c r="F249" s="123" t="n"/>
      <c r="G249" s="123" t="n"/>
      <c r="H249" s="123" t="n"/>
      <c r="I249" s="123" t="n"/>
      <c r="J249" s="123" t="n"/>
      <c r="K249" s="123" t="n"/>
      <c r="L249" s="123" t="n"/>
      <c r="M249" s="123" t="n"/>
      <c r="N249" s="123" t="n"/>
      <c r="O249" s="123" t="n"/>
      <c r="P249" s="123" t="n"/>
      <c r="Q249" s="123" t="n"/>
      <c r="R249" s="123" t="n"/>
      <c r="S249" s="123" t="n"/>
      <c r="T249" s="124" t="n"/>
    </row>
    <row r="250">
      <c r="A250" s="45" t="n">
        <v>51</v>
      </c>
      <c r="B250" s="122" t="n"/>
      <c r="C250" s="123" t="n"/>
      <c r="D250" s="123" t="n"/>
      <c r="E250" s="123" t="n"/>
      <c r="F250" s="123" t="n"/>
      <c r="G250" s="123" t="n"/>
      <c r="H250" s="123" t="n"/>
      <c r="I250" s="123" t="n"/>
      <c r="J250" s="123" t="n"/>
      <c r="K250" s="123" t="n"/>
      <c r="L250" s="123" t="n"/>
      <c r="M250" s="123" t="n"/>
      <c r="N250" s="123" t="n"/>
      <c r="O250" s="123" t="n"/>
      <c r="P250" s="123" t="n"/>
      <c r="Q250" s="123" t="n"/>
      <c r="R250" s="123" t="n"/>
      <c r="S250" s="123" t="n"/>
      <c r="T250" s="124" t="n"/>
    </row>
    <row r="251">
      <c r="A251" s="45" t="n">
        <v>52</v>
      </c>
      <c r="B251" s="122" t="n"/>
      <c r="C251" s="123" t="n"/>
      <c r="D251" s="123" t="n"/>
      <c r="E251" s="123" t="n"/>
      <c r="F251" s="123" t="n"/>
      <c r="G251" s="123" t="n"/>
      <c r="H251" s="123" t="n"/>
      <c r="I251" s="123" t="n"/>
      <c r="J251" s="123" t="n"/>
      <c r="K251" s="123" t="n"/>
      <c r="L251" s="123" t="n"/>
      <c r="M251" s="123" t="n"/>
      <c r="N251" s="123" t="n"/>
      <c r="O251" s="123" t="n"/>
      <c r="P251" s="123" t="n"/>
      <c r="Q251" s="123" t="n"/>
      <c r="R251" s="123" t="n"/>
      <c r="S251" s="123" t="n"/>
      <c r="T251" s="124" t="n"/>
    </row>
    <row r="252">
      <c r="A252" s="45" t="n">
        <v>53</v>
      </c>
      <c r="B252" s="122" t="n"/>
      <c r="C252" s="123" t="n"/>
      <c r="D252" s="123" t="n"/>
      <c r="E252" s="123" t="n"/>
      <c r="F252" s="123" t="n"/>
      <c r="G252" s="123" t="n"/>
      <c r="H252" s="123" t="n"/>
      <c r="I252" s="123" t="n"/>
      <c r="J252" s="123" t="n"/>
      <c r="K252" s="123" t="n"/>
      <c r="L252" s="123" t="n"/>
      <c r="M252" s="123" t="n"/>
      <c r="N252" s="123" t="n"/>
      <c r="O252" s="123" t="n"/>
      <c r="P252" s="123" t="n"/>
      <c r="Q252" s="123" t="n"/>
      <c r="R252" s="123" t="n"/>
      <c r="S252" s="123" t="n"/>
      <c r="T252" s="124" t="n"/>
    </row>
    <row r="253">
      <c r="A253" s="45" t="n">
        <v>54</v>
      </c>
      <c r="B253" s="122" t="n"/>
      <c r="C253" s="123" t="n"/>
      <c r="D253" s="123" t="n"/>
      <c r="E253" s="123" t="n"/>
      <c r="F253" s="123" t="n"/>
      <c r="G253" s="123" t="n"/>
      <c r="H253" s="123" t="n"/>
      <c r="I253" s="123" t="n"/>
      <c r="J253" s="123" t="n"/>
      <c r="K253" s="123" t="n"/>
      <c r="L253" s="123" t="n"/>
      <c r="M253" s="123" t="n"/>
      <c r="N253" s="123" t="n"/>
      <c r="O253" s="123" t="n"/>
      <c r="P253" s="123" t="n"/>
      <c r="Q253" s="123" t="n"/>
      <c r="R253" s="123" t="n"/>
      <c r="S253" s="123" t="n"/>
      <c r="T253" s="124" t="n"/>
    </row>
    <row r="254">
      <c r="A254" s="45" t="n">
        <v>55</v>
      </c>
      <c r="B254" s="122" t="n"/>
      <c r="C254" s="123" t="n"/>
      <c r="D254" s="123" t="n"/>
      <c r="E254" s="123" t="n"/>
      <c r="F254" s="123" t="n"/>
      <c r="G254" s="123" t="n"/>
      <c r="H254" s="123" t="n"/>
      <c r="I254" s="123" t="n"/>
      <c r="J254" s="123" t="n"/>
      <c r="K254" s="123" t="n"/>
      <c r="L254" s="123" t="n"/>
      <c r="M254" s="123" t="n"/>
      <c r="N254" s="123" t="n"/>
      <c r="O254" s="123" t="n"/>
      <c r="P254" s="123" t="n"/>
      <c r="Q254" s="123" t="n"/>
      <c r="R254" s="123" t="n"/>
      <c r="S254" s="123" t="n"/>
      <c r="T254" s="124" t="n"/>
    </row>
    <row r="255">
      <c r="A255" s="45" t="n">
        <v>56</v>
      </c>
      <c r="B255" s="122" t="n"/>
      <c r="C255" s="123" t="n"/>
      <c r="D255" s="123" t="n"/>
      <c r="E255" s="123" t="n"/>
      <c r="F255" s="123" t="n"/>
      <c r="G255" s="123" t="n"/>
      <c r="H255" s="123" t="n"/>
      <c r="I255" s="123" t="n"/>
      <c r="J255" s="123" t="n"/>
      <c r="K255" s="123" t="n"/>
      <c r="L255" s="123" t="n"/>
      <c r="M255" s="123" t="n"/>
      <c r="N255" s="123" t="n"/>
      <c r="O255" s="123" t="n"/>
      <c r="P255" s="123" t="n"/>
      <c r="Q255" s="123" t="n"/>
      <c r="R255" s="123" t="n"/>
      <c r="S255" s="123" t="n"/>
      <c r="T255" s="124" t="n"/>
    </row>
    <row r="256">
      <c r="A256" s="45" t="n">
        <v>57</v>
      </c>
      <c r="B256" s="122" t="n"/>
      <c r="C256" s="123" t="n"/>
      <c r="D256" s="123" t="n"/>
      <c r="E256" s="123" t="n"/>
      <c r="F256" s="123" t="n"/>
      <c r="G256" s="123" t="n"/>
      <c r="H256" s="123" t="n"/>
      <c r="I256" s="123" t="n"/>
      <c r="J256" s="123" t="n"/>
      <c r="K256" s="123" t="n"/>
      <c r="L256" s="123" t="n"/>
      <c r="M256" s="123" t="n"/>
      <c r="N256" s="123" t="n"/>
      <c r="O256" s="123" t="n"/>
      <c r="P256" s="123" t="n"/>
      <c r="Q256" s="123" t="n"/>
      <c r="R256" s="123" t="n"/>
      <c r="S256" s="123" t="n"/>
      <c r="T256" s="124" t="n"/>
    </row>
    <row r="257">
      <c r="A257" s="45" t="n">
        <v>58</v>
      </c>
      <c r="B257" s="122" t="n"/>
      <c r="C257" s="123" t="n"/>
      <c r="D257" s="123" t="n"/>
      <c r="E257" s="123" t="n"/>
      <c r="F257" s="123" t="n"/>
      <c r="G257" s="123" t="n"/>
      <c r="H257" s="123" t="n"/>
      <c r="I257" s="123" t="n"/>
      <c r="J257" s="123" t="n"/>
      <c r="K257" s="123" t="n"/>
      <c r="L257" s="123" t="n"/>
      <c r="M257" s="123" t="n"/>
      <c r="N257" s="123" t="n"/>
      <c r="O257" s="123" t="n"/>
      <c r="P257" s="123" t="n"/>
      <c r="Q257" s="123" t="n"/>
      <c r="R257" s="123" t="n"/>
      <c r="S257" s="123" t="n"/>
      <c r="T257" s="124" t="n"/>
    </row>
    <row r="258">
      <c r="A258" s="45" t="n">
        <v>59</v>
      </c>
      <c r="B258" s="122" t="n"/>
      <c r="C258" s="123" t="n"/>
      <c r="D258" s="123" t="n"/>
      <c r="E258" s="123" t="n"/>
      <c r="F258" s="123" t="n"/>
      <c r="G258" s="123" t="n"/>
      <c r="H258" s="123" t="n"/>
      <c r="I258" s="123" t="n"/>
      <c r="J258" s="123" t="n"/>
      <c r="K258" s="123" t="n"/>
      <c r="L258" s="123" t="n"/>
      <c r="M258" s="123" t="n"/>
      <c r="N258" s="123" t="n"/>
      <c r="O258" s="123" t="n"/>
      <c r="P258" s="123" t="n"/>
      <c r="Q258" s="123" t="n"/>
      <c r="R258" s="123" t="n"/>
      <c r="S258" s="123" t="n"/>
      <c r="T258" s="124" t="n"/>
    </row>
    <row r="259">
      <c r="A259" s="45" t="n">
        <v>60</v>
      </c>
      <c r="B259" s="122" t="n"/>
      <c r="C259" s="123" t="n"/>
      <c r="D259" s="123" t="n"/>
      <c r="E259" s="123" t="n"/>
      <c r="F259" s="123" t="n"/>
      <c r="G259" s="123" t="n"/>
      <c r="H259" s="123" t="n"/>
      <c r="I259" s="123" t="n"/>
      <c r="J259" s="123" t="n"/>
      <c r="K259" s="123" t="n"/>
      <c r="L259" s="123" t="n"/>
      <c r="M259" s="123" t="n"/>
      <c r="N259" s="123" t="n"/>
      <c r="O259" s="123" t="n"/>
      <c r="P259" s="123" t="n"/>
      <c r="Q259" s="123" t="n"/>
      <c r="R259" s="123" t="n"/>
      <c r="S259" s="123" t="n"/>
      <c r="T259" s="124" t="n"/>
    </row>
    <row r="260"/>
    <row r="261"/>
    <row r="262">
      <c r="A262" s="118"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2"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4" t="n"/>
    </row>
    <row r="265">
      <c r="A265" s="45" t="n">
        <v>2</v>
      </c>
      <c r="B265" s="122" t="n"/>
      <c r="C265" s="123" t="n"/>
      <c r="D265" s="123" t="n"/>
      <c r="E265" s="123" t="n"/>
      <c r="F265" s="123" t="n"/>
      <c r="G265" s="123" t="n"/>
      <c r="H265" s="123" t="n"/>
      <c r="I265" s="123" t="n"/>
      <c r="J265" s="123" t="n"/>
      <c r="K265" s="123" t="n"/>
      <c r="L265" s="123" t="n"/>
      <c r="M265" s="123" t="n"/>
      <c r="N265" s="123" t="n"/>
      <c r="O265" s="123" t="n"/>
      <c r="P265" s="123" t="n"/>
      <c r="Q265" s="123" t="n"/>
      <c r="R265" s="123" t="n"/>
      <c r="S265" s="123" t="n"/>
      <c r="T265" s="124" t="n"/>
    </row>
    <row r="266">
      <c r="A266" s="45" t="n">
        <v>3</v>
      </c>
      <c r="B266" s="122" t="n"/>
      <c r="C266" s="123" t="n"/>
      <c r="D266" s="123" t="n"/>
      <c r="E266" s="123" t="n"/>
      <c r="F266" s="123" t="n"/>
      <c r="G266" s="123" t="n"/>
      <c r="H266" s="123" t="n"/>
      <c r="I266" s="123" t="n"/>
      <c r="J266" s="123" t="n"/>
      <c r="K266" s="123" t="n"/>
      <c r="L266" s="123" t="n"/>
      <c r="M266" s="123" t="n"/>
      <c r="N266" s="123" t="n"/>
      <c r="O266" s="123" t="n"/>
      <c r="P266" s="123" t="n"/>
      <c r="Q266" s="123" t="n"/>
      <c r="R266" s="123" t="n"/>
      <c r="S266" s="123" t="n"/>
      <c r="T266" s="124" t="n"/>
    </row>
    <row r="267">
      <c r="A267" s="45" t="n">
        <v>4</v>
      </c>
      <c r="B267" s="122" t="n"/>
      <c r="C267" s="123" t="n"/>
      <c r="D267" s="123" t="n"/>
      <c r="E267" s="123" t="n"/>
      <c r="F267" s="123" t="n"/>
      <c r="G267" s="123" t="n"/>
      <c r="H267" s="123" t="n"/>
      <c r="I267" s="123" t="n"/>
      <c r="J267" s="123" t="n"/>
      <c r="K267" s="123" t="n"/>
      <c r="L267" s="123" t="n"/>
      <c r="M267" s="123" t="n"/>
      <c r="N267" s="123" t="n"/>
      <c r="O267" s="123" t="n"/>
      <c r="P267" s="123" t="n"/>
      <c r="Q267" s="123" t="n"/>
      <c r="R267" s="123" t="n"/>
      <c r="S267" s="123" t="n"/>
      <c r="T267" s="124" t="n"/>
    </row>
    <row r="268">
      <c r="A268" s="45" t="n">
        <v>5</v>
      </c>
      <c r="B268" s="122" t="n"/>
      <c r="C268" s="123" t="n"/>
      <c r="D268" s="123" t="n"/>
      <c r="E268" s="123" t="n"/>
      <c r="F268" s="123" t="n"/>
      <c r="G268" s="123" t="n"/>
      <c r="H268" s="123" t="n"/>
      <c r="I268" s="123" t="n"/>
      <c r="J268" s="123" t="n"/>
      <c r="K268" s="123" t="n"/>
      <c r="L268" s="123" t="n"/>
      <c r="M268" s="123" t="n"/>
      <c r="N268" s="123" t="n"/>
      <c r="O268" s="123" t="n"/>
      <c r="P268" s="123" t="n"/>
      <c r="Q268" s="123" t="n"/>
      <c r="R268" s="123" t="n"/>
      <c r="S268" s="123" t="n"/>
      <c r="T268" s="124" t="n"/>
    </row>
    <row r="269">
      <c r="A269" s="45" t="n">
        <v>6</v>
      </c>
      <c r="B269" s="122" t="n"/>
      <c r="C269" s="123" t="n"/>
      <c r="D269" s="123" t="n"/>
      <c r="E269" s="123" t="n"/>
      <c r="F269" s="123" t="n"/>
      <c r="G269" s="123" t="n"/>
      <c r="H269" s="123" t="n"/>
      <c r="I269" s="123" t="n"/>
      <c r="J269" s="123" t="n"/>
      <c r="K269" s="123" t="n"/>
      <c r="L269" s="123" t="n"/>
      <c r="M269" s="123" t="n"/>
      <c r="N269" s="123" t="n"/>
      <c r="O269" s="123" t="n"/>
      <c r="P269" s="123" t="n"/>
      <c r="Q269" s="123" t="n"/>
      <c r="R269" s="123" t="n"/>
      <c r="S269" s="123" t="n"/>
      <c r="T269" s="124" t="n"/>
    </row>
    <row r="270">
      <c r="A270" s="45" t="n">
        <v>7</v>
      </c>
      <c r="B270" s="122" t="n"/>
      <c r="C270" s="123" t="n"/>
      <c r="D270" s="123" t="n"/>
      <c r="E270" s="123" t="n"/>
      <c r="F270" s="123" t="n"/>
      <c r="G270" s="123" t="n"/>
      <c r="H270" s="123" t="n"/>
      <c r="I270" s="123" t="n"/>
      <c r="J270" s="123" t="n"/>
      <c r="K270" s="123" t="n"/>
      <c r="L270" s="123" t="n"/>
      <c r="M270" s="123" t="n"/>
      <c r="N270" s="123" t="n"/>
      <c r="O270" s="123" t="n"/>
      <c r="P270" s="123" t="n"/>
      <c r="Q270" s="123" t="n"/>
      <c r="R270" s="123" t="n"/>
      <c r="S270" s="123" t="n"/>
      <c r="T270" s="124" t="n"/>
    </row>
    <row r="271">
      <c r="A271" s="45" t="n">
        <v>8</v>
      </c>
      <c r="B271" s="122" t="n"/>
      <c r="C271" s="123" t="n"/>
      <c r="D271" s="123" t="n"/>
      <c r="E271" s="123" t="n"/>
      <c r="F271" s="123" t="n"/>
      <c r="G271" s="123" t="n"/>
      <c r="H271" s="123" t="n"/>
      <c r="I271" s="123" t="n"/>
      <c r="J271" s="123" t="n"/>
      <c r="K271" s="123" t="n"/>
      <c r="L271" s="123" t="n"/>
      <c r="M271" s="123" t="n"/>
      <c r="N271" s="123" t="n"/>
      <c r="O271" s="123" t="n"/>
      <c r="P271" s="123" t="n"/>
      <c r="Q271" s="123" t="n"/>
      <c r="R271" s="123" t="n"/>
      <c r="S271" s="123" t="n"/>
      <c r="T271" s="124" t="n"/>
    </row>
    <row r="272">
      <c r="A272" s="45" t="n">
        <v>9</v>
      </c>
      <c r="B272" s="122" t="n"/>
      <c r="C272" s="123" t="n"/>
      <c r="D272" s="123" t="n"/>
      <c r="E272" s="123" t="n"/>
      <c r="F272" s="123" t="n"/>
      <c r="G272" s="123" t="n"/>
      <c r="H272" s="123" t="n"/>
      <c r="I272" s="123" t="n"/>
      <c r="J272" s="123" t="n"/>
      <c r="K272" s="123" t="n"/>
      <c r="L272" s="123" t="n"/>
      <c r="M272" s="123" t="n"/>
      <c r="N272" s="123" t="n"/>
      <c r="O272" s="123" t="n"/>
      <c r="P272" s="123" t="n"/>
      <c r="Q272" s="123" t="n"/>
      <c r="R272" s="123" t="n"/>
      <c r="S272" s="123" t="n"/>
      <c r="T272" s="124" t="n"/>
    </row>
    <row r="273">
      <c r="A273" s="45" t="n">
        <v>10</v>
      </c>
      <c r="B273" s="122" t="n"/>
      <c r="C273" s="123" t="n"/>
      <c r="D273" s="123" t="n"/>
      <c r="E273" s="123" t="n"/>
      <c r="F273" s="123" t="n"/>
      <c r="G273" s="123" t="n"/>
      <c r="H273" s="123" t="n"/>
      <c r="I273" s="123" t="n"/>
      <c r="J273" s="123" t="n"/>
      <c r="K273" s="123" t="n"/>
      <c r="L273" s="123" t="n"/>
      <c r="M273" s="123" t="n"/>
      <c r="N273" s="123" t="n"/>
      <c r="O273" s="123" t="n"/>
      <c r="P273" s="123" t="n"/>
      <c r="Q273" s="123" t="n"/>
      <c r="R273" s="123" t="n"/>
      <c r="S273" s="123" t="n"/>
      <c r="T273" s="124" t="n"/>
    </row>
    <row r="274">
      <c r="A274" s="45" t="n">
        <v>11</v>
      </c>
      <c r="B274" s="122" t="n"/>
      <c r="C274" s="123" t="n"/>
      <c r="D274" s="123" t="n"/>
      <c r="E274" s="123" t="n"/>
      <c r="F274" s="123" t="n"/>
      <c r="G274" s="123" t="n"/>
      <c r="H274" s="123" t="n"/>
      <c r="I274" s="123" t="n"/>
      <c r="J274" s="123" t="n"/>
      <c r="K274" s="123" t="n"/>
      <c r="L274" s="123" t="n"/>
      <c r="M274" s="123" t="n"/>
      <c r="N274" s="123" t="n"/>
      <c r="O274" s="123" t="n"/>
      <c r="P274" s="123" t="n"/>
      <c r="Q274" s="123" t="n"/>
      <c r="R274" s="123" t="n"/>
      <c r="S274" s="123" t="n"/>
      <c r="T274" s="124" t="n"/>
    </row>
    <row r="275">
      <c r="A275" s="45" t="n">
        <v>12</v>
      </c>
      <c r="B275" s="122" t="n"/>
      <c r="C275" s="123" t="n"/>
      <c r="D275" s="123" t="n"/>
      <c r="E275" s="123" t="n"/>
      <c r="F275" s="123" t="n"/>
      <c r="G275" s="123" t="n"/>
      <c r="H275" s="123" t="n"/>
      <c r="I275" s="123" t="n"/>
      <c r="J275" s="123" t="n"/>
      <c r="K275" s="123" t="n"/>
      <c r="L275" s="123" t="n"/>
      <c r="M275" s="123" t="n"/>
      <c r="N275" s="123" t="n"/>
      <c r="O275" s="123" t="n"/>
      <c r="P275" s="123" t="n"/>
      <c r="Q275" s="123" t="n"/>
      <c r="R275" s="123" t="n"/>
      <c r="S275" s="123" t="n"/>
      <c r="T275" s="124" t="n"/>
    </row>
    <row r="276">
      <c r="A276" s="45" t="n">
        <v>13</v>
      </c>
      <c r="B276" s="122" t="n"/>
      <c r="C276" s="123" t="n"/>
      <c r="D276" s="123" t="n"/>
      <c r="E276" s="123" t="n"/>
      <c r="F276" s="123" t="n"/>
      <c r="G276" s="123" t="n"/>
      <c r="H276" s="123" t="n"/>
      <c r="I276" s="123" t="n"/>
      <c r="J276" s="123" t="n"/>
      <c r="K276" s="123" t="n"/>
      <c r="L276" s="123" t="n"/>
      <c r="M276" s="123" t="n"/>
      <c r="N276" s="123" t="n"/>
      <c r="O276" s="123" t="n"/>
      <c r="P276" s="123" t="n"/>
      <c r="Q276" s="123" t="n"/>
      <c r="R276" s="123" t="n"/>
      <c r="S276" s="123" t="n"/>
      <c r="T276" s="124" t="n"/>
    </row>
    <row r="277">
      <c r="A277" s="45" t="n">
        <v>14</v>
      </c>
      <c r="B277" s="122" t="n"/>
      <c r="C277" s="123" t="n"/>
      <c r="D277" s="123" t="n"/>
      <c r="E277" s="123" t="n"/>
      <c r="F277" s="123" t="n"/>
      <c r="G277" s="123" t="n"/>
      <c r="H277" s="123" t="n"/>
      <c r="I277" s="123" t="n"/>
      <c r="J277" s="123" t="n"/>
      <c r="K277" s="123" t="n"/>
      <c r="L277" s="123" t="n"/>
      <c r="M277" s="123" t="n"/>
      <c r="N277" s="123" t="n"/>
      <c r="O277" s="123" t="n"/>
      <c r="P277" s="123" t="n"/>
      <c r="Q277" s="123" t="n"/>
      <c r="R277" s="123" t="n"/>
      <c r="S277" s="123" t="n"/>
      <c r="T277" s="124" t="n"/>
    </row>
    <row r="278">
      <c r="A278" s="45" t="n">
        <v>15</v>
      </c>
      <c r="B278" s="122" t="n"/>
      <c r="C278" s="123" t="n"/>
      <c r="D278" s="123" t="n"/>
      <c r="E278" s="123" t="n"/>
      <c r="F278" s="123" t="n"/>
      <c r="G278" s="123" t="n"/>
      <c r="H278" s="123" t="n"/>
      <c r="I278" s="123" t="n"/>
      <c r="J278" s="123" t="n"/>
      <c r="K278" s="123" t="n"/>
      <c r="L278" s="123" t="n"/>
      <c r="M278" s="123" t="n"/>
      <c r="N278" s="123" t="n"/>
      <c r="O278" s="123" t="n"/>
      <c r="P278" s="123" t="n"/>
      <c r="Q278" s="123" t="n"/>
      <c r="R278" s="123" t="n"/>
      <c r="S278" s="123" t="n"/>
      <c r="T278" s="124" t="n"/>
    </row>
    <row r="279">
      <c r="A279" s="45" t="n">
        <v>16</v>
      </c>
      <c r="B279" s="122" t="n"/>
      <c r="C279" s="123" t="n"/>
      <c r="D279" s="123" t="n"/>
      <c r="E279" s="123" t="n"/>
      <c r="F279" s="123" t="n"/>
      <c r="G279" s="123" t="n"/>
      <c r="H279" s="123" t="n"/>
      <c r="I279" s="123" t="n"/>
      <c r="J279" s="123" t="n"/>
      <c r="K279" s="123" t="n"/>
      <c r="L279" s="123" t="n"/>
      <c r="M279" s="123" t="n"/>
      <c r="N279" s="123" t="n"/>
      <c r="O279" s="123" t="n"/>
      <c r="P279" s="123" t="n"/>
      <c r="Q279" s="123" t="n"/>
      <c r="R279" s="123" t="n"/>
      <c r="S279" s="123" t="n"/>
      <c r="T279" s="124" t="n"/>
    </row>
    <row r="280">
      <c r="A280" s="45" t="n">
        <v>17</v>
      </c>
      <c r="B280" s="122" t="n"/>
      <c r="C280" s="123" t="n"/>
      <c r="D280" s="123" t="n"/>
      <c r="E280" s="123" t="n"/>
      <c r="F280" s="123" t="n"/>
      <c r="G280" s="123" t="n"/>
      <c r="H280" s="123" t="n"/>
      <c r="I280" s="123" t="n"/>
      <c r="J280" s="123" t="n"/>
      <c r="K280" s="123" t="n"/>
      <c r="L280" s="123" t="n"/>
      <c r="M280" s="123" t="n"/>
      <c r="N280" s="123" t="n"/>
      <c r="O280" s="123" t="n"/>
      <c r="P280" s="123" t="n"/>
      <c r="Q280" s="123" t="n"/>
      <c r="R280" s="123" t="n"/>
      <c r="S280" s="123" t="n"/>
      <c r="T280" s="124" t="n"/>
    </row>
    <row r="281">
      <c r="A281" s="45" t="n">
        <v>18</v>
      </c>
      <c r="B281" s="122" t="n"/>
      <c r="C281" s="123" t="n"/>
      <c r="D281" s="123" t="n"/>
      <c r="E281" s="123" t="n"/>
      <c r="F281" s="123" t="n"/>
      <c r="G281" s="123" t="n"/>
      <c r="H281" s="123" t="n"/>
      <c r="I281" s="123" t="n"/>
      <c r="J281" s="123" t="n"/>
      <c r="K281" s="123" t="n"/>
      <c r="L281" s="123" t="n"/>
      <c r="M281" s="123" t="n"/>
      <c r="N281" s="123" t="n"/>
      <c r="O281" s="123" t="n"/>
      <c r="P281" s="123" t="n"/>
      <c r="Q281" s="123" t="n"/>
      <c r="R281" s="123" t="n"/>
      <c r="S281" s="123" t="n"/>
      <c r="T281" s="124" t="n"/>
    </row>
    <row r="282">
      <c r="A282" s="45" t="n">
        <v>19</v>
      </c>
      <c r="B282" s="122" t="n"/>
      <c r="C282" s="123" t="n"/>
      <c r="D282" s="123" t="n"/>
      <c r="E282" s="123" t="n"/>
      <c r="F282" s="123" t="n"/>
      <c r="G282" s="123" t="n"/>
      <c r="H282" s="123" t="n"/>
      <c r="I282" s="123" t="n"/>
      <c r="J282" s="123" t="n"/>
      <c r="K282" s="123" t="n"/>
      <c r="L282" s="123" t="n"/>
      <c r="M282" s="123" t="n"/>
      <c r="N282" s="123" t="n"/>
      <c r="O282" s="123" t="n"/>
      <c r="P282" s="123" t="n"/>
      <c r="Q282" s="123" t="n"/>
      <c r="R282" s="123" t="n"/>
      <c r="S282" s="123" t="n"/>
      <c r="T282" s="124" t="n"/>
    </row>
    <row r="283">
      <c r="A283" s="45" t="n">
        <v>20</v>
      </c>
      <c r="B283" s="122" t="n"/>
      <c r="C283" s="123" t="n"/>
      <c r="D283" s="123" t="n"/>
      <c r="E283" s="123" t="n"/>
      <c r="F283" s="123" t="n"/>
      <c r="G283" s="123" t="n"/>
      <c r="H283" s="123" t="n"/>
      <c r="I283" s="123" t="n"/>
      <c r="J283" s="123" t="n"/>
      <c r="K283" s="123" t="n"/>
      <c r="L283" s="123" t="n"/>
      <c r="M283" s="123" t="n"/>
      <c r="N283" s="123" t="n"/>
      <c r="O283" s="123" t="n"/>
      <c r="P283" s="123" t="n"/>
      <c r="Q283" s="123" t="n"/>
      <c r="R283" s="123" t="n"/>
      <c r="S283" s="123" t="n"/>
      <c r="T283" s="124" t="n"/>
    </row>
    <row r="284">
      <c r="A284" s="45" t="n">
        <v>21</v>
      </c>
      <c r="B284" s="122" t="n"/>
      <c r="C284" s="123" t="n"/>
      <c r="D284" s="123" t="n"/>
      <c r="E284" s="123" t="n"/>
      <c r="F284" s="123" t="n"/>
      <c r="G284" s="123" t="n"/>
      <c r="H284" s="123" t="n"/>
      <c r="I284" s="123" t="n"/>
      <c r="J284" s="123" t="n"/>
      <c r="K284" s="123" t="n"/>
      <c r="L284" s="123" t="n"/>
      <c r="M284" s="123" t="n"/>
      <c r="N284" s="123" t="n"/>
      <c r="O284" s="123" t="n"/>
      <c r="P284" s="123" t="n"/>
      <c r="Q284" s="123" t="n"/>
      <c r="R284" s="123" t="n"/>
      <c r="S284" s="123" t="n"/>
      <c r="T284" s="124" t="n"/>
    </row>
    <row r="285">
      <c r="A285" s="45" t="n">
        <v>22</v>
      </c>
      <c r="B285" s="122"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4" t="n"/>
    </row>
    <row r="286">
      <c r="A286" s="45" t="n">
        <v>23</v>
      </c>
      <c r="B286" s="122" t="n"/>
      <c r="C286" s="123" t="n"/>
      <c r="D286" s="123" t="n"/>
      <c r="E286" s="123" t="n"/>
      <c r="F286" s="123" t="n"/>
      <c r="G286" s="123" t="n"/>
      <c r="H286" s="123" t="n"/>
      <c r="I286" s="123" t="n"/>
      <c r="J286" s="123" t="n"/>
      <c r="K286" s="123" t="n"/>
      <c r="L286" s="123" t="n"/>
      <c r="M286" s="123" t="n"/>
      <c r="N286" s="123" t="n"/>
      <c r="O286" s="123" t="n"/>
      <c r="P286" s="123" t="n"/>
      <c r="Q286" s="123" t="n"/>
      <c r="R286" s="123" t="n"/>
      <c r="S286" s="123" t="n"/>
      <c r="T286" s="124" t="n"/>
    </row>
    <row r="287">
      <c r="A287" s="45" t="n">
        <v>24</v>
      </c>
      <c r="B287" s="122" t="n"/>
      <c r="C287" s="123" t="n"/>
      <c r="D287" s="123" t="n"/>
      <c r="E287" s="123" t="n"/>
      <c r="F287" s="123" t="n"/>
      <c r="G287" s="123" t="n"/>
      <c r="H287" s="123" t="n"/>
      <c r="I287" s="123" t="n"/>
      <c r="J287" s="123" t="n"/>
      <c r="K287" s="123" t="n"/>
      <c r="L287" s="123" t="n"/>
      <c r="M287" s="123" t="n"/>
      <c r="N287" s="123" t="n"/>
      <c r="O287" s="123" t="n"/>
      <c r="P287" s="123" t="n"/>
      <c r="Q287" s="123" t="n"/>
      <c r="R287" s="123" t="n"/>
      <c r="S287" s="123" t="n"/>
      <c r="T287" s="124" t="n"/>
    </row>
    <row r="288">
      <c r="A288" s="45" t="n">
        <v>25</v>
      </c>
      <c r="B288" s="122" t="n"/>
      <c r="C288" s="123" t="n"/>
      <c r="D288" s="123" t="n"/>
      <c r="E288" s="123" t="n"/>
      <c r="F288" s="123" t="n"/>
      <c r="G288" s="123" t="n"/>
      <c r="H288" s="123" t="n"/>
      <c r="I288" s="123" t="n"/>
      <c r="J288" s="123" t="n"/>
      <c r="K288" s="123" t="n"/>
      <c r="L288" s="123" t="n"/>
      <c r="M288" s="123" t="n"/>
      <c r="N288" s="123" t="n"/>
      <c r="O288" s="123" t="n"/>
      <c r="P288" s="123" t="n"/>
      <c r="Q288" s="123" t="n"/>
      <c r="R288" s="123" t="n"/>
      <c r="S288" s="123" t="n"/>
      <c r="T288" s="124" t="n"/>
    </row>
    <row r="289">
      <c r="A289" s="45" t="n">
        <v>26</v>
      </c>
      <c r="B289" s="122" t="n"/>
      <c r="C289" s="123" t="n"/>
      <c r="D289" s="123" t="n"/>
      <c r="E289" s="123" t="n"/>
      <c r="F289" s="123" t="n"/>
      <c r="G289" s="123" t="n"/>
      <c r="H289" s="123" t="n"/>
      <c r="I289" s="123" t="n"/>
      <c r="J289" s="123" t="n"/>
      <c r="K289" s="123" t="n"/>
      <c r="L289" s="123" t="n"/>
      <c r="M289" s="123" t="n"/>
      <c r="N289" s="123" t="n"/>
      <c r="O289" s="123" t="n"/>
      <c r="P289" s="123" t="n"/>
      <c r="Q289" s="123" t="n"/>
      <c r="R289" s="123" t="n"/>
      <c r="S289" s="123" t="n"/>
      <c r="T289" s="124" t="n"/>
    </row>
    <row r="290">
      <c r="A290" s="45" t="n">
        <v>27</v>
      </c>
      <c r="B290" s="122" t="n"/>
      <c r="C290" s="123" t="n"/>
      <c r="D290" s="123" t="n"/>
      <c r="E290" s="123" t="n"/>
      <c r="F290" s="123" t="n"/>
      <c r="G290" s="123" t="n"/>
      <c r="H290" s="123" t="n"/>
      <c r="I290" s="123" t="n"/>
      <c r="J290" s="123" t="n"/>
      <c r="K290" s="123" t="n"/>
      <c r="L290" s="123" t="n"/>
      <c r="M290" s="123" t="n"/>
      <c r="N290" s="123" t="n"/>
      <c r="O290" s="123" t="n"/>
      <c r="P290" s="123" t="n"/>
      <c r="Q290" s="123" t="n"/>
      <c r="R290" s="123" t="n"/>
      <c r="S290" s="123" t="n"/>
      <c r="T290" s="124" t="n"/>
    </row>
    <row r="291">
      <c r="A291" s="45" t="n">
        <v>28</v>
      </c>
      <c r="B291" s="122" t="n"/>
      <c r="C291" s="123" t="n"/>
      <c r="D291" s="123" t="n"/>
      <c r="E291" s="123" t="n"/>
      <c r="F291" s="123" t="n"/>
      <c r="G291" s="123" t="n"/>
      <c r="H291" s="123" t="n"/>
      <c r="I291" s="123" t="n"/>
      <c r="J291" s="123" t="n"/>
      <c r="K291" s="123" t="n"/>
      <c r="L291" s="123" t="n"/>
      <c r="M291" s="123" t="n"/>
      <c r="N291" s="123" t="n"/>
      <c r="O291" s="123" t="n"/>
      <c r="P291" s="123" t="n"/>
      <c r="Q291" s="123" t="n"/>
      <c r="R291" s="123" t="n"/>
      <c r="S291" s="123" t="n"/>
      <c r="T291" s="124" t="n"/>
    </row>
    <row r="292">
      <c r="A292" s="45" t="n">
        <v>29</v>
      </c>
      <c r="B292" s="122" t="n"/>
      <c r="C292" s="123" t="n"/>
      <c r="D292" s="123" t="n"/>
      <c r="E292" s="123" t="n"/>
      <c r="F292" s="123" t="n"/>
      <c r="G292" s="123" t="n"/>
      <c r="H292" s="123" t="n"/>
      <c r="I292" s="123" t="n"/>
      <c r="J292" s="123" t="n"/>
      <c r="K292" s="123" t="n"/>
      <c r="L292" s="123" t="n"/>
      <c r="M292" s="123" t="n"/>
      <c r="N292" s="123" t="n"/>
      <c r="O292" s="123" t="n"/>
      <c r="P292" s="123" t="n"/>
      <c r="Q292" s="123" t="n"/>
      <c r="R292" s="123" t="n"/>
      <c r="S292" s="123" t="n"/>
      <c r="T292" s="124" t="n"/>
    </row>
    <row r="293">
      <c r="A293" s="45" t="n">
        <v>30</v>
      </c>
      <c r="B293" s="122" t="n"/>
      <c r="C293" s="123" t="n"/>
      <c r="D293" s="123" t="n"/>
      <c r="E293" s="123" t="n"/>
      <c r="F293" s="123" t="n"/>
      <c r="G293" s="123" t="n"/>
      <c r="H293" s="123" t="n"/>
      <c r="I293" s="123" t="n"/>
      <c r="J293" s="123" t="n"/>
      <c r="K293" s="123" t="n"/>
      <c r="L293" s="123" t="n"/>
      <c r="M293" s="123" t="n"/>
      <c r="N293" s="123" t="n"/>
      <c r="O293" s="123" t="n"/>
      <c r="P293" s="123" t="n"/>
      <c r="Q293" s="123" t="n"/>
      <c r="R293" s="123" t="n"/>
      <c r="S293" s="123" t="n"/>
      <c r="T293" s="124" t="n"/>
    </row>
    <row r="294">
      <c r="A294" s="45" t="n">
        <v>31</v>
      </c>
      <c r="B294" s="122" t="n"/>
      <c r="C294" s="123" t="n"/>
      <c r="D294" s="123" t="n"/>
      <c r="E294" s="123" t="n"/>
      <c r="F294" s="123" t="n"/>
      <c r="G294" s="123" t="n"/>
      <c r="H294" s="123" t="n"/>
      <c r="I294" s="123" t="n"/>
      <c r="J294" s="123" t="n"/>
      <c r="K294" s="123" t="n"/>
      <c r="L294" s="123" t="n"/>
      <c r="M294" s="123" t="n"/>
      <c r="N294" s="123" t="n"/>
      <c r="O294" s="123" t="n"/>
      <c r="P294" s="123" t="n"/>
      <c r="Q294" s="123" t="n"/>
      <c r="R294" s="123" t="n"/>
      <c r="S294" s="123" t="n"/>
      <c r="T294" s="124" t="n"/>
    </row>
    <row r="295">
      <c r="A295" s="45" t="n">
        <v>32</v>
      </c>
      <c r="B295" s="122" t="n"/>
      <c r="C295" s="123" t="n"/>
      <c r="D295" s="123" t="n"/>
      <c r="E295" s="123" t="n"/>
      <c r="F295" s="123" t="n"/>
      <c r="G295" s="123" t="n"/>
      <c r="H295" s="123" t="n"/>
      <c r="I295" s="123" t="n"/>
      <c r="J295" s="123" t="n"/>
      <c r="K295" s="123" t="n"/>
      <c r="L295" s="123" t="n"/>
      <c r="M295" s="123" t="n"/>
      <c r="N295" s="123" t="n"/>
      <c r="O295" s="123" t="n"/>
      <c r="P295" s="123" t="n"/>
      <c r="Q295" s="123" t="n"/>
      <c r="R295" s="123" t="n"/>
      <c r="S295" s="123" t="n"/>
      <c r="T295" s="124" t="n"/>
    </row>
    <row r="296">
      <c r="A296" s="45" t="n">
        <v>33</v>
      </c>
      <c r="B296" s="122" t="n"/>
      <c r="C296" s="123" t="n"/>
      <c r="D296" s="123" t="n"/>
      <c r="E296" s="123" t="n"/>
      <c r="F296" s="123" t="n"/>
      <c r="G296" s="123" t="n"/>
      <c r="H296" s="123" t="n"/>
      <c r="I296" s="123" t="n"/>
      <c r="J296" s="123" t="n"/>
      <c r="K296" s="123" t="n"/>
      <c r="L296" s="123" t="n"/>
      <c r="M296" s="123" t="n"/>
      <c r="N296" s="123" t="n"/>
      <c r="O296" s="123" t="n"/>
      <c r="P296" s="123" t="n"/>
      <c r="Q296" s="123" t="n"/>
      <c r="R296" s="123" t="n"/>
      <c r="S296" s="123" t="n"/>
      <c r="T296" s="124" t="n"/>
    </row>
    <row r="297">
      <c r="A297" s="45" t="n">
        <v>34</v>
      </c>
      <c r="B297" s="122" t="n"/>
      <c r="C297" s="123" t="n"/>
      <c r="D297" s="123" t="n"/>
      <c r="E297" s="123" t="n"/>
      <c r="F297" s="123" t="n"/>
      <c r="G297" s="123" t="n"/>
      <c r="H297" s="123" t="n"/>
      <c r="I297" s="123" t="n"/>
      <c r="J297" s="123" t="n"/>
      <c r="K297" s="123" t="n"/>
      <c r="L297" s="123" t="n"/>
      <c r="M297" s="123" t="n"/>
      <c r="N297" s="123" t="n"/>
      <c r="O297" s="123" t="n"/>
      <c r="P297" s="123" t="n"/>
      <c r="Q297" s="123" t="n"/>
      <c r="R297" s="123" t="n"/>
      <c r="S297" s="123" t="n"/>
      <c r="T297" s="124" t="n"/>
    </row>
    <row r="298">
      <c r="A298" s="45" t="n">
        <v>35</v>
      </c>
      <c r="B298" s="122" t="n"/>
      <c r="C298" s="123" t="n"/>
      <c r="D298" s="123" t="n"/>
      <c r="E298" s="123" t="n"/>
      <c r="F298" s="123" t="n"/>
      <c r="G298" s="123" t="n"/>
      <c r="H298" s="123" t="n"/>
      <c r="I298" s="123" t="n"/>
      <c r="J298" s="123" t="n"/>
      <c r="K298" s="123" t="n"/>
      <c r="L298" s="123" t="n"/>
      <c r="M298" s="123" t="n"/>
      <c r="N298" s="123" t="n"/>
      <c r="O298" s="123" t="n"/>
      <c r="P298" s="123" t="n"/>
      <c r="Q298" s="123" t="n"/>
      <c r="R298" s="123" t="n"/>
      <c r="S298" s="123" t="n"/>
      <c r="T298" s="124" t="n"/>
    </row>
    <row r="299">
      <c r="A299" s="45" t="n">
        <v>36</v>
      </c>
      <c r="B299" s="122" t="n"/>
      <c r="C299" s="123" t="n"/>
      <c r="D299" s="123" t="n"/>
      <c r="E299" s="123" t="n"/>
      <c r="F299" s="123" t="n"/>
      <c r="G299" s="123" t="n"/>
      <c r="H299" s="123" t="n"/>
      <c r="I299" s="123" t="n"/>
      <c r="J299" s="123" t="n"/>
      <c r="K299" s="123" t="n"/>
      <c r="L299" s="123" t="n"/>
      <c r="M299" s="123" t="n"/>
      <c r="N299" s="123" t="n"/>
      <c r="O299" s="123" t="n"/>
      <c r="P299" s="123" t="n"/>
      <c r="Q299" s="123" t="n"/>
      <c r="R299" s="123" t="n"/>
      <c r="S299" s="123" t="n"/>
      <c r="T299" s="124" t="n"/>
    </row>
    <row r="300">
      <c r="A300" s="45" t="n">
        <v>37</v>
      </c>
      <c r="B300" s="122" t="n"/>
      <c r="C300" s="123" t="n"/>
      <c r="D300" s="123" t="n"/>
      <c r="E300" s="123" t="n"/>
      <c r="F300" s="123" t="n"/>
      <c r="G300" s="123" t="n"/>
      <c r="H300" s="123" t="n"/>
      <c r="I300" s="123" t="n"/>
      <c r="J300" s="123" t="n"/>
      <c r="K300" s="123" t="n"/>
      <c r="L300" s="123" t="n"/>
      <c r="M300" s="123" t="n"/>
      <c r="N300" s="123" t="n"/>
      <c r="O300" s="123" t="n"/>
      <c r="P300" s="123" t="n"/>
      <c r="Q300" s="123" t="n"/>
      <c r="R300" s="123" t="n"/>
      <c r="S300" s="123" t="n"/>
      <c r="T300" s="124" t="n"/>
    </row>
    <row r="301">
      <c r="A301" s="45" t="n">
        <v>38</v>
      </c>
      <c r="B301" s="122" t="n"/>
      <c r="C301" s="123" t="n"/>
      <c r="D301" s="123" t="n"/>
      <c r="E301" s="123" t="n"/>
      <c r="F301" s="123" t="n"/>
      <c r="G301" s="123" t="n"/>
      <c r="H301" s="123" t="n"/>
      <c r="I301" s="123" t="n"/>
      <c r="J301" s="123" t="n"/>
      <c r="K301" s="123" t="n"/>
      <c r="L301" s="123" t="n"/>
      <c r="M301" s="123" t="n"/>
      <c r="N301" s="123" t="n"/>
      <c r="O301" s="123" t="n"/>
      <c r="P301" s="123" t="n"/>
      <c r="Q301" s="123" t="n"/>
      <c r="R301" s="123" t="n"/>
      <c r="S301" s="123" t="n"/>
      <c r="T301" s="124" t="n"/>
    </row>
    <row r="302">
      <c r="A302" s="45" t="n">
        <v>39</v>
      </c>
      <c r="B302" s="122" t="n"/>
      <c r="C302" s="123" t="n"/>
      <c r="D302" s="123" t="n"/>
      <c r="E302" s="123" t="n"/>
      <c r="F302" s="123" t="n"/>
      <c r="G302" s="123" t="n"/>
      <c r="H302" s="123" t="n"/>
      <c r="I302" s="123" t="n"/>
      <c r="J302" s="123" t="n"/>
      <c r="K302" s="123" t="n"/>
      <c r="L302" s="123" t="n"/>
      <c r="M302" s="123" t="n"/>
      <c r="N302" s="123" t="n"/>
      <c r="O302" s="123" t="n"/>
      <c r="P302" s="123" t="n"/>
      <c r="Q302" s="123" t="n"/>
      <c r="R302" s="123" t="n"/>
      <c r="S302" s="123" t="n"/>
      <c r="T302" s="124" t="n"/>
    </row>
    <row r="303">
      <c r="A303" s="45" t="n">
        <v>40</v>
      </c>
      <c r="B303" s="122" t="n"/>
      <c r="C303" s="123" t="n"/>
      <c r="D303" s="123" t="n"/>
      <c r="E303" s="123" t="n"/>
      <c r="F303" s="123" t="n"/>
      <c r="G303" s="123" t="n"/>
      <c r="H303" s="123" t="n"/>
      <c r="I303" s="123" t="n"/>
      <c r="J303" s="123" t="n"/>
      <c r="K303" s="123" t="n"/>
      <c r="L303" s="123" t="n"/>
      <c r="M303" s="123" t="n"/>
      <c r="N303" s="123" t="n"/>
      <c r="O303" s="123" t="n"/>
      <c r="P303" s="123" t="n"/>
      <c r="Q303" s="123" t="n"/>
      <c r="R303" s="123" t="n"/>
      <c r="S303" s="123" t="n"/>
      <c r="T303" s="124" t="n"/>
    </row>
    <row r="304">
      <c r="A304" s="45" t="n">
        <v>41</v>
      </c>
      <c r="B304" s="122" t="n"/>
      <c r="C304" s="123" t="n"/>
      <c r="D304" s="123" t="n"/>
      <c r="E304" s="123" t="n"/>
      <c r="F304" s="123" t="n"/>
      <c r="G304" s="123" t="n"/>
      <c r="H304" s="123" t="n"/>
      <c r="I304" s="123" t="n"/>
      <c r="J304" s="123" t="n"/>
      <c r="K304" s="123" t="n"/>
      <c r="L304" s="123" t="n"/>
      <c r="M304" s="123" t="n"/>
      <c r="N304" s="123" t="n"/>
      <c r="O304" s="123" t="n"/>
      <c r="P304" s="123" t="n"/>
      <c r="Q304" s="123" t="n"/>
      <c r="R304" s="123" t="n"/>
      <c r="S304" s="123" t="n"/>
      <c r="T304" s="124" t="n"/>
    </row>
    <row r="305">
      <c r="A305" s="45" t="n">
        <v>42</v>
      </c>
      <c r="B305" s="122" t="n"/>
      <c r="C305" s="123" t="n"/>
      <c r="D305" s="123" t="n"/>
      <c r="E305" s="123" t="n"/>
      <c r="F305" s="123" t="n"/>
      <c r="G305" s="123" t="n"/>
      <c r="H305" s="123" t="n"/>
      <c r="I305" s="123" t="n"/>
      <c r="J305" s="123" t="n"/>
      <c r="K305" s="123" t="n"/>
      <c r="L305" s="123" t="n"/>
      <c r="M305" s="123" t="n"/>
      <c r="N305" s="123" t="n"/>
      <c r="O305" s="123" t="n"/>
      <c r="P305" s="123" t="n"/>
      <c r="Q305" s="123" t="n"/>
      <c r="R305" s="123" t="n"/>
      <c r="S305" s="123" t="n"/>
      <c r="T305" s="124" t="n"/>
    </row>
    <row r="306">
      <c r="A306" s="45" t="n">
        <v>43</v>
      </c>
      <c r="B306" s="122"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4" t="n"/>
    </row>
    <row r="307">
      <c r="A307" s="45" t="n">
        <v>44</v>
      </c>
      <c r="B307" s="122" t="n"/>
      <c r="C307" s="123" t="n"/>
      <c r="D307" s="123" t="n"/>
      <c r="E307" s="123" t="n"/>
      <c r="F307" s="123" t="n"/>
      <c r="G307" s="123" t="n"/>
      <c r="H307" s="123" t="n"/>
      <c r="I307" s="123" t="n"/>
      <c r="J307" s="123" t="n"/>
      <c r="K307" s="123" t="n"/>
      <c r="L307" s="123" t="n"/>
      <c r="M307" s="123" t="n"/>
      <c r="N307" s="123" t="n"/>
      <c r="O307" s="123" t="n"/>
      <c r="P307" s="123" t="n"/>
      <c r="Q307" s="123" t="n"/>
      <c r="R307" s="123" t="n"/>
      <c r="S307" s="123" t="n"/>
      <c r="T307" s="124" t="n"/>
    </row>
    <row r="308">
      <c r="A308" s="45" t="n">
        <v>45</v>
      </c>
      <c r="B308" s="122" t="n"/>
      <c r="C308" s="123" t="n"/>
      <c r="D308" s="123" t="n"/>
      <c r="E308" s="123" t="n"/>
      <c r="F308" s="123" t="n"/>
      <c r="G308" s="123" t="n"/>
      <c r="H308" s="123" t="n"/>
      <c r="I308" s="123" t="n"/>
      <c r="J308" s="123" t="n"/>
      <c r="K308" s="123" t="n"/>
      <c r="L308" s="123" t="n"/>
      <c r="M308" s="123" t="n"/>
      <c r="N308" s="123" t="n"/>
      <c r="O308" s="123" t="n"/>
      <c r="P308" s="123" t="n"/>
      <c r="Q308" s="123" t="n"/>
      <c r="R308" s="123" t="n"/>
      <c r="S308" s="123" t="n"/>
      <c r="T308" s="124" t="n"/>
    </row>
    <row r="309">
      <c r="A309" s="45" t="n">
        <v>46</v>
      </c>
      <c r="B309" s="122" t="n"/>
      <c r="C309" s="123" t="n"/>
      <c r="D309" s="123" t="n"/>
      <c r="E309" s="123" t="n"/>
      <c r="F309" s="123" t="n"/>
      <c r="G309" s="123" t="n"/>
      <c r="H309" s="123" t="n"/>
      <c r="I309" s="123" t="n"/>
      <c r="J309" s="123" t="n"/>
      <c r="K309" s="123" t="n"/>
      <c r="L309" s="123" t="n"/>
      <c r="M309" s="123" t="n"/>
      <c r="N309" s="123" t="n"/>
      <c r="O309" s="123" t="n"/>
      <c r="P309" s="123" t="n"/>
      <c r="Q309" s="123" t="n"/>
      <c r="R309" s="123" t="n"/>
      <c r="S309" s="123" t="n"/>
      <c r="T309" s="124" t="n"/>
    </row>
    <row r="310">
      <c r="A310" s="45" t="n">
        <v>47</v>
      </c>
      <c r="B310" s="122" t="n"/>
      <c r="C310" s="123" t="n"/>
      <c r="D310" s="123" t="n"/>
      <c r="E310" s="123" t="n"/>
      <c r="F310" s="123" t="n"/>
      <c r="G310" s="123" t="n"/>
      <c r="H310" s="123" t="n"/>
      <c r="I310" s="123" t="n"/>
      <c r="J310" s="123" t="n"/>
      <c r="K310" s="123" t="n"/>
      <c r="L310" s="123" t="n"/>
      <c r="M310" s="123" t="n"/>
      <c r="N310" s="123" t="n"/>
      <c r="O310" s="123" t="n"/>
      <c r="P310" s="123" t="n"/>
      <c r="Q310" s="123" t="n"/>
      <c r="R310" s="123" t="n"/>
      <c r="S310" s="123" t="n"/>
      <c r="T310" s="124" t="n"/>
    </row>
    <row r="311">
      <c r="A311" s="45" t="n">
        <v>48</v>
      </c>
      <c r="B311" s="122" t="n"/>
      <c r="C311" s="123" t="n"/>
      <c r="D311" s="123" t="n"/>
      <c r="E311" s="123" t="n"/>
      <c r="F311" s="123" t="n"/>
      <c r="G311" s="123" t="n"/>
      <c r="H311" s="123" t="n"/>
      <c r="I311" s="123" t="n"/>
      <c r="J311" s="123" t="n"/>
      <c r="K311" s="123" t="n"/>
      <c r="L311" s="123" t="n"/>
      <c r="M311" s="123" t="n"/>
      <c r="N311" s="123" t="n"/>
      <c r="O311" s="123" t="n"/>
      <c r="P311" s="123" t="n"/>
      <c r="Q311" s="123" t="n"/>
      <c r="R311" s="123" t="n"/>
      <c r="S311" s="123" t="n"/>
      <c r="T311" s="124" t="n"/>
    </row>
    <row r="312">
      <c r="A312" s="45" t="n">
        <v>49</v>
      </c>
      <c r="B312" s="122" t="n"/>
      <c r="C312" s="123" t="n"/>
      <c r="D312" s="123" t="n"/>
      <c r="E312" s="123" t="n"/>
      <c r="F312" s="123" t="n"/>
      <c r="G312" s="123" t="n"/>
      <c r="H312" s="123" t="n"/>
      <c r="I312" s="123" t="n"/>
      <c r="J312" s="123" t="n"/>
      <c r="K312" s="123" t="n"/>
      <c r="L312" s="123" t="n"/>
      <c r="M312" s="123" t="n"/>
      <c r="N312" s="123" t="n"/>
      <c r="O312" s="123" t="n"/>
      <c r="P312" s="123" t="n"/>
      <c r="Q312" s="123" t="n"/>
      <c r="R312" s="123" t="n"/>
      <c r="S312" s="123" t="n"/>
      <c r="T312" s="124" t="n"/>
    </row>
    <row r="313">
      <c r="A313" s="45" t="n">
        <v>50</v>
      </c>
      <c r="B313" s="122" t="n"/>
      <c r="C313" s="123" t="n"/>
      <c r="D313" s="123" t="n"/>
      <c r="E313" s="123" t="n"/>
      <c r="F313" s="123" t="n"/>
      <c r="G313" s="123" t="n"/>
      <c r="H313" s="123" t="n"/>
      <c r="I313" s="123" t="n"/>
      <c r="J313" s="123" t="n"/>
      <c r="K313" s="123" t="n"/>
      <c r="L313" s="123" t="n"/>
      <c r="M313" s="123" t="n"/>
      <c r="N313" s="123" t="n"/>
      <c r="O313" s="123" t="n"/>
      <c r="P313" s="123" t="n"/>
      <c r="Q313" s="123" t="n"/>
      <c r="R313" s="123" t="n"/>
      <c r="S313" s="123" t="n"/>
      <c r="T313" s="124" t="n"/>
    </row>
    <row r="314">
      <c r="A314" s="45" t="n">
        <v>51</v>
      </c>
      <c r="B314" s="122" t="n"/>
      <c r="C314" s="123" t="n"/>
      <c r="D314" s="123" t="n"/>
      <c r="E314" s="123" t="n"/>
      <c r="F314" s="123" t="n"/>
      <c r="G314" s="123" t="n"/>
      <c r="H314" s="123" t="n"/>
      <c r="I314" s="123" t="n"/>
      <c r="J314" s="123" t="n"/>
      <c r="K314" s="123" t="n"/>
      <c r="L314" s="123" t="n"/>
      <c r="M314" s="123" t="n"/>
      <c r="N314" s="123" t="n"/>
      <c r="O314" s="123" t="n"/>
      <c r="P314" s="123" t="n"/>
      <c r="Q314" s="123" t="n"/>
      <c r="R314" s="123" t="n"/>
      <c r="S314" s="123" t="n"/>
      <c r="T314" s="124" t="n"/>
    </row>
    <row r="315">
      <c r="A315" s="45" t="n">
        <v>52</v>
      </c>
      <c r="B315" s="122"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4" t="n"/>
    </row>
    <row r="316">
      <c r="A316" s="45" t="n">
        <v>53</v>
      </c>
      <c r="B316" s="122" t="n"/>
      <c r="C316" s="123" t="n"/>
      <c r="D316" s="123" t="n"/>
      <c r="E316" s="123" t="n"/>
      <c r="F316" s="123" t="n"/>
      <c r="G316" s="123" t="n"/>
      <c r="H316" s="123" t="n"/>
      <c r="I316" s="123" t="n"/>
      <c r="J316" s="123" t="n"/>
      <c r="K316" s="123" t="n"/>
      <c r="L316" s="123" t="n"/>
      <c r="M316" s="123" t="n"/>
      <c r="N316" s="123" t="n"/>
      <c r="O316" s="123" t="n"/>
      <c r="P316" s="123" t="n"/>
      <c r="Q316" s="123" t="n"/>
      <c r="R316" s="123" t="n"/>
      <c r="S316" s="123" t="n"/>
      <c r="T316" s="124" t="n"/>
    </row>
    <row r="317">
      <c r="A317" s="45" t="n">
        <v>54</v>
      </c>
      <c r="B317" s="122" t="n"/>
      <c r="C317" s="123" t="n"/>
      <c r="D317" s="123" t="n"/>
      <c r="E317" s="123" t="n"/>
      <c r="F317" s="123" t="n"/>
      <c r="G317" s="123" t="n"/>
      <c r="H317" s="123" t="n"/>
      <c r="I317" s="123" t="n"/>
      <c r="J317" s="123" t="n"/>
      <c r="K317" s="123" t="n"/>
      <c r="L317" s="123" t="n"/>
      <c r="M317" s="123" t="n"/>
      <c r="N317" s="123" t="n"/>
      <c r="O317" s="123" t="n"/>
      <c r="P317" s="123" t="n"/>
      <c r="Q317" s="123" t="n"/>
      <c r="R317" s="123" t="n"/>
      <c r="S317" s="123" t="n"/>
      <c r="T317" s="124" t="n"/>
    </row>
    <row r="318">
      <c r="A318" s="45" t="n">
        <v>55</v>
      </c>
      <c r="B318" s="122"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4" t="n"/>
    </row>
    <row r="319">
      <c r="A319" s="45" t="n">
        <v>56</v>
      </c>
      <c r="B319" s="122" t="n"/>
      <c r="C319" s="123" t="n"/>
      <c r="D319" s="123" t="n"/>
      <c r="E319" s="123" t="n"/>
      <c r="F319" s="123" t="n"/>
      <c r="G319" s="123" t="n"/>
      <c r="H319" s="123" t="n"/>
      <c r="I319" s="123" t="n"/>
      <c r="J319" s="123" t="n"/>
      <c r="K319" s="123" t="n"/>
      <c r="L319" s="123" t="n"/>
      <c r="M319" s="123" t="n"/>
      <c r="N319" s="123" t="n"/>
      <c r="O319" s="123" t="n"/>
      <c r="P319" s="123" t="n"/>
      <c r="Q319" s="123" t="n"/>
      <c r="R319" s="123" t="n"/>
      <c r="S319" s="123" t="n"/>
      <c r="T319" s="124" t="n"/>
    </row>
    <row r="320">
      <c r="A320" s="45" t="n">
        <v>57</v>
      </c>
      <c r="B320" s="122" t="n"/>
      <c r="C320" s="123" t="n"/>
      <c r="D320" s="123" t="n"/>
      <c r="E320" s="123" t="n"/>
      <c r="F320" s="123" t="n"/>
      <c r="G320" s="123" t="n"/>
      <c r="H320" s="123" t="n"/>
      <c r="I320" s="123" t="n"/>
      <c r="J320" s="123" t="n"/>
      <c r="K320" s="123" t="n"/>
      <c r="L320" s="123" t="n"/>
      <c r="M320" s="123" t="n"/>
      <c r="N320" s="123" t="n"/>
      <c r="O320" s="123" t="n"/>
      <c r="P320" s="123" t="n"/>
      <c r="Q320" s="123" t="n"/>
      <c r="R320" s="123" t="n"/>
      <c r="S320" s="123" t="n"/>
      <c r="T320" s="124" t="n"/>
    </row>
    <row r="321">
      <c r="A321" s="45" t="n">
        <v>58</v>
      </c>
      <c r="B321" s="122" t="n"/>
      <c r="C321" s="123" t="n"/>
      <c r="D321" s="123" t="n"/>
      <c r="E321" s="123" t="n"/>
      <c r="F321" s="123" t="n"/>
      <c r="G321" s="123" t="n"/>
      <c r="H321" s="123" t="n"/>
      <c r="I321" s="123" t="n"/>
      <c r="J321" s="123" t="n"/>
      <c r="K321" s="123" t="n"/>
      <c r="L321" s="123" t="n"/>
      <c r="M321" s="123" t="n"/>
      <c r="N321" s="123" t="n"/>
      <c r="O321" s="123" t="n"/>
      <c r="P321" s="123" t="n"/>
      <c r="Q321" s="123" t="n"/>
      <c r="R321" s="123" t="n"/>
      <c r="S321" s="123" t="n"/>
      <c r="T321" s="124" t="n"/>
    </row>
    <row r="322">
      <c r="A322" s="45" t="n">
        <v>59</v>
      </c>
      <c r="B322" s="122" t="n"/>
      <c r="C322" s="123" t="n"/>
      <c r="D322" s="123" t="n"/>
      <c r="E322" s="123" t="n"/>
      <c r="F322" s="123" t="n"/>
      <c r="G322" s="123" t="n"/>
      <c r="H322" s="123" t="n"/>
      <c r="I322" s="123" t="n"/>
      <c r="J322" s="123" t="n"/>
      <c r="K322" s="123" t="n"/>
      <c r="L322" s="123" t="n"/>
      <c r="M322" s="123" t="n"/>
      <c r="N322" s="123" t="n"/>
      <c r="O322" s="123" t="n"/>
      <c r="P322" s="123" t="n"/>
      <c r="Q322" s="123" t="n"/>
      <c r="R322" s="123" t="n"/>
      <c r="S322" s="123" t="n"/>
      <c r="T322" s="124" t="n"/>
    </row>
    <row r="323">
      <c r="A323" s="45" t="n">
        <v>60</v>
      </c>
      <c r="B323" s="122" t="n"/>
      <c r="C323" s="123" t="n"/>
      <c r="D323" s="123" t="n"/>
      <c r="E323" s="123" t="n"/>
      <c r="F323" s="123" t="n"/>
      <c r="G323" s="123" t="n"/>
      <c r="H323" s="123" t="n"/>
      <c r="I323" s="123" t="n"/>
      <c r="J323" s="123" t="n"/>
      <c r="K323" s="123" t="n"/>
      <c r="L323" s="123" t="n"/>
      <c r="M323" s="123" t="n"/>
      <c r="N323" s="123" t="n"/>
      <c r="O323" s="123" t="n"/>
      <c r="P323" s="123" t="n"/>
      <c r="Q323" s="123" t="n"/>
      <c r="R323" s="123" t="n"/>
      <c r="S323" s="123" t="n"/>
      <c r="T323" s="124"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118" t="inlineStr">
        <is>
          <t>Tier 1: Pico solar kit</t>
        </is>
      </c>
    </row>
    <row r="7">
      <c r="D7" s="119" t="inlineStr">
        <is>
          <t>Cumulative collections</t>
        </is>
      </c>
      <c r="L7" s="119" t="inlineStr">
        <is>
          <t>Cumulative instalments due</t>
        </is>
      </c>
      <c r="T7" s="119" t="inlineStr">
        <is>
          <t>30+ DPD exposure (arrears incl. written off + outstanding)</t>
        </is>
      </c>
      <c r="AB7" s="119" t="inlineStr">
        <is>
          <t>90+ DPD exposure (arrears incl. written off + outstanding)</t>
        </is>
      </c>
      <c r="AJ7" s="119" t="inlineStr">
        <is>
          <t>180+ default exposure (cumulative)</t>
        </is>
      </c>
      <c r="AR7" s="119" t="inlineStr">
        <is>
          <t>Cumulative recoveries (net)</t>
        </is>
      </c>
      <c r="AZ7" s="119"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2</v>
      </c>
      <c r="C9" s="125" t="n">
        <v>139</v>
      </c>
      <c r="D9" s="125" t="n">
        <v>246462.6383379027</v>
      </c>
      <c r="E9" s="125" t="n">
        <v>460676.7297847635</v>
      </c>
      <c r="F9" s="125" t="n">
        <v>811599.9319845155</v>
      </c>
      <c r="G9" s="125" t="n">
        <v>811599.9319845155</v>
      </c>
      <c r="H9" s="125" t="n"/>
      <c r="I9" s="125" t="n"/>
      <c r="J9" s="125" t="n"/>
      <c r="K9" s="125" t="n"/>
      <c r="L9" s="125" t="n">
        <v>317093.75</v>
      </c>
      <c r="M9" s="125" t="n">
        <v>634187.5</v>
      </c>
      <c r="N9" s="125" t="n">
        <v>1268375</v>
      </c>
      <c r="O9" s="125" t="n">
        <v>1268375</v>
      </c>
      <c r="P9" s="125" t="n"/>
      <c r="Q9" s="125" t="n"/>
      <c r="R9" s="125" t="n"/>
      <c r="S9" s="125" t="n"/>
      <c r="T9" s="125" t="n">
        <v>79677.59024165753</v>
      </c>
      <c r="U9" s="125" t="n">
        <v>159749.4039377973</v>
      </c>
      <c r="V9" s="125" t="n">
        <v>316227.1879229327</v>
      </c>
      <c r="W9" s="125" t="n">
        <v>316227.1879229327</v>
      </c>
      <c r="X9" s="125" t="n"/>
      <c r="Y9" s="125" t="n"/>
      <c r="Z9" s="125" t="n"/>
      <c r="AA9" s="125" t="n"/>
      <c r="AB9" s="125" t="n">
        <v>41117.2347108961</v>
      </c>
      <c r="AC9" s="125" t="n">
        <v>120582.9542148349</v>
      </c>
      <c r="AD9" s="125" t="n">
        <v>300701.378510688</v>
      </c>
      <c r="AE9" s="125" t="n">
        <v>300701.378510688</v>
      </c>
      <c r="AF9" s="125" t="n"/>
      <c r="AG9" s="125" t="n"/>
      <c r="AH9" s="125" t="n"/>
      <c r="AI9" s="125" t="n"/>
      <c r="AJ9" s="125" t="n">
        <v>22427.58256957968</v>
      </c>
      <c r="AK9" s="125" t="n">
        <v>27953.98641991845</v>
      </c>
      <c r="AL9" s="125" t="n">
        <v>248268.7389283678</v>
      </c>
      <c r="AM9" s="125" t="n">
        <v>248268.7389283678</v>
      </c>
      <c r="AN9" s="125" t="n"/>
      <c r="AO9" s="125" t="n"/>
      <c r="AP9" s="125" t="n"/>
      <c r="AQ9" s="125" t="n"/>
      <c r="AR9" s="125" t="n">
        <v>0</v>
      </c>
      <c r="AS9" s="125" t="n">
        <v>0</v>
      </c>
      <c r="AT9" s="125" t="n">
        <v>0</v>
      </c>
      <c r="AU9" s="125" t="n">
        <v>0</v>
      </c>
      <c r="AV9" s="125" t="n"/>
      <c r="AW9" s="125" t="n"/>
      <c r="AX9" s="125" t="n"/>
      <c r="AY9" s="125" t="n"/>
      <c r="AZ9" s="125" t="n">
        <v>120.876700953875</v>
      </c>
      <c r="BA9" s="125" t="n">
        <v>105.1163800970685</v>
      </c>
      <c r="BB9" s="125" t="n">
        <v>79.4924702497222</v>
      </c>
      <c r="BC9" s="125" t="n">
        <v>0</v>
      </c>
      <c r="BD9" s="125" t="n"/>
      <c r="BE9" s="125" t="n"/>
      <c r="BF9" s="125" t="n"/>
      <c r="BG9" s="125" t="n"/>
      <c r="BH9" s="126" t="n"/>
      <c r="BI9" s="127" t="inlineStr">
        <is>
          <t>SYNTHETIC: teaching data</t>
        </is>
      </c>
    </row>
    <row r="10">
      <c r="A10" s="45" t="n">
        <v>2</v>
      </c>
      <c r="B10" s="56" t="n">
        <v>2</v>
      </c>
      <c r="C10" s="125" t="n">
        <v>149</v>
      </c>
      <c r="D10" s="125" t="n">
        <v>261297.3358166292</v>
      </c>
      <c r="E10" s="125" t="n">
        <v>485554.3012021604</v>
      </c>
      <c r="F10" s="125" t="n">
        <v>871661.8758593271</v>
      </c>
      <c r="G10" s="125" t="n">
        <v>871661.8758593271</v>
      </c>
      <c r="H10" s="125" t="n"/>
      <c r="I10" s="125" t="n"/>
      <c r="J10" s="125" t="n"/>
      <c r="K10" s="125" t="n"/>
      <c r="L10" s="125" t="n">
        <v>339906.25</v>
      </c>
      <c r="M10" s="125" t="n">
        <v>679812.5</v>
      </c>
      <c r="N10" s="125" t="n">
        <v>1359625</v>
      </c>
      <c r="O10" s="125" t="n">
        <v>1359625</v>
      </c>
      <c r="P10" s="125" t="n"/>
      <c r="Q10" s="125" t="n"/>
      <c r="R10" s="125" t="n"/>
      <c r="S10" s="125" t="n"/>
      <c r="T10" s="125" t="n">
        <v>85409.79097846743</v>
      </c>
      <c r="U10" s="125" t="n">
        <v>171242.1668110201</v>
      </c>
      <c r="V10" s="125" t="n">
        <v>338977.3453274603</v>
      </c>
      <c r="W10" s="125" t="n">
        <v>338977.3453274603</v>
      </c>
      <c r="X10" s="125" t="n"/>
      <c r="Y10" s="125" t="n"/>
      <c r="Z10" s="125" t="n"/>
      <c r="AA10" s="125" t="n"/>
      <c r="AB10" s="125" t="n">
        <v>44075.30915052891</v>
      </c>
      <c r="AC10" s="125" t="n">
        <v>129257.9868921611</v>
      </c>
      <c r="AD10" s="125" t="n">
        <v>322334.5712092987</v>
      </c>
      <c r="AE10" s="125" t="n">
        <v>322334.5712092987</v>
      </c>
      <c r="AF10" s="125" t="n"/>
      <c r="AG10" s="125" t="n"/>
      <c r="AH10" s="125" t="n"/>
      <c r="AI10" s="125" t="n"/>
      <c r="AJ10" s="125" t="n">
        <v>24041.07771847031</v>
      </c>
      <c r="AK10" s="125" t="n">
        <v>29965.06457962481</v>
      </c>
      <c r="AL10" s="125" t="n">
        <v>266129.7992829266</v>
      </c>
      <c r="AM10" s="125" t="n">
        <v>266129.7992829266</v>
      </c>
      <c r="AN10" s="125" t="n"/>
      <c r="AO10" s="125" t="n"/>
      <c r="AP10" s="125" t="n"/>
      <c r="AQ10" s="125" t="n"/>
      <c r="AR10" s="125" t="n">
        <v>0</v>
      </c>
      <c r="AS10" s="125" t="n">
        <v>0</v>
      </c>
      <c r="AT10" s="125" t="n">
        <v>0</v>
      </c>
      <c r="AU10" s="125" t="n">
        <v>0</v>
      </c>
      <c r="AV10" s="125" t="n"/>
      <c r="AW10" s="125" t="n"/>
      <c r="AX10" s="125" t="n"/>
      <c r="AY10" s="125" t="n"/>
      <c r="AZ10" s="125" t="n">
        <v>129.572866490125</v>
      </c>
      <c r="BA10" s="125" t="n">
        <v>112.6787096004548</v>
      </c>
      <c r="BB10" s="125" t="n">
        <v>85.21135300150078</v>
      </c>
      <c r="BC10" s="125" t="n">
        <v>0</v>
      </c>
      <c r="BD10" s="125" t="n"/>
      <c r="BE10" s="125" t="n"/>
      <c r="BF10" s="125" t="n"/>
      <c r="BG10" s="125" t="n"/>
      <c r="BH10" s="126" t="n"/>
      <c r="BI10" s="127" t="inlineStr">
        <is>
          <t>SYNTHETIC: teaching data</t>
        </is>
      </c>
    </row>
    <row r="11">
      <c r="A11" s="45" t="n">
        <v>3</v>
      </c>
      <c r="B11" s="56" t="n">
        <v>2</v>
      </c>
      <c r="C11" s="125" t="n">
        <v>164</v>
      </c>
      <c r="D11" s="125" t="n">
        <v>304897.7184181033</v>
      </c>
      <c r="E11" s="125" t="n">
        <v>549780.0548147889</v>
      </c>
      <c r="F11" s="125" t="n">
        <v>977519.8064863726</v>
      </c>
      <c r="G11" s="125" t="n">
        <v>977519.8064863726</v>
      </c>
      <c r="H11" s="125" t="n"/>
      <c r="I11" s="125" t="n"/>
      <c r="J11" s="125" t="n"/>
      <c r="K11" s="125" t="n"/>
      <c r="L11" s="125" t="n">
        <v>374125</v>
      </c>
      <c r="M11" s="125" t="n">
        <v>748250</v>
      </c>
      <c r="N11" s="125" t="n">
        <v>1496500</v>
      </c>
      <c r="O11" s="125" t="n">
        <v>1496500</v>
      </c>
      <c r="P11" s="125" t="n"/>
      <c r="Q11" s="125" t="n"/>
      <c r="R11" s="125" t="n"/>
      <c r="S11" s="125" t="n"/>
      <c r="T11" s="125" t="n">
        <v>94008.09208368225</v>
      </c>
      <c r="U11" s="125" t="n">
        <v>188481.3111208544</v>
      </c>
      <c r="V11" s="125" t="n">
        <v>373102.5814342516</v>
      </c>
      <c r="W11" s="125" t="n">
        <v>373102.5814342516</v>
      </c>
      <c r="X11" s="125" t="n"/>
      <c r="Y11" s="125" t="n"/>
      <c r="Z11" s="125" t="n"/>
      <c r="AA11" s="125" t="n"/>
      <c r="AB11" s="125" t="n">
        <v>48512.42080997812</v>
      </c>
      <c r="AC11" s="125" t="n">
        <v>142270.5359081505</v>
      </c>
      <c r="AD11" s="125" t="n">
        <v>354784.3602572148</v>
      </c>
      <c r="AE11" s="125" t="n">
        <v>354784.3602572148</v>
      </c>
      <c r="AF11" s="125" t="n"/>
      <c r="AG11" s="125" t="n"/>
      <c r="AH11" s="125" t="n"/>
      <c r="AI11" s="125" t="n"/>
      <c r="AJ11" s="125" t="n">
        <v>26461.32044180625</v>
      </c>
      <c r="AK11" s="125" t="n">
        <v>32981.68181918436</v>
      </c>
      <c r="AL11" s="125" t="n">
        <v>292921.3898147648</v>
      </c>
      <c r="AM11" s="125" t="n">
        <v>292921.3898147648</v>
      </c>
      <c r="AN11" s="125" t="n"/>
      <c r="AO11" s="125" t="n"/>
      <c r="AP11" s="125" t="n"/>
      <c r="AQ11" s="125" t="n"/>
      <c r="AR11" s="125" t="n">
        <v>0</v>
      </c>
      <c r="AS11" s="125" t="n">
        <v>0</v>
      </c>
      <c r="AT11" s="125" t="n">
        <v>0</v>
      </c>
      <c r="AU11" s="125" t="n">
        <v>0</v>
      </c>
      <c r="AV11" s="125" t="n"/>
      <c r="AW11" s="125" t="n"/>
      <c r="AX11" s="125" t="n"/>
      <c r="AY11" s="125" t="n"/>
      <c r="AZ11" s="125" t="n">
        <v>142.6171147945</v>
      </c>
      <c r="BA11" s="125" t="n">
        <v>124.0222038555341</v>
      </c>
      <c r="BB11" s="125" t="n">
        <v>93.78967712916864</v>
      </c>
      <c r="BC11" s="125" t="n">
        <v>0</v>
      </c>
      <c r="BD11" s="125" t="n"/>
      <c r="BE11" s="125" t="n"/>
      <c r="BF11" s="125" t="n"/>
      <c r="BG11" s="125" t="n"/>
      <c r="BH11" s="126" t="n"/>
      <c r="BI11" s="127" t="inlineStr">
        <is>
          <t>SYNTHETIC: teaching data</t>
        </is>
      </c>
    </row>
    <row r="12">
      <c r="A12" s="45" t="n">
        <v>4</v>
      </c>
      <c r="B12" s="56" t="n">
        <v>2</v>
      </c>
      <c r="C12" s="125" t="n">
        <v>195</v>
      </c>
      <c r="D12" s="125" t="n">
        <v>338018.844082266</v>
      </c>
      <c r="E12" s="125" t="n">
        <v>647241.5167338141</v>
      </c>
      <c r="F12" s="125" t="n">
        <v>1141564.99438535</v>
      </c>
      <c r="G12" s="125" t="n">
        <v>1141564.99438535</v>
      </c>
      <c r="H12" s="125" t="n"/>
      <c r="I12" s="125" t="n"/>
      <c r="J12" s="125" t="n"/>
      <c r="K12" s="125" t="n"/>
      <c r="L12" s="125" t="n">
        <v>444843.75</v>
      </c>
      <c r="M12" s="125" t="n">
        <v>889687.5</v>
      </c>
      <c r="N12" s="125" t="n">
        <v>1779375</v>
      </c>
      <c r="O12" s="125" t="n">
        <v>1779375</v>
      </c>
      <c r="P12" s="125" t="n"/>
      <c r="Q12" s="125" t="n"/>
      <c r="R12" s="125" t="n"/>
      <c r="S12" s="125" t="n"/>
      <c r="T12" s="125" t="n">
        <v>111777.9143677929</v>
      </c>
      <c r="U12" s="125" t="n">
        <v>224108.8760278451</v>
      </c>
      <c r="V12" s="125" t="n">
        <v>443628.069388287</v>
      </c>
      <c r="W12" s="125" t="n">
        <v>443628.069388287</v>
      </c>
      <c r="X12" s="125" t="n"/>
      <c r="Y12" s="125" t="n"/>
      <c r="Z12" s="125" t="n"/>
      <c r="AA12" s="125" t="n"/>
      <c r="AB12" s="125" t="n">
        <v>57682.45157283985</v>
      </c>
      <c r="AC12" s="125" t="n">
        <v>169163.1372078618</v>
      </c>
      <c r="AD12" s="125" t="n">
        <v>421847.2576229077</v>
      </c>
      <c r="AE12" s="125" t="n">
        <v>421847.2576229077</v>
      </c>
      <c r="AF12" s="125" t="n"/>
      <c r="AG12" s="125" t="n"/>
      <c r="AH12" s="125" t="n"/>
      <c r="AI12" s="125" t="n"/>
      <c r="AJ12" s="125" t="n">
        <v>31463.15540336719</v>
      </c>
      <c r="AK12" s="125" t="n">
        <v>39216.02411427409</v>
      </c>
      <c r="AL12" s="125" t="n">
        <v>348290.6769138972</v>
      </c>
      <c r="AM12" s="125" t="n">
        <v>348290.6769138972</v>
      </c>
      <c r="AN12" s="125" t="n"/>
      <c r="AO12" s="125" t="n"/>
      <c r="AP12" s="125" t="n"/>
      <c r="AQ12" s="125" t="n"/>
      <c r="AR12" s="125" t="n">
        <v>0</v>
      </c>
      <c r="AS12" s="125" t="n">
        <v>0</v>
      </c>
      <c r="AT12" s="125" t="n">
        <v>0</v>
      </c>
      <c r="AU12" s="125" t="n">
        <v>0</v>
      </c>
      <c r="AV12" s="125" t="n"/>
      <c r="AW12" s="125" t="n"/>
      <c r="AX12" s="125" t="n"/>
      <c r="AY12" s="125" t="n"/>
      <c r="AZ12" s="125" t="n">
        <v>169.575227956875</v>
      </c>
      <c r="BA12" s="125" t="n">
        <v>147.4654253160314</v>
      </c>
      <c r="BB12" s="125" t="n">
        <v>111.5182136596822</v>
      </c>
      <c r="BC12" s="125" t="n">
        <v>0</v>
      </c>
      <c r="BD12" s="125" t="n"/>
      <c r="BE12" s="125" t="n"/>
      <c r="BF12" s="125" t="n"/>
      <c r="BG12" s="125" t="n"/>
      <c r="BH12" s="126" t="n"/>
      <c r="BI12" s="127" t="inlineStr">
        <is>
          <t>SYNTHETIC: teaching data</t>
        </is>
      </c>
    </row>
    <row r="13">
      <c r="A13" s="45" t="n">
        <v>5</v>
      </c>
      <c r="B13" s="56" t="n">
        <v>2</v>
      </c>
      <c r="C13" s="125" t="n">
        <v>213</v>
      </c>
      <c r="D13" s="125" t="n">
        <v>364710.8705000303</v>
      </c>
      <c r="E13" s="125" t="n">
        <v>729412.4802524472</v>
      </c>
      <c r="F13" s="125" t="n">
        <v>1261445.100233998</v>
      </c>
      <c r="G13" s="125" t="n">
        <v>1261445.100233998</v>
      </c>
      <c r="H13" s="125" t="n"/>
      <c r="I13" s="125" t="n"/>
      <c r="J13" s="125" t="n"/>
      <c r="K13" s="125" t="n"/>
      <c r="L13" s="125" t="n">
        <v>485906.25</v>
      </c>
      <c r="M13" s="125" t="n">
        <v>971812.5</v>
      </c>
      <c r="N13" s="125" t="n">
        <v>1943625</v>
      </c>
      <c r="O13" s="125" t="n">
        <v>1943625</v>
      </c>
      <c r="P13" s="125" t="n"/>
      <c r="Q13" s="125" t="n"/>
      <c r="R13" s="125" t="n"/>
      <c r="S13" s="125" t="n"/>
      <c r="T13" s="125" t="n">
        <v>122095.8756940507</v>
      </c>
      <c r="U13" s="125" t="n">
        <v>244795.8491996462</v>
      </c>
      <c r="V13" s="125" t="n">
        <v>484578.3527164366</v>
      </c>
      <c r="W13" s="125" t="n">
        <v>484578.3527164366</v>
      </c>
      <c r="X13" s="125" t="n"/>
      <c r="Y13" s="125" t="n"/>
      <c r="Z13" s="125" t="n"/>
      <c r="AA13" s="125" t="n"/>
      <c r="AB13" s="125" t="n">
        <v>63006.9855641789</v>
      </c>
      <c r="AC13" s="125" t="n">
        <v>184778.1960270491</v>
      </c>
      <c r="AD13" s="125" t="n">
        <v>460787.0044804069</v>
      </c>
      <c r="AE13" s="125" t="n">
        <v>460787.0044804069</v>
      </c>
      <c r="AF13" s="125" t="n"/>
      <c r="AG13" s="125" t="n"/>
      <c r="AH13" s="125" t="n"/>
      <c r="AI13" s="125" t="n"/>
      <c r="AJ13" s="125" t="n">
        <v>34367.44667137031</v>
      </c>
      <c r="AK13" s="125" t="n">
        <v>42835.96480174555</v>
      </c>
      <c r="AL13" s="125" t="n">
        <v>380440.585552103</v>
      </c>
      <c r="AM13" s="125" t="n">
        <v>380440.585552103</v>
      </c>
      <c r="AN13" s="125" t="n"/>
      <c r="AO13" s="125" t="n"/>
      <c r="AP13" s="125" t="n"/>
      <c r="AQ13" s="125" t="n"/>
      <c r="AR13" s="125" t="n">
        <v>0</v>
      </c>
      <c r="AS13" s="125" t="n">
        <v>0</v>
      </c>
      <c r="AT13" s="125" t="n">
        <v>0</v>
      </c>
      <c r="AU13" s="125" t="n">
        <v>0</v>
      </c>
      <c r="AV13" s="125" t="n"/>
      <c r="AW13" s="125" t="n"/>
      <c r="AX13" s="125" t="n"/>
      <c r="AY13" s="125" t="n"/>
      <c r="AZ13" s="125" t="n">
        <v>185.228325922125</v>
      </c>
      <c r="BA13" s="125" t="n">
        <v>161.0776184221266</v>
      </c>
      <c r="BB13" s="125" t="n">
        <v>121.8122026128837</v>
      </c>
      <c r="BC13" s="125" t="n">
        <v>0</v>
      </c>
      <c r="BD13" s="125" t="n"/>
      <c r="BE13" s="125" t="n"/>
      <c r="BF13" s="125" t="n"/>
      <c r="BG13" s="125" t="n"/>
      <c r="BH13" s="126" t="n"/>
      <c r="BI13" s="127" t="inlineStr">
        <is>
          <t>SYNTHETIC: teaching data</t>
        </is>
      </c>
    </row>
    <row r="14">
      <c r="A14" s="45" t="n">
        <v>6</v>
      </c>
      <c r="B14" s="56" t="n">
        <v>2</v>
      </c>
      <c r="C14" s="125" t="n">
        <v>216</v>
      </c>
      <c r="D14" s="125" t="n">
        <v>383085.397899621</v>
      </c>
      <c r="E14" s="125" t="n">
        <v>726945.5822627969</v>
      </c>
      <c r="F14" s="125" t="n">
        <v>1295392.314147303</v>
      </c>
      <c r="G14" s="125" t="n">
        <v>1295392.314147303</v>
      </c>
      <c r="H14" s="125" t="n"/>
      <c r="I14" s="125" t="n"/>
      <c r="J14" s="125" t="n"/>
      <c r="K14" s="125" t="n"/>
      <c r="L14" s="125" t="n">
        <v>492750</v>
      </c>
      <c r="M14" s="125" t="n">
        <v>985500</v>
      </c>
      <c r="N14" s="125" t="n">
        <v>1971000</v>
      </c>
      <c r="O14" s="125" t="n">
        <v>1971000</v>
      </c>
      <c r="P14" s="125" t="n"/>
      <c r="Q14" s="125" t="n"/>
      <c r="R14" s="125" t="n"/>
      <c r="S14" s="125" t="n"/>
      <c r="T14" s="125" t="n">
        <v>123815.5359150937</v>
      </c>
      <c r="U14" s="125" t="n">
        <v>248243.6780616131</v>
      </c>
      <c r="V14" s="125" t="n">
        <v>491403.3999377948</v>
      </c>
      <c r="W14" s="125" t="n">
        <v>491403.3999377948</v>
      </c>
      <c r="X14" s="125" t="n"/>
      <c r="Y14" s="125" t="n"/>
      <c r="Z14" s="125" t="n"/>
      <c r="AA14" s="125" t="n"/>
      <c r="AB14" s="125" t="n">
        <v>63894.40789606874</v>
      </c>
      <c r="AC14" s="125" t="n">
        <v>187380.705830247</v>
      </c>
      <c r="AD14" s="125" t="n">
        <v>467276.96228999</v>
      </c>
      <c r="AE14" s="125" t="n">
        <v>467276.96228999</v>
      </c>
      <c r="AF14" s="125" t="n"/>
      <c r="AG14" s="125" t="n"/>
      <c r="AH14" s="125" t="n"/>
      <c r="AI14" s="125" t="n"/>
      <c r="AJ14" s="125" t="n">
        <v>34851.49521603749</v>
      </c>
      <c r="AK14" s="125" t="n">
        <v>43439.28824965745</v>
      </c>
      <c r="AL14" s="125" t="n">
        <v>385798.9036584708</v>
      </c>
      <c r="AM14" s="125" t="n">
        <v>385798.9036584708</v>
      </c>
      <c r="AN14" s="125" t="n"/>
      <c r="AO14" s="125" t="n"/>
      <c r="AP14" s="125" t="n"/>
      <c r="AQ14" s="125" t="n"/>
      <c r="AR14" s="125" t="n">
        <v>0</v>
      </c>
      <c r="AS14" s="125" t="n">
        <v>0</v>
      </c>
      <c r="AT14" s="125" t="n">
        <v>0</v>
      </c>
      <c r="AU14" s="125" t="n">
        <v>0</v>
      </c>
      <c r="AV14" s="125" t="n"/>
      <c r="AW14" s="125" t="n"/>
      <c r="AX14" s="125" t="n"/>
      <c r="AY14" s="125" t="n"/>
      <c r="AZ14" s="125" t="n">
        <v>187.837175583</v>
      </c>
      <c r="BA14" s="125" t="n">
        <v>163.3463172731425</v>
      </c>
      <c r="BB14" s="125" t="n">
        <v>123.5278674384172</v>
      </c>
      <c r="BC14" s="125" t="n">
        <v>0</v>
      </c>
      <c r="BD14" s="125" t="n"/>
      <c r="BE14" s="125" t="n"/>
      <c r="BF14" s="125" t="n"/>
      <c r="BG14" s="125" t="n"/>
      <c r="BH14" s="126" t="n"/>
      <c r="BI14" s="127" t="inlineStr">
        <is>
          <t>SYNTHETIC: teaching data</t>
        </is>
      </c>
    </row>
    <row r="15">
      <c r="A15" s="45" t="n">
        <v>7</v>
      </c>
      <c r="B15" s="56" t="n">
        <v>2</v>
      </c>
      <c r="C15" s="125" t="n">
        <v>223</v>
      </c>
      <c r="D15" s="125" t="n">
        <v>389868.7858200975</v>
      </c>
      <c r="E15" s="125" t="n">
        <v>745451.6690723597</v>
      </c>
      <c r="F15" s="125" t="n">
        <v>1282193.28930557</v>
      </c>
      <c r="G15" s="125" t="n"/>
      <c r="H15" s="125" t="n"/>
      <c r="I15" s="125" t="n"/>
      <c r="J15" s="125" t="n"/>
      <c r="K15" s="125" t="n"/>
      <c r="L15" s="125" t="n">
        <v>508718.75</v>
      </c>
      <c r="M15" s="125" t="n">
        <v>1017437.5</v>
      </c>
      <c r="N15" s="125" t="n">
        <v>2034875</v>
      </c>
      <c r="O15" s="125" t="n"/>
      <c r="P15" s="125" t="n"/>
      <c r="Q15" s="125" t="n"/>
      <c r="R15" s="125" t="n"/>
      <c r="S15" s="125" t="n"/>
      <c r="T15" s="125" t="n">
        <v>127828.0764308607</v>
      </c>
      <c r="U15" s="125" t="n">
        <v>256288.6120728691</v>
      </c>
      <c r="V15" s="125" t="n">
        <v>507328.510120964</v>
      </c>
      <c r="W15" s="125" t="n"/>
      <c r="X15" s="125" t="n"/>
      <c r="Y15" s="125" t="n"/>
      <c r="Z15" s="125" t="n"/>
      <c r="AA15" s="125" t="n"/>
      <c r="AB15" s="125" t="n">
        <v>65965.06000381173</v>
      </c>
      <c r="AC15" s="125" t="n">
        <v>193453.2287043753</v>
      </c>
      <c r="AD15" s="125" t="n">
        <v>482420.1971790175</v>
      </c>
      <c r="AE15" s="125" t="n"/>
      <c r="AF15" s="125" t="n"/>
      <c r="AG15" s="125" t="n"/>
      <c r="AH15" s="125" t="n"/>
      <c r="AI15" s="125" t="n"/>
      <c r="AJ15" s="125" t="n">
        <v>35980.94182026094</v>
      </c>
      <c r="AK15" s="125" t="n">
        <v>44847.04296145191</v>
      </c>
      <c r="AL15" s="125" t="n">
        <v>398301.6459066619</v>
      </c>
      <c r="AM15" s="125" t="n"/>
      <c r="AN15" s="125" t="n"/>
      <c r="AO15" s="125" t="n"/>
      <c r="AP15" s="125" t="n"/>
      <c r="AQ15" s="125" t="n"/>
      <c r="AR15" s="125" t="n">
        <v>0</v>
      </c>
      <c r="AS15" s="125" t="n">
        <v>0</v>
      </c>
      <c r="AT15" s="125" t="n">
        <v>0</v>
      </c>
      <c r="AU15" s="125" t="n"/>
      <c r="AV15" s="125" t="n"/>
      <c r="AW15" s="125" t="n"/>
      <c r="AX15" s="125" t="n"/>
      <c r="AY15" s="125" t="n"/>
      <c r="AZ15" s="125" t="n">
        <v>193.924491458375</v>
      </c>
      <c r="BA15" s="125" t="n">
        <v>168.6399479255128</v>
      </c>
      <c r="BB15" s="125" t="n">
        <v>127.5310853646622</v>
      </c>
      <c r="BC15" s="125" t="n"/>
      <c r="BD15" s="125" t="n"/>
      <c r="BE15" s="125" t="n"/>
      <c r="BF15" s="125" t="n"/>
      <c r="BG15" s="125" t="n"/>
      <c r="BH15" s="126" t="n"/>
      <c r="BI15" s="127" t="inlineStr">
        <is>
          <t>SYNTHETIC: teaching data</t>
        </is>
      </c>
    </row>
    <row r="16">
      <c r="A16" s="45" t="n">
        <v>8</v>
      </c>
      <c r="B16" s="56" t="n">
        <v>2</v>
      </c>
      <c r="C16" s="125" t="n">
        <v>236</v>
      </c>
      <c r="D16" s="125" t="n">
        <v>410362.8242264216</v>
      </c>
      <c r="E16" s="125" t="n">
        <v>775887.1788918885</v>
      </c>
      <c r="F16" s="125" t="n">
        <v>1369059.730100839</v>
      </c>
      <c r="G16" s="125" t="n"/>
      <c r="H16" s="125" t="n"/>
      <c r="I16" s="125" t="n"/>
      <c r="J16" s="125" t="n"/>
      <c r="K16" s="125" t="n"/>
      <c r="L16" s="125" t="n">
        <v>538375</v>
      </c>
      <c r="M16" s="125" t="n">
        <v>1076750</v>
      </c>
      <c r="N16" s="125" t="n">
        <v>2153500</v>
      </c>
      <c r="O16" s="125" t="n"/>
      <c r="P16" s="125" t="n"/>
      <c r="Q16" s="125" t="n"/>
      <c r="R16" s="125" t="n"/>
      <c r="S16" s="125" t="n"/>
      <c r="T16" s="125" t="n">
        <v>135279.9373887135</v>
      </c>
      <c r="U16" s="125" t="n">
        <v>271229.2038080587</v>
      </c>
      <c r="V16" s="125" t="n">
        <v>536903.7147468498</v>
      </c>
      <c r="W16" s="125" t="n"/>
      <c r="X16" s="125" t="n"/>
      <c r="Y16" s="125" t="n"/>
      <c r="Z16" s="125" t="n"/>
      <c r="AA16" s="125" t="n"/>
      <c r="AB16" s="125" t="n">
        <v>69810.55677533436</v>
      </c>
      <c r="AC16" s="125" t="n">
        <v>204730.7711848995</v>
      </c>
      <c r="AD16" s="125" t="n">
        <v>510543.3476872114</v>
      </c>
      <c r="AE16" s="125" t="n"/>
      <c r="AF16" s="125" t="n"/>
      <c r="AG16" s="125" t="n"/>
      <c r="AH16" s="125" t="n"/>
      <c r="AI16" s="125" t="n"/>
      <c r="AJ16" s="125" t="n">
        <v>38078.48551381874</v>
      </c>
      <c r="AK16" s="125" t="n">
        <v>47461.44456907018</v>
      </c>
      <c r="AL16" s="125" t="n">
        <v>421521.0243675883</v>
      </c>
      <c r="AM16" s="125" t="n"/>
      <c r="AN16" s="125" t="n"/>
      <c r="AO16" s="125" t="n"/>
      <c r="AP16" s="125" t="n"/>
      <c r="AQ16" s="125" t="n"/>
      <c r="AR16" s="125" t="n">
        <v>0</v>
      </c>
      <c r="AS16" s="125" t="n">
        <v>0</v>
      </c>
      <c r="AT16" s="125" t="n">
        <v>0</v>
      </c>
      <c r="AU16" s="125" t="n"/>
      <c r="AV16" s="125" t="n"/>
      <c r="AW16" s="125" t="n"/>
      <c r="AX16" s="125" t="n"/>
      <c r="AY16" s="125" t="n"/>
      <c r="AZ16" s="125" t="n">
        <v>205.2295066555</v>
      </c>
      <c r="BA16" s="125" t="n">
        <v>178.4709762799149</v>
      </c>
      <c r="BB16" s="125" t="n">
        <v>134.9656329419744</v>
      </c>
      <c r="BC16" s="125" t="n"/>
      <c r="BD16" s="125" t="n"/>
      <c r="BE16" s="125" t="n"/>
      <c r="BF16" s="125" t="n"/>
      <c r="BG16" s="125" t="n"/>
      <c r="BH16" s="126" t="n"/>
      <c r="BI16" s="127" t="inlineStr">
        <is>
          <t>SYNTHETIC: teaching data</t>
        </is>
      </c>
    </row>
    <row r="17">
      <c r="A17" s="45" t="n">
        <v>9</v>
      </c>
      <c r="B17" s="56" t="n">
        <v>2</v>
      </c>
      <c r="C17" s="125" t="n">
        <v>268</v>
      </c>
      <c r="D17" s="125" t="n">
        <v>469679.334798541</v>
      </c>
      <c r="E17" s="125" t="n">
        <v>880109.4987088777</v>
      </c>
      <c r="F17" s="125" t="n">
        <v>1604025.21442857</v>
      </c>
      <c r="G17" s="125" t="n"/>
      <c r="H17" s="125" t="n"/>
      <c r="I17" s="125" t="n"/>
      <c r="J17" s="125" t="n"/>
      <c r="K17" s="125" t="n"/>
      <c r="L17" s="125" t="n">
        <v>611375</v>
      </c>
      <c r="M17" s="125" t="n">
        <v>1222750</v>
      </c>
      <c r="N17" s="125" t="n">
        <v>2445500</v>
      </c>
      <c r="O17" s="125" t="n"/>
      <c r="P17" s="125" t="n"/>
      <c r="Q17" s="125" t="n"/>
      <c r="R17" s="125" t="n"/>
      <c r="S17" s="125" t="n"/>
      <c r="T17" s="125" t="n">
        <v>153622.9797465052</v>
      </c>
      <c r="U17" s="125" t="n">
        <v>308006.0450023718</v>
      </c>
      <c r="V17" s="125" t="n">
        <v>609704.2184413378</v>
      </c>
      <c r="W17" s="125" t="n"/>
      <c r="X17" s="125" t="n"/>
      <c r="Y17" s="125" t="n"/>
      <c r="Z17" s="125" t="n"/>
      <c r="AA17" s="125" t="n"/>
      <c r="AB17" s="125" t="n">
        <v>79276.39498215939</v>
      </c>
      <c r="AC17" s="125" t="n">
        <v>232490.8757523434</v>
      </c>
      <c r="AD17" s="125" t="n">
        <v>579769.5643227655</v>
      </c>
      <c r="AE17" s="125" t="n"/>
      <c r="AF17" s="125" t="n"/>
      <c r="AG17" s="125" t="n"/>
      <c r="AH17" s="125" t="n"/>
      <c r="AI17" s="125" t="n"/>
      <c r="AJ17" s="125" t="n">
        <v>43241.66999026875</v>
      </c>
      <c r="AK17" s="125" t="n">
        <v>53896.89468013054</v>
      </c>
      <c r="AL17" s="125" t="n">
        <v>478676.4175021765</v>
      </c>
      <c r="AM17" s="125" t="n"/>
      <c r="AN17" s="125" t="n"/>
      <c r="AO17" s="125" t="n"/>
      <c r="AP17" s="125" t="n"/>
      <c r="AQ17" s="125" t="n"/>
      <c r="AR17" s="125" t="n">
        <v>0</v>
      </c>
      <c r="AS17" s="125" t="n">
        <v>0</v>
      </c>
      <c r="AT17" s="125" t="n">
        <v>0</v>
      </c>
      <c r="AU17" s="125" t="n"/>
      <c r="AV17" s="125" t="n"/>
      <c r="AW17" s="125" t="n"/>
      <c r="AX17" s="125" t="n"/>
      <c r="AY17" s="125" t="n"/>
      <c r="AZ17" s="125" t="n">
        <v>233.0572363715</v>
      </c>
      <c r="BA17" s="125" t="n">
        <v>202.6704306907509</v>
      </c>
      <c r="BB17" s="125" t="n">
        <v>153.2660577476658</v>
      </c>
      <c r="BC17" s="125" t="n"/>
      <c r="BD17" s="125" t="n"/>
      <c r="BE17" s="125" t="n"/>
      <c r="BF17" s="125" t="n"/>
      <c r="BG17" s="125" t="n"/>
      <c r="BH17" s="126" t="n"/>
      <c r="BI17" s="127" t="inlineStr">
        <is>
          <t>SYNTHETIC: teaching data</t>
        </is>
      </c>
    </row>
    <row r="18">
      <c r="A18" s="45" t="n">
        <v>10</v>
      </c>
      <c r="B18" s="56" t="n">
        <v>2</v>
      </c>
      <c r="C18" s="125" t="n">
        <v>243</v>
      </c>
      <c r="D18" s="125" t="n">
        <v>437351.3166445669</v>
      </c>
      <c r="E18" s="125" t="n">
        <v>767258.0954719438</v>
      </c>
      <c r="F18" s="125" t="n">
        <v>1477947.953970957</v>
      </c>
      <c r="G18" s="125" t="n"/>
      <c r="H18" s="125" t="n"/>
      <c r="I18" s="125" t="n"/>
      <c r="J18" s="125" t="n"/>
      <c r="K18" s="125" t="n"/>
      <c r="L18" s="125" t="n">
        <v>554343.75</v>
      </c>
      <c r="M18" s="125" t="n">
        <v>1108687.5</v>
      </c>
      <c r="N18" s="125" t="n">
        <v>2217375</v>
      </c>
      <c r="O18" s="125" t="n"/>
      <c r="P18" s="125" t="n"/>
      <c r="Q18" s="125" t="n"/>
      <c r="R18" s="125" t="n"/>
      <c r="S18" s="125" t="n"/>
      <c r="T18" s="125" t="n">
        <v>139292.4779044804</v>
      </c>
      <c r="U18" s="125" t="n">
        <v>279274.1378193147</v>
      </c>
      <c r="V18" s="125" t="n">
        <v>552828.8249300191</v>
      </c>
      <c r="W18" s="125" t="n"/>
      <c r="X18" s="125" t="n"/>
      <c r="Y18" s="125" t="n"/>
      <c r="Z18" s="125" t="n"/>
      <c r="AA18" s="125" t="n"/>
      <c r="AB18" s="125" t="n">
        <v>71881.20888307734</v>
      </c>
      <c r="AC18" s="125" t="n">
        <v>210803.2940590279</v>
      </c>
      <c r="AD18" s="125" t="n">
        <v>525686.5825762388</v>
      </c>
      <c r="AE18" s="125" t="n"/>
      <c r="AF18" s="125" t="n"/>
      <c r="AG18" s="125" t="n"/>
      <c r="AH18" s="125" t="n"/>
      <c r="AI18" s="125" t="n"/>
      <c r="AJ18" s="125" t="n">
        <v>39207.93211804218</v>
      </c>
      <c r="AK18" s="125" t="n">
        <v>48869.19928086463</v>
      </c>
      <c r="AL18" s="125" t="n">
        <v>434023.7666157796</v>
      </c>
      <c r="AM18" s="125" t="n"/>
      <c r="AN18" s="125" t="n"/>
      <c r="AO18" s="125" t="n"/>
      <c r="AP18" s="125" t="n"/>
      <c r="AQ18" s="125" t="n"/>
      <c r="AR18" s="125" t="n">
        <v>0</v>
      </c>
      <c r="AS18" s="125" t="n">
        <v>0</v>
      </c>
      <c r="AT18" s="125" t="n">
        <v>0</v>
      </c>
      <c r="AU18" s="125" t="n"/>
      <c r="AV18" s="125" t="n"/>
      <c r="AW18" s="125" t="n"/>
      <c r="AX18" s="125" t="n"/>
      <c r="AY18" s="125" t="n"/>
      <c r="AZ18" s="125" t="n">
        <v>211.316822530875</v>
      </c>
      <c r="BA18" s="125" t="n">
        <v>183.7646069322853</v>
      </c>
      <c r="BB18" s="125" t="n">
        <v>138.9688508682194</v>
      </c>
      <c r="BC18" s="125" t="n"/>
      <c r="BD18" s="125" t="n"/>
      <c r="BE18" s="125" t="n"/>
      <c r="BF18" s="125" t="n"/>
      <c r="BG18" s="125" t="n"/>
      <c r="BH18" s="126" t="n"/>
      <c r="BI18" s="127" t="inlineStr">
        <is>
          <t>SYNTHETIC: teaching data</t>
        </is>
      </c>
    </row>
    <row r="19">
      <c r="A19" s="45" t="n">
        <v>11</v>
      </c>
      <c r="B19" s="56" t="n">
        <v>2</v>
      </c>
      <c r="C19" s="125" t="n">
        <v>271</v>
      </c>
      <c r="D19" s="125" t="n">
        <v>476997.540941391</v>
      </c>
      <c r="E19" s="125" t="n">
        <v>901198.3469688985</v>
      </c>
      <c r="F19" s="125" t="n">
        <v>1552578.046169768</v>
      </c>
      <c r="G19" s="125" t="n"/>
      <c r="H19" s="125" t="n"/>
      <c r="I19" s="125" t="n"/>
      <c r="J19" s="125" t="n"/>
      <c r="K19" s="125" t="n"/>
      <c r="L19" s="125" t="n">
        <v>618218.75</v>
      </c>
      <c r="M19" s="125" t="n">
        <v>1236437.5</v>
      </c>
      <c r="N19" s="125" t="n">
        <v>2472875</v>
      </c>
      <c r="O19" s="125" t="n"/>
      <c r="P19" s="125" t="n"/>
      <c r="Q19" s="125" t="n"/>
      <c r="R19" s="125" t="n"/>
      <c r="S19" s="125" t="n"/>
      <c r="T19" s="125" t="n">
        <v>155342.6399675481</v>
      </c>
      <c r="U19" s="125" t="n">
        <v>311453.8738643386</v>
      </c>
      <c r="V19" s="125" t="n">
        <v>616529.2656626961</v>
      </c>
      <c r="W19" s="125" t="n"/>
      <c r="X19" s="125" t="n"/>
      <c r="Y19" s="125" t="n"/>
      <c r="Z19" s="125" t="n"/>
      <c r="AA19" s="125" t="n"/>
      <c r="AB19" s="125" t="n">
        <v>80163.8173140492</v>
      </c>
      <c r="AC19" s="125" t="n">
        <v>235093.3855555413</v>
      </c>
      <c r="AD19" s="125" t="n">
        <v>586259.5221323486</v>
      </c>
      <c r="AE19" s="125" t="n"/>
      <c r="AF19" s="125" t="n"/>
      <c r="AG19" s="125" t="n"/>
      <c r="AH19" s="125" t="n"/>
      <c r="AI19" s="125" t="n"/>
      <c r="AJ19" s="125" t="n">
        <v>43725.71853493593</v>
      </c>
      <c r="AK19" s="125" t="n">
        <v>54500.21812804245</v>
      </c>
      <c r="AL19" s="125" t="n">
        <v>484034.7356085443</v>
      </c>
      <c r="AM19" s="125" t="n"/>
      <c r="AN19" s="125" t="n"/>
      <c r="AO19" s="125" t="n"/>
      <c r="AP19" s="125" t="n"/>
      <c r="AQ19" s="125" t="n"/>
      <c r="AR19" s="125" t="n">
        <v>0</v>
      </c>
      <c r="AS19" s="125" t="n">
        <v>0</v>
      </c>
      <c r="AT19" s="125" t="n">
        <v>0</v>
      </c>
      <c r="AU19" s="125" t="n"/>
      <c r="AV19" s="125" t="n"/>
      <c r="AW19" s="125" t="n"/>
      <c r="AX19" s="125" t="n"/>
      <c r="AY19" s="125" t="n"/>
      <c r="AZ19" s="125" t="n">
        <v>235.666086032375</v>
      </c>
      <c r="BA19" s="125" t="n">
        <v>204.9391295417667</v>
      </c>
      <c r="BB19" s="125" t="n">
        <v>154.9817225731994</v>
      </c>
      <c r="BC19" s="125" t="n"/>
      <c r="BD19" s="125" t="n"/>
      <c r="BE19" s="125" t="n"/>
      <c r="BF19" s="125" t="n"/>
      <c r="BG19" s="125" t="n"/>
      <c r="BH19" s="126" t="n"/>
      <c r="BI19" s="127" t="inlineStr">
        <is>
          <t>SYNTHETIC: teaching data</t>
        </is>
      </c>
    </row>
    <row r="20">
      <c r="A20" s="45" t="n">
        <v>12</v>
      </c>
      <c r="B20" s="56" t="n">
        <v>2</v>
      </c>
      <c r="C20" s="125" t="n">
        <v>290</v>
      </c>
      <c r="D20" s="125" t="n">
        <v>533990.7828611062</v>
      </c>
      <c r="E20" s="125" t="n">
        <v>926177.8412581867</v>
      </c>
      <c r="F20" s="125" t="n">
        <v>1728057.769021909</v>
      </c>
      <c r="G20" s="125" t="n"/>
      <c r="H20" s="125" t="n"/>
      <c r="I20" s="125" t="n"/>
      <c r="J20" s="125" t="n"/>
      <c r="K20" s="125" t="n"/>
      <c r="L20" s="125" t="n">
        <v>661562.5</v>
      </c>
      <c r="M20" s="125" t="n">
        <v>1323125</v>
      </c>
      <c r="N20" s="125" t="n">
        <v>2646250</v>
      </c>
      <c r="O20" s="125" t="n"/>
      <c r="P20" s="125" t="n"/>
      <c r="Q20" s="125" t="n"/>
      <c r="R20" s="125" t="n"/>
      <c r="S20" s="125" t="n"/>
      <c r="T20" s="125" t="n">
        <v>166233.8213674869</v>
      </c>
      <c r="U20" s="125" t="n">
        <v>333290.123323462</v>
      </c>
      <c r="V20" s="125" t="n">
        <v>659754.5647312986</v>
      </c>
      <c r="W20" s="125" t="n"/>
      <c r="X20" s="125" t="n"/>
      <c r="Y20" s="125" t="n"/>
      <c r="Z20" s="125" t="n"/>
      <c r="AA20" s="125" t="n"/>
      <c r="AB20" s="125" t="n">
        <v>85784.15874935155</v>
      </c>
      <c r="AC20" s="125" t="n">
        <v>251575.9476424612</v>
      </c>
      <c r="AD20" s="125" t="n">
        <v>627362.5882597088</v>
      </c>
      <c r="AE20" s="125" t="n"/>
      <c r="AF20" s="125" t="n"/>
      <c r="AG20" s="125" t="n"/>
      <c r="AH20" s="125" t="n"/>
      <c r="AI20" s="125" t="n"/>
      <c r="AJ20" s="125" t="n">
        <v>46791.35931782812</v>
      </c>
      <c r="AK20" s="125" t="n">
        <v>58321.26663148454</v>
      </c>
      <c r="AL20" s="125" t="n">
        <v>517970.750282206</v>
      </c>
      <c r="AM20" s="125" t="n"/>
      <c r="AN20" s="125" t="n"/>
      <c r="AO20" s="125" t="n"/>
      <c r="AP20" s="125" t="n"/>
      <c r="AQ20" s="125" t="n"/>
      <c r="AR20" s="125" t="n">
        <v>0</v>
      </c>
      <c r="AS20" s="125" t="n">
        <v>0</v>
      </c>
      <c r="AT20" s="125" t="n">
        <v>0</v>
      </c>
      <c r="AU20" s="125" t="n"/>
      <c r="AV20" s="125" t="n"/>
      <c r="AW20" s="125" t="n"/>
      <c r="AX20" s="125" t="n"/>
      <c r="AY20" s="125" t="n"/>
      <c r="AZ20" s="125" t="n">
        <v>252.18880055125</v>
      </c>
      <c r="BA20" s="125" t="n">
        <v>219.3075555982005</v>
      </c>
      <c r="BB20" s="125" t="n">
        <v>165.8475998015787</v>
      </c>
      <c r="BC20" s="125" t="n"/>
      <c r="BD20" s="125" t="n"/>
      <c r="BE20" s="125" t="n"/>
      <c r="BF20" s="125" t="n"/>
      <c r="BG20" s="125" t="n"/>
      <c r="BH20" s="126" t="n"/>
      <c r="BI20" s="127" t="inlineStr">
        <is>
          <t>SYNTHETIC: teaching data</t>
        </is>
      </c>
    </row>
    <row r="21">
      <c r="A21" s="45" t="n">
        <v>13</v>
      </c>
      <c r="B21" s="56" t="n">
        <v>2</v>
      </c>
      <c r="C21" s="125" t="n">
        <v>313</v>
      </c>
      <c r="D21" s="125" t="n">
        <v>552731.3237650966</v>
      </c>
      <c r="E21" s="125" t="n">
        <v>1067706.314408317</v>
      </c>
      <c r="F21" s="125" t="n"/>
      <c r="G21" s="125" t="n"/>
      <c r="H21" s="125" t="n"/>
      <c r="I21" s="125" t="n"/>
      <c r="J21" s="125" t="n"/>
      <c r="K21" s="125" t="n"/>
      <c r="L21" s="125" t="n">
        <v>714031.25</v>
      </c>
      <c r="M21" s="125" t="n">
        <v>1428062.5</v>
      </c>
      <c r="N21" s="125" t="n"/>
      <c r="O21" s="125" t="n"/>
      <c r="P21" s="125" t="n"/>
      <c r="Q21" s="125" t="n"/>
      <c r="R21" s="125" t="n"/>
      <c r="S21" s="125" t="n"/>
      <c r="T21" s="125" t="n">
        <v>179417.8830621497</v>
      </c>
      <c r="U21" s="125" t="n">
        <v>359723.4779318745</v>
      </c>
      <c r="V21" s="125" t="n"/>
      <c r="W21" s="125" t="n"/>
      <c r="X21" s="125" t="n"/>
      <c r="Y21" s="125" t="n"/>
      <c r="Z21" s="125" t="n"/>
      <c r="AA21" s="125" t="n"/>
      <c r="AB21" s="125" t="n">
        <v>92587.72996050703</v>
      </c>
      <c r="AC21" s="125" t="n">
        <v>271528.5228003116</v>
      </c>
      <c r="AD21" s="125" t="n"/>
      <c r="AE21" s="125" t="n"/>
      <c r="AF21" s="125" t="n"/>
      <c r="AG21" s="125" t="n"/>
      <c r="AH21" s="125" t="n"/>
      <c r="AI21" s="125" t="n"/>
      <c r="AJ21" s="125" t="n">
        <v>50502.39816027656</v>
      </c>
      <c r="AK21" s="125" t="n">
        <v>62946.74639880918</v>
      </c>
      <c r="AL21" s="125" t="n"/>
      <c r="AM21" s="125" t="n"/>
      <c r="AN21" s="125" t="n"/>
      <c r="AO21" s="125" t="n"/>
      <c r="AP21" s="125" t="n"/>
      <c r="AQ21" s="125" t="n"/>
      <c r="AR21" s="125" t="n">
        <v>0</v>
      </c>
      <c r="AS21" s="125" t="n">
        <v>0</v>
      </c>
      <c r="AT21" s="125" t="n"/>
      <c r="AU21" s="125" t="n"/>
      <c r="AV21" s="125" t="n"/>
      <c r="AW21" s="125" t="n"/>
      <c r="AX21" s="125" t="n"/>
      <c r="AY21" s="125" t="n"/>
      <c r="AZ21" s="125" t="n">
        <v>272.189981284625</v>
      </c>
      <c r="BA21" s="125" t="n">
        <v>236.7009134559889</v>
      </c>
      <c r="BB21" s="125" t="n"/>
      <c r="BC21" s="125" t="n"/>
      <c r="BD21" s="125" t="n"/>
      <c r="BE21" s="125" t="n"/>
      <c r="BF21" s="125" t="n"/>
      <c r="BG21" s="125" t="n"/>
      <c r="BH21" s="126" t="n"/>
      <c r="BI21" s="127" t="inlineStr">
        <is>
          <t>SYNTHETIC: teaching data</t>
        </is>
      </c>
    </row>
    <row r="22">
      <c r="A22" s="45" t="n">
        <v>14</v>
      </c>
      <c r="B22" s="56" t="n">
        <v>2</v>
      </c>
      <c r="C22" s="125" t="n">
        <v>315</v>
      </c>
      <c r="D22" s="125" t="n">
        <v>558097.0372748084</v>
      </c>
      <c r="E22" s="125" t="n">
        <v>1070746.440742406</v>
      </c>
      <c r="F22" s="125" t="n"/>
      <c r="G22" s="125" t="n"/>
      <c r="H22" s="125" t="n"/>
      <c r="I22" s="125" t="n"/>
      <c r="J22" s="125" t="n"/>
      <c r="K22" s="125" t="n"/>
      <c r="L22" s="125" t="n">
        <v>718593.75</v>
      </c>
      <c r="M22" s="125" t="n">
        <v>1437187.5</v>
      </c>
      <c r="N22" s="125" t="n"/>
      <c r="O22" s="125" t="n"/>
      <c r="P22" s="125" t="n"/>
      <c r="Q22" s="125" t="n"/>
      <c r="R22" s="125" t="n"/>
      <c r="S22" s="125" t="n"/>
      <c r="T22" s="125" t="n">
        <v>180564.3232095116</v>
      </c>
      <c r="U22" s="125" t="n">
        <v>362022.0305065191</v>
      </c>
      <c r="V22" s="125" t="n"/>
      <c r="W22" s="125" t="n"/>
      <c r="X22" s="125" t="n"/>
      <c r="Y22" s="125" t="n"/>
      <c r="Z22" s="125" t="n"/>
      <c r="AA22" s="125" t="n"/>
      <c r="AB22" s="125" t="n">
        <v>93179.3448484336</v>
      </c>
      <c r="AC22" s="125" t="n">
        <v>273263.5293357769</v>
      </c>
      <c r="AD22" s="125" t="n"/>
      <c r="AE22" s="125" t="n"/>
      <c r="AF22" s="125" t="n"/>
      <c r="AG22" s="125" t="n"/>
      <c r="AH22" s="125" t="n"/>
      <c r="AI22" s="125" t="n"/>
      <c r="AJ22" s="125" t="n">
        <v>50825.09719005468</v>
      </c>
      <c r="AK22" s="125" t="n">
        <v>63348.96203075046</v>
      </c>
      <c r="AL22" s="125" t="n"/>
      <c r="AM22" s="125" t="n"/>
      <c r="AN22" s="125" t="n"/>
      <c r="AO22" s="125" t="n"/>
      <c r="AP22" s="125" t="n"/>
      <c r="AQ22" s="125" t="n"/>
      <c r="AR22" s="125" t="n">
        <v>0</v>
      </c>
      <c r="AS22" s="125" t="n">
        <v>0</v>
      </c>
      <c r="AT22" s="125" t="n"/>
      <c r="AU22" s="125" t="n"/>
      <c r="AV22" s="125" t="n"/>
      <c r="AW22" s="125" t="n"/>
      <c r="AX22" s="125" t="n"/>
      <c r="AY22" s="125" t="n"/>
      <c r="AZ22" s="125" t="n">
        <v>273.929214391875</v>
      </c>
      <c r="BA22" s="125" t="n">
        <v>238.2133793566661</v>
      </c>
      <c r="BB22" s="125" t="n"/>
      <c r="BC22" s="125" t="n"/>
      <c r="BD22" s="125" t="n"/>
      <c r="BE22" s="125" t="n"/>
      <c r="BF22" s="125" t="n"/>
      <c r="BG22" s="125" t="n"/>
      <c r="BH22" s="126" t="n"/>
      <c r="BI22" s="127" t="inlineStr">
        <is>
          <t>SYNTHETIC: teaching data</t>
        </is>
      </c>
    </row>
    <row r="23">
      <c r="A23" s="45" t="n">
        <v>15</v>
      </c>
      <c r="B23" s="56" t="n">
        <v>2</v>
      </c>
      <c r="C23" s="125" t="n">
        <v>316</v>
      </c>
      <c r="D23" s="125" t="n">
        <v>574657.8909376028</v>
      </c>
      <c r="E23" s="125" t="n">
        <v>1063282.66436976</v>
      </c>
      <c r="F23" s="125" t="n"/>
      <c r="G23" s="125" t="n"/>
      <c r="H23" s="125" t="n"/>
      <c r="I23" s="125" t="n"/>
      <c r="J23" s="125" t="n"/>
      <c r="K23" s="125" t="n"/>
      <c r="L23" s="125" t="n">
        <v>720875</v>
      </c>
      <c r="M23" s="125" t="n">
        <v>1441750</v>
      </c>
      <c r="N23" s="125" t="n"/>
      <c r="O23" s="125" t="n"/>
      <c r="P23" s="125" t="n"/>
      <c r="Q23" s="125" t="n"/>
      <c r="R23" s="125" t="n"/>
      <c r="S23" s="125" t="n"/>
      <c r="T23" s="125" t="n">
        <v>181137.5432831926</v>
      </c>
      <c r="U23" s="125" t="n">
        <v>363171.3067938413</v>
      </c>
      <c r="V23" s="125" t="n"/>
      <c r="W23" s="125" t="n"/>
      <c r="X23" s="125" t="n"/>
      <c r="Y23" s="125" t="n"/>
      <c r="Z23" s="125" t="n"/>
      <c r="AA23" s="125" t="n"/>
      <c r="AB23" s="125" t="n">
        <v>93475.15229239687</v>
      </c>
      <c r="AC23" s="125" t="n">
        <v>274131.0326035095</v>
      </c>
      <c r="AD23" s="125" t="n"/>
      <c r="AE23" s="125" t="n"/>
      <c r="AF23" s="125" t="n"/>
      <c r="AG23" s="125" t="n"/>
      <c r="AH23" s="125" t="n"/>
      <c r="AI23" s="125" t="n"/>
      <c r="AJ23" s="125" t="n">
        <v>50986.44670494374</v>
      </c>
      <c r="AK23" s="125" t="n">
        <v>63550.06984672109</v>
      </c>
      <c r="AL23" s="125" t="n"/>
      <c r="AM23" s="125" t="n"/>
      <c r="AN23" s="125" t="n"/>
      <c r="AO23" s="125" t="n"/>
      <c r="AP23" s="125" t="n"/>
      <c r="AQ23" s="125" t="n"/>
      <c r="AR23" s="125" t="n">
        <v>0</v>
      </c>
      <c r="AS23" s="125" t="n">
        <v>0</v>
      </c>
      <c r="AT23" s="125" t="n"/>
      <c r="AU23" s="125" t="n"/>
      <c r="AV23" s="125" t="n"/>
      <c r="AW23" s="125" t="n"/>
      <c r="AX23" s="125" t="n"/>
      <c r="AY23" s="125" t="n"/>
      <c r="AZ23" s="125" t="n">
        <v>274.7988309455</v>
      </c>
      <c r="BA23" s="125" t="n">
        <v>238.9696123070048</v>
      </c>
      <c r="BB23" s="125" t="n"/>
      <c r="BC23" s="125" t="n"/>
      <c r="BD23" s="125" t="n"/>
      <c r="BE23" s="125" t="n"/>
      <c r="BF23" s="125" t="n"/>
      <c r="BG23" s="125" t="n"/>
      <c r="BH23" s="126" t="n"/>
      <c r="BI23" s="127" t="inlineStr">
        <is>
          <t>SYNTHETIC: teaching data</t>
        </is>
      </c>
    </row>
    <row r="24">
      <c r="A24" s="45" t="n">
        <v>16</v>
      </c>
      <c r="B24" s="56" t="n">
        <v>2</v>
      </c>
      <c r="C24" s="125" t="n">
        <v>338</v>
      </c>
      <c r="D24" s="125" t="n">
        <v>584490.2320113172</v>
      </c>
      <c r="E24" s="125" t="n">
        <v>1116578.651554601</v>
      </c>
      <c r="F24" s="125" t="n"/>
      <c r="G24" s="125" t="n"/>
      <c r="H24" s="125" t="n"/>
      <c r="I24" s="125" t="n"/>
      <c r="J24" s="125" t="n"/>
      <c r="K24" s="125" t="n"/>
      <c r="L24" s="125" t="n">
        <v>771062.5</v>
      </c>
      <c r="M24" s="125" t="n">
        <v>1542125</v>
      </c>
      <c r="N24" s="125" t="n"/>
      <c r="O24" s="125" t="n"/>
      <c r="P24" s="125" t="n"/>
      <c r="Q24" s="125" t="n"/>
      <c r="R24" s="125" t="n"/>
      <c r="S24" s="125" t="n"/>
      <c r="T24" s="125" t="n">
        <v>193748.3849041744</v>
      </c>
      <c r="U24" s="125" t="n">
        <v>388455.3851149315</v>
      </c>
      <c r="V24" s="125" t="n"/>
      <c r="W24" s="125" t="n"/>
      <c r="X24" s="125" t="n"/>
      <c r="Y24" s="125" t="n"/>
      <c r="Z24" s="125" t="n"/>
      <c r="AA24" s="125" t="n"/>
      <c r="AB24" s="125" t="n">
        <v>99982.91605958906</v>
      </c>
      <c r="AC24" s="125" t="n">
        <v>293216.1044936272</v>
      </c>
      <c r="AD24" s="125" t="n"/>
      <c r="AE24" s="125" t="n"/>
      <c r="AF24" s="125" t="n"/>
      <c r="AG24" s="125" t="n"/>
      <c r="AH24" s="125" t="n"/>
      <c r="AI24" s="125" t="n"/>
      <c r="AJ24" s="125" t="n">
        <v>54536.13603250311</v>
      </c>
      <c r="AK24" s="125" t="n">
        <v>67974.44179807507</v>
      </c>
      <c r="AL24" s="125" t="n"/>
      <c r="AM24" s="125" t="n"/>
      <c r="AN24" s="125" t="n"/>
      <c r="AO24" s="125" t="n"/>
      <c r="AP24" s="125" t="n"/>
      <c r="AQ24" s="125" t="n"/>
      <c r="AR24" s="125" t="n">
        <v>0</v>
      </c>
      <c r="AS24" s="125" t="n">
        <v>0</v>
      </c>
      <c r="AT24" s="125" t="n"/>
      <c r="AU24" s="125" t="n"/>
      <c r="AV24" s="125" t="n"/>
      <c r="AW24" s="125" t="n"/>
      <c r="AX24" s="125" t="n"/>
      <c r="AY24" s="125" t="n"/>
      <c r="AZ24" s="125" t="n">
        <v>293.93039512525</v>
      </c>
      <c r="BA24" s="125" t="n">
        <v>255.6067372144544</v>
      </c>
      <c r="BB24" s="125" t="n"/>
      <c r="BC24" s="125" t="n"/>
      <c r="BD24" s="125" t="n"/>
      <c r="BE24" s="125" t="n"/>
      <c r="BF24" s="125" t="n"/>
      <c r="BG24" s="125" t="n"/>
      <c r="BH24" s="126" t="n"/>
      <c r="BI24" s="127" t="inlineStr">
        <is>
          <t>SYNTHETIC: teaching data</t>
        </is>
      </c>
    </row>
    <row r="25">
      <c r="A25" s="45" t="n">
        <v>17</v>
      </c>
      <c r="B25" s="56" t="n">
        <v>2</v>
      </c>
      <c r="C25" s="125" t="n">
        <v>342</v>
      </c>
      <c r="D25" s="125" t="n">
        <v>605429.9427002711</v>
      </c>
      <c r="E25" s="125" t="n">
        <v>1130659.613354306</v>
      </c>
      <c r="F25" s="125" t="n"/>
      <c r="G25" s="125" t="n"/>
      <c r="H25" s="125" t="n"/>
      <c r="I25" s="125" t="n"/>
      <c r="J25" s="125" t="n"/>
      <c r="K25" s="125" t="n"/>
      <c r="L25" s="125" t="n">
        <v>780187.5</v>
      </c>
      <c r="M25" s="125" t="n">
        <v>1560375</v>
      </c>
      <c r="N25" s="125" t="n"/>
      <c r="O25" s="125" t="n"/>
      <c r="P25" s="125" t="n"/>
      <c r="Q25" s="125" t="n"/>
      <c r="R25" s="125" t="n"/>
      <c r="S25" s="125" t="n"/>
      <c r="T25" s="125" t="n">
        <v>196041.2651988984</v>
      </c>
      <c r="U25" s="125" t="n">
        <v>393052.4902642207</v>
      </c>
      <c r="V25" s="125" t="n"/>
      <c r="W25" s="125" t="n"/>
      <c r="X25" s="125" t="n"/>
      <c r="Y25" s="125" t="n"/>
      <c r="Z25" s="125" t="n"/>
      <c r="AA25" s="125" t="n"/>
      <c r="AB25" s="125" t="n">
        <v>101166.1458354422</v>
      </c>
      <c r="AC25" s="125" t="n">
        <v>296686.1175645577</v>
      </c>
      <c r="AD25" s="125" t="n"/>
      <c r="AE25" s="125" t="n"/>
      <c r="AF25" s="125" t="n"/>
      <c r="AG25" s="125" t="n"/>
      <c r="AH25" s="125" t="n"/>
      <c r="AI25" s="125" t="n"/>
      <c r="AJ25" s="125" t="n">
        <v>55181.53409205937</v>
      </c>
      <c r="AK25" s="125" t="n">
        <v>68778.87306195764</v>
      </c>
      <c r="AL25" s="125" t="n"/>
      <c r="AM25" s="125" t="n"/>
      <c r="AN25" s="125" t="n"/>
      <c r="AO25" s="125" t="n"/>
      <c r="AP25" s="125" t="n"/>
      <c r="AQ25" s="125" t="n"/>
      <c r="AR25" s="125" t="n">
        <v>0</v>
      </c>
      <c r="AS25" s="125" t="n">
        <v>0</v>
      </c>
      <c r="AT25" s="125" t="n"/>
      <c r="AU25" s="125" t="n"/>
      <c r="AV25" s="125" t="n"/>
      <c r="AW25" s="125" t="n"/>
      <c r="AX25" s="125" t="n"/>
      <c r="AY25" s="125" t="n"/>
      <c r="AZ25" s="125" t="n">
        <v>297.40886133975</v>
      </c>
      <c r="BA25" s="125" t="n">
        <v>258.6316690158089</v>
      </c>
      <c r="BB25" s="125" t="n"/>
      <c r="BC25" s="125" t="n"/>
      <c r="BD25" s="125" t="n"/>
      <c r="BE25" s="125" t="n"/>
      <c r="BF25" s="125" t="n"/>
      <c r="BG25" s="125" t="n"/>
      <c r="BH25" s="126" t="n"/>
      <c r="BI25" s="127" t="inlineStr">
        <is>
          <t>SYNTHETIC: teaching data</t>
        </is>
      </c>
    </row>
    <row r="26">
      <c r="A26" s="45" t="n">
        <v>18</v>
      </c>
      <c r="B26" s="56" t="n">
        <v>2</v>
      </c>
      <c r="C26" s="125" t="n">
        <v>332</v>
      </c>
      <c r="D26" s="125" t="n">
        <v>622305.9128135453</v>
      </c>
      <c r="E26" s="125" t="n">
        <v>1115272.92019134</v>
      </c>
      <c r="F26" s="125" t="n"/>
      <c r="G26" s="125" t="n"/>
      <c r="H26" s="125" t="n"/>
      <c r="I26" s="125" t="n"/>
      <c r="J26" s="125" t="n"/>
      <c r="K26" s="125" t="n"/>
      <c r="L26" s="125" t="n">
        <v>757375</v>
      </c>
      <c r="M26" s="125" t="n">
        <v>1514750</v>
      </c>
      <c r="N26" s="125" t="n"/>
      <c r="O26" s="125" t="n"/>
      <c r="P26" s="125" t="n"/>
      <c r="Q26" s="125" t="n"/>
      <c r="R26" s="125" t="n"/>
      <c r="S26" s="125" t="n"/>
      <c r="T26" s="125" t="n">
        <v>190309.0644620885</v>
      </c>
      <c r="U26" s="125" t="n">
        <v>381559.7273909978</v>
      </c>
      <c r="V26" s="125" t="n"/>
      <c r="W26" s="125" t="n"/>
      <c r="X26" s="125" t="n"/>
      <c r="Y26" s="125" t="n"/>
      <c r="Z26" s="125" t="n"/>
      <c r="AA26" s="125" t="n"/>
      <c r="AB26" s="125" t="n">
        <v>98208.07139580937</v>
      </c>
      <c r="AC26" s="125" t="n">
        <v>288011.0848872315</v>
      </c>
      <c r="AD26" s="125" t="n"/>
      <c r="AE26" s="125" t="n"/>
      <c r="AF26" s="125" t="n"/>
      <c r="AG26" s="125" t="n"/>
      <c r="AH26" s="125" t="n"/>
      <c r="AI26" s="125" t="n"/>
      <c r="AJ26" s="125" t="n">
        <v>53568.03894316874</v>
      </c>
      <c r="AK26" s="125" t="n">
        <v>66767.79490225126</v>
      </c>
      <c r="AL26" s="125" t="n"/>
      <c r="AM26" s="125" t="n"/>
      <c r="AN26" s="125" t="n"/>
      <c r="AO26" s="125" t="n"/>
      <c r="AP26" s="125" t="n"/>
      <c r="AQ26" s="125" t="n"/>
      <c r="AR26" s="125" t="n">
        <v>0</v>
      </c>
      <c r="AS26" s="125" t="n">
        <v>0</v>
      </c>
      <c r="AT26" s="125" t="n"/>
      <c r="AU26" s="125" t="n"/>
      <c r="AV26" s="125" t="n"/>
      <c r="AW26" s="125" t="n"/>
      <c r="AX26" s="125" t="n"/>
      <c r="AY26" s="125" t="n"/>
      <c r="AZ26" s="125" t="n">
        <v>288.7126958035</v>
      </c>
      <c r="BA26" s="125" t="n">
        <v>251.0693395124227</v>
      </c>
      <c r="BB26" s="125" t="n"/>
      <c r="BC26" s="125" t="n"/>
      <c r="BD26" s="125" t="n"/>
      <c r="BE26" s="125" t="n"/>
      <c r="BF26" s="125" t="n"/>
      <c r="BG26" s="125" t="n"/>
      <c r="BH26" s="126" t="n"/>
      <c r="BI26" s="127" t="inlineStr">
        <is>
          <t>SYNTHETIC: teaching data</t>
        </is>
      </c>
    </row>
    <row r="27">
      <c r="A27" s="45" t="n">
        <v>19</v>
      </c>
      <c r="B27" s="56" t="n">
        <v>1</v>
      </c>
      <c r="C27" s="125" t="n"/>
      <c r="D27" s="125" t="n"/>
      <c r="E27" s="125" t="n"/>
      <c r="F27" s="125" t="n"/>
      <c r="G27" s="125" t="n"/>
      <c r="H27" s="125" t="n"/>
      <c r="I27" s="125" t="n"/>
      <c r="J27" s="125" t="n"/>
      <c r="K27" s="125" t="n"/>
      <c r="L27" s="125" t="n"/>
      <c r="M27" s="125" t="n"/>
      <c r="N27" s="125" t="n"/>
      <c r="O27" s="125" t="n"/>
      <c r="P27" s="125" t="n"/>
      <c r="Q27" s="125" t="n"/>
      <c r="R27" s="125" t="n"/>
      <c r="S27" s="125" t="n"/>
      <c r="T27" s="125" t="n"/>
      <c r="U27" s="125" t="n"/>
      <c r="V27" s="125" t="n"/>
      <c r="W27" s="125" t="n"/>
      <c r="X27" s="125" t="n"/>
      <c r="Y27" s="125" t="n"/>
      <c r="Z27" s="125" t="n"/>
      <c r="AA27" s="125" t="n"/>
      <c r="AB27" s="125" t="n"/>
      <c r="AC27" s="125" t="n"/>
      <c r="AD27" s="125" t="n"/>
      <c r="AE27" s="125" t="n"/>
      <c r="AF27" s="125" t="n"/>
      <c r="AG27" s="125" t="n"/>
      <c r="AH27" s="125" t="n"/>
      <c r="AI27" s="125" t="n"/>
      <c r="AJ27" s="125" t="n"/>
      <c r="AK27" s="125" t="n"/>
      <c r="AL27" s="125" t="n"/>
      <c r="AM27" s="125" t="n"/>
      <c r="AN27" s="125" t="n"/>
      <c r="AO27" s="125" t="n"/>
      <c r="AP27" s="125" t="n"/>
      <c r="AQ27" s="125" t="n"/>
      <c r="AR27" s="125" t="n"/>
      <c r="AS27" s="125" t="n"/>
      <c r="AT27" s="125" t="n"/>
      <c r="AU27" s="125" t="n"/>
      <c r="AV27" s="125" t="n"/>
      <c r="AW27" s="125" t="n"/>
      <c r="AX27" s="125" t="n"/>
      <c r="AY27" s="125" t="n"/>
      <c r="AZ27" s="125" t="n"/>
      <c r="BA27" s="125" t="n"/>
      <c r="BB27" s="125" t="n"/>
      <c r="BC27" s="125" t="n"/>
      <c r="BD27" s="125" t="n"/>
      <c r="BE27" s="125" t="n"/>
      <c r="BF27" s="125" t="n"/>
      <c r="BG27" s="125" t="n"/>
      <c r="BH27" s="126" t="n"/>
      <c r="BI27" s="127" t="n"/>
    </row>
    <row r="28">
      <c r="A28" s="45" t="n">
        <v>20</v>
      </c>
      <c r="B28" s="56" t="n">
        <v>1</v>
      </c>
      <c r="C28" s="125" t="n"/>
      <c r="D28" s="125" t="n"/>
      <c r="E28" s="125" t="n"/>
      <c r="F28" s="125" t="n"/>
      <c r="G28" s="125" t="n"/>
      <c r="H28" s="125" t="n"/>
      <c r="I28" s="125" t="n"/>
      <c r="J28" s="125" t="n"/>
      <c r="K28" s="125" t="n"/>
      <c r="L28" s="125" t="n"/>
      <c r="M28" s="125" t="n"/>
      <c r="N28" s="125" t="n"/>
      <c r="O28" s="125" t="n"/>
      <c r="P28" s="125" t="n"/>
      <c r="Q28" s="125" t="n"/>
      <c r="R28" s="125" t="n"/>
      <c r="S28" s="125" t="n"/>
      <c r="T28" s="125" t="n"/>
      <c r="U28" s="125" t="n"/>
      <c r="V28" s="125" t="n"/>
      <c r="W28" s="125" t="n"/>
      <c r="X28" s="125" t="n"/>
      <c r="Y28" s="125" t="n"/>
      <c r="Z28" s="125" t="n"/>
      <c r="AA28" s="125" t="n"/>
      <c r="AB28" s="125" t="n"/>
      <c r="AC28" s="125" t="n"/>
      <c r="AD28" s="125" t="n"/>
      <c r="AE28" s="125" t="n"/>
      <c r="AF28" s="125" t="n"/>
      <c r="AG28" s="125" t="n"/>
      <c r="AH28" s="125" t="n"/>
      <c r="AI28" s="125" t="n"/>
      <c r="AJ28" s="125" t="n"/>
      <c r="AK28" s="125" t="n"/>
      <c r="AL28" s="125" t="n"/>
      <c r="AM28" s="125" t="n"/>
      <c r="AN28" s="125" t="n"/>
      <c r="AO28" s="125" t="n"/>
      <c r="AP28" s="125" t="n"/>
      <c r="AQ28" s="125" t="n"/>
      <c r="AR28" s="125" t="n"/>
      <c r="AS28" s="125" t="n"/>
      <c r="AT28" s="125" t="n"/>
      <c r="AU28" s="125" t="n"/>
      <c r="AV28" s="125" t="n"/>
      <c r="AW28" s="125" t="n"/>
      <c r="AX28" s="125" t="n"/>
      <c r="AY28" s="125" t="n"/>
      <c r="AZ28" s="125" t="n"/>
      <c r="BA28" s="125" t="n"/>
      <c r="BB28" s="125" t="n"/>
      <c r="BC28" s="125" t="n"/>
      <c r="BD28" s="125" t="n"/>
      <c r="BE28" s="125" t="n"/>
      <c r="BF28" s="125" t="n"/>
      <c r="BG28" s="125" t="n"/>
      <c r="BH28" s="126" t="n"/>
      <c r="BI28" s="127" t="n"/>
    </row>
    <row r="29">
      <c r="A29" s="45" t="n">
        <v>21</v>
      </c>
      <c r="B29" s="56" t="n">
        <v>1</v>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6" t="n"/>
      <c r="BI29" s="127" t="n"/>
    </row>
    <row r="30">
      <c r="A30" s="45" t="n">
        <v>22</v>
      </c>
      <c r="B30" s="56" t="n">
        <v>1</v>
      </c>
      <c r="C30" s="125" t="n"/>
      <c r="D30" s="125" t="n"/>
      <c r="E30" s="125" t="n"/>
      <c r="F30" s="125" t="n"/>
      <c r="G30" s="125" t="n"/>
      <c r="H30" s="125" t="n"/>
      <c r="I30" s="125" t="n"/>
      <c r="J30" s="125" t="n"/>
      <c r="K30" s="125" t="n"/>
      <c r="L30" s="125" t="n"/>
      <c r="M30" s="125" t="n"/>
      <c r="N30" s="125" t="n"/>
      <c r="O30" s="125" t="n"/>
      <c r="P30" s="125" t="n"/>
      <c r="Q30" s="125" t="n"/>
      <c r="R30" s="125" t="n"/>
      <c r="S30" s="125" t="n"/>
      <c r="T30" s="125" t="n"/>
      <c r="U30" s="125" t="n"/>
      <c r="V30" s="125" t="n"/>
      <c r="W30" s="125" t="n"/>
      <c r="X30" s="125" t="n"/>
      <c r="Y30" s="125" t="n"/>
      <c r="Z30" s="125" t="n"/>
      <c r="AA30" s="125" t="n"/>
      <c r="AB30" s="125" t="n"/>
      <c r="AC30" s="125" t="n"/>
      <c r="AD30" s="125" t="n"/>
      <c r="AE30" s="125" t="n"/>
      <c r="AF30" s="125" t="n"/>
      <c r="AG30" s="125" t="n"/>
      <c r="AH30" s="125" t="n"/>
      <c r="AI30" s="125" t="n"/>
      <c r="AJ30" s="125" t="n"/>
      <c r="AK30" s="125" t="n"/>
      <c r="AL30" s="125" t="n"/>
      <c r="AM30" s="125" t="n"/>
      <c r="AN30" s="125" t="n"/>
      <c r="AO30" s="125" t="n"/>
      <c r="AP30" s="125" t="n"/>
      <c r="AQ30" s="125" t="n"/>
      <c r="AR30" s="125" t="n"/>
      <c r="AS30" s="125" t="n"/>
      <c r="AT30" s="125" t="n"/>
      <c r="AU30" s="125" t="n"/>
      <c r="AV30" s="125" t="n"/>
      <c r="AW30" s="125" t="n"/>
      <c r="AX30" s="125" t="n"/>
      <c r="AY30" s="125" t="n"/>
      <c r="AZ30" s="125" t="n"/>
      <c r="BA30" s="125" t="n"/>
      <c r="BB30" s="125" t="n"/>
      <c r="BC30" s="125" t="n"/>
      <c r="BD30" s="125" t="n"/>
      <c r="BE30" s="125" t="n"/>
      <c r="BF30" s="125" t="n"/>
      <c r="BG30" s="125" t="n"/>
      <c r="BH30" s="126" t="n"/>
      <c r="BI30" s="127" t="n"/>
    </row>
    <row r="31">
      <c r="A31" s="45" t="n">
        <v>23</v>
      </c>
      <c r="B31" s="56" t="n">
        <v>1</v>
      </c>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c r="V31" s="125" t="n"/>
      <c r="W31" s="125" t="n"/>
      <c r="X31" s="125" t="n"/>
      <c r="Y31" s="125" t="n"/>
      <c r="Z31" s="125" t="n"/>
      <c r="AA31" s="125" t="n"/>
      <c r="AB31" s="125" t="n"/>
      <c r="AC31" s="125" t="n"/>
      <c r="AD31" s="125" t="n"/>
      <c r="AE31" s="125" t="n"/>
      <c r="AF31" s="125" t="n"/>
      <c r="AG31" s="125" t="n"/>
      <c r="AH31" s="125" t="n"/>
      <c r="AI31" s="125" t="n"/>
      <c r="AJ31" s="125" t="n"/>
      <c r="AK31" s="125" t="n"/>
      <c r="AL31" s="125" t="n"/>
      <c r="AM31" s="125" t="n"/>
      <c r="AN31" s="125" t="n"/>
      <c r="AO31" s="125" t="n"/>
      <c r="AP31" s="125" t="n"/>
      <c r="AQ31" s="125" t="n"/>
      <c r="AR31" s="125" t="n"/>
      <c r="AS31" s="125" t="n"/>
      <c r="AT31" s="125" t="n"/>
      <c r="AU31" s="125" t="n"/>
      <c r="AV31" s="125" t="n"/>
      <c r="AW31" s="125" t="n"/>
      <c r="AX31" s="125" t="n"/>
      <c r="AY31" s="125" t="n"/>
      <c r="AZ31" s="125" t="n"/>
      <c r="BA31" s="125" t="n"/>
      <c r="BB31" s="125" t="n"/>
      <c r="BC31" s="125" t="n"/>
      <c r="BD31" s="125" t="n"/>
      <c r="BE31" s="125" t="n"/>
      <c r="BF31" s="125" t="n"/>
      <c r="BG31" s="125" t="n"/>
      <c r="BH31" s="126" t="n"/>
      <c r="BI31" s="127" t="n"/>
    </row>
    <row r="32">
      <c r="A32" s="45" t="n">
        <v>24</v>
      </c>
      <c r="B32" s="56" t="n">
        <v>1</v>
      </c>
      <c r="C32" s="125" t="n"/>
      <c r="D32" s="125" t="n"/>
      <c r="E32" s="125" t="n"/>
      <c r="F32" s="125" t="n"/>
      <c r="G32" s="125" t="n"/>
      <c r="H32" s="125" t="n"/>
      <c r="I32" s="125" t="n"/>
      <c r="J32" s="125" t="n"/>
      <c r="K32" s="125" t="n"/>
      <c r="L32" s="125" t="n"/>
      <c r="M32" s="125" t="n"/>
      <c r="N32" s="125" t="n"/>
      <c r="O32" s="125" t="n"/>
      <c r="P32" s="125" t="n"/>
      <c r="Q32" s="125" t="n"/>
      <c r="R32" s="125" t="n"/>
      <c r="S32" s="125" t="n"/>
      <c r="T32" s="125" t="n"/>
      <c r="U32" s="125" t="n"/>
      <c r="V32" s="125" t="n"/>
      <c r="W32" s="125" t="n"/>
      <c r="X32" s="125" t="n"/>
      <c r="Y32" s="125" t="n"/>
      <c r="Z32" s="125" t="n"/>
      <c r="AA32" s="125" t="n"/>
      <c r="AB32" s="125" t="n"/>
      <c r="AC32" s="125" t="n"/>
      <c r="AD32" s="125" t="n"/>
      <c r="AE32" s="125" t="n"/>
      <c r="AF32" s="125" t="n"/>
      <c r="AG32" s="125" t="n"/>
      <c r="AH32" s="125" t="n"/>
      <c r="AI32" s="125" t="n"/>
      <c r="AJ32" s="125" t="n"/>
      <c r="AK32" s="125" t="n"/>
      <c r="AL32" s="125" t="n"/>
      <c r="AM32" s="125" t="n"/>
      <c r="AN32" s="125" t="n"/>
      <c r="AO32" s="125" t="n"/>
      <c r="AP32" s="125" t="n"/>
      <c r="AQ32" s="125" t="n"/>
      <c r="AR32" s="125" t="n"/>
      <c r="AS32" s="125" t="n"/>
      <c r="AT32" s="125" t="n"/>
      <c r="AU32" s="125" t="n"/>
      <c r="AV32" s="125" t="n"/>
      <c r="AW32" s="125" t="n"/>
      <c r="AX32" s="125" t="n"/>
      <c r="AY32" s="125" t="n"/>
      <c r="AZ32" s="125" t="n"/>
      <c r="BA32" s="125" t="n"/>
      <c r="BB32" s="125" t="n"/>
      <c r="BC32" s="125" t="n"/>
      <c r="BD32" s="125" t="n"/>
      <c r="BE32" s="125" t="n"/>
      <c r="BF32" s="125" t="n"/>
      <c r="BG32" s="125" t="n"/>
      <c r="BH32" s="126" t="n"/>
      <c r="BI32" s="127" t="n"/>
    </row>
    <row r="33">
      <c r="A33" s="45" t="n">
        <v>25</v>
      </c>
      <c r="B33" s="56" t="n">
        <v>1</v>
      </c>
      <c r="C33" s="125" t="n"/>
      <c r="D33" s="125" t="n"/>
      <c r="E33" s="125" t="n"/>
      <c r="F33" s="125" t="n"/>
      <c r="G33" s="125" t="n"/>
      <c r="H33" s="125" t="n"/>
      <c r="I33" s="125" t="n"/>
      <c r="J33" s="125" t="n"/>
      <c r="K33" s="125" t="n"/>
      <c r="L33" s="125" t="n"/>
      <c r="M33" s="125" t="n"/>
      <c r="N33" s="125" t="n"/>
      <c r="O33" s="125"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25" t="n"/>
      <c r="AX33" s="125" t="n"/>
      <c r="AY33" s="125" t="n"/>
      <c r="AZ33" s="125" t="n"/>
      <c r="BA33" s="125" t="n"/>
      <c r="BB33" s="125" t="n"/>
      <c r="BC33" s="125" t="n"/>
      <c r="BD33" s="125" t="n"/>
      <c r="BE33" s="125" t="n"/>
      <c r="BF33" s="125" t="n"/>
      <c r="BG33" s="125" t="n"/>
      <c r="BH33" s="126" t="n"/>
      <c r="BI33" s="127" t="n"/>
    </row>
    <row r="34">
      <c r="A34" s="45" t="n">
        <v>26</v>
      </c>
      <c r="B34" s="56" t="n">
        <v>1</v>
      </c>
      <c r="C34" s="125" t="n"/>
      <c r="D34" s="125" t="n"/>
      <c r="E34" s="125" t="n"/>
      <c r="F34" s="125" t="n"/>
      <c r="G34" s="125" t="n"/>
      <c r="H34" s="125" t="n"/>
      <c r="I34" s="125" t="n"/>
      <c r="J34" s="125" t="n"/>
      <c r="K34" s="125" t="n"/>
      <c r="L34" s="125" t="n"/>
      <c r="M34" s="125" t="n"/>
      <c r="N34" s="125" t="n"/>
      <c r="O34" s="125" t="n"/>
      <c r="P34" s="125" t="n"/>
      <c r="Q34" s="125" t="n"/>
      <c r="R34" s="125" t="n"/>
      <c r="S34" s="125" t="n"/>
      <c r="T34" s="125" t="n"/>
      <c r="U34" s="125" t="n"/>
      <c r="V34" s="125" t="n"/>
      <c r="W34" s="125" t="n"/>
      <c r="X34" s="125" t="n"/>
      <c r="Y34" s="125" t="n"/>
      <c r="Z34" s="125" t="n"/>
      <c r="AA34" s="125" t="n"/>
      <c r="AB34" s="125" t="n"/>
      <c r="AC34" s="125" t="n"/>
      <c r="AD34" s="125" t="n"/>
      <c r="AE34" s="125" t="n"/>
      <c r="AF34" s="125" t="n"/>
      <c r="AG34" s="125" t="n"/>
      <c r="AH34" s="125" t="n"/>
      <c r="AI34" s="125" t="n"/>
      <c r="AJ34" s="125" t="n"/>
      <c r="AK34" s="125" t="n"/>
      <c r="AL34" s="125" t="n"/>
      <c r="AM34" s="125" t="n"/>
      <c r="AN34" s="125" t="n"/>
      <c r="AO34" s="125" t="n"/>
      <c r="AP34" s="125" t="n"/>
      <c r="AQ34" s="125" t="n"/>
      <c r="AR34" s="125" t="n"/>
      <c r="AS34" s="125" t="n"/>
      <c r="AT34" s="125" t="n"/>
      <c r="AU34" s="125" t="n"/>
      <c r="AV34" s="125" t="n"/>
      <c r="AW34" s="125" t="n"/>
      <c r="AX34" s="125" t="n"/>
      <c r="AY34" s="125" t="n"/>
      <c r="AZ34" s="125" t="n"/>
      <c r="BA34" s="125" t="n"/>
      <c r="BB34" s="125" t="n"/>
      <c r="BC34" s="125" t="n"/>
      <c r="BD34" s="125" t="n"/>
      <c r="BE34" s="125" t="n"/>
      <c r="BF34" s="125" t="n"/>
      <c r="BG34" s="125" t="n"/>
      <c r="BH34" s="126" t="n"/>
      <c r="BI34" s="127" t="n"/>
    </row>
    <row r="35">
      <c r="A35" s="45" t="n">
        <v>27</v>
      </c>
      <c r="B35" s="56" t="n">
        <v>1</v>
      </c>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c r="V35" s="125" t="n"/>
      <c r="W35" s="125" t="n"/>
      <c r="X35" s="125" t="n"/>
      <c r="Y35" s="125" t="n"/>
      <c r="Z35" s="125" t="n"/>
      <c r="AA35" s="125" t="n"/>
      <c r="AB35" s="125" t="n"/>
      <c r="AC35" s="125" t="n"/>
      <c r="AD35" s="125" t="n"/>
      <c r="AE35" s="125" t="n"/>
      <c r="AF35" s="125" t="n"/>
      <c r="AG35" s="125" t="n"/>
      <c r="AH35" s="125" t="n"/>
      <c r="AI35" s="125" t="n"/>
      <c r="AJ35" s="125" t="n"/>
      <c r="AK35" s="125" t="n"/>
      <c r="AL35" s="125" t="n"/>
      <c r="AM35" s="125" t="n"/>
      <c r="AN35" s="125" t="n"/>
      <c r="AO35" s="125" t="n"/>
      <c r="AP35" s="125" t="n"/>
      <c r="AQ35" s="125" t="n"/>
      <c r="AR35" s="125" t="n"/>
      <c r="AS35" s="125" t="n"/>
      <c r="AT35" s="125" t="n"/>
      <c r="AU35" s="125" t="n"/>
      <c r="AV35" s="125" t="n"/>
      <c r="AW35" s="125" t="n"/>
      <c r="AX35" s="125" t="n"/>
      <c r="AY35" s="125" t="n"/>
      <c r="AZ35" s="125" t="n"/>
      <c r="BA35" s="125" t="n"/>
      <c r="BB35" s="125" t="n"/>
      <c r="BC35" s="125" t="n"/>
      <c r="BD35" s="125" t="n"/>
      <c r="BE35" s="125" t="n"/>
      <c r="BF35" s="125" t="n"/>
      <c r="BG35" s="125" t="n"/>
      <c r="BH35" s="126" t="n"/>
      <c r="BI35" s="127" t="n"/>
    </row>
    <row r="36">
      <c r="A36" s="45" t="n">
        <v>28</v>
      </c>
      <c r="B36" s="56" t="n">
        <v>1</v>
      </c>
      <c r="C36" s="125" t="n"/>
      <c r="D36" s="125" t="n"/>
      <c r="E36" s="125" t="n"/>
      <c r="F36" s="125" t="n"/>
      <c r="G36" s="125" t="n"/>
      <c r="H36" s="125" t="n"/>
      <c r="I36" s="125" t="n"/>
      <c r="J36" s="125" t="n"/>
      <c r="K36" s="125" t="n"/>
      <c r="L36" s="125" t="n"/>
      <c r="M36" s="125" t="n"/>
      <c r="N36" s="125" t="n"/>
      <c r="O36" s="125" t="n"/>
      <c r="P36" s="125" t="n"/>
      <c r="Q36" s="125" t="n"/>
      <c r="R36" s="125" t="n"/>
      <c r="S36" s="125" t="n"/>
      <c r="T36" s="125" t="n"/>
      <c r="U36" s="125" t="n"/>
      <c r="V36" s="125" t="n"/>
      <c r="W36" s="125" t="n"/>
      <c r="X36" s="125" t="n"/>
      <c r="Y36" s="125" t="n"/>
      <c r="Z36" s="125" t="n"/>
      <c r="AA36" s="125" t="n"/>
      <c r="AB36" s="125" t="n"/>
      <c r="AC36" s="125" t="n"/>
      <c r="AD36" s="125" t="n"/>
      <c r="AE36" s="125" t="n"/>
      <c r="AF36" s="125" t="n"/>
      <c r="AG36" s="125" t="n"/>
      <c r="AH36" s="125" t="n"/>
      <c r="AI36" s="125" t="n"/>
      <c r="AJ36" s="125" t="n"/>
      <c r="AK36" s="125" t="n"/>
      <c r="AL36" s="125" t="n"/>
      <c r="AM36" s="125" t="n"/>
      <c r="AN36" s="125" t="n"/>
      <c r="AO36" s="125" t="n"/>
      <c r="AP36" s="125" t="n"/>
      <c r="AQ36" s="125" t="n"/>
      <c r="AR36" s="125" t="n"/>
      <c r="AS36" s="125" t="n"/>
      <c r="AT36" s="125" t="n"/>
      <c r="AU36" s="125" t="n"/>
      <c r="AV36" s="125" t="n"/>
      <c r="AW36" s="125" t="n"/>
      <c r="AX36" s="125" t="n"/>
      <c r="AY36" s="125" t="n"/>
      <c r="AZ36" s="125" t="n"/>
      <c r="BA36" s="125" t="n"/>
      <c r="BB36" s="125" t="n"/>
      <c r="BC36" s="125" t="n"/>
      <c r="BD36" s="125" t="n"/>
      <c r="BE36" s="125" t="n"/>
      <c r="BF36" s="125" t="n"/>
      <c r="BG36" s="125" t="n"/>
      <c r="BH36" s="126" t="n"/>
      <c r="BI36" s="127" t="n"/>
    </row>
    <row r="37">
      <c r="A37" s="45" t="n">
        <v>29</v>
      </c>
      <c r="B37" s="56" t="n">
        <v>1</v>
      </c>
      <c r="C37" s="125" t="n"/>
      <c r="D37" s="125" t="n"/>
      <c r="E37" s="125" t="n"/>
      <c r="F37" s="125" t="n"/>
      <c r="G37" s="125" t="n"/>
      <c r="H37" s="125" t="n"/>
      <c r="I37" s="125" t="n"/>
      <c r="J37" s="125" t="n"/>
      <c r="K37" s="125" t="n"/>
      <c r="L37" s="125" t="n"/>
      <c r="M37" s="125" t="n"/>
      <c r="N37" s="125" t="n"/>
      <c r="O37" s="125" t="n"/>
      <c r="P37" s="125" t="n"/>
      <c r="Q37" s="125" t="n"/>
      <c r="R37" s="125" t="n"/>
      <c r="S37" s="125" t="n"/>
      <c r="T37" s="125" t="n"/>
      <c r="U37" s="125" t="n"/>
      <c r="V37" s="125" t="n"/>
      <c r="W37" s="125" t="n"/>
      <c r="X37" s="125" t="n"/>
      <c r="Y37" s="125" t="n"/>
      <c r="Z37" s="125" t="n"/>
      <c r="AA37" s="125" t="n"/>
      <c r="AB37" s="125" t="n"/>
      <c r="AC37" s="125" t="n"/>
      <c r="AD37" s="125" t="n"/>
      <c r="AE37" s="125" t="n"/>
      <c r="AF37" s="125" t="n"/>
      <c r="AG37" s="125" t="n"/>
      <c r="AH37" s="125" t="n"/>
      <c r="AI37" s="125" t="n"/>
      <c r="AJ37" s="125" t="n"/>
      <c r="AK37" s="125" t="n"/>
      <c r="AL37" s="125" t="n"/>
      <c r="AM37" s="125" t="n"/>
      <c r="AN37" s="125" t="n"/>
      <c r="AO37" s="125" t="n"/>
      <c r="AP37" s="125" t="n"/>
      <c r="AQ37" s="125" t="n"/>
      <c r="AR37" s="125" t="n"/>
      <c r="AS37" s="125" t="n"/>
      <c r="AT37" s="125" t="n"/>
      <c r="AU37" s="125" t="n"/>
      <c r="AV37" s="125" t="n"/>
      <c r="AW37" s="125" t="n"/>
      <c r="AX37" s="125" t="n"/>
      <c r="AY37" s="125" t="n"/>
      <c r="AZ37" s="125" t="n"/>
      <c r="BA37" s="125" t="n"/>
      <c r="BB37" s="125" t="n"/>
      <c r="BC37" s="125" t="n"/>
      <c r="BD37" s="125" t="n"/>
      <c r="BE37" s="125" t="n"/>
      <c r="BF37" s="125" t="n"/>
      <c r="BG37" s="125" t="n"/>
      <c r="BH37" s="126" t="n"/>
      <c r="BI37" s="127" t="n"/>
    </row>
    <row r="38">
      <c r="A38" s="45" t="n">
        <v>30</v>
      </c>
      <c r="B38" s="56" t="n">
        <v>1</v>
      </c>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c r="V38" s="125" t="n"/>
      <c r="W38" s="125" t="n"/>
      <c r="X38" s="125" t="n"/>
      <c r="Y38" s="125" t="n"/>
      <c r="Z38" s="125" t="n"/>
      <c r="AA38" s="125" t="n"/>
      <c r="AB38" s="125" t="n"/>
      <c r="AC38" s="125" t="n"/>
      <c r="AD38" s="125" t="n"/>
      <c r="AE38" s="125" t="n"/>
      <c r="AF38" s="125" t="n"/>
      <c r="AG38" s="125" t="n"/>
      <c r="AH38" s="125" t="n"/>
      <c r="AI38" s="125" t="n"/>
      <c r="AJ38" s="125" t="n"/>
      <c r="AK38" s="125" t="n"/>
      <c r="AL38" s="125" t="n"/>
      <c r="AM38" s="125" t="n"/>
      <c r="AN38" s="125" t="n"/>
      <c r="AO38" s="125" t="n"/>
      <c r="AP38" s="125" t="n"/>
      <c r="AQ38" s="125" t="n"/>
      <c r="AR38" s="125" t="n"/>
      <c r="AS38" s="125" t="n"/>
      <c r="AT38" s="125" t="n"/>
      <c r="AU38" s="125" t="n"/>
      <c r="AV38" s="125" t="n"/>
      <c r="AW38" s="125" t="n"/>
      <c r="AX38" s="125" t="n"/>
      <c r="AY38" s="125" t="n"/>
      <c r="AZ38" s="125" t="n"/>
      <c r="BA38" s="125" t="n"/>
      <c r="BB38" s="125" t="n"/>
      <c r="BC38" s="125" t="n"/>
      <c r="BD38" s="125" t="n"/>
      <c r="BE38" s="125" t="n"/>
      <c r="BF38" s="125" t="n"/>
      <c r="BG38" s="125" t="n"/>
      <c r="BH38" s="126" t="n"/>
      <c r="BI38" s="127" t="n"/>
    </row>
    <row r="39">
      <c r="A39" s="45" t="n">
        <v>31</v>
      </c>
      <c r="B39" s="56" t="n">
        <v>1</v>
      </c>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25" t="n"/>
      <c r="AX39" s="125" t="n"/>
      <c r="AY39" s="125" t="n"/>
      <c r="AZ39" s="125" t="n"/>
      <c r="BA39" s="125" t="n"/>
      <c r="BB39" s="125" t="n"/>
      <c r="BC39" s="125" t="n"/>
      <c r="BD39" s="125" t="n"/>
      <c r="BE39" s="125" t="n"/>
      <c r="BF39" s="125" t="n"/>
      <c r="BG39" s="125" t="n"/>
      <c r="BH39" s="126" t="n"/>
      <c r="BI39" s="127" t="n"/>
    </row>
    <row r="40">
      <c r="A40" s="45" t="n">
        <v>32</v>
      </c>
      <c r="B40" s="56" t="n">
        <v>1</v>
      </c>
      <c r="C40" s="125" t="n"/>
      <c r="D40" s="125" t="n"/>
      <c r="E40" s="125" t="n"/>
      <c r="F40" s="125" t="n"/>
      <c r="G40" s="125" t="n"/>
      <c r="H40" s="125" t="n"/>
      <c r="I40" s="125" t="n"/>
      <c r="J40" s="125" t="n"/>
      <c r="K40" s="125" t="n"/>
      <c r="L40" s="125" t="n"/>
      <c r="M40" s="125" t="n"/>
      <c r="N40" s="125" t="n"/>
      <c r="O40" s="125" t="n"/>
      <c r="P40" s="125" t="n"/>
      <c r="Q40" s="125" t="n"/>
      <c r="R40" s="125" t="n"/>
      <c r="S40" s="125" t="n"/>
      <c r="T40" s="125" t="n"/>
      <c r="U40" s="125" t="n"/>
      <c r="V40" s="125" t="n"/>
      <c r="W40" s="125" t="n"/>
      <c r="X40" s="125" t="n"/>
      <c r="Y40" s="125" t="n"/>
      <c r="Z40" s="125" t="n"/>
      <c r="AA40" s="125" t="n"/>
      <c r="AB40" s="125" t="n"/>
      <c r="AC40" s="125" t="n"/>
      <c r="AD40" s="125" t="n"/>
      <c r="AE40" s="125" t="n"/>
      <c r="AF40" s="125" t="n"/>
      <c r="AG40" s="125" t="n"/>
      <c r="AH40" s="125" t="n"/>
      <c r="AI40" s="125" t="n"/>
      <c r="AJ40" s="125" t="n"/>
      <c r="AK40" s="125" t="n"/>
      <c r="AL40" s="125" t="n"/>
      <c r="AM40" s="125" t="n"/>
      <c r="AN40" s="125" t="n"/>
      <c r="AO40" s="125" t="n"/>
      <c r="AP40" s="125" t="n"/>
      <c r="AQ40" s="125" t="n"/>
      <c r="AR40" s="125" t="n"/>
      <c r="AS40" s="125" t="n"/>
      <c r="AT40" s="125" t="n"/>
      <c r="AU40" s="125" t="n"/>
      <c r="AV40" s="125" t="n"/>
      <c r="AW40" s="125" t="n"/>
      <c r="AX40" s="125" t="n"/>
      <c r="AY40" s="125" t="n"/>
      <c r="AZ40" s="125" t="n"/>
      <c r="BA40" s="125" t="n"/>
      <c r="BB40" s="125" t="n"/>
      <c r="BC40" s="125" t="n"/>
      <c r="BD40" s="125" t="n"/>
      <c r="BE40" s="125" t="n"/>
      <c r="BF40" s="125" t="n"/>
      <c r="BG40" s="125" t="n"/>
      <c r="BH40" s="126" t="n"/>
      <c r="BI40" s="127" t="n"/>
    </row>
    <row r="41">
      <c r="A41" s="45" t="n">
        <v>33</v>
      </c>
      <c r="B41" s="56" t="n">
        <v>1</v>
      </c>
      <c r="C41" s="125" t="n"/>
      <c r="D41" s="125" t="n"/>
      <c r="E41" s="125" t="n"/>
      <c r="F41" s="125" t="n"/>
      <c r="G41" s="125" t="n"/>
      <c r="H41" s="125" t="n"/>
      <c r="I41" s="125" t="n"/>
      <c r="J41" s="125" t="n"/>
      <c r="K41" s="125" t="n"/>
      <c r="L41" s="125" t="n"/>
      <c r="M41" s="125" t="n"/>
      <c r="N41" s="125" t="n"/>
      <c r="O41" s="125" t="n"/>
      <c r="P41" s="125" t="n"/>
      <c r="Q41" s="125" t="n"/>
      <c r="R41" s="125" t="n"/>
      <c r="S41" s="125" t="n"/>
      <c r="T41" s="125" t="n"/>
      <c r="U41" s="125" t="n"/>
      <c r="V41" s="125" t="n"/>
      <c r="W41" s="125" t="n"/>
      <c r="X41" s="125" t="n"/>
      <c r="Y41" s="125" t="n"/>
      <c r="Z41" s="125" t="n"/>
      <c r="AA41" s="125" t="n"/>
      <c r="AB41" s="125" t="n"/>
      <c r="AC41" s="125" t="n"/>
      <c r="AD41" s="125" t="n"/>
      <c r="AE41" s="125" t="n"/>
      <c r="AF41" s="125" t="n"/>
      <c r="AG41" s="125" t="n"/>
      <c r="AH41" s="125" t="n"/>
      <c r="AI41" s="125" t="n"/>
      <c r="AJ41" s="125" t="n"/>
      <c r="AK41" s="125" t="n"/>
      <c r="AL41" s="125" t="n"/>
      <c r="AM41" s="125" t="n"/>
      <c r="AN41" s="125" t="n"/>
      <c r="AO41" s="125" t="n"/>
      <c r="AP41" s="125" t="n"/>
      <c r="AQ41" s="125" t="n"/>
      <c r="AR41" s="125" t="n"/>
      <c r="AS41" s="125" t="n"/>
      <c r="AT41" s="125" t="n"/>
      <c r="AU41" s="125" t="n"/>
      <c r="AV41" s="125" t="n"/>
      <c r="AW41" s="125" t="n"/>
      <c r="AX41" s="125" t="n"/>
      <c r="AY41" s="125" t="n"/>
      <c r="AZ41" s="125" t="n"/>
      <c r="BA41" s="125" t="n"/>
      <c r="BB41" s="125" t="n"/>
      <c r="BC41" s="125" t="n"/>
      <c r="BD41" s="125" t="n"/>
      <c r="BE41" s="125" t="n"/>
      <c r="BF41" s="125" t="n"/>
      <c r="BG41" s="125" t="n"/>
      <c r="BH41" s="126" t="n"/>
      <c r="BI41" s="127" t="n"/>
    </row>
    <row r="42">
      <c r="A42" s="45" t="n">
        <v>34</v>
      </c>
      <c r="B42" s="56" t="n">
        <v>1</v>
      </c>
      <c r="C42" s="125" t="n"/>
      <c r="D42" s="125" t="n"/>
      <c r="E42" s="125" t="n"/>
      <c r="F42" s="125" t="n"/>
      <c r="G42" s="125" t="n"/>
      <c r="H42" s="125" t="n"/>
      <c r="I42" s="125" t="n"/>
      <c r="J42" s="125" t="n"/>
      <c r="K42" s="125" t="n"/>
      <c r="L42" s="125" t="n"/>
      <c r="M42" s="125" t="n"/>
      <c r="N42" s="125" t="n"/>
      <c r="O42" s="125" t="n"/>
      <c r="P42" s="125" t="n"/>
      <c r="Q42" s="125" t="n"/>
      <c r="R42" s="125" t="n"/>
      <c r="S42" s="125" t="n"/>
      <c r="T42" s="125" t="n"/>
      <c r="U42" s="125" t="n"/>
      <c r="V42" s="125" t="n"/>
      <c r="W42" s="125" t="n"/>
      <c r="X42" s="125" t="n"/>
      <c r="Y42" s="125" t="n"/>
      <c r="Z42" s="125" t="n"/>
      <c r="AA42" s="125" t="n"/>
      <c r="AB42" s="125" t="n"/>
      <c r="AC42" s="125" t="n"/>
      <c r="AD42" s="125" t="n"/>
      <c r="AE42" s="125" t="n"/>
      <c r="AF42" s="125" t="n"/>
      <c r="AG42" s="125" t="n"/>
      <c r="AH42" s="125" t="n"/>
      <c r="AI42" s="125" t="n"/>
      <c r="AJ42" s="125" t="n"/>
      <c r="AK42" s="125" t="n"/>
      <c r="AL42" s="125" t="n"/>
      <c r="AM42" s="125" t="n"/>
      <c r="AN42" s="125" t="n"/>
      <c r="AO42" s="125" t="n"/>
      <c r="AP42" s="125" t="n"/>
      <c r="AQ42" s="125" t="n"/>
      <c r="AR42" s="125" t="n"/>
      <c r="AS42" s="125" t="n"/>
      <c r="AT42" s="125" t="n"/>
      <c r="AU42" s="125" t="n"/>
      <c r="AV42" s="125" t="n"/>
      <c r="AW42" s="125" t="n"/>
      <c r="AX42" s="125" t="n"/>
      <c r="AY42" s="125" t="n"/>
      <c r="AZ42" s="125" t="n"/>
      <c r="BA42" s="125" t="n"/>
      <c r="BB42" s="125" t="n"/>
      <c r="BC42" s="125" t="n"/>
      <c r="BD42" s="125" t="n"/>
      <c r="BE42" s="125" t="n"/>
      <c r="BF42" s="125" t="n"/>
      <c r="BG42" s="125" t="n"/>
      <c r="BH42" s="126" t="n"/>
      <c r="BI42" s="127" t="n"/>
    </row>
    <row r="43">
      <c r="A43" s="45" t="n">
        <v>35</v>
      </c>
      <c r="B43" s="56" t="n">
        <v>1</v>
      </c>
      <c r="C43" s="125" t="n"/>
      <c r="D43" s="125" t="n"/>
      <c r="E43" s="125" t="n"/>
      <c r="F43" s="125" t="n"/>
      <c r="G43" s="125" t="n"/>
      <c r="H43" s="125" t="n"/>
      <c r="I43" s="125" t="n"/>
      <c r="J43" s="125" t="n"/>
      <c r="K43" s="125" t="n"/>
      <c r="L43" s="125" t="n"/>
      <c r="M43" s="125" t="n"/>
      <c r="N43" s="125" t="n"/>
      <c r="O43" s="125" t="n"/>
      <c r="P43" s="125" t="n"/>
      <c r="Q43" s="125" t="n"/>
      <c r="R43" s="125" t="n"/>
      <c r="S43" s="125" t="n"/>
      <c r="T43" s="125" t="n"/>
      <c r="U43" s="125" t="n"/>
      <c r="V43" s="125" t="n"/>
      <c r="W43" s="125" t="n"/>
      <c r="X43" s="125" t="n"/>
      <c r="Y43" s="125" t="n"/>
      <c r="Z43" s="125" t="n"/>
      <c r="AA43" s="125" t="n"/>
      <c r="AB43" s="125" t="n"/>
      <c r="AC43" s="125" t="n"/>
      <c r="AD43" s="125" t="n"/>
      <c r="AE43" s="125" t="n"/>
      <c r="AF43" s="125" t="n"/>
      <c r="AG43" s="125" t="n"/>
      <c r="AH43" s="125" t="n"/>
      <c r="AI43" s="125" t="n"/>
      <c r="AJ43" s="125" t="n"/>
      <c r="AK43" s="125" t="n"/>
      <c r="AL43" s="125" t="n"/>
      <c r="AM43" s="125" t="n"/>
      <c r="AN43" s="125" t="n"/>
      <c r="AO43" s="125" t="n"/>
      <c r="AP43" s="125" t="n"/>
      <c r="AQ43" s="125" t="n"/>
      <c r="AR43" s="125" t="n"/>
      <c r="AS43" s="125" t="n"/>
      <c r="AT43" s="125" t="n"/>
      <c r="AU43" s="125" t="n"/>
      <c r="AV43" s="125" t="n"/>
      <c r="AW43" s="125" t="n"/>
      <c r="AX43" s="125" t="n"/>
      <c r="AY43" s="125" t="n"/>
      <c r="AZ43" s="125" t="n"/>
      <c r="BA43" s="125" t="n"/>
      <c r="BB43" s="125" t="n"/>
      <c r="BC43" s="125" t="n"/>
      <c r="BD43" s="125" t="n"/>
      <c r="BE43" s="125" t="n"/>
      <c r="BF43" s="125" t="n"/>
      <c r="BG43" s="125" t="n"/>
      <c r="BH43" s="126" t="n"/>
      <c r="BI43" s="127" t="n"/>
    </row>
    <row r="44">
      <c r="A44" s="45" t="n">
        <v>36</v>
      </c>
      <c r="B44" s="56" t="n">
        <v>1</v>
      </c>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c r="V44" s="125" t="n"/>
      <c r="W44" s="125" t="n"/>
      <c r="X44" s="125" t="n"/>
      <c r="Y44" s="125" t="n"/>
      <c r="Z44" s="125" t="n"/>
      <c r="AA44" s="125" t="n"/>
      <c r="AB44" s="125" t="n"/>
      <c r="AC44" s="125" t="n"/>
      <c r="AD44" s="125" t="n"/>
      <c r="AE44" s="125" t="n"/>
      <c r="AF44" s="125" t="n"/>
      <c r="AG44" s="125" t="n"/>
      <c r="AH44" s="125" t="n"/>
      <c r="AI44" s="125" t="n"/>
      <c r="AJ44" s="125" t="n"/>
      <c r="AK44" s="125" t="n"/>
      <c r="AL44" s="125" t="n"/>
      <c r="AM44" s="125" t="n"/>
      <c r="AN44" s="125" t="n"/>
      <c r="AO44" s="125" t="n"/>
      <c r="AP44" s="125" t="n"/>
      <c r="AQ44" s="125" t="n"/>
      <c r="AR44" s="125" t="n"/>
      <c r="AS44" s="125" t="n"/>
      <c r="AT44" s="125" t="n"/>
      <c r="AU44" s="125" t="n"/>
      <c r="AV44" s="125" t="n"/>
      <c r="AW44" s="125" t="n"/>
      <c r="AX44" s="125" t="n"/>
      <c r="AY44" s="125" t="n"/>
      <c r="AZ44" s="125" t="n"/>
      <c r="BA44" s="125" t="n"/>
      <c r="BB44" s="125" t="n"/>
      <c r="BC44" s="125" t="n"/>
      <c r="BD44" s="125" t="n"/>
      <c r="BE44" s="125" t="n"/>
      <c r="BF44" s="125" t="n"/>
      <c r="BG44" s="125" t="n"/>
      <c r="BH44" s="126" t="n"/>
      <c r="BI44" s="127" t="n"/>
    </row>
    <row r="45">
      <c r="A45" s="45" t="n">
        <v>37</v>
      </c>
      <c r="B45" s="56" t="n">
        <v>1</v>
      </c>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25" t="n"/>
      <c r="AX45" s="125" t="n"/>
      <c r="AY45" s="125" t="n"/>
      <c r="AZ45" s="125" t="n"/>
      <c r="BA45" s="125" t="n"/>
      <c r="BB45" s="125" t="n"/>
      <c r="BC45" s="125" t="n"/>
      <c r="BD45" s="125" t="n"/>
      <c r="BE45" s="125" t="n"/>
      <c r="BF45" s="125" t="n"/>
      <c r="BG45" s="125" t="n"/>
      <c r="BH45" s="126" t="n"/>
      <c r="BI45" s="127" t="n"/>
    </row>
    <row r="46">
      <c r="A46" s="45" t="n">
        <v>38</v>
      </c>
      <c r="B46" s="56" t="n">
        <v>1</v>
      </c>
      <c r="C46" s="125" t="n"/>
      <c r="D46" s="125" t="n"/>
      <c r="E46" s="125" t="n"/>
      <c r="F46" s="125" t="n"/>
      <c r="G46" s="125" t="n"/>
      <c r="H46" s="125" t="n"/>
      <c r="I46" s="125" t="n"/>
      <c r="J46" s="125" t="n"/>
      <c r="K46" s="125" t="n"/>
      <c r="L46" s="125" t="n"/>
      <c r="M46" s="125" t="n"/>
      <c r="N46" s="125" t="n"/>
      <c r="O46" s="125" t="n"/>
      <c r="P46" s="125" t="n"/>
      <c r="Q46" s="125" t="n"/>
      <c r="R46" s="125" t="n"/>
      <c r="S46" s="125" t="n"/>
      <c r="T46" s="125" t="n"/>
      <c r="U46" s="125" t="n"/>
      <c r="V46" s="125" t="n"/>
      <c r="W46" s="125" t="n"/>
      <c r="X46" s="125" t="n"/>
      <c r="Y46" s="125" t="n"/>
      <c r="Z46" s="125" t="n"/>
      <c r="AA46" s="125" t="n"/>
      <c r="AB46" s="125" t="n"/>
      <c r="AC46" s="125" t="n"/>
      <c r="AD46" s="125" t="n"/>
      <c r="AE46" s="125" t="n"/>
      <c r="AF46" s="125" t="n"/>
      <c r="AG46" s="125" t="n"/>
      <c r="AH46" s="125" t="n"/>
      <c r="AI46" s="125" t="n"/>
      <c r="AJ46" s="125" t="n"/>
      <c r="AK46" s="125" t="n"/>
      <c r="AL46" s="125" t="n"/>
      <c r="AM46" s="125" t="n"/>
      <c r="AN46" s="125" t="n"/>
      <c r="AO46" s="125" t="n"/>
      <c r="AP46" s="125" t="n"/>
      <c r="AQ46" s="125" t="n"/>
      <c r="AR46" s="125" t="n"/>
      <c r="AS46" s="125" t="n"/>
      <c r="AT46" s="125" t="n"/>
      <c r="AU46" s="125" t="n"/>
      <c r="AV46" s="125" t="n"/>
      <c r="AW46" s="125" t="n"/>
      <c r="AX46" s="125" t="n"/>
      <c r="AY46" s="125" t="n"/>
      <c r="AZ46" s="125" t="n"/>
      <c r="BA46" s="125" t="n"/>
      <c r="BB46" s="125" t="n"/>
      <c r="BC46" s="125" t="n"/>
      <c r="BD46" s="125" t="n"/>
      <c r="BE46" s="125" t="n"/>
      <c r="BF46" s="125" t="n"/>
      <c r="BG46" s="125" t="n"/>
      <c r="BH46" s="126" t="n"/>
      <c r="BI46" s="127" t="n"/>
    </row>
    <row r="47">
      <c r="A47" s="45" t="n">
        <v>39</v>
      </c>
      <c r="B47" s="56" t="n">
        <v>1</v>
      </c>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c r="V47" s="125" t="n"/>
      <c r="W47" s="125" t="n"/>
      <c r="X47" s="125" t="n"/>
      <c r="Y47" s="125" t="n"/>
      <c r="Z47" s="125" t="n"/>
      <c r="AA47" s="125" t="n"/>
      <c r="AB47" s="125" t="n"/>
      <c r="AC47" s="125" t="n"/>
      <c r="AD47" s="125" t="n"/>
      <c r="AE47" s="125" t="n"/>
      <c r="AF47" s="125" t="n"/>
      <c r="AG47" s="125" t="n"/>
      <c r="AH47" s="125" t="n"/>
      <c r="AI47" s="125" t="n"/>
      <c r="AJ47" s="125" t="n"/>
      <c r="AK47" s="125" t="n"/>
      <c r="AL47" s="125" t="n"/>
      <c r="AM47" s="125" t="n"/>
      <c r="AN47" s="125" t="n"/>
      <c r="AO47" s="125" t="n"/>
      <c r="AP47" s="125" t="n"/>
      <c r="AQ47" s="125" t="n"/>
      <c r="AR47" s="125" t="n"/>
      <c r="AS47" s="125" t="n"/>
      <c r="AT47" s="125" t="n"/>
      <c r="AU47" s="125" t="n"/>
      <c r="AV47" s="125" t="n"/>
      <c r="AW47" s="125" t="n"/>
      <c r="AX47" s="125" t="n"/>
      <c r="AY47" s="125" t="n"/>
      <c r="AZ47" s="125" t="n"/>
      <c r="BA47" s="125" t="n"/>
      <c r="BB47" s="125" t="n"/>
      <c r="BC47" s="125" t="n"/>
      <c r="BD47" s="125" t="n"/>
      <c r="BE47" s="125" t="n"/>
      <c r="BF47" s="125" t="n"/>
      <c r="BG47" s="125" t="n"/>
      <c r="BH47" s="126" t="n"/>
      <c r="BI47" s="127" t="n"/>
    </row>
    <row r="48">
      <c r="A48" s="45" t="n">
        <v>40</v>
      </c>
      <c r="B48" s="56" t="n">
        <v>1</v>
      </c>
      <c r="C48" s="125" t="n"/>
      <c r="D48" s="125" t="n"/>
      <c r="E48" s="125" t="n"/>
      <c r="F48" s="125" t="n"/>
      <c r="G48" s="125" t="n"/>
      <c r="H48" s="125" t="n"/>
      <c r="I48" s="125" t="n"/>
      <c r="J48" s="125" t="n"/>
      <c r="K48" s="125" t="n"/>
      <c r="L48" s="125" t="n"/>
      <c r="M48" s="125" t="n"/>
      <c r="N48" s="125" t="n"/>
      <c r="O48" s="125" t="n"/>
      <c r="P48" s="125" t="n"/>
      <c r="Q48" s="125" t="n"/>
      <c r="R48" s="125" t="n"/>
      <c r="S48" s="125" t="n"/>
      <c r="T48" s="125" t="n"/>
      <c r="U48" s="125" t="n"/>
      <c r="V48" s="125" t="n"/>
      <c r="W48" s="125" t="n"/>
      <c r="X48" s="125" t="n"/>
      <c r="Y48" s="125" t="n"/>
      <c r="Z48" s="125" t="n"/>
      <c r="AA48" s="125" t="n"/>
      <c r="AB48" s="125" t="n"/>
      <c r="AC48" s="125" t="n"/>
      <c r="AD48" s="125" t="n"/>
      <c r="AE48" s="125" t="n"/>
      <c r="AF48" s="125" t="n"/>
      <c r="AG48" s="125" t="n"/>
      <c r="AH48" s="125" t="n"/>
      <c r="AI48" s="125" t="n"/>
      <c r="AJ48" s="125" t="n"/>
      <c r="AK48" s="125" t="n"/>
      <c r="AL48" s="125" t="n"/>
      <c r="AM48" s="125" t="n"/>
      <c r="AN48" s="125" t="n"/>
      <c r="AO48" s="125" t="n"/>
      <c r="AP48" s="125" t="n"/>
      <c r="AQ48" s="125" t="n"/>
      <c r="AR48" s="125" t="n"/>
      <c r="AS48" s="125" t="n"/>
      <c r="AT48" s="125" t="n"/>
      <c r="AU48" s="125" t="n"/>
      <c r="AV48" s="125" t="n"/>
      <c r="AW48" s="125" t="n"/>
      <c r="AX48" s="125" t="n"/>
      <c r="AY48" s="125" t="n"/>
      <c r="AZ48" s="125" t="n"/>
      <c r="BA48" s="125" t="n"/>
      <c r="BB48" s="125" t="n"/>
      <c r="BC48" s="125" t="n"/>
      <c r="BD48" s="125" t="n"/>
      <c r="BE48" s="125" t="n"/>
      <c r="BF48" s="125" t="n"/>
      <c r="BG48" s="125" t="n"/>
      <c r="BH48" s="126" t="n"/>
      <c r="BI48" s="127" t="n"/>
    </row>
    <row r="49">
      <c r="A49" s="45" t="n">
        <v>41</v>
      </c>
      <c r="B49" s="56" t="n">
        <v>1</v>
      </c>
      <c r="C49" s="125" t="n"/>
      <c r="D49" s="125" t="n"/>
      <c r="E49" s="125" t="n"/>
      <c r="F49" s="125" t="n"/>
      <c r="G49" s="125" t="n"/>
      <c r="H49" s="125" t="n"/>
      <c r="I49" s="125" t="n"/>
      <c r="J49" s="125" t="n"/>
      <c r="K49" s="125" t="n"/>
      <c r="L49" s="125" t="n"/>
      <c r="M49" s="125" t="n"/>
      <c r="N49" s="125" t="n"/>
      <c r="O49" s="125" t="n"/>
      <c r="P49" s="125" t="n"/>
      <c r="Q49" s="125" t="n"/>
      <c r="R49" s="125" t="n"/>
      <c r="S49" s="125" t="n"/>
      <c r="T49" s="125" t="n"/>
      <c r="U49" s="125" t="n"/>
      <c r="V49" s="125" t="n"/>
      <c r="W49" s="125" t="n"/>
      <c r="X49" s="125" t="n"/>
      <c r="Y49" s="125" t="n"/>
      <c r="Z49" s="125" t="n"/>
      <c r="AA49" s="125" t="n"/>
      <c r="AB49" s="125" t="n"/>
      <c r="AC49" s="125" t="n"/>
      <c r="AD49" s="125" t="n"/>
      <c r="AE49" s="125" t="n"/>
      <c r="AF49" s="125" t="n"/>
      <c r="AG49" s="125" t="n"/>
      <c r="AH49" s="125" t="n"/>
      <c r="AI49" s="125" t="n"/>
      <c r="AJ49" s="125" t="n"/>
      <c r="AK49" s="125" t="n"/>
      <c r="AL49" s="125" t="n"/>
      <c r="AM49" s="125" t="n"/>
      <c r="AN49" s="125" t="n"/>
      <c r="AO49" s="125" t="n"/>
      <c r="AP49" s="125" t="n"/>
      <c r="AQ49" s="125" t="n"/>
      <c r="AR49" s="125" t="n"/>
      <c r="AS49" s="125" t="n"/>
      <c r="AT49" s="125" t="n"/>
      <c r="AU49" s="125" t="n"/>
      <c r="AV49" s="125" t="n"/>
      <c r="AW49" s="125" t="n"/>
      <c r="AX49" s="125" t="n"/>
      <c r="AY49" s="125" t="n"/>
      <c r="AZ49" s="125" t="n"/>
      <c r="BA49" s="125" t="n"/>
      <c r="BB49" s="125" t="n"/>
      <c r="BC49" s="125" t="n"/>
      <c r="BD49" s="125" t="n"/>
      <c r="BE49" s="125" t="n"/>
      <c r="BF49" s="125" t="n"/>
      <c r="BG49" s="125" t="n"/>
      <c r="BH49" s="126" t="n"/>
      <c r="BI49" s="127" t="n"/>
    </row>
    <row r="50">
      <c r="A50" s="45" t="n">
        <v>42</v>
      </c>
      <c r="B50" s="56" t="n">
        <v>1</v>
      </c>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A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c r="AT50" s="125" t="n"/>
      <c r="AU50" s="125" t="n"/>
      <c r="AV50" s="125" t="n"/>
      <c r="AW50" s="125" t="n"/>
      <c r="AX50" s="125" t="n"/>
      <c r="AY50" s="125" t="n"/>
      <c r="AZ50" s="125" t="n"/>
      <c r="BA50" s="125" t="n"/>
      <c r="BB50" s="125" t="n"/>
      <c r="BC50" s="125" t="n"/>
      <c r="BD50" s="125" t="n"/>
      <c r="BE50" s="125" t="n"/>
      <c r="BF50" s="125" t="n"/>
      <c r="BG50" s="125" t="n"/>
      <c r="BH50" s="126" t="n"/>
      <c r="BI50" s="127" t="n"/>
    </row>
    <row r="51">
      <c r="A51" s="45" t="n">
        <v>43</v>
      </c>
      <c r="B51" s="56" t="n">
        <v>1</v>
      </c>
      <c r="C51" s="125" t="n"/>
      <c r="D51" s="125" t="n"/>
      <c r="E51" s="125" t="n"/>
      <c r="F51" s="125" t="n"/>
      <c r="G51" s="125" t="n"/>
      <c r="H51" s="125" t="n"/>
      <c r="I51" s="125" t="n"/>
      <c r="J51" s="125" t="n"/>
      <c r="K51" s="125" t="n"/>
      <c r="L51" s="125" t="n"/>
      <c r="M51" s="125" t="n"/>
      <c r="N51" s="125" t="n"/>
      <c r="O51" s="125" t="n"/>
      <c r="P51" s="125" t="n"/>
      <c r="Q51" s="125" t="n"/>
      <c r="R51" s="125" t="n"/>
      <c r="S51" s="125" t="n"/>
      <c r="T51" s="125" t="n"/>
      <c r="U51" s="125" t="n"/>
      <c r="V51" s="125" t="n"/>
      <c r="W51" s="125" t="n"/>
      <c r="X51" s="125" t="n"/>
      <c r="Y51" s="125" t="n"/>
      <c r="Z51" s="125" t="n"/>
      <c r="AA51" s="125" t="n"/>
      <c r="AB51" s="125" t="n"/>
      <c r="AC51" s="125" t="n"/>
      <c r="AD51" s="125" t="n"/>
      <c r="AE51" s="125" t="n"/>
      <c r="AF51" s="125" t="n"/>
      <c r="AG51" s="125" t="n"/>
      <c r="AH51" s="125" t="n"/>
      <c r="AI51" s="125" t="n"/>
      <c r="AJ51" s="125" t="n"/>
      <c r="AK51" s="125" t="n"/>
      <c r="AL51" s="125" t="n"/>
      <c r="AM51" s="125" t="n"/>
      <c r="AN51" s="125" t="n"/>
      <c r="AO51" s="125" t="n"/>
      <c r="AP51" s="125" t="n"/>
      <c r="AQ51" s="125" t="n"/>
      <c r="AR51" s="125" t="n"/>
      <c r="AS51" s="125" t="n"/>
      <c r="AT51" s="125" t="n"/>
      <c r="AU51" s="125" t="n"/>
      <c r="AV51" s="125" t="n"/>
      <c r="AW51" s="125" t="n"/>
      <c r="AX51" s="125" t="n"/>
      <c r="AY51" s="125" t="n"/>
      <c r="AZ51" s="125" t="n"/>
      <c r="BA51" s="125" t="n"/>
      <c r="BB51" s="125" t="n"/>
      <c r="BC51" s="125" t="n"/>
      <c r="BD51" s="125" t="n"/>
      <c r="BE51" s="125" t="n"/>
      <c r="BF51" s="125" t="n"/>
      <c r="BG51" s="125" t="n"/>
      <c r="BH51" s="126" t="n"/>
      <c r="BI51" s="127" t="n"/>
    </row>
    <row r="52">
      <c r="A52" s="45" t="n">
        <v>44</v>
      </c>
      <c r="B52" s="56" t="n">
        <v>1</v>
      </c>
      <c r="C52" s="125" t="n"/>
      <c r="D52" s="125" t="n"/>
      <c r="E52" s="125" t="n"/>
      <c r="F52" s="125" t="n"/>
      <c r="G52" s="125" t="n"/>
      <c r="H52" s="125" t="n"/>
      <c r="I52" s="125" t="n"/>
      <c r="J52" s="125" t="n"/>
      <c r="K52" s="125" t="n"/>
      <c r="L52" s="125" t="n"/>
      <c r="M52" s="125" t="n"/>
      <c r="N52" s="125" t="n"/>
      <c r="O52" s="125" t="n"/>
      <c r="P52" s="125" t="n"/>
      <c r="Q52" s="125" t="n"/>
      <c r="R52" s="125" t="n"/>
      <c r="S52" s="125" t="n"/>
      <c r="T52" s="125" t="n"/>
      <c r="U52" s="125" t="n"/>
      <c r="V52" s="125" t="n"/>
      <c r="W52" s="125" t="n"/>
      <c r="X52" s="125" t="n"/>
      <c r="Y52" s="125" t="n"/>
      <c r="Z52" s="125" t="n"/>
      <c r="AA52" s="125" t="n"/>
      <c r="AB52" s="125" t="n"/>
      <c r="AC52" s="125" t="n"/>
      <c r="AD52" s="125" t="n"/>
      <c r="AE52" s="125" t="n"/>
      <c r="AF52" s="125" t="n"/>
      <c r="AG52" s="125" t="n"/>
      <c r="AH52" s="125" t="n"/>
      <c r="AI52" s="125" t="n"/>
      <c r="AJ52" s="125" t="n"/>
      <c r="AK52" s="125" t="n"/>
      <c r="AL52" s="125" t="n"/>
      <c r="AM52" s="125" t="n"/>
      <c r="AN52" s="125" t="n"/>
      <c r="AO52" s="125" t="n"/>
      <c r="AP52" s="125" t="n"/>
      <c r="AQ52" s="125" t="n"/>
      <c r="AR52" s="125" t="n"/>
      <c r="AS52" s="125" t="n"/>
      <c r="AT52" s="125" t="n"/>
      <c r="AU52" s="125" t="n"/>
      <c r="AV52" s="125" t="n"/>
      <c r="AW52" s="125" t="n"/>
      <c r="AX52" s="125" t="n"/>
      <c r="AY52" s="125" t="n"/>
      <c r="AZ52" s="125" t="n"/>
      <c r="BA52" s="125" t="n"/>
      <c r="BB52" s="125" t="n"/>
      <c r="BC52" s="125" t="n"/>
      <c r="BD52" s="125" t="n"/>
      <c r="BE52" s="125" t="n"/>
      <c r="BF52" s="125" t="n"/>
      <c r="BG52" s="125" t="n"/>
      <c r="BH52" s="126" t="n"/>
      <c r="BI52" s="127" t="n"/>
    </row>
    <row r="53">
      <c r="A53" s="45" t="n">
        <v>45</v>
      </c>
      <c r="B53" s="56" t="n">
        <v>1</v>
      </c>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25" t="n"/>
      <c r="AX53" s="125" t="n"/>
      <c r="AY53" s="125" t="n"/>
      <c r="AZ53" s="125" t="n"/>
      <c r="BA53" s="125" t="n"/>
      <c r="BB53" s="125" t="n"/>
      <c r="BC53" s="125" t="n"/>
      <c r="BD53" s="125" t="n"/>
      <c r="BE53" s="125" t="n"/>
      <c r="BF53" s="125" t="n"/>
      <c r="BG53" s="125" t="n"/>
      <c r="BH53" s="126" t="n"/>
      <c r="BI53" s="127" t="n"/>
    </row>
    <row r="54">
      <c r="A54" s="45" t="n">
        <v>46</v>
      </c>
      <c r="B54" s="56" t="n">
        <v>1</v>
      </c>
      <c r="C54" s="125" t="n"/>
      <c r="D54" s="125" t="n"/>
      <c r="E54" s="125" t="n"/>
      <c r="F54" s="125" t="n"/>
      <c r="G54" s="125" t="n"/>
      <c r="H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A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c r="AT54" s="125" t="n"/>
      <c r="AU54" s="125" t="n"/>
      <c r="AV54" s="125" t="n"/>
      <c r="AW54" s="125" t="n"/>
      <c r="AX54" s="125" t="n"/>
      <c r="AY54" s="125" t="n"/>
      <c r="AZ54" s="125" t="n"/>
      <c r="BA54" s="125" t="n"/>
      <c r="BB54" s="125" t="n"/>
      <c r="BC54" s="125" t="n"/>
      <c r="BD54" s="125" t="n"/>
      <c r="BE54" s="125" t="n"/>
      <c r="BF54" s="125" t="n"/>
      <c r="BG54" s="125" t="n"/>
      <c r="BH54" s="126" t="n"/>
      <c r="BI54" s="127" t="n"/>
    </row>
    <row r="55">
      <c r="A55" s="45" t="n">
        <v>47</v>
      </c>
      <c r="B55" s="56" t="n">
        <v>1</v>
      </c>
      <c r="C55" s="125" t="n"/>
      <c r="D55" s="125" t="n"/>
      <c r="E55" s="125" t="n"/>
      <c r="F55" s="125" t="n"/>
      <c r="G55" s="125" t="n"/>
      <c r="H55" s="125" t="n"/>
      <c r="I55" s="125" t="n"/>
      <c r="J55" s="125" t="n"/>
      <c r="K55" s="125" t="n"/>
      <c r="L55" s="125" t="n"/>
      <c r="M55" s="125" t="n"/>
      <c r="N55" s="125" t="n"/>
      <c r="O55" s="125" t="n"/>
      <c r="P55" s="125" t="n"/>
      <c r="Q55" s="125" t="n"/>
      <c r="R55" s="125" t="n"/>
      <c r="S55" s="125" t="n"/>
      <c r="T55" s="125" t="n"/>
      <c r="U55" s="125" t="n"/>
      <c r="V55" s="125" t="n"/>
      <c r="W55" s="125" t="n"/>
      <c r="X55" s="125" t="n"/>
      <c r="Y55" s="125" t="n"/>
      <c r="Z55" s="125" t="n"/>
      <c r="AA55" s="125" t="n"/>
      <c r="AB55" s="125" t="n"/>
      <c r="AC55" s="125" t="n"/>
      <c r="AD55" s="125" t="n"/>
      <c r="AE55" s="125" t="n"/>
      <c r="AF55" s="125" t="n"/>
      <c r="AG55" s="125" t="n"/>
      <c r="AH55" s="125" t="n"/>
      <c r="AI55" s="125" t="n"/>
      <c r="AJ55" s="125" t="n"/>
      <c r="AK55" s="125" t="n"/>
      <c r="AL55" s="125" t="n"/>
      <c r="AM55" s="125" t="n"/>
      <c r="AN55" s="125" t="n"/>
      <c r="AO55" s="125" t="n"/>
      <c r="AP55" s="125" t="n"/>
      <c r="AQ55" s="125" t="n"/>
      <c r="AR55" s="125" t="n"/>
      <c r="AS55" s="125" t="n"/>
      <c r="AT55" s="125" t="n"/>
      <c r="AU55" s="125" t="n"/>
      <c r="AV55" s="125" t="n"/>
      <c r="AW55" s="125" t="n"/>
      <c r="AX55" s="125" t="n"/>
      <c r="AY55" s="125" t="n"/>
      <c r="AZ55" s="125" t="n"/>
      <c r="BA55" s="125" t="n"/>
      <c r="BB55" s="125" t="n"/>
      <c r="BC55" s="125" t="n"/>
      <c r="BD55" s="125" t="n"/>
      <c r="BE55" s="125" t="n"/>
      <c r="BF55" s="125" t="n"/>
      <c r="BG55" s="125" t="n"/>
      <c r="BH55" s="126" t="n"/>
      <c r="BI55" s="127" t="n"/>
    </row>
    <row r="56">
      <c r="A56" s="45" t="n">
        <v>48</v>
      </c>
      <c r="B56" s="56" t="n">
        <v>1</v>
      </c>
      <c r="C56" s="125" t="n"/>
      <c r="D56" s="125" t="n"/>
      <c r="E56" s="125" t="n"/>
      <c r="F56" s="125" t="n"/>
      <c r="G56" s="125" t="n"/>
      <c r="H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A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c r="AT56" s="125" t="n"/>
      <c r="AU56" s="125" t="n"/>
      <c r="AV56" s="125" t="n"/>
      <c r="AW56" s="125" t="n"/>
      <c r="AX56" s="125" t="n"/>
      <c r="AY56" s="125" t="n"/>
      <c r="AZ56" s="125" t="n"/>
      <c r="BA56" s="125" t="n"/>
      <c r="BB56" s="125" t="n"/>
      <c r="BC56" s="125" t="n"/>
      <c r="BD56" s="125" t="n"/>
      <c r="BE56" s="125" t="n"/>
      <c r="BF56" s="125" t="n"/>
      <c r="BG56" s="125" t="n"/>
      <c r="BH56" s="126" t="n"/>
      <c r="BI56" s="127" t="n"/>
    </row>
    <row r="57">
      <c r="A57" s="45" t="n">
        <v>49</v>
      </c>
      <c r="B57" s="56" t="n">
        <v>1</v>
      </c>
      <c r="C57" s="125" t="n"/>
      <c r="D57" s="125" t="n"/>
      <c r="E57" s="125" t="n"/>
      <c r="F57" s="125" t="n"/>
      <c r="G57" s="125" t="n"/>
      <c r="H57" s="125" t="n"/>
      <c r="I57" s="125" t="n"/>
      <c r="J57" s="125" t="n"/>
      <c r="K57" s="125" t="n"/>
      <c r="L57" s="125" t="n"/>
      <c r="M57" s="125" t="n"/>
      <c r="N57" s="125" t="n"/>
      <c r="O57" s="125" t="n"/>
      <c r="P57" s="125" t="n"/>
      <c r="Q57" s="125" t="n"/>
      <c r="R57" s="125" t="n"/>
      <c r="S57" s="125" t="n"/>
      <c r="T57" s="125" t="n"/>
      <c r="U57" s="125" t="n"/>
      <c r="V57" s="125" t="n"/>
      <c r="W57" s="125" t="n"/>
      <c r="X57" s="125" t="n"/>
      <c r="Y57" s="125" t="n"/>
      <c r="Z57" s="125" t="n"/>
      <c r="AA57" s="125" t="n"/>
      <c r="AB57" s="125" t="n"/>
      <c r="AC57" s="125" t="n"/>
      <c r="AD57" s="125" t="n"/>
      <c r="AE57" s="125" t="n"/>
      <c r="AF57" s="125" t="n"/>
      <c r="AG57" s="125" t="n"/>
      <c r="AH57" s="125" t="n"/>
      <c r="AI57" s="125" t="n"/>
      <c r="AJ57" s="125" t="n"/>
      <c r="AK57" s="125" t="n"/>
      <c r="AL57" s="125" t="n"/>
      <c r="AM57" s="125" t="n"/>
      <c r="AN57" s="125" t="n"/>
      <c r="AO57" s="125" t="n"/>
      <c r="AP57" s="125" t="n"/>
      <c r="AQ57" s="125" t="n"/>
      <c r="AR57" s="125" t="n"/>
      <c r="AS57" s="125" t="n"/>
      <c r="AT57" s="125" t="n"/>
      <c r="AU57" s="125" t="n"/>
      <c r="AV57" s="125" t="n"/>
      <c r="AW57" s="125" t="n"/>
      <c r="AX57" s="125" t="n"/>
      <c r="AY57" s="125" t="n"/>
      <c r="AZ57" s="125" t="n"/>
      <c r="BA57" s="125" t="n"/>
      <c r="BB57" s="125" t="n"/>
      <c r="BC57" s="125" t="n"/>
      <c r="BD57" s="125" t="n"/>
      <c r="BE57" s="125" t="n"/>
      <c r="BF57" s="125" t="n"/>
      <c r="BG57" s="125" t="n"/>
      <c r="BH57" s="126" t="n"/>
      <c r="BI57" s="127" t="n"/>
    </row>
    <row r="58">
      <c r="A58" s="45" t="n">
        <v>50</v>
      </c>
      <c r="B58" s="56" t="n">
        <v>1</v>
      </c>
      <c r="C58" s="125" t="n"/>
      <c r="D58" s="125" t="n"/>
      <c r="E58" s="125" t="n"/>
      <c r="F58" s="125" t="n"/>
      <c r="G58" s="125" t="n"/>
      <c r="H58" s="125" t="n"/>
      <c r="I58" s="125" t="n"/>
      <c r="J58" s="125" t="n"/>
      <c r="K58" s="125" t="n"/>
      <c r="L58" s="125" t="n"/>
      <c r="M58" s="125" t="n"/>
      <c r="N58" s="125" t="n"/>
      <c r="O58" s="125" t="n"/>
      <c r="P58" s="125" t="n"/>
      <c r="Q58" s="125" t="n"/>
      <c r="R58" s="125" t="n"/>
      <c r="S58" s="125" t="n"/>
      <c r="T58" s="125" t="n"/>
      <c r="U58" s="125" t="n"/>
      <c r="V58" s="125" t="n"/>
      <c r="W58" s="125" t="n"/>
      <c r="X58" s="125" t="n"/>
      <c r="Y58" s="125" t="n"/>
      <c r="Z58" s="125" t="n"/>
      <c r="AA58" s="125" t="n"/>
      <c r="AB58" s="125" t="n"/>
      <c r="AC58" s="125" t="n"/>
      <c r="AD58" s="125" t="n"/>
      <c r="AE58" s="125" t="n"/>
      <c r="AF58" s="125" t="n"/>
      <c r="AG58" s="125" t="n"/>
      <c r="AH58" s="125" t="n"/>
      <c r="AI58" s="125" t="n"/>
      <c r="AJ58" s="125" t="n"/>
      <c r="AK58" s="125" t="n"/>
      <c r="AL58" s="125" t="n"/>
      <c r="AM58" s="125" t="n"/>
      <c r="AN58" s="125" t="n"/>
      <c r="AO58" s="125" t="n"/>
      <c r="AP58" s="125" t="n"/>
      <c r="AQ58" s="125" t="n"/>
      <c r="AR58" s="125" t="n"/>
      <c r="AS58" s="125" t="n"/>
      <c r="AT58" s="125" t="n"/>
      <c r="AU58" s="125" t="n"/>
      <c r="AV58" s="125" t="n"/>
      <c r="AW58" s="125" t="n"/>
      <c r="AX58" s="125" t="n"/>
      <c r="AY58" s="125" t="n"/>
      <c r="AZ58" s="125" t="n"/>
      <c r="BA58" s="125" t="n"/>
      <c r="BB58" s="125" t="n"/>
      <c r="BC58" s="125" t="n"/>
      <c r="BD58" s="125" t="n"/>
      <c r="BE58" s="125" t="n"/>
      <c r="BF58" s="125" t="n"/>
      <c r="BG58" s="125" t="n"/>
      <c r="BH58" s="126" t="n"/>
      <c r="BI58" s="127" t="n"/>
    </row>
    <row r="59">
      <c r="A59" s="45" t="n">
        <v>51</v>
      </c>
      <c r="B59" s="56" t="n">
        <v>1</v>
      </c>
      <c r="C59" s="125" t="n"/>
      <c r="D59" s="125" t="n"/>
      <c r="E59" s="125" t="n"/>
      <c r="F59" s="125" t="n"/>
      <c r="G59" s="125" t="n"/>
      <c r="H59" s="125" t="n"/>
      <c r="I59" s="125" t="n"/>
      <c r="J59" s="125" t="n"/>
      <c r="K59" s="125" t="n"/>
      <c r="L59" s="125" t="n"/>
      <c r="M59" s="125" t="n"/>
      <c r="N59" s="125" t="n"/>
      <c r="O59" s="125" t="n"/>
      <c r="P59" s="125" t="n"/>
      <c r="Q59" s="125" t="n"/>
      <c r="R59" s="125" t="n"/>
      <c r="S59" s="125" t="n"/>
      <c r="T59" s="125" t="n"/>
      <c r="U59" s="125" t="n"/>
      <c r="V59" s="125" t="n"/>
      <c r="W59" s="125" t="n"/>
      <c r="X59" s="125" t="n"/>
      <c r="Y59" s="125" t="n"/>
      <c r="Z59" s="125" t="n"/>
      <c r="AA59" s="125" t="n"/>
      <c r="AB59" s="125" t="n"/>
      <c r="AC59" s="125" t="n"/>
      <c r="AD59" s="125" t="n"/>
      <c r="AE59" s="125" t="n"/>
      <c r="AF59" s="125" t="n"/>
      <c r="AG59" s="125" t="n"/>
      <c r="AH59" s="125" t="n"/>
      <c r="AI59" s="125" t="n"/>
      <c r="AJ59" s="125" t="n"/>
      <c r="AK59" s="125" t="n"/>
      <c r="AL59" s="125" t="n"/>
      <c r="AM59" s="125" t="n"/>
      <c r="AN59" s="125" t="n"/>
      <c r="AO59" s="125" t="n"/>
      <c r="AP59" s="125" t="n"/>
      <c r="AQ59" s="125" t="n"/>
      <c r="AR59" s="125" t="n"/>
      <c r="AS59" s="125" t="n"/>
      <c r="AT59" s="125" t="n"/>
      <c r="AU59" s="125" t="n"/>
      <c r="AV59" s="125" t="n"/>
      <c r="AW59" s="125" t="n"/>
      <c r="AX59" s="125" t="n"/>
      <c r="AY59" s="125" t="n"/>
      <c r="AZ59" s="125" t="n"/>
      <c r="BA59" s="125" t="n"/>
      <c r="BB59" s="125" t="n"/>
      <c r="BC59" s="125" t="n"/>
      <c r="BD59" s="125" t="n"/>
      <c r="BE59" s="125" t="n"/>
      <c r="BF59" s="125" t="n"/>
      <c r="BG59" s="125" t="n"/>
      <c r="BH59" s="126" t="n"/>
      <c r="BI59" s="127" t="n"/>
    </row>
    <row r="60">
      <c r="A60" s="45" t="n">
        <v>52</v>
      </c>
      <c r="B60" s="56" t="n">
        <v>1</v>
      </c>
      <c r="C60" s="125" t="n"/>
      <c r="D60" s="125" t="n"/>
      <c r="E60" s="125" t="n"/>
      <c r="F60" s="125" t="n"/>
      <c r="G60" s="125" t="n"/>
      <c r="H60" s="125" t="n"/>
      <c r="I60" s="125" t="n"/>
      <c r="J60" s="125" t="n"/>
      <c r="K60" s="125" t="n"/>
      <c r="L60" s="125" t="n"/>
      <c r="M60" s="125" t="n"/>
      <c r="N60" s="125" t="n"/>
      <c r="O60" s="125" t="n"/>
      <c r="P60" s="125" t="n"/>
      <c r="Q60" s="125" t="n"/>
      <c r="R60" s="125" t="n"/>
      <c r="S60" s="125" t="n"/>
      <c r="T60" s="125" t="n"/>
      <c r="U60" s="125" t="n"/>
      <c r="V60" s="125" t="n"/>
      <c r="W60" s="125" t="n"/>
      <c r="X60" s="125" t="n"/>
      <c r="Y60" s="125" t="n"/>
      <c r="Z60" s="125" t="n"/>
      <c r="AA60" s="125" t="n"/>
      <c r="AB60" s="125" t="n"/>
      <c r="AC60" s="125" t="n"/>
      <c r="AD60" s="125" t="n"/>
      <c r="AE60" s="125" t="n"/>
      <c r="AF60" s="125" t="n"/>
      <c r="AG60" s="125" t="n"/>
      <c r="AH60" s="125" t="n"/>
      <c r="AI60" s="125" t="n"/>
      <c r="AJ60" s="125" t="n"/>
      <c r="AK60" s="125" t="n"/>
      <c r="AL60" s="125" t="n"/>
      <c r="AM60" s="125" t="n"/>
      <c r="AN60" s="125" t="n"/>
      <c r="AO60" s="125" t="n"/>
      <c r="AP60" s="125" t="n"/>
      <c r="AQ60" s="125" t="n"/>
      <c r="AR60" s="125" t="n"/>
      <c r="AS60" s="125" t="n"/>
      <c r="AT60" s="125" t="n"/>
      <c r="AU60" s="125" t="n"/>
      <c r="AV60" s="125" t="n"/>
      <c r="AW60" s="125" t="n"/>
      <c r="AX60" s="125" t="n"/>
      <c r="AY60" s="125" t="n"/>
      <c r="AZ60" s="125" t="n"/>
      <c r="BA60" s="125" t="n"/>
      <c r="BB60" s="125" t="n"/>
      <c r="BC60" s="125" t="n"/>
      <c r="BD60" s="125" t="n"/>
      <c r="BE60" s="125" t="n"/>
      <c r="BF60" s="125" t="n"/>
      <c r="BG60" s="125" t="n"/>
      <c r="BH60" s="126" t="n"/>
      <c r="BI60" s="127" t="n"/>
    </row>
    <row r="61">
      <c r="A61" s="45" t="n">
        <v>53</v>
      </c>
      <c r="B61" s="56" t="n">
        <v>1</v>
      </c>
      <c r="C61" s="125" t="n"/>
      <c r="D61" s="125" t="n"/>
      <c r="E61" s="125" t="n"/>
      <c r="F61" s="125" t="n"/>
      <c r="G61" s="125" t="n"/>
      <c r="H61" s="125" t="n"/>
      <c r="I61" s="125" t="n"/>
      <c r="J61" s="125" t="n"/>
      <c r="K61" s="125" t="n"/>
      <c r="L61" s="125" t="n"/>
      <c r="M61" s="125" t="n"/>
      <c r="N61" s="125" t="n"/>
      <c r="O61" s="125" t="n"/>
      <c r="P61" s="125" t="n"/>
      <c r="Q61" s="125" t="n"/>
      <c r="R61" s="125" t="n"/>
      <c r="S61" s="125" t="n"/>
      <c r="T61" s="125" t="n"/>
      <c r="U61" s="125" t="n"/>
      <c r="V61" s="125" t="n"/>
      <c r="W61" s="125" t="n"/>
      <c r="X61" s="125" t="n"/>
      <c r="Y61" s="125" t="n"/>
      <c r="Z61" s="125" t="n"/>
      <c r="AA61" s="125" t="n"/>
      <c r="AB61" s="125" t="n"/>
      <c r="AC61" s="125" t="n"/>
      <c r="AD61" s="125" t="n"/>
      <c r="AE61" s="125" t="n"/>
      <c r="AF61" s="125" t="n"/>
      <c r="AG61" s="125" t="n"/>
      <c r="AH61" s="125" t="n"/>
      <c r="AI61" s="125" t="n"/>
      <c r="AJ61" s="125" t="n"/>
      <c r="AK61" s="125" t="n"/>
      <c r="AL61" s="125" t="n"/>
      <c r="AM61" s="125" t="n"/>
      <c r="AN61" s="125" t="n"/>
      <c r="AO61" s="125" t="n"/>
      <c r="AP61" s="125" t="n"/>
      <c r="AQ61" s="125" t="n"/>
      <c r="AR61" s="125" t="n"/>
      <c r="AS61" s="125" t="n"/>
      <c r="AT61" s="125" t="n"/>
      <c r="AU61" s="125" t="n"/>
      <c r="AV61" s="125" t="n"/>
      <c r="AW61" s="125" t="n"/>
      <c r="AX61" s="125" t="n"/>
      <c r="AY61" s="125" t="n"/>
      <c r="AZ61" s="125" t="n"/>
      <c r="BA61" s="125" t="n"/>
      <c r="BB61" s="125" t="n"/>
      <c r="BC61" s="125" t="n"/>
      <c r="BD61" s="125" t="n"/>
      <c r="BE61" s="125" t="n"/>
      <c r="BF61" s="125" t="n"/>
      <c r="BG61" s="125" t="n"/>
      <c r="BH61" s="126" t="n"/>
      <c r="BI61" s="127" t="n"/>
    </row>
    <row r="62">
      <c r="A62" s="45" t="n">
        <v>54</v>
      </c>
      <c r="B62" s="56" t="n">
        <v>1</v>
      </c>
      <c r="C62" s="125" t="n"/>
      <c r="D62" s="125" t="n"/>
      <c r="E62" s="125" t="n"/>
      <c r="F62" s="125" t="n"/>
      <c r="G62" s="125" t="n"/>
      <c r="H62" s="125" t="n"/>
      <c r="I62" s="125" t="n"/>
      <c r="J62" s="125" t="n"/>
      <c r="K62" s="125" t="n"/>
      <c r="L62" s="125" t="n"/>
      <c r="M62" s="125" t="n"/>
      <c r="N62" s="125" t="n"/>
      <c r="O62" s="125" t="n"/>
      <c r="P62" s="125" t="n"/>
      <c r="Q62" s="125" t="n"/>
      <c r="R62" s="125" t="n"/>
      <c r="S62" s="125" t="n"/>
      <c r="T62" s="125" t="n"/>
      <c r="U62" s="125" t="n"/>
      <c r="V62" s="125" t="n"/>
      <c r="W62" s="125" t="n"/>
      <c r="X62" s="125" t="n"/>
      <c r="Y62" s="125" t="n"/>
      <c r="Z62" s="125" t="n"/>
      <c r="AA62" s="125" t="n"/>
      <c r="AB62" s="125" t="n"/>
      <c r="AC62" s="125" t="n"/>
      <c r="AD62" s="125" t="n"/>
      <c r="AE62" s="125" t="n"/>
      <c r="AF62" s="125" t="n"/>
      <c r="AG62" s="125" t="n"/>
      <c r="AH62" s="125" t="n"/>
      <c r="AI62" s="125" t="n"/>
      <c r="AJ62" s="125" t="n"/>
      <c r="AK62" s="125" t="n"/>
      <c r="AL62" s="125" t="n"/>
      <c r="AM62" s="125" t="n"/>
      <c r="AN62" s="125" t="n"/>
      <c r="AO62" s="125" t="n"/>
      <c r="AP62" s="125" t="n"/>
      <c r="AQ62" s="125" t="n"/>
      <c r="AR62" s="125" t="n"/>
      <c r="AS62" s="125" t="n"/>
      <c r="AT62" s="125" t="n"/>
      <c r="AU62" s="125" t="n"/>
      <c r="AV62" s="125" t="n"/>
      <c r="AW62" s="125" t="n"/>
      <c r="AX62" s="125" t="n"/>
      <c r="AY62" s="125" t="n"/>
      <c r="AZ62" s="125" t="n"/>
      <c r="BA62" s="125" t="n"/>
      <c r="BB62" s="125" t="n"/>
      <c r="BC62" s="125" t="n"/>
      <c r="BD62" s="125" t="n"/>
      <c r="BE62" s="125" t="n"/>
      <c r="BF62" s="125" t="n"/>
      <c r="BG62" s="125" t="n"/>
      <c r="BH62" s="126" t="n"/>
      <c r="BI62" s="127" t="n"/>
    </row>
    <row r="63">
      <c r="A63" s="45" t="n">
        <v>55</v>
      </c>
      <c r="B63" s="56" t="n">
        <v>1</v>
      </c>
      <c r="C63" s="125" t="n"/>
      <c r="D63" s="125" t="n"/>
      <c r="E63" s="125" t="n"/>
      <c r="F63" s="125" t="n"/>
      <c r="G63" s="125" t="n"/>
      <c r="H63" s="125" t="n"/>
      <c r="I63" s="125" t="n"/>
      <c r="J63" s="125" t="n"/>
      <c r="K63" s="125" t="n"/>
      <c r="L63" s="125" t="n"/>
      <c r="M63" s="125" t="n"/>
      <c r="N63" s="125" t="n"/>
      <c r="O63" s="125" t="n"/>
      <c r="P63" s="125" t="n"/>
      <c r="Q63" s="125" t="n"/>
      <c r="R63" s="125" t="n"/>
      <c r="S63" s="125" t="n"/>
      <c r="T63" s="125" t="n"/>
      <c r="U63" s="125" t="n"/>
      <c r="V63" s="125" t="n"/>
      <c r="W63" s="125" t="n"/>
      <c r="X63" s="125" t="n"/>
      <c r="Y63" s="125" t="n"/>
      <c r="Z63" s="125" t="n"/>
      <c r="AA63" s="125" t="n"/>
      <c r="AB63" s="125" t="n"/>
      <c r="AC63" s="125" t="n"/>
      <c r="AD63" s="125" t="n"/>
      <c r="AE63" s="125" t="n"/>
      <c r="AF63" s="125" t="n"/>
      <c r="AG63" s="125" t="n"/>
      <c r="AH63" s="125" t="n"/>
      <c r="AI63" s="125" t="n"/>
      <c r="AJ63" s="125" t="n"/>
      <c r="AK63" s="125" t="n"/>
      <c r="AL63" s="125" t="n"/>
      <c r="AM63" s="125" t="n"/>
      <c r="AN63" s="125" t="n"/>
      <c r="AO63" s="125" t="n"/>
      <c r="AP63" s="125" t="n"/>
      <c r="AQ63" s="125" t="n"/>
      <c r="AR63" s="125" t="n"/>
      <c r="AS63" s="125" t="n"/>
      <c r="AT63" s="125" t="n"/>
      <c r="AU63" s="125" t="n"/>
      <c r="AV63" s="125" t="n"/>
      <c r="AW63" s="125" t="n"/>
      <c r="AX63" s="125" t="n"/>
      <c r="AY63" s="125" t="n"/>
      <c r="AZ63" s="125" t="n"/>
      <c r="BA63" s="125" t="n"/>
      <c r="BB63" s="125" t="n"/>
      <c r="BC63" s="125" t="n"/>
      <c r="BD63" s="125" t="n"/>
      <c r="BE63" s="125" t="n"/>
      <c r="BF63" s="125" t="n"/>
      <c r="BG63" s="125" t="n"/>
      <c r="BH63" s="126" t="n"/>
      <c r="BI63" s="127" t="n"/>
    </row>
    <row r="64">
      <c r="A64" s="45" t="n">
        <v>56</v>
      </c>
      <c r="B64" s="56" t="n">
        <v>1</v>
      </c>
      <c r="C64" s="125" t="n"/>
      <c r="D64" s="125" t="n"/>
      <c r="E64" s="125" t="n"/>
      <c r="F64" s="125" t="n"/>
      <c r="G64" s="125" t="n"/>
      <c r="H64" s="125" t="n"/>
      <c r="I64" s="125" t="n"/>
      <c r="J64" s="125" t="n"/>
      <c r="K64" s="125" t="n"/>
      <c r="L64" s="125" t="n"/>
      <c r="M64" s="125" t="n"/>
      <c r="N64" s="125" t="n"/>
      <c r="O64" s="125" t="n"/>
      <c r="P64" s="125" t="n"/>
      <c r="Q64" s="125" t="n"/>
      <c r="R64" s="125" t="n"/>
      <c r="S64" s="125" t="n"/>
      <c r="T64" s="125" t="n"/>
      <c r="U64" s="125" t="n"/>
      <c r="V64" s="125" t="n"/>
      <c r="W64" s="125" t="n"/>
      <c r="X64" s="125" t="n"/>
      <c r="Y64" s="125" t="n"/>
      <c r="Z64" s="125" t="n"/>
      <c r="AA64" s="125" t="n"/>
      <c r="AB64" s="125" t="n"/>
      <c r="AC64" s="125" t="n"/>
      <c r="AD64" s="125" t="n"/>
      <c r="AE64" s="125" t="n"/>
      <c r="AF64" s="125" t="n"/>
      <c r="AG64" s="125" t="n"/>
      <c r="AH64" s="125" t="n"/>
      <c r="AI64" s="125" t="n"/>
      <c r="AJ64" s="125" t="n"/>
      <c r="AK64" s="125" t="n"/>
      <c r="AL64" s="125" t="n"/>
      <c r="AM64" s="125" t="n"/>
      <c r="AN64" s="125" t="n"/>
      <c r="AO64" s="125" t="n"/>
      <c r="AP64" s="125" t="n"/>
      <c r="AQ64" s="125" t="n"/>
      <c r="AR64" s="125" t="n"/>
      <c r="AS64" s="125" t="n"/>
      <c r="AT64" s="125" t="n"/>
      <c r="AU64" s="125" t="n"/>
      <c r="AV64" s="125" t="n"/>
      <c r="AW64" s="125" t="n"/>
      <c r="AX64" s="125" t="n"/>
      <c r="AY64" s="125" t="n"/>
      <c r="AZ64" s="125" t="n"/>
      <c r="BA64" s="125" t="n"/>
      <c r="BB64" s="125" t="n"/>
      <c r="BC64" s="125" t="n"/>
      <c r="BD64" s="125" t="n"/>
      <c r="BE64" s="125" t="n"/>
      <c r="BF64" s="125" t="n"/>
      <c r="BG64" s="125" t="n"/>
      <c r="BH64" s="126" t="n"/>
      <c r="BI64" s="127" t="n"/>
    </row>
    <row r="65">
      <c r="A65" s="45" t="n">
        <v>57</v>
      </c>
      <c r="B65" s="56" t="n">
        <v>1</v>
      </c>
      <c r="C65" s="125" t="n"/>
      <c r="D65" s="125" t="n"/>
      <c r="E65" s="125" t="n"/>
      <c r="F65" s="125" t="n"/>
      <c r="G65" s="125" t="n"/>
      <c r="H65" s="125" t="n"/>
      <c r="I65" s="125" t="n"/>
      <c r="J65" s="125" t="n"/>
      <c r="K65" s="125" t="n"/>
      <c r="L65" s="125" t="n"/>
      <c r="M65" s="125" t="n"/>
      <c r="N65" s="125" t="n"/>
      <c r="O65" s="125" t="n"/>
      <c r="P65" s="125" t="n"/>
      <c r="Q65" s="125" t="n"/>
      <c r="R65" s="125" t="n"/>
      <c r="S65" s="125" t="n"/>
      <c r="T65" s="125" t="n"/>
      <c r="U65" s="125" t="n"/>
      <c r="V65" s="125" t="n"/>
      <c r="W65" s="125" t="n"/>
      <c r="X65" s="125" t="n"/>
      <c r="Y65" s="125" t="n"/>
      <c r="Z65" s="125" t="n"/>
      <c r="AA65" s="125" t="n"/>
      <c r="AB65" s="125" t="n"/>
      <c r="AC65" s="125" t="n"/>
      <c r="AD65" s="125" t="n"/>
      <c r="AE65" s="125" t="n"/>
      <c r="AF65" s="125" t="n"/>
      <c r="AG65" s="125" t="n"/>
      <c r="AH65" s="125" t="n"/>
      <c r="AI65" s="125" t="n"/>
      <c r="AJ65" s="125" t="n"/>
      <c r="AK65" s="125" t="n"/>
      <c r="AL65" s="125" t="n"/>
      <c r="AM65" s="125" t="n"/>
      <c r="AN65" s="125" t="n"/>
      <c r="AO65" s="125" t="n"/>
      <c r="AP65" s="125" t="n"/>
      <c r="AQ65" s="125" t="n"/>
      <c r="AR65" s="125" t="n"/>
      <c r="AS65" s="125" t="n"/>
      <c r="AT65" s="125" t="n"/>
      <c r="AU65" s="125" t="n"/>
      <c r="AV65" s="125" t="n"/>
      <c r="AW65" s="125" t="n"/>
      <c r="AX65" s="125" t="n"/>
      <c r="AY65" s="125" t="n"/>
      <c r="AZ65" s="125" t="n"/>
      <c r="BA65" s="125" t="n"/>
      <c r="BB65" s="125" t="n"/>
      <c r="BC65" s="125" t="n"/>
      <c r="BD65" s="125" t="n"/>
      <c r="BE65" s="125" t="n"/>
      <c r="BF65" s="125" t="n"/>
      <c r="BG65" s="125" t="n"/>
      <c r="BH65" s="126" t="n"/>
      <c r="BI65" s="127" t="n"/>
    </row>
    <row r="66">
      <c r="A66" s="45" t="n">
        <v>58</v>
      </c>
      <c r="B66" s="56" t="n">
        <v>1</v>
      </c>
      <c r="C66" s="125" t="n"/>
      <c r="D66" s="125" t="n"/>
      <c r="E66" s="125" t="n"/>
      <c r="F66" s="125" t="n"/>
      <c r="G66" s="125" t="n"/>
      <c r="H66" s="125" t="n"/>
      <c r="I66" s="125" t="n"/>
      <c r="J66" s="125" t="n"/>
      <c r="K66" s="125" t="n"/>
      <c r="L66" s="125" t="n"/>
      <c r="M66" s="125" t="n"/>
      <c r="N66" s="125" t="n"/>
      <c r="O66" s="125" t="n"/>
      <c r="P66" s="125" t="n"/>
      <c r="Q66" s="125" t="n"/>
      <c r="R66" s="125" t="n"/>
      <c r="S66" s="125" t="n"/>
      <c r="T66" s="125" t="n"/>
      <c r="U66" s="125" t="n"/>
      <c r="V66" s="125" t="n"/>
      <c r="W66" s="125" t="n"/>
      <c r="X66" s="125" t="n"/>
      <c r="Y66" s="125" t="n"/>
      <c r="Z66" s="125" t="n"/>
      <c r="AA66" s="125" t="n"/>
      <c r="AB66" s="125" t="n"/>
      <c r="AC66" s="125" t="n"/>
      <c r="AD66" s="125" t="n"/>
      <c r="AE66" s="125" t="n"/>
      <c r="AF66" s="125" t="n"/>
      <c r="AG66" s="125" t="n"/>
      <c r="AH66" s="125" t="n"/>
      <c r="AI66" s="125" t="n"/>
      <c r="AJ66" s="125" t="n"/>
      <c r="AK66" s="125" t="n"/>
      <c r="AL66" s="125" t="n"/>
      <c r="AM66" s="125" t="n"/>
      <c r="AN66" s="125" t="n"/>
      <c r="AO66" s="125" t="n"/>
      <c r="AP66" s="125" t="n"/>
      <c r="AQ66" s="125" t="n"/>
      <c r="AR66" s="125" t="n"/>
      <c r="AS66" s="125" t="n"/>
      <c r="AT66" s="125" t="n"/>
      <c r="AU66" s="125" t="n"/>
      <c r="AV66" s="125" t="n"/>
      <c r="AW66" s="125" t="n"/>
      <c r="AX66" s="125" t="n"/>
      <c r="AY66" s="125" t="n"/>
      <c r="AZ66" s="125" t="n"/>
      <c r="BA66" s="125" t="n"/>
      <c r="BB66" s="125" t="n"/>
      <c r="BC66" s="125" t="n"/>
      <c r="BD66" s="125" t="n"/>
      <c r="BE66" s="125" t="n"/>
      <c r="BF66" s="125" t="n"/>
      <c r="BG66" s="125" t="n"/>
      <c r="BH66" s="126" t="n"/>
      <c r="BI66" s="127" t="n"/>
    </row>
    <row r="67">
      <c r="A67" s="45" t="n">
        <v>59</v>
      </c>
      <c r="B67" s="56" t="n">
        <v>1</v>
      </c>
      <c r="C67" s="125" t="n"/>
      <c r="D67" s="125" t="n"/>
      <c r="E67" s="125" t="n"/>
      <c r="F67" s="125" t="n"/>
      <c r="G67" s="125" t="n"/>
      <c r="H67" s="125" t="n"/>
      <c r="I67" s="125" t="n"/>
      <c r="J67" s="125" t="n"/>
      <c r="K67" s="125" t="n"/>
      <c r="L67" s="125" t="n"/>
      <c r="M67" s="125" t="n"/>
      <c r="N67" s="125" t="n"/>
      <c r="O67" s="125" t="n"/>
      <c r="P67" s="125" t="n"/>
      <c r="Q67" s="125" t="n"/>
      <c r="R67" s="125" t="n"/>
      <c r="S67" s="125" t="n"/>
      <c r="T67" s="125" t="n"/>
      <c r="U67" s="125" t="n"/>
      <c r="V67" s="125" t="n"/>
      <c r="W67" s="125" t="n"/>
      <c r="X67" s="125" t="n"/>
      <c r="Y67" s="125" t="n"/>
      <c r="Z67" s="125" t="n"/>
      <c r="AA67" s="125" t="n"/>
      <c r="AB67" s="125" t="n"/>
      <c r="AC67" s="125" t="n"/>
      <c r="AD67" s="125" t="n"/>
      <c r="AE67" s="125" t="n"/>
      <c r="AF67" s="125" t="n"/>
      <c r="AG67" s="125" t="n"/>
      <c r="AH67" s="125" t="n"/>
      <c r="AI67" s="125" t="n"/>
      <c r="AJ67" s="125" t="n"/>
      <c r="AK67" s="125" t="n"/>
      <c r="AL67" s="125" t="n"/>
      <c r="AM67" s="125" t="n"/>
      <c r="AN67" s="125" t="n"/>
      <c r="AO67" s="125" t="n"/>
      <c r="AP67" s="125" t="n"/>
      <c r="AQ67" s="125" t="n"/>
      <c r="AR67" s="125" t="n"/>
      <c r="AS67" s="125" t="n"/>
      <c r="AT67" s="125" t="n"/>
      <c r="AU67" s="125" t="n"/>
      <c r="AV67" s="125" t="n"/>
      <c r="AW67" s="125" t="n"/>
      <c r="AX67" s="125" t="n"/>
      <c r="AY67" s="125" t="n"/>
      <c r="AZ67" s="125" t="n"/>
      <c r="BA67" s="125" t="n"/>
      <c r="BB67" s="125" t="n"/>
      <c r="BC67" s="125" t="n"/>
      <c r="BD67" s="125" t="n"/>
      <c r="BE67" s="125" t="n"/>
      <c r="BF67" s="125" t="n"/>
      <c r="BG67" s="125" t="n"/>
      <c r="BH67" s="126" t="n"/>
      <c r="BI67" s="127" t="n"/>
    </row>
    <row r="68">
      <c r="A68" s="45" t="n">
        <v>60</v>
      </c>
      <c r="B68" s="56" t="n">
        <v>1</v>
      </c>
      <c r="C68" s="125" t="n"/>
      <c r="D68" s="125" t="n"/>
      <c r="E68" s="125" t="n"/>
      <c r="F68" s="125" t="n"/>
      <c r="G68" s="125" t="n"/>
      <c r="H68" s="125" t="n"/>
      <c r="I68" s="125" t="n"/>
      <c r="J68" s="125" t="n"/>
      <c r="K68" s="125" t="n"/>
      <c r="L68" s="125" t="n"/>
      <c r="M68" s="125" t="n"/>
      <c r="N68" s="125" t="n"/>
      <c r="O68" s="125" t="n"/>
      <c r="P68" s="125" t="n"/>
      <c r="Q68" s="125" t="n"/>
      <c r="R68" s="125" t="n"/>
      <c r="S68" s="125" t="n"/>
      <c r="T68" s="125" t="n"/>
      <c r="U68" s="125" t="n"/>
      <c r="V68" s="125" t="n"/>
      <c r="W68" s="125" t="n"/>
      <c r="X68" s="125" t="n"/>
      <c r="Y68" s="125" t="n"/>
      <c r="Z68" s="125" t="n"/>
      <c r="AA68" s="125" t="n"/>
      <c r="AB68" s="125" t="n"/>
      <c r="AC68" s="125" t="n"/>
      <c r="AD68" s="125" t="n"/>
      <c r="AE68" s="125" t="n"/>
      <c r="AF68" s="125" t="n"/>
      <c r="AG68" s="125" t="n"/>
      <c r="AH68" s="125" t="n"/>
      <c r="AI68" s="125" t="n"/>
      <c r="AJ68" s="125" t="n"/>
      <c r="AK68" s="125" t="n"/>
      <c r="AL68" s="125" t="n"/>
      <c r="AM68" s="125" t="n"/>
      <c r="AN68" s="125" t="n"/>
      <c r="AO68" s="125" t="n"/>
      <c r="AP68" s="125" t="n"/>
      <c r="AQ68" s="125" t="n"/>
      <c r="AR68" s="125" t="n"/>
      <c r="AS68" s="125" t="n"/>
      <c r="AT68" s="125" t="n"/>
      <c r="AU68" s="125" t="n"/>
      <c r="AV68" s="125" t="n"/>
      <c r="AW68" s="125" t="n"/>
      <c r="AX68" s="125" t="n"/>
      <c r="AY68" s="125" t="n"/>
      <c r="AZ68" s="125" t="n"/>
      <c r="BA68" s="125" t="n"/>
      <c r="BB68" s="125" t="n"/>
      <c r="BC68" s="125" t="n"/>
      <c r="BD68" s="125" t="n"/>
      <c r="BE68" s="125" t="n"/>
      <c r="BF68" s="125" t="n"/>
      <c r="BG68" s="125" t="n"/>
      <c r="BH68" s="126" t="n"/>
      <c r="BI68" s="127" t="n"/>
    </row>
    <row r="69"/>
    <row r="70"/>
    <row r="71">
      <c r="A71" s="118" t="inlineStr">
        <is>
          <t>Tier 2: SHS with TV</t>
        </is>
      </c>
    </row>
    <row r="72">
      <c r="D72" s="119" t="inlineStr">
        <is>
          <t>Cumulative collections</t>
        </is>
      </c>
      <c r="L72" s="119" t="inlineStr">
        <is>
          <t>Cumulative instalments due</t>
        </is>
      </c>
      <c r="T72" s="119" t="inlineStr">
        <is>
          <t>30+ DPD exposure (arrears incl. written off + outstanding)</t>
        </is>
      </c>
      <c r="AB72" s="119" t="inlineStr">
        <is>
          <t>90+ DPD exposure (arrears incl. written off + outstanding)</t>
        </is>
      </c>
      <c r="AJ72" s="119" t="inlineStr">
        <is>
          <t>180+ default exposure (cumulative)</t>
        </is>
      </c>
      <c r="AR72" s="119" t="inlineStr">
        <is>
          <t>Cumulative recoveries (net)</t>
        </is>
      </c>
      <c r="AZ72" s="119"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2</v>
      </c>
      <c r="C74" s="125" t="n">
        <v>230</v>
      </c>
      <c r="D74" s="125" t="n">
        <v>1269302.034822302</v>
      </c>
      <c r="E74" s="125" t="n">
        <v>2461017.494022756</v>
      </c>
      <c r="F74" s="125" t="n">
        <v>4700070.799907516</v>
      </c>
      <c r="G74" s="125" t="n">
        <v>6234914.072546711</v>
      </c>
      <c r="H74" s="125" t="n"/>
      <c r="I74" s="125" t="n"/>
      <c r="J74" s="125" t="n"/>
      <c r="K74" s="125" t="n"/>
      <c r="L74" s="125" t="n">
        <v>1616037.5</v>
      </c>
      <c r="M74" s="125" t="n">
        <v>3232075</v>
      </c>
      <c r="N74" s="125" t="n">
        <v>6464150.000000001</v>
      </c>
      <c r="O74" s="125" t="n">
        <v>9696225.000000002</v>
      </c>
      <c r="P74" s="125" t="n"/>
      <c r="Q74" s="125" t="n"/>
      <c r="R74" s="125" t="n"/>
      <c r="S74" s="125" t="n"/>
      <c r="T74" s="125" t="n">
        <v>607581.253490197</v>
      </c>
      <c r="U74" s="125" t="n">
        <v>1190313.840426569</v>
      </c>
      <c r="V74" s="125" t="n">
        <v>2266284.759453666</v>
      </c>
      <c r="W74" s="125" t="n">
        <v>3276571.146297578</v>
      </c>
      <c r="X74" s="125" t="n"/>
      <c r="Y74" s="125" t="n"/>
      <c r="Z74" s="125" t="n"/>
      <c r="AA74" s="125" t="n"/>
      <c r="AB74" s="125" t="n">
        <v>379701.8804904333</v>
      </c>
      <c r="AC74" s="125" t="n">
        <v>884212.1041594094</v>
      </c>
      <c r="AD74" s="125" t="n">
        <v>1928225.504671082</v>
      </c>
      <c r="AE74" s="125" t="n">
        <v>3037209.814904085</v>
      </c>
      <c r="AF74" s="125" t="n"/>
      <c r="AG74" s="125" t="n"/>
      <c r="AH74" s="125" t="n"/>
      <c r="AI74" s="125" t="n"/>
      <c r="AJ74" s="125" t="n">
        <v>207110.1166311454</v>
      </c>
      <c r="AK74" s="125" t="n">
        <v>337646.6593997359</v>
      </c>
      <c r="AL74" s="125" t="n">
        <v>1372273.940625709</v>
      </c>
      <c r="AM74" s="125" t="n">
        <v>2629494.404338609</v>
      </c>
      <c r="AN74" s="125" t="n"/>
      <c r="AO74" s="125" t="n"/>
      <c r="AP74" s="125" t="n"/>
      <c r="AQ74" s="125" t="n"/>
      <c r="AR74" s="125" t="n">
        <v>0</v>
      </c>
      <c r="AS74" s="125" t="n">
        <v>0</v>
      </c>
      <c r="AT74" s="125" t="n">
        <v>0</v>
      </c>
      <c r="AU74" s="125" t="n">
        <v>0</v>
      </c>
      <c r="AV74" s="125" t="n"/>
      <c r="AW74" s="125" t="n"/>
      <c r="AX74" s="125" t="n"/>
      <c r="AY74" s="125" t="n"/>
      <c r="AZ74" s="125" t="n">
        <v>207.4574022714399</v>
      </c>
      <c r="BA74" s="125" t="n">
        <v>187.1242337270177</v>
      </c>
      <c r="BB74" s="125" t="n">
        <v>152.2412123822763</v>
      </c>
      <c r="BC74" s="125" t="n">
        <v>123.8609574291548</v>
      </c>
      <c r="BD74" s="125" t="n"/>
      <c r="BE74" s="125" t="n"/>
      <c r="BF74" s="125" t="n"/>
      <c r="BG74" s="125" t="n"/>
      <c r="BH74" s="126" t="n"/>
      <c r="BI74" s="127" t="inlineStr">
        <is>
          <t>SYNTHETIC: teaching data</t>
        </is>
      </c>
    </row>
    <row r="75">
      <c r="A75" s="45" t="n">
        <v>2</v>
      </c>
      <c r="B75" s="56" t="n">
        <v>2</v>
      </c>
      <c r="C75" s="125" t="n">
        <v>235</v>
      </c>
      <c r="D75" s="125" t="n">
        <v>1361247.521304233</v>
      </c>
      <c r="E75" s="125" t="n">
        <v>2539298.731915441</v>
      </c>
      <c r="F75" s="125" t="n">
        <v>4577977.964721709</v>
      </c>
      <c r="G75" s="125" t="n">
        <v>6100812.73178883</v>
      </c>
      <c r="H75" s="125" t="n"/>
      <c r="I75" s="125" t="n"/>
      <c r="J75" s="125" t="n"/>
      <c r="K75" s="125" t="n"/>
      <c r="L75" s="125" t="n">
        <v>1651168.75</v>
      </c>
      <c r="M75" s="125" t="n">
        <v>3302337.5</v>
      </c>
      <c r="N75" s="125" t="n">
        <v>6604675</v>
      </c>
      <c r="O75" s="125" t="n">
        <v>9907012.5</v>
      </c>
      <c r="P75" s="125" t="n"/>
      <c r="Q75" s="125" t="n"/>
      <c r="R75" s="125" t="n"/>
      <c r="S75" s="125" t="n"/>
      <c r="T75" s="125" t="n">
        <v>620789.5416095492</v>
      </c>
      <c r="U75" s="125" t="n">
        <v>1216190.228261929</v>
      </c>
      <c r="V75" s="125" t="n">
        <v>2315551.819441789</v>
      </c>
      <c r="W75" s="125" t="n">
        <v>3347800.953825786</v>
      </c>
      <c r="X75" s="125" t="n"/>
      <c r="Y75" s="125" t="n"/>
      <c r="Z75" s="125" t="n"/>
      <c r="AA75" s="125" t="n"/>
      <c r="AB75" s="125" t="n">
        <v>387956.269196747</v>
      </c>
      <c r="AC75" s="125" t="n">
        <v>903434.1064237442</v>
      </c>
      <c r="AD75" s="125" t="n">
        <v>1970143.450424802</v>
      </c>
      <c r="AE75" s="125" t="n">
        <v>3103236.115228087</v>
      </c>
      <c r="AF75" s="125" t="n"/>
      <c r="AG75" s="125" t="n"/>
      <c r="AH75" s="125" t="n"/>
      <c r="AI75" s="125" t="n"/>
      <c r="AJ75" s="125" t="n">
        <v>211612.5104709529</v>
      </c>
      <c r="AK75" s="125" t="n">
        <v>344986.8041692952</v>
      </c>
      <c r="AL75" s="125" t="n">
        <v>1402105.982813224</v>
      </c>
      <c r="AM75" s="125" t="n">
        <v>2686657.326172057</v>
      </c>
      <c r="AN75" s="125" t="n"/>
      <c r="AO75" s="125" t="n"/>
      <c r="AP75" s="125" t="n"/>
      <c r="AQ75" s="125" t="n"/>
      <c r="AR75" s="125" t="n">
        <v>0</v>
      </c>
      <c r="AS75" s="125" t="n">
        <v>0</v>
      </c>
      <c r="AT75" s="125" t="n">
        <v>0</v>
      </c>
      <c r="AU75" s="125" t="n">
        <v>0</v>
      </c>
      <c r="AV75" s="125" t="n"/>
      <c r="AW75" s="125" t="n"/>
      <c r="AX75" s="125" t="n"/>
      <c r="AY75" s="125" t="n"/>
      <c r="AZ75" s="125" t="n">
        <v>211.96734579908</v>
      </c>
      <c r="BA75" s="125" t="n">
        <v>191.192151851518</v>
      </c>
      <c r="BB75" s="125" t="n">
        <v>155.550803955804</v>
      </c>
      <c r="BC75" s="125" t="n">
        <v>126.5535869384842</v>
      </c>
      <c r="BD75" s="125" t="n"/>
      <c r="BE75" s="125" t="n"/>
      <c r="BF75" s="125" t="n"/>
      <c r="BG75" s="125" t="n"/>
      <c r="BH75" s="126" t="n"/>
      <c r="BI75" s="127" t="inlineStr">
        <is>
          <t>SYNTHETIC: teaching data</t>
        </is>
      </c>
    </row>
    <row r="76">
      <c r="A76" s="45" t="n">
        <v>3</v>
      </c>
      <c r="B76" s="56" t="n">
        <v>2</v>
      </c>
      <c r="C76" s="125" t="n">
        <v>220</v>
      </c>
      <c r="D76" s="125" t="n">
        <v>1259615.672901876</v>
      </c>
      <c r="E76" s="125" t="n">
        <v>2387949.104572136</v>
      </c>
      <c r="F76" s="125" t="n">
        <v>4174387.941099719</v>
      </c>
      <c r="G76" s="125" t="n">
        <v>5845004.69095378</v>
      </c>
      <c r="H76" s="125" t="n"/>
      <c r="I76" s="125" t="n"/>
      <c r="J76" s="125" t="n"/>
      <c r="K76" s="125" t="n"/>
      <c r="L76" s="125" t="n">
        <v>1545775</v>
      </c>
      <c r="M76" s="125" t="n">
        <v>3091550</v>
      </c>
      <c r="N76" s="125" t="n">
        <v>6183100</v>
      </c>
      <c r="O76" s="125" t="n">
        <v>9274650</v>
      </c>
      <c r="P76" s="125" t="n"/>
      <c r="Q76" s="125" t="n"/>
      <c r="R76" s="125" t="n"/>
      <c r="S76" s="125" t="n"/>
      <c r="T76" s="125" t="n">
        <v>581164.677251493</v>
      </c>
      <c r="U76" s="125" t="n">
        <v>1138561.064755848</v>
      </c>
      <c r="V76" s="125" t="n">
        <v>2167750.63947742</v>
      </c>
      <c r="W76" s="125" t="n">
        <v>3134111.531241161</v>
      </c>
      <c r="X76" s="125" t="n"/>
      <c r="Y76" s="125" t="n"/>
      <c r="Z76" s="125" t="n"/>
      <c r="AA76" s="125" t="n"/>
      <c r="AB76" s="125" t="n">
        <v>363193.1030778058</v>
      </c>
      <c r="AC76" s="125" t="n">
        <v>845768.0996307393</v>
      </c>
      <c r="AD76" s="125" t="n">
        <v>1844389.613163644</v>
      </c>
      <c r="AE76" s="125" t="n">
        <v>2905157.214256082</v>
      </c>
      <c r="AF76" s="125" t="n"/>
      <c r="AG76" s="125" t="n"/>
      <c r="AH76" s="125" t="n"/>
      <c r="AI76" s="125" t="n"/>
      <c r="AJ76" s="125" t="n">
        <v>198105.3289515304</v>
      </c>
      <c r="AK76" s="125" t="n">
        <v>322966.3698606169</v>
      </c>
      <c r="AL76" s="125" t="n">
        <v>1312609.856250678</v>
      </c>
      <c r="AM76" s="125" t="n">
        <v>2515168.560671713</v>
      </c>
      <c r="AN76" s="125" t="n"/>
      <c r="AO76" s="125" t="n"/>
      <c r="AP76" s="125" t="n"/>
      <c r="AQ76" s="125" t="n"/>
      <c r="AR76" s="125" t="n">
        <v>0</v>
      </c>
      <c r="AS76" s="125" t="n">
        <v>0</v>
      </c>
      <c r="AT76" s="125" t="n">
        <v>0</v>
      </c>
      <c r="AU76" s="125" t="n">
        <v>0</v>
      </c>
      <c r="AV76" s="125" t="n"/>
      <c r="AW76" s="125" t="n"/>
      <c r="AX76" s="125" t="n"/>
      <c r="AY76" s="125" t="n"/>
      <c r="AZ76" s="125" t="n">
        <v>198.43751521616</v>
      </c>
      <c r="BA76" s="125" t="n">
        <v>178.9883974780169</v>
      </c>
      <c r="BB76" s="125" t="n">
        <v>145.6220292352208</v>
      </c>
      <c r="BC76" s="125" t="n">
        <v>118.4756984104959</v>
      </c>
      <c r="BD76" s="125" t="n"/>
      <c r="BE76" s="125" t="n"/>
      <c r="BF76" s="125" t="n"/>
      <c r="BG76" s="125" t="n"/>
      <c r="BH76" s="126" t="n"/>
      <c r="BI76" s="127" t="inlineStr">
        <is>
          <t>SYNTHETIC: teaching data</t>
        </is>
      </c>
    </row>
    <row r="77">
      <c r="A77" s="45" t="n">
        <v>4</v>
      </c>
      <c r="B77" s="56" t="n">
        <v>2</v>
      </c>
      <c r="C77" s="125" t="n">
        <v>280</v>
      </c>
      <c r="D77" s="125" t="n">
        <v>1583675.632252831</v>
      </c>
      <c r="E77" s="125" t="n">
        <v>3010345.228117476</v>
      </c>
      <c r="F77" s="125" t="n">
        <v>5248696.378010796</v>
      </c>
      <c r="G77" s="125" t="n">
        <v>7653814.578703601</v>
      </c>
      <c r="H77" s="125" t="n"/>
      <c r="I77" s="125" t="n"/>
      <c r="J77" s="125" t="n"/>
      <c r="K77" s="125" t="n"/>
      <c r="L77" s="125" t="n">
        <v>1967350</v>
      </c>
      <c r="M77" s="125" t="n">
        <v>3934700</v>
      </c>
      <c r="N77" s="125" t="n">
        <v>7869400</v>
      </c>
      <c r="O77" s="125" t="n">
        <v>11804100</v>
      </c>
      <c r="P77" s="125" t="n"/>
      <c r="Q77" s="125" t="n"/>
      <c r="R77" s="125" t="n"/>
      <c r="S77" s="125" t="n"/>
      <c r="T77" s="125" t="n">
        <v>739664.1346837182</v>
      </c>
      <c r="U77" s="125" t="n">
        <v>1449077.718780171</v>
      </c>
      <c r="V77" s="125" t="n">
        <v>2758955.359334898</v>
      </c>
      <c r="W77" s="125" t="n">
        <v>3988869.221579659</v>
      </c>
      <c r="X77" s="125" t="n"/>
      <c r="Y77" s="125" t="n"/>
      <c r="Z77" s="125" t="n"/>
      <c r="AA77" s="125" t="n"/>
      <c r="AB77" s="125" t="n">
        <v>462245.767553571</v>
      </c>
      <c r="AC77" s="125" t="n">
        <v>1076432.126802759</v>
      </c>
      <c r="AD77" s="125" t="n">
        <v>2347404.962208274</v>
      </c>
      <c r="AE77" s="125" t="n">
        <v>3697472.818144103</v>
      </c>
      <c r="AF77" s="125" t="n"/>
      <c r="AG77" s="125" t="n"/>
      <c r="AH77" s="125" t="n"/>
      <c r="AI77" s="125" t="n"/>
      <c r="AJ77" s="125" t="n">
        <v>252134.0550292205</v>
      </c>
      <c r="AK77" s="125" t="n">
        <v>411048.1070953305</v>
      </c>
      <c r="AL77" s="125" t="n">
        <v>1670594.362500863</v>
      </c>
      <c r="AM77" s="125" t="n">
        <v>3201123.62267309</v>
      </c>
      <c r="AN77" s="125" t="n"/>
      <c r="AO77" s="125" t="n"/>
      <c r="AP77" s="125" t="n"/>
      <c r="AQ77" s="125" t="n"/>
      <c r="AR77" s="125" t="n">
        <v>0</v>
      </c>
      <c r="AS77" s="125" t="n">
        <v>0</v>
      </c>
      <c r="AT77" s="125" t="n">
        <v>0</v>
      </c>
      <c r="AU77" s="125" t="n">
        <v>0</v>
      </c>
      <c r="AV77" s="125" t="n"/>
      <c r="AW77" s="125" t="n"/>
      <c r="AX77" s="125" t="n"/>
      <c r="AY77" s="125" t="n"/>
      <c r="AZ77" s="125" t="n">
        <v>252.55683754784</v>
      </c>
      <c r="BA77" s="125" t="n">
        <v>227.8034149720215</v>
      </c>
      <c r="BB77" s="125" t="n">
        <v>185.3371281175537</v>
      </c>
      <c r="BC77" s="125" t="n">
        <v>150.7872525224493</v>
      </c>
      <c r="BD77" s="125" t="n"/>
      <c r="BE77" s="125" t="n"/>
      <c r="BF77" s="125" t="n"/>
      <c r="BG77" s="125" t="n"/>
      <c r="BH77" s="126" t="n"/>
      <c r="BI77" s="127" t="inlineStr">
        <is>
          <t>SYNTHETIC: teaching data</t>
        </is>
      </c>
    </row>
    <row r="78">
      <c r="A78" s="45" t="n">
        <v>5</v>
      </c>
      <c r="B78" s="56" t="n">
        <v>2</v>
      </c>
      <c r="C78" s="125" t="n">
        <v>264</v>
      </c>
      <c r="D78" s="125" t="n">
        <v>1509251.706305785</v>
      </c>
      <c r="E78" s="125" t="n">
        <v>2941237.700382353</v>
      </c>
      <c r="F78" s="125" t="n">
        <v>5132862.279948966</v>
      </c>
      <c r="G78" s="125" t="n">
        <v>6765814.048863534</v>
      </c>
      <c r="H78" s="125" t="n"/>
      <c r="I78" s="125" t="n"/>
      <c r="J78" s="125" t="n"/>
      <c r="K78" s="125" t="n"/>
      <c r="L78" s="125" t="n">
        <v>1854930</v>
      </c>
      <c r="M78" s="125" t="n">
        <v>3709860</v>
      </c>
      <c r="N78" s="125" t="n">
        <v>7419720</v>
      </c>
      <c r="O78" s="125" t="n">
        <v>11129580</v>
      </c>
      <c r="P78" s="125" t="n"/>
      <c r="Q78" s="125" t="n"/>
      <c r="R78" s="125" t="n"/>
      <c r="S78" s="125" t="n"/>
      <c r="T78" s="125" t="n">
        <v>697397.6127017913</v>
      </c>
      <c r="U78" s="125" t="n">
        <v>1366273.277707018</v>
      </c>
      <c r="V78" s="125" t="n">
        <v>2601300.767372903</v>
      </c>
      <c r="W78" s="125" t="n">
        <v>3760933.837489393</v>
      </c>
      <c r="X78" s="125" t="n"/>
      <c r="Y78" s="125" t="n"/>
      <c r="Z78" s="125" t="n"/>
      <c r="AA78" s="125" t="n"/>
      <c r="AB78" s="125" t="n">
        <v>435831.7236933669</v>
      </c>
      <c r="AC78" s="125" t="n">
        <v>1014921.719556887</v>
      </c>
      <c r="AD78" s="125" t="n">
        <v>2213267.535796373</v>
      </c>
      <c r="AE78" s="125" t="n">
        <v>3486188.657107297</v>
      </c>
      <c r="AF78" s="125" t="n"/>
      <c r="AG78" s="125" t="n"/>
      <c r="AH78" s="125" t="n"/>
      <c r="AI78" s="125" t="n"/>
      <c r="AJ78" s="125" t="n">
        <v>237726.3947418365</v>
      </c>
      <c r="AK78" s="125" t="n">
        <v>387559.6438327402</v>
      </c>
      <c r="AL78" s="125" t="n">
        <v>1575131.827500814</v>
      </c>
      <c r="AM78" s="125" t="n">
        <v>3018202.272806056</v>
      </c>
      <c r="AN78" s="125" t="n"/>
      <c r="AO78" s="125" t="n"/>
      <c r="AP78" s="125" t="n"/>
      <c r="AQ78" s="125" t="n"/>
      <c r="AR78" s="125" t="n">
        <v>0</v>
      </c>
      <c r="AS78" s="125" t="n">
        <v>0</v>
      </c>
      <c r="AT78" s="125" t="n">
        <v>0</v>
      </c>
      <c r="AU78" s="125" t="n">
        <v>0</v>
      </c>
      <c r="AV78" s="125" t="n"/>
      <c r="AW78" s="125" t="n"/>
      <c r="AX78" s="125" t="n"/>
      <c r="AY78" s="125" t="n"/>
      <c r="AZ78" s="125" t="n">
        <v>238.1250182593919</v>
      </c>
      <c r="BA78" s="125" t="n">
        <v>214.7860769736203</v>
      </c>
      <c r="BB78" s="125" t="n">
        <v>174.7464350822649</v>
      </c>
      <c r="BC78" s="125" t="n">
        <v>142.170838092595</v>
      </c>
      <c r="BD78" s="125" t="n"/>
      <c r="BE78" s="125" t="n"/>
      <c r="BF78" s="125" t="n"/>
      <c r="BG78" s="125" t="n"/>
      <c r="BH78" s="126" t="n"/>
      <c r="BI78" s="127" t="inlineStr">
        <is>
          <t>SYNTHETIC: teaching data</t>
        </is>
      </c>
    </row>
    <row r="79">
      <c r="A79" s="45" t="n">
        <v>6</v>
      </c>
      <c r="B79" s="56" t="n">
        <v>2</v>
      </c>
      <c r="C79" s="125" t="n">
        <v>281</v>
      </c>
      <c r="D79" s="125" t="n">
        <v>1572955.40990017</v>
      </c>
      <c r="E79" s="125" t="n">
        <v>3078740.147801606</v>
      </c>
      <c r="F79" s="125" t="n">
        <v>5608639.349079833</v>
      </c>
      <c r="G79" s="125" t="n">
        <v>7822332.363496345</v>
      </c>
      <c r="H79" s="125" t="n"/>
      <c r="I79" s="125" t="n"/>
      <c r="J79" s="125" t="n"/>
      <c r="K79" s="125" t="n"/>
      <c r="L79" s="125" t="n">
        <v>1974376.25</v>
      </c>
      <c r="M79" s="125" t="n">
        <v>3948752.5</v>
      </c>
      <c r="N79" s="125" t="n">
        <v>7897505.000000001</v>
      </c>
      <c r="O79" s="125" t="n">
        <v>11846257.5</v>
      </c>
      <c r="P79" s="125" t="n"/>
      <c r="Q79" s="125" t="n"/>
      <c r="R79" s="125" t="n"/>
      <c r="S79" s="125" t="n"/>
      <c r="T79" s="125" t="n">
        <v>742305.7923075887</v>
      </c>
      <c r="U79" s="125" t="n">
        <v>1454252.996347243</v>
      </c>
      <c r="V79" s="125" t="n">
        <v>2768808.771332522</v>
      </c>
      <c r="W79" s="125" t="n">
        <v>4003115.183085301</v>
      </c>
      <c r="X79" s="125" t="n"/>
      <c r="Y79" s="125" t="n"/>
      <c r="Z79" s="125" t="n"/>
      <c r="AA79" s="125" t="n"/>
      <c r="AB79" s="125" t="n">
        <v>463896.6452948338</v>
      </c>
      <c r="AC79" s="125" t="n">
        <v>1080276.527255626</v>
      </c>
      <c r="AD79" s="125" t="n">
        <v>2355788.551359018</v>
      </c>
      <c r="AE79" s="125" t="n">
        <v>3710678.078208904</v>
      </c>
      <c r="AF79" s="125" t="n"/>
      <c r="AG79" s="125" t="n"/>
      <c r="AH79" s="125" t="n"/>
      <c r="AI79" s="125" t="n"/>
      <c r="AJ79" s="125" t="n">
        <v>253034.533797182</v>
      </c>
      <c r="AK79" s="125" t="n">
        <v>412516.1360492425</v>
      </c>
      <c r="AL79" s="125" t="n">
        <v>1676560.770938366</v>
      </c>
      <c r="AM79" s="125" t="n">
        <v>3212556.207039779</v>
      </c>
      <c r="AN79" s="125" t="n"/>
      <c r="AO79" s="125" t="n"/>
      <c r="AP79" s="125" t="n"/>
      <c r="AQ79" s="125" t="n"/>
      <c r="AR79" s="125" t="n">
        <v>0</v>
      </c>
      <c r="AS79" s="125" t="n">
        <v>0</v>
      </c>
      <c r="AT79" s="125" t="n">
        <v>0</v>
      </c>
      <c r="AU79" s="125" t="n">
        <v>0</v>
      </c>
      <c r="AV79" s="125" t="n"/>
      <c r="AW79" s="125" t="n"/>
      <c r="AX79" s="125" t="n"/>
      <c r="AY79" s="125" t="n"/>
      <c r="AZ79" s="125" t="n">
        <v>253.458826253368</v>
      </c>
      <c r="BA79" s="125" t="n">
        <v>228.6169985969216</v>
      </c>
      <c r="BB79" s="125" t="n">
        <v>185.9990464322593</v>
      </c>
      <c r="BC79" s="125" t="n">
        <v>151.3257784243152</v>
      </c>
      <c r="BD79" s="125" t="n"/>
      <c r="BE79" s="125" t="n"/>
      <c r="BF79" s="125" t="n"/>
      <c r="BG79" s="125" t="n"/>
      <c r="BH79" s="126" t="n"/>
      <c r="BI79" s="127" t="inlineStr">
        <is>
          <t>SYNTHETIC: teaching data</t>
        </is>
      </c>
    </row>
    <row r="80">
      <c r="A80" s="45" t="n">
        <v>7</v>
      </c>
      <c r="B80" s="56" t="n">
        <v>2</v>
      </c>
      <c r="C80" s="125" t="n">
        <v>285</v>
      </c>
      <c r="D80" s="125" t="n">
        <v>1685996.783967602</v>
      </c>
      <c r="E80" s="125" t="n">
        <v>3071152.765107659</v>
      </c>
      <c r="F80" s="125" t="n">
        <v>5543834.822488235</v>
      </c>
      <c r="G80" s="125" t="n"/>
      <c r="H80" s="125" t="n"/>
      <c r="I80" s="125" t="n"/>
      <c r="J80" s="125" t="n"/>
      <c r="K80" s="125" t="n"/>
      <c r="L80" s="125" t="n">
        <v>2002481.25</v>
      </c>
      <c r="M80" s="125" t="n">
        <v>4004962.5</v>
      </c>
      <c r="N80" s="125" t="n">
        <v>8009925</v>
      </c>
      <c r="O80" s="125" t="n"/>
      <c r="P80" s="125" t="n"/>
      <c r="Q80" s="125" t="n"/>
      <c r="R80" s="125" t="n"/>
      <c r="S80" s="125" t="n"/>
      <c r="T80" s="125" t="n">
        <v>752872.4228030704</v>
      </c>
      <c r="U80" s="125" t="n">
        <v>1474954.106615531</v>
      </c>
      <c r="V80" s="125" t="n">
        <v>2808222.419323021</v>
      </c>
      <c r="W80" s="125" t="n"/>
      <c r="X80" s="125" t="n"/>
      <c r="Y80" s="125" t="n"/>
      <c r="Z80" s="125" t="n"/>
      <c r="AA80" s="125" t="n"/>
      <c r="AB80" s="125" t="n">
        <v>470500.1562598848</v>
      </c>
      <c r="AC80" s="125" t="n">
        <v>1095654.129067094</v>
      </c>
      <c r="AD80" s="125" t="n">
        <v>2389322.907961993</v>
      </c>
      <c r="AE80" s="125" t="n"/>
      <c r="AF80" s="125" t="n"/>
      <c r="AG80" s="125" t="n"/>
      <c r="AH80" s="125" t="n"/>
      <c r="AI80" s="125" t="n"/>
      <c r="AJ80" s="125" t="n">
        <v>256636.4488690281</v>
      </c>
      <c r="AK80" s="125" t="n">
        <v>418388.25186489</v>
      </c>
      <c r="AL80" s="125" t="n">
        <v>1700426.404688379</v>
      </c>
      <c r="AM80" s="125" t="n"/>
      <c r="AN80" s="125" t="n"/>
      <c r="AO80" s="125" t="n"/>
      <c r="AP80" s="125" t="n"/>
      <c r="AQ80" s="125" t="n"/>
      <c r="AR80" s="125" t="n">
        <v>0</v>
      </c>
      <c r="AS80" s="125" t="n">
        <v>0</v>
      </c>
      <c r="AT80" s="125" t="n">
        <v>0</v>
      </c>
      <c r="AU80" s="125" t="n"/>
      <c r="AV80" s="125" t="n"/>
      <c r="AW80" s="125" t="n"/>
      <c r="AX80" s="125" t="n"/>
      <c r="AY80" s="125" t="n"/>
      <c r="AZ80" s="125" t="n">
        <v>257.0667810754799</v>
      </c>
      <c r="BA80" s="125" t="n">
        <v>231.8713330965219</v>
      </c>
      <c r="BB80" s="125" t="n">
        <v>188.6467196910814</v>
      </c>
      <c r="BC80" s="125" t="n"/>
      <c r="BD80" s="125" t="n"/>
      <c r="BE80" s="125" t="n"/>
      <c r="BF80" s="125" t="n"/>
      <c r="BG80" s="125" t="n"/>
      <c r="BH80" s="126" t="n"/>
      <c r="BI80" s="127" t="inlineStr">
        <is>
          <t>SYNTHETIC: teaching data</t>
        </is>
      </c>
    </row>
    <row r="81">
      <c r="A81" s="45" t="n">
        <v>8</v>
      </c>
      <c r="B81" s="56" t="n">
        <v>2</v>
      </c>
      <c r="C81" s="125" t="n">
        <v>337</v>
      </c>
      <c r="D81" s="125" t="n">
        <v>1879778.518641982</v>
      </c>
      <c r="E81" s="125" t="n">
        <v>3687208.31501917</v>
      </c>
      <c r="F81" s="125" t="n">
        <v>6517935.738782297</v>
      </c>
      <c r="G81" s="125" t="n"/>
      <c r="H81" s="125" t="n"/>
      <c r="I81" s="125" t="n"/>
      <c r="J81" s="125" t="n"/>
      <c r="K81" s="125" t="n"/>
      <c r="L81" s="125" t="n">
        <v>2367846.25</v>
      </c>
      <c r="M81" s="125" t="n">
        <v>4735692.5</v>
      </c>
      <c r="N81" s="125" t="n">
        <v>9471385</v>
      </c>
      <c r="O81" s="125" t="n"/>
      <c r="P81" s="125" t="n"/>
      <c r="Q81" s="125" t="n"/>
      <c r="R81" s="125" t="n"/>
      <c r="S81" s="125" t="n"/>
      <c r="T81" s="125" t="n">
        <v>890238.6192443322</v>
      </c>
      <c r="U81" s="125" t="n">
        <v>1744068.540103277</v>
      </c>
      <c r="V81" s="125" t="n">
        <v>3320599.843199502</v>
      </c>
      <c r="W81" s="125" t="n"/>
      <c r="X81" s="125" t="n"/>
      <c r="Y81" s="125" t="n"/>
      <c r="Z81" s="125" t="n"/>
      <c r="AA81" s="125" t="n"/>
      <c r="AB81" s="125" t="n">
        <v>556345.798805548</v>
      </c>
      <c r="AC81" s="125" t="n">
        <v>1295562.952616178</v>
      </c>
      <c r="AD81" s="125" t="n">
        <v>2825269.543800673</v>
      </c>
      <c r="AE81" s="125" t="n"/>
      <c r="AF81" s="125" t="n"/>
      <c r="AG81" s="125" t="n"/>
      <c r="AH81" s="125" t="n"/>
      <c r="AI81" s="125" t="n"/>
      <c r="AJ81" s="125" t="n">
        <v>303461.3448030261</v>
      </c>
      <c r="AK81" s="125" t="n">
        <v>494725.7574683086</v>
      </c>
      <c r="AL81" s="125" t="n">
        <v>2010679.643438539</v>
      </c>
      <c r="AM81" s="125" t="n"/>
      <c r="AN81" s="125" t="n"/>
      <c r="AO81" s="125" t="n"/>
      <c r="AP81" s="125" t="n"/>
      <c r="AQ81" s="125" t="n"/>
      <c r="AR81" s="125" t="n">
        <v>0</v>
      </c>
      <c r="AS81" s="125" t="n">
        <v>0</v>
      </c>
      <c r="AT81" s="125" t="n">
        <v>0</v>
      </c>
      <c r="AU81" s="125" t="n"/>
      <c r="AV81" s="125" t="n"/>
      <c r="AW81" s="125" t="n"/>
      <c r="AX81" s="125" t="n"/>
      <c r="AY81" s="125" t="n"/>
      <c r="AZ81" s="125" t="n">
        <v>303.9701937629359</v>
      </c>
      <c r="BA81" s="125" t="n">
        <v>274.1776815913259</v>
      </c>
      <c r="BB81" s="125" t="n">
        <v>223.06647205577</v>
      </c>
      <c r="BC81" s="125" t="n"/>
      <c r="BD81" s="125" t="n"/>
      <c r="BE81" s="125" t="n"/>
      <c r="BF81" s="125" t="n"/>
      <c r="BG81" s="125" t="n"/>
      <c r="BH81" s="126" t="n"/>
      <c r="BI81" s="127" t="inlineStr">
        <is>
          <t>SYNTHETIC: teaching data</t>
        </is>
      </c>
    </row>
    <row r="82">
      <c r="A82" s="45" t="n">
        <v>9</v>
      </c>
      <c r="B82" s="56" t="n">
        <v>2</v>
      </c>
      <c r="C82" s="125" t="n">
        <v>355</v>
      </c>
      <c r="D82" s="125" t="n">
        <v>2090884.647692254</v>
      </c>
      <c r="E82" s="125" t="n">
        <v>3842778.811990583</v>
      </c>
      <c r="F82" s="125" t="n">
        <v>6889049.986130766</v>
      </c>
      <c r="G82" s="125" t="n"/>
      <c r="H82" s="125" t="n"/>
      <c r="I82" s="125" t="n"/>
      <c r="J82" s="125" t="n"/>
      <c r="K82" s="125" t="n"/>
      <c r="L82" s="125" t="n">
        <v>2494318.75</v>
      </c>
      <c r="M82" s="125" t="n">
        <v>4988637.5</v>
      </c>
      <c r="N82" s="125" t="n">
        <v>9977275</v>
      </c>
      <c r="O82" s="125" t="n"/>
      <c r="P82" s="125" t="n"/>
      <c r="Q82" s="125" t="n"/>
      <c r="R82" s="125" t="n"/>
      <c r="S82" s="125" t="n"/>
      <c r="T82" s="125" t="n">
        <v>937788.4564739998</v>
      </c>
      <c r="U82" s="125" t="n">
        <v>1837223.536310574</v>
      </c>
      <c r="V82" s="125" t="n">
        <v>3497961.259156745</v>
      </c>
      <c r="W82" s="125" t="n"/>
      <c r="X82" s="125" t="n"/>
      <c r="Y82" s="125" t="n"/>
      <c r="Z82" s="125" t="n"/>
      <c r="AA82" s="125" t="n"/>
      <c r="AB82" s="125" t="n">
        <v>586061.5981482774</v>
      </c>
      <c r="AC82" s="125" t="n">
        <v>1364762.160767784</v>
      </c>
      <c r="AD82" s="125" t="n">
        <v>2976174.148514062</v>
      </c>
      <c r="AE82" s="125" t="n"/>
      <c r="AF82" s="125" t="n"/>
      <c r="AG82" s="125" t="n"/>
      <c r="AH82" s="125" t="n"/>
      <c r="AI82" s="125" t="n"/>
      <c r="AJ82" s="125" t="n">
        <v>319669.9626263331</v>
      </c>
      <c r="AK82" s="125" t="n">
        <v>521150.2786387228</v>
      </c>
      <c r="AL82" s="125" t="n">
        <v>2118074.995313594</v>
      </c>
      <c r="AM82" s="125" t="n"/>
      <c r="AN82" s="125" t="n"/>
      <c r="AO82" s="125" t="n"/>
      <c r="AP82" s="125" t="n"/>
      <c r="AQ82" s="125" t="n"/>
      <c r="AR82" s="125" t="n">
        <v>0</v>
      </c>
      <c r="AS82" s="125" t="n">
        <v>0</v>
      </c>
      <c r="AT82" s="125" t="n">
        <v>0</v>
      </c>
      <c r="AU82" s="125" t="n"/>
      <c r="AV82" s="125" t="n"/>
      <c r="AW82" s="125" t="n"/>
      <c r="AX82" s="125" t="n"/>
      <c r="AY82" s="125" t="n"/>
      <c r="AZ82" s="125" t="n">
        <v>320.20599046244</v>
      </c>
      <c r="BA82" s="125" t="n">
        <v>288.8221868395273</v>
      </c>
      <c r="BB82" s="125" t="n">
        <v>234.9810017204699</v>
      </c>
      <c r="BC82" s="125" t="n"/>
      <c r="BD82" s="125" t="n"/>
      <c r="BE82" s="125" t="n"/>
      <c r="BF82" s="125" t="n"/>
      <c r="BG82" s="125" t="n"/>
      <c r="BH82" s="126" t="n"/>
      <c r="BI82" s="127" t="inlineStr">
        <is>
          <t>SYNTHETIC: teaching data</t>
        </is>
      </c>
    </row>
    <row r="83">
      <c r="A83" s="45" t="n">
        <v>10</v>
      </c>
      <c r="B83" s="56" t="n">
        <v>2</v>
      </c>
      <c r="C83" s="125" t="n">
        <v>383</v>
      </c>
      <c r="D83" s="125" t="n">
        <v>2220936.835076866</v>
      </c>
      <c r="E83" s="125" t="n">
        <v>3952851.782624464</v>
      </c>
      <c r="F83" s="125" t="n">
        <v>7375792.438550449</v>
      </c>
      <c r="G83" s="125" t="n"/>
      <c r="H83" s="125" t="n"/>
      <c r="I83" s="125" t="n"/>
      <c r="J83" s="125" t="n"/>
      <c r="K83" s="125" t="n"/>
      <c r="L83" s="125" t="n">
        <v>2691053.75</v>
      </c>
      <c r="M83" s="125" t="n">
        <v>5382107.5</v>
      </c>
      <c r="N83" s="125" t="n">
        <v>10764215</v>
      </c>
      <c r="O83" s="125" t="n"/>
      <c r="P83" s="125" t="n"/>
      <c r="Q83" s="125" t="n"/>
      <c r="R83" s="125" t="n"/>
      <c r="S83" s="125" t="n"/>
      <c r="T83" s="125" t="n">
        <v>1011754.869942372</v>
      </c>
      <c r="U83" s="125" t="n">
        <v>1982131.308188591</v>
      </c>
      <c r="V83" s="125" t="n">
        <v>3773856.795090236</v>
      </c>
      <c r="W83" s="125" t="n"/>
      <c r="X83" s="125" t="n"/>
      <c r="Y83" s="125" t="n"/>
      <c r="Z83" s="125" t="n"/>
      <c r="AA83" s="125" t="n"/>
      <c r="AB83" s="125" t="n">
        <v>632286.1749036345</v>
      </c>
      <c r="AC83" s="125" t="n">
        <v>1472405.37344806</v>
      </c>
      <c r="AD83" s="125" t="n">
        <v>3210914.644734889</v>
      </c>
      <c r="AE83" s="125" t="n"/>
      <c r="AF83" s="125" t="n"/>
      <c r="AG83" s="125" t="n"/>
      <c r="AH83" s="125" t="n"/>
      <c r="AI83" s="125" t="n"/>
      <c r="AJ83" s="125" t="n">
        <v>344883.3681292551</v>
      </c>
      <c r="AK83" s="125" t="n">
        <v>562255.0893482558</v>
      </c>
      <c r="AL83" s="125" t="n">
        <v>2285134.431563681</v>
      </c>
      <c r="AM83" s="125" t="n"/>
      <c r="AN83" s="125" t="n"/>
      <c r="AO83" s="125" t="n"/>
      <c r="AP83" s="125" t="n"/>
      <c r="AQ83" s="125" t="n"/>
      <c r="AR83" s="125" t="n">
        <v>0</v>
      </c>
      <c r="AS83" s="125" t="n">
        <v>0</v>
      </c>
      <c r="AT83" s="125" t="n">
        <v>0</v>
      </c>
      <c r="AU83" s="125" t="n"/>
      <c r="AV83" s="125" t="n"/>
      <c r="AW83" s="125" t="n"/>
      <c r="AX83" s="125" t="n"/>
      <c r="AY83" s="125" t="n"/>
      <c r="AZ83" s="125" t="n">
        <v>345.4616742172239</v>
      </c>
      <c r="BA83" s="125" t="n">
        <v>311.6025283367294</v>
      </c>
      <c r="BB83" s="125" t="n">
        <v>253.5147145322252</v>
      </c>
      <c r="BC83" s="125" t="n"/>
      <c r="BD83" s="125" t="n"/>
      <c r="BE83" s="125" t="n"/>
      <c r="BF83" s="125" t="n"/>
      <c r="BG83" s="125" t="n"/>
      <c r="BH83" s="126" t="n"/>
      <c r="BI83" s="127" t="inlineStr">
        <is>
          <t>SYNTHETIC: teaching data</t>
        </is>
      </c>
    </row>
    <row r="84">
      <c r="A84" s="45" t="n">
        <v>11</v>
      </c>
      <c r="B84" s="56" t="n">
        <v>2</v>
      </c>
      <c r="C84" s="125" t="n">
        <v>396</v>
      </c>
      <c r="D84" s="125" t="n">
        <v>2227485.546861679</v>
      </c>
      <c r="E84" s="125" t="n">
        <v>4487138.983016519</v>
      </c>
      <c r="F84" s="125" t="n">
        <v>7778595.402009485</v>
      </c>
      <c r="G84" s="125" t="n"/>
      <c r="H84" s="125" t="n"/>
      <c r="I84" s="125" t="n"/>
      <c r="J84" s="125" t="n"/>
      <c r="K84" s="125" t="n"/>
      <c r="L84" s="125" t="n">
        <v>2782395</v>
      </c>
      <c r="M84" s="125" t="n">
        <v>5564790.000000001</v>
      </c>
      <c r="N84" s="125" t="n">
        <v>11129580</v>
      </c>
      <c r="O84" s="125" t="n"/>
      <c r="P84" s="125" t="n"/>
      <c r="Q84" s="125" t="n"/>
      <c r="R84" s="125" t="n"/>
      <c r="S84" s="125" t="n"/>
      <c r="T84" s="125" t="n">
        <v>1046096.419052687</v>
      </c>
      <c r="U84" s="125" t="n">
        <v>2049409.916560527</v>
      </c>
      <c r="V84" s="125" t="n">
        <v>3901951.151059356</v>
      </c>
      <c r="W84" s="125" t="n"/>
      <c r="X84" s="125" t="n"/>
      <c r="Y84" s="125" t="n"/>
      <c r="Z84" s="125" t="n"/>
      <c r="AA84" s="125" t="n"/>
      <c r="AB84" s="125" t="n">
        <v>653747.5855400503</v>
      </c>
      <c r="AC84" s="125" t="n">
        <v>1522382.579335331</v>
      </c>
      <c r="AD84" s="125" t="n">
        <v>3319901.303694559</v>
      </c>
      <c r="AE84" s="125" t="n"/>
      <c r="AF84" s="125" t="n"/>
      <c r="AG84" s="125" t="n"/>
      <c r="AH84" s="125" t="n"/>
      <c r="AI84" s="125" t="n"/>
      <c r="AJ84" s="125" t="n">
        <v>356589.5921127547</v>
      </c>
      <c r="AK84" s="125" t="n">
        <v>581339.4657491103</v>
      </c>
      <c r="AL84" s="125" t="n">
        <v>2362697.74125122</v>
      </c>
      <c r="AM84" s="125" t="n"/>
      <c r="AN84" s="125" t="n"/>
      <c r="AO84" s="125" t="n"/>
      <c r="AP84" s="125" t="n"/>
      <c r="AQ84" s="125" t="n"/>
      <c r="AR84" s="125" t="n">
        <v>0</v>
      </c>
      <c r="AS84" s="125" t="n">
        <v>0</v>
      </c>
      <c r="AT84" s="125" t="n">
        <v>0</v>
      </c>
      <c r="AU84" s="125" t="n"/>
      <c r="AV84" s="125" t="n"/>
      <c r="AW84" s="125" t="n"/>
      <c r="AX84" s="125" t="n"/>
      <c r="AY84" s="125" t="n"/>
      <c r="AZ84" s="125" t="n">
        <v>357.1875273890879</v>
      </c>
      <c r="BA84" s="125" t="n">
        <v>322.1791154604304</v>
      </c>
      <c r="BB84" s="125" t="n">
        <v>262.1196526233974</v>
      </c>
      <c r="BC84" s="125" t="n"/>
      <c r="BD84" s="125" t="n"/>
      <c r="BE84" s="125" t="n"/>
      <c r="BF84" s="125" t="n"/>
      <c r="BG84" s="125" t="n"/>
      <c r="BH84" s="126" t="n"/>
      <c r="BI84" s="127" t="inlineStr">
        <is>
          <t>SYNTHETIC: teaching data</t>
        </is>
      </c>
    </row>
    <row r="85">
      <c r="A85" s="45" t="n">
        <v>12</v>
      </c>
      <c r="B85" s="56" t="n">
        <v>2</v>
      </c>
      <c r="C85" s="125" t="n">
        <v>379</v>
      </c>
      <c r="D85" s="125" t="n">
        <v>2169853.423074139</v>
      </c>
      <c r="E85" s="125" t="n">
        <v>3992495.442686535</v>
      </c>
      <c r="F85" s="125" t="n">
        <v>7566065.318876486</v>
      </c>
      <c r="G85" s="125" t="n"/>
      <c r="H85" s="125" t="n"/>
      <c r="I85" s="125" t="n"/>
      <c r="J85" s="125" t="n"/>
      <c r="K85" s="125" t="n"/>
      <c r="L85" s="125" t="n">
        <v>2662948.75</v>
      </c>
      <c r="M85" s="125" t="n">
        <v>5325897.5</v>
      </c>
      <c r="N85" s="125" t="n">
        <v>10651795</v>
      </c>
      <c r="O85" s="125" t="n"/>
      <c r="P85" s="125" t="n"/>
      <c r="Q85" s="125" t="n"/>
      <c r="R85" s="125" t="n"/>
      <c r="S85" s="125" t="n"/>
      <c r="T85" s="125" t="n">
        <v>1001188.23944689</v>
      </c>
      <c r="U85" s="125" t="n">
        <v>1961430.197920302</v>
      </c>
      <c r="V85" s="125" t="n">
        <v>3734443.147099737</v>
      </c>
      <c r="W85" s="125" t="n"/>
      <c r="X85" s="125" t="n"/>
      <c r="Y85" s="125" t="n"/>
      <c r="Z85" s="125" t="n"/>
      <c r="AA85" s="125" t="n"/>
      <c r="AB85" s="125" t="n">
        <v>625682.6639385836</v>
      </c>
      <c r="AC85" s="125" t="n">
        <v>1457027.771636592</v>
      </c>
      <c r="AD85" s="125" t="n">
        <v>3177380.288131914</v>
      </c>
      <c r="AE85" s="125" t="n"/>
      <c r="AF85" s="125" t="n"/>
      <c r="AG85" s="125" t="n"/>
      <c r="AH85" s="125" t="n"/>
      <c r="AI85" s="125" t="n"/>
      <c r="AJ85" s="125" t="n">
        <v>341281.4530574091</v>
      </c>
      <c r="AK85" s="125" t="n">
        <v>556382.9735326081</v>
      </c>
      <c r="AL85" s="125" t="n">
        <v>2261268.797813668</v>
      </c>
      <c r="AM85" s="125" t="n"/>
      <c r="AN85" s="125" t="n"/>
      <c r="AO85" s="125" t="n"/>
      <c r="AP85" s="125" t="n"/>
      <c r="AQ85" s="125" t="n"/>
      <c r="AR85" s="125" t="n">
        <v>0</v>
      </c>
      <c r="AS85" s="125" t="n">
        <v>0</v>
      </c>
      <c r="AT85" s="125" t="n">
        <v>0</v>
      </c>
      <c r="AU85" s="125" t="n"/>
      <c r="AV85" s="125" t="n"/>
      <c r="AW85" s="125" t="n"/>
      <c r="AX85" s="125" t="n"/>
      <c r="AY85" s="125" t="n"/>
      <c r="AZ85" s="125" t="n">
        <v>341.8537193951119</v>
      </c>
      <c r="BA85" s="125" t="n">
        <v>308.3481938371291</v>
      </c>
      <c r="BB85" s="125" t="n">
        <v>250.8670412734031</v>
      </c>
      <c r="BC85" s="125" t="n"/>
      <c r="BD85" s="125" t="n"/>
      <c r="BE85" s="125" t="n"/>
      <c r="BF85" s="125" t="n"/>
      <c r="BG85" s="125" t="n"/>
      <c r="BH85" s="126" t="n"/>
      <c r="BI85" s="127" t="inlineStr">
        <is>
          <t>SYNTHETIC: teaching data</t>
        </is>
      </c>
    </row>
    <row r="86">
      <c r="A86" s="45" t="n">
        <v>13</v>
      </c>
      <c r="B86" s="56" t="n">
        <v>2</v>
      </c>
      <c r="C86" s="125" t="n">
        <v>433</v>
      </c>
      <c r="D86" s="125" t="n">
        <v>2456166.637892752</v>
      </c>
      <c r="E86" s="125" t="n">
        <v>4728541.607034566</v>
      </c>
      <c r="F86" s="125" t="n"/>
      <c r="G86" s="125" t="n"/>
      <c r="H86" s="125" t="n"/>
      <c r="I86" s="125" t="n"/>
      <c r="J86" s="125" t="n"/>
      <c r="K86" s="125" t="n"/>
      <c r="L86" s="125" t="n">
        <v>3042366.25</v>
      </c>
      <c r="M86" s="125" t="n">
        <v>6084732.5</v>
      </c>
      <c r="N86" s="125" t="n"/>
      <c r="O86" s="125" t="n"/>
      <c r="P86" s="125" t="n"/>
      <c r="Q86" s="125" t="n"/>
      <c r="R86" s="125" t="n"/>
      <c r="S86" s="125" t="n"/>
      <c r="T86" s="125" t="n">
        <v>1143837.751135893</v>
      </c>
      <c r="U86" s="125" t="n">
        <v>2240895.186542192</v>
      </c>
      <c r="V86" s="125" t="n"/>
      <c r="W86" s="125" t="n"/>
      <c r="X86" s="125" t="n"/>
      <c r="Y86" s="125" t="n"/>
      <c r="Z86" s="125" t="n"/>
      <c r="AA86" s="125" t="n"/>
      <c r="AB86" s="125" t="n">
        <v>714830.0619667723</v>
      </c>
      <c r="AC86" s="125" t="n">
        <v>1664625.39609141</v>
      </c>
      <c r="AD86" s="125" t="n"/>
      <c r="AE86" s="125" t="n"/>
      <c r="AF86" s="125" t="n"/>
      <c r="AG86" s="125" t="n"/>
      <c r="AH86" s="125" t="n"/>
      <c r="AI86" s="125" t="n"/>
      <c r="AJ86" s="125" t="n">
        <v>389907.3065273303</v>
      </c>
      <c r="AK86" s="125" t="n">
        <v>635656.5370438505</v>
      </c>
      <c r="AL86" s="125" t="n"/>
      <c r="AM86" s="125" t="n"/>
      <c r="AN86" s="125" t="n"/>
      <c r="AO86" s="125" t="n"/>
      <c r="AP86" s="125" t="n"/>
      <c r="AQ86" s="125" t="n"/>
      <c r="AR86" s="125" t="n">
        <v>0</v>
      </c>
      <c r="AS86" s="125" t="n">
        <v>0</v>
      </c>
      <c r="AT86" s="125" t="n"/>
      <c r="AU86" s="125" t="n"/>
      <c r="AV86" s="125" t="n"/>
      <c r="AW86" s="125" t="n"/>
      <c r="AX86" s="125" t="n"/>
      <c r="AY86" s="125" t="n"/>
      <c r="AZ86" s="125" t="n">
        <v>390.5611094936239</v>
      </c>
      <c r="BA86" s="125" t="n">
        <v>352.2817095817333</v>
      </c>
      <c r="BB86" s="125" t="n"/>
      <c r="BC86" s="125" t="n"/>
      <c r="BD86" s="125" t="n"/>
      <c r="BE86" s="125" t="n"/>
      <c r="BF86" s="125" t="n"/>
      <c r="BG86" s="125" t="n"/>
      <c r="BH86" s="126" t="n"/>
      <c r="BI86" s="127" t="inlineStr">
        <is>
          <t>SYNTHETIC: teaching data</t>
        </is>
      </c>
    </row>
    <row r="87">
      <c r="A87" s="45" t="n">
        <v>14</v>
      </c>
      <c r="B87" s="56" t="n">
        <v>2</v>
      </c>
      <c r="C87" s="125" t="n">
        <v>433</v>
      </c>
      <c r="D87" s="125" t="n">
        <v>2538900.472042535</v>
      </c>
      <c r="E87" s="125" t="n">
        <v>4708370.557268856</v>
      </c>
      <c r="F87" s="125" t="n"/>
      <c r="G87" s="125" t="n"/>
      <c r="H87" s="125" t="n"/>
      <c r="I87" s="125" t="n"/>
      <c r="J87" s="125" t="n"/>
      <c r="K87" s="125" t="n"/>
      <c r="L87" s="125" t="n">
        <v>3042366.25</v>
      </c>
      <c r="M87" s="125" t="n">
        <v>6084732.5</v>
      </c>
      <c r="N87" s="125" t="n"/>
      <c r="O87" s="125" t="n"/>
      <c r="P87" s="125" t="n"/>
      <c r="Q87" s="125" t="n"/>
      <c r="R87" s="125" t="n"/>
      <c r="S87" s="125" t="n"/>
      <c r="T87" s="125" t="n">
        <v>1143837.751135893</v>
      </c>
      <c r="U87" s="125" t="n">
        <v>2240895.186542192</v>
      </c>
      <c r="V87" s="125" t="n"/>
      <c r="W87" s="125" t="n"/>
      <c r="X87" s="125" t="n"/>
      <c r="Y87" s="125" t="n"/>
      <c r="Z87" s="125" t="n"/>
      <c r="AA87" s="125" t="n"/>
      <c r="AB87" s="125" t="n">
        <v>714830.0619667723</v>
      </c>
      <c r="AC87" s="125" t="n">
        <v>1664625.39609141</v>
      </c>
      <c r="AD87" s="125" t="n"/>
      <c r="AE87" s="125" t="n"/>
      <c r="AF87" s="125" t="n"/>
      <c r="AG87" s="125" t="n"/>
      <c r="AH87" s="125" t="n"/>
      <c r="AI87" s="125" t="n"/>
      <c r="AJ87" s="125" t="n">
        <v>389907.3065273303</v>
      </c>
      <c r="AK87" s="125" t="n">
        <v>635656.5370438505</v>
      </c>
      <c r="AL87" s="125" t="n"/>
      <c r="AM87" s="125" t="n"/>
      <c r="AN87" s="125" t="n"/>
      <c r="AO87" s="125" t="n"/>
      <c r="AP87" s="125" t="n"/>
      <c r="AQ87" s="125" t="n"/>
      <c r="AR87" s="125" t="n">
        <v>0</v>
      </c>
      <c r="AS87" s="125" t="n">
        <v>0</v>
      </c>
      <c r="AT87" s="125" t="n"/>
      <c r="AU87" s="125" t="n"/>
      <c r="AV87" s="125" t="n"/>
      <c r="AW87" s="125" t="n"/>
      <c r="AX87" s="125" t="n"/>
      <c r="AY87" s="125" t="n"/>
      <c r="AZ87" s="125" t="n">
        <v>390.5611094936239</v>
      </c>
      <c r="BA87" s="125" t="n">
        <v>352.2817095817333</v>
      </c>
      <c r="BB87" s="125" t="n"/>
      <c r="BC87" s="125" t="n"/>
      <c r="BD87" s="125" t="n"/>
      <c r="BE87" s="125" t="n"/>
      <c r="BF87" s="125" t="n"/>
      <c r="BG87" s="125" t="n"/>
      <c r="BH87" s="126" t="n"/>
      <c r="BI87" s="127" t="inlineStr">
        <is>
          <t>SYNTHETIC: teaching data</t>
        </is>
      </c>
    </row>
    <row r="88">
      <c r="A88" s="45" t="n">
        <v>15</v>
      </c>
      <c r="B88" s="56" t="n">
        <v>2</v>
      </c>
      <c r="C88" s="125" t="n">
        <v>462</v>
      </c>
      <c r="D88" s="125" t="n">
        <v>2651818.739176187</v>
      </c>
      <c r="E88" s="125" t="n">
        <v>4951670.362157173</v>
      </c>
      <c r="F88" s="125" t="n"/>
      <c r="G88" s="125" t="n"/>
      <c r="H88" s="125" t="n"/>
      <c r="I88" s="125" t="n"/>
      <c r="J88" s="125" t="n"/>
      <c r="K88" s="125" t="n"/>
      <c r="L88" s="125" t="n">
        <v>3246127.5</v>
      </c>
      <c r="M88" s="125" t="n">
        <v>6492255</v>
      </c>
      <c r="N88" s="125" t="n"/>
      <c r="O88" s="125" t="n"/>
      <c r="P88" s="125" t="n"/>
      <c r="Q88" s="125" t="n"/>
      <c r="R88" s="125" t="n"/>
      <c r="S88" s="125" t="n"/>
      <c r="T88" s="125" t="n">
        <v>1220445.822228135</v>
      </c>
      <c r="U88" s="125" t="n">
        <v>2390978.235987282</v>
      </c>
      <c r="V88" s="125" t="n"/>
      <c r="W88" s="125" t="n"/>
      <c r="X88" s="125" t="n"/>
      <c r="Y88" s="125" t="n"/>
      <c r="Z88" s="125" t="n"/>
      <c r="AA88" s="125" t="n"/>
      <c r="AB88" s="125" t="n">
        <v>762705.5164633921</v>
      </c>
      <c r="AC88" s="125" t="n">
        <v>1776113.009224552</v>
      </c>
      <c r="AD88" s="125" t="n"/>
      <c r="AE88" s="125" t="n"/>
      <c r="AF88" s="125" t="n"/>
      <c r="AG88" s="125" t="n"/>
      <c r="AH88" s="125" t="n"/>
      <c r="AI88" s="125" t="n"/>
      <c r="AJ88" s="125" t="n">
        <v>416021.1907982138</v>
      </c>
      <c r="AK88" s="125" t="n">
        <v>678229.3767072955</v>
      </c>
      <c r="AL88" s="125" t="n"/>
      <c r="AM88" s="125" t="n"/>
      <c r="AN88" s="125" t="n"/>
      <c r="AO88" s="125" t="n"/>
      <c r="AP88" s="125" t="n"/>
      <c r="AQ88" s="125" t="n"/>
      <c r="AR88" s="125" t="n">
        <v>0</v>
      </c>
      <c r="AS88" s="125" t="n">
        <v>0</v>
      </c>
      <c r="AT88" s="125" t="n"/>
      <c r="AU88" s="125" t="n"/>
      <c r="AV88" s="125" t="n"/>
      <c r="AW88" s="125" t="n"/>
      <c r="AX88" s="125" t="n"/>
      <c r="AY88" s="125" t="n"/>
      <c r="AZ88" s="125" t="n">
        <v>416.7187819539359</v>
      </c>
      <c r="BA88" s="125" t="n">
        <v>375.8756347038355</v>
      </c>
      <c r="BB88" s="125" t="n"/>
      <c r="BC88" s="125" t="n"/>
      <c r="BD88" s="125" t="n"/>
      <c r="BE88" s="125" t="n"/>
      <c r="BF88" s="125" t="n"/>
      <c r="BG88" s="125" t="n"/>
      <c r="BH88" s="126" t="n"/>
      <c r="BI88" s="127" t="inlineStr">
        <is>
          <t>SYNTHETIC: teaching data</t>
        </is>
      </c>
    </row>
    <row r="89">
      <c r="A89" s="45" t="n">
        <v>16</v>
      </c>
      <c r="B89" s="56" t="n">
        <v>2</v>
      </c>
      <c r="C89" s="125" t="n">
        <v>451</v>
      </c>
      <c r="D89" s="125" t="n">
        <v>2562092.859348424</v>
      </c>
      <c r="E89" s="125" t="n">
        <v>4879779.054767439</v>
      </c>
      <c r="F89" s="125" t="n"/>
      <c r="G89" s="125" t="n"/>
      <c r="H89" s="125" t="n"/>
      <c r="I89" s="125" t="n"/>
      <c r="J89" s="125" t="n"/>
      <c r="K89" s="125" t="n"/>
      <c r="L89" s="125" t="n">
        <v>3168838.75</v>
      </c>
      <c r="M89" s="125" t="n">
        <v>6337677.500000001</v>
      </c>
      <c r="N89" s="125" t="n"/>
      <c r="O89" s="125" t="n"/>
      <c r="P89" s="125" t="n"/>
      <c r="Q89" s="125" t="n"/>
      <c r="R89" s="125" t="n"/>
      <c r="S89" s="125" t="n"/>
      <c r="T89" s="125" t="n">
        <v>1191387.58836556</v>
      </c>
      <c r="U89" s="125" t="n">
        <v>2334050.182749489</v>
      </c>
      <c r="V89" s="125" t="n"/>
      <c r="W89" s="125" t="n"/>
      <c r="X89" s="125" t="n"/>
      <c r="Y89" s="125" t="n"/>
      <c r="Z89" s="125" t="n"/>
      <c r="AA89" s="125" t="n"/>
      <c r="AB89" s="125" t="n">
        <v>744545.8613095018</v>
      </c>
      <c r="AC89" s="125" t="n">
        <v>1733824.604243015</v>
      </c>
      <c r="AD89" s="125" t="n"/>
      <c r="AE89" s="125" t="n"/>
      <c r="AF89" s="125" t="n"/>
      <c r="AG89" s="125" t="n"/>
      <c r="AH89" s="125" t="n"/>
      <c r="AI89" s="125" t="n"/>
      <c r="AJ89" s="125" t="n">
        <v>406115.9243506373</v>
      </c>
      <c r="AK89" s="125" t="n">
        <v>662081.0582142646</v>
      </c>
      <c r="AL89" s="125" t="n"/>
      <c r="AM89" s="125" t="n"/>
      <c r="AN89" s="125" t="n"/>
      <c r="AO89" s="125" t="n"/>
      <c r="AP89" s="125" t="n"/>
      <c r="AQ89" s="125" t="n"/>
      <c r="AR89" s="125" t="n">
        <v>0</v>
      </c>
      <c r="AS89" s="125" t="n">
        <v>0</v>
      </c>
      <c r="AT89" s="125" t="n"/>
      <c r="AU89" s="125" t="n"/>
      <c r="AV89" s="125" t="n"/>
      <c r="AW89" s="125" t="n"/>
      <c r="AX89" s="125" t="n"/>
      <c r="AY89" s="125" t="n"/>
      <c r="AZ89" s="125" t="n">
        <v>406.7969061931279</v>
      </c>
      <c r="BA89" s="125" t="n">
        <v>366.9262148299347</v>
      </c>
      <c r="BB89" s="125" t="n"/>
      <c r="BC89" s="125" t="n"/>
      <c r="BD89" s="125" t="n"/>
      <c r="BE89" s="125" t="n"/>
      <c r="BF89" s="125" t="n"/>
      <c r="BG89" s="125" t="n"/>
      <c r="BH89" s="126" t="n"/>
      <c r="BI89" s="127" t="inlineStr">
        <is>
          <t>SYNTHETIC: teaching data</t>
        </is>
      </c>
    </row>
    <row r="90">
      <c r="A90" s="45" t="n">
        <v>17</v>
      </c>
      <c r="B90" s="56" t="n">
        <v>2</v>
      </c>
      <c r="C90" s="125" t="n">
        <v>445</v>
      </c>
      <c r="D90" s="125" t="n">
        <v>2520450.147750922</v>
      </c>
      <c r="E90" s="125" t="n">
        <v>4724604.963117768</v>
      </c>
      <c r="F90" s="125" t="n"/>
      <c r="G90" s="125" t="n"/>
      <c r="H90" s="125" t="n"/>
      <c r="I90" s="125" t="n"/>
      <c r="J90" s="125" t="n"/>
      <c r="K90" s="125" t="n"/>
      <c r="L90" s="125" t="n">
        <v>3126681.25</v>
      </c>
      <c r="M90" s="125" t="n">
        <v>6253362.5</v>
      </c>
      <c r="N90" s="125" t="n"/>
      <c r="O90" s="125" t="n"/>
      <c r="P90" s="125" t="n"/>
      <c r="Q90" s="125" t="n"/>
      <c r="R90" s="125" t="n"/>
      <c r="S90" s="125" t="n"/>
      <c r="T90" s="125" t="n">
        <v>1175537.642622338</v>
      </c>
      <c r="U90" s="125" t="n">
        <v>2302998.517347057</v>
      </c>
      <c r="V90" s="125" t="n"/>
      <c r="W90" s="125" t="n"/>
      <c r="X90" s="125" t="n"/>
      <c r="Y90" s="125" t="n"/>
      <c r="Z90" s="125" t="n"/>
      <c r="AA90" s="125" t="n"/>
      <c r="AB90" s="125" t="n">
        <v>734640.5948619252</v>
      </c>
      <c r="AC90" s="125" t="n">
        <v>1710758.201525814</v>
      </c>
      <c r="AD90" s="125" t="n"/>
      <c r="AE90" s="125" t="n"/>
      <c r="AF90" s="125" t="n"/>
      <c r="AG90" s="125" t="n"/>
      <c r="AH90" s="125" t="n"/>
      <c r="AI90" s="125" t="n"/>
      <c r="AJ90" s="125" t="n">
        <v>400713.0517428683</v>
      </c>
      <c r="AK90" s="125" t="n">
        <v>653272.8844907933</v>
      </c>
      <c r="AL90" s="125" t="n"/>
      <c r="AM90" s="125" t="n"/>
      <c r="AN90" s="125" t="n"/>
      <c r="AO90" s="125" t="n"/>
      <c r="AP90" s="125" t="n"/>
      <c r="AQ90" s="125" t="n"/>
      <c r="AR90" s="125" t="n">
        <v>0</v>
      </c>
      <c r="AS90" s="125" t="n">
        <v>0</v>
      </c>
      <c r="AT90" s="125" t="n"/>
      <c r="AU90" s="125" t="n"/>
      <c r="AV90" s="125" t="n"/>
      <c r="AW90" s="125" t="n"/>
      <c r="AX90" s="125" t="n"/>
      <c r="AY90" s="125" t="n"/>
      <c r="AZ90" s="125" t="n">
        <v>401.3849739599599</v>
      </c>
      <c r="BA90" s="125" t="n">
        <v>362.0447130805342</v>
      </c>
      <c r="BB90" s="125" t="n"/>
      <c r="BC90" s="125" t="n"/>
      <c r="BD90" s="125" t="n"/>
      <c r="BE90" s="125" t="n"/>
      <c r="BF90" s="125" t="n"/>
      <c r="BG90" s="125" t="n"/>
      <c r="BH90" s="126" t="n"/>
      <c r="BI90" s="127" t="inlineStr">
        <is>
          <t>SYNTHETIC: teaching data</t>
        </is>
      </c>
    </row>
    <row r="91">
      <c r="A91" s="45" t="n">
        <v>18</v>
      </c>
      <c r="B91" s="56" t="n">
        <v>2</v>
      </c>
      <c r="C91" s="125" t="n">
        <v>513</v>
      </c>
      <c r="D91" s="125" t="n">
        <v>3001007.424765754</v>
      </c>
      <c r="E91" s="125" t="n">
        <v>5469884.713431664</v>
      </c>
      <c r="F91" s="125" t="n"/>
      <c r="G91" s="125" t="n"/>
      <c r="H91" s="125" t="n"/>
      <c r="I91" s="125" t="n"/>
      <c r="J91" s="125" t="n"/>
      <c r="K91" s="125" t="n"/>
      <c r="L91" s="125" t="n">
        <v>3604466.25</v>
      </c>
      <c r="M91" s="125" t="n">
        <v>7208932.5</v>
      </c>
      <c r="N91" s="125" t="n"/>
      <c r="O91" s="125" t="n"/>
      <c r="P91" s="125" t="n"/>
      <c r="Q91" s="125" t="n"/>
      <c r="R91" s="125" t="n"/>
      <c r="S91" s="125" t="n"/>
      <c r="T91" s="125" t="n">
        <v>1355170.361045527</v>
      </c>
      <c r="U91" s="125" t="n">
        <v>2654917.391907956</v>
      </c>
      <c r="V91" s="125" t="n"/>
      <c r="W91" s="125" t="n"/>
      <c r="X91" s="125" t="n"/>
      <c r="Y91" s="125" t="n"/>
      <c r="Z91" s="125" t="n"/>
      <c r="AA91" s="125" t="n"/>
      <c r="AB91" s="125" t="n">
        <v>846900.2812677927</v>
      </c>
      <c r="AC91" s="125" t="n">
        <v>1972177.432320769</v>
      </c>
      <c r="AD91" s="125" t="n"/>
      <c r="AE91" s="125" t="n"/>
      <c r="AF91" s="125" t="n"/>
      <c r="AG91" s="125" t="n"/>
      <c r="AH91" s="125" t="n"/>
      <c r="AI91" s="125" t="n"/>
      <c r="AJ91" s="125" t="n">
        <v>461945.6079642505</v>
      </c>
      <c r="AK91" s="125" t="n">
        <v>753098.853356802</v>
      </c>
      <c r="AL91" s="125" t="n"/>
      <c r="AM91" s="125" t="n"/>
      <c r="AN91" s="125" t="n"/>
      <c r="AO91" s="125" t="n"/>
      <c r="AP91" s="125" t="n"/>
      <c r="AQ91" s="125" t="n"/>
      <c r="AR91" s="125" t="n">
        <v>0</v>
      </c>
      <c r="AS91" s="125" t="n">
        <v>0</v>
      </c>
      <c r="AT91" s="125" t="n"/>
      <c r="AU91" s="125" t="n"/>
      <c r="AV91" s="125" t="n"/>
      <c r="AW91" s="125" t="n"/>
      <c r="AX91" s="125" t="n"/>
      <c r="AY91" s="125" t="n"/>
      <c r="AZ91" s="125" t="n">
        <v>462.7202059358639</v>
      </c>
      <c r="BA91" s="125" t="n">
        <v>417.3683995737395</v>
      </c>
      <c r="BB91" s="125" t="n"/>
      <c r="BC91" s="125" t="n"/>
      <c r="BD91" s="125" t="n"/>
      <c r="BE91" s="125" t="n"/>
      <c r="BF91" s="125" t="n"/>
      <c r="BG91" s="125" t="n"/>
      <c r="BH91" s="126" t="n"/>
      <c r="BI91" s="127" t="inlineStr">
        <is>
          <t>SYNTHETIC: teaching data</t>
        </is>
      </c>
    </row>
    <row r="92">
      <c r="A92" s="45" t="n">
        <v>19</v>
      </c>
      <c r="B92" s="56" t="n">
        <v>1</v>
      </c>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c r="V92" s="125" t="n"/>
      <c r="W92" s="125" t="n"/>
      <c r="X92" s="125" t="n"/>
      <c r="Y92" s="125" t="n"/>
      <c r="Z92" s="125" t="n"/>
      <c r="AA92" s="125" t="n"/>
      <c r="AB92" s="125" t="n"/>
      <c r="AC92" s="125" t="n"/>
      <c r="AD92" s="125" t="n"/>
      <c r="AE92" s="125" t="n"/>
      <c r="AF92" s="125" t="n"/>
      <c r="AG92" s="125" t="n"/>
      <c r="AH92" s="125" t="n"/>
      <c r="AI92" s="125" t="n"/>
      <c r="AJ92" s="125" t="n"/>
      <c r="AK92" s="125" t="n"/>
      <c r="AL92" s="125" t="n"/>
      <c r="AM92" s="125" t="n"/>
      <c r="AN92" s="125" t="n"/>
      <c r="AO92" s="125" t="n"/>
      <c r="AP92" s="125" t="n"/>
      <c r="AQ92" s="125" t="n"/>
      <c r="AR92" s="125" t="n"/>
      <c r="AS92" s="125" t="n"/>
      <c r="AT92" s="125" t="n"/>
      <c r="AU92" s="125" t="n"/>
      <c r="AV92" s="125" t="n"/>
      <c r="AW92" s="125" t="n"/>
      <c r="AX92" s="125" t="n"/>
      <c r="AY92" s="125" t="n"/>
      <c r="AZ92" s="125" t="n"/>
      <c r="BA92" s="125" t="n"/>
      <c r="BB92" s="125" t="n"/>
      <c r="BC92" s="125" t="n"/>
      <c r="BD92" s="125" t="n"/>
      <c r="BE92" s="125" t="n"/>
      <c r="BF92" s="125" t="n"/>
      <c r="BG92" s="125" t="n"/>
      <c r="BH92" s="126" t="n"/>
      <c r="BI92" s="127" t="n"/>
    </row>
    <row r="93">
      <c r="A93" s="45" t="n">
        <v>20</v>
      </c>
      <c r="B93" s="56" t="n">
        <v>1</v>
      </c>
      <c r="C93" s="125" t="n"/>
      <c r="D93" s="125" t="n"/>
      <c r="E93" s="125" t="n"/>
      <c r="F93" s="125" t="n"/>
      <c r="G93" s="125" t="n"/>
      <c r="H93" s="125" t="n"/>
      <c r="I93" s="125" t="n"/>
      <c r="J93" s="125" t="n"/>
      <c r="K93" s="125" t="n"/>
      <c r="L93" s="125" t="n"/>
      <c r="M93" s="125" t="n"/>
      <c r="N93" s="125" t="n"/>
      <c r="O93" s="125" t="n"/>
      <c r="P93" s="125" t="n"/>
      <c r="Q93" s="125" t="n"/>
      <c r="R93" s="125" t="n"/>
      <c r="S93" s="125" t="n"/>
      <c r="T93" s="125" t="n"/>
      <c r="U93" s="125" t="n"/>
      <c r="V93" s="125" t="n"/>
      <c r="W93" s="125" t="n"/>
      <c r="X93" s="125" t="n"/>
      <c r="Y93" s="125" t="n"/>
      <c r="Z93" s="125" t="n"/>
      <c r="AA93" s="125" t="n"/>
      <c r="AB93" s="125" t="n"/>
      <c r="AC93" s="125" t="n"/>
      <c r="AD93" s="125" t="n"/>
      <c r="AE93" s="125" t="n"/>
      <c r="AF93" s="125" t="n"/>
      <c r="AG93" s="125" t="n"/>
      <c r="AH93" s="125" t="n"/>
      <c r="AI93" s="125" t="n"/>
      <c r="AJ93" s="125" t="n"/>
      <c r="AK93" s="125" t="n"/>
      <c r="AL93" s="125" t="n"/>
      <c r="AM93" s="125" t="n"/>
      <c r="AN93" s="125" t="n"/>
      <c r="AO93" s="125" t="n"/>
      <c r="AP93" s="125" t="n"/>
      <c r="AQ93" s="125" t="n"/>
      <c r="AR93" s="125" t="n"/>
      <c r="AS93" s="125" t="n"/>
      <c r="AT93" s="125" t="n"/>
      <c r="AU93" s="125" t="n"/>
      <c r="AV93" s="125" t="n"/>
      <c r="AW93" s="125" t="n"/>
      <c r="AX93" s="125" t="n"/>
      <c r="AY93" s="125" t="n"/>
      <c r="AZ93" s="125" t="n"/>
      <c r="BA93" s="125" t="n"/>
      <c r="BB93" s="125" t="n"/>
      <c r="BC93" s="125" t="n"/>
      <c r="BD93" s="125" t="n"/>
      <c r="BE93" s="125" t="n"/>
      <c r="BF93" s="125" t="n"/>
      <c r="BG93" s="125" t="n"/>
      <c r="BH93" s="126" t="n"/>
      <c r="BI93" s="127" t="n"/>
    </row>
    <row r="94">
      <c r="A94" s="45" t="n">
        <v>21</v>
      </c>
      <c r="B94" s="56" t="n">
        <v>1</v>
      </c>
      <c r="C94" s="125" t="n"/>
      <c r="D94" s="125" t="n"/>
      <c r="E94" s="125" t="n"/>
      <c r="F94" s="125" t="n"/>
      <c r="G94" s="125" t="n"/>
      <c r="H94" s="125" t="n"/>
      <c r="I94" s="125" t="n"/>
      <c r="J94" s="125" t="n"/>
      <c r="K94" s="125" t="n"/>
      <c r="L94" s="125" t="n"/>
      <c r="M94" s="125" t="n"/>
      <c r="N94" s="125" t="n"/>
      <c r="O94" s="125" t="n"/>
      <c r="P94" s="125" t="n"/>
      <c r="Q94" s="125" t="n"/>
      <c r="R94" s="125" t="n"/>
      <c r="S94" s="125" t="n"/>
      <c r="T94" s="125" t="n"/>
      <c r="U94" s="125" t="n"/>
      <c r="V94" s="125" t="n"/>
      <c r="W94" s="125" t="n"/>
      <c r="X94" s="125" t="n"/>
      <c r="Y94" s="125" t="n"/>
      <c r="Z94" s="125" t="n"/>
      <c r="AA94" s="125" t="n"/>
      <c r="AB94" s="125" t="n"/>
      <c r="AC94" s="125" t="n"/>
      <c r="AD94" s="125" t="n"/>
      <c r="AE94" s="125" t="n"/>
      <c r="AF94" s="125" t="n"/>
      <c r="AG94" s="125" t="n"/>
      <c r="AH94" s="125" t="n"/>
      <c r="AI94" s="125" t="n"/>
      <c r="AJ94" s="125" t="n"/>
      <c r="AK94" s="125" t="n"/>
      <c r="AL94" s="125" t="n"/>
      <c r="AM94" s="125" t="n"/>
      <c r="AN94" s="125" t="n"/>
      <c r="AO94" s="125" t="n"/>
      <c r="AP94" s="125" t="n"/>
      <c r="AQ94" s="125" t="n"/>
      <c r="AR94" s="125" t="n"/>
      <c r="AS94" s="125" t="n"/>
      <c r="AT94" s="125" t="n"/>
      <c r="AU94" s="125" t="n"/>
      <c r="AV94" s="125" t="n"/>
      <c r="AW94" s="125" t="n"/>
      <c r="AX94" s="125" t="n"/>
      <c r="AY94" s="125" t="n"/>
      <c r="AZ94" s="125" t="n"/>
      <c r="BA94" s="125" t="n"/>
      <c r="BB94" s="125" t="n"/>
      <c r="BC94" s="125" t="n"/>
      <c r="BD94" s="125" t="n"/>
      <c r="BE94" s="125" t="n"/>
      <c r="BF94" s="125" t="n"/>
      <c r="BG94" s="125" t="n"/>
      <c r="BH94" s="126" t="n"/>
      <c r="BI94" s="127" t="n"/>
    </row>
    <row r="95">
      <c r="A95" s="45" t="n">
        <v>22</v>
      </c>
      <c r="B95" s="56" t="n">
        <v>1</v>
      </c>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6" t="n"/>
      <c r="BI95" s="127" t="n"/>
    </row>
    <row r="96">
      <c r="A96" s="45" t="n">
        <v>23</v>
      </c>
      <c r="B96" s="56" t="n">
        <v>1</v>
      </c>
      <c r="C96" s="125" t="n"/>
      <c r="D96" s="125" t="n"/>
      <c r="E96" s="125" t="n"/>
      <c r="F96" s="125" t="n"/>
      <c r="G96" s="125" t="n"/>
      <c r="H96" s="125" t="n"/>
      <c r="I96" s="125" t="n"/>
      <c r="J96" s="125" t="n"/>
      <c r="K96" s="125" t="n"/>
      <c r="L96" s="125" t="n"/>
      <c r="M96" s="125" t="n"/>
      <c r="N96" s="125" t="n"/>
      <c r="O96" s="125" t="n"/>
      <c r="P96" s="125" t="n"/>
      <c r="Q96" s="125" t="n"/>
      <c r="R96" s="125" t="n"/>
      <c r="S96" s="125" t="n"/>
      <c r="T96" s="125" t="n"/>
      <c r="U96" s="125" t="n"/>
      <c r="V96" s="125" t="n"/>
      <c r="W96" s="125" t="n"/>
      <c r="X96" s="125" t="n"/>
      <c r="Y96" s="125" t="n"/>
      <c r="Z96" s="125" t="n"/>
      <c r="AA96" s="125" t="n"/>
      <c r="AB96" s="125" t="n"/>
      <c r="AC96" s="125" t="n"/>
      <c r="AD96" s="125" t="n"/>
      <c r="AE96" s="125" t="n"/>
      <c r="AF96" s="125" t="n"/>
      <c r="AG96" s="125" t="n"/>
      <c r="AH96" s="125" t="n"/>
      <c r="AI96" s="125" t="n"/>
      <c r="AJ96" s="125" t="n"/>
      <c r="AK96" s="125" t="n"/>
      <c r="AL96" s="125" t="n"/>
      <c r="AM96" s="125" t="n"/>
      <c r="AN96" s="125" t="n"/>
      <c r="AO96" s="125" t="n"/>
      <c r="AP96" s="125" t="n"/>
      <c r="AQ96" s="125" t="n"/>
      <c r="AR96" s="125" t="n"/>
      <c r="AS96" s="125" t="n"/>
      <c r="AT96" s="125" t="n"/>
      <c r="AU96" s="125" t="n"/>
      <c r="AV96" s="125" t="n"/>
      <c r="AW96" s="125" t="n"/>
      <c r="AX96" s="125" t="n"/>
      <c r="AY96" s="125" t="n"/>
      <c r="AZ96" s="125" t="n"/>
      <c r="BA96" s="125" t="n"/>
      <c r="BB96" s="125" t="n"/>
      <c r="BC96" s="125" t="n"/>
      <c r="BD96" s="125" t="n"/>
      <c r="BE96" s="125" t="n"/>
      <c r="BF96" s="125" t="n"/>
      <c r="BG96" s="125" t="n"/>
      <c r="BH96" s="126" t="n"/>
      <c r="BI96" s="127" t="n"/>
    </row>
    <row r="97">
      <c r="A97" s="45" t="n">
        <v>24</v>
      </c>
      <c r="B97" s="56" t="n">
        <v>1</v>
      </c>
      <c r="C97" s="125" t="n"/>
      <c r="D97" s="125" t="n"/>
      <c r="E97" s="125" t="n"/>
      <c r="F97" s="125" t="n"/>
      <c r="G97" s="125" t="n"/>
      <c r="H97" s="125" t="n"/>
      <c r="I97" s="125" t="n"/>
      <c r="J97" s="125" t="n"/>
      <c r="K97" s="125" t="n"/>
      <c r="L97" s="125" t="n"/>
      <c r="M97" s="125" t="n"/>
      <c r="N97" s="125" t="n"/>
      <c r="O97" s="125" t="n"/>
      <c r="P97" s="125" t="n"/>
      <c r="Q97" s="125" t="n"/>
      <c r="R97" s="125" t="n"/>
      <c r="S97" s="125" t="n"/>
      <c r="T97" s="125" t="n"/>
      <c r="U97" s="125" t="n"/>
      <c r="V97" s="125" t="n"/>
      <c r="W97" s="125" t="n"/>
      <c r="X97" s="125" t="n"/>
      <c r="Y97" s="125" t="n"/>
      <c r="Z97" s="125" t="n"/>
      <c r="AA97" s="125" t="n"/>
      <c r="AB97" s="125" t="n"/>
      <c r="AC97" s="125" t="n"/>
      <c r="AD97" s="125" t="n"/>
      <c r="AE97" s="125" t="n"/>
      <c r="AF97" s="125" t="n"/>
      <c r="AG97" s="125" t="n"/>
      <c r="AH97" s="125" t="n"/>
      <c r="AI97" s="125" t="n"/>
      <c r="AJ97" s="125" t="n"/>
      <c r="AK97" s="125" t="n"/>
      <c r="AL97" s="125" t="n"/>
      <c r="AM97" s="125" t="n"/>
      <c r="AN97" s="125" t="n"/>
      <c r="AO97" s="125" t="n"/>
      <c r="AP97" s="125" t="n"/>
      <c r="AQ97" s="125" t="n"/>
      <c r="AR97" s="125" t="n"/>
      <c r="AS97" s="125" t="n"/>
      <c r="AT97" s="125" t="n"/>
      <c r="AU97" s="125" t="n"/>
      <c r="AV97" s="125" t="n"/>
      <c r="AW97" s="125" t="n"/>
      <c r="AX97" s="125" t="n"/>
      <c r="AY97" s="125" t="n"/>
      <c r="AZ97" s="125" t="n"/>
      <c r="BA97" s="125" t="n"/>
      <c r="BB97" s="125" t="n"/>
      <c r="BC97" s="125" t="n"/>
      <c r="BD97" s="125" t="n"/>
      <c r="BE97" s="125" t="n"/>
      <c r="BF97" s="125" t="n"/>
      <c r="BG97" s="125" t="n"/>
      <c r="BH97" s="126" t="n"/>
      <c r="BI97" s="127" t="n"/>
    </row>
    <row r="98">
      <c r="A98" s="45" t="n">
        <v>25</v>
      </c>
      <c r="B98" s="56" t="n">
        <v>1</v>
      </c>
      <c r="C98" s="125" t="n"/>
      <c r="D98" s="125" t="n"/>
      <c r="E98" s="125" t="n"/>
      <c r="F98" s="125" t="n"/>
      <c r="G98" s="125" t="n"/>
      <c r="H98" s="125" t="n"/>
      <c r="I98" s="125" t="n"/>
      <c r="J98" s="125" t="n"/>
      <c r="K98" s="125" t="n"/>
      <c r="L98" s="125" t="n"/>
      <c r="M98" s="125" t="n"/>
      <c r="N98" s="125" t="n"/>
      <c r="O98" s="125" t="n"/>
      <c r="P98" s="125" t="n"/>
      <c r="Q98" s="125" t="n"/>
      <c r="R98" s="125" t="n"/>
      <c r="S98" s="125" t="n"/>
      <c r="T98" s="125" t="n"/>
      <c r="U98" s="125" t="n"/>
      <c r="V98" s="125" t="n"/>
      <c r="W98" s="125" t="n"/>
      <c r="X98" s="125" t="n"/>
      <c r="Y98" s="125" t="n"/>
      <c r="Z98" s="125" t="n"/>
      <c r="AA98" s="125" t="n"/>
      <c r="AB98" s="125" t="n"/>
      <c r="AC98" s="125" t="n"/>
      <c r="AD98" s="125" t="n"/>
      <c r="AE98" s="125" t="n"/>
      <c r="AF98" s="125" t="n"/>
      <c r="AG98" s="125" t="n"/>
      <c r="AH98" s="125" t="n"/>
      <c r="AI98" s="125" t="n"/>
      <c r="AJ98" s="125" t="n"/>
      <c r="AK98" s="125" t="n"/>
      <c r="AL98" s="125" t="n"/>
      <c r="AM98" s="125" t="n"/>
      <c r="AN98" s="125" t="n"/>
      <c r="AO98" s="125" t="n"/>
      <c r="AP98" s="125" t="n"/>
      <c r="AQ98" s="125" t="n"/>
      <c r="AR98" s="125" t="n"/>
      <c r="AS98" s="125" t="n"/>
      <c r="AT98" s="125" t="n"/>
      <c r="AU98" s="125" t="n"/>
      <c r="AV98" s="125" t="n"/>
      <c r="AW98" s="125" t="n"/>
      <c r="AX98" s="125" t="n"/>
      <c r="AY98" s="125" t="n"/>
      <c r="AZ98" s="125" t="n"/>
      <c r="BA98" s="125" t="n"/>
      <c r="BB98" s="125" t="n"/>
      <c r="BC98" s="125" t="n"/>
      <c r="BD98" s="125" t="n"/>
      <c r="BE98" s="125" t="n"/>
      <c r="BF98" s="125" t="n"/>
      <c r="BG98" s="125" t="n"/>
      <c r="BH98" s="126" t="n"/>
      <c r="BI98" s="127" t="n"/>
    </row>
    <row r="99">
      <c r="A99" s="45" t="n">
        <v>26</v>
      </c>
      <c r="B99" s="56" t="n">
        <v>1</v>
      </c>
      <c r="C99" s="125" t="n"/>
      <c r="D99" s="125" t="n"/>
      <c r="E99" s="125" t="n"/>
      <c r="F99" s="125" t="n"/>
      <c r="G99" s="125" t="n"/>
      <c r="H99" s="125" t="n"/>
      <c r="I99" s="125" t="n"/>
      <c r="J99" s="125" t="n"/>
      <c r="K99" s="125" t="n"/>
      <c r="L99" s="125" t="n"/>
      <c r="M99" s="125" t="n"/>
      <c r="N99" s="125" t="n"/>
      <c r="O99" s="125" t="n"/>
      <c r="P99" s="125" t="n"/>
      <c r="Q99" s="125" t="n"/>
      <c r="R99" s="125" t="n"/>
      <c r="S99" s="125" t="n"/>
      <c r="T99" s="125" t="n"/>
      <c r="U99" s="125" t="n"/>
      <c r="V99" s="125" t="n"/>
      <c r="W99" s="125" t="n"/>
      <c r="X99" s="125" t="n"/>
      <c r="Y99" s="125" t="n"/>
      <c r="Z99" s="125" t="n"/>
      <c r="AA99" s="125" t="n"/>
      <c r="AB99" s="125" t="n"/>
      <c r="AC99" s="125" t="n"/>
      <c r="AD99" s="125" t="n"/>
      <c r="AE99" s="125" t="n"/>
      <c r="AF99" s="125" t="n"/>
      <c r="AG99" s="125" t="n"/>
      <c r="AH99" s="125" t="n"/>
      <c r="AI99" s="125" t="n"/>
      <c r="AJ99" s="125" t="n"/>
      <c r="AK99" s="125" t="n"/>
      <c r="AL99" s="125" t="n"/>
      <c r="AM99" s="125" t="n"/>
      <c r="AN99" s="125" t="n"/>
      <c r="AO99" s="125" t="n"/>
      <c r="AP99" s="125" t="n"/>
      <c r="AQ99" s="125" t="n"/>
      <c r="AR99" s="125" t="n"/>
      <c r="AS99" s="125" t="n"/>
      <c r="AT99" s="125" t="n"/>
      <c r="AU99" s="125" t="n"/>
      <c r="AV99" s="125" t="n"/>
      <c r="AW99" s="125" t="n"/>
      <c r="AX99" s="125" t="n"/>
      <c r="AY99" s="125" t="n"/>
      <c r="AZ99" s="125" t="n"/>
      <c r="BA99" s="125" t="n"/>
      <c r="BB99" s="125" t="n"/>
      <c r="BC99" s="125" t="n"/>
      <c r="BD99" s="125" t="n"/>
      <c r="BE99" s="125" t="n"/>
      <c r="BF99" s="125" t="n"/>
      <c r="BG99" s="125" t="n"/>
      <c r="BH99" s="126" t="n"/>
      <c r="BI99" s="127" t="n"/>
    </row>
    <row r="100">
      <c r="A100" s="45" t="n">
        <v>27</v>
      </c>
      <c r="B100" s="56" t="n">
        <v>1</v>
      </c>
      <c r="C100" s="125" t="n"/>
      <c r="D100" s="125" t="n"/>
      <c r="E100" s="125" t="n"/>
      <c r="F100" s="125" t="n"/>
      <c r="G100" s="125" t="n"/>
      <c r="H100" s="125" t="n"/>
      <c r="I100" s="125" t="n"/>
      <c r="J100" s="125" t="n"/>
      <c r="K100" s="125" t="n"/>
      <c r="L100" s="125" t="n"/>
      <c r="M100" s="125" t="n"/>
      <c r="N100" s="125" t="n"/>
      <c r="O100" s="125" t="n"/>
      <c r="P100" s="125" t="n"/>
      <c r="Q100" s="125" t="n"/>
      <c r="R100" s="125" t="n"/>
      <c r="S100" s="125" t="n"/>
      <c r="T100" s="125" t="n"/>
      <c r="U100" s="125" t="n"/>
      <c r="V100" s="125" t="n"/>
      <c r="W100" s="125" t="n"/>
      <c r="X100" s="125" t="n"/>
      <c r="Y100" s="125" t="n"/>
      <c r="Z100" s="125" t="n"/>
      <c r="AA100" s="125" t="n"/>
      <c r="AB100" s="125" t="n"/>
      <c r="AC100" s="125" t="n"/>
      <c r="AD100" s="125" t="n"/>
      <c r="AE100" s="125" t="n"/>
      <c r="AF100" s="125" t="n"/>
      <c r="AG100" s="125" t="n"/>
      <c r="AH100" s="125" t="n"/>
      <c r="AI100" s="125" t="n"/>
      <c r="AJ100" s="125" t="n"/>
      <c r="AK100" s="125" t="n"/>
      <c r="AL100" s="125" t="n"/>
      <c r="AM100" s="125" t="n"/>
      <c r="AN100" s="125" t="n"/>
      <c r="AO100" s="125" t="n"/>
      <c r="AP100" s="125" t="n"/>
      <c r="AQ100" s="125" t="n"/>
      <c r="AR100" s="125" t="n"/>
      <c r="AS100" s="125" t="n"/>
      <c r="AT100" s="125" t="n"/>
      <c r="AU100" s="125" t="n"/>
      <c r="AV100" s="125" t="n"/>
      <c r="AW100" s="125" t="n"/>
      <c r="AX100" s="125" t="n"/>
      <c r="AY100" s="125" t="n"/>
      <c r="AZ100" s="125" t="n"/>
      <c r="BA100" s="125" t="n"/>
      <c r="BB100" s="125" t="n"/>
      <c r="BC100" s="125" t="n"/>
      <c r="BD100" s="125" t="n"/>
      <c r="BE100" s="125" t="n"/>
      <c r="BF100" s="125" t="n"/>
      <c r="BG100" s="125" t="n"/>
      <c r="BH100" s="126" t="n"/>
      <c r="BI100" s="127" t="n"/>
    </row>
    <row r="101">
      <c r="A101" s="45" t="n">
        <v>28</v>
      </c>
      <c r="B101" s="56" t="n">
        <v>1</v>
      </c>
      <c r="C101" s="125" t="n"/>
      <c r="D101" s="125" t="n"/>
      <c r="E101" s="125" t="n"/>
      <c r="F101" s="125" t="n"/>
      <c r="G101" s="125" t="n"/>
      <c r="H101" s="125" t="n"/>
      <c r="I101" s="125" t="n"/>
      <c r="J101" s="125" t="n"/>
      <c r="K101" s="125" t="n"/>
      <c r="L101" s="125" t="n"/>
      <c r="M101" s="125" t="n"/>
      <c r="N101" s="125" t="n"/>
      <c r="O101" s="125" t="n"/>
      <c r="P101" s="125" t="n"/>
      <c r="Q101" s="125" t="n"/>
      <c r="R101" s="125" t="n"/>
      <c r="S101" s="125" t="n"/>
      <c r="T101" s="125" t="n"/>
      <c r="U101" s="125" t="n"/>
      <c r="V101" s="125" t="n"/>
      <c r="W101" s="125" t="n"/>
      <c r="X101" s="125" t="n"/>
      <c r="Y101" s="125" t="n"/>
      <c r="Z101" s="125" t="n"/>
      <c r="AA101" s="125" t="n"/>
      <c r="AB101" s="125" t="n"/>
      <c r="AC101" s="125" t="n"/>
      <c r="AD101" s="125" t="n"/>
      <c r="AE101" s="125" t="n"/>
      <c r="AF101" s="125" t="n"/>
      <c r="AG101" s="125" t="n"/>
      <c r="AH101" s="125" t="n"/>
      <c r="AI101" s="125" t="n"/>
      <c r="AJ101" s="125" t="n"/>
      <c r="AK101" s="125" t="n"/>
      <c r="AL101" s="125" t="n"/>
      <c r="AM101" s="125" t="n"/>
      <c r="AN101" s="125" t="n"/>
      <c r="AO101" s="125" t="n"/>
      <c r="AP101" s="125" t="n"/>
      <c r="AQ101" s="125" t="n"/>
      <c r="AR101" s="125" t="n"/>
      <c r="AS101" s="125" t="n"/>
      <c r="AT101" s="125" t="n"/>
      <c r="AU101" s="125" t="n"/>
      <c r="AV101" s="125" t="n"/>
      <c r="AW101" s="125" t="n"/>
      <c r="AX101" s="125" t="n"/>
      <c r="AY101" s="125" t="n"/>
      <c r="AZ101" s="125" t="n"/>
      <c r="BA101" s="125" t="n"/>
      <c r="BB101" s="125" t="n"/>
      <c r="BC101" s="125" t="n"/>
      <c r="BD101" s="125" t="n"/>
      <c r="BE101" s="125" t="n"/>
      <c r="BF101" s="125" t="n"/>
      <c r="BG101" s="125" t="n"/>
      <c r="BH101" s="126" t="n"/>
      <c r="BI101" s="127" t="n"/>
    </row>
    <row r="102">
      <c r="A102" s="45" t="n">
        <v>29</v>
      </c>
      <c r="B102" s="56" t="n">
        <v>1</v>
      </c>
      <c r="C102" s="125" t="n"/>
      <c r="D102" s="125" t="n"/>
      <c r="E102" s="125" t="n"/>
      <c r="F102" s="125" t="n"/>
      <c r="G102" s="125" t="n"/>
      <c r="H102" s="125" t="n"/>
      <c r="I102" s="125" t="n"/>
      <c r="J102" s="125" t="n"/>
      <c r="K102" s="125" t="n"/>
      <c r="L102" s="125" t="n"/>
      <c r="M102" s="125" t="n"/>
      <c r="N102" s="125" t="n"/>
      <c r="O102" s="125" t="n"/>
      <c r="P102" s="125" t="n"/>
      <c r="Q102" s="125" t="n"/>
      <c r="R102" s="125" t="n"/>
      <c r="S102" s="125" t="n"/>
      <c r="T102" s="125" t="n"/>
      <c r="U102" s="125" t="n"/>
      <c r="V102" s="125" t="n"/>
      <c r="W102" s="125" t="n"/>
      <c r="X102" s="125" t="n"/>
      <c r="Y102" s="125" t="n"/>
      <c r="Z102" s="125" t="n"/>
      <c r="AA102" s="125" t="n"/>
      <c r="AB102" s="125" t="n"/>
      <c r="AC102" s="125" t="n"/>
      <c r="AD102" s="125" t="n"/>
      <c r="AE102" s="125" t="n"/>
      <c r="AF102" s="125" t="n"/>
      <c r="AG102" s="125" t="n"/>
      <c r="AH102" s="125" t="n"/>
      <c r="AI102" s="125" t="n"/>
      <c r="AJ102" s="125" t="n"/>
      <c r="AK102" s="125" t="n"/>
      <c r="AL102" s="125" t="n"/>
      <c r="AM102" s="125" t="n"/>
      <c r="AN102" s="125" t="n"/>
      <c r="AO102" s="125" t="n"/>
      <c r="AP102" s="125" t="n"/>
      <c r="AQ102" s="125" t="n"/>
      <c r="AR102" s="125" t="n"/>
      <c r="AS102" s="125" t="n"/>
      <c r="AT102" s="125" t="n"/>
      <c r="AU102" s="125" t="n"/>
      <c r="AV102" s="125" t="n"/>
      <c r="AW102" s="125" t="n"/>
      <c r="AX102" s="125" t="n"/>
      <c r="AY102" s="125" t="n"/>
      <c r="AZ102" s="125" t="n"/>
      <c r="BA102" s="125" t="n"/>
      <c r="BB102" s="125" t="n"/>
      <c r="BC102" s="125" t="n"/>
      <c r="BD102" s="125" t="n"/>
      <c r="BE102" s="125" t="n"/>
      <c r="BF102" s="125" t="n"/>
      <c r="BG102" s="125" t="n"/>
      <c r="BH102" s="126" t="n"/>
      <c r="BI102" s="127" t="n"/>
    </row>
    <row r="103">
      <c r="A103" s="45" t="n">
        <v>30</v>
      </c>
      <c r="B103" s="56" t="n">
        <v>1</v>
      </c>
      <c r="C103" s="125" t="n"/>
      <c r="D103" s="125" t="n"/>
      <c r="E103" s="125" t="n"/>
      <c r="F103" s="125" t="n"/>
      <c r="G103" s="125" t="n"/>
      <c r="H103" s="125" t="n"/>
      <c r="I103" s="125" t="n"/>
      <c r="J103" s="125" t="n"/>
      <c r="K103" s="125" t="n"/>
      <c r="L103" s="125" t="n"/>
      <c r="M103" s="125" t="n"/>
      <c r="N103" s="125" t="n"/>
      <c r="O103" s="125" t="n"/>
      <c r="P103" s="125" t="n"/>
      <c r="Q103" s="125" t="n"/>
      <c r="R103" s="125" t="n"/>
      <c r="S103" s="125" t="n"/>
      <c r="T103" s="125" t="n"/>
      <c r="U103" s="125" t="n"/>
      <c r="V103" s="125" t="n"/>
      <c r="W103" s="125" t="n"/>
      <c r="X103" s="125" t="n"/>
      <c r="Y103" s="125" t="n"/>
      <c r="Z103" s="125" t="n"/>
      <c r="AA103" s="125" t="n"/>
      <c r="AB103" s="125" t="n"/>
      <c r="AC103" s="125" t="n"/>
      <c r="AD103" s="125" t="n"/>
      <c r="AE103" s="125" t="n"/>
      <c r="AF103" s="125" t="n"/>
      <c r="AG103" s="125" t="n"/>
      <c r="AH103" s="125" t="n"/>
      <c r="AI103" s="125" t="n"/>
      <c r="AJ103" s="125" t="n"/>
      <c r="AK103" s="125" t="n"/>
      <c r="AL103" s="125" t="n"/>
      <c r="AM103" s="125" t="n"/>
      <c r="AN103" s="125" t="n"/>
      <c r="AO103" s="125" t="n"/>
      <c r="AP103" s="125" t="n"/>
      <c r="AQ103" s="125" t="n"/>
      <c r="AR103" s="125" t="n"/>
      <c r="AS103" s="125" t="n"/>
      <c r="AT103" s="125" t="n"/>
      <c r="AU103" s="125" t="n"/>
      <c r="AV103" s="125" t="n"/>
      <c r="AW103" s="125" t="n"/>
      <c r="AX103" s="125" t="n"/>
      <c r="AY103" s="125" t="n"/>
      <c r="AZ103" s="125" t="n"/>
      <c r="BA103" s="125" t="n"/>
      <c r="BB103" s="125" t="n"/>
      <c r="BC103" s="125" t="n"/>
      <c r="BD103" s="125" t="n"/>
      <c r="BE103" s="125" t="n"/>
      <c r="BF103" s="125" t="n"/>
      <c r="BG103" s="125" t="n"/>
      <c r="BH103" s="126" t="n"/>
      <c r="BI103" s="127" t="n"/>
    </row>
    <row r="104">
      <c r="A104" s="45" t="n">
        <v>31</v>
      </c>
      <c r="B104" s="56" t="n">
        <v>1</v>
      </c>
      <c r="C104" s="125" t="n"/>
      <c r="D104" s="125" t="n"/>
      <c r="E104" s="125" t="n"/>
      <c r="F104" s="125" t="n"/>
      <c r="G104" s="125" t="n"/>
      <c r="H104" s="125" t="n"/>
      <c r="I104" s="125" t="n"/>
      <c r="J104" s="125" t="n"/>
      <c r="K104" s="125" t="n"/>
      <c r="L104" s="125" t="n"/>
      <c r="M104" s="125" t="n"/>
      <c r="N104" s="125" t="n"/>
      <c r="O104" s="125" t="n"/>
      <c r="P104" s="125" t="n"/>
      <c r="Q104" s="125" t="n"/>
      <c r="R104" s="125" t="n"/>
      <c r="S104" s="125" t="n"/>
      <c r="T104" s="125" t="n"/>
      <c r="U104" s="125" t="n"/>
      <c r="V104" s="125" t="n"/>
      <c r="W104" s="125" t="n"/>
      <c r="X104" s="125" t="n"/>
      <c r="Y104" s="125" t="n"/>
      <c r="Z104" s="125" t="n"/>
      <c r="AA104" s="125" t="n"/>
      <c r="AB104" s="125" t="n"/>
      <c r="AC104" s="125" t="n"/>
      <c r="AD104" s="125" t="n"/>
      <c r="AE104" s="125" t="n"/>
      <c r="AF104" s="125" t="n"/>
      <c r="AG104" s="125" t="n"/>
      <c r="AH104" s="125" t="n"/>
      <c r="AI104" s="125" t="n"/>
      <c r="AJ104" s="125" t="n"/>
      <c r="AK104" s="125" t="n"/>
      <c r="AL104" s="125" t="n"/>
      <c r="AM104" s="125" t="n"/>
      <c r="AN104" s="125" t="n"/>
      <c r="AO104" s="125" t="n"/>
      <c r="AP104" s="125" t="n"/>
      <c r="AQ104" s="125" t="n"/>
      <c r="AR104" s="125" t="n"/>
      <c r="AS104" s="125" t="n"/>
      <c r="AT104" s="125" t="n"/>
      <c r="AU104" s="125" t="n"/>
      <c r="AV104" s="125" t="n"/>
      <c r="AW104" s="125" t="n"/>
      <c r="AX104" s="125" t="n"/>
      <c r="AY104" s="125" t="n"/>
      <c r="AZ104" s="125" t="n"/>
      <c r="BA104" s="125" t="n"/>
      <c r="BB104" s="125" t="n"/>
      <c r="BC104" s="125" t="n"/>
      <c r="BD104" s="125" t="n"/>
      <c r="BE104" s="125" t="n"/>
      <c r="BF104" s="125" t="n"/>
      <c r="BG104" s="125" t="n"/>
      <c r="BH104" s="126" t="n"/>
      <c r="BI104" s="127" t="n"/>
    </row>
    <row r="105">
      <c r="A105" s="45" t="n">
        <v>32</v>
      </c>
      <c r="B105" s="56" t="n">
        <v>1</v>
      </c>
      <c r="C105" s="125" t="n"/>
      <c r="D105" s="125" t="n"/>
      <c r="E105" s="125" t="n"/>
      <c r="F105" s="125" t="n"/>
      <c r="G105" s="125" t="n"/>
      <c r="H105" s="125" t="n"/>
      <c r="I105" s="125" t="n"/>
      <c r="J105" s="125" t="n"/>
      <c r="K105" s="125" t="n"/>
      <c r="L105" s="125" t="n"/>
      <c r="M105" s="125" t="n"/>
      <c r="N105" s="125" t="n"/>
      <c r="O105" s="125" t="n"/>
      <c r="P105" s="125" t="n"/>
      <c r="Q105" s="125" t="n"/>
      <c r="R105" s="125" t="n"/>
      <c r="S105" s="125" t="n"/>
      <c r="T105" s="125" t="n"/>
      <c r="U105" s="125" t="n"/>
      <c r="V105" s="125" t="n"/>
      <c r="W105" s="125" t="n"/>
      <c r="X105" s="125" t="n"/>
      <c r="Y105" s="125" t="n"/>
      <c r="Z105" s="125" t="n"/>
      <c r="AA105" s="125" t="n"/>
      <c r="AB105" s="125" t="n"/>
      <c r="AC105" s="125" t="n"/>
      <c r="AD105" s="125" t="n"/>
      <c r="AE105" s="125" t="n"/>
      <c r="AF105" s="125" t="n"/>
      <c r="AG105" s="125" t="n"/>
      <c r="AH105" s="125" t="n"/>
      <c r="AI105" s="125" t="n"/>
      <c r="AJ105" s="125" t="n"/>
      <c r="AK105" s="125" t="n"/>
      <c r="AL105" s="125" t="n"/>
      <c r="AM105" s="125" t="n"/>
      <c r="AN105" s="125" t="n"/>
      <c r="AO105" s="125" t="n"/>
      <c r="AP105" s="125" t="n"/>
      <c r="AQ105" s="125" t="n"/>
      <c r="AR105" s="125" t="n"/>
      <c r="AS105" s="125" t="n"/>
      <c r="AT105" s="125" t="n"/>
      <c r="AU105" s="125" t="n"/>
      <c r="AV105" s="125" t="n"/>
      <c r="AW105" s="125" t="n"/>
      <c r="AX105" s="125" t="n"/>
      <c r="AY105" s="125" t="n"/>
      <c r="AZ105" s="125" t="n"/>
      <c r="BA105" s="125" t="n"/>
      <c r="BB105" s="125" t="n"/>
      <c r="BC105" s="125" t="n"/>
      <c r="BD105" s="125" t="n"/>
      <c r="BE105" s="125" t="n"/>
      <c r="BF105" s="125" t="n"/>
      <c r="BG105" s="125" t="n"/>
      <c r="BH105" s="126" t="n"/>
      <c r="BI105" s="127" t="n"/>
    </row>
    <row r="106">
      <c r="A106" s="45" t="n">
        <v>33</v>
      </c>
      <c r="B106" s="56" t="n">
        <v>1</v>
      </c>
      <c r="C106" s="125" t="n"/>
      <c r="D106" s="125" t="n"/>
      <c r="E106" s="125" t="n"/>
      <c r="F106" s="125" t="n"/>
      <c r="G106" s="125" t="n"/>
      <c r="H106" s="125" t="n"/>
      <c r="I106" s="125" t="n"/>
      <c r="J106" s="125" t="n"/>
      <c r="K106" s="125" t="n"/>
      <c r="L106" s="125" t="n"/>
      <c r="M106" s="125" t="n"/>
      <c r="N106" s="125" t="n"/>
      <c r="O106" s="125" t="n"/>
      <c r="P106" s="125" t="n"/>
      <c r="Q106" s="125" t="n"/>
      <c r="R106" s="125" t="n"/>
      <c r="S106" s="125" t="n"/>
      <c r="T106" s="125" t="n"/>
      <c r="U106" s="125" t="n"/>
      <c r="V106" s="125" t="n"/>
      <c r="W106" s="125" t="n"/>
      <c r="X106" s="125" t="n"/>
      <c r="Y106" s="125" t="n"/>
      <c r="Z106" s="125" t="n"/>
      <c r="AA106" s="125" t="n"/>
      <c r="AB106" s="125" t="n"/>
      <c r="AC106" s="125" t="n"/>
      <c r="AD106" s="125" t="n"/>
      <c r="AE106" s="125" t="n"/>
      <c r="AF106" s="125" t="n"/>
      <c r="AG106" s="125" t="n"/>
      <c r="AH106" s="125" t="n"/>
      <c r="AI106" s="125" t="n"/>
      <c r="AJ106" s="125" t="n"/>
      <c r="AK106" s="125" t="n"/>
      <c r="AL106" s="125" t="n"/>
      <c r="AM106" s="125" t="n"/>
      <c r="AN106" s="125" t="n"/>
      <c r="AO106" s="125" t="n"/>
      <c r="AP106" s="125" t="n"/>
      <c r="AQ106" s="125" t="n"/>
      <c r="AR106" s="125" t="n"/>
      <c r="AS106" s="125" t="n"/>
      <c r="AT106" s="125" t="n"/>
      <c r="AU106" s="125" t="n"/>
      <c r="AV106" s="125" t="n"/>
      <c r="AW106" s="125" t="n"/>
      <c r="AX106" s="125" t="n"/>
      <c r="AY106" s="125" t="n"/>
      <c r="AZ106" s="125" t="n"/>
      <c r="BA106" s="125" t="n"/>
      <c r="BB106" s="125" t="n"/>
      <c r="BC106" s="125" t="n"/>
      <c r="BD106" s="125" t="n"/>
      <c r="BE106" s="125" t="n"/>
      <c r="BF106" s="125" t="n"/>
      <c r="BG106" s="125" t="n"/>
      <c r="BH106" s="126" t="n"/>
      <c r="BI106" s="127" t="n"/>
    </row>
    <row r="107">
      <c r="A107" s="45" t="n">
        <v>34</v>
      </c>
      <c r="B107" s="56" t="n">
        <v>1</v>
      </c>
      <c r="C107" s="125" t="n"/>
      <c r="D107" s="125" t="n"/>
      <c r="E107" s="125" t="n"/>
      <c r="F107" s="125" t="n"/>
      <c r="G107" s="125" t="n"/>
      <c r="H107" s="125" t="n"/>
      <c r="I107" s="125" t="n"/>
      <c r="J107" s="125" t="n"/>
      <c r="K107" s="125" t="n"/>
      <c r="L107" s="125" t="n"/>
      <c r="M107" s="125" t="n"/>
      <c r="N107" s="125" t="n"/>
      <c r="O107" s="125" t="n"/>
      <c r="P107" s="125" t="n"/>
      <c r="Q107" s="125" t="n"/>
      <c r="R107" s="125" t="n"/>
      <c r="S107" s="125" t="n"/>
      <c r="T107" s="125" t="n"/>
      <c r="U107" s="125" t="n"/>
      <c r="V107" s="125" t="n"/>
      <c r="W107" s="125" t="n"/>
      <c r="X107" s="125" t="n"/>
      <c r="Y107" s="125" t="n"/>
      <c r="Z107" s="125" t="n"/>
      <c r="AA107" s="125" t="n"/>
      <c r="AB107" s="125" t="n"/>
      <c r="AC107" s="125" t="n"/>
      <c r="AD107" s="125" t="n"/>
      <c r="AE107" s="125" t="n"/>
      <c r="AF107" s="125" t="n"/>
      <c r="AG107" s="125" t="n"/>
      <c r="AH107" s="125" t="n"/>
      <c r="AI107" s="125" t="n"/>
      <c r="AJ107" s="125" t="n"/>
      <c r="AK107" s="125" t="n"/>
      <c r="AL107" s="125" t="n"/>
      <c r="AM107" s="125" t="n"/>
      <c r="AN107" s="125" t="n"/>
      <c r="AO107" s="125" t="n"/>
      <c r="AP107" s="125" t="n"/>
      <c r="AQ107" s="125" t="n"/>
      <c r="AR107" s="125" t="n"/>
      <c r="AS107" s="125" t="n"/>
      <c r="AT107" s="125" t="n"/>
      <c r="AU107" s="125" t="n"/>
      <c r="AV107" s="125" t="n"/>
      <c r="AW107" s="125" t="n"/>
      <c r="AX107" s="125" t="n"/>
      <c r="AY107" s="125" t="n"/>
      <c r="AZ107" s="125" t="n"/>
      <c r="BA107" s="125" t="n"/>
      <c r="BB107" s="125" t="n"/>
      <c r="BC107" s="125" t="n"/>
      <c r="BD107" s="125" t="n"/>
      <c r="BE107" s="125" t="n"/>
      <c r="BF107" s="125" t="n"/>
      <c r="BG107" s="125" t="n"/>
      <c r="BH107" s="126" t="n"/>
      <c r="BI107" s="127" t="n"/>
    </row>
    <row r="108">
      <c r="A108" s="45" t="n">
        <v>35</v>
      </c>
      <c r="B108" s="56" t="n">
        <v>1</v>
      </c>
      <c r="C108" s="125" t="n"/>
      <c r="D108" s="125" t="n"/>
      <c r="E108" s="125" t="n"/>
      <c r="F108" s="125" t="n"/>
      <c r="G108" s="125" t="n"/>
      <c r="H108" s="125" t="n"/>
      <c r="I108" s="125" t="n"/>
      <c r="J108" s="125" t="n"/>
      <c r="K108" s="125" t="n"/>
      <c r="L108" s="125" t="n"/>
      <c r="M108" s="125" t="n"/>
      <c r="N108" s="125" t="n"/>
      <c r="O108" s="125" t="n"/>
      <c r="P108" s="125" t="n"/>
      <c r="Q108" s="125" t="n"/>
      <c r="R108" s="125" t="n"/>
      <c r="S108" s="125" t="n"/>
      <c r="T108" s="125" t="n"/>
      <c r="U108" s="125" t="n"/>
      <c r="V108" s="125" t="n"/>
      <c r="W108" s="125" t="n"/>
      <c r="X108" s="125" t="n"/>
      <c r="Y108" s="125" t="n"/>
      <c r="Z108" s="125" t="n"/>
      <c r="AA108" s="125" t="n"/>
      <c r="AB108" s="125" t="n"/>
      <c r="AC108" s="125" t="n"/>
      <c r="AD108" s="125" t="n"/>
      <c r="AE108" s="125" t="n"/>
      <c r="AF108" s="125" t="n"/>
      <c r="AG108" s="125" t="n"/>
      <c r="AH108" s="125" t="n"/>
      <c r="AI108" s="125" t="n"/>
      <c r="AJ108" s="125" t="n"/>
      <c r="AK108" s="125" t="n"/>
      <c r="AL108" s="125" t="n"/>
      <c r="AM108" s="125" t="n"/>
      <c r="AN108" s="125" t="n"/>
      <c r="AO108" s="125" t="n"/>
      <c r="AP108" s="125" t="n"/>
      <c r="AQ108" s="125" t="n"/>
      <c r="AR108" s="125" t="n"/>
      <c r="AS108" s="125" t="n"/>
      <c r="AT108" s="125" t="n"/>
      <c r="AU108" s="125" t="n"/>
      <c r="AV108" s="125" t="n"/>
      <c r="AW108" s="125" t="n"/>
      <c r="AX108" s="125" t="n"/>
      <c r="AY108" s="125" t="n"/>
      <c r="AZ108" s="125" t="n"/>
      <c r="BA108" s="125" t="n"/>
      <c r="BB108" s="125" t="n"/>
      <c r="BC108" s="125" t="n"/>
      <c r="BD108" s="125" t="n"/>
      <c r="BE108" s="125" t="n"/>
      <c r="BF108" s="125" t="n"/>
      <c r="BG108" s="125" t="n"/>
      <c r="BH108" s="126" t="n"/>
      <c r="BI108" s="127" t="n"/>
    </row>
    <row r="109">
      <c r="A109" s="45" t="n">
        <v>36</v>
      </c>
      <c r="B109" s="56" t="n">
        <v>1</v>
      </c>
      <c r="C109" s="125" t="n"/>
      <c r="D109" s="125" t="n"/>
      <c r="E109" s="125" t="n"/>
      <c r="F109" s="125" t="n"/>
      <c r="G109" s="125" t="n"/>
      <c r="H109" s="125" t="n"/>
      <c r="I109" s="125" t="n"/>
      <c r="J109" s="125" t="n"/>
      <c r="K109" s="125" t="n"/>
      <c r="L109" s="125" t="n"/>
      <c r="M109" s="125" t="n"/>
      <c r="N109" s="125" t="n"/>
      <c r="O109" s="125" t="n"/>
      <c r="P109" s="125" t="n"/>
      <c r="Q109" s="125" t="n"/>
      <c r="R109" s="125" t="n"/>
      <c r="S109" s="125" t="n"/>
      <c r="T109" s="125" t="n"/>
      <c r="U109" s="125" t="n"/>
      <c r="V109" s="125" t="n"/>
      <c r="W109" s="125" t="n"/>
      <c r="X109" s="125" t="n"/>
      <c r="Y109" s="125" t="n"/>
      <c r="Z109" s="125" t="n"/>
      <c r="AA109" s="125" t="n"/>
      <c r="AB109" s="125" t="n"/>
      <c r="AC109" s="125" t="n"/>
      <c r="AD109" s="125" t="n"/>
      <c r="AE109" s="125" t="n"/>
      <c r="AF109" s="125" t="n"/>
      <c r="AG109" s="125" t="n"/>
      <c r="AH109" s="125" t="n"/>
      <c r="AI109" s="125" t="n"/>
      <c r="AJ109" s="125" t="n"/>
      <c r="AK109" s="125" t="n"/>
      <c r="AL109" s="125" t="n"/>
      <c r="AM109" s="125" t="n"/>
      <c r="AN109" s="125" t="n"/>
      <c r="AO109" s="125" t="n"/>
      <c r="AP109" s="125" t="n"/>
      <c r="AQ109" s="125" t="n"/>
      <c r="AR109" s="125" t="n"/>
      <c r="AS109" s="125" t="n"/>
      <c r="AT109" s="125" t="n"/>
      <c r="AU109" s="125" t="n"/>
      <c r="AV109" s="125" t="n"/>
      <c r="AW109" s="125" t="n"/>
      <c r="AX109" s="125" t="n"/>
      <c r="AY109" s="125" t="n"/>
      <c r="AZ109" s="125" t="n"/>
      <c r="BA109" s="125" t="n"/>
      <c r="BB109" s="125" t="n"/>
      <c r="BC109" s="125" t="n"/>
      <c r="BD109" s="125" t="n"/>
      <c r="BE109" s="125" t="n"/>
      <c r="BF109" s="125" t="n"/>
      <c r="BG109" s="125" t="n"/>
      <c r="BH109" s="126" t="n"/>
      <c r="BI109" s="127" t="n"/>
    </row>
    <row r="110">
      <c r="A110" s="45" t="n">
        <v>37</v>
      </c>
      <c r="B110" s="56" t="n">
        <v>1</v>
      </c>
      <c r="C110" s="125" t="n"/>
      <c r="D110" s="125" t="n"/>
      <c r="E110" s="125" t="n"/>
      <c r="F110" s="125" t="n"/>
      <c r="G110" s="125" t="n"/>
      <c r="H110" s="125" t="n"/>
      <c r="I110" s="125" t="n"/>
      <c r="J110" s="125" t="n"/>
      <c r="K110" s="125" t="n"/>
      <c r="L110" s="125" t="n"/>
      <c r="M110" s="125" t="n"/>
      <c r="N110" s="125" t="n"/>
      <c r="O110" s="125" t="n"/>
      <c r="P110" s="125" t="n"/>
      <c r="Q110" s="125" t="n"/>
      <c r="R110" s="125" t="n"/>
      <c r="S110" s="125" t="n"/>
      <c r="T110" s="125" t="n"/>
      <c r="U110" s="125" t="n"/>
      <c r="V110" s="125" t="n"/>
      <c r="W110" s="125" t="n"/>
      <c r="X110" s="125" t="n"/>
      <c r="Y110" s="125" t="n"/>
      <c r="Z110" s="125" t="n"/>
      <c r="AA110" s="125" t="n"/>
      <c r="AB110" s="125" t="n"/>
      <c r="AC110" s="125" t="n"/>
      <c r="AD110" s="125" t="n"/>
      <c r="AE110" s="125" t="n"/>
      <c r="AF110" s="125" t="n"/>
      <c r="AG110" s="125" t="n"/>
      <c r="AH110" s="125" t="n"/>
      <c r="AI110" s="125" t="n"/>
      <c r="AJ110" s="125" t="n"/>
      <c r="AK110" s="125" t="n"/>
      <c r="AL110" s="125" t="n"/>
      <c r="AM110" s="125" t="n"/>
      <c r="AN110" s="125" t="n"/>
      <c r="AO110" s="125" t="n"/>
      <c r="AP110" s="125" t="n"/>
      <c r="AQ110" s="125" t="n"/>
      <c r="AR110" s="125" t="n"/>
      <c r="AS110" s="125" t="n"/>
      <c r="AT110" s="125" t="n"/>
      <c r="AU110" s="125" t="n"/>
      <c r="AV110" s="125" t="n"/>
      <c r="AW110" s="125" t="n"/>
      <c r="AX110" s="125" t="n"/>
      <c r="AY110" s="125" t="n"/>
      <c r="AZ110" s="125" t="n"/>
      <c r="BA110" s="125" t="n"/>
      <c r="BB110" s="125" t="n"/>
      <c r="BC110" s="125" t="n"/>
      <c r="BD110" s="125" t="n"/>
      <c r="BE110" s="125" t="n"/>
      <c r="BF110" s="125" t="n"/>
      <c r="BG110" s="125" t="n"/>
      <c r="BH110" s="126" t="n"/>
      <c r="BI110" s="127" t="n"/>
    </row>
    <row r="111">
      <c r="A111" s="45" t="n">
        <v>38</v>
      </c>
      <c r="B111" s="56" t="n">
        <v>1</v>
      </c>
      <c r="C111" s="125" t="n"/>
      <c r="D111" s="125" t="n"/>
      <c r="E111" s="125" t="n"/>
      <c r="F111" s="125" t="n"/>
      <c r="G111" s="125" t="n"/>
      <c r="H111" s="125" t="n"/>
      <c r="I111" s="125" t="n"/>
      <c r="J111" s="125" t="n"/>
      <c r="K111" s="125" t="n"/>
      <c r="L111" s="125" t="n"/>
      <c r="M111" s="125" t="n"/>
      <c r="N111" s="125" t="n"/>
      <c r="O111" s="125" t="n"/>
      <c r="P111" s="125" t="n"/>
      <c r="Q111" s="125" t="n"/>
      <c r="R111" s="125" t="n"/>
      <c r="S111" s="125" t="n"/>
      <c r="T111" s="125" t="n"/>
      <c r="U111" s="125" t="n"/>
      <c r="V111" s="125" t="n"/>
      <c r="W111" s="125" t="n"/>
      <c r="X111" s="125" t="n"/>
      <c r="Y111" s="125" t="n"/>
      <c r="Z111" s="125" t="n"/>
      <c r="AA111" s="125" t="n"/>
      <c r="AB111" s="125" t="n"/>
      <c r="AC111" s="125" t="n"/>
      <c r="AD111" s="125" t="n"/>
      <c r="AE111" s="125" t="n"/>
      <c r="AF111" s="125" t="n"/>
      <c r="AG111" s="125" t="n"/>
      <c r="AH111" s="125" t="n"/>
      <c r="AI111" s="125" t="n"/>
      <c r="AJ111" s="125" t="n"/>
      <c r="AK111" s="125" t="n"/>
      <c r="AL111" s="125" t="n"/>
      <c r="AM111" s="125" t="n"/>
      <c r="AN111" s="125" t="n"/>
      <c r="AO111" s="125" t="n"/>
      <c r="AP111" s="125" t="n"/>
      <c r="AQ111" s="125" t="n"/>
      <c r="AR111" s="125" t="n"/>
      <c r="AS111" s="125" t="n"/>
      <c r="AT111" s="125" t="n"/>
      <c r="AU111" s="125" t="n"/>
      <c r="AV111" s="125" t="n"/>
      <c r="AW111" s="125" t="n"/>
      <c r="AX111" s="125" t="n"/>
      <c r="AY111" s="125" t="n"/>
      <c r="AZ111" s="125" t="n"/>
      <c r="BA111" s="125" t="n"/>
      <c r="BB111" s="125" t="n"/>
      <c r="BC111" s="125" t="n"/>
      <c r="BD111" s="125" t="n"/>
      <c r="BE111" s="125" t="n"/>
      <c r="BF111" s="125" t="n"/>
      <c r="BG111" s="125" t="n"/>
      <c r="BH111" s="126" t="n"/>
      <c r="BI111" s="127" t="n"/>
    </row>
    <row r="112">
      <c r="A112" s="45" t="n">
        <v>39</v>
      </c>
      <c r="B112" s="56" t="n">
        <v>1</v>
      </c>
      <c r="C112" s="125" t="n"/>
      <c r="D112" s="125" t="n"/>
      <c r="E112" s="125" t="n"/>
      <c r="F112" s="125" t="n"/>
      <c r="G112" s="125" t="n"/>
      <c r="H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A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c r="AT112" s="125" t="n"/>
      <c r="AU112" s="125" t="n"/>
      <c r="AV112" s="125" t="n"/>
      <c r="AW112" s="125" t="n"/>
      <c r="AX112" s="125" t="n"/>
      <c r="AY112" s="125" t="n"/>
      <c r="AZ112" s="125" t="n"/>
      <c r="BA112" s="125" t="n"/>
      <c r="BB112" s="125" t="n"/>
      <c r="BC112" s="125" t="n"/>
      <c r="BD112" s="125" t="n"/>
      <c r="BE112" s="125" t="n"/>
      <c r="BF112" s="125" t="n"/>
      <c r="BG112" s="125" t="n"/>
      <c r="BH112" s="126" t="n"/>
      <c r="BI112" s="127" t="n"/>
    </row>
    <row r="113">
      <c r="A113" s="45" t="n">
        <v>40</v>
      </c>
      <c r="B113" s="56" t="n">
        <v>1</v>
      </c>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c r="V113" s="125" t="n"/>
      <c r="W113" s="125" t="n"/>
      <c r="X113" s="125" t="n"/>
      <c r="Y113" s="125" t="n"/>
      <c r="Z113" s="125" t="n"/>
      <c r="AA113" s="125" t="n"/>
      <c r="AB113" s="125" t="n"/>
      <c r="AC113" s="125" t="n"/>
      <c r="AD113" s="125" t="n"/>
      <c r="AE113" s="125" t="n"/>
      <c r="AF113" s="125" t="n"/>
      <c r="AG113" s="125" t="n"/>
      <c r="AH113" s="125" t="n"/>
      <c r="AI113" s="125" t="n"/>
      <c r="AJ113" s="125" t="n"/>
      <c r="AK113" s="125" t="n"/>
      <c r="AL113" s="125" t="n"/>
      <c r="AM113" s="125" t="n"/>
      <c r="AN113" s="125" t="n"/>
      <c r="AO113" s="125" t="n"/>
      <c r="AP113" s="125" t="n"/>
      <c r="AQ113" s="125" t="n"/>
      <c r="AR113" s="125" t="n"/>
      <c r="AS113" s="125" t="n"/>
      <c r="AT113" s="125" t="n"/>
      <c r="AU113" s="125" t="n"/>
      <c r="AV113" s="125" t="n"/>
      <c r="AW113" s="125" t="n"/>
      <c r="AX113" s="125" t="n"/>
      <c r="AY113" s="125" t="n"/>
      <c r="AZ113" s="125" t="n"/>
      <c r="BA113" s="125" t="n"/>
      <c r="BB113" s="125" t="n"/>
      <c r="BC113" s="125" t="n"/>
      <c r="BD113" s="125" t="n"/>
      <c r="BE113" s="125" t="n"/>
      <c r="BF113" s="125" t="n"/>
      <c r="BG113" s="125" t="n"/>
      <c r="BH113" s="126" t="n"/>
      <c r="BI113" s="127" t="n"/>
    </row>
    <row r="114">
      <c r="A114" s="45" t="n">
        <v>41</v>
      </c>
      <c r="B114" s="56" t="n">
        <v>1</v>
      </c>
      <c r="C114" s="125" t="n"/>
      <c r="D114" s="125" t="n"/>
      <c r="E114" s="125" t="n"/>
      <c r="F114" s="125" t="n"/>
      <c r="G114" s="125" t="n"/>
      <c r="H114" s="125" t="n"/>
      <c r="I114" s="125" t="n"/>
      <c r="J114" s="125" t="n"/>
      <c r="K114" s="125" t="n"/>
      <c r="L114" s="125" t="n"/>
      <c r="M114" s="125" t="n"/>
      <c r="N114" s="125" t="n"/>
      <c r="O114" s="125" t="n"/>
      <c r="P114" s="125" t="n"/>
      <c r="Q114" s="125" t="n"/>
      <c r="R114" s="125" t="n"/>
      <c r="S114" s="125" t="n"/>
      <c r="T114" s="125" t="n"/>
      <c r="U114" s="125" t="n"/>
      <c r="V114" s="125" t="n"/>
      <c r="W114" s="125" t="n"/>
      <c r="X114" s="125" t="n"/>
      <c r="Y114" s="125" t="n"/>
      <c r="Z114" s="125" t="n"/>
      <c r="AA114" s="125" t="n"/>
      <c r="AB114" s="125" t="n"/>
      <c r="AC114" s="125" t="n"/>
      <c r="AD114" s="125" t="n"/>
      <c r="AE114" s="125" t="n"/>
      <c r="AF114" s="125" t="n"/>
      <c r="AG114" s="125" t="n"/>
      <c r="AH114" s="125" t="n"/>
      <c r="AI114" s="125" t="n"/>
      <c r="AJ114" s="125" t="n"/>
      <c r="AK114" s="125" t="n"/>
      <c r="AL114" s="125" t="n"/>
      <c r="AM114" s="125" t="n"/>
      <c r="AN114" s="125" t="n"/>
      <c r="AO114" s="125" t="n"/>
      <c r="AP114" s="125" t="n"/>
      <c r="AQ114" s="125" t="n"/>
      <c r="AR114" s="125" t="n"/>
      <c r="AS114" s="125" t="n"/>
      <c r="AT114" s="125" t="n"/>
      <c r="AU114" s="125" t="n"/>
      <c r="AV114" s="125" t="n"/>
      <c r="AW114" s="125" t="n"/>
      <c r="AX114" s="125" t="n"/>
      <c r="AY114" s="125" t="n"/>
      <c r="AZ114" s="125" t="n"/>
      <c r="BA114" s="125" t="n"/>
      <c r="BB114" s="125" t="n"/>
      <c r="BC114" s="125" t="n"/>
      <c r="BD114" s="125" t="n"/>
      <c r="BE114" s="125" t="n"/>
      <c r="BF114" s="125" t="n"/>
      <c r="BG114" s="125" t="n"/>
      <c r="BH114" s="126" t="n"/>
      <c r="BI114" s="127" t="n"/>
    </row>
    <row r="115">
      <c r="A115" s="45" t="n">
        <v>42</v>
      </c>
      <c r="B115" s="56" t="n">
        <v>1</v>
      </c>
      <c r="C115" s="125" t="n"/>
      <c r="D115" s="125" t="n"/>
      <c r="E115" s="125" t="n"/>
      <c r="F115" s="125" t="n"/>
      <c r="G115" s="125" t="n"/>
      <c r="H115" s="125" t="n"/>
      <c r="I115" s="125" t="n"/>
      <c r="J115" s="125" t="n"/>
      <c r="K115" s="125" t="n"/>
      <c r="L115" s="125" t="n"/>
      <c r="M115" s="125" t="n"/>
      <c r="N115" s="125" t="n"/>
      <c r="O115" s="125" t="n"/>
      <c r="P115" s="125" t="n"/>
      <c r="Q115" s="125" t="n"/>
      <c r="R115" s="125" t="n"/>
      <c r="S115" s="125" t="n"/>
      <c r="T115" s="125" t="n"/>
      <c r="U115" s="125" t="n"/>
      <c r="V115" s="125" t="n"/>
      <c r="W115" s="125" t="n"/>
      <c r="X115" s="125" t="n"/>
      <c r="Y115" s="125" t="n"/>
      <c r="Z115" s="125" t="n"/>
      <c r="AA115" s="125" t="n"/>
      <c r="AB115" s="125" t="n"/>
      <c r="AC115" s="125" t="n"/>
      <c r="AD115" s="125" t="n"/>
      <c r="AE115" s="125" t="n"/>
      <c r="AF115" s="125" t="n"/>
      <c r="AG115" s="125" t="n"/>
      <c r="AH115" s="125" t="n"/>
      <c r="AI115" s="125" t="n"/>
      <c r="AJ115" s="125" t="n"/>
      <c r="AK115" s="125" t="n"/>
      <c r="AL115" s="125" t="n"/>
      <c r="AM115" s="125" t="n"/>
      <c r="AN115" s="125" t="n"/>
      <c r="AO115" s="125" t="n"/>
      <c r="AP115" s="125" t="n"/>
      <c r="AQ115" s="125" t="n"/>
      <c r="AR115" s="125" t="n"/>
      <c r="AS115" s="125" t="n"/>
      <c r="AT115" s="125" t="n"/>
      <c r="AU115" s="125" t="n"/>
      <c r="AV115" s="125" t="n"/>
      <c r="AW115" s="125" t="n"/>
      <c r="AX115" s="125" t="n"/>
      <c r="AY115" s="125" t="n"/>
      <c r="AZ115" s="125" t="n"/>
      <c r="BA115" s="125" t="n"/>
      <c r="BB115" s="125" t="n"/>
      <c r="BC115" s="125" t="n"/>
      <c r="BD115" s="125" t="n"/>
      <c r="BE115" s="125" t="n"/>
      <c r="BF115" s="125" t="n"/>
      <c r="BG115" s="125" t="n"/>
      <c r="BH115" s="126" t="n"/>
      <c r="BI115" s="127" t="n"/>
    </row>
    <row r="116">
      <c r="A116" s="45" t="n">
        <v>43</v>
      </c>
      <c r="B116" s="56" t="n">
        <v>1</v>
      </c>
      <c r="C116" s="125" t="n"/>
      <c r="D116" s="125" t="n"/>
      <c r="E116" s="125" t="n"/>
      <c r="F116" s="125" t="n"/>
      <c r="G116" s="125" t="n"/>
      <c r="H116" s="125" t="n"/>
      <c r="I116" s="125" t="n"/>
      <c r="J116" s="125" t="n"/>
      <c r="K116" s="125" t="n"/>
      <c r="L116" s="125" t="n"/>
      <c r="M116" s="125" t="n"/>
      <c r="N116" s="125" t="n"/>
      <c r="O116" s="125" t="n"/>
      <c r="P116" s="125" t="n"/>
      <c r="Q116" s="125" t="n"/>
      <c r="R116" s="125" t="n"/>
      <c r="S116" s="125" t="n"/>
      <c r="T116" s="125" t="n"/>
      <c r="U116" s="125" t="n"/>
      <c r="V116" s="125" t="n"/>
      <c r="W116" s="125" t="n"/>
      <c r="X116" s="125" t="n"/>
      <c r="Y116" s="125" t="n"/>
      <c r="Z116" s="125" t="n"/>
      <c r="AA116" s="125" t="n"/>
      <c r="AB116" s="125" t="n"/>
      <c r="AC116" s="125" t="n"/>
      <c r="AD116" s="125" t="n"/>
      <c r="AE116" s="125" t="n"/>
      <c r="AF116" s="125" t="n"/>
      <c r="AG116" s="125" t="n"/>
      <c r="AH116" s="125" t="n"/>
      <c r="AI116" s="125" t="n"/>
      <c r="AJ116" s="125" t="n"/>
      <c r="AK116" s="125" t="n"/>
      <c r="AL116" s="125" t="n"/>
      <c r="AM116" s="125" t="n"/>
      <c r="AN116" s="125" t="n"/>
      <c r="AO116" s="125" t="n"/>
      <c r="AP116" s="125" t="n"/>
      <c r="AQ116" s="125" t="n"/>
      <c r="AR116" s="125" t="n"/>
      <c r="AS116" s="125" t="n"/>
      <c r="AT116" s="125" t="n"/>
      <c r="AU116" s="125" t="n"/>
      <c r="AV116" s="125" t="n"/>
      <c r="AW116" s="125" t="n"/>
      <c r="AX116" s="125" t="n"/>
      <c r="AY116" s="125" t="n"/>
      <c r="AZ116" s="125" t="n"/>
      <c r="BA116" s="125" t="n"/>
      <c r="BB116" s="125" t="n"/>
      <c r="BC116" s="125" t="n"/>
      <c r="BD116" s="125" t="n"/>
      <c r="BE116" s="125" t="n"/>
      <c r="BF116" s="125" t="n"/>
      <c r="BG116" s="125" t="n"/>
      <c r="BH116" s="126" t="n"/>
      <c r="BI116" s="127" t="n"/>
    </row>
    <row r="117">
      <c r="A117" s="45" t="n">
        <v>44</v>
      </c>
      <c r="B117" s="56" t="n">
        <v>1</v>
      </c>
      <c r="C117" s="125" t="n"/>
      <c r="D117" s="125" t="n"/>
      <c r="E117" s="125" t="n"/>
      <c r="F117" s="125" t="n"/>
      <c r="G117" s="125" t="n"/>
      <c r="H117" s="125" t="n"/>
      <c r="I117" s="125" t="n"/>
      <c r="J117" s="125" t="n"/>
      <c r="K117" s="125" t="n"/>
      <c r="L117" s="125" t="n"/>
      <c r="M117" s="125" t="n"/>
      <c r="N117" s="125" t="n"/>
      <c r="O117" s="125" t="n"/>
      <c r="P117" s="125" t="n"/>
      <c r="Q117" s="125" t="n"/>
      <c r="R117" s="125" t="n"/>
      <c r="S117" s="125" t="n"/>
      <c r="T117" s="125" t="n"/>
      <c r="U117" s="125" t="n"/>
      <c r="V117" s="125" t="n"/>
      <c r="W117" s="125" t="n"/>
      <c r="X117" s="125" t="n"/>
      <c r="Y117" s="125" t="n"/>
      <c r="Z117" s="125" t="n"/>
      <c r="AA117" s="125" t="n"/>
      <c r="AB117" s="125" t="n"/>
      <c r="AC117" s="125" t="n"/>
      <c r="AD117" s="125" t="n"/>
      <c r="AE117" s="125" t="n"/>
      <c r="AF117" s="125" t="n"/>
      <c r="AG117" s="125" t="n"/>
      <c r="AH117" s="125" t="n"/>
      <c r="AI117" s="125" t="n"/>
      <c r="AJ117" s="125" t="n"/>
      <c r="AK117" s="125" t="n"/>
      <c r="AL117" s="125" t="n"/>
      <c r="AM117" s="125" t="n"/>
      <c r="AN117" s="125" t="n"/>
      <c r="AO117" s="125" t="n"/>
      <c r="AP117" s="125" t="n"/>
      <c r="AQ117" s="125" t="n"/>
      <c r="AR117" s="125" t="n"/>
      <c r="AS117" s="125" t="n"/>
      <c r="AT117" s="125" t="n"/>
      <c r="AU117" s="125" t="n"/>
      <c r="AV117" s="125" t="n"/>
      <c r="AW117" s="125" t="n"/>
      <c r="AX117" s="125" t="n"/>
      <c r="AY117" s="125" t="n"/>
      <c r="AZ117" s="125" t="n"/>
      <c r="BA117" s="125" t="n"/>
      <c r="BB117" s="125" t="n"/>
      <c r="BC117" s="125" t="n"/>
      <c r="BD117" s="125" t="n"/>
      <c r="BE117" s="125" t="n"/>
      <c r="BF117" s="125" t="n"/>
      <c r="BG117" s="125" t="n"/>
      <c r="BH117" s="126" t="n"/>
      <c r="BI117" s="127" t="n"/>
    </row>
    <row r="118">
      <c r="A118" s="45" t="n">
        <v>45</v>
      </c>
      <c r="B118" s="56" t="n">
        <v>1</v>
      </c>
      <c r="C118" s="125" t="n"/>
      <c r="D118" s="125" t="n"/>
      <c r="E118" s="125" t="n"/>
      <c r="F118" s="125" t="n"/>
      <c r="G118" s="125" t="n"/>
      <c r="H118" s="125" t="n"/>
      <c r="I118" s="125" t="n"/>
      <c r="J118" s="125" t="n"/>
      <c r="K118" s="125" t="n"/>
      <c r="L118" s="125" t="n"/>
      <c r="M118" s="125" t="n"/>
      <c r="N118" s="125" t="n"/>
      <c r="O118" s="125" t="n"/>
      <c r="P118" s="125" t="n"/>
      <c r="Q118" s="125" t="n"/>
      <c r="R118" s="125" t="n"/>
      <c r="S118" s="125" t="n"/>
      <c r="T118" s="125" t="n"/>
      <c r="U118" s="125" t="n"/>
      <c r="V118" s="125" t="n"/>
      <c r="W118" s="125" t="n"/>
      <c r="X118" s="125" t="n"/>
      <c r="Y118" s="125" t="n"/>
      <c r="Z118" s="125" t="n"/>
      <c r="AA118" s="125" t="n"/>
      <c r="AB118" s="125" t="n"/>
      <c r="AC118" s="125" t="n"/>
      <c r="AD118" s="125" t="n"/>
      <c r="AE118" s="125" t="n"/>
      <c r="AF118" s="125" t="n"/>
      <c r="AG118" s="125" t="n"/>
      <c r="AH118" s="125" t="n"/>
      <c r="AI118" s="125" t="n"/>
      <c r="AJ118" s="125" t="n"/>
      <c r="AK118" s="125" t="n"/>
      <c r="AL118" s="125" t="n"/>
      <c r="AM118" s="125" t="n"/>
      <c r="AN118" s="125" t="n"/>
      <c r="AO118" s="125" t="n"/>
      <c r="AP118" s="125" t="n"/>
      <c r="AQ118" s="125" t="n"/>
      <c r="AR118" s="125" t="n"/>
      <c r="AS118" s="125" t="n"/>
      <c r="AT118" s="125" t="n"/>
      <c r="AU118" s="125" t="n"/>
      <c r="AV118" s="125" t="n"/>
      <c r="AW118" s="125" t="n"/>
      <c r="AX118" s="125" t="n"/>
      <c r="AY118" s="125" t="n"/>
      <c r="AZ118" s="125" t="n"/>
      <c r="BA118" s="125" t="n"/>
      <c r="BB118" s="125" t="n"/>
      <c r="BC118" s="125" t="n"/>
      <c r="BD118" s="125" t="n"/>
      <c r="BE118" s="125" t="n"/>
      <c r="BF118" s="125" t="n"/>
      <c r="BG118" s="125" t="n"/>
      <c r="BH118" s="126" t="n"/>
      <c r="BI118" s="127" t="n"/>
    </row>
    <row r="119">
      <c r="A119" s="45" t="n">
        <v>46</v>
      </c>
      <c r="B119" s="56" t="n">
        <v>1</v>
      </c>
      <c r="C119" s="125" t="n"/>
      <c r="D119" s="125" t="n"/>
      <c r="E119" s="125" t="n"/>
      <c r="F119" s="125" t="n"/>
      <c r="G119" s="125" t="n"/>
      <c r="H119" s="125" t="n"/>
      <c r="I119" s="125" t="n"/>
      <c r="J119" s="125" t="n"/>
      <c r="K119" s="125" t="n"/>
      <c r="L119" s="125" t="n"/>
      <c r="M119" s="125" t="n"/>
      <c r="N119" s="125" t="n"/>
      <c r="O119" s="125" t="n"/>
      <c r="P119" s="125" t="n"/>
      <c r="Q119" s="125" t="n"/>
      <c r="R119" s="125" t="n"/>
      <c r="S119" s="125" t="n"/>
      <c r="T119" s="125" t="n"/>
      <c r="U119" s="125" t="n"/>
      <c r="V119" s="125" t="n"/>
      <c r="W119" s="125" t="n"/>
      <c r="X119" s="125" t="n"/>
      <c r="Y119" s="125" t="n"/>
      <c r="Z119" s="125" t="n"/>
      <c r="AA119" s="125" t="n"/>
      <c r="AB119" s="125" t="n"/>
      <c r="AC119" s="125" t="n"/>
      <c r="AD119" s="125" t="n"/>
      <c r="AE119" s="125" t="n"/>
      <c r="AF119" s="125" t="n"/>
      <c r="AG119" s="125" t="n"/>
      <c r="AH119" s="125" t="n"/>
      <c r="AI119" s="125" t="n"/>
      <c r="AJ119" s="125" t="n"/>
      <c r="AK119" s="125" t="n"/>
      <c r="AL119" s="125" t="n"/>
      <c r="AM119" s="125" t="n"/>
      <c r="AN119" s="125" t="n"/>
      <c r="AO119" s="125" t="n"/>
      <c r="AP119" s="125" t="n"/>
      <c r="AQ119" s="125" t="n"/>
      <c r="AR119" s="125" t="n"/>
      <c r="AS119" s="125" t="n"/>
      <c r="AT119" s="125" t="n"/>
      <c r="AU119" s="125" t="n"/>
      <c r="AV119" s="125" t="n"/>
      <c r="AW119" s="125" t="n"/>
      <c r="AX119" s="125" t="n"/>
      <c r="AY119" s="125" t="n"/>
      <c r="AZ119" s="125" t="n"/>
      <c r="BA119" s="125" t="n"/>
      <c r="BB119" s="125" t="n"/>
      <c r="BC119" s="125" t="n"/>
      <c r="BD119" s="125" t="n"/>
      <c r="BE119" s="125" t="n"/>
      <c r="BF119" s="125" t="n"/>
      <c r="BG119" s="125" t="n"/>
      <c r="BH119" s="126" t="n"/>
      <c r="BI119" s="127" t="n"/>
    </row>
    <row r="120">
      <c r="A120" s="45" t="n">
        <v>47</v>
      </c>
      <c r="B120" s="56" t="n">
        <v>1</v>
      </c>
      <c r="C120" s="125" t="n"/>
      <c r="D120" s="125" t="n"/>
      <c r="E120" s="125" t="n"/>
      <c r="F120" s="125" t="n"/>
      <c r="G120" s="125" t="n"/>
      <c r="H120" s="125" t="n"/>
      <c r="I120" s="125" t="n"/>
      <c r="J120" s="125" t="n"/>
      <c r="K120" s="125" t="n"/>
      <c r="L120" s="125" t="n"/>
      <c r="M120" s="125" t="n"/>
      <c r="N120" s="125" t="n"/>
      <c r="O120" s="125" t="n"/>
      <c r="P120" s="125" t="n"/>
      <c r="Q120" s="125" t="n"/>
      <c r="R120" s="125" t="n"/>
      <c r="S120" s="125" t="n"/>
      <c r="T120" s="125" t="n"/>
      <c r="U120" s="125" t="n"/>
      <c r="V120" s="125" t="n"/>
      <c r="W120" s="125" t="n"/>
      <c r="X120" s="125" t="n"/>
      <c r="Y120" s="125" t="n"/>
      <c r="Z120" s="125" t="n"/>
      <c r="AA120" s="125" t="n"/>
      <c r="AB120" s="125" t="n"/>
      <c r="AC120" s="125" t="n"/>
      <c r="AD120" s="125" t="n"/>
      <c r="AE120" s="125" t="n"/>
      <c r="AF120" s="125" t="n"/>
      <c r="AG120" s="125" t="n"/>
      <c r="AH120" s="125" t="n"/>
      <c r="AI120" s="125" t="n"/>
      <c r="AJ120" s="125" t="n"/>
      <c r="AK120" s="125" t="n"/>
      <c r="AL120" s="125" t="n"/>
      <c r="AM120" s="125" t="n"/>
      <c r="AN120" s="125" t="n"/>
      <c r="AO120" s="125" t="n"/>
      <c r="AP120" s="125" t="n"/>
      <c r="AQ120" s="125" t="n"/>
      <c r="AR120" s="125" t="n"/>
      <c r="AS120" s="125" t="n"/>
      <c r="AT120" s="125" t="n"/>
      <c r="AU120" s="125" t="n"/>
      <c r="AV120" s="125" t="n"/>
      <c r="AW120" s="125" t="n"/>
      <c r="AX120" s="125" t="n"/>
      <c r="AY120" s="125" t="n"/>
      <c r="AZ120" s="125" t="n"/>
      <c r="BA120" s="125" t="n"/>
      <c r="BB120" s="125" t="n"/>
      <c r="BC120" s="125" t="n"/>
      <c r="BD120" s="125" t="n"/>
      <c r="BE120" s="125" t="n"/>
      <c r="BF120" s="125" t="n"/>
      <c r="BG120" s="125" t="n"/>
      <c r="BH120" s="126" t="n"/>
      <c r="BI120" s="127" t="n"/>
    </row>
    <row r="121">
      <c r="A121" s="45" t="n">
        <v>48</v>
      </c>
      <c r="B121" s="56" t="n">
        <v>1</v>
      </c>
      <c r="C121" s="125" t="n"/>
      <c r="D121" s="125" t="n"/>
      <c r="E121" s="125" t="n"/>
      <c r="F121" s="125" t="n"/>
      <c r="G121" s="125" t="n"/>
      <c r="H121" s="125" t="n"/>
      <c r="I121" s="125" t="n"/>
      <c r="J121" s="125" t="n"/>
      <c r="K121" s="125" t="n"/>
      <c r="L121" s="125" t="n"/>
      <c r="M121" s="125" t="n"/>
      <c r="N121" s="125" t="n"/>
      <c r="O121" s="125" t="n"/>
      <c r="P121" s="125" t="n"/>
      <c r="Q121" s="125" t="n"/>
      <c r="R121" s="125" t="n"/>
      <c r="S121" s="125" t="n"/>
      <c r="T121" s="125" t="n"/>
      <c r="U121" s="125" t="n"/>
      <c r="V121" s="125" t="n"/>
      <c r="W121" s="125" t="n"/>
      <c r="X121" s="125" t="n"/>
      <c r="Y121" s="125" t="n"/>
      <c r="Z121" s="125" t="n"/>
      <c r="AA121" s="125" t="n"/>
      <c r="AB121" s="125" t="n"/>
      <c r="AC121" s="125" t="n"/>
      <c r="AD121" s="125" t="n"/>
      <c r="AE121" s="125" t="n"/>
      <c r="AF121" s="125" t="n"/>
      <c r="AG121" s="125" t="n"/>
      <c r="AH121" s="125" t="n"/>
      <c r="AI121" s="125" t="n"/>
      <c r="AJ121" s="125" t="n"/>
      <c r="AK121" s="125" t="n"/>
      <c r="AL121" s="125" t="n"/>
      <c r="AM121" s="125" t="n"/>
      <c r="AN121" s="125" t="n"/>
      <c r="AO121" s="125" t="n"/>
      <c r="AP121" s="125" t="n"/>
      <c r="AQ121" s="125" t="n"/>
      <c r="AR121" s="125" t="n"/>
      <c r="AS121" s="125" t="n"/>
      <c r="AT121" s="125" t="n"/>
      <c r="AU121" s="125" t="n"/>
      <c r="AV121" s="125" t="n"/>
      <c r="AW121" s="125" t="n"/>
      <c r="AX121" s="125" t="n"/>
      <c r="AY121" s="125" t="n"/>
      <c r="AZ121" s="125" t="n"/>
      <c r="BA121" s="125" t="n"/>
      <c r="BB121" s="125" t="n"/>
      <c r="BC121" s="125" t="n"/>
      <c r="BD121" s="125" t="n"/>
      <c r="BE121" s="125" t="n"/>
      <c r="BF121" s="125" t="n"/>
      <c r="BG121" s="125" t="n"/>
      <c r="BH121" s="126" t="n"/>
      <c r="BI121" s="127" t="n"/>
    </row>
    <row r="122">
      <c r="A122" s="45" t="n">
        <v>49</v>
      </c>
      <c r="B122" s="56" t="n">
        <v>1</v>
      </c>
      <c r="C122" s="125" t="n"/>
      <c r="D122" s="125" t="n"/>
      <c r="E122" s="125" t="n"/>
      <c r="F122" s="125" t="n"/>
      <c r="G122" s="125" t="n"/>
      <c r="H122" s="125" t="n"/>
      <c r="I122" s="125" t="n"/>
      <c r="J122" s="125" t="n"/>
      <c r="K122" s="125" t="n"/>
      <c r="L122" s="125" t="n"/>
      <c r="M122" s="125" t="n"/>
      <c r="N122" s="125" t="n"/>
      <c r="O122" s="125" t="n"/>
      <c r="P122" s="125" t="n"/>
      <c r="Q122" s="125" t="n"/>
      <c r="R122" s="125" t="n"/>
      <c r="S122" s="125" t="n"/>
      <c r="T122" s="125" t="n"/>
      <c r="U122" s="125" t="n"/>
      <c r="V122" s="125" t="n"/>
      <c r="W122" s="125" t="n"/>
      <c r="X122" s="125" t="n"/>
      <c r="Y122" s="125" t="n"/>
      <c r="Z122" s="125" t="n"/>
      <c r="AA122" s="125" t="n"/>
      <c r="AB122" s="125" t="n"/>
      <c r="AC122" s="125" t="n"/>
      <c r="AD122" s="125" t="n"/>
      <c r="AE122" s="125" t="n"/>
      <c r="AF122" s="125" t="n"/>
      <c r="AG122" s="125" t="n"/>
      <c r="AH122" s="125" t="n"/>
      <c r="AI122" s="125" t="n"/>
      <c r="AJ122" s="125" t="n"/>
      <c r="AK122" s="125" t="n"/>
      <c r="AL122" s="125" t="n"/>
      <c r="AM122" s="125" t="n"/>
      <c r="AN122" s="125" t="n"/>
      <c r="AO122" s="125" t="n"/>
      <c r="AP122" s="125" t="n"/>
      <c r="AQ122" s="125" t="n"/>
      <c r="AR122" s="125" t="n"/>
      <c r="AS122" s="125" t="n"/>
      <c r="AT122" s="125" t="n"/>
      <c r="AU122" s="125" t="n"/>
      <c r="AV122" s="125" t="n"/>
      <c r="AW122" s="125" t="n"/>
      <c r="AX122" s="125" t="n"/>
      <c r="AY122" s="125" t="n"/>
      <c r="AZ122" s="125" t="n"/>
      <c r="BA122" s="125" t="n"/>
      <c r="BB122" s="125" t="n"/>
      <c r="BC122" s="125" t="n"/>
      <c r="BD122" s="125" t="n"/>
      <c r="BE122" s="125" t="n"/>
      <c r="BF122" s="125" t="n"/>
      <c r="BG122" s="125" t="n"/>
      <c r="BH122" s="126" t="n"/>
      <c r="BI122" s="127" t="n"/>
    </row>
    <row r="123">
      <c r="A123" s="45" t="n">
        <v>50</v>
      </c>
      <c r="B123" s="56" t="n">
        <v>1</v>
      </c>
      <c r="C123" s="125" t="n"/>
      <c r="D123" s="125" t="n"/>
      <c r="E123" s="125" t="n"/>
      <c r="F123" s="125" t="n"/>
      <c r="G123" s="125" t="n"/>
      <c r="H123" s="125" t="n"/>
      <c r="I123" s="125" t="n"/>
      <c r="J123" s="125" t="n"/>
      <c r="K123" s="125" t="n"/>
      <c r="L123" s="125" t="n"/>
      <c r="M123" s="125" t="n"/>
      <c r="N123" s="125" t="n"/>
      <c r="O123" s="125" t="n"/>
      <c r="P123" s="125" t="n"/>
      <c r="Q123" s="125" t="n"/>
      <c r="R123" s="125" t="n"/>
      <c r="S123" s="125" t="n"/>
      <c r="T123" s="125" t="n"/>
      <c r="U123" s="125" t="n"/>
      <c r="V123" s="125" t="n"/>
      <c r="W123" s="125" t="n"/>
      <c r="X123" s="125" t="n"/>
      <c r="Y123" s="125" t="n"/>
      <c r="Z123" s="125" t="n"/>
      <c r="AA123" s="125" t="n"/>
      <c r="AB123" s="125" t="n"/>
      <c r="AC123" s="125" t="n"/>
      <c r="AD123" s="125" t="n"/>
      <c r="AE123" s="125" t="n"/>
      <c r="AF123" s="125" t="n"/>
      <c r="AG123" s="125" t="n"/>
      <c r="AH123" s="125" t="n"/>
      <c r="AI123" s="125" t="n"/>
      <c r="AJ123" s="125" t="n"/>
      <c r="AK123" s="125" t="n"/>
      <c r="AL123" s="125" t="n"/>
      <c r="AM123" s="125" t="n"/>
      <c r="AN123" s="125" t="n"/>
      <c r="AO123" s="125" t="n"/>
      <c r="AP123" s="125" t="n"/>
      <c r="AQ123" s="125" t="n"/>
      <c r="AR123" s="125" t="n"/>
      <c r="AS123" s="125" t="n"/>
      <c r="AT123" s="125" t="n"/>
      <c r="AU123" s="125" t="n"/>
      <c r="AV123" s="125" t="n"/>
      <c r="AW123" s="125" t="n"/>
      <c r="AX123" s="125" t="n"/>
      <c r="AY123" s="125" t="n"/>
      <c r="AZ123" s="125" t="n"/>
      <c r="BA123" s="125" t="n"/>
      <c r="BB123" s="125" t="n"/>
      <c r="BC123" s="125" t="n"/>
      <c r="BD123" s="125" t="n"/>
      <c r="BE123" s="125" t="n"/>
      <c r="BF123" s="125" t="n"/>
      <c r="BG123" s="125" t="n"/>
      <c r="BH123" s="126" t="n"/>
      <c r="BI123" s="127" t="n"/>
    </row>
    <row r="124">
      <c r="A124" s="45" t="n">
        <v>51</v>
      </c>
      <c r="B124" s="56" t="n">
        <v>1</v>
      </c>
      <c r="C124" s="125" t="n"/>
      <c r="D124" s="125" t="n"/>
      <c r="E124" s="125" t="n"/>
      <c r="F124" s="125" t="n"/>
      <c r="G124" s="125" t="n"/>
      <c r="H124" s="125" t="n"/>
      <c r="I124" s="125" t="n"/>
      <c r="J124" s="125" t="n"/>
      <c r="K124" s="125" t="n"/>
      <c r="L124" s="125" t="n"/>
      <c r="M124" s="125" t="n"/>
      <c r="N124" s="125" t="n"/>
      <c r="O124" s="125" t="n"/>
      <c r="P124" s="125" t="n"/>
      <c r="Q124" s="125" t="n"/>
      <c r="R124" s="125" t="n"/>
      <c r="S124" s="125" t="n"/>
      <c r="T124" s="125" t="n"/>
      <c r="U124" s="125" t="n"/>
      <c r="V124" s="125" t="n"/>
      <c r="W124" s="125" t="n"/>
      <c r="X124" s="125" t="n"/>
      <c r="Y124" s="125" t="n"/>
      <c r="Z124" s="125" t="n"/>
      <c r="AA124" s="125" t="n"/>
      <c r="AB124" s="125" t="n"/>
      <c r="AC124" s="125" t="n"/>
      <c r="AD124" s="125" t="n"/>
      <c r="AE124" s="125" t="n"/>
      <c r="AF124" s="125" t="n"/>
      <c r="AG124" s="125" t="n"/>
      <c r="AH124" s="125" t="n"/>
      <c r="AI124" s="125" t="n"/>
      <c r="AJ124" s="125" t="n"/>
      <c r="AK124" s="125" t="n"/>
      <c r="AL124" s="125" t="n"/>
      <c r="AM124" s="125" t="n"/>
      <c r="AN124" s="125" t="n"/>
      <c r="AO124" s="125" t="n"/>
      <c r="AP124" s="125" t="n"/>
      <c r="AQ124" s="125" t="n"/>
      <c r="AR124" s="125" t="n"/>
      <c r="AS124" s="125" t="n"/>
      <c r="AT124" s="125" t="n"/>
      <c r="AU124" s="125" t="n"/>
      <c r="AV124" s="125" t="n"/>
      <c r="AW124" s="125" t="n"/>
      <c r="AX124" s="125" t="n"/>
      <c r="AY124" s="125" t="n"/>
      <c r="AZ124" s="125" t="n"/>
      <c r="BA124" s="125" t="n"/>
      <c r="BB124" s="125" t="n"/>
      <c r="BC124" s="125" t="n"/>
      <c r="BD124" s="125" t="n"/>
      <c r="BE124" s="125" t="n"/>
      <c r="BF124" s="125" t="n"/>
      <c r="BG124" s="125" t="n"/>
      <c r="BH124" s="126" t="n"/>
      <c r="BI124" s="127" t="n"/>
    </row>
    <row r="125">
      <c r="A125" s="45" t="n">
        <v>52</v>
      </c>
      <c r="B125" s="56" t="n">
        <v>1</v>
      </c>
      <c r="C125" s="125" t="n"/>
      <c r="D125" s="125" t="n"/>
      <c r="E125" s="125" t="n"/>
      <c r="F125" s="125" t="n"/>
      <c r="G125" s="125" t="n"/>
      <c r="H125" s="125" t="n"/>
      <c r="I125" s="125" t="n"/>
      <c r="J125" s="125" t="n"/>
      <c r="K125" s="125" t="n"/>
      <c r="L125" s="125" t="n"/>
      <c r="M125" s="125" t="n"/>
      <c r="N125" s="125" t="n"/>
      <c r="O125" s="125" t="n"/>
      <c r="P125" s="125" t="n"/>
      <c r="Q125" s="125" t="n"/>
      <c r="R125" s="125" t="n"/>
      <c r="S125" s="125" t="n"/>
      <c r="T125" s="125" t="n"/>
      <c r="U125" s="125" t="n"/>
      <c r="V125" s="125" t="n"/>
      <c r="W125" s="125" t="n"/>
      <c r="X125" s="125" t="n"/>
      <c r="Y125" s="125" t="n"/>
      <c r="Z125" s="125" t="n"/>
      <c r="AA125" s="125" t="n"/>
      <c r="AB125" s="125" t="n"/>
      <c r="AC125" s="125" t="n"/>
      <c r="AD125" s="125" t="n"/>
      <c r="AE125" s="125" t="n"/>
      <c r="AF125" s="125" t="n"/>
      <c r="AG125" s="125" t="n"/>
      <c r="AH125" s="125" t="n"/>
      <c r="AI125" s="125" t="n"/>
      <c r="AJ125" s="125" t="n"/>
      <c r="AK125" s="125" t="n"/>
      <c r="AL125" s="125" t="n"/>
      <c r="AM125" s="125" t="n"/>
      <c r="AN125" s="125" t="n"/>
      <c r="AO125" s="125" t="n"/>
      <c r="AP125" s="125" t="n"/>
      <c r="AQ125" s="125" t="n"/>
      <c r="AR125" s="125" t="n"/>
      <c r="AS125" s="125" t="n"/>
      <c r="AT125" s="125" t="n"/>
      <c r="AU125" s="125" t="n"/>
      <c r="AV125" s="125" t="n"/>
      <c r="AW125" s="125" t="n"/>
      <c r="AX125" s="125" t="n"/>
      <c r="AY125" s="125" t="n"/>
      <c r="AZ125" s="125" t="n"/>
      <c r="BA125" s="125" t="n"/>
      <c r="BB125" s="125" t="n"/>
      <c r="BC125" s="125" t="n"/>
      <c r="BD125" s="125" t="n"/>
      <c r="BE125" s="125" t="n"/>
      <c r="BF125" s="125" t="n"/>
      <c r="BG125" s="125" t="n"/>
      <c r="BH125" s="126" t="n"/>
      <c r="BI125" s="127" t="n"/>
    </row>
    <row r="126">
      <c r="A126" s="45" t="n">
        <v>53</v>
      </c>
      <c r="B126" s="56" t="n">
        <v>1</v>
      </c>
      <c r="C126" s="125" t="n"/>
      <c r="D126" s="125" t="n"/>
      <c r="E126" s="125" t="n"/>
      <c r="F126" s="125" t="n"/>
      <c r="G126" s="125" t="n"/>
      <c r="H126" s="125" t="n"/>
      <c r="I126" s="125" t="n"/>
      <c r="J126" s="125" t="n"/>
      <c r="K126" s="125" t="n"/>
      <c r="L126" s="125" t="n"/>
      <c r="M126" s="125" t="n"/>
      <c r="N126" s="125" t="n"/>
      <c r="O126" s="125" t="n"/>
      <c r="P126" s="125" t="n"/>
      <c r="Q126" s="125" t="n"/>
      <c r="R126" s="125" t="n"/>
      <c r="S126" s="125" t="n"/>
      <c r="T126" s="125" t="n"/>
      <c r="U126" s="125" t="n"/>
      <c r="V126" s="125" t="n"/>
      <c r="W126" s="125" t="n"/>
      <c r="X126" s="125" t="n"/>
      <c r="Y126" s="125" t="n"/>
      <c r="Z126" s="125" t="n"/>
      <c r="AA126" s="125" t="n"/>
      <c r="AB126" s="125" t="n"/>
      <c r="AC126" s="125" t="n"/>
      <c r="AD126" s="125" t="n"/>
      <c r="AE126" s="125" t="n"/>
      <c r="AF126" s="125" t="n"/>
      <c r="AG126" s="125" t="n"/>
      <c r="AH126" s="125" t="n"/>
      <c r="AI126" s="125" t="n"/>
      <c r="AJ126" s="125" t="n"/>
      <c r="AK126" s="125" t="n"/>
      <c r="AL126" s="125" t="n"/>
      <c r="AM126" s="125" t="n"/>
      <c r="AN126" s="125" t="n"/>
      <c r="AO126" s="125" t="n"/>
      <c r="AP126" s="125" t="n"/>
      <c r="AQ126" s="125" t="n"/>
      <c r="AR126" s="125" t="n"/>
      <c r="AS126" s="125" t="n"/>
      <c r="AT126" s="125" t="n"/>
      <c r="AU126" s="125" t="n"/>
      <c r="AV126" s="125" t="n"/>
      <c r="AW126" s="125" t="n"/>
      <c r="AX126" s="125" t="n"/>
      <c r="AY126" s="125" t="n"/>
      <c r="AZ126" s="125" t="n"/>
      <c r="BA126" s="125" t="n"/>
      <c r="BB126" s="125" t="n"/>
      <c r="BC126" s="125" t="n"/>
      <c r="BD126" s="125" t="n"/>
      <c r="BE126" s="125" t="n"/>
      <c r="BF126" s="125" t="n"/>
      <c r="BG126" s="125" t="n"/>
      <c r="BH126" s="126" t="n"/>
      <c r="BI126" s="127" t="n"/>
    </row>
    <row r="127">
      <c r="A127" s="45" t="n">
        <v>54</v>
      </c>
      <c r="B127" s="56" t="n">
        <v>1</v>
      </c>
      <c r="C127" s="125" t="n"/>
      <c r="D127" s="125" t="n"/>
      <c r="E127" s="125" t="n"/>
      <c r="F127" s="125" t="n"/>
      <c r="G127" s="125" t="n"/>
      <c r="H127" s="125" t="n"/>
      <c r="I127" s="125" t="n"/>
      <c r="J127" s="125" t="n"/>
      <c r="K127" s="125" t="n"/>
      <c r="L127" s="125" t="n"/>
      <c r="M127" s="125" t="n"/>
      <c r="N127" s="125" t="n"/>
      <c r="O127" s="125" t="n"/>
      <c r="P127" s="125" t="n"/>
      <c r="Q127" s="125" t="n"/>
      <c r="R127" s="125" t="n"/>
      <c r="S127" s="125" t="n"/>
      <c r="T127" s="125" t="n"/>
      <c r="U127" s="125" t="n"/>
      <c r="V127" s="125" t="n"/>
      <c r="W127" s="125" t="n"/>
      <c r="X127" s="125" t="n"/>
      <c r="Y127" s="125" t="n"/>
      <c r="Z127" s="125" t="n"/>
      <c r="AA127" s="125" t="n"/>
      <c r="AB127" s="125" t="n"/>
      <c r="AC127" s="125" t="n"/>
      <c r="AD127" s="125" t="n"/>
      <c r="AE127" s="125" t="n"/>
      <c r="AF127" s="125" t="n"/>
      <c r="AG127" s="125" t="n"/>
      <c r="AH127" s="125" t="n"/>
      <c r="AI127" s="125" t="n"/>
      <c r="AJ127" s="125" t="n"/>
      <c r="AK127" s="125" t="n"/>
      <c r="AL127" s="125" t="n"/>
      <c r="AM127" s="125" t="n"/>
      <c r="AN127" s="125" t="n"/>
      <c r="AO127" s="125" t="n"/>
      <c r="AP127" s="125" t="n"/>
      <c r="AQ127" s="125" t="n"/>
      <c r="AR127" s="125" t="n"/>
      <c r="AS127" s="125" t="n"/>
      <c r="AT127" s="125" t="n"/>
      <c r="AU127" s="125" t="n"/>
      <c r="AV127" s="125" t="n"/>
      <c r="AW127" s="125" t="n"/>
      <c r="AX127" s="125" t="n"/>
      <c r="AY127" s="125" t="n"/>
      <c r="AZ127" s="125" t="n"/>
      <c r="BA127" s="125" t="n"/>
      <c r="BB127" s="125" t="n"/>
      <c r="BC127" s="125" t="n"/>
      <c r="BD127" s="125" t="n"/>
      <c r="BE127" s="125" t="n"/>
      <c r="BF127" s="125" t="n"/>
      <c r="BG127" s="125" t="n"/>
      <c r="BH127" s="126" t="n"/>
      <c r="BI127" s="127" t="n"/>
    </row>
    <row r="128">
      <c r="A128" s="45" t="n">
        <v>55</v>
      </c>
      <c r="B128" s="56" t="n">
        <v>1</v>
      </c>
      <c r="C128" s="125" t="n"/>
      <c r="D128" s="125" t="n"/>
      <c r="E128" s="125" t="n"/>
      <c r="F128" s="125" t="n"/>
      <c r="G128" s="125" t="n"/>
      <c r="H128" s="125" t="n"/>
      <c r="I128" s="125" t="n"/>
      <c r="J128" s="125" t="n"/>
      <c r="K128" s="125" t="n"/>
      <c r="L128" s="125" t="n"/>
      <c r="M128" s="125" t="n"/>
      <c r="N128" s="125" t="n"/>
      <c r="O128" s="125" t="n"/>
      <c r="P128" s="125" t="n"/>
      <c r="Q128" s="125" t="n"/>
      <c r="R128" s="125" t="n"/>
      <c r="S128" s="125" t="n"/>
      <c r="T128" s="125" t="n"/>
      <c r="U128" s="125" t="n"/>
      <c r="V128" s="125" t="n"/>
      <c r="W128" s="125" t="n"/>
      <c r="X128" s="125" t="n"/>
      <c r="Y128" s="125" t="n"/>
      <c r="Z128" s="125" t="n"/>
      <c r="AA128" s="125" t="n"/>
      <c r="AB128" s="125" t="n"/>
      <c r="AC128" s="125" t="n"/>
      <c r="AD128" s="125" t="n"/>
      <c r="AE128" s="125" t="n"/>
      <c r="AF128" s="125" t="n"/>
      <c r="AG128" s="125" t="n"/>
      <c r="AH128" s="125" t="n"/>
      <c r="AI128" s="125" t="n"/>
      <c r="AJ128" s="125" t="n"/>
      <c r="AK128" s="125" t="n"/>
      <c r="AL128" s="125" t="n"/>
      <c r="AM128" s="125" t="n"/>
      <c r="AN128" s="125" t="n"/>
      <c r="AO128" s="125" t="n"/>
      <c r="AP128" s="125" t="n"/>
      <c r="AQ128" s="125" t="n"/>
      <c r="AR128" s="125" t="n"/>
      <c r="AS128" s="125" t="n"/>
      <c r="AT128" s="125" t="n"/>
      <c r="AU128" s="125" t="n"/>
      <c r="AV128" s="125" t="n"/>
      <c r="AW128" s="125" t="n"/>
      <c r="AX128" s="125" t="n"/>
      <c r="AY128" s="125" t="n"/>
      <c r="AZ128" s="125" t="n"/>
      <c r="BA128" s="125" t="n"/>
      <c r="BB128" s="125" t="n"/>
      <c r="BC128" s="125" t="n"/>
      <c r="BD128" s="125" t="n"/>
      <c r="BE128" s="125" t="n"/>
      <c r="BF128" s="125" t="n"/>
      <c r="BG128" s="125" t="n"/>
      <c r="BH128" s="126" t="n"/>
      <c r="BI128" s="127" t="n"/>
    </row>
    <row r="129">
      <c r="A129" s="45" t="n">
        <v>56</v>
      </c>
      <c r="B129" s="56" t="n">
        <v>1</v>
      </c>
      <c r="C129" s="125" t="n"/>
      <c r="D129" s="125" t="n"/>
      <c r="E129" s="125" t="n"/>
      <c r="F129" s="125" t="n"/>
      <c r="G129" s="125" t="n"/>
      <c r="H129" s="125" t="n"/>
      <c r="I129" s="125" t="n"/>
      <c r="J129" s="125" t="n"/>
      <c r="K129" s="125" t="n"/>
      <c r="L129" s="125" t="n"/>
      <c r="M129" s="125" t="n"/>
      <c r="N129" s="125" t="n"/>
      <c r="O129" s="125" t="n"/>
      <c r="P129" s="125" t="n"/>
      <c r="Q129" s="125" t="n"/>
      <c r="R129" s="125" t="n"/>
      <c r="S129" s="125" t="n"/>
      <c r="T129" s="125" t="n"/>
      <c r="U129" s="125" t="n"/>
      <c r="V129" s="125" t="n"/>
      <c r="W129" s="125" t="n"/>
      <c r="X129" s="125" t="n"/>
      <c r="Y129" s="125" t="n"/>
      <c r="Z129" s="125" t="n"/>
      <c r="AA129" s="125" t="n"/>
      <c r="AB129" s="125" t="n"/>
      <c r="AC129" s="125" t="n"/>
      <c r="AD129" s="125" t="n"/>
      <c r="AE129" s="125" t="n"/>
      <c r="AF129" s="125" t="n"/>
      <c r="AG129" s="125" t="n"/>
      <c r="AH129" s="125" t="n"/>
      <c r="AI129" s="125" t="n"/>
      <c r="AJ129" s="125" t="n"/>
      <c r="AK129" s="125" t="n"/>
      <c r="AL129" s="125" t="n"/>
      <c r="AM129" s="125" t="n"/>
      <c r="AN129" s="125" t="n"/>
      <c r="AO129" s="125" t="n"/>
      <c r="AP129" s="125" t="n"/>
      <c r="AQ129" s="125" t="n"/>
      <c r="AR129" s="125" t="n"/>
      <c r="AS129" s="125" t="n"/>
      <c r="AT129" s="125" t="n"/>
      <c r="AU129" s="125" t="n"/>
      <c r="AV129" s="125" t="n"/>
      <c r="AW129" s="125" t="n"/>
      <c r="AX129" s="125" t="n"/>
      <c r="AY129" s="125" t="n"/>
      <c r="AZ129" s="125" t="n"/>
      <c r="BA129" s="125" t="n"/>
      <c r="BB129" s="125" t="n"/>
      <c r="BC129" s="125" t="n"/>
      <c r="BD129" s="125" t="n"/>
      <c r="BE129" s="125" t="n"/>
      <c r="BF129" s="125" t="n"/>
      <c r="BG129" s="125" t="n"/>
      <c r="BH129" s="126" t="n"/>
      <c r="BI129" s="127" t="n"/>
    </row>
    <row r="130">
      <c r="A130" s="45" t="n">
        <v>57</v>
      </c>
      <c r="B130" s="56" t="n">
        <v>1</v>
      </c>
      <c r="C130" s="125" t="n"/>
      <c r="D130" s="125" t="n"/>
      <c r="E130" s="125" t="n"/>
      <c r="F130" s="125" t="n"/>
      <c r="G130" s="125" t="n"/>
      <c r="H130" s="125" t="n"/>
      <c r="I130" s="125" t="n"/>
      <c r="J130" s="125" t="n"/>
      <c r="K130" s="125" t="n"/>
      <c r="L130" s="125" t="n"/>
      <c r="M130" s="125" t="n"/>
      <c r="N130" s="125" t="n"/>
      <c r="O130" s="125" t="n"/>
      <c r="P130" s="125" t="n"/>
      <c r="Q130" s="125" t="n"/>
      <c r="R130" s="125" t="n"/>
      <c r="S130" s="125" t="n"/>
      <c r="T130" s="125" t="n"/>
      <c r="U130" s="125" t="n"/>
      <c r="V130" s="125" t="n"/>
      <c r="W130" s="125" t="n"/>
      <c r="X130" s="125" t="n"/>
      <c r="Y130" s="125" t="n"/>
      <c r="Z130" s="125" t="n"/>
      <c r="AA130" s="125" t="n"/>
      <c r="AB130" s="125" t="n"/>
      <c r="AC130" s="125" t="n"/>
      <c r="AD130" s="125" t="n"/>
      <c r="AE130" s="125" t="n"/>
      <c r="AF130" s="125" t="n"/>
      <c r="AG130" s="125" t="n"/>
      <c r="AH130" s="125" t="n"/>
      <c r="AI130" s="125" t="n"/>
      <c r="AJ130" s="125" t="n"/>
      <c r="AK130" s="125" t="n"/>
      <c r="AL130" s="125" t="n"/>
      <c r="AM130" s="125" t="n"/>
      <c r="AN130" s="125" t="n"/>
      <c r="AO130" s="125" t="n"/>
      <c r="AP130" s="125" t="n"/>
      <c r="AQ130" s="125" t="n"/>
      <c r="AR130" s="125" t="n"/>
      <c r="AS130" s="125" t="n"/>
      <c r="AT130" s="125" t="n"/>
      <c r="AU130" s="125" t="n"/>
      <c r="AV130" s="125" t="n"/>
      <c r="AW130" s="125" t="n"/>
      <c r="AX130" s="125" t="n"/>
      <c r="AY130" s="125" t="n"/>
      <c r="AZ130" s="125" t="n"/>
      <c r="BA130" s="125" t="n"/>
      <c r="BB130" s="125" t="n"/>
      <c r="BC130" s="125" t="n"/>
      <c r="BD130" s="125" t="n"/>
      <c r="BE130" s="125" t="n"/>
      <c r="BF130" s="125" t="n"/>
      <c r="BG130" s="125" t="n"/>
      <c r="BH130" s="126" t="n"/>
      <c r="BI130" s="127" t="n"/>
    </row>
    <row r="131">
      <c r="A131" s="45" t="n">
        <v>58</v>
      </c>
      <c r="B131" s="56" t="n">
        <v>1</v>
      </c>
      <c r="C131" s="125" t="n"/>
      <c r="D131" s="125" t="n"/>
      <c r="E131" s="125" t="n"/>
      <c r="F131" s="125" t="n"/>
      <c r="G131" s="125" t="n"/>
      <c r="H131" s="125" t="n"/>
      <c r="I131" s="125" t="n"/>
      <c r="J131" s="125" t="n"/>
      <c r="K131" s="125" t="n"/>
      <c r="L131" s="125" t="n"/>
      <c r="M131" s="125" t="n"/>
      <c r="N131" s="125" t="n"/>
      <c r="O131" s="125" t="n"/>
      <c r="P131" s="125" t="n"/>
      <c r="Q131" s="125" t="n"/>
      <c r="R131" s="125" t="n"/>
      <c r="S131" s="125" t="n"/>
      <c r="T131" s="125" t="n"/>
      <c r="U131" s="125" t="n"/>
      <c r="V131" s="125" t="n"/>
      <c r="W131" s="125" t="n"/>
      <c r="X131" s="125" t="n"/>
      <c r="Y131" s="125" t="n"/>
      <c r="Z131" s="125" t="n"/>
      <c r="AA131" s="125" t="n"/>
      <c r="AB131" s="125" t="n"/>
      <c r="AC131" s="125" t="n"/>
      <c r="AD131" s="125" t="n"/>
      <c r="AE131" s="125" t="n"/>
      <c r="AF131" s="125" t="n"/>
      <c r="AG131" s="125" t="n"/>
      <c r="AH131" s="125" t="n"/>
      <c r="AI131" s="125" t="n"/>
      <c r="AJ131" s="125" t="n"/>
      <c r="AK131" s="125" t="n"/>
      <c r="AL131" s="125" t="n"/>
      <c r="AM131" s="125" t="n"/>
      <c r="AN131" s="125" t="n"/>
      <c r="AO131" s="125" t="n"/>
      <c r="AP131" s="125" t="n"/>
      <c r="AQ131" s="125" t="n"/>
      <c r="AR131" s="125" t="n"/>
      <c r="AS131" s="125" t="n"/>
      <c r="AT131" s="125" t="n"/>
      <c r="AU131" s="125" t="n"/>
      <c r="AV131" s="125" t="n"/>
      <c r="AW131" s="125" t="n"/>
      <c r="AX131" s="125" t="n"/>
      <c r="AY131" s="125" t="n"/>
      <c r="AZ131" s="125" t="n"/>
      <c r="BA131" s="125" t="n"/>
      <c r="BB131" s="125" t="n"/>
      <c r="BC131" s="125" t="n"/>
      <c r="BD131" s="125" t="n"/>
      <c r="BE131" s="125" t="n"/>
      <c r="BF131" s="125" t="n"/>
      <c r="BG131" s="125" t="n"/>
      <c r="BH131" s="126" t="n"/>
      <c r="BI131" s="127" t="n"/>
    </row>
    <row r="132">
      <c r="A132" s="45" t="n">
        <v>59</v>
      </c>
      <c r="B132" s="56" t="n">
        <v>1</v>
      </c>
      <c r="C132" s="125" t="n"/>
      <c r="D132" s="125" t="n"/>
      <c r="E132" s="125" t="n"/>
      <c r="F132" s="125" t="n"/>
      <c r="G132" s="125" t="n"/>
      <c r="H132" s="125" t="n"/>
      <c r="I132" s="125" t="n"/>
      <c r="J132" s="125" t="n"/>
      <c r="K132" s="125" t="n"/>
      <c r="L132" s="125" t="n"/>
      <c r="M132" s="125" t="n"/>
      <c r="N132" s="125" t="n"/>
      <c r="O132" s="125" t="n"/>
      <c r="P132" s="125" t="n"/>
      <c r="Q132" s="125" t="n"/>
      <c r="R132" s="125" t="n"/>
      <c r="S132" s="125" t="n"/>
      <c r="T132" s="125" t="n"/>
      <c r="U132" s="125" t="n"/>
      <c r="V132" s="125" t="n"/>
      <c r="W132" s="125" t="n"/>
      <c r="X132" s="125" t="n"/>
      <c r="Y132" s="125" t="n"/>
      <c r="Z132" s="125" t="n"/>
      <c r="AA132" s="125" t="n"/>
      <c r="AB132" s="125" t="n"/>
      <c r="AC132" s="125" t="n"/>
      <c r="AD132" s="125" t="n"/>
      <c r="AE132" s="125" t="n"/>
      <c r="AF132" s="125" t="n"/>
      <c r="AG132" s="125" t="n"/>
      <c r="AH132" s="125" t="n"/>
      <c r="AI132" s="125" t="n"/>
      <c r="AJ132" s="125" t="n"/>
      <c r="AK132" s="125" t="n"/>
      <c r="AL132" s="125" t="n"/>
      <c r="AM132" s="125" t="n"/>
      <c r="AN132" s="125" t="n"/>
      <c r="AO132" s="125" t="n"/>
      <c r="AP132" s="125" t="n"/>
      <c r="AQ132" s="125" t="n"/>
      <c r="AR132" s="125" t="n"/>
      <c r="AS132" s="125" t="n"/>
      <c r="AT132" s="125" t="n"/>
      <c r="AU132" s="125" t="n"/>
      <c r="AV132" s="125" t="n"/>
      <c r="AW132" s="125" t="n"/>
      <c r="AX132" s="125" t="n"/>
      <c r="AY132" s="125" t="n"/>
      <c r="AZ132" s="125" t="n"/>
      <c r="BA132" s="125" t="n"/>
      <c r="BB132" s="125" t="n"/>
      <c r="BC132" s="125" t="n"/>
      <c r="BD132" s="125" t="n"/>
      <c r="BE132" s="125" t="n"/>
      <c r="BF132" s="125" t="n"/>
      <c r="BG132" s="125" t="n"/>
      <c r="BH132" s="126" t="n"/>
      <c r="BI132" s="127" t="n"/>
    </row>
    <row r="133">
      <c r="A133" s="45" t="n">
        <v>60</v>
      </c>
      <c r="B133" s="56" t="n">
        <v>1</v>
      </c>
      <c r="C133" s="125" t="n"/>
      <c r="D133" s="125" t="n"/>
      <c r="E133" s="125" t="n"/>
      <c r="F133" s="125" t="n"/>
      <c r="G133" s="125" t="n"/>
      <c r="H133" s="125" t="n"/>
      <c r="I133" s="125" t="n"/>
      <c r="J133" s="125" t="n"/>
      <c r="K133" s="125" t="n"/>
      <c r="L133" s="125" t="n"/>
      <c r="M133" s="125" t="n"/>
      <c r="N133" s="125" t="n"/>
      <c r="O133" s="125" t="n"/>
      <c r="P133" s="125" t="n"/>
      <c r="Q133" s="125" t="n"/>
      <c r="R133" s="125" t="n"/>
      <c r="S133" s="125" t="n"/>
      <c r="T133" s="125" t="n"/>
      <c r="U133" s="125" t="n"/>
      <c r="V133" s="125" t="n"/>
      <c r="W133" s="125" t="n"/>
      <c r="X133" s="125" t="n"/>
      <c r="Y133" s="125" t="n"/>
      <c r="Z133" s="125" t="n"/>
      <c r="AA133" s="125" t="n"/>
      <c r="AB133" s="125" t="n"/>
      <c r="AC133" s="125" t="n"/>
      <c r="AD133" s="125" t="n"/>
      <c r="AE133" s="125" t="n"/>
      <c r="AF133" s="125" t="n"/>
      <c r="AG133" s="125" t="n"/>
      <c r="AH133" s="125" t="n"/>
      <c r="AI133" s="125" t="n"/>
      <c r="AJ133" s="125" t="n"/>
      <c r="AK133" s="125" t="n"/>
      <c r="AL133" s="125" t="n"/>
      <c r="AM133" s="125" t="n"/>
      <c r="AN133" s="125" t="n"/>
      <c r="AO133" s="125" t="n"/>
      <c r="AP133" s="125" t="n"/>
      <c r="AQ133" s="125" t="n"/>
      <c r="AR133" s="125" t="n"/>
      <c r="AS133" s="125" t="n"/>
      <c r="AT133" s="125" t="n"/>
      <c r="AU133" s="125" t="n"/>
      <c r="AV133" s="125" t="n"/>
      <c r="AW133" s="125" t="n"/>
      <c r="AX133" s="125" t="n"/>
      <c r="AY133" s="125" t="n"/>
      <c r="AZ133" s="125" t="n"/>
      <c r="BA133" s="125" t="n"/>
      <c r="BB133" s="125" t="n"/>
      <c r="BC133" s="125" t="n"/>
      <c r="BD133" s="125" t="n"/>
      <c r="BE133" s="125" t="n"/>
      <c r="BF133" s="125" t="n"/>
      <c r="BG133" s="125" t="n"/>
      <c r="BH133" s="126" t="n"/>
      <c r="BI133" s="127" t="n"/>
    </row>
    <row r="134"/>
    <row r="135"/>
    <row r="136">
      <c r="A136" s="118" t="inlineStr">
        <is>
          <t>Tier 3: Large SHS + DC fridge</t>
        </is>
      </c>
    </row>
    <row r="137">
      <c r="D137" s="119" t="inlineStr">
        <is>
          <t>Cumulative collections</t>
        </is>
      </c>
      <c r="L137" s="119" t="inlineStr">
        <is>
          <t>Cumulative instalments due</t>
        </is>
      </c>
      <c r="T137" s="119" t="inlineStr">
        <is>
          <t>30+ DPD exposure (arrears incl. written off + outstanding)</t>
        </is>
      </c>
      <c r="AB137" s="119" t="inlineStr">
        <is>
          <t>90+ DPD exposure (arrears incl. written off + outstanding)</t>
        </is>
      </c>
      <c r="AJ137" s="119" t="inlineStr">
        <is>
          <t>180+ default exposure (cumulative)</t>
        </is>
      </c>
      <c r="AR137" s="119" t="inlineStr">
        <is>
          <t>Cumulative recoveries (net)</t>
        </is>
      </c>
      <c r="AZ137" s="119"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2</v>
      </c>
      <c r="C139" s="125" t="n">
        <v>97</v>
      </c>
      <c r="D139" s="125" t="n">
        <v>1290065.746309254</v>
      </c>
      <c r="E139" s="125" t="n">
        <v>2485987.14188918</v>
      </c>
      <c r="F139" s="125" t="n">
        <v>4617056.607774825</v>
      </c>
      <c r="G139" s="125" t="n">
        <v>6464616.531911989</v>
      </c>
      <c r="H139" s="125" t="n"/>
      <c r="I139" s="125" t="n"/>
      <c r="J139" s="125" t="n"/>
      <c r="K139" s="125" t="n"/>
      <c r="L139" s="125" t="n">
        <v>1531266.25</v>
      </c>
      <c r="M139" s="125" t="n">
        <v>3062532.5</v>
      </c>
      <c r="N139" s="125" t="n">
        <v>6125065</v>
      </c>
      <c r="O139" s="125" t="n">
        <v>9187597.5</v>
      </c>
      <c r="P139" s="125" t="n"/>
      <c r="Q139" s="125" t="n"/>
      <c r="R139" s="125" t="n"/>
      <c r="S139" s="125" t="n"/>
      <c r="T139" s="125" t="n">
        <v>533095.9774105968</v>
      </c>
      <c r="U139" s="125" t="n">
        <v>1049521.226781294</v>
      </c>
      <c r="V139" s="125" t="n">
        <v>2015503.853049026</v>
      </c>
      <c r="W139" s="125" t="n">
        <v>2922644.218437457</v>
      </c>
      <c r="X139" s="125" t="n"/>
      <c r="Y139" s="125" t="n"/>
      <c r="Z139" s="125" t="n"/>
      <c r="AA139" s="125" t="n"/>
      <c r="AB139" s="125" t="n">
        <v>345166.5484201528</v>
      </c>
      <c r="AC139" s="125" t="n">
        <v>776545.2839409064</v>
      </c>
      <c r="AD139" s="125" t="n">
        <v>1665536.675460715</v>
      </c>
      <c r="AE139" s="125" t="n">
        <v>2600010.103121166</v>
      </c>
      <c r="AF139" s="125" t="n"/>
      <c r="AG139" s="125" t="n"/>
      <c r="AH139" s="125" t="n"/>
      <c r="AI139" s="125" t="n"/>
      <c r="AJ139" s="125" t="n">
        <v>188272.6627746288</v>
      </c>
      <c r="AK139" s="125" t="n">
        <v>322609.8434857016</v>
      </c>
      <c r="AL139" s="125" t="n">
        <v>1131068.47892338</v>
      </c>
      <c r="AM139" s="125" t="n">
        <v>2113225.936920479</v>
      </c>
      <c r="AN139" s="125" t="n"/>
      <c r="AO139" s="125" t="n"/>
      <c r="AP139" s="125" t="n"/>
      <c r="AQ139" s="125" t="n"/>
      <c r="AR139" s="125" t="n">
        <v>0</v>
      </c>
      <c r="AS139" s="125" t="n">
        <v>0</v>
      </c>
      <c r="AT139" s="125" t="n">
        <v>0</v>
      </c>
      <c r="AU139" s="125" t="n">
        <v>0</v>
      </c>
      <c r="AV139" s="125" t="n"/>
      <c r="AW139" s="125" t="n"/>
      <c r="AX139" s="125" t="n"/>
      <c r="AY139" s="125" t="n"/>
      <c r="AZ139" s="125" t="n">
        <v>89.98837447536901</v>
      </c>
      <c r="BA139" s="125" t="n">
        <v>83.48358289401284</v>
      </c>
      <c r="BB139" s="125" t="n">
        <v>71.85060425589189</v>
      </c>
      <c r="BC139" s="125" t="n">
        <v>61.83861728228518</v>
      </c>
      <c r="BD139" s="125" t="n"/>
      <c r="BE139" s="125" t="n"/>
      <c r="BF139" s="125" t="n"/>
      <c r="BG139" s="125" t="n"/>
      <c r="BH139" s="126" t="n"/>
      <c r="BI139" s="127" t="inlineStr">
        <is>
          <t>SYNTHETIC: teaching data</t>
        </is>
      </c>
    </row>
    <row r="140">
      <c r="A140" s="45" t="n">
        <v>2</v>
      </c>
      <c r="B140" s="56" t="n">
        <v>2</v>
      </c>
      <c r="C140" s="125" t="n">
        <v>117</v>
      </c>
      <c r="D140" s="125" t="n">
        <v>1525381.688937708</v>
      </c>
      <c r="E140" s="125" t="n">
        <v>3075001.156792719</v>
      </c>
      <c r="F140" s="125" t="n">
        <v>5521346.374004645</v>
      </c>
      <c r="G140" s="125" t="n">
        <v>7683128.768080204</v>
      </c>
      <c r="H140" s="125" t="n"/>
      <c r="I140" s="125" t="n"/>
      <c r="J140" s="125" t="n"/>
      <c r="K140" s="125" t="n"/>
      <c r="L140" s="125" t="n">
        <v>1846991.25</v>
      </c>
      <c r="M140" s="125" t="n">
        <v>3693982.5</v>
      </c>
      <c r="N140" s="125" t="n">
        <v>7387965</v>
      </c>
      <c r="O140" s="125" t="n">
        <v>11081947.5</v>
      </c>
      <c r="P140" s="125" t="n"/>
      <c r="Q140" s="125" t="n"/>
      <c r="R140" s="125" t="n"/>
      <c r="S140" s="125" t="n"/>
      <c r="T140" s="125" t="n">
        <v>643012.6737839157</v>
      </c>
      <c r="U140" s="125" t="n">
        <v>1265917.356014551</v>
      </c>
      <c r="V140" s="125" t="n">
        <v>2431071.657801402</v>
      </c>
      <c r="W140" s="125" t="n">
        <v>3525251.273785387</v>
      </c>
      <c r="X140" s="125" t="n"/>
      <c r="Y140" s="125" t="n"/>
      <c r="Z140" s="125" t="n"/>
      <c r="AA140" s="125" t="n"/>
      <c r="AB140" s="125" t="n">
        <v>416334.9089191534</v>
      </c>
      <c r="AC140" s="125" t="n">
        <v>936657.7136194438</v>
      </c>
      <c r="AD140" s="125" t="n">
        <v>2008946.299267048</v>
      </c>
      <c r="AE140" s="125" t="n">
        <v>3136094.660465737</v>
      </c>
      <c r="AF140" s="125" t="n"/>
      <c r="AG140" s="125" t="n"/>
      <c r="AH140" s="125" t="n"/>
      <c r="AI140" s="125" t="n"/>
      <c r="AJ140" s="125" t="n">
        <v>227091.7685013564</v>
      </c>
      <c r="AK140" s="125" t="n">
        <v>389127.3369879081</v>
      </c>
      <c r="AL140" s="125" t="n">
        <v>1364278.474577685</v>
      </c>
      <c r="AM140" s="125" t="n">
        <v>2548942.624945321</v>
      </c>
      <c r="AN140" s="125" t="n"/>
      <c r="AO140" s="125" t="n"/>
      <c r="AP140" s="125" t="n"/>
      <c r="AQ140" s="125" t="n"/>
      <c r="AR140" s="125" t="n">
        <v>0</v>
      </c>
      <c r="AS140" s="125" t="n">
        <v>0</v>
      </c>
      <c r="AT140" s="125" t="n">
        <v>0</v>
      </c>
      <c r="AU140" s="125" t="n">
        <v>0</v>
      </c>
      <c r="AV140" s="125" t="n"/>
      <c r="AW140" s="125" t="n"/>
      <c r="AX140" s="125" t="n"/>
      <c r="AY140" s="125" t="n"/>
      <c r="AZ140" s="125" t="n">
        <v>108.542678490909</v>
      </c>
      <c r="BA140" s="125" t="n">
        <v>100.696692769067</v>
      </c>
      <c r="BB140" s="125" t="n">
        <v>86.6651618344263</v>
      </c>
      <c r="BC140" s="125" t="n">
        <v>74.58884764976666</v>
      </c>
      <c r="BD140" s="125" t="n"/>
      <c r="BE140" s="125" t="n"/>
      <c r="BF140" s="125" t="n"/>
      <c r="BG140" s="125" t="n"/>
      <c r="BH140" s="126" t="n"/>
      <c r="BI140" s="127" t="inlineStr">
        <is>
          <t>SYNTHETIC: teaching data</t>
        </is>
      </c>
    </row>
    <row r="141">
      <c r="A141" s="45" t="n">
        <v>3</v>
      </c>
      <c r="B141" s="56" t="n">
        <v>2</v>
      </c>
      <c r="C141" s="125" t="n">
        <v>114</v>
      </c>
      <c r="D141" s="125" t="n">
        <v>1502764.097632846</v>
      </c>
      <c r="E141" s="125" t="n">
        <v>2966190.705973483</v>
      </c>
      <c r="F141" s="125" t="n">
        <v>5574069.628169629</v>
      </c>
      <c r="G141" s="125" t="n">
        <v>7628994.439129675</v>
      </c>
      <c r="H141" s="125" t="n"/>
      <c r="I141" s="125" t="n"/>
      <c r="J141" s="125" t="n"/>
      <c r="K141" s="125" t="n"/>
      <c r="L141" s="125" t="n">
        <v>1799632.5</v>
      </c>
      <c r="M141" s="125" t="n">
        <v>3599265</v>
      </c>
      <c r="N141" s="125" t="n">
        <v>7198530</v>
      </c>
      <c r="O141" s="125" t="n">
        <v>10797795</v>
      </c>
      <c r="P141" s="125" t="n"/>
      <c r="Q141" s="125" t="n"/>
      <c r="R141" s="125" t="n"/>
      <c r="S141" s="125" t="n"/>
      <c r="T141" s="125" t="n">
        <v>626525.1693279179</v>
      </c>
      <c r="U141" s="125" t="n">
        <v>1233457.936629562</v>
      </c>
      <c r="V141" s="125" t="n">
        <v>2368736.487088545</v>
      </c>
      <c r="W141" s="125" t="n">
        <v>3434860.215483198</v>
      </c>
      <c r="X141" s="125" t="n"/>
      <c r="Y141" s="125" t="n"/>
      <c r="Z141" s="125" t="n"/>
      <c r="AA141" s="125" t="n"/>
      <c r="AB141" s="125" t="n">
        <v>405659.6548443032</v>
      </c>
      <c r="AC141" s="125" t="n">
        <v>912640.8491676631</v>
      </c>
      <c r="AD141" s="125" t="n">
        <v>1957434.855696098</v>
      </c>
      <c r="AE141" s="125" t="n">
        <v>3055681.976864051</v>
      </c>
      <c r="AF141" s="125" t="n"/>
      <c r="AG141" s="125" t="n"/>
      <c r="AH141" s="125" t="n"/>
      <c r="AI141" s="125" t="n"/>
      <c r="AJ141" s="125" t="n">
        <v>221268.9026423472</v>
      </c>
      <c r="AK141" s="125" t="n">
        <v>379149.7129625771</v>
      </c>
      <c r="AL141" s="125" t="n">
        <v>1329296.975229539</v>
      </c>
      <c r="AM141" s="125" t="n">
        <v>2483585.121741595</v>
      </c>
      <c r="AN141" s="125" t="n"/>
      <c r="AO141" s="125" t="n"/>
      <c r="AP141" s="125" t="n"/>
      <c r="AQ141" s="125" t="n"/>
      <c r="AR141" s="125" t="n">
        <v>0</v>
      </c>
      <c r="AS141" s="125" t="n">
        <v>0</v>
      </c>
      <c r="AT141" s="125" t="n">
        <v>0</v>
      </c>
      <c r="AU141" s="125" t="n">
        <v>0</v>
      </c>
      <c r="AV141" s="125" t="n"/>
      <c r="AW141" s="125" t="n"/>
      <c r="AX141" s="125" t="n"/>
      <c r="AY141" s="125" t="n"/>
      <c r="AZ141" s="125" t="n">
        <v>105.759532888578</v>
      </c>
      <c r="BA141" s="125" t="n">
        <v>98.11472628780891</v>
      </c>
      <c r="BB141" s="125" t="n">
        <v>84.44297819764614</v>
      </c>
      <c r="BC141" s="125" t="n">
        <v>72.67631309464444</v>
      </c>
      <c r="BD141" s="125" t="n"/>
      <c r="BE141" s="125" t="n"/>
      <c r="BF141" s="125" t="n"/>
      <c r="BG141" s="125" t="n"/>
      <c r="BH141" s="126" t="n"/>
      <c r="BI141" s="127" t="inlineStr">
        <is>
          <t>SYNTHETIC: teaching data</t>
        </is>
      </c>
    </row>
    <row r="142">
      <c r="A142" s="45" t="n">
        <v>4</v>
      </c>
      <c r="B142" s="56" t="n">
        <v>2</v>
      </c>
      <c r="C142" s="125" t="n">
        <v>117</v>
      </c>
      <c r="D142" s="125" t="n">
        <v>1503763.818046541</v>
      </c>
      <c r="E142" s="125" t="n">
        <v>3058785.017429748</v>
      </c>
      <c r="F142" s="125" t="n">
        <v>5817047.790063011</v>
      </c>
      <c r="G142" s="125" t="n">
        <v>7577809.14562813</v>
      </c>
      <c r="H142" s="125" t="n"/>
      <c r="I142" s="125" t="n"/>
      <c r="J142" s="125" t="n"/>
      <c r="K142" s="125" t="n"/>
      <c r="L142" s="125" t="n">
        <v>1846991.25</v>
      </c>
      <c r="M142" s="125" t="n">
        <v>3693982.5</v>
      </c>
      <c r="N142" s="125" t="n">
        <v>7387965</v>
      </c>
      <c r="O142" s="125" t="n">
        <v>11081947.5</v>
      </c>
      <c r="P142" s="125" t="n"/>
      <c r="Q142" s="125" t="n"/>
      <c r="R142" s="125" t="n"/>
      <c r="S142" s="125" t="n"/>
      <c r="T142" s="125" t="n">
        <v>643012.6737839157</v>
      </c>
      <c r="U142" s="125" t="n">
        <v>1265917.356014551</v>
      </c>
      <c r="V142" s="125" t="n">
        <v>2431071.657801402</v>
      </c>
      <c r="W142" s="125" t="n">
        <v>3525251.273785387</v>
      </c>
      <c r="X142" s="125" t="n"/>
      <c r="Y142" s="125" t="n"/>
      <c r="Z142" s="125" t="n"/>
      <c r="AA142" s="125" t="n"/>
      <c r="AB142" s="125" t="n">
        <v>416334.9089191534</v>
      </c>
      <c r="AC142" s="125" t="n">
        <v>936657.7136194438</v>
      </c>
      <c r="AD142" s="125" t="n">
        <v>2008946.299267048</v>
      </c>
      <c r="AE142" s="125" t="n">
        <v>3136094.660465737</v>
      </c>
      <c r="AF142" s="125" t="n"/>
      <c r="AG142" s="125" t="n"/>
      <c r="AH142" s="125" t="n"/>
      <c r="AI142" s="125" t="n"/>
      <c r="AJ142" s="125" t="n">
        <v>227091.7685013564</v>
      </c>
      <c r="AK142" s="125" t="n">
        <v>389127.3369879081</v>
      </c>
      <c r="AL142" s="125" t="n">
        <v>1364278.474577685</v>
      </c>
      <c r="AM142" s="125" t="n">
        <v>2548942.624945321</v>
      </c>
      <c r="AN142" s="125" t="n"/>
      <c r="AO142" s="125" t="n"/>
      <c r="AP142" s="125" t="n"/>
      <c r="AQ142" s="125" t="n"/>
      <c r="AR142" s="125" t="n">
        <v>0</v>
      </c>
      <c r="AS142" s="125" t="n">
        <v>0</v>
      </c>
      <c r="AT142" s="125" t="n">
        <v>0</v>
      </c>
      <c r="AU142" s="125" t="n">
        <v>0</v>
      </c>
      <c r="AV142" s="125" t="n"/>
      <c r="AW142" s="125" t="n"/>
      <c r="AX142" s="125" t="n"/>
      <c r="AY142" s="125" t="n"/>
      <c r="AZ142" s="125" t="n">
        <v>108.542678490909</v>
      </c>
      <c r="BA142" s="125" t="n">
        <v>100.696692769067</v>
      </c>
      <c r="BB142" s="125" t="n">
        <v>86.6651618344263</v>
      </c>
      <c r="BC142" s="125" t="n">
        <v>74.58884764976666</v>
      </c>
      <c r="BD142" s="125" t="n"/>
      <c r="BE142" s="125" t="n"/>
      <c r="BF142" s="125" t="n"/>
      <c r="BG142" s="125" t="n"/>
      <c r="BH142" s="126" t="n"/>
      <c r="BI142" s="127" t="inlineStr">
        <is>
          <t>SYNTHETIC: teaching data</t>
        </is>
      </c>
    </row>
    <row r="143">
      <c r="A143" s="45" t="n">
        <v>5</v>
      </c>
      <c r="B143" s="56" t="n">
        <v>2</v>
      </c>
      <c r="C143" s="125" t="n">
        <v>145</v>
      </c>
      <c r="D143" s="125" t="n">
        <v>1974036.796712422</v>
      </c>
      <c r="E143" s="125" t="n">
        <v>3738482.790901809</v>
      </c>
      <c r="F143" s="125" t="n">
        <v>6969950.639372062</v>
      </c>
      <c r="G143" s="125" t="n">
        <v>9545097.459194563</v>
      </c>
      <c r="H143" s="125" t="n"/>
      <c r="I143" s="125" t="n"/>
      <c r="J143" s="125" t="n"/>
      <c r="K143" s="125" t="n"/>
      <c r="L143" s="125" t="n">
        <v>2289006.25</v>
      </c>
      <c r="M143" s="125" t="n">
        <v>4578012.5</v>
      </c>
      <c r="N143" s="125" t="n">
        <v>9156025</v>
      </c>
      <c r="O143" s="125" t="n">
        <v>13734037.5</v>
      </c>
      <c r="P143" s="125" t="n"/>
      <c r="Q143" s="125" t="n"/>
      <c r="R143" s="125" t="n"/>
      <c r="S143" s="125" t="n"/>
      <c r="T143" s="125" t="n">
        <v>796896.0487065623</v>
      </c>
      <c r="U143" s="125" t="n">
        <v>1568871.93694111</v>
      </c>
      <c r="V143" s="125" t="n">
        <v>3012866.584454729</v>
      </c>
      <c r="W143" s="125" t="n">
        <v>4368901.151272488</v>
      </c>
      <c r="X143" s="125" t="n"/>
      <c r="Y143" s="125" t="n"/>
      <c r="Z143" s="125" t="n"/>
      <c r="AA143" s="125" t="n"/>
      <c r="AB143" s="125" t="n">
        <v>515970.6136177542</v>
      </c>
      <c r="AC143" s="125" t="n">
        <v>1160815.115169396</v>
      </c>
      <c r="AD143" s="125" t="n">
        <v>2489719.772595914</v>
      </c>
      <c r="AE143" s="125" t="n">
        <v>3886613.040748135</v>
      </c>
      <c r="AF143" s="125" t="n"/>
      <c r="AG143" s="125" t="n"/>
      <c r="AH143" s="125" t="n"/>
      <c r="AI143" s="125" t="n"/>
      <c r="AJ143" s="125" t="n">
        <v>281438.516518775</v>
      </c>
      <c r="AK143" s="125" t="n">
        <v>482251.8278909972</v>
      </c>
      <c r="AL143" s="125" t="n">
        <v>1690772.468493712</v>
      </c>
      <c r="AM143" s="125" t="n">
        <v>3158945.988180099</v>
      </c>
      <c r="AN143" s="125" t="n"/>
      <c r="AO143" s="125" t="n"/>
      <c r="AP143" s="125" t="n"/>
      <c r="AQ143" s="125" t="n"/>
      <c r="AR143" s="125" t="n">
        <v>0</v>
      </c>
      <c r="AS143" s="125" t="n">
        <v>0</v>
      </c>
      <c r="AT143" s="125" t="n">
        <v>0</v>
      </c>
      <c r="AU143" s="125" t="n">
        <v>0</v>
      </c>
      <c r="AV143" s="125" t="n"/>
      <c r="AW143" s="125" t="n"/>
      <c r="AX143" s="125" t="n"/>
      <c r="AY143" s="125" t="n"/>
      <c r="AZ143" s="125" t="n">
        <v>134.518704112665</v>
      </c>
      <c r="BA143" s="125" t="n">
        <v>124.7950465941429</v>
      </c>
      <c r="BB143" s="125" t="n">
        <v>107.4055424443745</v>
      </c>
      <c r="BC143" s="125" t="n">
        <v>92.43917016424074</v>
      </c>
      <c r="BD143" s="125" t="n"/>
      <c r="BE143" s="125" t="n"/>
      <c r="BF143" s="125" t="n"/>
      <c r="BG143" s="125" t="n"/>
      <c r="BH143" s="126" t="n"/>
      <c r="BI143" s="127" t="inlineStr">
        <is>
          <t>SYNTHETIC: teaching data</t>
        </is>
      </c>
    </row>
    <row r="144">
      <c r="A144" s="45" t="n">
        <v>6</v>
      </c>
      <c r="B144" s="56" t="n">
        <v>2</v>
      </c>
      <c r="C144" s="125" t="n">
        <v>160</v>
      </c>
      <c r="D144" s="125" t="n">
        <v>2187158.5903451</v>
      </c>
      <c r="E144" s="125" t="n">
        <v>4156111.554756476</v>
      </c>
      <c r="F144" s="125" t="n">
        <v>7644202.195500307</v>
      </c>
      <c r="G144" s="125" t="n">
        <v>11123631.15363661</v>
      </c>
      <c r="H144" s="125" t="n"/>
      <c r="I144" s="125" t="n"/>
      <c r="J144" s="125" t="n"/>
      <c r="K144" s="125" t="n"/>
      <c r="L144" s="125" t="n">
        <v>2525800</v>
      </c>
      <c r="M144" s="125" t="n">
        <v>5051600</v>
      </c>
      <c r="N144" s="125" t="n">
        <v>10103200</v>
      </c>
      <c r="O144" s="125" t="n">
        <v>15154800</v>
      </c>
      <c r="P144" s="125" t="n"/>
      <c r="Q144" s="125" t="n"/>
      <c r="R144" s="125" t="n"/>
      <c r="S144" s="125" t="n"/>
      <c r="T144" s="125" t="n">
        <v>879333.5709865513</v>
      </c>
      <c r="U144" s="125" t="n">
        <v>1731169.033866053</v>
      </c>
      <c r="V144" s="125" t="n">
        <v>3324542.438019011</v>
      </c>
      <c r="W144" s="125" t="n">
        <v>4820856.442783434</v>
      </c>
      <c r="X144" s="125" t="n"/>
      <c r="Y144" s="125" t="n"/>
      <c r="Z144" s="125" t="n"/>
      <c r="AA144" s="125" t="n"/>
      <c r="AB144" s="125" t="n">
        <v>569346.8839920046</v>
      </c>
      <c r="AC144" s="125" t="n">
        <v>1280899.437428299</v>
      </c>
      <c r="AD144" s="125" t="n">
        <v>2747276.990450663</v>
      </c>
      <c r="AE144" s="125" t="n">
        <v>4288676.458756563</v>
      </c>
      <c r="AF144" s="125" t="n"/>
      <c r="AG144" s="125" t="n"/>
      <c r="AH144" s="125" t="n"/>
      <c r="AI144" s="125" t="n"/>
      <c r="AJ144" s="125" t="n">
        <v>310552.8458138206</v>
      </c>
      <c r="AK144" s="125" t="n">
        <v>532139.9480176521</v>
      </c>
      <c r="AL144" s="125" t="n">
        <v>1865679.965234441</v>
      </c>
      <c r="AM144" s="125" t="n">
        <v>3485733.50419873</v>
      </c>
      <c r="AN144" s="125" t="n"/>
      <c r="AO144" s="125" t="n"/>
      <c r="AP144" s="125" t="n"/>
      <c r="AQ144" s="125" t="n"/>
      <c r="AR144" s="125" t="n">
        <v>0</v>
      </c>
      <c r="AS144" s="125" t="n">
        <v>0</v>
      </c>
      <c r="AT144" s="125" t="n">
        <v>0</v>
      </c>
      <c r="AU144" s="125" t="n">
        <v>0</v>
      </c>
      <c r="AV144" s="125" t="n"/>
      <c r="AW144" s="125" t="n"/>
      <c r="AX144" s="125" t="n"/>
      <c r="AY144" s="125" t="n"/>
      <c r="AZ144" s="125" t="n">
        <v>148.43443212432</v>
      </c>
      <c r="BA144" s="125" t="n">
        <v>137.7048790004336</v>
      </c>
      <c r="BB144" s="125" t="n">
        <v>118.5164606282753</v>
      </c>
      <c r="BC144" s="125" t="n">
        <v>102.0018429398519</v>
      </c>
      <c r="BD144" s="125" t="n"/>
      <c r="BE144" s="125" t="n"/>
      <c r="BF144" s="125" t="n"/>
      <c r="BG144" s="125" t="n"/>
      <c r="BH144" s="126" t="n"/>
      <c r="BI144" s="127" t="inlineStr">
        <is>
          <t>SYNTHETIC: teaching data</t>
        </is>
      </c>
    </row>
    <row r="145">
      <c r="A145" s="45" t="n">
        <v>7</v>
      </c>
      <c r="B145" s="56" t="n">
        <v>2</v>
      </c>
      <c r="C145" s="125" t="n">
        <v>139</v>
      </c>
      <c r="D145" s="125" t="n">
        <v>1830699.665228055</v>
      </c>
      <c r="E145" s="125" t="n">
        <v>3476740.63949654</v>
      </c>
      <c r="F145" s="125" t="n">
        <v>6942757.183361652</v>
      </c>
      <c r="G145" s="125" t="n"/>
      <c r="H145" s="125" t="n"/>
      <c r="I145" s="125" t="n"/>
      <c r="J145" s="125" t="n"/>
      <c r="K145" s="125" t="n"/>
      <c r="L145" s="125" t="n">
        <v>2194288.75</v>
      </c>
      <c r="M145" s="125" t="n">
        <v>4388577.5</v>
      </c>
      <c r="N145" s="125" t="n">
        <v>8777155</v>
      </c>
      <c r="O145" s="125" t="n"/>
      <c r="P145" s="125" t="n"/>
      <c r="Q145" s="125" t="n"/>
      <c r="R145" s="125" t="n"/>
      <c r="S145" s="125" t="n"/>
      <c r="T145" s="125" t="n">
        <v>763921.0397945666</v>
      </c>
      <c r="U145" s="125" t="n">
        <v>1503953.098171133</v>
      </c>
      <c r="V145" s="125" t="n">
        <v>2888196.243029016</v>
      </c>
      <c r="W145" s="125" t="n"/>
      <c r="X145" s="125" t="n"/>
      <c r="Y145" s="125" t="n"/>
      <c r="Z145" s="125" t="n"/>
      <c r="AA145" s="125" t="n"/>
      <c r="AB145" s="125" t="n">
        <v>494620.105468054</v>
      </c>
      <c r="AC145" s="125" t="n">
        <v>1112781.386265835</v>
      </c>
      <c r="AD145" s="125" t="n">
        <v>2386696.885454014</v>
      </c>
      <c r="AE145" s="125" t="n"/>
      <c r="AF145" s="125" t="n"/>
      <c r="AG145" s="125" t="n"/>
      <c r="AH145" s="125" t="n"/>
      <c r="AI145" s="125" t="n"/>
      <c r="AJ145" s="125" t="n">
        <v>269792.7848007567</v>
      </c>
      <c r="AK145" s="125" t="n">
        <v>462296.5798403353</v>
      </c>
      <c r="AL145" s="125" t="n">
        <v>1620809.469797421</v>
      </c>
      <c r="AM145" s="125" t="n"/>
      <c r="AN145" s="125" t="n"/>
      <c r="AO145" s="125" t="n"/>
      <c r="AP145" s="125" t="n"/>
      <c r="AQ145" s="125" t="n"/>
      <c r="AR145" s="125" t="n">
        <v>0</v>
      </c>
      <c r="AS145" s="125" t="n">
        <v>0</v>
      </c>
      <c r="AT145" s="125" t="n">
        <v>0</v>
      </c>
      <c r="AU145" s="125" t="n"/>
      <c r="AV145" s="125" t="n"/>
      <c r="AW145" s="125" t="n"/>
      <c r="AX145" s="125" t="n"/>
      <c r="AY145" s="125" t="n"/>
      <c r="AZ145" s="125" t="n">
        <v>128.952412908003</v>
      </c>
      <c r="BA145" s="125" t="n">
        <v>119.6311136316266</v>
      </c>
      <c r="BB145" s="125" t="n">
        <v>102.9611751708142</v>
      </c>
      <c r="BC145" s="125" t="n"/>
      <c r="BD145" s="125" t="n"/>
      <c r="BE145" s="125" t="n"/>
      <c r="BF145" s="125" t="n"/>
      <c r="BG145" s="125" t="n"/>
      <c r="BH145" s="126" t="n"/>
      <c r="BI145" s="127" t="inlineStr">
        <is>
          <t>SYNTHETIC: teaching data</t>
        </is>
      </c>
    </row>
    <row r="146">
      <c r="A146" s="45" t="n">
        <v>8</v>
      </c>
      <c r="B146" s="56" t="n">
        <v>2</v>
      </c>
      <c r="C146" s="125" t="n">
        <v>155</v>
      </c>
      <c r="D146" s="125" t="n">
        <v>2019520.775963212</v>
      </c>
      <c r="E146" s="125" t="n">
        <v>3875933.649359648</v>
      </c>
      <c r="F146" s="125" t="n">
        <v>7248587.889691476</v>
      </c>
      <c r="G146" s="125" t="n"/>
      <c r="H146" s="125" t="n"/>
      <c r="I146" s="125" t="n"/>
      <c r="J146" s="125" t="n"/>
      <c r="K146" s="125" t="n"/>
      <c r="L146" s="125" t="n">
        <v>2446868.75</v>
      </c>
      <c r="M146" s="125" t="n">
        <v>4893737.5</v>
      </c>
      <c r="N146" s="125" t="n">
        <v>9787475</v>
      </c>
      <c r="O146" s="125" t="n"/>
      <c r="P146" s="125" t="n"/>
      <c r="Q146" s="125" t="n"/>
      <c r="R146" s="125" t="n"/>
      <c r="S146" s="125" t="n"/>
      <c r="T146" s="125" t="n">
        <v>851854.3968932217</v>
      </c>
      <c r="U146" s="125" t="n">
        <v>1677070.001557738</v>
      </c>
      <c r="V146" s="125" t="n">
        <v>3220650.486830917</v>
      </c>
      <c r="W146" s="125" t="n"/>
      <c r="X146" s="125" t="n"/>
      <c r="Y146" s="125" t="n"/>
      <c r="Z146" s="125" t="n"/>
      <c r="AA146" s="125" t="n"/>
      <c r="AB146" s="125" t="n">
        <v>551554.7938672544</v>
      </c>
      <c r="AC146" s="125" t="n">
        <v>1240871.330008665</v>
      </c>
      <c r="AD146" s="125" t="n">
        <v>2661424.58449908</v>
      </c>
      <c r="AE146" s="125" t="n"/>
      <c r="AF146" s="125" t="n"/>
      <c r="AG146" s="125" t="n"/>
      <c r="AH146" s="125" t="n"/>
      <c r="AI146" s="125" t="n"/>
      <c r="AJ146" s="125" t="n">
        <v>300848.0693821387</v>
      </c>
      <c r="AK146" s="125" t="n">
        <v>515510.5746421004</v>
      </c>
      <c r="AL146" s="125" t="n">
        <v>1807377.466320865</v>
      </c>
      <c r="AM146" s="125" t="n"/>
      <c r="AN146" s="125" t="n"/>
      <c r="AO146" s="125" t="n"/>
      <c r="AP146" s="125" t="n"/>
      <c r="AQ146" s="125" t="n"/>
      <c r="AR146" s="125" t="n">
        <v>0</v>
      </c>
      <c r="AS146" s="125" t="n">
        <v>0</v>
      </c>
      <c r="AT146" s="125" t="n">
        <v>0</v>
      </c>
      <c r="AU146" s="125" t="n"/>
      <c r="AV146" s="125" t="n"/>
      <c r="AW146" s="125" t="n"/>
      <c r="AX146" s="125" t="n"/>
      <c r="AY146" s="125" t="n"/>
      <c r="AZ146" s="125" t="n">
        <v>143.795856120435</v>
      </c>
      <c r="BA146" s="125" t="n">
        <v>133.40160153167</v>
      </c>
      <c r="BB146" s="125" t="n">
        <v>114.8128212336417</v>
      </c>
      <c r="BC146" s="125" t="n"/>
      <c r="BD146" s="125" t="n"/>
      <c r="BE146" s="125" t="n"/>
      <c r="BF146" s="125" t="n"/>
      <c r="BG146" s="125" t="n"/>
      <c r="BH146" s="126" t="n"/>
      <c r="BI146" s="127" t="inlineStr">
        <is>
          <t>SYNTHETIC: teaching data</t>
        </is>
      </c>
    </row>
    <row r="147">
      <c r="A147" s="45" t="n">
        <v>9</v>
      </c>
      <c r="B147" s="56" t="n">
        <v>2</v>
      </c>
      <c r="C147" s="125" t="n">
        <v>170</v>
      </c>
      <c r="D147" s="125" t="n">
        <v>2293920.537626684</v>
      </c>
      <c r="E147" s="125" t="n">
        <v>4370767.803344047</v>
      </c>
      <c r="F147" s="125" t="n">
        <v>8074026.140896539</v>
      </c>
      <c r="G147" s="125" t="n"/>
      <c r="H147" s="125" t="n"/>
      <c r="I147" s="125" t="n"/>
      <c r="J147" s="125" t="n"/>
      <c r="K147" s="125" t="n"/>
      <c r="L147" s="125" t="n">
        <v>2683662.5</v>
      </c>
      <c r="M147" s="125" t="n">
        <v>5367325</v>
      </c>
      <c r="N147" s="125" t="n">
        <v>10734650</v>
      </c>
      <c r="O147" s="125" t="n"/>
      <c r="P147" s="125" t="n"/>
      <c r="Q147" s="125" t="n"/>
      <c r="R147" s="125" t="n"/>
      <c r="S147" s="125" t="n"/>
      <c r="T147" s="125" t="n">
        <v>934291.9191732109</v>
      </c>
      <c r="U147" s="125" t="n">
        <v>1839367.098482681</v>
      </c>
      <c r="V147" s="125" t="n">
        <v>3532326.340395199</v>
      </c>
      <c r="W147" s="125" t="n"/>
      <c r="X147" s="125" t="n"/>
      <c r="Y147" s="125" t="n"/>
      <c r="Z147" s="125" t="n"/>
      <c r="AA147" s="125" t="n"/>
      <c r="AB147" s="125" t="n">
        <v>604931.0642415048</v>
      </c>
      <c r="AC147" s="125" t="n">
        <v>1360955.652267568</v>
      </c>
      <c r="AD147" s="125" t="n">
        <v>2918981.80235383</v>
      </c>
      <c r="AE147" s="125" t="n"/>
      <c r="AF147" s="125" t="n"/>
      <c r="AG147" s="125" t="n"/>
      <c r="AH147" s="125" t="n"/>
      <c r="AI147" s="125" t="n"/>
      <c r="AJ147" s="125" t="n">
        <v>329962.3986771844</v>
      </c>
      <c r="AK147" s="125" t="n">
        <v>565398.6947687553</v>
      </c>
      <c r="AL147" s="125" t="n">
        <v>1982284.963061593</v>
      </c>
      <c r="AM147" s="125" t="n"/>
      <c r="AN147" s="125" t="n"/>
      <c r="AO147" s="125" t="n"/>
      <c r="AP147" s="125" t="n"/>
      <c r="AQ147" s="125" t="n"/>
      <c r="AR147" s="125" t="n">
        <v>0</v>
      </c>
      <c r="AS147" s="125" t="n">
        <v>0</v>
      </c>
      <c r="AT147" s="125" t="n">
        <v>0</v>
      </c>
      <c r="AU147" s="125" t="n"/>
      <c r="AV147" s="125" t="n"/>
      <c r="AW147" s="125" t="n"/>
      <c r="AX147" s="125" t="n"/>
      <c r="AY147" s="125" t="n"/>
      <c r="AZ147" s="125" t="n">
        <v>157.71158413209</v>
      </c>
      <c r="BA147" s="125" t="n">
        <v>146.3114339379606</v>
      </c>
      <c r="BB147" s="125" t="n">
        <v>125.9237394175425</v>
      </c>
      <c r="BC147" s="125" t="n"/>
      <c r="BD147" s="125" t="n"/>
      <c r="BE147" s="125" t="n"/>
      <c r="BF147" s="125" t="n"/>
      <c r="BG147" s="125" t="n"/>
      <c r="BH147" s="126" t="n"/>
      <c r="BI147" s="127" t="inlineStr">
        <is>
          <t>SYNTHETIC: teaching data</t>
        </is>
      </c>
    </row>
    <row r="148">
      <c r="A148" s="45" t="n">
        <v>10</v>
      </c>
      <c r="B148" s="56" t="n">
        <v>2</v>
      </c>
      <c r="C148" s="125" t="n">
        <v>190</v>
      </c>
      <c r="D148" s="125" t="n">
        <v>2495428.567816864</v>
      </c>
      <c r="E148" s="125" t="n">
        <v>4751523.280391784</v>
      </c>
      <c r="F148" s="125" t="n">
        <v>9280954.425663479</v>
      </c>
      <c r="G148" s="125" t="n"/>
      <c r="H148" s="125" t="n"/>
      <c r="I148" s="125" t="n"/>
      <c r="J148" s="125" t="n"/>
      <c r="K148" s="125" t="n"/>
      <c r="L148" s="125" t="n">
        <v>2999387.5</v>
      </c>
      <c r="M148" s="125" t="n">
        <v>5998775</v>
      </c>
      <c r="N148" s="125" t="n">
        <v>11997550</v>
      </c>
      <c r="O148" s="125" t="n"/>
      <c r="P148" s="125" t="n"/>
      <c r="Q148" s="125" t="n"/>
      <c r="R148" s="125" t="n"/>
      <c r="S148" s="125" t="n"/>
      <c r="T148" s="125" t="n">
        <v>1044208.61554653</v>
      </c>
      <c r="U148" s="125" t="n">
        <v>2055763.227715937</v>
      </c>
      <c r="V148" s="125" t="n">
        <v>3947894.145147576</v>
      </c>
      <c r="W148" s="125" t="n"/>
      <c r="X148" s="125" t="n"/>
      <c r="Y148" s="125" t="n"/>
      <c r="Z148" s="125" t="n"/>
      <c r="AA148" s="125" t="n"/>
      <c r="AB148" s="125" t="n">
        <v>676099.4247405054</v>
      </c>
      <c r="AC148" s="125" t="n">
        <v>1521068.081946106</v>
      </c>
      <c r="AD148" s="125" t="n">
        <v>3262391.426160163</v>
      </c>
      <c r="AE148" s="125" t="n"/>
      <c r="AF148" s="125" t="n"/>
      <c r="AG148" s="125" t="n"/>
      <c r="AH148" s="125" t="n"/>
      <c r="AI148" s="125" t="n"/>
      <c r="AJ148" s="125" t="n">
        <v>368781.504403912</v>
      </c>
      <c r="AK148" s="125" t="n">
        <v>631916.188270962</v>
      </c>
      <c r="AL148" s="125" t="n">
        <v>2215494.958715898</v>
      </c>
      <c r="AM148" s="125" t="n"/>
      <c r="AN148" s="125" t="n"/>
      <c r="AO148" s="125" t="n"/>
      <c r="AP148" s="125" t="n"/>
      <c r="AQ148" s="125" t="n"/>
      <c r="AR148" s="125" t="n">
        <v>0</v>
      </c>
      <c r="AS148" s="125" t="n">
        <v>0</v>
      </c>
      <c r="AT148" s="125" t="n">
        <v>0</v>
      </c>
      <c r="AU148" s="125" t="n"/>
      <c r="AV148" s="125" t="n"/>
      <c r="AW148" s="125" t="n"/>
      <c r="AX148" s="125" t="n"/>
      <c r="AY148" s="125" t="n"/>
      <c r="AZ148" s="125" t="n">
        <v>176.2658881476301</v>
      </c>
      <c r="BA148" s="125" t="n">
        <v>163.5245438130148</v>
      </c>
      <c r="BB148" s="125" t="n">
        <v>140.7382969960769</v>
      </c>
      <c r="BC148" s="125" t="n"/>
      <c r="BD148" s="125" t="n"/>
      <c r="BE148" s="125" t="n"/>
      <c r="BF148" s="125" t="n"/>
      <c r="BG148" s="125" t="n"/>
      <c r="BH148" s="126" t="n"/>
      <c r="BI148" s="127" t="inlineStr">
        <is>
          <t>SYNTHETIC: teaching data</t>
        </is>
      </c>
    </row>
    <row r="149">
      <c r="A149" s="45" t="n">
        <v>11</v>
      </c>
      <c r="B149" s="56" t="n">
        <v>2</v>
      </c>
      <c r="C149" s="125" t="n">
        <v>182</v>
      </c>
      <c r="D149" s="125" t="n">
        <v>2454452.466249416</v>
      </c>
      <c r="E149" s="125" t="n">
        <v>4565461.070632005</v>
      </c>
      <c r="F149" s="125" t="n">
        <v>8603310.218310069</v>
      </c>
      <c r="G149" s="125" t="n"/>
      <c r="H149" s="125" t="n"/>
      <c r="I149" s="125" t="n"/>
      <c r="J149" s="125" t="n"/>
      <c r="K149" s="125" t="n"/>
      <c r="L149" s="125" t="n">
        <v>2873097.5</v>
      </c>
      <c r="M149" s="125" t="n">
        <v>5746195</v>
      </c>
      <c r="N149" s="125" t="n">
        <v>11492390</v>
      </c>
      <c r="O149" s="125" t="n"/>
      <c r="P149" s="125" t="n"/>
      <c r="Q149" s="125" t="n"/>
      <c r="R149" s="125" t="n"/>
      <c r="S149" s="125" t="n"/>
      <c r="T149" s="125" t="n">
        <v>1000241.936997202</v>
      </c>
      <c r="U149" s="125" t="n">
        <v>1969204.776022634</v>
      </c>
      <c r="V149" s="125" t="n">
        <v>3781667.023246625</v>
      </c>
      <c r="W149" s="125" t="n"/>
      <c r="X149" s="125" t="n"/>
      <c r="Y149" s="125" t="n"/>
      <c r="Z149" s="125" t="n"/>
      <c r="AA149" s="125" t="n"/>
      <c r="AB149" s="125" t="n">
        <v>647632.0805409052</v>
      </c>
      <c r="AC149" s="125" t="n">
        <v>1457023.110074691</v>
      </c>
      <c r="AD149" s="125" t="n">
        <v>3125027.576637629</v>
      </c>
      <c r="AE149" s="125" t="n"/>
      <c r="AF149" s="125" t="n"/>
      <c r="AG149" s="125" t="n"/>
      <c r="AH149" s="125" t="n"/>
      <c r="AI149" s="125" t="n"/>
      <c r="AJ149" s="125" t="n">
        <v>353253.862113221</v>
      </c>
      <c r="AK149" s="125" t="n">
        <v>605309.1908700792</v>
      </c>
      <c r="AL149" s="125" t="n">
        <v>2122210.960454177</v>
      </c>
      <c r="AM149" s="125" t="n"/>
      <c r="AN149" s="125" t="n"/>
      <c r="AO149" s="125" t="n"/>
      <c r="AP149" s="125" t="n"/>
      <c r="AQ149" s="125" t="n"/>
      <c r="AR149" s="125" t="n">
        <v>0</v>
      </c>
      <c r="AS149" s="125" t="n">
        <v>0</v>
      </c>
      <c r="AT149" s="125" t="n">
        <v>0</v>
      </c>
      <c r="AU149" s="125" t="n"/>
      <c r="AV149" s="125" t="n"/>
      <c r="AW149" s="125" t="n"/>
      <c r="AX149" s="125" t="n"/>
      <c r="AY149" s="125" t="n"/>
      <c r="AZ149" s="125" t="n">
        <v>168.844166541414</v>
      </c>
      <c r="BA149" s="125" t="n">
        <v>156.6392998629932</v>
      </c>
      <c r="BB149" s="125" t="n">
        <v>134.8124739646631</v>
      </c>
      <c r="BC149" s="125" t="n"/>
      <c r="BD149" s="125" t="n"/>
      <c r="BE149" s="125" t="n"/>
      <c r="BF149" s="125" t="n"/>
      <c r="BG149" s="125" t="n"/>
      <c r="BH149" s="126" t="n"/>
      <c r="BI149" s="127" t="inlineStr">
        <is>
          <t>SYNTHETIC: teaching data</t>
        </is>
      </c>
    </row>
    <row r="150">
      <c r="A150" s="45" t="n">
        <v>12</v>
      </c>
      <c r="B150" s="56" t="n">
        <v>2</v>
      </c>
      <c r="C150" s="125" t="n">
        <v>200</v>
      </c>
      <c r="D150" s="125" t="n">
        <v>2657272.151086195</v>
      </c>
      <c r="E150" s="125" t="n">
        <v>5189040.490559082</v>
      </c>
      <c r="F150" s="125" t="n">
        <v>9658771.576483257</v>
      </c>
      <c r="G150" s="125" t="n"/>
      <c r="H150" s="125" t="n"/>
      <c r="I150" s="125" t="n"/>
      <c r="J150" s="125" t="n"/>
      <c r="K150" s="125" t="n"/>
      <c r="L150" s="125" t="n">
        <v>3157250</v>
      </c>
      <c r="M150" s="125" t="n">
        <v>6314499.999999999</v>
      </c>
      <c r="N150" s="125" t="n">
        <v>12629000</v>
      </c>
      <c r="O150" s="125" t="n"/>
      <c r="P150" s="125" t="n"/>
      <c r="Q150" s="125" t="n"/>
      <c r="R150" s="125" t="n"/>
      <c r="S150" s="125" t="n"/>
      <c r="T150" s="125" t="n">
        <v>1099166.963733189</v>
      </c>
      <c r="U150" s="125" t="n">
        <v>2163961.292332565</v>
      </c>
      <c r="V150" s="125" t="n">
        <v>4155678.047523763</v>
      </c>
      <c r="W150" s="125" t="n"/>
      <c r="X150" s="125" t="n"/>
      <c r="Y150" s="125" t="n"/>
      <c r="Z150" s="125" t="n"/>
      <c r="AA150" s="125" t="n"/>
      <c r="AB150" s="125" t="n">
        <v>711683.6049900056</v>
      </c>
      <c r="AC150" s="125" t="n">
        <v>1601124.296785374</v>
      </c>
      <c r="AD150" s="125" t="n">
        <v>3434096.238063329</v>
      </c>
      <c r="AE150" s="125" t="n"/>
      <c r="AF150" s="125" t="n"/>
      <c r="AG150" s="125" t="n"/>
      <c r="AH150" s="125" t="n"/>
      <c r="AI150" s="125" t="n"/>
      <c r="AJ150" s="125" t="n">
        <v>388191.0572672758</v>
      </c>
      <c r="AK150" s="125" t="n">
        <v>665174.9350220652</v>
      </c>
      <c r="AL150" s="125" t="n">
        <v>2332099.956543051</v>
      </c>
      <c r="AM150" s="125" t="n"/>
      <c r="AN150" s="125" t="n"/>
      <c r="AO150" s="125" t="n"/>
      <c r="AP150" s="125" t="n"/>
      <c r="AQ150" s="125" t="n"/>
      <c r="AR150" s="125" t="n">
        <v>0</v>
      </c>
      <c r="AS150" s="125" t="n">
        <v>0</v>
      </c>
      <c r="AT150" s="125" t="n">
        <v>0</v>
      </c>
      <c r="AU150" s="125" t="n"/>
      <c r="AV150" s="125" t="n"/>
      <c r="AW150" s="125" t="n"/>
      <c r="AX150" s="125" t="n"/>
      <c r="AY150" s="125" t="n"/>
      <c r="AZ150" s="125" t="n">
        <v>185.5430401554</v>
      </c>
      <c r="BA150" s="125" t="n">
        <v>172.1310987505419</v>
      </c>
      <c r="BB150" s="125" t="n">
        <v>148.1455757853441</v>
      </c>
      <c r="BC150" s="125" t="n"/>
      <c r="BD150" s="125" t="n"/>
      <c r="BE150" s="125" t="n"/>
      <c r="BF150" s="125" t="n"/>
      <c r="BG150" s="125" t="n"/>
      <c r="BH150" s="126" t="n"/>
      <c r="BI150" s="127" t="inlineStr">
        <is>
          <t>SYNTHETIC: teaching data</t>
        </is>
      </c>
    </row>
    <row r="151">
      <c r="A151" s="45" t="n">
        <v>13</v>
      </c>
      <c r="B151" s="56" t="n">
        <v>2</v>
      </c>
      <c r="C151" s="125" t="n">
        <v>190</v>
      </c>
      <c r="D151" s="125" t="n">
        <v>2523275.612482883</v>
      </c>
      <c r="E151" s="125" t="n">
        <v>4880614.86514752</v>
      </c>
      <c r="F151" s="125" t="n"/>
      <c r="G151" s="125" t="n"/>
      <c r="H151" s="125" t="n"/>
      <c r="I151" s="125" t="n"/>
      <c r="J151" s="125" t="n"/>
      <c r="K151" s="125" t="n"/>
      <c r="L151" s="125" t="n">
        <v>2999387.5</v>
      </c>
      <c r="M151" s="125" t="n">
        <v>5998775</v>
      </c>
      <c r="N151" s="125" t="n"/>
      <c r="O151" s="125" t="n"/>
      <c r="P151" s="125" t="n"/>
      <c r="Q151" s="125" t="n"/>
      <c r="R151" s="125" t="n"/>
      <c r="S151" s="125" t="n"/>
      <c r="T151" s="125" t="n">
        <v>1044208.61554653</v>
      </c>
      <c r="U151" s="125" t="n">
        <v>2055763.227715937</v>
      </c>
      <c r="V151" s="125" t="n"/>
      <c r="W151" s="125" t="n"/>
      <c r="X151" s="125" t="n"/>
      <c r="Y151" s="125" t="n"/>
      <c r="Z151" s="125" t="n"/>
      <c r="AA151" s="125" t="n"/>
      <c r="AB151" s="125" t="n">
        <v>676099.4247405054</v>
      </c>
      <c r="AC151" s="125" t="n">
        <v>1521068.081946106</v>
      </c>
      <c r="AD151" s="125" t="n"/>
      <c r="AE151" s="125" t="n"/>
      <c r="AF151" s="125" t="n"/>
      <c r="AG151" s="125" t="n"/>
      <c r="AH151" s="125" t="n"/>
      <c r="AI151" s="125" t="n"/>
      <c r="AJ151" s="125" t="n">
        <v>368781.504403912</v>
      </c>
      <c r="AK151" s="125" t="n">
        <v>631916.188270962</v>
      </c>
      <c r="AL151" s="125" t="n"/>
      <c r="AM151" s="125" t="n"/>
      <c r="AN151" s="125" t="n"/>
      <c r="AO151" s="125" t="n"/>
      <c r="AP151" s="125" t="n"/>
      <c r="AQ151" s="125" t="n"/>
      <c r="AR151" s="125" t="n">
        <v>0</v>
      </c>
      <c r="AS151" s="125" t="n">
        <v>0</v>
      </c>
      <c r="AT151" s="125" t="n"/>
      <c r="AU151" s="125" t="n"/>
      <c r="AV151" s="125" t="n"/>
      <c r="AW151" s="125" t="n"/>
      <c r="AX151" s="125" t="n"/>
      <c r="AY151" s="125" t="n"/>
      <c r="AZ151" s="125" t="n">
        <v>176.2658881476301</v>
      </c>
      <c r="BA151" s="125" t="n">
        <v>163.5245438130148</v>
      </c>
      <c r="BB151" s="125" t="n"/>
      <c r="BC151" s="125" t="n"/>
      <c r="BD151" s="125" t="n"/>
      <c r="BE151" s="125" t="n"/>
      <c r="BF151" s="125" t="n"/>
      <c r="BG151" s="125" t="n"/>
      <c r="BH151" s="126" t="n"/>
      <c r="BI151" s="127" t="inlineStr">
        <is>
          <t>SYNTHETIC: teaching data</t>
        </is>
      </c>
    </row>
    <row r="152">
      <c r="A152" s="45" t="n">
        <v>14</v>
      </c>
      <c r="B152" s="56" t="n">
        <v>2</v>
      </c>
      <c r="C152" s="125" t="n">
        <v>211</v>
      </c>
      <c r="D152" s="125" t="n">
        <v>2838101.871865316</v>
      </c>
      <c r="E152" s="125" t="n">
        <v>5486725.249005831</v>
      </c>
      <c r="F152" s="125" t="n"/>
      <c r="G152" s="125" t="n"/>
      <c r="H152" s="125" t="n"/>
      <c r="I152" s="125" t="n"/>
      <c r="J152" s="125" t="n"/>
      <c r="K152" s="125" t="n"/>
      <c r="L152" s="125" t="n">
        <v>3330898.75</v>
      </c>
      <c r="M152" s="125" t="n">
        <v>6661797.5</v>
      </c>
      <c r="N152" s="125" t="n"/>
      <c r="O152" s="125" t="n"/>
      <c r="P152" s="125" t="n"/>
      <c r="Q152" s="125" t="n"/>
      <c r="R152" s="125" t="n"/>
      <c r="S152" s="125" t="n"/>
      <c r="T152" s="125" t="n">
        <v>1159621.146738515</v>
      </c>
      <c r="U152" s="125" t="n">
        <v>2282979.163410856</v>
      </c>
      <c r="V152" s="125" t="n"/>
      <c r="W152" s="125" t="n"/>
      <c r="X152" s="125" t="n"/>
      <c r="Y152" s="125" t="n"/>
      <c r="Z152" s="125" t="n"/>
      <c r="AA152" s="125" t="n"/>
      <c r="AB152" s="125" t="n">
        <v>750826.2032644561</v>
      </c>
      <c r="AC152" s="125" t="n">
        <v>1689186.13310857</v>
      </c>
      <c r="AD152" s="125" t="n"/>
      <c r="AE152" s="125" t="n"/>
      <c r="AF152" s="125" t="n"/>
      <c r="AG152" s="125" t="n"/>
      <c r="AH152" s="125" t="n"/>
      <c r="AI152" s="125" t="n"/>
      <c r="AJ152" s="125" t="n">
        <v>409541.565416976</v>
      </c>
      <c r="AK152" s="125" t="n">
        <v>701759.5564482787</v>
      </c>
      <c r="AL152" s="125" t="n"/>
      <c r="AM152" s="125" t="n"/>
      <c r="AN152" s="125" t="n"/>
      <c r="AO152" s="125" t="n"/>
      <c r="AP152" s="125" t="n"/>
      <c r="AQ152" s="125" t="n"/>
      <c r="AR152" s="125" t="n">
        <v>0</v>
      </c>
      <c r="AS152" s="125" t="n">
        <v>0</v>
      </c>
      <c r="AT152" s="125" t="n"/>
      <c r="AU152" s="125" t="n"/>
      <c r="AV152" s="125" t="n"/>
      <c r="AW152" s="125" t="n"/>
      <c r="AX152" s="125" t="n"/>
      <c r="AY152" s="125" t="n"/>
      <c r="AZ152" s="125" t="n">
        <v>195.747907363947</v>
      </c>
      <c r="BA152" s="125" t="n">
        <v>181.5983091818217</v>
      </c>
      <c r="BB152" s="125" t="n"/>
      <c r="BC152" s="125" t="n"/>
      <c r="BD152" s="125" t="n"/>
      <c r="BE152" s="125" t="n"/>
      <c r="BF152" s="125" t="n"/>
      <c r="BG152" s="125" t="n"/>
      <c r="BH152" s="126" t="n"/>
      <c r="BI152" s="127" t="inlineStr">
        <is>
          <t>SYNTHETIC: teaching data</t>
        </is>
      </c>
    </row>
    <row r="153">
      <c r="A153" s="45" t="n">
        <v>15</v>
      </c>
      <c r="B153" s="56" t="n">
        <v>2</v>
      </c>
      <c r="C153" s="125" t="n">
        <v>203</v>
      </c>
      <c r="D153" s="125" t="n">
        <v>2709629.913825644</v>
      </c>
      <c r="E153" s="125" t="n">
        <v>5329852.979741342</v>
      </c>
      <c r="F153" s="125" t="n"/>
      <c r="G153" s="125" t="n"/>
      <c r="H153" s="125" t="n"/>
      <c r="I153" s="125" t="n"/>
      <c r="J153" s="125" t="n"/>
      <c r="K153" s="125" t="n"/>
      <c r="L153" s="125" t="n">
        <v>3204608.75</v>
      </c>
      <c r="M153" s="125" t="n">
        <v>6409217.499999999</v>
      </c>
      <c r="N153" s="125" t="n"/>
      <c r="O153" s="125" t="n"/>
      <c r="P153" s="125" t="n"/>
      <c r="Q153" s="125" t="n"/>
      <c r="R153" s="125" t="n"/>
      <c r="S153" s="125" t="n"/>
      <c r="T153" s="125" t="n">
        <v>1115654.468189187</v>
      </c>
      <c r="U153" s="125" t="n">
        <v>2196420.711717554</v>
      </c>
      <c r="V153" s="125" t="n"/>
      <c r="W153" s="125" t="n"/>
      <c r="X153" s="125" t="n"/>
      <c r="Y153" s="125" t="n"/>
      <c r="Z153" s="125" t="n"/>
      <c r="AA153" s="125" t="n"/>
      <c r="AB153" s="125" t="n">
        <v>722358.8590648557</v>
      </c>
      <c r="AC153" s="125" t="n">
        <v>1625141.161237155</v>
      </c>
      <c r="AD153" s="125" t="n"/>
      <c r="AE153" s="125" t="n"/>
      <c r="AF153" s="125" t="n"/>
      <c r="AG153" s="125" t="n"/>
      <c r="AH153" s="125" t="n"/>
      <c r="AI153" s="125" t="n"/>
      <c r="AJ153" s="125" t="n">
        <v>394013.9231262849</v>
      </c>
      <c r="AK153" s="125" t="n">
        <v>675152.5590473961</v>
      </c>
      <c r="AL153" s="125" t="n"/>
      <c r="AM153" s="125" t="n"/>
      <c r="AN153" s="125" t="n"/>
      <c r="AO153" s="125" t="n"/>
      <c r="AP153" s="125" t="n"/>
      <c r="AQ153" s="125" t="n"/>
      <c r="AR153" s="125" t="n">
        <v>0</v>
      </c>
      <c r="AS153" s="125" t="n">
        <v>0</v>
      </c>
      <c r="AT153" s="125" t="n"/>
      <c r="AU153" s="125" t="n"/>
      <c r="AV153" s="125" t="n"/>
      <c r="AW153" s="125" t="n"/>
      <c r="AX153" s="125" t="n"/>
      <c r="AY153" s="125" t="n"/>
      <c r="AZ153" s="125" t="n">
        <v>188.3261857577311</v>
      </c>
      <c r="BA153" s="125" t="n">
        <v>174.7130652318001</v>
      </c>
      <c r="BB153" s="125" t="n"/>
      <c r="BC153" s="125" t="n"/>
      <c r="BD153" s="125" t="n"/>
      <c r="BE153" s="125" t="n"/>
      <c r="BF153" s="125" t="n"/>
      <c r="BG153" s="125" t="n"/>
      <c r="BH153" s="126" t="n"/>
      <c r="BI153" s="127" t="inlineStr">
        <is>
          <t>SYNTHETIC: teaching data</t>
        </is>
      </c>
    </row>
    <row r="154">
      <c r="A154" s="45" t="n">
        <v>16</v>
      </c>
      <c r="B154" s="56" t="n">
        <v>2</v>
      </c>
      <c r="C154" s="125" t="n">
        <v>212</v>
      </c>
      <c r="D154" s="125" t="n">
        <v>2771907.023821937</v>
      </c>
      <c r="E154" s="125" t="n">
        <v>5424199.882311339</v>
      </c>
      <c r="F154" s="125" t="n"/>
      <c r="G154" s="125" t="n"/>
      <c r="H154" s="125" t="n"/>
      <c r="I154" s="125" t="n"/>
      <c r="J154" s="125" t="n"/>
      <c r="K154" s="125" t="n"/>
      <c r="L154" s="125" t="n">
        <v>3346685</v>
      </c>
      <c r="M154" s="125" t="n">
        <v>6693369.999999999</v>
      </c>
      <c r="N154" s="125" t="n"/>
      <c r="O154" s="125" t="n"/>
      <c r="P154" s="125" t="n"/>
      <c r="Q154" s="125" t="n"/>
      <c r="R154" s="125" t="n"/>
      <c r="S154" s="125" t="n"/>
      <c r="T154" s="125" t="n">
        <v>1165116.98155718</v>
      </c>
      <c r="U154" s="125" t="n">
        <v>2293798.969872519</v>
      </c>
      <c r="V154" s="125" t="n"/>
      <c r="W154" s="125" t="n"/>
      <c r="X154" s="125" t="n"/>
      <c r="Y154" s="125" t="n"/>
      <c r="Z154" s="125" t="n"/>
      <c r="AA154" s="125" t="n"/>
      <c r="AB154" s="125" t="n">
        <v>754384.621289406</v>
      </c>
      <c r="AC154" s="125" t="n">
        <v>1697191.754592496</v>
      </c>
      <c r="AD154" s="125" t="n"/>
      <c r="AE154" s="125" t="n"/>
      <c r="AF154" s="125" t="n"/>
      <c r="AG154" s="125" t="n"/>
      <c r="AH154" s="125" t="n"/>
      <c r="AI154" s="125" t="n"/>
      <c r="AJ154" s="125" t="n">
        <v>411482.5207033123</v>
      </c>
      <c r="AK154" s="125" t="n">
        <v>705085.431123389</v>
      </c>
      <c r="AL154" s="125" t="n"/>
      <c r="AM154" s="125" t="n"/>
      <c r="AN154" s="125" t="n"/>
      <c r="AO154" s="125" t="n"/>
      <c r="AP154" s="125" t="n"/>
      <c r="AQ154" s="125" t="n"/>
      <c r="AR154" s="125" t="n">
        <v>0</v>
      </c>
      <c r="AS154" s="125" t="n">
        <v>0</v>
      </c>
      <c r="AT154" s="125" t="n"/>
      <c r="AU154" s="125" t="n"/>
      <c r="AV154" s="125" t="n"/>
      <c r="AW154" s="125" t="n"/>
      <c r="AX154" s="125" t="n"/>
      <c r="AY154" s="125" t="n"/>
      <c r="AZ154" s="125" t="n">
        <v>196.6756225647241</v>
      </c>
      <c r="BA154" s="125" t="n">
        <v>182.4589646755744</v>
      </c>
      <c r="BB154" s="125" t="n"/>
      <c r="BC154" s="125" t="n"/>
      <c r="BD154" s="125" t="n"/>
      <c r="BE154" s="125" t="n"/>
      <c r="BF154" s="125" t="n"/>
      <c r="BG154" s="125" t="n"/>
      <c r="BH154" s="126" t="n"/>
      <c r="BI154" s="127" t="inlineStr">
        <is>
          <t>SYNTHETIC: teaching data</t>
        </is>
      </c>
    </row>
    <row r="155">
      <c r="A155" s="45" t="n">
        <v>17</v>
      </c>
      <c r="B155" s="56" t="n">
        <v>2</v>
      </c>
      <c r="C155" s="125" t="n">
        <v>233</v>
      </c>
      <c r="D155" s="125" t="n">
        <v>3105778.264930297</v>
      </c>
      <c r="E155" s="125" t="n">
        <v>5989615.402603691</v>
      </c>
      <c r="F155" s="125" t="n"/>
      <c r="G155" s="125" t="n"/>
      <c r="H155" s="125" t="n"/>
      <c r="I155" s="125" t="n"/>
      <c r="J155" s="125" t="n"/>
      <c r="K155" s="125" t="n"/>
      <c r="L155" s="125" t="n">
        <v>3678196.25</v>
      </c>
      <c r="M155" s="125" t="n">
        <v>7356392.499999999</v>
      </c>
      <c r="N155" s="125" t="n"/>
      <c r="O155" s="125" t="n"/>
      <c r="P155" s="125" t="n"/>
      <c r="Q155" s="125" t="n"/>
      <c r="R155" s="125" t="n"/>
      <c r="S155" s="125" t="n"/>
      <c r="T155" s="125" t="n">
        <v>1280529.512749166</v>
      </c>
      <c r="U155" s="125" t="n">
        <v>2521014.905567439</v>
      </c>
      <c r="V155" s="125" t="n"/>
      <c r="W155" s="125" t="n"/>
      <c r="X155" s="125" t="n"/>
      <c r="Y155" s="125" t="n"/>
      <c r="Z155" s="125" t="n"/>
      <c r="AA155" s="125" t="n"/>
      <c r="AB155" s="125" t="n">
        <v>829111.3998133567</v>
      </c>
      <c r="AC155" s="125" t="n">
        <v>1865309.805754961</v>
      </c>
      <c r="AD155" s="125" t="n"/>
      <c r="AE155" s="125" t="n"/>
      <c r="AF155" s="125" t="n"/>
      <c r="AG155" s="125" t="n"/>
      <c r="AH155" s="125" t="n"/>
      <c r="AI155" s="125" t="n"/>
      <c r="AJ155" s="125" t="n">
        <v>452242.5817163763</v>
      </c>
      <c r="AK155" s="125" t="n">
        <v>774928.7993007059</v>
      </c>
      <c r="AL155" s="125" t="n"/>
      <c r="AM155" s="125" t="n"/>
      <c r="AN155" s="125" t="n"/>
      <c r="AO155" s="125" t="n"/>
      <c r="AP155" s="125" t="n"/>
      <c r="AQ155" s="125" t="n"/>
      <c r="AR155" s="125" t="n">
        <v>0</v>
      </c>
      <c r="AS155" s="125" t="n">
        <v>0</v>
      </c>
      <c r="AT155" s="125" t="n"/>
      <c r="AU155" s="125" t="n"/>
      <c r="AV155" s="125" t="n"/>
      <c r="AW155" s="125" t="n"/>
      <c r="AX155" s="125" t="n"/>
      <c r="AY155" s="125" t="n"/>
      <c r="AZ155" s="125" t="n">
        <v>216.157641781041</v>
      </c>
      <c r="BA155" s="125" t="n">
        <v>200.5327300443813</v>
      </c>
      <c r="BB155" s="125" t="n"/>
      <c r="BC155" s="125" t="n"/>
      <c r="BD155" s="125" t="n"/>
      <c r="BE155" s="125" t="n"/>
      <c r="BF155" s="125" t="n"/>
      <c r="BG155" s="125" t="n"/>
      <c r="BH155" s="126" t="n"/>
      <c r="BI155" s="127" t="inlineStr">
        <is>
          <t>SYNTHETIC: teaching data</t>
        </is>
      </c>
    </row>
    <row r="156">
      <c r="A156" s="45" t="n">
        <v>18</v>
      </c>
      <c r="B156" s="56" t="n">
        <v>2</v>
      </c>
      <c r="C156" s="125" t="n">
        <v>233</v>
      </c>
      <c r="D156" s="125" t="n">
        <v>3143826.532203136</v>
      </c>
      <c r="E156" s="125" t="n">
        <v>6053142.163924623</v>
      </c>
      <c r="F156" s="125" t="n"/>
      <c r="G156" s="125" t="n"/>
      <c r="H156" s="125" t="n"/>
      <c r="I156" s="125" t="n"/>
      <c r="J156" s="125" t="n"/>
      <c r="K156" s="125" t="n"/>
      <c r="L156" s="125" t="n">
        <v>3678196.25</v>
      </c>
      <c r="M156" s="125" t="n">
        <v>7356392.499999999</v>
      </c>
      <c r="N156" s="125" t="n"/>
      <c r="O156" s="125" t="n"/>
      <c r="P156" s="125" t="n"/>
      <c r="Q156" s="125" t="n"/>
      <c r="R156" s="125" t="n"/>
      <c r="S156" s="125" t="n"/>
      <c r="T156" s="125" t="n">
        <v>1280529.512749166</v>
      </c>
      <c r="U156" s="125" t="n">
        <v>2521014.905567439</v>
      </c>
      <c r="V156" s="125" t="n"/>
      <c r="W156" s="125" t="n"/>
      <c r="X156" s="125" t="n"/>
      <c r="Y156" s="125" t="n"/>
      <c r="Z156" s="125" t="n"/>
      <c r="AA156" s="125" t="n"/>
      <c r="AB156" s="125" t="n">
        <v>829111.3998133567</v>
      </c>
      <c r="AC156" s="125" t="n">
        <v>1865309.805754961</v>
      </c>
      <c r="AD156" s="125" t="n"/>
      <c r="AE156" s="125" t="n"/>
      <c r="AF156" s="125" t="n"/>
      <c r="AG156" s="125" t="n"/>
      <c r="AH156" s="125" t="n"/>
      <c r="AI156" s="125" t="n"/>
      <c r="AJ156" s="125" t="n">
        <v>452242.5817163763</v>
      </c>
      <c r="AK156" s="125" t="n">
        <v>774928.7993007059</v>
      </c>
      <c r="AL156" s="125" t="n"/>
      <c r="AM156" s="125" t="n"/>
      <c r="AN156" s="125" t="n"/>
      <c r="AO156" s="125" t="n"/>
      <c r="AP156" s="125" t="n"/>
      <c r="AQ156" s="125" t="n"/>
      <c r="AR156" s="125" t="n">
        <v>0</v>
      </c>
      <c r="AS156" s="125" t="n">
        <v>0</v>
      </c>
      <c r="AT156" s="125" t="n"/>
      <c r="AU156" s="125" t="n"/>
      <c r="AV156" s="125" t="n"/>
      <c r="AW156" s="125" t="n"/>
      <c r="AX156" s="125" t="n"/>
      <c r="AY156" s="125" t="n"/>
      <c r="AZ156" s="125" t="n">
        <v>216.157641781041</v>
      </c>
      <c r="BA156" s="125" t="n">
        <v>200.5327300443813</v>
      </c>
      <c r="BB156" s="125" t="n"/>
      <c r="BC156" s="125" t="n"/>
      <c r="BD156" s="125" t="n"/>
      <c r="BE156" s="125" t="n"/>
      <c r="BF156" s="125" t="n"/>
      <c r="BG156" s="125" t="n"/>
      <c r="BH156" s="126" t="n"/>
      <c r="BI156" s="127" t="inlineStr">
        <is>
          <t>SYNTHETIC: teaching data</t>
        </is>
      </c>
    </row>
    <row r="157">
      <c r="A157" s="45" t="n">
        <v>19</v>
      </c>
      <c r="B157" s="56" t="n">
        <v>1</v>
      </c>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c r="V157" s="125" t="n"/>
      <c r="W157" s="125" t="n"/>
      <c r="X157" s="125" t="n"/>
      <c r="Y157" s="125" t="n"/>
      <c r="Z157" s="125" t="n"/>
      <c r="AA157" s="125" t="n"/>
      <c r="AB157" s="125" t="n"/>
      <c r="AC157" s="125" t="n"/>
      <c r="AD157" s="125" t="n"/>
      <c r="AE157" s="125" t="n"/>
      <c r="AF157" s="125" t="n"/>
      <c r="AG157" s="125" t="n"/>
      <c r="AH157" s="125" t="n"/>
      <c r="AI157" s="125" t="n"/>
      <c r="AJ157" s="125" t="n"/>
      <c r="AK157" s="125" t="n"/>
      <c r="AL157" s="125" t="n"/>
      <c r="AM157" s="125" t="n"/>
      <c r="AN157" s="125" t="n"/>
      <c r="AO157" s="125" t="n"/>
      <c r="AP157" s="125" t="n"/>
      <c r="AQ157" s="125" t="n"/>
      <c r="AR157" s="125" t="n"/>
      <c r="AS157" s="125" t="n"/>
      <c r="AT157" s="125" t="n"/>
      <c r="AU157" s="125" t="n"/>
      <c r="AV157" s="125" t="n"/>
      <c r="AW157" s="125" t="n"/>
      <c r="AX157" s="125" t="n"/>
      <c r="AY157" s="125" t="n"/>
      <c r="AZ157" s="125" t="n"/>
      <c r="BA157" s="125" t="n"/>
      <c r="BB157" s="125" t="n"/>
      <c r="BC157" s="125" t="n"/>
      <c r="BD157" s="125" t="n"/>
      <c r="BE157" s="125" t="n"/>
      <c r="BF157" s="125" t="n"/>
      <c r="BG157" s="125" t="n"/>
      <c r="BH157" s="126" t="n"/>
      <c r="BI157" s="127" t="n"/>
    </row>
    <row r="158">
      <c r="A158" s="45" t="n">
        <v>20</v>
      </c>
      <c r="B158" s="56" t="n">
        <v>1</v>
      </c>
      <c r="C158" s="125" t="n"/>
      <c r="D158" s="125" t="n"/>
      <c r="E158" s="125" t="n"/>
      <c r="F158" s="125" t="n"/>
      <c r="G158" s="125" t="n"/>
      <c r="H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A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c r="AT158" s="125" t="n"/>
      <c r="AU158" s="125" t="n"/>
      <c r="AV158" s="125" t="n"/>
      <c r="AW158" s="125" t="n"/>
      <c r="AX158" s="125" t="n"/>
      <c r="AY158" s="125" t="n"/>
      <c r="AZ158" s="125" t="n"/>
      <c r="BA158" s="125" t="n"/>
      <c r="BB158" s="125" t="n"/>
      <c r="BC158" s="125" t="n"/>
      <c r="BD158" s="125" t="n"/>
      <c r="BE158" s="125" t="n"/>
      <c r="BF158" s="125" t="n"/>
      <c r="BG158" s="125" t="n"/>
      <c r="BH158" s="126" t="n"/>
      <c r="BI158" s="127" t="n"/>
    </row>
    <row r="159">
      <c r="A159" s="45" t="n">
        <v>21</v>
      </c>
      <c r="B159" s="56" t="n">
        <v>1</v>
      </c>
      <c r="C159" s="125" t="n"/>
      <c r="D159" s="125" t="n"/>
      <c r="E159" s="125" t="n"/>
      <c r="F159" s="125" t="n"/>
      <c r="G159" s="125" t="n"/>
      <c r="H159" s="125" t="n"/>
      <c r="I159" s="125" t="n"/>
      <c r="J159" s="125" t="n"/>
      <c r="K159" s="125" t="n"/>
      <c r="L159" s="125" t="n"/>
      <c r="M159" s="125" t="n"/>
      <c r="N159" s="125" t="n"/>
      <c r="O159" s="125" t="n"/>
      <c r="P159" s="125" t="n"/>
      <c r="Q159" s="125" t="n"/>
      <c r="R159" s="125" t="n"/>
      <c r="S159" s="125" t="n"/>
      <c r="T159" s="125" t="n"/>
      <c r="U159" s="125" t="n"/>
      <c r="V159" s="125" t="n"/>
      <c r="W159" s="125" t="n"/>
      <c r="X159" s="125" t="n"/>
      <c r="Y159" s="125" t="n"/>
      <c r="Z159" s="125" t="n"/>
      <c r="AA159" s="125" t="n"/>
      <c r="AB159" s="125" t="n"/>
      <c r="AC159" s="125" t="n"/>
      <c r="AD159" s="125" t="n"/>
      <c r="AE159" s="125" t="n"/>
      <c r="AF159" s="125" t="n"/>
      <c r="AG159" s="125" t="n"/>
      <c r="AH159" s="125" t="n"/>
      <c r="AI159" s="125" t="n"/>
      <c r="AJ159" s="125" t="n"/>
      <c r="AK159" s="125" t="n"/>
      <c r="AL159" s="125" t="n"/>
      <c r="AM159" s="125" t="n"/>
      <c r="AN159" s="125" t="n"/>
      <c r="AO159" s="125" t="n"/>
      <c r="AP159" s="125" t="n"/>
      <c r="AQ159" s="125" t="n"/>
      <c r="AR159" s="125" t="n"/>
      <c r="AS159" s="125" t="n"/>
      <c r="AT159" s="125" t="n"/>
      <c r="AU159" s="125" t="n"/>
      <c r="AV159" s="125" t="n"/>
      <c r="AW159" s="125" t="n"/>
      <c r="AX159" s="125" t="n"/>
      <c r="AY159" s="125" t="n"/>
      <c r="AZ159" s="125" t="n"/>
      <c r="BA159" s="125" t="n"/>
      <c r="BB159" s="125" t="n"/>
      <c r="BC159" s="125" t="n"/>
      <c r="BD159" s="125" t="n"/>
      <c r="BE159" s="125" t="n"/>
      <c r="BF159" s="125" t="n"/>
      <c r="BG159" s="125" t="n"/>
      <c r="BH159" s="126" t="n"/>
      <c r="BI159" s="127" t="n"/>
    </row>
    <row r="160">
      <c r="A160" s="45" t="n">
        <v>22</v>
      </c>
      <c r="B160" s="56" t="n">
        <v>1</v>
      </c>
      <c r="C160" s="125" t="n"/>
      <c r="D160" s="125" t="n"/>
      <c r="E160" s="125" t="n"/>
      <c r="F160" s="125" t="n"/>
      <c r="G160" s="125" t="n"/>
      <c r="H160" s="125" t="n"/>
      <c r="I160" s="125" t="n"/>
      <c r="J160" s="125" t="n"/>
      <c r="K160" s="125" t="n"/>
      <c r="L160" s="125" t="n"/>
      <c r="M160" s="125" t="n"/>
      <c r="N160" s="125" t="n"/>
      <c r="O160" s="125" t="n"/>
      <c r="P160" s="125" t="n"/>
      <c r="Q160" s="125" t="n"/>
      <c r="R160" s="125" t="n"/>
      <c r="S160" s="125" t="n"/>
      <c r="T160" s="125" t="n"/>
      <c r="U160" s="125" t="n"/>
      <c r="V160" s="125" t="n"/>
      <c r="W160" s="125" t="n"/>
      <c r="X160" s="125" t="n"/>
      <c r="Y160" s="125" t="n"/>
      <c r="Z160" s="125" t="n"/>
      <c r="AA160" s="125" t="n"/>
      <c r="AB160" s="125" t="n"/>
      <c r="AC160" s="125" t="n"/>
      <c r="AD160" s="125" t="n"/>
      <c r="AE160" s="125" t="n"/>
      <c r="AF160" s="125" t="n"/>
      <c r="AG160" s="125" t="n"/>
      <c r="AH160" s="125" t="n"/>
      <c r="AI160" s="125" t="n"/>
      <c r="AJ160" s="125" t="n"/>
      <c r="AK160" s="125" t="n"/>
      <c r="AL160" s="125" t="n"/>
      <c r="AM160" s="125" t="n"/>
      <c r="AN160" s="125" t="n"/>
      <c r="AO160" s="125" t="n"/>
      <c r="AP160" s="125" t="n"/>
      <c r="AQ160" s="125" t="n"/>
      <c r="AR160" s="125" t="n"/>
      <c r="AS160" s="125" t="n"/>
      <c r="AT160" s="125" t="n"/>
      <c r="AU160" s="125" t="n"/>
      <c r="AV160" s="125" t="n"/>
      <c r="AW160" s="125" t="n"/>
      <c r="AX160" s="125" t="n"/>
      <c r="AY160" s="125" t="n"/>
      <c r="AZ160" s="125" t="n"/>
      <c r="BA160" s="125" t="n"/>
      <c r="BB160" s="125" t="n"/>
      <c r="BC160" s="125" t="n"/>
      <c r="BD160" s="125" t="n"/>
      <c r="BE160" s="125" t="n"/>
      <c r="BF160" s="125" t="n"/>
      <c r="BG160" s="125" t="n"/>
      <c r="BH160" s="126" t="n"/>
      <c r="BI160" s="127" t="n"/>
    </row>
    <row r="161">
      <c r="A161" s="45" t="n">
        <v>23</v>
      </c>
      <c r="B161" s="56" t="n">
        <v>1</v>
      </c>
      <c r="C161" s="125" t="n"/>
      <c r="D161" s="125" t="n"/>
      <c r="E161" s="125" t="n"/>
      <c r="F161" s="125" t="n"/>
      <c r="G161" s="125" t="n"/>
      <c r="H161" s="125" t="n"/>
      <c r="I161" s="125" t="n"/>
      <c r="J161" s="125" t="n"/>
      <c r="K161" s="125" t="n"/>
      <c r="L161" s="125" t="n"/>
      <c r="M161" s="125" t="n"/>
      <c r="N161" s="125" t="n"/>
      <c r="O161" s="125" t="n"/>
      <c r="P161" s="125" t="n"/>
      <c r="Q161" s="125" t="n"/>
      <c r="R161" s="125" t="n"/>
      <c r="S161" s="125" t="n"/>
      <c r="T161" s="125" t="n"/>
      <c r="U161" s="125" t="n"/>
      <c r="V161" s="125" t="n"/>
      <c r="W161" s="125" t="n"/>
      <c r="X161" s="125" t="n"/>
      <c r="Y161" s="125" t="n"/>
      <c r="Z161" s="125" t="n"/>
      <c r="AA161" s="125" t="n"/>
      <c r="AB161" s="125" t="n"/>
      <c r="AC161" s="125" t="n"/>
      <c r="AD161" s="125" t="n"/>
      <c r="AE161" s="125" t="n"/>
      <c r="AF161" s="125" t="n"/>
      <c r="AG161" s="125" t="n"/>
      <c r="AH161" s="125" t="n"/>
      <c r="AI161" s="125" t="n"/>
      <c r="AJ161" s="125" t="n"/>
      <c r="AK161" s="125" t="n"/>
      <c r="AL161" s="125" t="n"/>
      <c r="AM161" s="125" t="n"/>
      <c r="AN161" s="125" t="n"/>
      <c r="AO161" s="125" t="n"/>
      <c r="AP161" s="125" t="n"/>
      <c r="AQ161" s="125" t="n"/>
      <c r="AR161" s="125" t="n"/>
      <c r="AS161" s="125" t="n"/>
      <c r="AT161" s="125" t="n"/>
      <c r="AU161" s="125" t="n"/>
      <c r="AV161" s="125" t="n"/>
      <c r="AW161" s="125" t="n"/>
      <c r="AX161" s="125" t="n"/>
      <c r="AY161" s="125" t="n"/>
      <c r="AZ161" s="125" t="n"/>
      <c r="BA161" s="125" t="n"/>
      <c r="BB161" s="125" t="n"/>
      <c r="BC161" s="125" t="n"/>
      <c r="BD161" s="125" t="n"/>
      <c r="BE161" s="125" t="n"/>
      <c r="BF161" s="125" t="n"/>
      <c r="BG161" s="125" t="n"/>
      <c r="BH161" s="126" t="n"/>
      <c r="BI161" s="127" t="n"/>
    </row>
    <row r="162">
      <c r="A162" s="45" t="n">
        <v>24</v>
      </c>
      <c r="B162" s="56" t="n">
        <v>1</v>
      </c>
      <c r="C162" s="125" t="n"/>
      <c r="D162" s="125" t="n"/>
      <c r="E162" s="125" t="n"/>
      <c r="F162" s="125" t="n"/>
      <c r="G162" s="125" t="n"/>
      <c r="H162" s="125" t="n"/>
      <c r="I162" s="125" t="n"/>
      <c r="J162" s="125" t="n"/>
      <c r="K162" s="125" t="n"/>
      <c r="L162" s="125" t="n"/>
      <c r="M162" s="125" t="n"/>
      <c r="N162" s="125" t="n"/>
      <c r="O162" s="125" t="n"/>
      <c r="P162" s="125" t="n"/>
      <c r="Q162" s="125" t="n"/>
      <c r="R162" s="125" t="n"/>
      <c r="S162" s="125" t="n"/>
      <c r="T162" s="125" t="n"/>
      <c r="U162" s="125" t="n"/>
      <c r="V162" s="125" t="n"/>
      <c r="W162" s="125" t="n"/>
      <c r="X162" s="125" t="n"/>
      <c r="Y162" s="125" t="n"/>
      <c r="Z162" s="125" t="n"/>
      <c r="AA162" s="125" t="n"/>
      <c r="AB162" s="125" t="n"/>
      <c r="AC162" s="125" t="n"/>
      <c r="AD162" s="125" t="n"/>
      <c r="AE162" s="125" t="n"/>
      <c r="AF162" s="125" t="n"/>
      <c r="AG162" s="125" t="n"/>
      <c r="AH162" s="125" t="n"/>
      <c r="AI162" s="125" t="n"/>
      <c r="AJ162" s="125" t="n"/>
      <c r="AK162" s="125" t="n"/>
      <c r="AL162" s="125" t="n"/>
      <c r="AM162" s="125" t="n"/>
      <c r="AN162" s="125" t="n"/>
      <c r="AO162" s="125" t="n"/>
      <c r="AP162" s="125" t="n"/>
      <c r="AQ162" s="125" t="n"/>
      <c r="AR162" s="125" t="n"/>
      <c r="AS162" s="125" t="n"/>
      <c r="AT162" s="125" t="n"/>
      <c r="AU162" s="125" t="n"/>
      <c r="AV162" s="125" t="n"/>
      <c r="AW162" s="125" t="n"/>
      <c r="AX162" s="125" t="n"/>
      <c r="AY162" s="125" t="n"/>
      <c r="AZ162" s="125" t="n"/>
      <c r="BA162" s="125" t="n"/>
      <c r="BB162" s="125" t="n"/>
      <c r="BC162" s="125" t="n"/>
      <c r="BD162" s="125" t="n"/>
      <c r="BE162" s="125" t="n"/>
      <c r="BF162" s="125" t="n"/>
      <c r="BG162" s="125" t="n"/>
      <c r="BH162" s="126" t="n"/>
      <c r="BI162" s="127" t="n"/>
    </row>
    <row r="163">
      <c r="A163" s="45" t="n">
        <v>25</v>
      </c>
      <c r="B163" s="56" t="n">
        <v>1</v>
      </c>
      <c r="C163" s="125" t="n"/>
      <c r="D163" s="125" t="n"/>
      <c r="E163" s="125" t="n"/>
      <c r="F163" s="125" t="n"/>
      <c r="G163" s="125" t="n"/>
      <c r="H163" s="125" t="n"/>
      <c r="I163" s="125" t="n"/>
      <c r="J163" s="125" t="n"/>
      <c r="K163" s="125" t="n"/>
      <c r="L163" s="125" t="n"/>
      <c r="M163" s="125" t="n"/>
      <c r="N163" s="125" t="n"/>
      <c r="O163" s="125" t="n"/>
      <c r="P163" s="125" t="n"/>
      <c r="Q163" s="125" t="n"/>
      <c r="R163" s="125" t="n"/>
      <c r="S163" s="125" t="n"/>
      <c r="T163" s="125" t="n"/>
      <c r="U163" s="125" t="n"/>
      <c r="V163" s="125" t="n"/>
      <c r="W163" s="125" t="n"/>
      <c r="X163" s="125" t="n"/>
      <c r="Y163" s="125" t="n"/>
      <c r="Z163" s="125" t="n"/>
      <c r="AA163" s="125" t="n"/>
      <c r="AB163" s="125" t="n"/>
      <c r="AC163" s="125" t="n"/>
      <c r="AD163" s="125" t="n"/>
      <c r="AE163" s="125" t="n"/>
      <c r="AF163" s="125" t="n"/>
      <c r="AG163" s="125" t="n"/>
      <c r="AH163" s="125" t="n"/>
      <c r="AI163" s="125" t="n"/>
      <c r="AJ163" s="125" t="n"/>
      <c r="AK163" s="125" t="n"/>
      <c r="AL163" s="125" t="n"/>
      <c r="AM163" s="125" t="n"/>
      <c r="AN163" s="125" t="n"/>
      <c r="AO163" s="125" t="n"/>
      <c r="AP163" s="125" t="n"/>
      <c r="AQ163" s="125" t="n"/>
      <c r="AR163" s="125" t="n"/>
      <c r="AS163" s="125" t="n"/>
      <c r="AT163" s="125" t="n"/>
      <c r="AU163" s="125" t="n"/>
      <c r="AV163" s="125" t="n"/>
      <c r="AW163" s="125" t="n"/>
      <c r="AX163" s="125" t="n"/>
      <c r="AY163" s="125" t="n"/>
      <c r="AZ163" s="125" t="n"/>
      <c r="BA163" s="125" t="n"/>
      <c r="BB163" s="125" t="n"/>
      <c r="BC163" s="125" t="n"/>
      <c r="BD163" s="125" t="n"/>
      <c r="BE163" s="125" t="n"/>
      <c r="BF163" s="125" t="n"/>
      <c r="BG163" s="125" t="n"/>
      <c r="BH163" s="126" t="n"/>
      <c r="BI163" s="127" t="n"/>
    </row>
    <row r="164">
      <c r="A164" s="45" t="n">
        <v>26</v>
      </c>
      <c r="B164" s="56" t="n">
        <v>1</v>
      </c>
      <c r="C164" s="125" t="n"/>
      <c r="D164" s="125" t="n"/>
      <c r="E164" s="125" t="n"/>
      <c r="F164" s="125" t="n"/>
      <c r="G164" s="125" t="n"/>
      <c r="H164" s="125" t="n"/>
      <c r="I164" s="125" t="n"/>
      <c r="J164" s="125" t="n"/>
      <c r="K164" s="125" t="n"/>
      <c r="L164" s="125" t="n"/>
      <c r="M164" s="125" t="n"/>
      <c r="N164" s="125" t="n"/>
      <c r="O164" s="125" t="n"/>
      <c r="P164" s="125" t="n"/>
      <c r="Q164" s="125" t="n"/>
      <c r="R164" s="125" t="n"/>
      <c r="S164" s="125" t="n"/>
      <c r="T164" s="125" t="n"/>
      <c r="U164" s="125" t="n"/>
      <c r="V164" s="125" t="n"/>
      <c r="W164" s="125" t="n"/>
      <c r="X164" s="125" t="n"/>
      <c r="Y164" s="125" t="n"/>
      <c r="Z164" s="125" t="n"/>
      <c r="AA164" s="125" t="n"/>
      <c r="AB164" s="125" t="n"/>
      <c r="AC164" s="125" t="n"/>
      <c r="AD164" s="125" t="n"/>
      <c r="AE164" s="125" t="n"/>
      <c r="AF164" s="125" t="n"/>
      <c r="AG164" s="125" t="n"/>
      <c r="AH164" s="125" t="n"/>
      <c r="AI164" s="125" t="n"/>
      <c r="AJ164" s="125" t="n"/>
      <c r="AK164" s="125" t="n"/>
      <c r="AL164" s="125" t="n"/>
      <c r="AM164" s="125" t="n"/>
      <c r="AN164" s="125" t="n"/>
      <c r="AO164" s="125" t="n"/>
      <c r="AP164" s="125" t="n"/>
      <c r="AQ164" s="125" t="n"/>
      <c r="AR164" s="125" t="n"/>
      <c r="AS164" s="125" t="n"/>
      <c r="AT164" s="125" t="n"/>
      <c r="AU164" s="125" t="n"/>
      <c r="AV164" s="125" t="n"/>
      <c r="AW164" s="125" t="n"/>
      <c r="AX164" s="125" t="n"/>
      <c r="AY164" s="125" t="n"/>
      <c r="AZ164" s="125" t="n"/>
      <c r="BA164" s="125" t="n"/>
      <c r="BB164" s="125" t="n"/>
      <c r="BC164" s="125" t="n"/>
      <c r="BD164" s="125" t="n"/>
      <c r="BE164" s="125" t="n"/>
      <c r="BF164" s="125" t="n"/>
      <c r="BG164" s="125" t="n"/>
      <c r="BH164" s="126" t="n"/>
      <c r="BI164" s="127" t="n"/>
    </row>
    <row r="165">
      <c r="A165" s="45" t="n">
        <v>27</v>
      </c>
      <c r="B165" s="56" t="n">
        <v>1</v>
      </c>
      <c r="C165" s="125" t="n"/>
      <c r="D165" s="125" t="n"/>
      <c r="E165" s="125" t="n"/>
      <c r="F165" s="125" t="n"/>
      <c r="G165" s="125" t="n"/>
      <c r="H165" s="125" t="n"/>
      <c r="I165" s="125" t="n"/>
      <c r="J165" s="125" t="n"/>
      <c r="K165" s="125" t="n"/>
      <c r="L165" s="125" t="n"/>
      <c r="M165" s="125" t="n"/>
      <c r="N165" s="125" t="n"/>
      <c r="O165" s="125" t="n"/>
      <c r="P165" s="125" t="n"/>
      <c r="Q165" s="125" t="n"/>
      <c r="R165" s="125" t="n"/>
      <c r="S165" s="125" t="n"/>
      <c r="T165" s="125" t="n"/>
      <c r="U165" s="125" t="n"/>
      <c r="V165" s="125" t="n"/>
      <c r="W165" s="125" t="n"/>
      <c r="X165" s="125" t="n"/>
      <c r="Y165" s="125" t="n"/>
      <c r="Z165" s="125" t="n"/>
      <c r="AA165" s="125" t="n"/>
      <c r="AB165" s="125" t="n"/>
      <c r="AC165" s="125" t="n"/>
      <c r="AD165" s="125" t="n"/>
      <c r="AE165" s="125" t="n"/>
      <c r="AF165" s="125" t="n"/>
      <c r="AG165" s="125" t="n"/>
      <c r="AH165" s="125" t="n"/>
      <c r="AI165" s="125" t="n"/>
      <c r="AJ165" s="125" t="n"/>
      <c r="AK165" s="125" t="n"/>
      <c r="AL165" s="125" t="n"/>
      <c r="AM165" s="125" t="n"/>
      <c r="AN165" s="125" t="n"/>
      <c r="AO165" s="125" t="n"/>
      <c r="AP165" s="125" t="n"/>
      <c r="AQ165" s="125" t="n"/>
      <c r="AR165" s="125" t="n"/>
      <c r="AS165" s="125" t="n"/>
      <c r="AT165" s="125" t="n"/>
      <c r="AU165" s="125" t="n"/>
      <c r="AV165" s="125" t="n"/>
      <c r="AW165" s="125" t="n"/>
      <c r="AX165" s="125" t="n"/>
      <c r="AY165" s="125" t="n"/>
      <c r="AZ165" s="125" t="n"/>
      <c r="BA165" s="125" t="n"/>
      <c r="BB165" s="125" t="n"/>
      <c r="BC165" s="125" t="n"/>
      <c r="BD165" s="125" t="n"/>
      <c r="BE165" s="125" t="n"/>
      <c r="BF165" s="125" t="n"/>
      <c r="BG165" s="125" t="n"/>
      <c r="BH165" s="126" t="n"/>
      <c r="BI165" s="127" t="n"/>
    </row>
    <row r="166">
      <c r="A166" s="45" t="n">
        <v>28</v>
      </c>
      <c r="B166" s="56" t="n">
        <v>1</v>
      </c>
      <c r="C166" s="125" t="n"/>
      <c r="D166" s="125" t="n"/>
      <c r="E166" s="125" t="n"/>
      <c r="F166" s="125" t="n"/>
      <c r="G166" s="125" t="n"/>
      <c r="H166" s="125" t="n"/>
      <c r="I166" s="125" t="n"/>
      <c r="J166" s="125" t="n"/>
      <c r="K166" s="125" t="n"/>
      <c r="L166" s="125" t="n"/>
      <c r="M166" s="125" t="n"/>
      <c r="N166" s="125" t="n"/>
      <c r="O166" s="125" t="n"/>
      <c r="P166" s="125" t="n"/>
      <c r="Q166" s="125" t="n"/>
      <c r="R166" s="125" t="n"/>
      <c r="S166" s="125" t="n"/>
      <c r="T166" s="125" t="n"/>
      <c r="U166" s="125" t="n"/>
      <c r="V166" s="125" t="n"/>
      <c r="W166" s="125" t="n"/>
      <c r="X166" s="125" t="n"/>
      <c r="Y166" s="125" t="n"/>
      <c r="Z166" s="125" t="n"/>
      <c r="AA166" s="125" t="n"/>
      <c r="AB166" s="125" t="n"/>
      <c r="AC166" s="125" t="n"/>
      <c r="AD166" s="125" t="n"/>
      <c r="AE166" s="125" t="n"/>
      <c r="AF166" s="125" t="n"/>
      <c r="AG166" s="125" t="n"/>
      <c r="AH166" s="125" t="n"/>
      <c r="AI166" s="125" t="n"/>
      <c r="AJ166" s="125" t="n"/>
      <c r="AK166" s="125" t="n"/>
      <c r="AL166" s="125" t="n"/>
      <c r="AM166" s="125" t="n"/>
      <c r="AN166" s="125" t="n"/>
      <c r="AO166" s="125" t="n"/>
      <c r="AP166" s="125" t="n"/>
      <c r="AQ166" s="125" t="n"/>
      <c r="AR166" s="125" t="n"/>
      <c r="AS166" s="125" t="n"/>
      <c r="AT166" s="125" t="n"/>
      <c r="AU166" s="125" t="n"/>
      <c r="AV166" s="125" t="n"/>
      <c r="AW166" s="125" t="n"/>
      <c r="AX166" s="125" t="n"/>
      <c r="AY166" s="125" t="n"/>
      <c r="AZ166" s="125" t="n"/>
      <c r="BA166" s="125" t="n"/>
      <c r="BB166" s="125" t="n"/>
      <c r="BC166" s="125" t="n"/>
      <c r="BD166" s="125" t="n"/>
      <c r="BE166" s="125" t="n"/>
      <c r="BF166" s="125" t="n"/>
      <c r="BG166" s="125" t="n"/>
      <c r="BH166" s="126" t="n"/>
      <c r="BI166" s="127" t="n"/>
    </row>
    <row r="167">
      <c r="A167" s="45" t="n">
        <v>29</v>
      </c>
      <c r="B167" s="56" t="n">
        <v>1</v>
      </c>
      <c r="C167" s="125" t="n"/>
      <c r="D167" s="125" t="n"/>
      <c r="E167" s="125" t="n"/>
      <c r="F167" s="125" t="n"/>
      <c r="G167" s="125" t="n"/>
      <c r="H167" s="125" t="n"/>
      <c r="I167" s="125" t="n"/>
      <c r="J167" s="125" t="n"/>
      <c r="K167" s="125" t="n"/>
      <c r="L167" s="125" t="n"/>
      <c r="M167" s="125" t="n"/>
      <c r="N167" s="125" t="n"/>
      <c r="O167" s="125" t="n"/>
      <c r="P167" s="125" t="n"/>
      <c r="Q167" s="125" t="n"/>
      <c r="R167" s="125" t="n"/>
      <c r="S167" s="125" t="n"/>
      <c r="T167" s="125" t="n"/>
      <c r="U167" s="125" t="n"/>
      <c r="V167" s="125" t="n"/>
      <c r="W167" s="125" t="n"/>
      <c r="X167" s="125" t="n"/>
      <c r="Y167" s="125" t="n"/>
      <c r="Z167" s="125" t="n"/>
      <c r="AA167" s="125" t="n"/>
      <c r="AB167" s="125" t="n"/>
      <c r="AC167" s="125" t="n"/>
      <c r="AD167" s="125" t="n"/>
      <c r="AE167" s="125" t="n"/>
      <c r="AF167" s="125" t="n"/>
      <c r="AG167" s="125" t="n"/>
      <c r="AH167" s="125" t="n"/>
      <c r="AI167" s="125" t="n"/>
      <c r="AJ167" s="125" t="n"/>
      <c r="AK167" s="125" t="n"/>
      <c r="AL167" s="125" t="n"/>
      <c r="AM167" s="125" t="n"/>
      <c r="AN167" s="125" t="n"/>
      <c r="AO167" s="125" t="n"/>
      <c r="AP167" s="125" t="n"/>
      <c r="AQ167" s="125" t="n"/>
      <c r="AR167" s="125" t="n"/>
      <c r="AS167" s="125" t="n"/>
      <c r="AT167" s="125" t="n"/>
      <c r="AU167" s="125" t="n"/>
      <c r="AV167" s="125" t="n"/>
      <c r="AW167" s="125" t="n"/>
      <c r="AX167" s="125" t="n"/>
      <c r="AY167" s="125" t="n"/>
      <c r="AZ167" s="125" t="n"/>
      <c r="BA167" s="125" t="n"/>
      <c r="BB167" s="125" t="n"/>
      <c r="BC167" s="125" t="n"/>
      <c r="BD167" s="125" t="n"/>
      <c r="BE167" s="125" t="n"/>
      <c r="BF167" s="125" t="n"/>
      <c r="BG167" s="125" t="n"/>
      <c r="BH167" s="126" t="n"/>
      <c r="BI167" s="127" t="n"/>
    </row>
    <row r="168">
      <c r="A168" s="45" t="n">
        <v>30</v>
      </c>
      <c r="B168" s="56" t="n">
        <v>1</v>
      </c>
      <c r="C168" s="125" t="n"/>
      <c r="D168" s="125" t="n"/>
      <c r="E168" s="125" t="n"/>
      <c r="F168" s="125" t="n"/>
      <c r="G168" s="125" t="n"/>
      <c r="H168" s="125" t="n"/>
      <c r="I168" s="125" t="n"/>
      <c r="J168" s="125" t="n"/>
      <c r="K168" s="125" t="n"/>
      <c r="L168" s="125" t="n"/>
      <c r="M168" s="125" t="n"/>
      <c r="N168" s="125" t="n"/>
      <c r="O168" s="125" t="n"/>
      <c r="P168" s="125" t="n"/>
      <c r="Q168" s="125" t="n"/>
      <c r="R168" s="125" t="n"/>
      <c r="S168" s="125" t="n"/>
      <c r="T168" s="125" t="n"/>
      <c r="U168" s="125" t="n"/>
      <c r="V168" s="125" t="n"/>
      <c r="W168" s="125" t="n"/>
      <c r="X168" s="125" t="n"/>
      <c r="Y168" s="125" t="n"/>
      <c r="Z168" s="125" t="n"/>
      <c r="AA168" s="125" t="n"/>
      <c r="AB168" s="125" t="n"/>
      <c r="AC168" s="125" t="n"/>
      <c r="AD168" s="125" t="n"/>
      <c r="AE168" s="125" t="n"/>
      <c r="AF168" s="125" t="n"/>
      <c r="AG168" s="125" t="n"/>
      <c r="AH168" s="125" t="n"/>
      <c r="AI168" s="125" t="n"/>
      <c r="AJ168" s="125" t="n"/>
      <c r="AK168" s="125" t="n"/>
      <c r="AL168" s="125" t="n"/>
      <c r="AM168" s="125" t="n"/>
      <c r="AN168" s="125" t="n"/>
      <c r="AO168" s="125" t="n"/>
      <c r="AP168" s="125" t="n"/>
      <c r="AQ168" s="125" t="n"/>
      <c r="AR168" s="125" t="n"/>
      <c r="AS168" s="125" t="n"/>
      <c r="AT168" s="125" t="n"/>
      <c r="AU168" s="125" t="n"/>
      <c r="AV168" s="125" t="n"/>
      <c r="AW168" s="125" t="n"/>
      <c r="AX168" s="125" t="n"/>
      <c r="AY168" s="125" t="n"/>
      <c r="AZ168" s="125" t="n"/>
      <c r="BA168" s="125" t="n"/>
      <c r="BB168" s="125" t="n"/>
      <c r="BC168" s="125" t="n"/>
      <c r="BD168" s="125" t="n"/>
      <c r="BE168" s="125" t="n"/>
      <c r="BF168" s="125" t="n"/>
      <c r="BG168" s="125" t="n"/>
      <c r="BH168" s="126" t="n"/>
      <c r="BI168" s="127" t="n"/>
    </row>
    <row r="169">
      <c r="A169" s="45" t="n">
        <v>31</v>
      </c>
      <c r="B169" s="56" t="n">
        <v>1</v>
      </c>
      <c r="C169" s="125" t="n"/>
      <c r="D169" s="125" t="n"/>
      <c r="E169" s="125" t="n"/>
      <c r="F169" s="125" t="n"/>
      <c r="G169" s="125" t="n"/>
      <c r="H169" s="125" t="n"/>
      <c r="I169" s="125" t="n"/>
      <c r="J169" s="125" t="n"/>
      <c r="K169" s="125" t="n"/>
      <c r="L169" s="125" t="n"/>
      <c r="M169" s="125" t="n"/>
      <c r="N169" s="125" t="n"/>
      <c r="O169" s="125" t="n"/>
      <c r="P169" s="125" t="n"/>
      <c r="Q169" s="125" t="n"/>
      <c r="R169" s="125" t="n"/>
      <c r="S169" s="125" t="n"/>
      <c r="T169" s="125" t="n"/>
      <c r="U169" s="125" t="n"/>
      <c r="V169" s="125" t="n"/>
      <c r="W169" s="125" t="n"/>
      <c r="X169" s="125" t="n"/>
      <c r="Y169" s="125" t="n"/>
      <c r="Z169" s="125" t="n"/>
      <c r="AA169" s="125" t="n"/>
      <c r="AB169" s="125" t="n"/>
      <c r="AC169" s="125" t="n"/>
      <c r="AD169" s="125" t="n"/>
      <c r="AE169" s="125" t="n"/>
      <c r="AF169" s="125" t="n"/>
      <c r="AG169" s="125" t="n"/>
      <c r="AH169" s="125" t="n"/>
      <c r="AI169" s="125" t="n"/>
      <c r="AJ169" s="125" t="n"/>
      <c r="AK169" s="125" t="n"/>
      <c r="AL169" s="125" t="n"/>
      <c r="AM169" s="125" t="n"/>
      <c r="AN169" s="125" t="n"/>
      <c r="AO169" s="125" t="n"/>
      <c r="AP169" s="125" t="n"/>
      <c r="AQ169" s="125" t="n"/>
      <c r="AR169" s="125" t="n"/>
      <c r="AS169" s="125" t="n"/>
      <c r="AT169" s="125" t="n"/>
      <c r="AU169" s="125" t="n"/>
      <c r="AV169" s="125" t="n"/>
      <c r="AW169" s="125" t="n"/>
      <c r="AX169" s="125" t="n"/>
      <c r="AY169" s="125" t="n"/>
      <c r="AZ169" s="125" t="n"/>
      <c r="BA169" s="125" t="n"/>
      <c r="BB169" s="125" t="n"/>
      <c r="BC169" s="125" t="n"/>
      <c r="BD169" s="125" t="n"/>
      <c r="BE169" s="125" t="n"/>
      <c r="BF169" s="125" t="n"/>
      <c r="BG169" s="125" t="n"/>
      <c r="BH169" s="126" t="n"/>
      <c r="BI169" s="127" t="n"/>
    </row>
    <row r="170">
      <c r="A170" s="45" t="n">
        <v>32</v>
      </c>
      <c r="B170" s="56" t="n">
        <v>1</v>
      </c>
      <c r="C170" s="125" t="n"/>
      <c r="D170" s="125" t="n"/>
      <c r="E170" s="125" t="n"/>
      <c r="F170" s="125" t="n"/>
      <c r="G170" s="125" t="n"/>
      <c r="H170" s="125" t="n"/>
      <c r="I170" s="125" t="n"/>
      <c r="J170" s="125" t="n"/>
      <c r="K170" s="125" t="n"/>
      <c r="L170" s="125" t="n"/>
      <c r="M170" s="125" t="n"/>
      <c r="N170" s="125" t="n"/>
      <c r="O170" s="125" t="n"/>
      <c r="P170" s="125" t="n"/>
      <c r="Q170" s="125" t="n"/>
      <c r="R170" s="125" t="n"/>
      <c r="S170" s="125" t="n"/>
      <c r="T170" s="125" t="n"/>
      <c r="U170" s="125" t="n"/>
      <c r="V170" s="125" t="n"/>
      <c r="W170" s="125" t="n"/>
      <c r="X170" s="125" t="n"/>
      <c r="Y170" s="125" t="n"/>
      <c r="Z170" s="125" t="n"/>
      <c r="AA170" s="125" t="n"/>
      <c r="AB170" s="125" t="n"/>
      <c r="AC170" s="125" t="n"/>
      <c r="AD170" s="125" t="n"/>
      <c r="AE170" s="125" t="n"/>
      <c r="AF170" s="125" t="n"/>
      <c r="AG170" s="125" t="n"/>
      <c r="AH170" s="125" t="n"/>
      <c r="AI170" s="125" t="n"/>
      <c r="AJ170" s="125" t="n"/>
      <c r="AK170" s="125" t="n"/>
      <c r="AL170" s="125" t="n"/>
      <c r="AM170" s="125" t="n"/>
      <c r="AN170" s="125" t="n"/>
      <c r="AO170" s="125" t="n"/>
      <c r="AP170" s="125" t="n"/>
      <c r="AQ170" s="125" t="n"/>
      <c r="AR170" s="125" t="n"/>
      <c r="AS170" s="125" t="n"/>
      <c r="AT170" s="125" t="n"/>
      <c r="AU170" s="125" t="n"/>
      <c r="AV170" s="125" t="n"/>
      <c r="AW170" s="125" t="n"/>
      <c r="AX170" s="125" t="n"/>
      <c r="AY170" s="125" t="n"/>
      <c r="AZ170" s="125" t="n"/>
      <c r="BA170" s="125" t="n"/>
      <c r="BB170" s="125" t="n"/>
      <c r="BC170" s="125" t="n"/>
      <c r="BD170" s="125" t="n"/>
      <c r="BE170" s="125" t="n"/>
      <c r="BF170" s="125" t="n"/>
      <c r="BG170" s="125" t="n"/>
      <c r="BH170" s="126" t="n"/>
      <c r="BI170" s="127" t="n"/>
    </row>
    <row r="171">
      <c r="A171" s="45" t="n">
        <v>33</v>
      </c>
      <c r="B171" s="56" t="n">
        <v>1</v>
      </c>
      <c r="C171" s="125" t="n"/>
      <c r="D171" s="125" t="n"/>
      <c r="E171" s="125" t="n"/>
      <c r="F171" s="125" t="n"/>
      <c r="G171" s="125" t="n"/>
      <c r="H171" s="125" t="n"/>
      <c r="I171" s="125" t="n"/>
      <c r="J171" s="125" t="n"/>
      <c r="K171" s="125" t="n"/>
      <c r="L171" s="125" t="n"/>
      <c r="M171" s="125" t="n"/>
      <c r="N171" s="125" t="n"/>
      <c r="O171" s="125" t="n"/>
      <c r="P171" s="125" t="n"/>
      <c r="Q171" s="125" t="n"/>
      <c r="R171" s="125" t="n"/>
      <c r="S171" s="125" t="n"/>
      <c r="T171" s="125" t="n"/>
      <c r="U171" s="125" t="n"/>
      <c r="V171" s="125" t="n"/>
      <c r="W171" s="125" t="n"/>
      <c r="X171" s="125" t="n"/>
      <c r="Y171" s="125" t="n"/>
      <c r="Z171" s="125" t="n"/>
      <c r="AA171" s="125" t="n"/>
      <c r="AB171" s="125" t="n"/>
      <c r="AC171" s="125" t="n"/>
      <c r="AD171" s="125" t="n"/>
      <c r="AE171" s="125" t="n"/>
      <c r="AF171" s="125" t="n"/>
      <c r="AG171" s="125" t="n"/>
      <c r="AH171" s="125" t="n"/>
      <c r="AI171" s="125" t="n"/>
      <c r="AJ171" s="125" t="n"/>
      <c r="AK171" s="125" t="n"/>
      <c r="AL171" s="125" t="n"/>
      <c r="AM171" s="125" t="n"/>
      <c r="AN171" s="125" t="n"/>
      <c r="AO171" s="125" t="n"/>
      <c r="AP171" s="125" t="n"/>
      <c r="AQ171" s="125" t="n"/>
      <c r="AR171" s="125" t="n"/>
      <c r="AS171" s="125" t="n"/>
      <c r="AT171" s="125" t="n"/>
      <c r="AU171" s="125" t="n"/>
      <c r="AV171" s="125" t="n"/>
      <c r="AW171" s="125" t="n"/>
      <c r="AX171" s="125" t="n"/>
      <c r="AY171" s="125" t="n"/>
      <c r="AZ171" s="125" t="n"/>
      <c r="BA171" s="125" t="n"/>
      <c r="BB171" s="125" t="n"/>
      <c r="BC171" s="125" t="n"/>
      <c r="BD171" s="125" t="n"/>
      <c r="BE171" s="125" t="n"/>
      <c r="BF171" s="125" t="n"/>
      <c r="BG171" s="125" t="n"/>
      <c r="BH171" s="126" t="n"/>
      <c r="BI171" s="127" t="n"/>
    </row>
    <row r="172">
      <c r="A172" s="45" t="n">
        <v>34</v>
      </c>
      <c r="B172" s="56" t="n">
        <v>1</v>
      </c>
      <c r="C172" s="125" t="n"/>
      <c r="D172" s="125" t="n"/>
      <c r="E172" s="125" t="n"/>
      <c r="F172" s="125" t="n"/>
      <c r="G172" s="125" t="n"/>
      <c r="H172" s="125" t="n"/>
      <c r="I172" s="125" t="n"/>
      <c r="J172" s="125" t="n"/>
      <c r="K172" s="125" t="n"/>
      <c r="L172" s="125" t="n"/>
      <c r="M172" s="125" t="n"/>
      <c r="N172" s="125" t="n"/>
      <c r="O172" s="125" t="n"/>
      <c r="P172" s="125" t="n"/>
      <c r="Q172" s="125" t="n"/>
      <c r="R172" s="125" t="n"/>
      <c r="S172" s="125" t="n"/>
      <c r="T172" s="125" t="n"/>
      <c r="U172" s="125" t="n"/>
      <c r="V172" s="125" t="n"/>
      <c r="W172" s="125" t="n"/>
      <c r="X172" s="125" t="n"/>
      <c r="Y172" s="125" t="n"/>
      <c r="Z172" s="125" t="n"/>
      <c r="AA172" s="125" t="n"/>
      <c r="AB172" s="125" t="n"/>
      <c r="AC172" s="125" t="n"/>
      <c r="AD172" s="125" t="n"/>
      <c r="AE172" s="125" t="n"/>
      <c r="AF172" s="125" t="n"/>
      <c r="AG172" s="125" t="n"/>
      <c r="AH172" s="125" t="n"/>
      <c r="AI172" s="125" t="n"/>
      <c r="AJ172" s="125" t="n"/>
      <c r="AK172" s="125" t="n"/>
      <c r="AL172" s="125" t="n"/>
      <c r="AM172" s="125" t="n"/>
      <c r="AN172" s="125" t="n"/>
      <c r="AO172" s="125" t="n"/>
      <c r="AP172" s="125" t="n"/>
      <c r="AQ172" s="125" t="n"/>
      <c r="AR172" s="125" t="n"/>
      <c r="AS172" s="125" t="n"/>
      <c r="AT172" s="125" t="n"/>
      <c r="AU172" s="125" t="n"/>
      <c r="AV172" s="125" t="n"/>
      <c r="AW172" s="125" t="n"/>
      <c r="AX172" s="125" t="n"/>
      <c r="AY172" s="125" t="n"/>
      <c r="AZ172" s="125" t="n"/>
      <c r="BA172" s="125" t="n"/>
      <c r="BB172" s="125" t="n"/>
      <c r="BC172" s="125" t="n"/>
      <c r="BD172" s="125" t="n"/>
      <c r="BE172" s="125" t="n"/>
      <c r="BF172" s="125" t="n"/>
      <c r="BG172" s="125" t="n"/>
      <c r="BH172" s="126" t="n"/>
      <c r="BI172" s="127" t="n"/>
    </row>
    <row r="173">
      <c r="A173" s="45" t="n">
        <v>35</v>
      </c>
      <c r="B173" s="56" t="n">
        <v>1</v>
      </c>
      <c r="C173" s="125" t="n"/>
      <c r="D173" s="125" t="n"/>
      <c r="E173" s="125" t="n"/>
      <c r="F173" s="125" t="n"/>
      <c r="G173" s="125" t="n"/>
      <c r="H173" s="125" t="n"/>
      <c r="I173" s="125" t="n"/>
      <c r="J173" s="125" t="n"/>
      <c r="K173" s="125" t="n"/>
      <c r="L173" s="125" t="n"/>
      <c r="M173" s="125" t="n"/>
      <c r="N173" s="125" t="n"/>
      <c r="O173" s="125" t="n"/>
      <c r="P173" s="125" t="n"/>
      <c r="Q173" s="125" t="n"/>
      <c r="R173" s="125" t="n"/>
      <c r="S173" s="125" t="n"/>
      <c r="T173" s="125" t="n"/>
      <c r="U173" s="125" t="n"/>
      <c r="V173" s="125" t="n"/>
      <c r="W173" s="125" t="n"/>
      <c r="X173" s="125" t="n"/>
      <c r="Y173" s="125" t="n"/>
      <c r="Z173" s="125" t="n"/>
      <c r="AA173" s="125" t="n"/>
      <c r="AB173" s="125" t="n"/>
      <c r="AC173" s="125" t="n"/>
      <c r="AD173" s="125" t="n"/>
      <c r="AE173" s="125" t="n"/>
      <c r="AF173" s="125" t="n"/>
      <c r="AG173" s="125" t="n"/>
      <c r="AH173" s="125" t="n"/>
      <c r="AI173" s="125" t="n"/>
      <c r="AJ173" s="125" t="n"/>
      <c r="AK173" s="125" t="n"/>
      <c r="AL173" s="125" t="n"/>
      <c r="AM173" s="125" t="n"/>
      <c r="AN173" s="125" t="n"/>
      <c r="AO173" s="125" t="n"/>
      <c r="AP173" s="125" t="n"/>
      <c r="AQ173" s="125" t="n"/>
      <c r="AR173" s="125" t="n"/>
      <c r="AS173" s="125" t="n"/>
      <c r="AT173" s="125" t="n"/>
      <c r="AU173" s="125" t="n"/>
      <c r="AV173" s="125" t="n"/>
      <c r="AW173" s="125" t="n"/>
      <c r="AX173" s="125" t="n"/>
      <c r="AY173" s="125" t="n"/>
      <c r="AZ173" s="125" t="n"/>
      <c r="BA173" s="125" t="n"/>
      <c r="BB173" s="125" t="n"/>
      <c r="BC173" s="125" t="n"/>
      <c r="BD173" s="125" t="n"/>
      <c r="BE173" s="125" t="n"/>
      <c r="BF173" s="125" t="n"/>
      <c r="BG173" s="125" t="n"/>
      <c r="BH173" s="126" t="n"/>
      <c r="BI173" s="127" t="n"/>
    </row>
    <row r="174">
      <c r="A174" s="45" t="n">
        <v>36</v>
      </c>
      <c r="B174" s="56" t="n">
        <v>1</v>
      </c>
      <c r="C174" s="125" t="n"/>
      <c r="D174" s="125" t="n"/>
      <c r="E174" s="125" t="n"/>
      <c r="F174" s="125" t="n"/>
      <c r="G174" s="125" t="n"/>
      <c r="H174" s="125" t="n"/>
      <c r="I174" s="125" t="n"/>
      <c r="J174" s="125" t="n"/>
      <c r="K174" s="125" t="n"/>
      <c r="L174" s="125" t="n"/>
      <c r="M174" s="125" t="n"/>
      <c r="N174" s="125" t="n"/>
      <c r="O174" s="125" t="n"/>
      <c r="P174" s="125" t="n"/>
      <c r="Q174" s="125" t="n"/>
      <c r="R174" s="125" t="n"/>
      <c r="S174" s="125" t="n"/>
      <c r="T174" s="125" t="n"/>
      <c r="U174" s="125" t="n"/>
      <c r="V174" s="125" t="n"/>
      <c r="W174" s="125" t="n"/>
      <c r="X174" s="125" t="n"/>
      <c r="Y174" s="125" t="n"/>
      <c r="Z174" s="125" t="n"/>
      <c r="AA174" s="125" t="n"/>
      <c r="AB174" s="125" t="n"/>
      <c r="AC174" s="125" t="n"/>
      <c r="AD174" s="125" t="n"/>
      <c r="AE174" s="125" t="n"/>
      <c r="AF174" s="125" t="n"/>
      <c r="AG174" s="125" t="n"/>
      <c r="AH174" s="125" t="n"/>
      <c r="AI174" s="125" t="n"/>
      <c r="AJ174" s="125" t="n"/>
      <c r="AK174" s="125" t="n"/>
      <c r="AL174" s="125" t="n"/>
      <c r="AM174" s="125" t="n"/>
      <c r="AN174" s="125" t="n"/>
      <c r="AO174" s="125" t="n"/>
      <c r="AP174" s="125" t="n"/>
      <c r="AQ174" s="125" t="n"/>
      <c r="AR174" s="125" t="n"/>
      <c r="AS174" s="125" t="n"/>
      <c r="AT174" s="125" t="n"/>
      <c r="AU174" s="125" t="n"/>
      <c r="AV174" s="125" t="n"/>
      <c r="AW174" s="125" t="n"/>
      <c r="AX174" s="125" t="n"/>
      <c r="AY174" s="125" t="n"/>
      <c r="AZ174" s="125" t="n"/>
      <c r="BA174" s="125" t="n"/>
      <c r="BB174" s="125" t="n"/>
      <c r="BC174" s="125" t="n"/>
      <c r="BD174" s="125" t="n"/>
      <c r="BE174" s="125" t="n"/>
      <c r="BF174" s="125" t="n"/>
      <c r="BG174" s="125" t="n"/>
      <c r="BH174" s="126" t="n"/>
      <c r="BI174" s="127" t="n"/>
    </row>
    <row r="175">
      <c r="A175" s="45" t="n">
        <v>37</v>
      </c>
      <c r="B175" s="56" t="n">
        <v>1</v>
      </c>
      <c r="C175" s="125" t="n"/>
      <c r="D175" s="125" t="n"/>
      <c r="E175" s="125" t="n"/>
      <c r="F175" s="125" t="n"/>
      <c r="G175" s="125" t="n"/>
      <c r="H175" s="125" t="n"/>
      <c r="I175" s="125" t="n"/>
      <c r="J175" s="125" t="n"/>
      <c r="K175" s="125" t="n"/>
      <c r="L175" s="125" t="n"/>
      <c r="M175" s="125" t="n"/>
      <c r="N175" s="125" t="n"/>
      <c r="O175" s="125" t="n"/>
      <c r="P175" s="125" t="n"/>
      <c r="Q175" s="125" t="n"/>
      <c r="R175" s="125" t="n"/>
      <c r="S175" s="125" t="n"/>
      <c r="T175" s="125" t="n"/>
      <c r="U175" s="125" t="n"/>
      <c r="V175" s="125" t="n"/>
      <c r="W175" s="125" t="n"/>
      <c r="X175" s="125" t="n"/>
      <c r="Y175" s="125" t="n"/>
      <c r="Z175" s="125" t="n"/>
      <c r="AA175" s="125" t="n"/>
      <c r="AB175" s="125" t="n"/>
      <c r="AC175" s="125" t="n"/>
      <c r="AD175" s="125" t="n"/>
      <c r="AE175" s="125" t="n"/>
      <c r="AF175" s="125" t="n"/>
      <c r="AG175" s="125" t="n"/>
      <c r="AH175" s="125" t="n"/>
      <c r="AI175" s="125" t="n"/>
      <c r="AJ175" s="125" t="n"/>
      <c r="AK175" s="125" t="n"/>
      <c r="AL175" s="125" t="n"/>
      <c r="AM175" s="125" t="n"/>
      <c r="AN175" s="125" t="n"/>
      <c r="AO175" s="125" t="n"/>
      <c r="AP175" s="125" t="n"/>
      <c r="AQ175" s="125" t="n"/>
      <c r="AR175" s="125" t="n"/>
      <c r="AS175" s="125" t="n"/>
      <c r="AT175" s="125" t="n"/>
      <c r="AU175" s="125" t="n"/>
      <c r="AV175" s="125" t="n"/>
      <c r="AW175" s="125" t="n"/>
      <c r="AX175" s="125" t="n"/>
      <c r="AY175" s="125" t="n"/>
      <c r="AZ175" s="125" t="n"/>
      <c r="BA175" s="125" t="n"/>
      <c r="BB175" s="125" t="n"/>
      <c r="BC175" s="125" t="n"/>
      <c r="BD175" s="125" t="n"/>
      <c r="BE175" s="125" t="n"/>
      <c r="BF175" s="125" t="n"/>
      <c r="BG175" s="125" t="n"/>
      <c r="BH175" s="126" t="n"/>
      <c r="BI175" s="127" t="n"/>
    </row>
    <row r="176">
      <c r="A176" s="45" t="n">
        <v>38</v>
      </c>
      <c r="B176" s="56" t="n">
        <v>1</v>
      </c>
      <c r="C176" s="125" t="n"/>
      <c r="D176" s="125" t="n"/>
      <c r="E176" s="125" t="n"/>
      <c r="F176" s="125" t="n"/>
      <c r="G176" s="125" t="n"/>
      <c r="H176" s="125" t="n"/>
      <c r="I176" s="125" t="n"/>
      <c r="J176" s="125" t="n"/>
      <c r="K176" s="125" t="n"/>
      <c r="L176" s="125" t="n"/>
      <c r="M176" s="125" t="n"/>
      <c r="N176" s="125" t="n"/>
      <c r="O176" s="125" t="n"/>
      <c r="P176" s="125" t="n"/>
      <c r="Q176" s="125" t="n"/>
      <c r="R176" s="125" t="n"/>
      <c r="S176" s="125" t="n"/>
      <c r="T176" s="125" t="n"/>
      <c r="U176" s="125" t="n"/>
      <c r="V176" s="125" t="n"/>
      <c r="W176" s="125" t="n"/>
      <c r="X176" s="125" t="n"/>
      <c r="Y176" s="125" t="n"/>
      <c r="Z176" s="125" t="n"/>
      <c r="AA176" s="125" t="n"/>
      <c r="AB176" s="125" t="n"/>
      <c r="AC176" s="125" t="n"/>
      <c r="AD176" s="125" t="n"/>
      <c r="AE176" s="125" t="n"/>
      <c r="AF176" s="125" t="n"/>
      <c r="AG176" s="125" t="n"/>
      <c r="AH176" s="125" t="n"/>
      <c r="AI176" s="125" t="n"/>
      <c r="AJ176" s="125" t="n"/>
      <c r="AK176" s="125" t="n"/>
      <c r="AL176" s="125" t="n"/>
      <c r="AM176" s="125" t="n"/>
      <c r="AN176" s="125" t="n"/>
      <c r="AO176" s="125" t="n"/>
      <c r="AP176" s="125" t="n"/>
      <c r="AQ176" s="125" t="n"/>
      <c r="AR176" s="125" t="n"/>
      <c r="AS176" s="125" t="n"/>
      <c r="AT176" s="125" t="n"/>
      <c r="AU176" s="125" t="n"/>
      <c r="AV176" s="125" t="n"/>
      <c r="AW176" s="125" t="n"/>
      <c r="AX176" s="125" t="n"/>
      <c r="AY176" s="125" t="n"/>
      <c r="AZ176" s="125" t="n"/>
      <c r="BA176" s="125" t="n"/>
      <c r="BB176" s="125" t="n"/>
      <c r="BC176" s="125" t="n"/>
      <c r="BD176" s="125" t="n"/>
      <c r="BE176" s="125" t="n"/>
      <c r="BF176" s="125" t="n"/>
      <c r="BG176" s="125" t="n"/>
      <c r="BH176" s="126" t="n"/>
      <c r="BI176" s="127" t="n"/>
    </row>
    <row r="177">
      <c r="A177" s="45" t="n">
        <v>39</v>
      </c>
      <c r="B177" s="56" t="n">
        <v>1</v>
      </c>
      <c r="C177" s="125" t="n"/>
      <c r="D177" s="125" t="n"/>
      <c r="E177" s="125" t="n"/>
      <c r="F177" s="125" t="n"/>
      <c r="G177" s="125" t="n"/>
      <c r="H177" s="125" t="n"/>
      <c r="I177" s="125" t="n"/>
      <c r="J177" s="125" t="n"/>
      <c r="K177" s="125" t="n"/>
      <c r="L177" s="125" t="n"/>
      <c r="M177" s="125" t="n"/>
      <c r="N177" s="125" t="n"/>
      <c r="O177" s="125" t="n"/>
      <c r="P177" s="125" t="n"/>
      <c r="Q177" s="125" t="n"/>
      <c r="R177" s="125" t="n"/>
      <c r="S177" s="125" t="n"/>
      <c r="T177" s="125" t="n"/>
      <c r="U177" s="125" t="n"/>
      <c r="V177" s="125" t="n"/>
      <c r="W177" s="125" t="n"/>
      <c r="X177" s="125" t="n"/>
      <c r="Y177" s="125" t="n"/>
      <c r="Z177" s="125" t="n"/>
      <c r="AA177" s="125" t="n"/>
      <c r="AB177" s="125" t="n"/>
      <c r="AC177" s="125" t="n"/>
      <c r="AD177" s="125" t="n"/>
      <c r="AE177" s="125" t="n"/>
      <c r="AF177" s="125" t="n"/>
      <c r="AG177" s="125" t="n"/>
      <c r="AH177" s="125" t="n"/>
      <c r="AI177" s="125" t="n"/>
      <c r="AJ177" s="125" t="n"/>
      <c r="AK177" s="125" t="n"/>
      <c r="AL177" s="125" t="n"/>
      <c r="AM177" s="125" t="n"/>
      <c r="AN177" s="125" t="n"/>
      <c r="AO177" s="125" t="n"/>
      <c r="AP177" s="125" t="n"/>
      <c r="AQ177" s="125" t="n"/>
      <c r="AR177" s="125" t="n"/>
      <c r="AS177" s="125" t="n"/>
      <c r="AT177" s="125" t="n"/>
      <c r="AU177" s="125" t="n"/>
      <c r="AV177" s="125" t="n"/>
      <c r="AW177" s="125" t="n"/>
      <c r="AX177" s="125" t="n"/>
      <c r="AY177" s="125" t="n"/>
      <c r="AZ177" s="125" t="n"/>
      <c r="BA177" s="125" t="n"/>
      <c r="BB177" s="125" t="n"/>
      <c r="BC177" s="125" t="n"/>
      <c r="BD177" s="125" t="n"/>
      <c r="BE177" s="125" t="n"/>
      <c r="BF177" s="125" t="n"/>
      <c r="BG177" s="125" t="n"/>
      <c r="BH177" s="126" t="n"/>
      <c r="BI177" s="127" t="n"/>
    </row>
    <row r="178">
      <c r="A178" s="45" t="n">
        <v>40</v>
      </c>
      <c r="B178" s="56" t="n">
        <v>1</v>
      </c>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c r="V178" s="125" t="n"/>
      <c r="W178" s="125" t="n"/>
      <c r="X178" s="125" t="n"/>
      <c r="Y178" s="125" t="n"/>
      <c r="Z178" s="125" t="n"/>
      <c r="AA178" s="125" t="n"/>
      <c r="AB178" s="125" t="n"/>
      <c r="AC178" s="125" t="n"/>
      <c r="AD178" s="125" t="n"/>
      <c r="AE178" s="125" t="n"/>
      <c r="AF178" s="125" t="n"/>
      <c r="AG178" s="125" t="n"/>
      <c r="AH178" s="125" t="n"/>
      <c r="AI178" s="125" t="n"/>
      <c r="AJ178" s="125" t="n"/>
      <c r="AK178" s="125" t="n"/>
      <c r="AL178" s="125" t="n"/>
      <c r="AM178" s="125" t="n"/>
      <c r="AN178" s="125" t="n"/>
      <c r="AO178" s="125" t="n"/>
      <c r="AP178" s="125" t="n"/>
      <c r="AQ178" s="125" t="n"/>
      <c r="AR178" s="125" t="n"/>
      <c r="AS178" s="125" t="n"/>
      <c r="AT178" s="125" t="n"/>
      <c r="AU178" s="125" t="n"/>
      <c r="AV178" s="125" t="n"/>
      <c r="AW178" s="125" t="n"/>
      <c r="AX178" s="125" t="n"/>
      <c r="AY178" s="125" t="n"/>
      <c r="AZ178" s="125" t="n"/>
      <c r="BA178" s="125" t="n"/>
      <c r="BB178" s="125" t="n"/>
      <c r="BC178" s="125" t="n"/>
      <c r="BD178" s="125" t="n"/>
      <c r="BE178" s="125" t="n"/>
      <c r="BF178" s="125" t="n"/>
      <c r="BG178" s="125" t="n"/>
      <c r="BH178" s="126" t="n"/>
      <c r="BI178" s="127" t="n"/>
    </row>
    <row r="179">
      <c r="A179" s="45" t="n">
        <v>41</v>
      </c>
      <c r="B179" s="56" t="n">
        <v>1</v>
      </c>
      <c r="C179" s="125" t="n"/>
      <c r="D179" s="125" t="n"/>
      <c r="E179" s="125" t="n"/>
      <c r="F179" s="125" t="n"/>
      <c r="G179" s="125" t="n"/>
      <c r="H179" s="125" t="n"/>
      <c r="I179" s="125" t="n"/>
      <c r="J179" s="125" t="n"/>
      <c r="K179" s="125" t="n"/>
      <c r="L179" s="125" t="n"/>
      <c r="M179" s="125" t="n"/>
      <c r="N179" s="125" t="n"/>
      <c r="O179" s="125" t="n"/>
      <c r="P179" s="125" t="n"/>
      <c r="Q179" s="125" t="n"/>
      <c r="R179" s="125" t="n"/>
      <c r="S179" s="125" t="n"/>
      <c r="T179" s="125" t="n"/>
      <c r="U179" s="125" t="n"/>
      <c r="V179" s="125" t="n"/>
      <c r="W179" s="125" t="n"/>
      <c r="X179" s="125" t="n"/>
      <c r="Y179" s="125" t="n"/>
      <c r="Z179" s="125" t="n"/>
      <c r="AA179" s="125" t="n"/>
      <c r="AB179" s="125" t="n"/>
      <c r="AC179" s="125" t="n"/>
      <c r="AD179" s="125" t="n"/>
      <c r="AE179" s="125" t="n"/>
      <c r="AF179" s="125" t="n"/>
      <c r="AG179" s="125" t="n"/>
      <c r="AH179" s="125" t="n"/>
      <c r="AI179" s="125" t="n"/>
      <c r="AJ179" s="125" t="n"/>
      <c r="AK179" s="125" t="n"/>
      <c r="AL179" s="125" t="n"/>
      <c r="AM179" s="125" t="n"/>
      <c r="AN179" s="125" t="n"/>
      <c r="AO179" s="125" t="n"/>
      <c r="AP179" s="125" t="n"/>
      <c r="AQ179" s="125" t="n"/>
      <c r="AR179" s="125" t="n"/>
      <c r="AS179" s="125" t="n"/>
      <c r="AT179" s="125" t="n"/>
      <c r="AU179" s="125" t="n"/>
      <c r="AV179" s="125" t="n"/>
      <c r="AW179" s="125" t="n"/>
      <c r="AX179" s="125" t="n"/>
      <c r="AY179" s="125" t="n"/>
      <c r="AZ179" s="125" t="n"/>
      <c r="BA179" s="125" t="n"/>
      <c r="BB179" s="125" t="n"/>
      <c r="BC179" s="125" t="n"/>
      <c r="BD179" s="125" t="n"/>
      <c r="BE179" s="125" t="n"/>
      <c r="BF179" s="125" t="n"/>
      <c r="BG179" s="125" t="n"/>
      <c r="BH179" s="126" t="n"/>
      <c r="BI179" s="127" t="n"/>
    </row>
    <row r="180">
      <c r="A180" s="45" t="n">
        <v>42</v>
      </c>
      <c r="B180" s="56" t="n">
        <v>1</v>
      </c>
      <c r="C180" s="125" t="n"/>
      <c r="D180" s="125" t="n"/>
      <c r="E180" s="125" t="n"/>
      <c r="F180" s="125" t="n"/>
      <c r="G180" s="125" t="n"/>
      <c r="H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A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c r="AT180" s="125" t="n"/>
      <c r="AU180" s="125" t="n"/>
      <c r="AV180" s="125" t="n"/>
      <c r="AW180" s="125" t="n"/>
      <c r="AX180" s="125" t="n"/>
      <c r="AY180" s="125" t="n"/>
      <c r="AZ180" s="125" t="n"/>
      <c r="BA180" s="125" t="n"/>
      <c r="BB180" s="125" t="n"/>
      <c r="BC180" s="125" t="n"/>
      <c r="BD180" s="125" t="n"/>
      <c r="BE180" s="125" t="n"/>
      <c r="BF180" s="125" t="n"/>
      <c r="BG180" s="125" t="n"/>
      <c r="BH180" s="126" t="n"/>
      <c r="BI180" s="127" t="n"/>
    </row>
    <row r="181">
      <c r="A181" s="45" t="n">
        <v>43</v>
      </c>
      <c r="B181" s="56" t="n">
        <v>1</v>
      </c>
      <c r="C181" s="125" t="n"/>
      <c r="D181" s="125" t="n"/>
      <c r="E181" s="125" t="n"/>
      <c r="F181" s="125" t="n"/>
      <c r="G181" s="125" t="n"/>
      <c r="H181" s="125" t="n"/>
      <c r="I181" s="125" t="n"/>
      <c r="J181" s="125" t="n"/>
      <c r="K181" s="125" t="n"/>
      <c r="L181" s="125" t="n"/>
      <c r="M181" s="125" t="n"/>
      <c r="N181" s="125" t="n"/>
      <c r="O181" s="125" t="n"/>
      <c r="P181" s="125" t="n"/>
      <c r="Q181" s="125" t="n"/>
      <c r="R181" s="125" t="n"/>
      <c r="S181" s="125" t="n"/>
      <c r="T181" s="125" t="n"/>
      <c r="U181" s="125" t="n"/>
      <c r="V181" s="125" t="n"/>
      <c r="W181" s="125" t="n"/>
      <c r="X181" s="125" t="n"/>
      <c r="Y181" s="125" t="n"/>
      <c r="Z181" s="125" t="n"/>
      <c r="AA181" s="125" t="n"/>
      <c r="AB181" s="125" t="n"/>
      <c r="AC181" s="125" t="n"/>
      <c r="AD181" s="125" t="n"/>
      <c r="AE181" s="125" t="n"/>
      <c r="AF181" s="125" t="n"/>
      <c r="AG181" s="125" t="n"/>
      <c r="AH181" s="125" t="n"/>
      <c r="AI181" s="125" t="n"/>
      <c r="AJ181" s="125" t="n"/>
      <c r="AK181" s="125" t="n"/>
      <c r="AL181" s="125" t="n"/>
      <c r="AM181" s="125" t="n"/>
      <c r="AN181" s="125" t="n"/>
      <c r="AO181" s="125" t="n"/>
      <c r="AP181" s="125" t="n"/>
      <c r="AQ181" s="125" t="n"/>
      <c r="AR181" s="125" t="n"/>
      <c r="AS181" s="125" t="n"/>
      <c r="AT181" s="125" t="n"/>
      <c r="AU181" s="125" t="n"/>
      <c r="AV181" s="125" t="n"/>
      <c r="AW181" s="125" t="n"/>
      <c r="AX181" s="125" t="n"/>
      <c r="AY181" s="125" t="n"/>
      <c r="AZ181" s="125" t="n"/>
      <c r="BA181" s="125" t="n"/>
      <c r="BB181" s="125" t="n"/>
      <c r="BC181" s="125" t="n"/>
      <c r="BD181" s="125" t="n"/>
      <c r="BE181" s="125" t="n"/>
      <c r="BF181" s="125" t="n"/>
      <c r="BG181" s="125" t="n"/>
      <c r="BH181" s="126" t="n"/>
      <c r="BI181" s="127" t="n"/>
    </row>
    <row r="182">
      <c r="A182" s="45" t="n">
        <v>44</v>
      </c>
      <c r="B182" s="56" t="n">
        <v>1</v>
      </c>
      <c r="C182" s="125" t="n"/>
      <c r="D182" s="125" t="n"/>
      <c r="E182" s="125" t="n"/>
      <c r="F182" s="125" t="n"/>
      <c r="G182" s="125" t="n"/>
      <c r="H182" s="125" t="n"/>
      <c r="I182" s="125" t="n"/>
      <c r="J182" s="125" t="n"/>
      <c r="K182" s="125" t="n"/>
      <c r="L182" s="125" t="n"/>
      <c r="M182" s="125" t="n"/>
      <c r="N182" s="125" t="n"/>
      <c r="O182" s="125" t="n"/>
      <c r="P182" s="125" t="n"/>
      <c r="Q182" s="125" t="n"/>
      <c r="R182" s="125" t="n"/>
      <c r="S182" s="125" t="n"/>
      <c r="T182" s="125" t="n"/>
      <c r="U182" s="125" t="n"/>
      <c r="V182" s="125" t="n"/>
      <c r="W182" s="125" t="n"/>
      <c r="X182" s="125" t="n"/>
      <c r="Y182" s="125" t="n"/>
      <c r="Z182" s="125" t="n"/>
      <c r="AA182" s="125" t="n"/>
      <c r="AB182" s="125" t="n"/>
      <c r="AC182" s="125" t="n"/>
      <c r="AD182" s="125" t="n"/>
      <c r="AE182" s="125" t="n"/>
      <c r="AF182" s="125" t="n"/>
      <c r="AG182" s="125" t="n"/>
      <c r="AH182" s="125" t="n"/>
      <c r="AI182" s="125" t="n"/>
      <c r="AJ182" s="125" t="n"/>
      <c r="AK182" s="125" t="n"/>
      <c r="AL182" s="125" t="n"/>
      <c r="AM182" s="125" t="n"/>
      <c r="AN182" s="125" t="n"/>
      <c r="AO182" s="125" t="n"/>
      <c r="AP182" s="125" t="n"/>
      <c r="AQ182" s="125" t="n"/>
      <c r="AR182" s="125" t="n"/>
      <c r="AS182" s="125" t="n"/>
      <c r="AT182" s="125" t="n"/>
      <c r="AU182" s="125" t="n"/>
      <c r="AV182" s="125" t="n"/>
      <c r="AW182" s="125" t="n"/>
      <c r="AX182" s="125" t="n"/>
      <c r="AY182" s="125" t="n"/>
      <c r="AZ182" s="125" t="n"/>
      <c r="BA182" s="125" t="n"/>
      <c r="BB182" s="125" t="n"/>
      <c r="BC182" s="125" t="n"/>
      <c r="BD182" s="125" t="n"/>
      <c r="BE182" s="125" t="n"/>
      <c r="BF182" s="125" t="n"/>
      <c r="BG182" s="125" t="n"/>
      <c r="BH182" s="126" t="n"/>
      <c r="BI182" s="127" t="n"/>
    </row>
    <row r="183">
      <c r="A183" s="45" t="n">
        <v>45</v>
      </c>
      <c r="B183" s="56" t="n">
        <v>1</v>
      </c>
      <c r="C183" s="125" t="n"/>
      <c r="D183" s="125" t="n"/>
      <c r="E183" s="125" t="n"/>
      <c r="F183" s="125" t="n"/>
      <c r="G183" s="125" t="n"/>
      <c r="H183" s="125" t="n"/>
      <c r="I183" s="125" t="n"/>
      <c r="J183" s="125" t="n"/>
      <c r="K183" s="125" t="n"/>
      <c r="L183" s="125" t="n"/>
      <c r="M183" s="125" t="n"/>
      <c r="N183" s="125" t="n"/>
      <c r="O183" s="125" t="n"/>
      <c r="P183" s="125" t="n"/>
      <c r="Q183" s="125" t="n"/>
      <c r="R183" s="125" t="n"/>
      <c r="S183" s="125" t="n"/>
      <c r="T183" s="125" t="n"/>
      <c r="U183" s="125" t="n"/>
      <c r="V183" s="125" t="n"/>
      <c r="W183" s="125" t="n"/>
      <c r="X183" s="125" t="n"/>
      <c r="Y183" s="125" t="n"/>
      <c r="Z183" s="125" t="n"/>
      <c r="AA183" s="125" t="n"/>
      <c r="AB183" s="125" t="n"/>
      <c r="AC183" s="125" t="n"/>
      <c r="AD183" s="125" t="n"/>
      <c r="AE183" s="125" t="n"/>
      <c r="AF183" s="125" t="n"/>
      <c r="AG183" s="125" t="n"/>
      <c r="AH183" s="125" t="n"/>
      <c r="AI183" s="125" t="n"/>
      <c r="AJ183" s="125" t="n"/>
      <c r="AK183" s="125" t="n"/>
      <c r="AL183" s="125" t="n"/>
      <c r="AM183" s="125" t="n"/>
      <c r="AN183" s="125" t="n"/>
      <c r="AO183" s="125" t="n"/>
      <c r="AP183" s="125" t="n"/>
      <c r="AQ183" s="125" t="n"/>
      <c r="AR183" s="125" t="n"/>
      <c r="AS183" s="125" t="n"/>
      <c r="AT183" s="125" t="n"/>
      <c r="AU183" s="125" t="n"/>
      <c r="AV183" s="125" t="n"/>
      <c r="AW183" s="125" t="n"/>
      <c r="AX183" s="125" t="n"/>
      <c r="AY183" s="125" t="n"/>
      <c r="AZ183" s="125" t="n"/>
      <c r="BA183" s="125" t="n"/>
      <c r="BB183" s="125" t="n"/>
      <c r="BC183" s="125" t="n"/>
      <c r="BD183" s="125" t="n"/>
      <c r="BE183" s="125" t="n"/>
      <c r="BF183" s="125" t="n"/>
      <c r="BG183" s="125" t="n"/>
      <c r="BH183" s="126" t="n"/>
      <c r="BI183" s="127" t="n"/>
    </row>
    <row r="184">
      <c r="A184" s="45" t="n">
        <v>46</v>
      </c>
      <c r="B184" s="56" t="n">
        <v>1</v>
      </c>
      <c r="C184" s="125" t="n"/>
      <c r="D184" s="125" t="n"/>
      <c r="E184" s="125" t="n"/>
      <c r="F184" s="125" t="n"/>
      <c r="G184" s="125" t="n"/>
      <c r="H184" s="125" t="n"/>
      <c r="I184" s="125" t="n"/>
      <c r="J184" s="125" t="n"/>
      <c r="K184" s="125" t="n"/>
      <c r="L184" s="125" t="n"/>
      <c r="M184" s="125" t="n"/>
      <c r="N184" s="125" t="n"/>
      <c r="O184" s="125" t="n"/>
      <c r="P184" s="125" t="n"/>
      <c r="Q184" s="125" t="n"/>
      <c r="R184" s="125" t="n"/>
      <c r="S184" s="125" t="n"/>
      <c r="T184" s="125" t="n"/>
      <c r="U184" s="125" t="n"/>
      <c r="V184" s="125" t="n"/>
      <c r="W184" s="125" t="n"/>
      <c r="X184" s="125" t="n"/>
      <c r="Y184" s="125" t="n"/>
      <c r="Z184" s="125" t="n"/>
      <c r="AA184" s="125" t="n"/>
      <c r="AB184" s="125" t="n"/>
      <c r="AC184" s="125" t="n"/>
      <c r="AD184" s="125" t="n"/>
      <c r="AE184" s="125" t="n"/>
      <c r="AF184" s="125" t="n"/>
      <c r="AG184" s="125" t="n"/>
      <c r="AH184" s="125" t="n"/>
      <c r="AI184" s="125" t="n"/>
      <c r="AJ184" s="125" t="n"/>
      <c r="AK184" s="125" t="n"/>
      <c r="AL184" s="125" t="n"/>
      <c r="AM184" s="125" t="n"/>
      <c r="AN184" s="125" t="n"/>
      <c r="AO184" s="125" t="n"/>
      <c r="AP184" s="125" t="n"/>
      <c r="AQ184" s="125" t="n"/>
      <c r="AR184" s="125" t="n"/>
      <c r="AS184" s="125" t="n"/>
      <c r="AT184" s="125" t="n"/>
      <c r="AU184" s="125" t="n"/>
      <c r="AV184" s="125" t="n"/>
      <c r="AW184" s="125" t="n"/>
      <c r="AX184" s="125" t="n"/>
      <c r="AY184" s="125" t="n"/>
      <c r="AZ184" s="125" t="n"/>
      <c r="BA184" s="125" t="n"/>
      <c r="BB184" s="125" t="n"/>
      <c r="BC184" s="125" t="n"/>
      <c r="BD184" s="125" t="n"/>
      <c r="BE184" s="125" t="n"/>
      <c r="BF184" s="125" t="n"/>
      <c r="BG184" s="125" t="n"/>
      <c r="BH184" s="126" t="n"/>
      <c r="BI184" s="127" t="n"/>
    </row>
    <row r="185">
      <c r="A185" s="45" t="n">
        <v>47</v>
      </c>
      <c r="B185" s="56" t="n">
        <v>1</v>
      </c>
      <c r="C185" s="125" t="n"/>
      <c r="D185" s="125" t="n"/>
      <c r="E185" s="125" t="n"/>
      <c r="F185" s="125" t="n"/>
      <c r="G185" s="125" t="n"/>
      <c r="H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A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c r="AT185" s="125" t="n"/>
      <c r="AU185" s="125" t="n"/>
      <c r="AV185" s="125" t="n"/>
      <c r="AW185" s="125" t="n"/>
      <c r="AX185" s="125" t="n"/>
      <c r="AY185" s="125" t="n"/>
      <c r="AZ185" s="125" t="n"/>
      <c r="BA185" s="125" t="n"/>
      <c r="BB185" s="125" t="n"/>
      <c r="BC185" s="125" t="n"/>
      <c r="BD185" s="125" t="n"/>
      <c r="BE185" s="125" t="n"/>
      <c r="BF185" s="125" t="n"/>
      <c r="BG185" s="125" t="n"/>
      <c r="BH185" s="126" t="n"/>
      <c r="BI185" s="127" t="n"/>
    </row>
    <row r="186">
      <c r="A186" s="45" t="n">
        <v>48</v>
      </c>
      <c r="B186" s="56" t="n">
        <v>1</v>
      </c>
      <c r="C186" s="125" t="n"/>
      <c r="D186" s="125" t="n"/>
      <c r="E186" s="125" t="n"/>
      <c r="F186" s="125" t="n"/>
      <c r="G186" s="125" t="n"/>
      <c r="H186" s="125" t="n"/>
      <c r="I186" s="125" t="n"/>
      <c r="J186" s="125" t="n"/>
      <c r="K186" s="125" t="n"/>
      <c r="L186" s="125" t="n"/>
      <c r="M186" s="125" t="n"/>
      <c r="N186" s="125" t="n"/>
      <c r="O186" s="125" t="n"/>
      <c r="P186" s="125" t="n"/>
      <c r="Q186" s="125" t="n"/>
      <c r="R186" s="125" t="n"/>
      <c r="S186" s="125" t="n"/>
      <c r="T186" s="125" t="n"/>
      <c r="U186" s="125" t="n"/>
      <c r="V186" s="125" t="n"/>
      <c r="W186" s="125" t="n"/>
      <c r="X186" s="125" t="n"/>
      <c r="Y186" s="125" t="n"/>
      <c r="Z186" s="125" t="n"/>
      <c r="AA186" s="125" t="n"/>
      <c r="AB186" s="125" t="n"/>
      <c r="AC186" s="125" t="n"/>
      <c r="AD186" s="125" t="n"/>
      <c r="AE186" s="125" t="n"/>
      <c r="AF186" s="125" t="n"/>
      <c r="AG186" s="125" t="n"/>
      <c r="AH186" s="125" t="n"/>
      <c r="AI186" s="125" t="n"/>
      <c r="AJ186" s="125" t="n"/>
      <c r="AK186" s="125" t="n"/>
      <c r="AL186" s="125" t="n"/>
      <c r="AM186" s="125" t="n"/>
      <c r="AN186" s="125" t="n"/>
      <c r="AO186" s="125" t="n"/>
      <c r="AP186" s="125" t="n"/>
      <c r="AQ186" s="125" t="n"/>
      <c r="AR186" s="125" t="n"/>
      <c r="AS186" s="125" t="n"/>
      <c r="AT186" s="125" t="n"/>
      <c r="AU186" s="125" t="n"/>
      <c r="AV186" s="125" t="n"/>
      <c r="AW186" s="125" t="n"/>
      <c r="AX186" s="125" t="n"/>
      <c r="AY186" s="125" t="n"/>
      <c r="AZ186" s="125" t="n"/>
      <c r="BA186" s="125" t="n"/>
      <c r="BB186" s="125" t="n"/>
      <c r="BC186" s="125" t="n"/>
      <c r="BD186" s="125" t="n"/>
      <c r="BE186" s="125" t="n"/>
      <c r="BF186" s="125" t="n"/>
      <c r="BG186" s="125" t="n"/>
      <c r="BH186" s="126" t="n"/>
      <c r="BI186" s="127" t="n"/>
    </row>
    <row r="187">
      <c r="A187" s="45" t="n">
        <v>49</v>
      </c>
      <c r="B187" s="56" t="n">
        <v>1</v>
      </c>
      <c r="C187" s="125" t="n"/>
      <c r="D187" s="125" t="n"/>
      <c r="E187" s="125" t="n"/>
      <c r="F187" s="125" t="n"/>
      <c r="G187" s="125" t="n"/>
      <c r="H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A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c r="AT187" s="125" t="n"/>
      <c r="AU187" s="125" t="n"/>
      <c r="AV187" s="125" t="n"/>
      <c r="AW187" s="125" t="n"/>
      <c r="AX187" s="125" t="n"/>
      <c r="AY187" s="125" t="n"/>
      <c r="AZ187" s="125" t="n"/>
      <c r="BA187" s="125" t="n"/>
      <c r="BB187" s="125" t="n"/>
      <c r="BC187" s="125" t="n"/>
      <c r="BD187" s="125" t="n"/>
      <c r="BE187" s="125" t="n"/>
      <c r="BF187" s="125" t="n"/>
      <c r="BG187" s="125" t="n"/>
      <c r="BH187" s="126" t="n"/>
      <c r="BI187" s="127" t="n"/>
    </row>
    <row r="188">
      <c r="A188" s="45" t="n">
        <v>50</v>
      </c>
      <c r="B188" s="56" t="n">
        <v>1</v>
      </c>
      <c r="C188" s="125" t="n"/>
      <c r="D188" s="125" t="n"/>
      <c r="E188" s="125" t="n"/>
      <c r="F188" s="125" t="n"/>
      <c r="G188" s="125" t="n"/>
      <c r="H188" s="125" t="n"/>
      <c r="I188" s="125" t="n"/>
      <c r="J188" s="125" t="n"/>
      <c r="K188" s="125" t="n"/>
      <c r="L188" s="125" t="n"/>
      <c r="M188" s="125" t="n"/>
      <c r="N188" s="125" t="n"/>
      <c r="O188" s="125" t="n"/>
      <c r="P188" s="125" t="n"/>
      <c r="Q188" s="125" t="n"/>
      <c r="R188" s="125" t="n"/>
      <c r="S188" s="125" t="n"/>
      <c r="T188" s="125" t="n"/>
      <c r="U188" s="125" t="n"/>
      <c r="V188" s="125" t="n"/>
      <c r="W188" s="125" t="n"/>
      <c r="X188" s="125" t="n"/>
      <c r="Y188" s="125" t="n"/>
      <c r="Z188" s="125" t="n"/>
      <c r="AA188" s="125" t="n"/>
      <c r="AB188" s="125" t="n"/>
      <c r="AC188" s="125" t="n"/>
      <c r="AD188" s="125" t="n"/>
      <c r="AE188" s="125" t="n"/>
      <c r="AF188" s="125" t="n"/>
      <c r="AG188" s="125" t="n"/>
      <c r="AH188" s="125" t="n"/>
      <c r="AI188" s="125" t="n"/>
      <c r="AJ188" s="125" t="n"/>
      <c r="AK188" s="125" t="n"/>
      <c r="AL188" s="125" t="n"/>
      <c r="AM188" s="125" t="n"/>
      <c r="AN188" s="125" t="n"/>
      <c r="AO188" s="125" t="n"/>
      <c r="AP188" s="125" t="n"/>
      <c r="AQ188" s="125" t="n"/>
      <c r="AR188" s="125" t="n"/>
      <c r="AS188" s="125" t="n"/>
      <c r="AT188" s="125" t="n"/>
      <c r="AU188" s="125" t="n"/>
      <c r="AV188" s="125" t="n"/>
      <c r="AW188" s="125" t="n"/>
      <c r="AX188" s="125" t="n"/>
      <c r="AY188" s="125" t="n"/>
      <c r="AZ188" s="125" t="n"/>
      <c r="BA188" s="125" t="n"/>
      <c r="BB188" s="125" t="n"/>
      <c r="BC188" s="125" t="n"/>
      <c r="BD188" s="125" t="n"/>
      <c r="BE188" s="125" t="n"/>
      <c r="BF188" s="125" t="n"/>
      <c r="BG188" s="125" t="n"/>
      <c r="BH188" s="126" t="n"/>
      <c r="BI188" s="127" t="n"/>
    </row>
    <row r="189">
      <c r="A189" s="45" t="n">
        <v>51</v>
      </c>
      <c r="B189" s="56" t="n">
        <v>1</v>
      </c>
      <c r="C189" s="125" t="n"/>
      <c r="D189" s="125" t="n"/>
      <c r="E189" s="125" t="n"/>
      <c r="F189" s="125" t="n"/>
      <c r="G189" s="125" t="n"/>
      <c r="H189" s="125" t="n"/>
      <c r="I189" s="125" t="n"/>
      <c r="J189" s="125" t="n"/>
      <c r="K189" s="125" t="n"/>
      <c r="L189" s="125" t="n"/>
      <c r="M189" s="125" t="n"/>
      <c r="N189" s="125" t="n"/>
      <c r="O189" s="125" t="n"/>
      <c r="P189" s="125" t="n"/>
      <c r="Q189" s="125" t="n"/>
      <c r="R189" s="125" t="n"/>
      <c r="S189" s="125" t="n"/>
      <c r="T189" s="125" t="n"/>
      <c r="U189" s="125" t="n"/>
      <c r="V189" s="125" t="n"/>
      <c r="W189" s="125" t="n"/>
      <c r="X189" s="125" t="n"/>
      <c r="Y189" s="125" t="n"/>
      <c r="Z189" s="125" t="n"/>
      <c r="AA189" s="125" t="n"/>
      <c r="AB189" s="125" t="n"/>
      <c r="AC189" s="125" t="n"/>
      <c r="AD189" s="125" t="n"/>
      <c r="AE189" s="125" t="n"/>
      <c r="AF189" s="125" t="n"/>
      <c r="AG189" s="125" t="n"/>
      <c r="AH189" s="125" t="n"/>
      <c r="AI189" s="125" t="n"/>
      <c r="AJ189" s="125" t="n"/>
      <c r="AK189" s="125" t="n"/>
      <c r="AL189" s="125" t="n"/>
      <c r="AM189" s="125" t="n"/>
      <c r="AN189" s="125" t="n"/>
      <c r="AO189" s="125" t="n"/>
      <c r="AP189" s="125" t="n"/>
      <c r="AQ189" s="125" t="n"/>
      <c r="AR189" s="125" t="n"/>
      <c r="AS189" s="125" t="n"/>
      <c r="AT189" s="125" t="n"/>
      <c r="AU189" s="125" t="n"/>
      <c r="AV189" s="125" t="n"/>
      <c r="AW189" s="125" t="n"/>
      <c r="AX189" s="125" t="n"/>
      <c r="AY189" s="125" t="n"/>
      <c r="AZ189" s="125" t="n"/>
      <c r="BA189" s="125" t="n"/>
      <c r="BB189" s="125" t="n"/>
      <c r="BC189" s="125" t="n"/>
      <c r="BD189" s="125" t="n"/>
      <c r="BE189" s="125" t="n"/>
      <c r="BF189" s="125" t="n"/>
      <c r="BG189" s="125" t="n"/>
      <c r="BH189" s="126" t="n"/>
      <c r="BI189" s="127" t="n"/>
    </row>
    <row r="190">
      <c r="A190" s="45" t="n">
        <v>52</v>
      </c>
      <c r="B190" s="56" t="n">
        <v>1</v>
      </c>
      <c r="C190" s="125" t="n"/>
      <c r="D190" s="125" t="n"/>
      <c r="E190" s="125" t="n"/>
      <c r="F190" s="125" t="n"/>
      <c r="G190" s="125" t="n"/>
      <c r="H190" s="125" t="n"/>
      <c r="I190" s="125" t="n"/>
      <c r="J190" s="125" t="n"/>
      <c r="K190" s="125" t="n"/>
      <c r="L190" s="125" t="n"/>
      <c r="M190" s="125" t="n"/>
      <c r="N190" s="125" t="n"/>
      <c r="O190" s="125" t="n"/>
      <c r="P190" s="125" t="n"/>
      <c r="Q190" s="125" t="n"/>
      <c r="R190" s="125" t="n"/>
      <c r="S190" s="125" t="n"/>
      <c r="T190" s="125" t="n"/>
      <c r="U190" s="125" t="n"/>
      <c r="V190" s="125" t="n"/>
      <c r="W190" s="125" t="n"/>
      <c r="X190" s="125" t="n"/>
      <c r="Y190" s="125" t="n"/>
      <c r="Z190" s="125" t="n"/>
      <c r="AA190" s="125" t="n"/>
      <c r="AB190" s="125" t="n"/>
      <c r="AC190" s="125" t="n"/>
      <c r="AD190" s="125" t="n"/>
      <c r="AE190" s="125" t="n"/>
      <c r="AF190" s="125" t="n"/>
      <c r="AG190" s="125" t="n"/>
      <c r="AH190" s="125" t="n"/>
      <c r="AI190" s="125" t="n"/>
      <c r="AJ190" s="125" t="n"/>
      <c r="AK190" s="125" t="n"/>
      <c r="AL190" s="125" t="n"/>
      <c r="AM190" s="125" t="n"/>
      <c r="AN190" s="125" t="n"/>
      <c r="AO190" s="125" t="n"/>
      <c r="AP190" s="125" t="n"/>
      <c r="AQ190" s="125" t="n"/>
      <c r="AR190" s="125" t="n"/>
      <c r="AS190" s="125" t="n"/>
      <c r="AT190" s="125" t="n"/>
      <c r="AU190" s="125" t="n"/>
      <c r="AV190" s="125" t="n"/>
      <c r="AW190" s="125" t="n"/>
      <c r="AX190" s="125" t="n"/>
      <c r="AY190" s="125" t="n"/>
      <c r="AZ190" s="125" t="n"/>
      <c r="BA190" s="125" t="n"/>
      <c r="BB190" s="125" t="n"/>
      <c r="BC190" s="125" t="n"/>
      <c r="BD190" s="125" t="n"/>
      <c r="BE190" s="125" t="n"/>
      <c r="BF190" s="125" t="n"/>
      <c r="BG190" s="125" t="n"/>
      <c r="BH190" s="126" t="n"/>
      <c r="BI190" s="127" t="n"/>
    </row>
    <row r="191">
      <c r="A191" s="45" t="n">
        <v>53</v>
      </c>
      <c r="B191" s="56" t="n">
        <v>1</v>
      </c>
      <c r="C191" s="125" t="n"/>
      <c r="D191" s="125" t="n"/>
      <c r="E191" s="125" t="n"/>
      <c r="F191" s="125" t="n"/>
      <c r="G191" s="125" t="n"/>
      <c r="H191" s="125" t="n"/>
      <c r="I191" s="125" t="n"/>
      <c r="J191" s="125" t="n"/>
      <c r="K191" s="125" t="n"/>
      <c r="L191" s="125" t="n"/>
      <c r="M191" s="125" t="n"/>
      <c r="N191" s="125" t="n"/>
      <c r="O191" s="125" t="n"/>
      <c r="P191" s="125" t="n"/>
      <c r="Q191" s="125" t="n"/>
      <c r="R191" s="125" t="n"/>
      <c r="S191" s="125" t="n"/>
      <c r="T191" s="125" t="n"/>
      <c r="U191" s="125" t="n"/>
      <c r="V191" s="125" t="n"/>
      <c r="W191" s="125" t="n"/>
      <c r="X191" s="125" t="n"/>
      <c r="Y191" s="125" t="n"/>
      <c r="Z191" s="125" t="n"/>
      <c r="AA191" s="125" t="n"/>
      <c r="AB191" s="125" t="n"/>
      <c r="AC191" s="125" t="n"/>
      <c r="AD191" s="125" t="n"/>
      <c r="AE191" s="125" t="n"/>
      <c r="AF191" s="125" t="n"/>
      <c r="AG191" s="125" t="n"/>
      <c r="AH191" s="125" t="n"/>
      <c r="AI191" s="125" t="n"/>
      <c r="AJ191" s="125" t="n"/>
      <c r="AK191" s="125" t="n"/>
      <c r="AL191" s="125" t="n"/>
      <c r="AM191" s="125" t="n"/>
      <c r="AN191" s="125" t="n"/>
      <c r="AO191" s="125" t="n"/>
      <c r="AP191" s="125" t="n"/>
      <c r="AQ191" s="125" t="n"/>
      <c r="AR191" s="125" t="n"/>
      <c r="AS191" s="125" t="n"/>
      <c r="AT191" s="125" t="n"/>
      <c r="AU191" s="125" t="n"/>
      <c r="AV191" s="125" t="n"/>
      <c r="AW191" s="125" t="n"/>
      <c r="AX191" s="125" t="n"/>
      <c r="AY191" s="125" t="n"/>
      <c r="AZ191" s="125" t="n"/>
      <c r="BA191" s="125" t="n"/>
      <c r="BB191" s="125" t="n"/>
      <c r="BC191" s="125" t="n"/>
      <c r="BD191" s="125" t="n"/>
      <c r="BE191" s="125" t="n"/>
      <c r="BF191" s="125" t="n"/>
      <c r="BG191" s="125" t="n"/>
      <c r="BH191" s="126" t="n"/>
      <c r="BI191" s="127" t="n"/>
    </row>
    <row r="192">
      <c r="A192" s="45" t="n">
        <v>54</v>
      </c>
      <c r="B192" s="56" t="n">
        <v>1</v>
      </c>
      <c r="C192" s="125" t="n"/>
      <c r="D192" s="125" t="n"/>
      <c r="E192" s="125" t="n"/>
      <c r="F192" s="125" t="n"/>
      <c r="G192" s="125" t="n"/>
      <c r="H192" s="125" t="n"/>
      <c r="I192" s="125" t="n"/>
      <c r="J192" s="125" t="n"/>
      <c r="K192" s="125" t="n"/>
      <c r="L192" s="125" t="n"/>
      <c r="M192" s="125" t="n"/>
      <c r="N192" s="125" t="n"/>
      <c r="O192" s="125" t="n"/>
      <c r="P192" s="125" t="n"/>
      <c r="Q192" s="125" t="n"/>
      <c r="R192" s="125" t="n"/>
      <c r="S192" s="125" t="n"/>
      <c r="T192" s="125" t="n"/>
      <c r="U192" s="125" t="n"/>
      <c r="V192" s="125" t="n"/>
      <c r="W192" s="125" t="n"/>
      <c r="X192" s="125" t="n"/>
      <c r="Y192" s="125" t="n"/>
      <c r="Z192" s="125" t="n"/>
      <c r="AA192" s="125" t="n"/>
      <c r="AB192" s="125" t="n"/>
      <c r="AC192" s="125" t="n"/>
      <c r="AD192" s="125" t="n"/>
      <c r="AE192" s="125" t="n"/>
      <c r="AF192" s="125" t="n"/>
      <c r="AG192" s="125" t="n"/>
      <c r="AH192" s="125" t="n"/>
      <c r="AI192" s="125" t="n"/>
      <c r="AJ192" s="125" t="n"/>
      <c r="AK192" s="125" t="n"/>
      <c r="AL192" s="125" t="n"/>
      <c r="AM192" s="125" t="n"/>
      <c r="AN192" s="125" t="n"/>
      <c r="AO192" s="125" t="n"/>
      <c r="AP192" s="125" t="n"/>
      <c r="AQ192" s="125" t="n"/>
      <c r="AR192" s="125" t="n"/>
      <c r="AS192" s="125" t="n"/>
      <c r="AT192" s="125" t="n"/>
      <c r="AU192" s="125" t="n"/>
      <c r="AV192" s="125" t="n"/>
      <c r="AW192" s="125" t="n"/>
      <c r="AX192" s="125" t="n"/>
      <c r="AY192" s="125" t="n"/>
      <c r="AZ192" s="125" t="n"/>
      <c r="BA192" s="125" t="n"/>
      <c r="BB192" s="125" t="n"/>
      <c r="BC192" s="125" t="n"/>
      <c r="BD192" s="125" t="n"/>
      <c r="BE192" s="125" t="n"/>
      <c r="BF192" s="125" t="n"/>
      <c r="BG192" s="125" t="n"/>
      <c r="BH192" s="126" t="n"/>
      <c r="BI192" s="127" t="n"/>
    </row>
    <row r="193">
      <c r="A193" s="45" t="n">
        <v>55</v>
      </c>
      <c r="B193" s="56" t="n">
        <v>1</v>
      </c>
      <c r="C193" s="125" t="n"/>
      <c r="D193" s="125" t="n"/>
      <c r="E193" s="125" t="n"/>
      <c r="F193" s="125" t="n"/>
      <c r="G193" s="125" t="n"/>
      <c r="H193" s="125" t="n"/>
      <c r="I193" s="125" t="n"/>
      <c r="J193" s="125" t="n"/>
      <c r="K193" s="125" t="n"/>
      <c r="L193" s="125" t="n"/>
      <c r="M193" s="125" t="n"/>
      <c r="N193" s="125" t="n"/>
      <c r="O193" s="125" t="n"/>
      <c r="P193" s="125" t="n"/>
      <c r="Q193" s="125" t="n"/>
      <c r="R193" s="125" t="n"/>
      <c r="S193" s="125" t="n"/>
      <c r="T193" s="125" t="n"/>
      <c r="U193" s="125" t="n"/>
      <c r="V193" s="125" t="n"/>
      <c r="W193" s="125" t="n"/>
      <c r="X193" s="125" t="n"/>
      <c r="Y193" s="125" t="n"/>
      <c r="Z193" s="125" t="n"/>
      <c r="AA193" s="125" t="n"/>
      <c r="AB193" s="125" t="n"/>
      <c r="AC193" s="125" t="n"/>
      <c r="AD193" s="125" t="n"/>
      <c r="AE193" s="125" t="n"/>
      <c r="AF193" s="125" t="n"/>
      <c r="AG193" s="125" t="n"/>
      <c r="AH193" s="125" t="n"/>
      <c r="AI193" s="125" t="n"/>
      <c r="AJ193" s="125" t="n"/>
      <c r="AK193" s="125" t="n"/>
      <c r="AL193" s="125" t="n"/>
      <c r="AM193" s="125" t="n"/>
      <c r="AN193" s="125" t="n"/>
      <c r="AO193" s="125" t="n"/>
      <c r="AP193" s="125" t="n"/>
      <c r="AQ193" s="125" t="n"/>
      <c r="AR193" s="125" t="n"/>
      <c r="AS193" s="125" t="n"/>
      <c r="AT193" s="125" t="n"/>
      <c r="AU193" s="125" t="n"/>
      <c r="AV193" s="125" t="n"/>
      <c r="AW193" s="125" t="n"/>
      <c r="AX193" s="125" t="n"/>
      <c r="AY193" s="125" t="n"/>
      <c r="AZ193" s="125" t="n"/>
      <c r="BA193" s="125" t="n"/>
      <c r="BB193" s="125" t="n"/>
      <c r="BC193" s="125" t="n"/>
      <c r="BD193" s="125" t="n"/>
      <c r="BE193" s="125" t="n"/>
      <c r="BF193" s="125" t="n"/>
      <c r="BG193" s="125" t="n"/>
      <c r="BH193" s="126" t="n"/>
      <c r="BI193" s="127" t="n"/>
    </row>
    <row r="194">
      <c r="A194" s="45" t="n">
        <v>56</v>
      </c>
      <c r="B194" s="56" t="n">
        <v>1</v>
      </c>
      <c r="C194" s="125" t="n"/>
      <c r="D194" s="125" t="n"/>
      <c r="E194" s="125" t="n"/>
      <c r="F194" s="125" t="n"/>
      <c r="G194" s="125" t="n"/>
      <c r="H194" s="125" t="n"/>
      <c r="I194" s="125" t="n"/>
      <c r="J194" s="125" t="n"/>
      <c r="K194" s="125" t="n"/>
      <c r="L194" s="125" t="n"/>
      <c r="M194" s="125" t="n"/>
      <c r="N194" s="125" t="n"/>
      <c r="O194" s="125" t="n"/>
      <c r="P194" s="125" t="n"/>
      <c r="Q194" s="125" t="n"/>
      <c r="R194" s="125" t="n"/>
      <c r="S194" s="125" t="n"/>
      <c r="T194" s="125" t="n"/>
      <c r="U194" s="125" t="n"/>
      <c r="V194" s="125" t="n"/>
      <c r="W194" s="125" t="n"/>
      <c r="X194" s="125" t="n"/>
      <c r="Y194" s="125" t="n"/>
      <c r="Z194" s="125" t="n"/>
      <c r="AA194" s="125" t="n"/>
      <c r="AB194" s="125" t="n"/>
      <c r="AC194" s="125" t="n"/>
      <c r="AD194" s="125" t="n"/>
      <c r="AE194" s="125" t="n"/>
      <c r="AF194" s="125" t="n"/>
      <c r="AG194" s="125" t="n"/>
      <c r="AH194" s="125" t="n"/>
      <c r="AI194" s="125" t="n"/>
      <c r="AJ194" s="125" t="n"/>
      <c r="AK194" s="125" t="n"/>
      <c r="AL194" s="125" t="n"/>
      <c r="AM194" s="125" t="n"/>
      <c r="AN194" s="125" t="n"/>
      <c r="AO194" s="125" t="n"/>
      <c r="AP194" s="125" t="n"/>
      <c r="AQ194" s="125" t="n"/>
      <c r="AR194" s="125" t="n"/>
      <c r="AS194" s="125" t="n"/>
      <c r="AT194" s="125" t="n"/>
      <c r="AU194" s="125" t="n"/>
      <c r="AV194" s="125" t="n"/>
      <c r="AW194" s="125" t="n"/>
      <c r="AX194" s="125" t="n"/>
      <c r="AY194" s="125" t="n"/>
      <c r="AZ194" s="125" t="n"/>
      <c r="BA194" s="125" t="n"/>
      <c r="BB194" s="125" t="n"/>
      <c r="BC194" s="125" t="n"/>
      <c r="BD194" s="125" t="n"/>
      <c r="BE194" s="125" t="n"/>
      <c r="BF194" s="125" t="n"/>
      <c r="BG194" s="125" t="n"/>
      <c r="BH194" s="126" t="n"/>
      <c r="BI194" s="127" t="n"/>
    </row>
    <row r="195">
      <c r="A195" s="45" t="n">
        <v>57</v>
      </c>
      <c r="B195" s="56" t="n">
        <v>1</v>
      </c>
      <c r="C195" s="125" t="n"/>
      <c r="D195" s="125" t="n"/>
      <c r="E195" s="125" t="n"/>
      <c r="F195" s="125" t="n"/>
      <c r="G195" s="125" t="n"/>
      <c r="H195" s="125" t="n"/>
      <c r="I195" s="125" t="n"/>
      <c r="J195" s="125" t="n"/>
      <c r="K195" s="125" t="n"/>
      <c r="L195" s="125" t="n"/>
      <c r="M195" s="125" t="n"/>
      <c r="N195" s="125" t="n"/>
      <c r="O195" s="125" t="n"/>
      <c r="P195" s="125" t="n"/>
      <c r="Q195" s="125" t="n"/>
      <c r="R195" s="125" t="n"/>
      <c r="S195" s="125" t="n"/>
      <c r="T195" s="125" t="n"/>
      <c r="U195" s="125" t="n"/>
      <c r="V195" s="125" t="n"/>
      <c r="W195" s="125" t="n"/>
      <c r="X195" s="125" t="n"/>
      <c r="Y195" s="125" t="n"/>
      <c r="Z195" s="125" t="n"/>
      <c r="AA195" s="125" t="n"/>
      <c r="AB195" s="125" t="n"/>
      <c r="AC195" s="125" t="n"/>
      <c r="AD195" s="125" t="n"/>
      <c r="AE195" s="125" t="n"/>
      <c r="AF195" s="125" t="n"/>
      <c r="AG195" s="125" t="n"/>
      <c r="AH195" s="125" t="n"/>
      <c r="AI195" s="125" t="n"/>
      <c r="AJ195" s="125" t="n"/>
      <c r="AK195" s="125" t="n"/>
      <c r="AL195" s="125" t="n"/>
      <c r="AM195" s="125" t="n"/>
      <c r="AN195" s="125" t="n"/>
      <c r="AO195" s="125" t="n"/>
      <c r="AP195" s="125" t="n"/>
      <c r="AQ195" s="125" t="n"/>
      <c r="AR195" s="125" t="n"/>
      <c r="AS195" s="125" t="n"/>
      <c r="AT195" s="125" t="n"/>
      <c r="AU195" s="125" t="n"/>
      <c r="AV195" s="125" t="n"/>
      <c r="AW195" s="125" t="n"/>
      <c r="AX195" s="125" t="n"/>
      <c r="AY195" s="125" t="n"/>
      <c r="AZ195" s="125" t="n"/>
      <c r="BA195" s="125" t="n"/>
      <c r="BB195" s="125" t="n"/>
      <c r="BC195" s="125" t="n"/>
      <c r="BD195" s="125" t="n"/>
      <c r="BE195" s="125" t="n"/>
      <c r="BF195" s="125" t="n"/>
      <c r="BG195" s="125" t="n"/>
      <c r="BH195" s="126" t="n"/>
      <c r="BI195" s="127" t="n"/>
    </row>
    <row r="196">
      <c r="A196" s="45" t="n">
        <v>58</v>
      </c>
      <c r="B196" s="56" t="n">
        <v>1</v>
      </c>
      <c r="C196" s="125" t="n"/>
      <c r="D196" s="125" t="n"/>
      <c r="E196" s="125" t="n"/>
      <c r="F196" s="125" t="n"/>
      <c r="G196" s="125" t="n"/>
      <c r="H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A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c r="AT196" s="125" t="n"/>
      <c r="AU196" s="125" t="n"/>
      <c r="AV196" s="125" t="n"/>
      <c r="AW196" s="125" t="n"/>
      <c r="AX196" s="125" t="n"/>
      <c r="AY196" s="125" t="n"/>
      <c r="AZ196" s="125" t="n"/>
      <c r="BA196" s="125" t="n"/>
      <c r="BB196" s="125" t="n"/>
      <c r="BC196" s="125" t="n"/>
      <c r="BD196" s="125" t="n"/>
      <c r="BE196" s="125" t="n"/>
      <c r="BF196" s="125" t="n"/>
      <c r="BG196" s="125" t="n"/>
      <c r="BH196" s="126" t="n"/>
      <c r="BI196" s="127" t="n"/>
    </row>
    <row r="197">
      <c r="A197" s="45" t="n">
        <v>59</v>
      </c>
      <c r="B197" s="56" t="n">
        <v>1</v>
      </c>
      <c r="C197" s="125" t="n"/>
      <c r="D197" s="125" t="n"/>
      <c r="E197" s="125" t="n"/>
      <c r="F197" s="125" t="n"/>
      <c r="G197" s="125" t="n"/>
      <c r="H197" s="125" t="n"/>
      <c r="I197" s="125" t="n"/>
      <c r="J197" s="125" t="n"/>
      <c r="K197" s="125" t="n"/>
      <c r="L197" s="125" t="n"/>
      <c r="M197" s="125" t="n"/>
      <c r="N197" s="125" t="n"/>
      <c r="O197" s="125" t="n"/>
      <c r="P197" s="125" t="n"/>
      <c r="Q197" s="125" t="n"/>
      <c r="R197" s="125" t="n"/>
      <c r="S197" s="125" t="n"/>
      <c r="T197" s="125" t="n"/>
      <c r="U197" s="125" t="n"/>
      <c r="V197" s="125" t="n"/>
      <c r="W197" s="125" t="n"/>
      <c r="X197" s="125" t="n"/>
      <c r="Y197" s="125" t="n"/>
      <c r="Z197" s="125" t="n"/>
      <c r="AA197" s="125" t="n"/>
      <c r="AB197" s="125" t="n"/>
      <c r="AC197" s="125" t="n"/>
      <c r="AD197" s="125" t="n"/>
      <c r="AE197" s="125" t="n"/>
      <c r="AF197" s="125" t="n"/>
      <c r="AG197" s="125" t="n"/>
      <c r="AH197" s="125" t="n"/>
      <c r="AI197" s="125" t="n"/>
      <c r="AJ197" s="125" t="n"/>
      <c r="AK197" s="125" t="n"/>
      <c r="AL197" s="125" t="n"/>
      <c r="AM197" s="125" t="n"/>
      <c r="AN197" s="125" t="n"/>
      <c r="AO197" s="125" t="n"/>
      <c r="AP197" s="125" t="n"/>
      <c r="AQ197" s="125" t="n"/>
      <c r="AR197" s="125" t="n"/>
      <c r="AS197" s="125" t="n"/>
      <c r="AT197" s="125" t="n"/>
      <c r="AU197" s="125" t="n"/>
      <c r="AV197" s="125" t="n"/>
      <c r="AW197" s="125" t="n"/>
      <c r="AX197" s="125" t="n"/>
      <c r="AY197" s="125" t="n"/>
      <c r="AZ197" s="125" t="n"/>
      <c r="BA197" s="125" t="n"/>
      <c r="BB197" s="125" t="n"/>
      <c r="BC197" s="125" t="n"/>
      <c r="BD197" s="125" t="n"/>
      <c r="BE197" s="125" t="n"/>
      <c r="BF197" s="125" t="n"/>
      <c r="BG197" s="125" t="n"/>
      <c r="BH197" s="126" t="n"/>
      <c r="BI197" s="127" t="n"/>
    </row>
    <row r="198">
      <c r="A198" s="45" t="n">
        <v>60</v>
      </c>
      <c r="B198" s="56" t="n">
        <v>1</v>
      </c>
      <c r="C198" s="125" t="n"/>
      <c r="D198" s="125" t="n"/>
      <c r="E198" s="125" t="n"/>
      <c r="F198" s="125" t="n"/>
      <c r="G198" s="125" t="n"/>
      <c r="H198" s="125" t="n"/>
      <c r="I198" s="125" t="n"/>
      <c r="J198" s="125" t="n"/>
      <c r="K198" s="125" t="n"/>
      <c r="L198" s="125" t="n"/>
      <c r="M198" s="125" t="n"/>
      <c r="N198" s="125" t="n"/>
      <c r="O198" s="125" t="n"/>
      <c r="P198" s="125" t="n"/>
      <c r="Q198" s="125" t="n"/>
      <c r="R198" s="125" t="n"/>
      <c r="S198" s="125" t="n"/>
      <c r="T198" s="125" t="n"/>
      <c r="U198" s="125" t="n"/>
      <c r="V198" s="125" t="n"/>
      <c r="W198" s="125" t="n"/>
      <c r="X198" s="125" t="n"/>
      <c r="Y198" s="125" t="n"/>
      <c r="Z198" s="125" t="n"/>
      <c r="AA198" s="125" t="n"/>
      <c r="AB198" s="125" t="n"/>
      <c r="AC198" s="125" t="n"/>
      <c r="AD198" s="125" t="n"/>
      <c r="AE198" s="125" t="n"/>
      <c r="AF198" s="125" t="n"/>
      <c r="AG198" s="125" t="n"/>
      <c r="AH198" s="125" t="n"/>
      <c r="AI198" s="125" t="n"/>
      <c r="AJ198" s="125" t="n"/>
      <c r="AK198" s="125" t="n"/>
      <c r="AL198" s="125" t="n"/>
      <c r="AM198" s="125" t="n"/>
      <c r="AN198" s="125" t="n"/>
      <c r="AO198" s="125" t="n"/>
      <c r="AP198" s="125" t="n"/>
      <c r="AQ198" s="125" t="n"/>
      <c r="AR198" s="125" t="n"/>
      <c r="AS198" s="125" t="n"/>
      <c r="AT198" s="125" t="n"/>
      <c r="AU198" s="125" t="n"/>
      <c r="AV198" s="125" t="n"/>
      <c r="AW198" s="125" t="n"/>
      <c r="AX198" s="125" t="n"/>
      <c r="AY198" s="125" t="n"/>
      <c r="AZ198" s="125" t="n"/>
      <c r="BA198" s="125" t="n"/>
      <c r="BB198" s="125" t="n"/>
      <c r="BC198" s="125" t="n"/>
      <c r="BD198" s="125" t="n"/>
      <c r="BE198" s="125" t="n"/>
      <c r="BF198" s="125" t="n"/>
      <c r="BG198" s="125" t="n"/>
      <c r="BH198" s="126" t="n"/>
      <c r="BI198" s="127" t="n"/>
    </row>
    <row r="199"/>
    <row r="200"/>
    <row r="201">
      <c r="A201" s="118" t="inlineStr">
        <is>
          <t>Tier 4: Solar inverter + lithium (~1.2 kWp / 5 kWh)</t>
        </is>
      </c>
    </row>
    <row r="202">
      <c r="D202" s="119" t="inlineStr">
        <is>
          <t>Cumulative collections</t>
        </is>
      </c>
      <c r="L202" s="119" t="inlineStr">
        <is>
          <t>Cumulative instalments due</t>
        </is>
      </c>
      <c r="T202" s="119" t="inlineStr">
        <is>
          <t>30+ DPD exposure (arrears incl. written off + outstanding)</t>
        </is>
      </c>
      <c r="AB202" s="119" t="inlineStr">
        <is>
          <t>90+ DPD exposure (arrears incl. written off + outstanding)</t>
        </is>
      </c>
      <c r="AJ202" s="119" t="inlineStr">
        <is>
          <t>180+ default exposure (cumulative)</t>
        </is>
      </c>
      <c r="AR202" s="119" t="inlineStr">
        <is>
          <t>Cumulative recoveries (net)</t>
        </is>
      </c>
      <c r="AZ202" s="119"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5" t="n"/>
      <c r="D204" s="125" t="n"/>
      <c r="E204" s="125" t="n"/>
      <c r="F204" s="125" t="n"/>
      <c r="G204" s="125" t="n"/>
      <c r="H204" s="125" t="n"/>
      <c r="I204" s="125" t="n"/>
      <c r="J204" s="125" t="n"/>
      <c r="K204" s="125" t="n"/>
      <c r="L204" s="125" t="n"/>
      <c r="M204" s="125" t="n"/>
      <c r="N204" s="125" t="n"/>
      <c r="O204" s="125" t="n"/>
      <c r="P204" s="125" t="n"/>
      <c r="Q204" s="125" t="n"/>
      <c r="R204" s="125" t="n"/>
      <c r="S204" s="125" t="n"/>
      <c r="T204" s="125" t="n"/>
      <c r="U204" s="125" t="n"/>
      <c r="V204" s="125" t="n"/>
      <c r="W204" s="125" t="n"/>
      <c r="X204" s="125" t="n"/>
      <c r="Y204" s="125" t="n"/>
      <c r="Z204" s="125" t="n"/>
      <c r="AA204" s="125" t="n"/>
      <c r="AB204" s="125" t="n"/>
      <c r="AC204" s="125" t="n"/>
      <c r="AD204" s="125" t="n"/>
      <c r="AE204" s="125" t="n"/>
      <c r="AF204" s="125" t="n"/>
      <c r="AG204" s="125" t="n"/>
      <c r="AH204" s="125" t="n"/>
      <c r="AI204" s="125" t="n"/>
      <c r="AJ204" s="125" t="n"/>
      <c r="AK204" s="125" t="n"/>
      <c r="AL204" s="125" t="n"/>
      <c r="AM204" s="125" t="n"/>
      <c r="AN204" s="125" t="n"/>
      <c r="AO204" s="125" t="n"/>
      <c r="AP204" s="125" t="n"/>
      <c r="AQ204" s="125" t="n"/>
      <c r="AR204" s="125" t="n"/>
      <c r="AS204" s="125" t="n"/>
      <c r="AT204" s="125" t="n"/>
      <c r="AU204" s="125" t="n"/>
      <c r="AV204" s="125" t="n"/>
      <c r="AW204" s="125" t="n"/>
      <c r="AX204" s="125" t="n"/>
      <c r="AY204" s="125" t="n"/>
      <c r="AZ204" s="125" t="n"/>
      <c r="BA204" s="125" t="n"/>
      <c r="BB204" s="125" t="n"/>
      <c r="BC204" s="125" t="n"/>
      <c r="BD204" s="125" t="n"/>
      <c r="BE204" s="125" t="n"/>
      <c r="BF204" s="125" t="n"/>
      <c r="BG204" s="125" t="n"/>
      <c r="BH204" s="126" t="n"/>
      <c r="BI204" s="127" t="n"/>
    </row>
    <row r="205">
      <c r="A205" s="45" t="n">
        <v>2</v>
      </c>
      <c r="B205" s="56" t="n">
        <v>1</v>
      </c>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c r="AT205" s="125" t="n"/>
      <c r="AU205" s="125" t="n"/>
      <c r="AV205" s="125" t="n"/>
      <c r="AW205" s="125" t="n"/>
      <c r="AX205" s="125" t="n"/>
      <c r="AY205" s="125" t="n"/>
      <c r="AZ205" s="125" t="n"/>
      <c r="BA205" s="125" t="n"/>
      <c r="BB205" s="125" t="n"/>
      <c r="BC205" s="125" t="n"/>
      <c r="BD205" s="125" t="n"/>
      <c r="BE205" s="125" t="n"/>
      <c r="BF205" s="125" t="n"/>
      <c r="BG205" s="125" t="n"/>
      <c r="BH205" s="126" t="n"/>
      <c r="BI205" s="127" t="n"/>
    </row>
    <row r="206">
      <c r="A206" s="45" t="n">
        <v>3</v>
      </c>
      <c r="B206" s="56" t="n">
        <v>1</v>
      </c>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c r="AT206" s="125" t="n"/>
      <c r="AU206" s="125" t="n"/>
      <c r="AV206" s="125" t="n"/>
      <c r="AW206" s="125" t="n"/>
      <c r="AX206" s="125" t="n"/>
      <c r="AY206" s="125" t="n"/>
      <c r="AZ206" s="125" t="n"/>
      <c r="BA206" s="125" t="n"/>
      <c r="BB206" s="125" t="n"/>
      <c r="BC206" s="125" t="n"/>
      <c r="BD206" s="125" t="n"/>
      <c r="BE206" s="125" t="n"/>
      <c r="BF206" s="125" t="n"/>
      <c r="BG206" s="125" t="n"/>
      <c r="BH206" s="126" t="n"/>
      <c r="BI206" s="127" t="n"/>
    </row>
    <row r="207">
      <c r="A207" s="45" t="n">
        <v>4</v>
      </c>
      <c r="B207" s="56" t="n">
        <v>1</v>
      </c>
      <c r="C207" s="125" t="n"/>
      <c r="D207" s="125" t="n"/>
      <c r="E207" s="125" t="n"/>
      <c r="F207" s="125" t="n"/>
      <c r="G207" s="125" t="n"/>
      <c r="H207" s="125" t="n"/>
      <c r="I207" s="125" t="n"/>
      <c r="J207" s="125" t="n"/>
      <c r="K207" s="125" t="n"/>
      <c r="L207" s="125" t="n"/>
      <c r="M207" s="125" t="n"/>
      <c r="N207" s="125" t="n"/>
      <c r="O207" s="125" t="n"/>
      <c r="P207" s="125" t="n"/>
      <c r="Q207" s="125" t="n"/>
      <c r="R207" s="125" t="n"/>
      <c r="S207" s="125" t="n"/>
      <c r="T207" s="125" t="n"/>
      <c r="U207" s="125" t="n"/>
      <c r="V207" s="125" t="n"/>
      <c r="W207" s="125" t="n"/>
      <c r="X207" s="125" t="n"/>
      <c r="Y207" s="125" t="n"/>
      <c r="Z207" s="125" t="n"/>
      <c r="AA207" s="125" t="n"/>
      <c r="AB207" s="125" t="n"/>
      <c r="AC207" s="125" t="n"/>
      <c r="AD207" s="125" t="n"/>
      <c r="AE207" s="125" t="n"/>
      <c r="AF207" s="125" t="n"/>
      <c r="AG207" s="125" t="n"/>
      <c r="AH207" s="125" t="n"/>
      <c r="AI207" s="125" t="n"/>
      <c r="AJ207" s="125" t="n"/>
      <c r="AK207" s="125" t="n"/>
      <c r="AL207" s="125" t="n"/>
      <c r="AM207" s="125" t="n"/>
      <c r="AN207" s="125" t="n"/>
      <c r="AO207" s="125" t="n"/>
      <c r="AP207" s="125" t="n"/>
      <c r="AQ207" s="125" t="n"/>
      <c r="AR207" s="125" t="n"/>
      <c r="AS207" s="125" t="n"/>
      <c r="AT207" s="125" t="n"/>
      <c r="AU207" s="125" t="n"/>
      <c r="AV207" s="125" t="n"/>
      <c r="AW207" s="125" t="n"/>
      <c r="AX207" s="125" t="n"/>
      <c r="AY207" s="125" t="n"/>
      <c r="AZ207" s="125" t="n"/>
      <c r="BA207" s="125" t="n"/>
      <c r="BB207" s="125" t="n"/>
      <c r="BC207" s="125" t="n"/>
      <c r="BD207" s="125" t="n"/>
      <c r="BE207" s="125" t="n"/>
      <c r="BF207" s="125" t="n"/>
      <c r="BG207" s="125" t="n"/>
      <c r="BH207" s="126" t="n"/>
      <c r="BI207" s="127" t="n"/>
    </row>
    <row r="208">
      <c r="A208" s="45" t="n">
        <v>5</v>
      </c>
      <c r="B208" s="56" t="n">
        <v>1</v>
      </c>
      <c r="C208" s="125" t="n"/>
      <c r="D208" s="125" t="n"/>
      <c r="E208" s="125" t="n"/>
      <c r="F208" s="125" t="n"/>
      <c r="G208" s="125" t="n"/>
      <c r="H208" s="125" t="n"/>
      <c r="I208" s="125" t="n"/>
      <c r="J208" s="125" t="n"/>
      <c r="K208" s="125" t="n"/>
      <c r="L208" s="125" t="n"/>
      <c r="M208" s="125" t="n"/>
      <c r="N208" s="125" t="n"/>
      <c r="O208" s="125" t="n"/>
      <c r="P208" s="125" t="n"/>
      <c r="Q208" s="125" t="n"/>
      <c r="R208" s="125" t="n"/>
      <c r="S208" s="125" t="n"/>
      <c r="T208" s="125" t="n"/>
      <c r="U208" s="125" t="n"/>
      <c r="V208" s="125" t="n"/>
      <c r="W208" s="125" t="n"/>
      <c r="X208" s="125" t="n"/>
      <c r="Y208" s="125" t="n"/>
      <c r="Z208" s="125" t="n"/>
      <c r="AA208" s="125" t="n"/>
      <c r="AB208" s="125" t="n"/>
      <c r="AC208" s="125" t="n"/>
      <c r="AD208" s="125" t="n"/>
      <c r="AE208" s="125" t="n"/>
      <c r="AF208" s="125" t="n"/>
      <c r="AG208" s="125" t="n"/>
      <c r="AH208" s="125" t="n"/>
      <c r="AI208" s="125" t="n"/>
      <c r="AJ208" s="125" t="n"/>
      <c r="AK208" s="125" t="n"/>
      <c r="AL208" s="125" t="n"/>
      <c r="AM208" s="125" t="n"/>
      <c r="AN208" s="125" t="n"/>
      <c r="AO208" s="125" t="n"/>
      <c r="AP208" s="125" t="n"/>
      <c r="AQ208" s="125" t="n"/>
      <c r="AR208" s="125" t="n"/>
      <c r="AS208" s="125" t="n"/>
      <c r="AT208" s="125" t="n"/>
      <c r="AU208" s="125" t="n"/>
      <c r="AV208" s="125" t="n"/>
      <c r="AW208" s="125" t="n"/>
      <c r="AX208" s="125" t="n"/>
      <c r="AY208" s="125" t="n"/>
      <c r="AZ208" s="125" t="n"/>
      <c r="BA208" s="125" t="n"/>
      <c r="BB208" s="125" t="n"/>
      <c r="BC208" s="125" t="n"/>
      <c r="BD208" s="125" t="n"/>
      <c r="BE208" s="125" t="n"/>
      <c r="BF208" s="125" t="n"/>
      <c r="BG208" s="125" t="n"/>
      <c r="BH208" s="126" t="n"/>
      <c r="BI208" s="127" t="n"/>
    </row>
    <row r="209">
      <c r="A209" s="45" t="n">
        <v>6</v>
      </c>
      <c r="B209" s="56" t="n">
        <v>1</v>
      </c>
      <c r="C209" s="125" t="n"/>
      <c r="D209" s="125" t="n"/>
      <c r="E209" s="125" t="n"/>
      <c r="F209" s="125" t="n"/>
      <c r="G209" s="125" t="n"/>
      <c r="H209" s="125" t="n"/>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25" t="n"/>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c r="AT209" s="125" t="n"/>
      <c r="AU209" s="125" t="n"/>
      <c r="AV209" s="125" t="n"/>
      <c r="AW209" s="125" t="n"/>
      <c r="AX209" s="125" t="n"/>
      <c r="AY209" s="125" t="n"/>
      <c r="AZ209" s="125" t="n"/>
      <c r="BA209" s="125" t="n"/>
      <c r="BB209" s="125" t="n"/>
      <c r="BC209" s="125" t="n"/>
      <c r="BD209" s="125" t="n"/>
      <c r="BE209" s="125" t="n"/>
      <c r="BF209" s="125" t="n"/>
      <c r="BG209" s="125" t="n"/>
      <c r="BH209" s="126" t="n"/>
      <c r="BI209" s="127" t="n"/>
    </row>
    <row r="210">
      <c r="A210" s="45" t="n">
        <v>7</v>
      </c>
      <c r="B210" s="56" t="n">
        <v>1</v>
      </c>
      <c r="C210" s="125" t="n"/>
      <c r="D210" s="125" t="n"/>
      <c r="E210" s="125" t="n"/>
      <c r="F210" s="125" t="n"/>
      <c r="G210" s="125" t="n"/>
      <c r="H210" s="125" t="n"/>
      <c r="I210" s="125" t="n"/>
      <c r="J210" s="125" t="n"/>
      <c r="K210" s="125" t="n"/>
      <c r="L210" s="125" t="n"/>
      <c r="M210" s="125" t="n"/>
      <c r="N210" s="125" t="n"/>
      <c r="O210" s="125" t="n"/>
      <c r="P210" s="125" t="n"/>
      <c r="Q210" s="125" t="n"/>
      <c r="R210" s="125" t="n"/>
      <c r="S210" s="125" t="n"/>
      <c r="T210" s="125" t="n"/>
      <c r="U210" s="125" t="n"/>
      <c r="V210" s="125" t="n"/>
      <c r="W210" s="125" t="n"/>
      <c r="X210" s="125" t="n"/>
      <c r="Y210" s="125" t="n"/>
      <c r="Z210" s="125" t="n"/>
      <c r="AA210" s="125" t="n"/>
      <c r="AB210" s="125" t="n"/>
      <c r="AC210" s="125" t="n"/>
      <c r="AD210" s="125" t="n"/>
      <c r="AE210" s="125" t="n"/>
      <c r="AF210" s="125" t="n"/>
      <c r="AG210" s="125" t="n"/>
      <c r="AH210" s="125" t="n"/>
      <c r="AI210" s="125" t="n"/>
      <c r="AJ210" s="125" t="n"/>
      <c r="AK210" s="125" t="n"/>
      <c r="AL210" s="125" t="n"/>
      <c r="AM210" s="125" t="n"/>
      <c r="AN210" s="125" t="n"/>
      <c r="AO210" s="125" t="n"/>
      <c r="AP210" s="125" t="n"/>
      <c r="AQ210" s="125" t="n"/>
      <c r="AR210" s="125" t="n"/>
      <c r="AS210" s="125" t="n"/>
      <c r="AT210" s="125" t="n"/>
      <c r="AU210" s="125" t="n"/>
      <c r="AV210" s="125" t="n"/>
      <c r="AW210" s="125" t="n"/>
      <c r="AX210" s="125" t="n"/>
      <c r="AY210" s="125" t="n"/>
      <c r="AZ210" s="125" t="n"/>
      <c r="BA210" s="125" t="n"/>
      <c r="BB210" s="125" t="n"/>
      <c r="BC210" s="125" t="n"/>
      <c r="BD210" s="125" t="n"/>
      <c r="BE210" s="125" t="n"/>
      <c r="BF210" s="125" t="n"/>
      <c r="BG210" s="125" t="n"/>
      <c r="BH210" s="126" t="n"/>
      <c r="BI210" s="127" t="n"/>
    </row>
    <row r="211">
      <c r="A211" s="45" t="n">
        <v>8</v>
      </c>
      <c r="B211" s="56" t="n">
        <v>1</v>
      </c>
      <c r="C211" s="125" t="n"/>
      <c r="D211" s="125" t="n"/>
      <c r="E211" s="125" t="n"/>
      <c r="F211" s="125" t="n"/>
      <c r="G211" s="125" t="n"/>
      <c r="H211" s="125" t="n"/>
      <c r="I211" s="125" t="n"/>
      <c r="J211" s="125" t="n"/>
      <c r="K211" s="125" t="n"/>
      <c r="L211" s="125" t="n"/>
      <c r="M211" s="125" t="n"/>
      <c r="N211" s="125" t="n"/>
      <c r="O211" s="125" t="n"/>
      <c r="P211" s="125" t="n"/>
      <c r="Q211" s="125" t="n"/>
      <c r="R211" s="125" t="n"/>
      <c r="S211" s="125" t="n"/>
      <c r="T211" s="125" t="n"/>
      <c r="U211" s="125" t="n"/>
      <c r="V211" s="125" t="n"/>
      <c r="W211" s="125" t="n"/>
      <c r="X211" s="125" t="n"/>
      <c r="Y211" s="125" t="n"/>
      <c r="Z211" s="125" t="n"/>
      <c r="AA211" s="125" t="n"/>
      <c r="AB211" s="125" t="n"/>
      <c r="AC211" s="125" t="n"/>
      <c r="AD211" s="125" t="n"/>
      <c r="AE211" s="125" t="n"/>
      <c r="AF211" s="125" t="n"/>
      <c r="AG211" s="125" t="n"/>
      <c r="AH211" s="125" t="n"/>
      <c r="AI211" s="125" t="n"/>
      <c r="AJ211" s="125" t="n"/>
      <c r="AK211" s="125" t="n"/>
      <c r="AL211" s="125" t="n"/>
      <c r="AM211" s="125" t="n"/>
      <c r="AN211" s="125" t="n"/>
      <c r="AO211" s="125" t="n"/>
      <c r="AP211" s="125" t="n"/>
      <c r="AQ211" s="125" t="n"/>
      <c r="AR211" s="125" t="n"/>
      <c r="AS211" s="125" t="n"/>
      <c r="AT211" s="125" t="n"/>
      <c r="AU211" s="125" t="n"/>
      <c r="AV211" s="125" t="n"/>
      <c r="AW211" s="125" t="n"/>
      <c r="AX211" s="125" t="n"/>
      <c r="AY211" s="125" t="n"/>
      <c r="AZ211" s="125" t="n"/>
      <c r="BA211" s="125" t="n"/>
      <c r="BB211" s="125" t="n"/>
      <c r="BC211" s="125" t="n"/>
      <c r="BD211" s="125" t="n"/>
      <c r="BE211" s="125" t="n"/>
      <c r="BF211" s="125" t="n"/>
      <c r="BG211" s="125" t="n"/>
      <c r="BH211" s="126" t="n"/>
      <c r="BI211" s="127" t="n"/>
    </row>
    <row r="212">
      <c r="A212" s="45" t="n">
        <v>9</v>
      </c>
      <c r="B212" s="56" t="n">
        <v>1</v>
      </c>
      <c r="C212" s="125" t="n"/>
      <c r="D212" s="125" t="n"/>
      <c r="E212" s="125" t="n"/>
      <c r="F212" s="125" t="n"/>
      <c r="G212" s="125" t="n"/>
      <c r="H212" s="125" t="n"/>
      <c r="I212" s="125" t="n"/>
      <c r="J212" s="125" t="n"/>
      <c r="K212" s="125" t="n"/>
      <c r="L212" s="125" t="n"/>
      <c r="M212" s="125" t="n"/>
      <c r="N212" s="125" t="n"/>
      <c r="O212" s="125" t="n"/>
      <c r="P212" s="125" t="n"/>
      <c r="Q212" s="125" t="n"/>
      <c r="R212" s="125" t="n"/>
      <c r="S212" s="125" t="n"/>
      <c r="T212" s="125" t="n"/>
      <c r="U212" s="125" t="n"/>
      <c r="V212" s="125" t="n"/>
      <c r="W212" s="125" t="n"/>
      <c r="X212" s="125" t="n"/>
      <c r="Y212" s="125" t="n"/>
      <c r="Z212" s="125" t="n"/>
      <c r="AA212" s="125" t="n"/>
      <c r="AB212" s="125" t="n"/>
      <c r="AC212" s="125" t="n"/>
      <c r="AD212" s="125" t="n"/>
      <c r="AE212" s="125" t="n"/>
      <c r="AF212" s="125" t="n"/>
      <c r="AG212" s="125" t="n"/>
      <c r="AH212" s="125" t="n"/>
      <c r="AI212" s="125" t="n"/>
      <c r="AJ212" s="125" t="n"/>
      <c r="AK212" s="125" t="n"/>
      <c r="AL212" s="125" t="n"/>
      <c r="AM212" s="125" t="n"/>
      <c r="AN212" s="125" t="n"/>
      <c r="AO212" s="125" t="n"/>
      <c r="AP212" s="125" t="n"/>
      <c r="AQ212" s="125" t="n"/>
      <c r="AR212" s="125" t="n"/>
      <c r="AS212" s="125" t="n"/>
      <c r="AT212" s="125" t="n"/>
      <c r="AU212" s="125" t="n"/>
      <c r="AV212" s="125" t="n"/>
      <c r="AW212" s="125" t="n"/>
      <c r="AX212" s="125" t="n"/>
      <c r="AY212" s="125" t="n"/>
      <c r="AZ212" s="125" t="n"/>
      <c r="BA212" s="125" t="n"/>
      <c r="BB212" s="125" t="n"/>
      <c r="BC212" s="125" t="n"/>
      <c r="BD212" s="125" t="n"/>
      <c r="BE212" s="125" t="n"/>
      <c r="BF212" s="125" t="n"/>
      <c r="BG212" s="125" t="n"/>
      <c r="BH212" s="126" t="n"/>
      <c r="BI212" s="127" t="n"/>
    </row>
    <row r="213">
      <c r="A213" s="45" t="n">
        <v>10</v>
      </c>
      <c r="B213" s="56" t="n">
        <v>1</v>
      </c>
      <c r="C213" s="125" t="n"/>
      <c r="D213" s="125" t="n"/>
      <c r="E213" s="125" t="n"/>
      <c r="F213" s="125" t="n"/>
      <c r="G213" s="125" t="n"/>
      <c r="H213" s="125" t="n"/>
      <c r="I213" s="125" t="n"/>
      <c r="J213" s="125" t="n"/>
      <c r="K213" s="125" t="n"/>
      <c r="L213" s="125" t="n"/>
      <c r="M213" s="125" t="n"/>
      <c r="N213" s="125" t="n"/>
      <c r="O213" s="125" t="n"/>
      <c r="P213" s="125" t="n"/>
      <c r="Q213" s="125" t="n"/>
      <c r="R213" s="125" t="n"/>
      <c r="S213" s="125" t="n"/>
      <c r="T213" s="125" t="n"/>
      <c r="U213" s="125" t="n"/>
      <c r="V213" s="125" t="n"/>
      <c r="W213" s="125" t="n"/>
      <c r="X213" s="125" t="n"/>
      <c r="Y213" s="125" t="n"/>
      <c r="Z213" s="125" t="n"/>
      <c r="AA213" s="125" t="n"/>
      <c r="AB213" s="125" t="n"/>
      <c r="AC213" s="125" t="n"/>
      <c r="AD213" s="125" t="n"/>
      <c r="AE213" s="125" t="n"/>
      <c r="AF213" s="125" t="n"/>
      <c r="AG213" s="125" t="n"/>
      <c r="AH213" s="125" t="n"/>
      <c r="AI213" s="125" t="n"/>
      <c r="AJ213" s="125" t="n"/>
      <c r="AK213" s="125" t="n"/>
      <c r="AL213" s="125" t="n"/>
      <c r="AM213" s="125" t="n"/>
      <c r="AN213" s="125" t="n"/>
      <c r="AO213" s="125" t="n"/>
      <c r="AP213" s="125" t="n"/>
      <c r="AQ213" s="125" t="n"/>
      <c r="AR213" s="125" t="n"/>
      <c r="AS213" s="125" t="n"/>
      <c r="AT213" s="125" t="n"/>
      <c r="AU213" s="125" t="n"/>
      <c r="AV213" s="125" t="n"/>
      <c r="AW213" s="125" t="n"/>
      <c r="AX213" s="125" t="n"/>
      <c r="AY213" s="125" t="n"/>
      <c r="AZ213" s="125" t="n"/>
      <c r="BA213" s="125" t="n"/>
      <c r="BB213" s="125" t="n"/>
      <c r="BC213" s="125" t="n"/>
      <c r="BD213" s="125" t="n"/>
      <c r="BE213" s="125" t="n"/>
      <c r="BF213" s="125" t="n"/>
      <c r="BG213" s="125" t="n"/>
      <c r="BH213" s="126" t="n"/>
      <c r="BI213" s="127" t="n"/>
    </row>
    <row r="214">
      <c r="A214" s="45" t="n">
        <v>11</v>
      </c>
      <c r="B214" s="56" t="n">
        <v>1</v>
      </c>
      <c r="C214" s="125" t="n"/>
      <c r="D214" s="125" t="n"/>
      <c r="E214" s="125" t="n"/>
      <c r="F214" s="125" t="n"/>
      <c r="G214" s="125" t="n"/>
      <c r="H214" s="125" t="n"/>
      <c r="I214" s="125" t="n"/>
      <c r="J214" s="125" t="n"/>
      <c r="K214" s="125" t="n"/>
      <c r="L214" s="125" t="n"/>
      <c r="M214" s="125" t="n"/>
      <c r="N214" s="125" t="n"/>
      <c r="O214" s="125" t="n"/>
      <c r="P214" s="125" t="n"/>
      <c r="Q214" s="125" t="n"/>
      <c r="R214" s="125" t="n"/>
      <c r="S214" s="125" t="n"/>
      <c r="T214" s="125" t="n"/>
      <c r="U214" s="125" t="n"/>
      <c r="V214" s="125" t="n"/>
      <c r="W214" s="125" t="n"/>
      <c r="X214" s="125" t="n"/>
      <c r="Y214" s="125" t="n"/>
      <c r="Z214" s="125" t="n"/>
      <c r="AA214" s="125" t="n"/>
      <c r="AB214" s="125" t="n"/>
      <c r="AC214" s="125" t="n"/>
      <c r="AD214" s="125" t="n"/>
      <c r="AE214" s="125" t="n"/>
      <c r="AF214" s="125" t="n"/>
      <c r="AG214" s="125" t="n"/>
      <c r="AH214" s="125" t="n"/>
      <c r="AI214" s="125" t="n"/>
      <c r="AJ214" s="125" t="n"/>
      <c r="AK214" s="125" t="n"/>
      <c r="AL214" s="125" t="n"/>
      <c r="AM214" s="125" t="n"/>
      <c r="AN214" s="125" t="n"/>
      <c r="AO214" s="125" t="n"/>
      <c r="AP214" s="125" t="n"/>
      <c r="AQ214" s="125" t="n"/>
      <c r="AR214" s="125" t="n"/>
      <c r="AS214" s="125" t="n"/>
      <c r="AT214" s="125" t="n"/>
      <c r="AU214" s="125" t="n"/>
      <c r="AV214" s="125" t="n"/>
      <c r="AW214" s="125" t="n"/>
      <c r="AX214" s="125" t="n"/>
      <c r="AY214" s="125" t="n"/>
      <c r="AZ214" s="125" t="n"/>
      <c r="BA214" s="125" t="n"/>
      <c r="BB214" s="125" t="n"/>
      <c r="BC214" s="125" t="n"/>
      <c r="BD214" s="125" t="n"/>
      <c r="BE214" s="125" t="n"/>
      <c r="BF214" s="125" t="n"/>
      <c r="BG214" s="125" t="n"/>
      <c r="BH214" s="126" t="n"/>
      <c r="BI214" s="127" t="n"/>
    </row>
    <row r="215">
      <c r="A215" s="45" t="n">
        <v>12</v>
      </c>
      <c r="B215" s="56" t="n">
        <v>1</v>
      </c>
      <c r="C215" s="125" t="n"/>
      <c r="D215" s="125" t="n"/>
      <c r="E215" s="125" t="n"/>
      <c r="F215" s="125" t="n"/>
      <c r="G215" s="125" t="n"/>
      <c r="H215" s="125" t="n"/>
      <c r="I215" s="125" t="n"/>
      <c r="J215" s="125" t="n"/>
      <c r="K215" s="125" t="n"/>
      <c r="L215" s="125" t="n"/>
      <c r="M215" s="125" t="n"/>
      <c r="N215" s="125" t="n"/>
      <c r="O215" s="125" t="n"/>
      <c r="P215" s="125" t="n"/>
      <c r="Q215" s="125" t="n"/>
      <c r="R215" s="125" t="n"/>
      <c r="S215" s="125" t="n"/>
      <c r="T215" s="125" t="n"/>
      <c r="U215" s="125" t="n"/>
      <c r="V215" s="125" t="n"/>
      <c r="W215" s="125" t="n"/>
      <c r="X215" s="125" t="n"/>
      <c r="Y215" s="125" t="n"/>
      <c r="Z215" s="125" t="n"/>
      <c r="AA215" s="125" t="n"/>
      <c r="AB215" s="125" t="n"/>
      <c r="AC215" s="125" t="n"/>
      <c r="AD215" s="125" t="n"/>
      <c r="AE215" s="125" t="n"/>
      <c r="AF215" s="125" t="n"/>
      <c r="AG215" s="125" t="n"/>
      <c r="AH215" s="125" t="n"/>
      <c r="AI215" s="125" t="n"/>
      <c r="AJ215" s="125" t="n"/>
      <c r="AK215" s="125" t="n"/>
      <c r="AL215" s="125" t="n"/>
      <c r="AM215" s="125" t="n"/>
      <c r="AN215" s="125" t="n"/>
      <c r="AO215" s="125" t="n"/>
      <c r="AP215" s="125" t="n"/>
      <c r="AQ215" s="125" t="n"/>
      <c r="AR215" s="125" t="n"/>
      <c r="AS215" s="125" t="n"/>
      <c r="AT215" s="125" t="n"/>
      <c r="AU215" s="125" t="n"/>
      <c r="AV215" s="125" t="n"/>
      <c r="AW215" s="125" t="n"/>
      <c r="AX215" s="125" t="n"/>
      <c r="AY215" s="125" t="n"/>
      <c r="AZ215" s="125" t="n"/>
      <c r="BA215" s="125" t="n"/>
      <c r="BB215" s="125" t="n"/>
      <c r="BC215" s="125" t="n"/>
      <c r="BD215" s="125" t="n"/>
      <c r="BE215" s="125" t="n"/>
      <c r="BF215" s="125" t="n"/>
      <c r="BG215" s="125" t="n"/>
      <c r="BH215" s="126" t="n"/>
      <c r="BI215" s="127" t="n"/>
    </row>
    <row r="216">
      <c r="A216" s="45" t="n">
        <v>13</v>
      </c>
      <c r="B216" s="56" t="n">
        <v>1</v>
      </c>
      <c r="C216" s="125" t="n"/>
      <c r="D216" s="125" t="n"/>
      <c r="E216" s="125" t="n"/>
      <c r="F216" s="125" t="n"/>
      <c r="G216" s="125" t="n"/>
      <c r="H216" s="125" t="n"/>
      <c r="I216" s="125" t="n"/>
      <c r="J216" s="125" t="n"/>
      <c r="K216" s="125" t="n"/>
      <c r="L216" s="125" t="n"/>
      <c r="M216" s="125" t="n"/>
      <c r="N216" s="125" t="n"/>
      <c r="O216" s="125" t="n"/>
      <c r="P216" s="125" t="n"/>
      <c r="Q216" s="125" t="n"/>
      <c r="R216" s="125" t="n"/>
      <c r="S216" s="125" t="n"/>
      <c r="T216" s="125" t="n"/>
      <c r="U216" s="125" t="n"/>
      <c r="V216" s="125" t="n"/>
      <c r="W216" s="125" t="n"/>
      <c r="X216" s="125" t="n"/>
      <c r="Y216" s="125" t="n"/>
      <c r="Z216" s="125" t="n"/>
      <c r="AA216" s="125" t="n"/>
      <c r="AB216" s="125" t="n"/>
      <c r="AC216" s="125" t="n"/>
      <c r="AD216" s="125" t="n"/>
      <c r="AE216" s="125" t="n"/>
      <c r="AF216" s="125" t="n"/>
      <c r="AG216" s="125" t="n"/>
      <c r="AH216" s="125" t="n"/>
      <c r="AI216" s="125" t="n"/>
      <c r="AJ216" s="125" t="n"/>
      <c r="AK216" s="125" t="n"/>
      <c r="AL216" s="125" t="n"/>
      <c r="AM216" s="125" t="n"/>
      <c r="AN216" s="125" t="n"/>
      <c r="AO216" s="125" t="n"/>
      <c r="AP216" s="125" t="n"/>
      <c r="AQ216" s="125" t="n"/>
      <c r="AR216" s="125" t="n"/>
      <c r="AS216" s="125" t="n"/>
      <c r="AT216" s="125" t="n"/>
      <c r="AU216" s="125" t="n"/>
      <c r="AV216" s="125" t="n"/>
      <c r="AW216" s="125" t="n"/>
      <c r="AX216" s="125" t="n"/>
      <c r="AY216" s="125" t="n"/>
      <c r="AZ216" s="125" t="n"/>
      <c r="BA216" s="125" t="n"/>
      <c r="BB216" s="125" t="n"/>
      <c r="BC216" s="125" t="n"/>
      <c r="BD216" s="125" t="n"/>
      <c r="BE216" s="125" t="n"/>
      <c r="BF216" s="125" t="n"/>
      <c r="BG216" s="125" t="n"/>
      <c r="BH216" s="126" t="n"/>
      <c r="BI216" s="127" t="n"/>
    </row>
    <row r="217">
      <c r="A217" s="45" t="n">
        <v>14</v>
      </c>
      <c r="B217" s="56" t="n">
        <v>1</v>
      </c>
      <c r="C217" s="125" t="n"/>
      <c r="D217" s="125" t="n"/>
      <c r="E217" s="125" t="n"/>
      <c r="F217" s="125" t="n"/>
      <c r="G217" s="125" t="n"/>
      <c r="H217" s="125" t="n"/>
      <c r="I217" s="125" t="n"/>
      <c r="J217" s="125" t="n"/>
      <c r="K217" s="125" t="n"/>
      <c r="L217" s="125" t="n"/>
      <c r="M217" s="125" t="n"/>
      <c r="N217" s="125" t="n"/>
      <c r="O217" s="125" t="n"/>
      <c r="P217" s="125" t="n"/>
      <c r="Q217" s="125" t="n"/>
      <c r="R217" s="125" t="n"/>
      <c r="S217" s="125" t="n"/>
      <c r="T217" s="125" t="n"/>
      <c r="U217" s="125" t="n"/>
      <c r="V217" s="125" t="n"/>
      <c r="W217" s="125" t="n"/>
      <c r="X217" s="125" t="n"/>
      <c r="Y217" s="125" t="n"/>
      <c r="Z217" s="125" t="n"/>
      <c r="AA217" s="125" t="n"/>
      <c r="AB217" s="125" t="n"/>
      <c r="AC217" s="125" t="n"/>
      <c r="AD217" s="125" t="n"/>
      <c r="AE217" s="125" t="n"/>
      <c r="AF217" s="125" t="n"/>
      <c r="AG217" s="125" t="n"/>
      <c r="AH217" s="125" t="n"/>
      <c r="AI217" s="125" t="n"/>
      <c r="AJ217" s="125" t="n"/>
      <c r="AK217" s="125" t="n"/>
      <c r="AL217" s="125" t="n"/>
      <c r="AM217" s="125" t="n"/>
      <c r="AN217" s="125" t="n"/>
      <c r="AO217" s="125" t="n"/>
      <c r="AP217" s="125" t="n"/>
      <c r="AQ217" s="125" t="n"/>
      <c r="AR217" s="125" t="n"/>
      <c r="AS217" s="125" t="n"/>
      <c r="AT217" s="125" t="n"/>
      <c r="AU217" s="125" t="n"/>
      <c r="AV217" s="125" t="n"/>
      <c r="AW217" s="125" t="n"/>
      <c r="AX217" s="125" t="n"/>
      <c r="AY217" s="125" t="n"/>
      <c r="AZ217" s="125" t="n"/>
      <c r="BA217" s="125" t="n"/>
      <c r="BB217" s="125" t="n"/>
      <c r="BC217" s="125" t="n"/>
      <c r="BD217" s="125" t="n"/>
      <c r="BE217" s="125" t="n"/>
      <c r="BF217" s="125" t="n"/>
      <c r="BG217" s="125" t="n"/>
      <c r="BH217" s="126" t="n"/>
      <c r="BI217" s="127" t="n"/>
    </row>
    <row r="218">
      <c r="A218" s="45" t="n">
        <v>15</v>
      </c>
      <c r="B218" s="56" t="n">
        <v>1</v>
      </c>
      <c r="C218" s="125" t="n"/>
      <c r="D218" s="125" t="n"/>
      <c r="E218" s="125" t="n"/>
      <c r="F218" s="125" t="n"/>
      <c r="G218" s="125" t="n"/>
      <c r="H218" s="125" t="n"/>
      <c r="I218" s="125" t="n"/>
      <c r="J218" s="125" t="n"/>
      <c r="K218" s="125" t="n"/>
      <c r="L218" s="125" t="n"/>
      <c r="M218" s="125" t="n"/>
      <c r="N218" s="125" t="n"/>
      <c r="O218" s="125" t="n"/>
      <c r="P218" s="125" t="n"/>
      <c r="Q218" s="125" t="n"/>
      <c r="R218" s="125" t="n"/>
      <c r="S218" s="125" t="n"/>
      <c r="T218" s="125" t="n"/>
      <c r="U218" s="125" t="n"/>
      <c r="V218" s="125" t="n"/>
      <c r="W218" s="125" t="n"/>
      <c r="X218" s="125" t="n"/>
      <c r="Y218" s="125" t="n"/>
      <c r="Z218" s="125" t="n"/>
      <c r="AA218" s="125" t="n"/>
      <c r="AB218" s="125" t="n"/>
      <c r="AC218" s="125" t="n"/>
      <c r="AD218" s="125" t="n"/>
      <c r="AE218" s="125" t="n"/>
      <c r="AF218" s="125" t="n"/>
      <c r="AG218" s="125" t="n"/>
      <c r="AH218" s="125" t="n"/>
      <c r="AI218" s="125" t="n"/>
      <c r="AJ218" s="125" t="n"/>
      <c r="AK218" s="125" t="n"/>
      <c r="AL218" s="125" t="n"/>
      <c r="AM218" s="125" t="n"/>
      <c r="AN218" s="125" t="n"/>
      <c r="AO218" s="125" t="n"/>
      <c r="AP218" s="125" t="n"/>
      <c r="AQ218" s="125" t="n"/>
      <c r="AR218" s="125" t="n"/>
      <c r="AS218" s="125" t="n"/>
      <c r="AT218" s="125" t="n"/>
      <c r="AU218" s="125" t="n"/>
      <c r="AV218" s="125" t="n"/>
      <c r="AW218" s="125" t="n"/>
      <c r="AX218" s="125" t="n"/>
      <c r="AY218" s="125" t="n"/>
      <c r="AZ218" s="125" t="n"/>
      <c r="BA218" s="125" t="n"/>
      <c r="BB218" s="125" t="n"/>
      <c r="BC218" s="125" t="n"/>
      <c r="BD218" s="125" t="n"/>
      <c r="BE218" s="125" t="n"/>
      <c r="BF218" s="125" t="n"/>
      <c r="BG218" s="125" t="n"/>
      <c r="BH218" s="126" t="n"/>
      <c r="BI218" s="127" t="n"/>
    </row>
    <row r="219">
      <c r="A219" s="45" t="n">
        <v>16</v>
      </c>
      <c r="B219" s="56" t="n">
        <v>1</v>
      </c>
      <c r="C219" s="125" t="n"/>
      <c r="D219" s="125" t="n"/>
      <c r="E219" s="125" t="n"/>
      <c r="F219" s="125" t="n"/>
      <c r="G219" s="125" t="n"/>
      <c r="H219" s="125" t="n"/>
      <c r="I219" s="125" t="n"/>
      <c r="J219" s="125" t="n"/>
      <c r="K219" s="125" t="n"/>
      <c r="L219" s="125" t="n"/>
      <c r="M219" s="125" t="n"/>
      <c r="N219" s="125" t="n"/>
      <c r="O219" s="125" t="n"/>
      <c r="P219" s="125" t="n"/>
      <c r="Q219" s="125" t="n"/>
      <c r="R219" s="125" t="n"/>
      <c r="S219" s="125" t="n"/>
      <c r="T219" s="125" t="n"/>
      <c r="U219" s="125" t="n"/>
      <c r="V219" s="125" t="n"/>
      <c r="W219" s="125" t="n"/>
      <c r="X219" s="125" t="n"/>
      <c r="Y219" s="125" t="n"/>
      <c r="Z219" s="125" t="n"/>
      <c r="AA219" s="125" t="n"/>
      <c r="AB219" s="125" t="n"/>
      <c r="AC219" s="125" t="n"/>
      <c r="AD219" s="125" t="n"/>
      <c r="AE219" s="125" t="n"/>
      <c r="AF219" s="125" t="n"/>
      <c r="AG219" s="125" t="n"/>
      <c r="AH219" s="125" t="n"/>
      <c r="AI219" s="125" t="n"/>
      <c r="AJ219" s="125" t="n"/>
      <c r="AK219" s="125" t="n"/>
      <c r="AL219" s="125" t="n"/>
      <c r="AM219" s="125" t="n"/>
      <c r="AN219" s="125" t="n"/>
      <c r="AO219" s="125" t="n"/>
      <c r="AP219" s="125" t="n"/>
      <c r="AQ219" s="125" t="n"/>
      <c r="AR219" s="125" t="n"/>
      <c r="AS219" s="125" t="n"/>
      <c r="AT219" s="125" t="n"/>
      <c r="AU219" s="125" t="n"/>
      <c r="AV219" s="125" t="n"/>
      <c r="AW219" s="125" t="n"/>
      <c r="AX219" s="125" t="n"/>
      <c r="AY219" s="125" t="n"/>
      <c r="AZ219" s="125" t="n"/>
      <c r="BA219" s="125" t="n"/>
      <c r="BB219" s="125" t="n"/>
      <c r="BC219" s="125" t="n"/>
      <c r="BD219" s="125" t="n"/>
      <c r="BE219" s="125" t="n"/>
      <c r="BF219" s="125" t="n"/>
      <c r="BG219" s="125" t="n"/>
      <c r="BH219" s="126" t="n"/>
      <c r="BI219" s="127" t="n"/>
    </row>
    <row r="220">
      <c r="A220" s="45" t="n">
        <v>17</v>
      </c>
      <c r="B220" s="56" t="n">
        <v>1</v>
      </c>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c r="V220" s="125" t="n"/>
      <c r="W220" s="125" t="n"/>
      <c r="X220" s="125" t="n"/>
      <c r="Y220" s="125" t="n"/>
      <c r="Z220" s="125" t="n"/>
      <c r="AA220" s="125" t="n"/>
      <c r="AB220" s="125" t="n"/>
      <c r="AC220" s="125" t="n"/>
      <c r="AD220" s="125" t="n"/>
      <c r="AE220" s="125" t="n"/>
      <c r="AF220" s="125" t="n"/>
      <c r="AG220" s="125" t="n"/>
      <c r="AH220" s="125" t="n"/>
      <c r="AI220" s="125" t="n"/>
      <c r="AJ220" s="125" t="n"/>
      <c r="AK220" s="125" t="n"/>
      <c r="AL220" s="125" t="n"/>
      <c r="AM220" s="125" t="n"/>
      <c r="AN220" s="125" t="n"/>
      <c r="AO220" s="125" t="n"/>
      <c r="AP220" s="125" t="n"/>
      <c r="AQ220" s="125" t="n"/>
      <c r="AR220" s="125" t="n"/>
      <c r="AS220" s="125" t="n"/>
      <c r="AT220" s="125" t="n"/>
      <c r="AU220" s="125" t="n"/>
      <c r="AV220" s="125" t="n"/>
      <c r="AW220" s="125" t="n"/>
      <c r="AX220" s="125" t="n"/>
      <c r="AY220" s="125" t="n"/>
      <c r="AZ220" s="125" t="n"/>
      <c r="BA220" s="125" t="n"/>
      <c r="BB220" s="125" t="n"/>
      <c r="BC220" s="125" t="n"/>
      <c r="BD220" s="125" t="n"/>
      <c r="BE220" s="125" t="n"/>
      <c r="BF220" s="125" t="n"/>
      <c r="BG220" s="125" t="n"/>
      <c r="BH220" s="126" t="n"/>
      <c r="BI220" s="127" t="n"/>
    </row>
    <row r="221">
      <c r="A221" s="45" t="n">
        <v>18</v>
      </c>
      <c r="B221" s="56" t="n">
        <v>1</v>
      </c>
      <c r="C221" s="125" t="n"/>
      <c r="D221" s="125" t="n"/>
      <c r="E221" s="125" t="n"/>
      <c r="F221" s="125" t="n"/>
      <c r="G221" s="125" t="n"/>
      <c r="H221" s="125" t="n"/>
      <c r="I221" s="125" t="n"/>
      <c r="J221" s="125" t="n"/>
      <c r="K221" s="125" t="n"/>
      <c r="L221" s="125" t="n"/>
      <c r="M221" s="125" t="n"/>
      <c r="N221" s="125" t="n"/>
      <c r="O221" s="125" t="n"/>
      <c r="P221" s="125" t="n"/>
      <c r="Q221" s="125" t="n"/>
      <c r="R221" s="125" t="n"/>
      <c r="S221" s="125" t="n"/>
      <c r="T221" s="125" t="n"/>
      <c r="U221" s="125" t="n"/>
      <c r="V221" s="125" t="n"/>
      <c r="W221" s="125" t="n"/>
      <c r="X221" s="125" t="n"/>
      <c r="Y221" s="125" t="n"/>
      <c r="Z221" s="125" t="n"/>
      <c r="AA221" s="125" t="n"/>
      <c r="AB221" s="125" t="n"/>
      <c r="AC221" s="125" t="n"/>
      <c r="AD221" s="125" t="n"/>
      <c r="AE221" s="125" t="n"/>
      <c r="AF221" s="125" t="n"/>
      <c r="AG221" s="125" t="n"/>
      <c r="AH221" s="125" t="n"/>
      <c r="AI221" s="125" t="n"/>
      <c r="AJ221" s="125" t="n"/>
      <c r="AK221" s="125" t="n"/>
      <c r="AL221" s="125" t="n"/>
      <c r="AM221" s="125" t="n"/>
      <c r="AN221" s="125" t="n"/>
      <c r="AO221" s="125" t="n"/>
      <c r="AP221" s="125" t="n"/>
      <c r="AQ221" s="125" t="n"/>
      <c r="AR221" s="125" t="n"/>
      <c r="AS221" s="125" t="n"/>
      <c r="AT221" s="125" t="n"/>
      <c r="AU221" s="125" t="n"/>
      <c r="AV221" s="125" t="n"/>
      <c r="AW221" s="125" t="n"/>
      <c r="AX221" s="125" t="n"/>
      <c r="AY221" s="125" t="n"/>
      <c r="AZ221" s="125" t="n"/>
      <c r="BA221" s="125" t="n"/>
      <c r="BB221" s="125" t="n"/>
      <c r="BC221" s="125" t="n"/>
      <c r="BD221" s="125" t="n"/>
      <c r="BE221" s="125" t="n"/>
      <c r="BF221" s="125" t="n"/>
      <c r="BG221" s="125" t="n"/>
      <c r="BH221" s="126" t="n"/>
      <c r="BI221" s="127" t="n"/>
    </row>
    <row r="222">
      <c r="A222" s="45" t="n">
        <v>19</v>
      </c>
      <c r="B222" s="56" t="n">
        <v>1</v>
      </c>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c r="V222" s="125" t="n"/>
      <c r="W222" s="125" t="n"/>
      <c r="X222" s="125" t="n"/>
      <c r="Y222" s="125" t="n"/>
      <c r="Z222" s="125" t="n"/>
      <c r="AA222" s="125" t="n"/>
      <c r="AB222" s="125" t="n"/>
      <c r="AC222" s="125" t="n"/>
      <c r="AD222" s="125" t="n"/>
      <c r="AE222" s="125" t="n"/>
      <c r="AF222" s="125" t="n"/>
      <c r="AG222" s="125" t="n"/>
      <c r="AH222" s="125" t="n"/>
      <c r="AI222" s="125" t="n"/>
      <c r="AJ222" s="125" t="n"/>
      <c r="AK222" s="125" t="n"/>
      <c r="AL222" s="125" t="n"/>
      <c r="AM222" s="125" t="n"/>
      <c r="AN222" s="125" t="n"/>
      <c r="AO222" s="125" t="n"/>
      <c r="AP222" s="125" t="n"/>
      <c r="AQ222" s="125" t="n"/>
      <c r="AR222" s="125" t="n"/>
      <c r="AS222" s="125" t="n"/>
      <c r="AT222" s="125" t="n"/>
      <c r="AU222" s="125" t="n"/>
      <c r="AV222" s="125" t="n"/>
      <c r="AW222" s="125" t="n"/>
      <c r="AX222" s="125" t="n"/>
      <c r="AY222" s="125" t="n"/>
      <c r="AZ222" s="125" t="n"/>
      <c r="BA222" s="125" t="n"/>
      <c r="BB222" s="125" t="n"/>
      <c r="BC222" s="125" t="n"/>
      <c r="BD222" s="125" t="n"/>
      <c r="BE222" s="125" t="n"/>
      <c r="BF222" s="125" t="n"/>
      <c r="BG222" s="125" t="n"/>
      <c r="BH222" s="126" t="n"/>
      <c r="BI222" s="127" t="n"/>
    </row>
    <row r="223">
      <c r="A223" s="45" t="n">
        <v>20</v>
      </c>
      <c r="B223" s="56" t="n">
        <v>1</v>
      </c>
      <c r="C223" s="125" t="n"/>
      <c r="D223" s="125" t="n"/>
      <c r="E223" s="125" t="n"/>
      <c r="F223" s="125" t="n"/>
      <c r="G223" s="125" t="n"/>
      <c r="H223" s="125" t="n"/>
      <c r="I223" s="125" t="n"/>
      <c r="J223" s="125" t="n"/>
      <c r="K223" s="125" t="n"/>
      <c r="L223" s="125" t="n"/>
      <c r="M223" s="125" t="n"/>
      <c r="N223" s="125" t="n"/>
      <c r="O223" s="125" t="n"/>
      <c r="P223" s="125" t="n"/>
      <c r="Q223" s="125" t="n"/>
      <c r="R223" s="125" t="n"/>
      <c r="S223" s="125" t="n"/>
      <c r="T223" s="125" t="n"/>
      <c r="U223" s="125" t="n"/>
      <c r="V223" s="125" t="n"/>
      <c r="W223" s="125" t="n"/>
      <c r="X223" s="125" t="n"/>
      <c r="Y223" s="125" t="n"/>
      <c r="Z223" s="125" t="n"/>
      <c r="AA223" s="125" t="n"/>
      <c r="AB223" s="125" t="n"/>
      <c r="AC223" s="125" t="n"/>
      <c r="AD223" s="125" t="n"/>
      <c r="AE223" s="125" t="n"/>
      <c r="AF223" s="125" t="n"/>
      <c r="AG223" s="125" t="n"/>
      <c r="AH223" s="125" t="n"/>
      <c r="AI223" s="125" t="n"/>
      <c r="AJ223" s="125" t="n"/>
      <c r="AK223" s="125" t="n"/>
      <c r="AL223" s="125" t="n"/>
      <c r="AM223" s="125" t="n"/>
      <c r="AN223" s="125" t="n"/>
      <c r="AO223" s="125" t="n"/>
      <c r="AP223" s="125" t="n"/>
      <c r="AQ223" s="125" t="n"/>
      <c r="AR223" s="125" t="n"/>
      <c r="AS223" s="125" t="n"/>
      <c r="AT223" s="125" t="n"/>
      <c r="AU223" s="125" t="n"/>
      <c r="AV223" s="125" t="n"/>
      <c r="AW223" s="125" t="n"/>
      <c r="AX223" s="125" t="n"/>
      <c r="AY223" s="125" t="n"/>
      <c r="AZ223" s="125" t="n"/>
      <c r="BA223" s="125" t="n"/>
      <c r="BB223" s="125" t="n"/>
      <c r="BC223" s="125" t="n"/>
      <c r="BD223" s="125" t="n"/>
      <c r="BE223" s="125" t="n"/>
      <c r="BF223" s="125" t="n"/>
      <c r="BG223" s="125" t="n"/>
      <c r="BH223" s="126" t="n"/>
      <c r="BI223" s="127" t="n"/>
    </row>
    <row r="224">
      <c r="A224" s="45" t="n">
        <v>21</v>
      </c>
      <c r="B224" s="56" t="n">
        <v>1</v>
      </c>
      <c r="C224" s="125" t="n"/>
      <c r="D224" s="125" t="n"/>
      <c r="E224" s="125" t="n"/>
      <c r="F224" s="125" t="n"/>
      <c r="G224" s="125" t="n"/>
      <c r="H224" s="125" t="n"/>
      <c r="I224" s="125" t="n"/>
      <c r="J224" s="125" t="n"/>
      <c r="K224" s="125" t="n"/>
      <c r="L224" s="125" t="n"/>
      <c r="M224" s="125" t="n"/>
      <c r="N224" s="125" t="n"/>
      <c r="O224" s="125" t="n"/>
      <c r="P224" s="125" t="n"/>
      <c r="Q224" s="125" t="n"/>
      <c r="R224" s="125" t="n"/>
      <c r="S224" s="125" t="n"/>
      <c r="T224" s="125" t="n"/>
      <c r="U224" s="125" t="n"/>
      <c r="V224" s="125" t="n"/>
      <c r="W224" s="125" t="n"/>
      <c r="X224" s="125" t="n"/>
      <c r="Y224" s="125" t="n"/>
      <c r="Z224" s="125" t="n"/>
      <c r="AA224" s="125" t="n"/>
      <c r="AB224" s="125" t="n"/>
      <c r="AC224" s="125" t="n"/>
      <c r="AD224" s="125" t="n"/>
      <c r="AE224" s="125" t="n"/>
      <c r="AF224" s="125" t="n"/>
      <c r="AG224" s="125" t="n"/>
      <c r="AH224" s="125" t="n"/>
      <c r="AI224" s="125" t="n"/>
      <c r="AJ224" s="125" t="n"/>
      <c r="AK224" s="125" t="n"/>
      <c r="AL224" s="125" t="n"/>
      <c r="AM224" s="125" t="n"/>
      <c r="AN224" s="125" t="n"/>
      <c r="AO224" s="125" t="n"/>
      <c r="AP224" s="125" t="n"/>
      <c r="AQ224" s="125" t="n"/>
      <c r="AR224" s="125" t="n"/>
      <c r="AS224" s="125" t="n"/>
      <c r="AT224" s="125" t="n"/>
      <c r="AU224" s="125" t="n"/>
      <c r="AV224" s="125" t="n"/>
      <c r="AW224" s="125" t="n"/>
      <c r="AX224" s="125" t="n"/>
      <c r="AY224" s="125" t="n"/>
      <c r="AZ224" s="125" t="n"/>
      <c r="BA224" s="125" t="n"/>
      <c r="BB224" s="125" t="n"/>
      <c r="BC224" s="125" t="n"/>
      <c r="BD224" s="125" t="n"/>
      <c r="BE224" s="125" t="n"/>
      <c r="BF224" s="125" t="n"/>
      <c r="BG224" s="125" t="n"/>
      <c r="BH224" s="126" t="n"/>
      <c r="BI224" s="127" t="n"/>
    </row>
    <row r="225">
      <c r="A225" s="45" t="n">
        <v>22</v>
      </c>
      <c r="B225" s="56" t="n">
        <v>1</v>
      </c>
      <c r="C225" s="125" t="n"/>
      <c r="D225" s="125" t="n"/>
      <c r="E225" s="125" t="n"/>
      <c r="F225" s="125" t="n"/>
      <c r="G225" s="125" t="n"/>
      <c r="H225" s="125" t="n"/>
      <c r="I225" s="125" t="n"/>
      <c r="J225" s="125" t="n"/>
      <c r="K225" s="125" t="n"/>
      <c r="L225" s="125" t="n"/>
      <c r="M225" s="125" t="n"/>
      <c r="N225" s="125" t="n"/>
      <c r="O225" s="125" t="n"/>
      <c r="P225" s="125" t="n"/>
      <c r="Q225" s="125" t="n"/>
      <c r="R225" s="125" t="n"/>
      <c r="S225" s="125" t="n"/>
      <c r="T225" s="125" t="n"/>
      <c r="U225" s="125" t="n"/>
      <c r="V225" s="125" t="n"/>
      <c r="W225" s="125" t="n"/>
      <c r="X225" s="125" t="n"/>
      <c r="Y225" s="125" t="n"/>
      <c r="Z225" s="125" t="n"/>
      <c r="AA225" s="125" t="n"/>
      <c r="AB225" s="125" t="n"/>
      <c r="AC225" s="125" t="n"/>
      <c r="AD225" s="125" t="n"/>
      <c r="AE225" s="125" t="n"/>
      <c r="AF225" s="125" t="n"/>
      <c r="AG225" s="125" t="n"/>
      <c r="AH225" s="125" t="n"/>
      <c r="AI225" s="125" t="n"/>
      <c r="AJ225" s="125" t="n"/>
      <c r="AK225" s="125" t="n"/>
      <c r="AL225" s="125" t="n"/>
      <c r="AM225" s="125" t="n"/>
      <c r="AN225" s="125" t="n"/>
      <c r="AO225" s="125" t="n"/>
      <c r="AP225" s="125" t="n"/>
      <c r="AQ225" s="125" t="n"/>
      <c r="AR225" s="125" t="n"/>
      <c r="AS225" s="125" t="n"/>
      <c r="AT225" s="125" t="n"/>
      <c r="AU225" s="125" t="n"/>
      <c r="AV225" s="125" t="n"/>
      <c r="AW225" s="125" t="n"/>
      <c r="AX225" s="125" t="n"/>
      <c r="AY225" s="125" t="n"/>
      <c r="AZ225" s="125" t="n"/>
      <c r="BA225" s="125" t="n"/>
      <c r="BB225" s="125" t="n"/>
      <c r="BC225" s="125" t="n"/>
      <c r="BD225" s="125" t="n"/>
      <c r="BE225" s="125" t="n"/>
      <c r="BF225" s="125" t="n"/>
      <c r="BG225" s="125" t="n"/>
      <c r="BH225" s="126" t="n"/>
      <c r="BI225" s="127" t="n"/>
    </row>
    <row r="226">
      <c r="A226" s="45" t="n">
        <v>23</v>
      </c>
      <c r="B226" s="56" t="n">
        <v>1</v>
      </c>
      <c r="C226" s="125" t="n"/>
      <c r="D226" s="125" t="n"/>
      <c r="E226" s="125" t="n"/>
      <c r="F226" s="125" t="n"/>
      <c r="G226" s="125" t="n"/>
      <c r="H226" s="125" t="n"/>
      <c r="I226" s="125" t="n"/>
      <c r="J226" s="125" t="n"/>
      <c r="K226" s="125" t="n"/>
      <c r="L226" s="125" t="n"/>
      <c r="M226" s="125" t="n"/>
      <c r="N226" s="125" t="n"/>
      <c r="O226" s="125" t="n"/>
      <c r="P226" s="125" t="n"/>
      <c r="Q226" s="125" t="n"/>
      <c r="R226" s="125" t="n"/>
      <c r="S226" s="125" t="n"/>
      <c r="T226" s="125" t="n"/>
      <c r="U226" s="125" t="n"/>
      <c r="V226" s="125" t="n"/>
      <c r="W226" s="125" t="n"/>
      <c r="X226" s="125" t="n"/>
      <c r="Y226" s="125" t="n"/>
      <c r="Z226" s="125" t="n"/>
      <c r="AA226" s="125" t="n"/>
      <c r="AB226" s="125" t="n"/>
      <c r="AC226" s="125" t="n"/>
      <c r="AD226" s="125" t="n"/>
      <c r="AE226" s="125" t="n"/>
      <c r="AF226" s="125" t="n"/>
      <c r="AG226" s="125" t="n"/>
      <c r="AH226" s="125" t="n"/>
      <c r="AI226" s="125" t="n"/>
      <c r="AJ226" s="125" t="n"/>
      <c r="AK226" s="125" t="n"/>
      <c r="AL226" s="125" t="n"/>
      <c r="AM226" s="125" t="n"/>
      <c r="AN226" s="125" t="n"/>
      <c r="AO226" s="125" t="n"/>
      <c r="AP226" s="125" t="n"/>
      <c r="AQ226" s="125" t="n"/>
      <c r="AR226" s="125" t="n"/>
      <c r="AS226" s="125" t="n"/>
      <c r="AT226" s="125" t="n"/>
      <c r="AU226" s="125" t="n"/>
      <c r="AV226" s="125" t="n"/>
      <c r="AW226" s="125" t="n"/>
      <c r="AX226" s="125" t="n"/>
      <c r="AY226" s="125" t="n"/>
      <c r="AZ226" s="125" t="n"/>
      <c r="BA226" s="125" t="n"/>
      <c r="BB226" s="125" t="n"/>
      <c r="BC226" s="125" t="n"/>
      <c r="BD226" s="125" t="n"/>
      <c r="BE226" s="125" t="n"/>
      <c r="BF226" s="125" t="n"/>
      <c r="BG226" s="125" t="n"/>
      <c r="BH226" s="126" t="n"/>
      <c r="BI226" s="127" t="n"/>
    </row>
    <row r="227">
      <c r="A227" s="45" t="n">
        <v>24</v>
      </c>
      <c r="B227" s="56" t="n">
        <v>1</v>
      </c>
      <c r="C227" s="125" t="n"/>
      <c r="D227" s="125" t="n"/>
      <c r="E227" s="125" t="n"/>
      <c r="F227" s="125" t="n"/>
      <c r="G227" s="125" t="n"/>
      <c r="H227" s="125" t="n"/>
      <c r="I227" s="125" t="n"/>
      <c r="J227" s="125" t="n"/>
      <c r="K227" s="125" t="n"/>
      <c r="L227" s="125" t="n"/>
      <c r="M227" s="125" t="n"/>
      <c r="N227" s="125" t="n"/>
      <c r="O227" s="125" t="n"/>
      <c r="P227" s="125" t="n"/>
      <c r="Q227" s="125" t="n"/>
      <c r="R227" s="125" t="n"/>
      <c r="S227" s="125" t="n"/>
      <c r="T227" s="125" t="n"/>
      <c r="U227" s="125" t="n"/>
      <c r="V227" s="125" t="n"/>
      <c r="W227" s="125" t="n"/>
      <c r="X227" s="125" t="n"/>
      <c r="Y227" s="125" t="n"/>
      <c r="Z227" s="125" t="n"/>
      <c r="AA227" s="125" t="n"/>
      <c r="AB227" s="125" t="n"/>
      <c r="AC227" s="125" t="n"/>
      <c r="AD227" s="125" t="n"/>
      <c r="AE227" s="125" t="n"/>
      <c r="AF227" s="125" t="n"/>
      <c r="AG227" s="125" t="n"/>
      <c r="AH227" s="125" t="n"/>
      <c r="AI227" s="125" t="n"/>
      <c r="AJ227" s="125" t="n"/>
      <c r="AK227" s="125" t="n"/>
      <c r="AL227" s="125" t="n"/>
      <c r="AM227" s="125" t="n"/>
      <c r="AN227" s="125" t="n"/>
      <c r="AO227" s="125" t="n"/>
      <c r="AP227" s="125" t="n"/>
      <c r="AQ227" s="125" t="n"/>
      <c r="AR227" s="125" t="n"/>
      <c r="AS227" s="125" t="n"/>
      <c r="AT227" s="125" t="n"/>
      <c r="AU227" s="125" t="n"/>
      <c r="AV227" s="125" t="n"/>
      <c r="AW227" s="125" t="n"/>
      <c r="AX227" s="125" t="n"/>
      <c r="AY227" s="125" t="n"/>
      <c r="AZ227" s="125" t="n"/>
      <c r="BA227" s="125" t="n"/>
      <c r="BB227" s="125" t="n"/>
      <c r="BC227" s="125" t="n"/>
      <c r="BD227" s="125" t="n"/>
      <c r="BE227" s="125" t="n"/>
      <c r="BF227" s="125" t="n"/>
      <c r="BG227" s="125" t="n"/>
      <c r="BH227" s="126" t="n"/>
      <c r="BI227" s="127" t="n"/>
    </row>
    <row r="228">
      <c r="A228" s="45" t="n">
        <v>25</v>
      </c>
      <c r="B228" s="56" t="n">
        <v>1</v>
      </c>
      <c r="C228" s="125" t="n"/>
      <c r="D228" s="125" t="n"/>
      <c r="E228" s="125" t="n"/>
      <c r="F228" s="125" t="n"/>
      <c r="G228" s="125" t="n"/>
      <c r="H228" s="125" t="n"/>
      <c r="I228" s="125" t="n"/>
      <c r="J228" s="125" t="n"/>
      <c r="K228" s="125" t="n"/>
      <c r="L228" s="125" t="n"/>
      <c r="M228" s="125" t="n"/>
      <c r="N228" s="125" t="n"/>
      <c r="O228" s="125" t="n"/>
      <c r="P228" s="125" t="n"/>
      <c r="Q228" s="125" t="n"/>
      <c r="R228" s="125" t="n"/>
      <c r="S228" s="125" t="n"/>
      <c r="T228" s="125" t="n"/>
      <c r="U228" s="125" t="n"/>
      <c r="V228" s="125" t="n"/>
      <c r="W228" s="125" t="n"/>
      <c r="X228" s="125" t="n"/>
      <c r="Y228" s="125" t="n"/>
      <c r="Z228" s="125" t="n"/>
      <c r="AA228" s="125" t="n"/>
      <c r="AB228" s="125" t="n"/>
      <c r="AC228" s="125" t="n"/>
      <c r="AD228" s="125" t="n"/>
      <c r="AE228" s="125" t="n"/>
      <c r="AF228" s="125" t="n"/>
      <c r="AG228" s="125" t="n"/>
      <c r="AH228" s="125" t="n"/>
      <c r="AI228" s="125" t="n"/>
      <c r="AJ228" s="125" t="n"/>
      <c r="AK228" s="125" t="n"/>
      <c r="AL228" s="125" t="n"/>
      <c r="AM228" s="125" t="n"/>
      <c r="AN228" s="125" t="n"/>
      <c r="AO228" s="125" t="n"/>
      <c r="AP228" s="125" t="n"/>
      <c r="AQ228" s="125" t="n"/>
      <c r="AR228" s="125" t="n"/>
      <c r="AS228" s="125" t="n"/>
      <c r="AT228" s="125" t="n"/>
      <c r="AU228" s="125" t="n"/>
      <c r="AV228" s="125" t="n"/>
      <c r="AW228" s="125" t="n"/>
      <c r="AX228" s="125" t="n"/>
      <c r="AY228" s="125" t="n"/>
      <c r="AZ228" s="125" t="n"/>
      <c r="BA228" s="125" t="n"/>
      <c r="BB228" s="125" t="n"/>
      <c r="BC228" s="125" t="n"/>
      <c r="BD228" s="125" t="n"/>
      <c r="BE228" s="125" t="n"/>
      <c r="BF228" s="125" t="n"/>
      <c r="BG228" s="125" t="n"/>
      <c r="BH228" s="126" t="n"/>
      <c r="BI228" s="127" t="n"/>
    </row>
    <row r="229">
      <c r="A229" s="45" t="n">
        <v>26</v>
      </c>
      <c r="B229" s="56" t="n">
        <v>1</v>
      </c>
      <c r="C229" s="125" t="n"/>
      <c r="D229" s="125" t="n"/>
      <c r="E229" s="125" t="n"/>
      <c r="F229" s="125" t="n"/>
      <c r="G229" s="125" t="n"/>
      <c r="H229" s="125" t="n"/>
      <c r="I229" s="125" t="n"/>
      <c r="J229" s="125" t="n"/>
      <c r="K229" s="125" t="n"/>
      <c r="L229" s="125" t="n"/>
      <c r="M229" s="125" t="n"/>
      <c r="N229" s="125" t="n"/>
      <c r="O229" s="125" t="n"/>
      <c r="P229" s="125" t="n"/>
      <c r="Q229" s="125" t="n"/>
      <c r="R229" s="125" t="n"/>
      <c r="S229" s="125" t="n"/>
      <c r="T229" s="125" t="n"/>
      <c r="U229" s="125" t="n"/>
      <c r="V229" s="125" t="n"/>
      <c r="W229" s="125" t="n"/>
      <c r="X229" s="125" t="n"/>
      <c r="Y229" s="125" t="n"/>
      <c r="Z229" s="125" t="n"/>
      <c r="AA229" s="125" t="n"/>
      <c r="AB229" s="125" t="n"/>
      <c r="AC229" s="125" t="n"/>
      <c r="AD229" s="125" t="n"/>
      <c r="AE229" s="125" t="n"/>
      <c r="AF229" s="125" t="n"/>
      <c r="AG229" s="125" t="n"/>
      <c r="AH229" s="125" t="n"/>
      <c r="AI229" s="125" t="n"/>
      <c r="AJ229" s="125" t="n"/>
      <c r="AK229" s="125" t="n"/>
      <c r="AL229" s="125" t="n"/>
      <c r="AM229" s="125" t="n"/>
      <c r="AN229" s="125" t="n"/>
      <c r="AO229" s="125" t="n"/>
      <c r="AP229" s="125" t="n"/>
      <c r="AQ229" s="125" t="n"/>
      <c r="AR229" s="125" t="n"/>
      <c r="AS229" s="125" t="n"/>
      <c r="AT229" s="125" t="n"/>
      <c r="AU229" s="125" t="n"/>
      <c r="AV229" s="125" t="n"/>
      <c r="AW229" s="125" t="n"/>
      <c r="AX229" s="125" t="n"/>
      <c r="AY229" s="125" t="n"/>
      <c r="AZ229" s="125" t="n"/>
      <c r="BA229" s="125" t="n"/>
      <c r="BB229" s="125" t="n"/>
      <c r="BC229" s="125" t="n"/>
      <c r="BD229" s="125" t="n"/>
      <c r="BE229" s="125" t="n"/>
      <c r="BF229" s="125" t="n"/>
      <c r="BG229" s="125" t="n"/>
      <c r="BH229" s="126" t="n"/>
      <c r="BI229" s="127" t="n"/>
    </row>
    <row r="230">
      <c r="A230" s="45" t="n">
        <v>27</v>
      </c>
      <c r="B230" s="56" t="n">
        <v>1</v>
      </c>
      <c r="C230" s="125" t="n"/>
      <c r="D230" s="125" t="n"/>
      <c r="E230" s="125" t="n"/>
      <c r="F230" s="125" t="n"/>
      <c r="G230" s="125" t="n"/>
      <c r="H230" s="125" t="n"/>
      <c r="I230" s="125" t="n"/>
      <c r="J230" s="125" t="n"/>
      <c r="K230" s="125" t="n"/>
      <c r="L230" s="125" t="n"/>
      <c r="M230" s="125" t="n"/>
      <c r="N230" s="125" t="n"/>
      <c r="O230" s="125" t="n"/>
      <c r="P230" s="125" t="n"/>
      <c r="Q230" s="125" t="n"/>
      <c r="R230" s="125" t="n"/>
      <c r="S230" s="125" t="n"/>
      <c r="T230" s="125" t="n"/>
      <c r="U230" s="125" t="n"/>
      <c r="V230" s="125" t="n"/>
      <c r="W230" s="125" t="n"/>
      <c r="X230" s="125" t="n"/>
      <c r="Y230" s="125" t="n"/>
      <c r="Z230" s="125" t="n"/>
      <c r="AA230" s="125" t="n"/>
      <c r="AB230" s="125" t="n"/>
      <c r="AC230" s="125" t="n"/>
      <c r="AD230" s="125" t="n"/>
      <c r="AE230" s="125" t="n"/>
      <c r="AF230" s="125" t="n"/>
      <c r="AG230" s="125" t="n"/>
      <c r="AH230" s="125" t="n"/>
      <c r="AI230" s="125" t="n"/>
      <c r="AJ230" s="125" t="n"/>
      <c r="AK230" s="125" t="n"/>
      <c r="AL230" s="125" t="n"/>
      <c r="AM230" s="125" t="n"/>
      <c r="AN230" s="125" t="n"/>
      <c r="AO230" s="125" t="n"/>
      <c r="AP230" s="125" t="n"/>
      <c r="AQ230" s="125" t="n"/>
      <c r="AR230" s="125" t="n"/>
      <c r="AS230" s="125" t="n"/>
      <c r="AT230" s="125" t="n"/>
      <c r="AU230" s="125" t="n"/>
      <c r="AV230" s="125" t="n"/>
      <c r="AW230" s="125" t="n"/>
      <c r="AX230" s="125" t="n"/>
      <c r="AY230" s="125" t="n"/>
      <c r="AZ230" s="125" t="n"/>
      <c r="BA230" s="125" t="n"/>
      <c r="BB230" s="125" t="n"/>
      <c r="BC230" s="125" t="n"/>
      <c r="BD230" s="125" t="n"/>
      <c r="BE230" s="125" t="n"/>
      <c r="BF230" s="125" t="n"/>
      <c r="BG230" s="125" t="n"/>
      <c r="BH230" s="126" t="n"/>
      <c r="BI230" s="127" t="n"/>
    </row>
    <row r="231">
      <c r="A231" s="45" t="n">
        <v>28</v>
      </c>
      <c r="B231" s="56" t="n">
        <v>1</v>
      </c>
      <c r="C231" s="125" t="n"/>
      <c r="D231" s="125" t="n"/>
      <c r="E231" s="125" t="n"/>
      <c r="F231" s="125" t="n"/>
      <c r="G231" s="125" t="n"/>
      <c r="H231" s="125" t="n"/>
      <c r="I231" s="125" t="n"/>
      <c r="J231" s="125" t="n"/>
      <c r="K231" s="125" t="n"/>
      <c r="L231" s="125" t="n"/>
      <c r="M231" s="125" t="n"/>
      <c r="N231" s="125" t="n"/>
      <c r="O231" s="125" t="n"/>
      <c r="P231" s="125" t="n"/>
      <c r="Q231" s="125" t="n"/>
      <c r="R231" s="125" t="n"/>
      <c r="S231" s="125" t="n"/>
      <c r="T231" s="125" t="n"/>
      <c r="U231" s="125" t="n"/>
      <c r="V231" s="125" t="n"/>
      <c r="W231" s="125" t="n"/>
      <c r="X231" s="125" t="n"/>
      <c r="Y231" s="125" t="n"/>
      <c r="Z231" s="125" t="n"/>
      <c r="AA231" s="125" t="n"/>
      <c r="AB231" s="125" t="n"/>
      <c r="AC231" s="125" t="n"/>
      <c r="AD231" s="125" t="n"/>
      <c r="AE231" s="125" t="n"/>
      <c r="AF231" s="125" t="n"/>
      <c r="AG231" s="125" t="n"/>
      <c r="AH231" s="125" t="n"/>
      <c r="AI231" s="125" t="n"/>
      <c r="AJ231" s="125" t="n"/>
      <c r="AK231" s="125" t="n"/>
      <c r="AL231" s="125" t="n"/>
      <c r="AM231" s="125" t="n"/>
      <c r="AN231" s="125" t="n"/>
      <c r="AO231" s="125" t="n"/>
      <c r="AP231" s="125" t="n"/>
      <c r="AQ231" s="125" t="n"/>
      <c r="AR231" s="125" t="n"/>
      <c r="AS231" s="125" t="n"/>
      <c r="AT231" s="125" t="n"/>
      <c r="AU231" s="125" t="n"/>
      <c r="AV231" s="125" t="n"/>
      <c r="AW231" s="125" t="n"/>
      <c r="AX231" s="125" t="n"/>
      <c r="AY231" s="125" t="n"/>
      <c r="AZ231" s="125" t="n"/>
      <c r="BA231" s="125" t="n"/>
      <c r="BB231" s="125" t="n"/>
      <c r="BC231" s="125" t="n"/>
      <c r="BD231" s="125" t="n"/>
      <c r="BE231" s="125" t="n"/>
      <c r="BF231" s="125" t="n"/>
      <c r="BG231" s="125" t="n"/>
      <c r="BH231" s="126" t="n"/>
      <c r="BI231" s="127" t="n"/>
    </row>
    <row r="232">
      <c r="A232" s="45" t="n">
        <v>29</v>
      </c>
      <c r="B232" s="56" t="n">
        <v>1</v>
      </c>
      <c r="C232" s="125" t="n"/>
      <c r="D232" s="125" t="n"/>
      <c r="E232" s="125" t="n"/>
      <c r="F232" s="125" t="n"/>
      <c r="G232" s="125" t="n"/>
      <c r="H232" s="125" t="n"/>
      <c r="I232" s="125" t="n"/>
      <c r="J232" s="125" t="n"/>
      <c r="K232" s="125" t="n"/>
      <c r="L232" s="125" t="n"/>
      <c r="M232" s="125" t="n"/>
      <c r="N232" s="125" t="n"/>
      <c r="O232" s="125" t="n"/>
      <c r="P232" s="125" t="n"/>
      <c r="Q232" s="125" t="n"/>
      <c r="R232" s="125" t="n"/>
      <c r="S232" s="125" t="n"/>
      <c r="T232" s="125" t="n"/>
      <c r="U232" s="125" t="n"/>
      <c r="V232" s="125" t="n"/>
      <c r="W232" s="125" t="n"/>
      <c r="X232" s="125" t="n"/>
      <c r="Y232" s="125" t="n"/>
      <c r="Z232" s="125" t="n"/>
      <c r="AA232" s="125" t="n"/>
      <c r="AB232" s="125" t="n"/>
      <c r="AC232" s="125" t="n"/>
      <c r="AD232" s="125" t="n"/>
      <c r="AE232" s="125" t="n"/>
      <c r="AF232" s="125" t="n"/>
      <c r="AG232" s="125" t="n"/>
      <c r="AH232" s="125" t="n"/>
      <c r="AI232" s="125" t="n"/>
      <c r="AJ232" s="125" t="n"/>
      <c r="AK232" s="125" t="n"/>
      <c r="AL232" s="125" t="n"/>
      <c r="AM232" s="125" t="n"/>
      <c r="AN232" s="125" t="n"/>
      <c r="AO232" s="125" t="n"/>
      <c r="AP232" s="125" t="n"/>
      <c r="AQ232" s="125" t="n"/>
      <c r="AR232" s="125" t="n"/>
      <c r="AS232" s="125" t="n"/>
      <c r="AT232" s="125" t="n"/>
      <c r="AU232" s="125" t="n"/>
      <c r="AV232" s="125" t="n"/>
      <c r="AW232" s="125" t="n"/>
      <c r="AX232" s="125" t="n"/>
      <c r="AY232" s="125" t="n"/>
      <c r="AZ232" s="125" t="n"/>
      <c r="BA232" s="125" t="n"/>
      <c r="BB232" s="125" t="n"/>
      <c r="BC232" s="125" t="n"/>
      <c r="BD232" s="125" t="n"/>
      <c r="BE232" s="125" t="n"/>
      <c r="BF232" s="125" t="n"/>
      <c r="BG232" s="125" t="n"/>
      <c r="BH232" s="126" t="n"/>
      <c r="BI232" s="127" t="n"/>
    </row>
    <row r="233">
      <c r="A233" s="45" t="n">
        <v>30</v>
      </c>
      <c r="B233" s="56" t="n">
        <v>1</v>
      </c>
      <c r="C233" s="125" t="n"/>
      <c r="D233" s="125" t="n"/>
      <c r="E233" s="125" t="n"/>
      <c r="F233" s="125" t="n"/>
      <c r="G233" s="125" t="n"/>
      <c r="H233" s="125" t="n"/>
      <c r="I233" s="125" t="n"/>
      <c r="J233" s="125" t="n"/>
      <c r="K233" s="125" t="n"/>
      <c r="L233" s="125" t="n"/>
      <c r="M233" s="125" t="n"/>
      <c r="N233" s="125" t="n"/>
      <c r="O233" s="125" t="n"/>
      <c r="P233" s="125" t="n"/>
      <c r="Q233" s="125" t="n"/>
      <c r="R233" s="125" t="n"/>
      <c r="S233" s="125" t="n"/>
      <c r="T233" s="125" t="n"/>
      <c r="U233" s="125" t="n"/>
      <c r="V233" s="125" t="n"/>
      <c r="W233" s="125" t="n"/>
      <c r="X233" s="125" t="n"/>
      <c r="Y233" s="125" t="n"/>
      <c r="Z233" s="125" t="n"/>
      <c r="AA233" s="125" t="n"/>
      <c r="AB233" s="125" t="n"/>
      <c r="AC233" s="125" t="n"/>
      <c r="AD233" s="125" t="n"/>
      <c r="AE233" s="125" t="n"/>
      <c r="AF233" s="125" t="n"/>
      <c r="AG233" s="125" t="n"/>
      <c r="AH233" s="125" t="n"/>
      <c r="AI233" s="125" t="n"/>
      <c r="AJ233" s="125" t="n"/>
      <c r="AK233" s="125" t="n"/>
      <c r="AL233" s="125" t="n"/>
      <c r="AM233" s="125" t="n"/>
      <c r="AN233" s="125" t="n"/>
      <c r="AO233" s="125" t="n"/>
      <c r="AP233" s="125" t="n"/>
      <c r="AQ233" s="125" t="n"/>
      <c r="AR233" s="125" t="n"/>
      <c r="AS233" s="125" t="n"/>
      <c r="AT233" s="125" t="n"/>
      <c r="AU233" s="125" t="n"/>
      <c r="AV233" s="125" t="n"/>
      <c r="AW233" s="125" t="n"/>
      <c r="AX233" s="125" t="n"/>
      <c r="AY233" s="125" t="n"/>
      <c r="AZ233" s="125" t="n"/>
      <c r="BA233" s="125" t="n"/>
      <c r="BB233" s="125" t="n"/>
      <c r="BC233" s="125" t="n"/>
      <c r="BD233" s="125" t="n"/>
      <c r="BE233" s="125" t="n"/>
      <c r="BF233" s="125" t="n"/>
      <c r="BG233" s="125" t="n"/>
      <c r="BH233" s="126" t="n"/>
      <c r="BI233" s="127" t="n"/>
    </row>
    <row r="234">
      <c r="A234" s="45" t="n">
        <v>31</v>
      </c>
      <c r="B234" s="56" t="n">
        <v>1</v>
      </c>
      <c r="C234" s="125" t="n"/>
      <c r="D234" s="125" t="n"/>
      <c r="E234" s="125" t="n"/>
      <c r="F234" s="125" t="n"/>
      <c r="G234" s="125" t="n"/>
      <c r="H234" s="125" t="n"/>
      <c r="I234" s="125" t="n"/>
      <c r="J234" s="125" t="n"/>
      <c r="K234" s="125" t="n"/>
      <c r="L234" s="125" t="n"/>
      <c r="M234" s="125" t="n"/>
      <c r="N234" s="125" t="n"/>
      <c r="O234" s="125" t="n"/>
      <c r="P234" s="125" t="n"/>
      <c r="Q234" s="125" t="n"/>
      <c r="R234" s="125" t="n"/>
      <c r="S234" s="125" t="n"/>
      <c r="T234" s="125" t="n"/>
      <c r="U234" s="125" t="n"/>
      <c r="V234" s="125" t="n"/>
      <c r="W234" s="125" t="n"/>
      <c r="X234" s="125" t="n"/>
      <c r="Y234" s="125" t="n"/>
      <c r="Z234" s="125" t="n"/>
      <c r="AA234" s="125" t="n"/>
      <c r="AB234" s="125" t="n"/>
      <c r="AC234" s="125" t="n"/>
      <c r="AD234" s="125" t="n"/>
      <c r="AE234" s="125" t="n"/>
      <c r="AF234" s="125" t="n"/>
      <c r="AG234" s="125" t="n"/>
      <c r="AH234" s="125" t="n"/>
      <c r="AI234" s="125" t="n"/>
      <c r="AJ234" s="125" t="n"/>
      <c r="AK234" s="125" t="n"/>
      <c r="AL234" s="125" t="n"/>
      <c r="AM234" s="125" t="n"/>
      <c r="AN234" s="125" t="n"/>
      <c r="AO234" s="125" t="n"/>
      <c r="AP234" s="125" t="n"/>
      <c r="AQ234" s="125" t="n"/>
      <c r="AR234" s="125" t="n"/>
      <c r="AS234" s="125" t="n"/>
      <c r="AT234" s="125" t="n"/>
      <c r="AU234" s="125" t="n"/>
      <c r="AV234" s="125" t="n"/>
      <c r="AW234" s="125" t="n"/>
      <c r="AX234" s="125" t="n"/>
      <c r="AY234" s="125" t="n"/>
      <c r="AZ234" s="125" t="n"/>
      <c r="BA234" s="125" t="n"/>
      <c r="BB234" s="125" t="n"/>
      <c r="BC234" s="125" t="n"/>
      <c r="BD234" s="125" t="n"/>
      <c r="BE234" s="125" t="n"/>
      <c r="BF234" s="125" t="n"/>
      <c r="BG234" s="125" t="n"/>
      <c r="BH234" s="126" t="n"/>
      <c r="BI234" s="127" t="n"/>
    </row>
    <row r="235">
      <c r="A235" s="45" t="n">
        <v>32</v>
      </c>
      <c r="B235" s="56" t="n">
        <v>1</v>
      </c>
      <c r="C235" s="125" t="n"/>
      <c r="D235" s="125" t="n"/>
      <c r="E235" s="125" t="n"/>
      <c r="F235" s="125" t="n"/>
      <c r="G235" s="125" t="n"/>
      <c r="H235" s="125" t="n"/>
      <c r="I235" s="125" t="n"/>
      <c r="J235" s="125" t="n"/>
      <c r="K235" s="125" t="n"/>
      <c r="L235" s="125" t="n"/>
      <c r="M235" s="125" t="n"/>
      <c r="N235" s="125" t="n"/>
      <c r="O235" s="125" t="n"/>
      <c r="P235" s="125" t="n"/>
      <c r="Q235" s="125" t="n"/>
      <c r="R235" s="125" t="n"/>
      <c r="S235" s="125" t="n"/>
      <c r="T235" s="125" t="n"/>
      <c r="U235" s="125" t="n"/>
      <c r="V235" s="125" t="n"/>
      <c r="W235" s="125" t="n"/>
      <c r="X235" s="125" t="n"/>
      <c r="Y235" s="125" t="n"/>
      <c r="Z235" s="125" t="n"/>
      <c r="AA235" s="125" t="n"/>
      <c r="AB235" s="125" t="n"/>
      <c r="AC235" s="125" t="n"/>
      <c r="AD235" s="125" t="n"/>
      <c r="AE235" s="125" t="n"/>
      <c r="AF235" s="125" t="n"/>
      <c r="AG235" s="125" t="n"/>
      <c r="AH235" s="125" t="n"/>
      <c r="AI235" s="125" t="n"/>
      <c r="AJ235" s="125" t="n"/>
      <c r="AK235" s="125" t="n"/>
      <c r="AL235" s="125" t="n"/>
      <c r="AM235" s="125" t="n"/>
      <c r="AN235" s="125" t="n"/>
      <c r="AO235" s="125" t="n"/>
      <c r="AP235" s="125" t="n"/>
      <c r="AQ235" s="125" t="n"/>
      <c r="AR235" s="125" t="n"/>
      <c r="AS235" s="125" t="n"/>
      <c r="AT235" s="125" t="n"/>
      <c r="AU235" s="125" t="n"/>
      <c r="AV235" s="125" t="n"/>
      <c r="AW235" s="125" t="n"/>
      <c r="AX235" s="125" t="n"/>
      <c r="AY235" s="125" t="n"/>
      <c r="AZ235" s="125" t="n"/>
      <c r="BA235" s="125" t="n"/>
      <c r="BB235" s="125" t="n"/>
      <c r="BC235" s="125" t="n"/>
      <c r="BD235" s="125" t="n"/>
      <c r="BE235" s="125" t="n"/>
      <c r="BF235" s="125" t="n"/>
      <c r="BG235" s="125" t="n"/>
      <c r="BH235" s="126" t="n"/>
      <c r="BI235" s="127" t="n"/>
    </row>
    <row r="236">
      <c r="A236" s="45" t="n">
        <v>33</v>
      </c>
      <c r="B236" s="56" t="n">
        <v>1</v>
      </c>
      <c r="C236" s="125" t="n"/>
      <c r="D236" s="125" t="n"/>
      <c r="E236" s="125" t="n"/>
      <c r="F236" s="125" t="n"/>
      <c r="G236" s="125" t="n"/>
      <c r="H236" s="125" t="n"/>
      <c r="I236" s="125" t="n"/>
      <c r="J236" s="125" t="n"/>
      <c r="K236" s="125" t="n"/>
      <c r="L236" s="125" t="n"/>
      <c r="M236" s="125" t="n"/>
      <c r="N236" s="125" t="n"/>
      <c r="O236" s="125" t="n"/>
      <c r="P236" s="125" t="n"/>
      <c r="Q236" s="125" t="n"/>
      <c r="R236" s="125" t="n"/>
      <c r="S236" s="125" t="n"/>
      <c r="T236" s="125" t="n"/>
      <c r="U236" s="125" t="n"/>
      <c r="V236" s="125" t="n"/>
      <c r="W236" s="125" t="n"/>
      <c r="X236" s="125" t="n"/>
      <c r="Y236" s="125" t="n"/>
      <c r="Z236" s="125" t="n"/>
      <c r="AA236" s="125" t="n"/>
      <c r="AB236" s="125" t="n"/>
      <c r="AC236" s="125" t="n"/>
      <c r="AD236" s="125" t="n"/>
      <c r="AE236" s="125" t="n"/>
      <c r="AF236" s="125" t="n"/>
      <c r="AG236" s="125" t="n"/>
      <c r="AH236" s="125" t="n"/>
      <c r="AI236" s="125" t="n"/>
      <c r="AJ236" s="125" t="n"/>
      <c r="AK236" s="125" t="n"/>
      <c r="AL236" s="125" t="n"/>
      <c r="AM236" s="125" t="n"/>
      <c r="AN236" s="125" t="n"/>
      <c r="AO236" s="125" t="n"/>
      <c r="AP236" s="125" t="n"/>
      <c r="AQ236" s="125" t="n"/>
      <c r="AR236" s="125" t="n"/>
      <c r="AS236" s="125" t="n"/>
      <c r="AT236" s="125" t="n"/>
      <c r="AU236" s="125" t="n"/>
      <c r="AV236" s="125" t="n"/>
      <c r="AW236" s="125" t="n"/>
      <c r="AX236" s="125" t="n"/>
      <c r="AY236" s="125" t="n"/>
      <c r="AZ236" s="125" t="n"/>
      <c r="BA236" s="125" t="n"/>
      <c r="BB236" s="125" t="n"/>
      <c r="BC236" s="125" t="n"/>
      <c r="BD236" s="125" t="n"/>
      <c r="BE236" s="125" t="n"/>
      <c r="BF236" s="125" t="n"/>
      <c r="BG236" s="125" t="n"/>
      <c r="BH236" s="126" t="n"/>
      <c r="BI236" s="127" t="n"/>
    </row>
    <row r="237">
      <c r="A237" s="45" t="n">
        <v>34</v>
      </c>
      <c r="B237" s="56" t="n">
        <v>1</v>
      </c>
      <c r="C237" s="125" t="n"/>
      <c r="D237" s="125" t="n"/>
      <c r="E237" s="125" t="n"/>
      <c r="F237" s="125" t="n"/>
      <c r="G237" s="125" t="n"/>
      <c r="H237" s="125" t="n"/>
      <c r="I237" s="125" t="n"/>
      <c r="J237" s="125" t="n"/>
      <c r="K237" s="125" t="n"/>
      <c r="L237" s="125" t="n"/>
      <c r="M237" s="125" t="n"/>
      <c r="N237" s="125" t="n"/>
      <c r="O237" s="125" t="n"/>
      <c r="P237" s="125" t="n"/>
      <c r="Q237" s="125" t="n"/>
      <c r="R237" s="125" t="n"/>
      <c r="S237" s="125" t="n"/>
      <c r="T237" s="125" t="n"/>
      <c r="U237" s="125" t="n"/>
      <c r="V237" s="125" t="n"/>
      <c r="W237" s="125" t="n"/>
      <c r="X237" s="125" t="n"/>
      <c r="Y237" s="125" t="n"/>
      <c r="Z237" s="125" t="n"/>
      <c r="AA237" s="125" t="n"/>
      <c r="AB237" s="125" t="n"/>
      <c r="AC237" s="125" t="n"/>
      <c r="AD237" s="125" t="n"/>
      <c r="AE237" s="125" t="n"/>
      <c r="AF237" s="125" t="n"/>
      <c r="AG237" s="125" t="n"/>
      <c r="AH237" s="125" t="n"/>
      <c r="AI237" s="125" t="n"/>
      <c r="AJ237" s="125" t="n"/>
      <c r="AK237" s="125" t="n"/>
      <c r="AL237" s="125" t="n"/>
      <c r="AM237" s="125" t="n"/>
      <c r="AN237" s="125" t="n"/>
      <c r="AO237" s="125" t="n"/>
      <c r="AP237" s="125" t="n"/>
      <c r="AQ237" s="125" t="n"/>
      <c r="AR237" s="125" t="n"/>
      <c r="AS237" s="125" t="n"/>
      <c r="AT237" s="125" t="n"/>
      <c r="AU237" s="125" t="n"/>
      <c r="AV237" s="125" t="n"/>
      <c r="AW237" s="125" t="n"/>
      <c r="AX237" s="125" t="n"/>
      <c r="AY237" s="125" t="n"/>
      <c r="AZ237" s="125" t="n"/>
      <c r="BA237" s="125" t="n"/>
      <c r="BB237" s="125" t="n"/>
      <c r="BC237" s="125" t="n"/>
      <c r="BD237" s="125" t="n"/>
      <c r="BE237" s="125" t="n"/>
      <c r="BF237" s="125" t="n"/>
      <c r="BG237" s="125" t="n"/>
      <c r="BH237" s="126" t="n"/>
      <c r="BI237" s="127" t="n"/>
    </row>
    <row r="238">
      <c r="A238" s="45" t="n">
        <v>35</v>
      </c>
      <c r="B238" s="56" t="n">
        <v>1</v>
      </c>
      <c r="C238" s="125" t="n"/>
      <c r="D238" s="125" t="n"/>
      <c r="E238" s="125" t="n"/>
      <c r="F238" s="125" t="n"/>
      <c r="G238" s="125" t="n"/>
      <c r="H238" s="125" t="n"/>
      <c r="I238" s="125" t="n"/>
      <c r="J238" s="125" t="n"/>
      <c r="K238" s="125" t="n"/>
      <c r="L238" s="125" t="n"/>
      <c r="M238" s="125" t="n"/>
      <c r="N238" s="125" t="n"/>
      <c r="O238" s="125" t="n"/>
      <c r="P238" s="125" t="n"/>
      <c r="Q238" s="125" t="n"/>
      <c r="R238" s="125" t="n"/>
      <c r="S238" s="125" t="n"/>
      <c r="T238" s="125" t="n"/>
      <c r="U238" s="125" t="n"/>
      <c r="V238" s="125" t="n"/>
      <c r="W238" s="125" t="n"/>
      <c r="X238" s="125" t="n"/>
      <c r="Y238" s="125" t="n"/>
      <c r="Z238" s="125" t="n"/>
      <c r="AA238" s="125" t="n"/>
      <c r="AB238" s="125" t="n"/>
      <c r="AC238" s="125" t="n"/>
      <c r="AD238" s="125" t="n"/>
      <c r="AE238" s="125" t="n"/>
      <c r="AF238" s="125" t="n"/>
      <c r="AG238" s="125" t="n"/>
      <c r="AH238" s="125" t="n"/>
      <c r="AI238" s="125" t="n"/>
      <c r="AJ238" s="125" t="n"/>
      <c r="AK238" s="125" t="n"/>
      <c r="AL238" s="125" t="n"/>
      <c r="AM238" s="125" t="n"/>
      <c r="AN238" s="125" t="n"/>
      <c r="AO238" s="125" t="n"/>
      <c r="AP238" s="125" t="n"/>
      <c r="AQ238" s="125" t="n"/>
      <c r="AR238" s="125" t="n"/>
      <c r="AS238" s="125" t="n"/>
      <c r="AT238" s="125" t="n"/>
      <c r="AU238" s="125" t="n"/>
      <c r="AV238" s="125" t="n"/>
      <c r="AW238" s="125" t="n"/>
      <c r="AX238" s="125" t="n"/>
      <c r="AY238" s="125" t="n"/>
      <c r="AZ238" s="125" t="n"/>
      <c r="BA238" s="125" t="n"/>
      <c r="BB238" s="125" t="n"/>
      <c r="BC238" s="125" t="n"/>
      <c r="BD238" s="125" t="n"/>
      <c r="BE238" s="125" t="n"/>
      <c r="BF238" s="125" t="n"/>
      <c r="BG238" s="125" t="n"/>
      <c r="BH238" s="126" t="n"/>
      <c r="BI238" s="127" t="n"/>
    </row>
    <row r="239">
      <c r="A239" s="45" t="n">
        <v>36</v>
      </c>
      <c r="B239" s="56" t="n">
        <v>1</v>
      </c>
      <c r="C239" s="125" t="n"/>
      <c r="D239" s="125" t="n"/>
      <c r="E239" s="125" t="n"/>
      <c r="F239" s="125" t="n"/>
      <c r="G239" s="125" t="n"/>
      <c r="H239" s="125" t="n"/>
      <c r="I239" s="125" t="n"/>
      <c r="J239" s="125" t="n"/>
      <c r="K239" s="125" t="n"/>
      <c r="L239" s="125" t="n"/>
      <c r="M239" s="125" t="n"/>
      <c r="N239" s="125" t="n"/>
      <c r="O239" s="125" t="n"/>
      <c r="P239" s="125" t="n"/>
      <c r="Q239" s="125" t="n"/>
      <c r="R239" s="125" t="n"/>
      <c r="S239" s="125" t="n"/>
      <c r="T239" s="125" t="n"/>
      <c r="U239" s="125" t="n"/>
      <c r="V239" s="125" t="n"/>
      <c r="W239" s="125" t="n"/>
      <c r="X239" s="125" t="n"/>
      <c r="Y239" s="125" t="n"/>
      <c r="Z239" s="125" t="n"/>
      <c r="AA239" s="125" t="n"/>
      <c r="AB239" s="125" t="n"/>
      <c r="AC239" s="125" t="n"/>
      <c r="AD239" s="125" t="n"/>
      <c r="AE239" s="125" t="n"/>
      <c r="AF239" s="125" t="n"/>
      <c r="AG239" s="125" t="n"/>
      <c r="AH239" s="125" t="n"/>
      <c r="AI239" s="125" t="n"/>
      <c r="AJ239" s="125" t="n"/>
      <c r="AK239" s="125" t="n"/>
      <c r="AL239" s="125" t="n"/>
      <c r="AM239" s="125" t="n"/>
      <c r="AN239" s="125" t="n"/>
      <c r="AO239" s="125" t="n"/>
      <c r="AP239" s="125" t="n"/>
      <c r="AQ239" s="125" t="n"/>
      <c r="AR239" s="125" t="n"/>
      <c r="AS239" s="125" t="n"/>
      <c r="AT239" s="125" t="n"/>
      <c r="AU239" s="125" t="n"/>
      <c r="AV239" s="125" t="n"/>
      <c r="AW239" s="125" t="n"/>
      <c r="AX239" s="125" t="n"/>
      <c r="AY239" s="125" t="n"/>
      <c r="AZ239" s="125" t="n"/>
      <c r="BA239" s="125" t="n"/>
      <c r="BB239" s="125" t="n"/>
      <c r="BC239" s="125" t="n"/>
      <c r="BD239" s="125" t="n"/>
      <c r="BE239" s="125" t="n"/>
      <c r="BF239" s="125" t="n"/>
      <c r="BG239" s="125" t="n"/>
      <c r="BH239" s="126" t="n"/>
      <c r="BI239" s="127" t="n"/>
    </row>
    <row r="240">
      <c r="A240" s="45" t="n">
        <v>37</v>
      </c>
      <c r="B240" s="56" t="n">
        <v>1</v>
      </c>
      <c r="C240" s="125" t="n"/>
      <c r="D240" s="125" t="n"/>
      <c r="E240" s="125" t="n"/>
      <c r="F240" s="125" t="n"/>
      <c r="G240" s="125" t="n"/>
      <c r="H240" s="125" t="n"/>
      <c r="I240" s="125" t="n"/>
      <c r="J240" s="125" t="n"/>
      <c r="K240" s="125" t="n"/>
      <c r="L240" s="125" t="n"/>
      <c r="M240" s="125" t="n"/>
      <c r="N240" s="125" t="n"/>
      <c r="O240" s="125" t="n"/>
      <c r="P240" s="125" t="n"/>
      <c r="Q240" s="125" t="n"/>
      <c r="R240" s="125" t="n"/>
      <c r="S240" s="125" t="n"/>
      <c r="T240" s="125" t="n"/>
      <c r="U240" s="125" t="n"/>
      <c r="V240" s="125" t="n"/>
      <c r="W240" s="125" t="n"/>
      <c r="X240" s="125" t="n"/>
      <c r="Y240" s="125" t="n"/>
      <c r="Z240" s="125" t="n"/>
      <c r="AA240" s="125" t="n"/>
      <c r="AB240" s="125" t="n"/>
      <c r="AC240" s="125" t="n"/>
      <c r="AD240" s="125" t="n"/>
      <c r="AE240" s="125" t="n"/>
      <c r="AF240" s="125" t="n"/>
      <c r="AG240" s="125" t="n"/>
      <c r="AH240" s="125" t="n"/>
      <c r="AI240" s="125" t="n"/>
      <c r="AJ240" s="125" t="n"/>
      <c r="AK240" s="125" t="n"/>
      <c r="AL240" s="125" t="n"/>
      <c r="AM240" s="125" t="n"/>
      <c r="AN240" s="125" t="n"/>
      <c r="AO240" s="125" t="n"/>
      <c r="AP240" s="125" t="n"/>
      <c r="AQ240" s="125" t="n"/>
      <c r="AR240" s="125" t="n"/>
      <c r="AS240" s="125" t="n"/>
      <c r="AT240" s="125" t="n"/>
      <c r="AU240" s="125" t="n"/>
      <c r="AV240" s="125" t="n"/>
      <c r="AW240" s="125" t="n"/>
      <c r="AX240" s="125" t="n"/>
      <c r="AY240" s="125" t="n"/>
      <c r="AZ240" s="125" t="n"/>
      <c r="BA240" s="125" t="n"/>
      <c r="BB240" s="125" t="n"/>
      <c r="BC240" s="125" t="n"/>
      <c r="BD240" s="125" t="n"/>
      <c r="BE240" s="125" t="n"/>
      <c r="BF240" s="125" t="n"/>
      <c r="BG240" s="125" t="n"/>
      <c r="BH240" s="126" t="n"/>
      <c r="BI240" s="127" t="n"/>
    </row>
    <row r="241">
      <c r="A241" s="45" t="n">
        <v>38</v>
      </c>
      <c r="B241" s="56" t="n">
        <v>1</v>
      </c>
      <c r="C241" s="125" t="n"/>
      <c r="D241" s="125" t="n"/>
      <c r="E241" s="125" t="n"/>
      <c r="F241" s="125" t="n"/>
      <c r="G241" s="125" t="n"/>
      <c r="H241" s="125" t="n"/>
      <c r="I241" s="125" t="n"/>
      <c r="J241" s="125" t="n"/>
      <c r="K241" s="125" t="n"/>
      <c r="L241" s="125" t="n"/>
      <c r="M241" s="125" t="n"/>
      <c r="N241" s="125" t="n"/>
      <c r="O241" s="125" t="n"/>
      <c r="P241" s="125" t="n"/>
      <c r="Q241" s="125" t="n"/>
      <c r="R241" s="125" t="n"/>
      <c r="S241" s="125" t="n"/>
      <c r="T241" s="125" t="n"/>
      <c r="U241" s="125" t="n"/>
      <c r="V241" s="125" t="n"/>
      <c r="W241" s="125" t="n"/>
      <c r="X241" s="125" t="n"/>
      <c r="Y241" s="125" t="n"/>
      <c r="Z241" s="125" t="n"/>
      <c r="AA241" s="125" t="n"/>
      <c r="AB241" s="125" t="n"/>
      <c r="AC241" s="125" t="n"/>
      <c r="AD241" s="125" t="n"/>
      <c r="AE241" s="125" t="n"/>
      <c r="AF241" s="125" t="n"/>
      <c r="AG241" s="125" t="n"/>
      <c r="AH241" s="125" t="n"/>
      <c r="AI241" s="125" t="n"/>
      <c r="AJ241" s="125" t="n"/>
      <c r="AK241" s="125" t="n"/>
      <c r="AL241" s="125" t="n"/>
      <c r="AM241" s="125" t="n"/>
      <c r="AN241" s="125" t="n"/>
      <c r="AO241" s="125" t="n"/>
      <c r="AP241" s="125" t="n"/>
      <c r="AQ241" s="125" t="n"/>
      <c r="AR241" s="125" t="n"/>
      <c r="AS241" s="125" t="n"/>
      <c r="AT241" s="125" t="n"/>
      <c r="AU241" s="125" t="n"/>
      <c r="AV241" s="125" t="n"/>
      <c r="AW241" s="125" t="n"/>
      <c r="AX241" s="125" t="n"/>
      <c r="AY241" s="125" t="n"/>
      <c r="AZ241" s="125" t="n"/>
      <c r="BA241" s="125" t="n"/>
      <c r="BB241" s="125" t="n"/>
      <c r="BC241" s="125" t="n"/>
      <c r="BD241" s="125" t="n"/>
      <c r="BE241" s="125" t="n"/>
      <c r="BF241" s="125" t="n"/>
      <c r="BG241" s="125" t="n"/>
      <c r="BH241" s="126" t="n"/>
      <c r="BI241" s="127" t="n"/>
    </row>
    <row r="242">
      <c r="A242" s="45" t="n">
        <v>39</v>
      </c>
      <c r="B242" s="56" t="n">
        <v>1</v>
      </c>
      <c r="C242" s="125" t="n"/>
      <c r="D242" s="125" t="n"/>
      <c r="E242" s="125" t="n"/>
      <c r="F242" s="125" t="n"/>
      <c r="G242" s="125" t="n"/>
      <c r="H242" s="125" t="n"/>
      <c r="I242" s="125" t="n"/>
      <c r="J242" s="125" t="n"/>
      <c r="K242" s="125" t="n"/>
      <c r="L242" s="125" t="n"/>
      <c r="M242" s="125" t="n"/>
      <c r="N242" s="125" t="n"/>
      <c r="O242" s="125" t="n"/>
      <c r="P242" s="125" t="n"/>
      <c r="Q242" s="125" t="n"/>
      <c r="R242" s="125" t="n"/>
      <c r="S242" s="125" t="n"/>
      <c r="T242" s="125" t="n"/>
      <c r="U242" s="125" t="n"/>
      <c r="V242" s="125" t="n"/>
      <c r="W242" s="125" t="n"/>
      <c r="X242" s="125" t="n"/>
      <c r="Y242" s="125" t="n"/>
      <c r="Z242" s="125" t="n"/>
      <c r="AA242" s="125" t="n"/>
      <c r="AB242" s="125" t="n"/>
      <c r="AC242" s="125" t="n"/>
      <c r="AD242" s="125" t="n"/>
      <c r="AE242" s="125" t="n"/>
      <c r="AF242" s="125" t="n"/>
      <c r="AG242" s="125" t="n"/>
      <c r="AH242" s="125" t="n"/>
      <c r="AI242" s="125" t="n"/>
      <c r="AJ242" s="125" t="n"/>
      <c r="AK242" s="125" t="n"/>
      <c r="AL242" s="125" t="n"/>
      <c r="AM242" s="125" t="n"/>
      <c r="AN242" s="125" t="n"/>
      <c r="AO242" s="125" t="n"/>
      <c r="AP242" s="125" t="n"/>
      <c r="AQ242" s="125" t="n"/>
      <c r="AR242" s="125" t="n"/>
      <c r="AS242" s="125" t="n"/>
      <c r="AT242" s="125" t="n"/>
      <c r="AU242" s="125" t="n"/>
      <c r="AV242" s="125" t="n"/>
      <c r="AW242" s="125" t="n"/>
      <c r="AX242" s="125" t="n"/>
      <c r="AY242" s="125" t="n"/>
      <c r="AZ242" s="125" t="n"/>
      <c r="BA242" s="125" t="n"/>
      <c r="BB242" s="125" t="n"/>
      <c r="BC242" s="125" t="n"/>
      <c r="BD242" s="125" t="n"/>
      <c r="BE242" s="125" t="n"/>
      <c r="BF242" s="125" t="n"/>
      <c r="BG242" s="125" t="n"/>
      <c r="BH242" s="126" t="n"/>
      <c r="BI242" s="127" t="n"/>
    </row>
    <row r="243">
      <c r="A243" s="45" t="n">
        <v>40</v>
      </c>
      <c r="B243" s="56" t="n">
        <v>1</v>
      </c>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c r="V243" s="125" t="n"/>
      <c r="W243" s="125" t="n"/>
      <c r="X243" s="125" t="n"/>
      <c r="Y243" s="125" t="n"/>
      <c r="Z243" s="125" t="n"/>
      <c r="AA243" s="125" t="n"/>
      <c r="AB243" s="125" t="n"/>
      <c r="AC243" s="125" t="n"/>
      <c r="AD243" s="125" t="n"/>
      <c r="AE243" s="125" t="n"/>
      <c r="AF243" s="125" t="n"/>
      <c r="AG243" s="125" t="n"/>
      <c r="AH243" s="125" t="n"/>
      <c r="AI243" s="125" t="n"/>
      <c r="AJ243" s="125" t="n"/>
      <c r="AK243" s="125" t="n"/>
      <c r="AL243" s="125" t="n"/>
      <c r="AM243" s="125" t="n"/>
      <c r="AN243" s="125" t="n"/>
      <c r="AO243" s="125" t="n"/>
      <c r="AP243" s="125" t="n"/>
      <c r="AQ243" s="125" t="n"/>
      <c r="AR243" s="125" t="n"/>
      <c r="AS243" s="125" t="n"/>
      <c r="AT243" s="125" t="n"/>
      <c r="AU243" s="125" t="n"/>
      <c r="AV243" s="125" t="n"/>
      <c r="AW243" s="125" t="n"/>
      <c r="AX243" s="125" t="n"/>
      <c r="AY243" s="125" t="n"/>
      <c r="AZ243" s="125" t="n"/>
      <c r="BA243" s="125" t="n"/>
      <c r="BB243" s="125" t="n"/>
      <c r="BC243" s="125" t="n"/>
      <c r="BD243" s="125" t="n"/>
      <c r="BE243" s="125" t="n"/>
      <c r="BF243" s="125" t="n"/>
      <c r="BG243" s="125" t="n"/>
      <c r="BH243" s="126" t="n"/>
      <c r="BI243" s="127" t="n"/>
    </row>
    <row r="244">
      <c r="A244" s="45" t="n">
        <v>41</v>
      </c>
      <c r="B244" s="56" t="n">
        <v>1</v>
      </c>
      <c r="C244" s="125" t="n"/>
      <c r="D244" s="125" t="n"/>
      <c r="E244" s="125" t="n"/>
      <c r="F244" s="125" t="n"/>
      <c r="G244" s="125" t="n"/>
      <c r="H244" s="125" t="n"/>
      <c r="I244" s="125" t="n"/>
      <c r="J244" s="125" t="n"/>
      <c r="K244" s="125" t="n"/>
      <c r="L244" s="125" t="n"/>
      <c r="M244" s="125" t="n"/>
      <c r="N244" s="125" t="n"/>
      <c r="O244" s="125" t="n"/>
      <c r="P244" s="125" t="n"/>
      <c r="Q244" s="125" t="n"/>
      <c r="R244" s="125" t="n"/>
      <c r="S244" s="125" t="n"/>
      <c r="T244" s="125" t="n"/>
      <c r="U244" s="125" t="n"/>
      <c r="V244" s="125" t="n"/>
      <c r="W244" s="125" t="n"/>
      <c r="X244" s="125" t="n"/>
      <c r="Y244" s="125" t="n"/>
      <c r="Z244" s="125" t="n"/>
      <c r="AA244" s="125" t="n"/>
      <c r="AB244" s="125" t="n"/>
      <c r="AC244" s="125" t="n"/>
      <c r="AD244" s="125" t="n"/>
      <c r="AE244" s="125" t="n"/>
      <c r="AF244" s="125" t="n"/>
      <c r="AG244" s="125" t="n"/>
      <c r="AH244" s="125" t="n"/>
      <c r="AI244" s="125" t="n"/>
      <c r="AJ244" s="125" t="n"/>
      <c r="AK244" s="125" t="n"/>
      <c r="AL244" s="125" t="n"/>
      <c r="AM244" s="125" t="n"/>
      <c r="AN244" s="125" t="n"/>
      <c r="AO244" s="125" t="n"/>
      <c r="AP244" s="125" t="n"/>
      <c r="AQ244" s="125" t="n"/>
      <c r="AR244" s="125" t="n"/>
      <c r="AS244" s="125" t="n"/>
      <c r="AT244" s="125" t="n"/>
      <c r="AU244" s="125" t="n"/>
      <c r="AV244" s="125" t="n"/>
      <c r="AW244" s="125" t="n"/>
      <c r="AX244" s="125" t="n"/>
      <c r="AY244" s="125" t="n"/>
      <c r="AZ244" s="125" t="n"/>
      <c r="BA244" s="125" t="n"/>
      <c r="BB244" s="125" t="n"/>
      <c r="BC244" s="125" t="n"/>
      <c r="BD244" s="125" t="n"/>
      <c r="BE244" s="125" t="n"/>
      <c r="BF244" s="125" t="n"/>
      <c r="BG244" s="125" t="n"/>
      <c r="BH244" s="126" t="n"/>
      <c r="BI244" s="127" t="n"/>
    </row>
    <row r="245">
      <c r="A245" s="45" t="n">
        <v>42</v>
      </c>
      <c r="B245" s="56" t="n">
        <v>1</v>
      </c>
      <c r="C245" s="125" t="n"/>
      <c r="D245" s="125" t="n"/>
      <c r="E245" s="125" t="n"/>
      <c r="F245" s="125" t="n"/>
      <c r="G245" s="125" t="n"/>
      <c r="H245" s="125" t="n"/>
      <c r="I245" s="125" t="n"/>
      <c r="J245" s="125" t="n"/>
      <c r="K245" s="125" t="n"/>
      <c r="L245" s="125" t="n"/>
      <c r="M245" s="125" t="n"/>
      <c r="N245" s="125" t="n"/>
      <c r="O245" s="125" t="n"/>
      <c r="P245" s="125" t="n"/>
      <c r="Q245" s="125" t="n"/>
      <c r="R245" s="125" t="n"/>
      <c r="S245" s="125" t="n"/>
      <c r="T245" s="125" t="n"/>
      <c r="U245" s="125" t="n"/>
      <c r="V245" s="125" t="n"/>
      <c r="W245" s="125" t="n"/>
      <c r="X245" s="125" t="n"/>
      <c r="Y245" s="125" t="n"/>
      <c r="Z245" s="125" t="n"/>
      <c r="AA245" s="125" t="n"/>
      <c r="AB245" s="125" t="n"/>
      <c r="AC245" s="125" t="n"/>
      <c r="AD245" s="125" t="n"/>
      <c r="AE245" s="125" t="n"/>
      <c r="AF245" s="125" t="n"/>
      <c r="AG245" s="125" t="n"/>
      <c r="AH245" s="125" t="n"/>
      <c r="AI245" s="125" t="n"/>
      <c r="AJ245" s="125" t="n"/>
      <c r="AK245" s="125" t="n"/>
      <c r="AL245" s="125" t="n"/>
      <c r="AM245" s="125" t="n"/>
      <c r="AN245" s="125" t="n"/>
      <c r="AO245" s="125" t="n"/>
      <c r="AP245" s="125" t="n"/>
      <c r="AQ245" s="125" t="n"/>
      <c r="AR245" s="125" t="n"/>
      <c r="AS245" s="125" t="n"/>
      <c r="AT245" s="125" t="n"/>
      <c r="AU245" s="125" t="n"/>
      <c r="AV245" s="125" t="n"/>
      <c r="AW245" s="125" t="n"/>
      <c r="AX245" s="125" t="n"/>
      <c r="AY245" s="125" t="n"/>
      <c r="AZ245" s="125" t="n"/>
      <c r="BA245" s="125" t="n"/>
      <c r="BB245" s="125" t="n"/>
      <c r="BC245" s="125" t="n"/>
      <c r="BD245" s="125" t="n"/>
      <c r="BE245" s="125" t="n"/>
      <c r="BF245" s="125" t="n"/>
      <c r="BG245" s="125" t="n"/>
      <c r="BH245" s="126" t="n"/>
      <c r="BI245" s="127" t="n"/>
    </row>
    <row r="246">
      <c r="A246" s="45" t="n">
        <v>43</v>
      </c>
      <c r="B246" s="56" t="n">
        <v>1</v>
      </c>
      <c r="C246" s="125" t="n"/>
      <c r="D246" s="125" t="n"/>
      <c r="E246" s="125" t="n"/>
      <c r="F246" s="125" t="n"/>
      <c r="G246" s="125" t="n"/>
      <c r="H246" s="125" t="n"/>
      <c r="I246" s="125" t="n"/>
      <c r="J246" s="125" t="n"/>
      <c r="K246" s="125" t="n"/>
      <c r="L246" s="125" t="n"/>
      <c r="M246" s="125" t="n"/>
      <c r="N246" s="125" t="n"/>
      <c r="O246" s="125" t="n"/>
      <c r="P246" s="125" t="n"/>
      <c r="Q246" s="125" t="n"/>
      <c r="R246" s="125" t="n"/>
      <c r="S246" s="125" t="n"/>
      <c r="T246" s="125" t="n"/>
      <c r="U246" s="125" t="n"/>
      <c r="V246" s="125" t="n"/>
      <c r="W246" s="125" t="n"/>
      <c r="X246" s="125" t="n"/>
      <c r="Y246" s="125" t="n"/>
      <c r="Z246" s="125" t="n"/>
      <c r="AA246" s="125" t="n"/>
      <c r="AB246" s="125" t="n"/>
      <c r="AC246" s="125" t="n"/>
      <c r="AD246" s="125" t="n"/>
      <c r="AE246" s="125" t="n"/>
      <c r="AF246" s="125" t="n"/>
      <c r="AG246" s="125" t="n"/>
      <c r="AH246" s="125" t="n"/>
      <c r="AI246" s="125" t="n"/>
      <c r="AJ246" s="125" t="n"/>
      <c r="AK246" s="125" t="n"/>
      <c r="AL246" s="125" t="n"/>
      <c r="AM246" s="125" t="n"/>
      <c r="AN246" s="125" t="n"/>
      <c r="AO246" s="125" t="n"/>
      <c r="AP246" s="125" t="n"/>
      <c r="AQ246" s="125" t="n"/>
      <c r="AR246" s="125" t="n"/>
      <c r="AS246" s="125" t="n"/>
      <c r="AT246" s="125" t="n"/>
      <c r="AU246" s="125" t="n"/>
      <c r="AV246" s="125" t="n"/>
      <c r="AW246" s="125" t="n"/>
      <c r="AX246" s="125" t="n"/>
      <c r="AY246" s="125" t="n"/>
      <c r="AZ246" s="125" t="n"/>
      <c r="BA246" s="125" t="n"/>
      <c r="BB246" s="125" t="n"/>
      <c r="BC246" s="125" t="n"/>
      <c r="BD246" s="125" t="n"/>
      <c r="BE246" s="125" t="n"/>
      <c r="BF246" s="125" t="n"/>
      <c r="BG246" s="125" t="n"/>
      <c r="BH246" s="126" t="n"/>
      <c r="BI246" s="127" t="n"/>
    </row>
    <row r="247">
      <c r="A247" s="45" t="n">
        <v>44</v>
      </c>
      <c r="B247" s="56" t="n">
        <v>1</v>
      </c>
      <c r="C247" s="125" t="n"/>
      <c r="D247" s="125" t="n"/>
      <c r="E247" s="125" t="n"/>
      <c r="F247" s="125" t="n"/>
      <c r="G247" s="125" t="n"/>
      <c r="H247" s="125" t="n"/>
      <c r="I247" s="125" t="n"/>
      <c r="J247" s="125" t="n"/>
      <c r="K247" s="125" t="n"/>
      <c r="L247" s="125" t="n"/>
      <c r="M247" s="125" t="n"/>
      <c r="N247" s="125" t="n"/>
      <c r="O247" s="125" t="n"/>
      <c r="P247" s="125" t="n"/>
      <c r="Q247" s="125" t="n"/>
      <c r="R247" s="125" t="n"/>
      <c r="S247" s="125" t="n"/>
      <c r="T247" s="125" t="n"/>
      <c r="U247" s="125" t="n"/>
      <c r="V247" s="125" t="n"/>
      <c r="W247" s="125" t="n"/>
      <c r="X247" s="125" t="n"/>
      <c r="Y247" s="125" t="n"/>
      <c r="Z247" s="125" t="n"/>
      <c r="AA247" s="125" t="n"/>
      <c r="AB247" s="125" t="n"/>
      <c r="AC247" s="125" t="n"/>
      <c r="AD247" s="125" t="n"/>
      <c r="AE247" s="125" t="n"/>
      <c r="AF247" s="125" t="n"/>
      <c r="AG247" s="125" t="n"/>
      <c r="AH247" s="125" t="n"/>
      <c r="AI247" s="125" t="n"/>
      <c r="AJ247" s="125" t="n"/>
      <c r="AK247" s="125" t="n"/>
      <c r="AL247" s="125" t="n"/>
      <c r="AM247" s="125" t="n"/>
      <c r="AN247" s="125" t="n"/>
      <c r="AO247" s="125" t="n"/>
      <c r="AP247" s="125" t="n"/>
      <c r="AQ247" s="125" t="n"/>
      <c r="AR247" s="125" t="n"/>
      <c r="AS247" s="125" t="n"/>
      <c r="AT247" s="125" t="n"/>
      <c r="AU247" s="125" t="n"/>
      <c r="AV247" s="125" t="n"/>
      <c r="AW247" s="125" t="n"/>
      <c r="AX247" s="125" t="n"/>
      <c r="AY247" s="125" t="n"/>
      <c r="AZ247" s="125" t="n"/>
      <c r="BA247" s="125" t="n"/>
      <c r="BB247" s="125" t="n"/>
      <c r="BC247" s="125" t="n"/>
      <c r="BD247" s="125" t="n"/>
      <c r="BE247" s="125" t="n"/>
      <c r="BF247" s="125" t="n"/>
      <c r="BG247" s="125" t="n"/>
      <c r="BH247" s="126" t="n"/>
      <c r="BI247" s="127" t="n"/>
    </row>
    <row r="248">
      <c r="A248" s="45" t="n">
        <v>45</v>
      </c>
      <c r="B248" s="56" t="n">
        <v>1</v>
      </c>
      <c r="C248" s="125" t="n"/>
      <c r="D248" s="125" t="n"/>
      <c r="E248" s="125" t="n"/>
      <c r="F248" s="125" t="n"/>
      <c r="G248" s="125" t="n"/>
      <c r="H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A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c r="AT248" s="125" t="n"/>
      <c r="AU248" s="125" t="n"/>
      <c r="AV248" s="125" t="n"/>
      <c r="AW248" s="125" t="n"/>
      <c r="AX248" s="125" t="n"/>
      <c r="AY248" s="125" t="n"/>
      <c r="AZ248" s="125" t="n"/>
      <c r="BA248" s="125" t="n"/>
      <c r="BB248" s="125" t="n"/>
      <c r="BC248" s="125" t="n"/>
      <c r="BD248" s="125" t="n"/>
      <c r="BE248" s="125" t="n"/>
      <c r="BF248" s="125" t="n"/>
      <c r="BG248" s="125" t="n"/>
      <c r="BH248" s="126" t="n"/>
      <c r="BI248" s="127" t="n"/>
    </row>
    <row r="249">
      <c r="A249" s="45" t="n">
        <v>46</v>
      </c>
      <c r="B249" s="56" t="n">
        <v>1</v>
      </c>
      <c r="C249" s="125" t="n"/>
      <c r="D249" s="125" t="n"/>
      <c r="E249" s="125" t="n"/>
      <c r="F249" s="125" t="n"/>
      <c r="G249" s="125" t="n"/>
      <c r="H249" s="125" t="n"/>
      <c r="I249" s="125" t="n"/>
      <c r="J249" s="125" t="n"/>
      <c r="K249" s="125" t="n"/>
      <c r="L249" s="125" t="n"/>
      <c r="M249" s="125" t="n"/>
      <c r="N249" s="125" t="n"/>
      <c r="O249" s="125" t="n"/>
      <c r="P249" s="125" t="n"/>
      <c r="Q249" s="125" t="n"/>
      <c r="R249" s="125" t="n"/>
      <c r="S249" s="125" t="n"/>
      <c r="T249" s="125" t="n"/>
      <c r="U249" s="125" t="n"/>
      <c r="V249" s="125" t="n"/>
      <c r="W249" s="125" t="n"/>
      <c r="X249" s="125" t="n"/>
      <c r="Y249" s="125" t="n"/>
      <c r="Z249" s="125" t="n"/>
      <c r="AA249" s="125" t="n"/>
      <c r="AB249" s="125" t="n"/>
      <c r="AC249" s="125" t="n"/>
      <c r="AD249" s="125" t="n"/>
      <c r="AE249" s="125" t="n"/>
      <c r="AF249" s="125" t="n"/>
      <c r="AG249" s="125" t="n"/>
      <c r="AH249" s="125" t="n"/>
      <c r="AI249" s="125" t="n"/>
      <c r="AJ249" s="125" t="n"/>
      <c r="AK249" s="125" t="n"/>
      <c r="AL249" s="125" t="n"/>
      <c r="AM249" s="125" t="n"/>
      <c r="AN249" s="125" t="n"/>
      <c r="AO249" s="125" t="n"/>
      <c r="AP249" s="125" t="n"/>
      <c r="AQ249" s="125" t="n"/>
      <c r="AR249" s="125" t="n"/>
      <c r="AS249" s="125" t="n"/>
      <c r="AT249" s="125" t="n"/>
      <c r="AU249" s="125" t="n"/>
      <c r="AV249" s="125" t="n"/>
      <c r="AW249" s="125" t="n"/>
      <c r="AX249" s="125" t="n"/>
      <c r="AY249" s="125" t="n"/>
      <c r="AZ249" s="125" t="n"/>
      <c r="BA249" s="125" t="n"/>
      <c r="BB249" s="125" t="n"/>
      <c r="BC249" s="125" t="n"/>
      <c r="BD249" s="125" t="n"/>
      <c r="BE249" s="125" t="n"/>
      <c r="BF249" s="125" t="n"/>
      <c r="BG249" s="125" t="n"/>
      <c r="BH249" s="126" t="n"/>
      <c r="BI249" s="127" t="n"/>
    </row>
    <row r="250">
      <c r="A250" s="45" t="n">
        <v>47</v>
      </c>
      <c r="B250" s="56" t="n">
        <v>1</v>
      </c>
      <c r="C250" s="125" t="n"/>
      <c r="D250" s="125" t="n"/>
      <c r="E250" s="125" t="n"/>
      <c r="F250" s="125" t="n"/>
      <c r="G250" s="125" t="n"/>
      <c r="H250" s="125" t="n"/>
      <c r="I250" s="125" t="n"/>
      <c r="J250" s="125" t="n"/>
      <c r="K250" s="125" t="n"/>
      <c r="L250" s="125" t="n"/>
      <c r="M250" s="125" t="n"/>
      <c r="N250" s="125" t="n"/>
      <c r="O250" s="125" t="n"/>
      <c r="P250" s="125" t="n"/>
      <c r="Q250" s="125" t="n"/>
      <c r="R250" s="125" t="n"/>
      <c r="S250" s="125" t="n"/>
      <c r="T250" s="125" t="n"/>
      <c r="U250" s="125" t="n"/>
      <c r="V250" s="125" t="n"/>
      <c r="W250" s="125" t="n"/>
      <c r="X250" s="125" t="n"/>
      <c r="Y250" s="125" t="n"/>
      <c r="Z250" s="125" t="n"/>
      <c r="AA250" s="125" t="n"/>
      <c r="AB250" s="125" t="n"/>
      <c r="AC250" s="125" t="n"/>
      <c r="AD250" s="125" t="n"/>
      <c r="AE250" s="125" t="n"/>
      <c r="AF250" s="125" t="n"/>
      <c r="AG250" s="125" t="n"/>
      <c r="AH250" s="125" t="n"/>
      <c r="AI250" s="125" t="n"/>
      <c r="AJ250" s="125" t="n"/>
      <c r="AK250" s="125" t="n"/>
      <c r="AL250" s="125" t="n"/>
      <c r="AM250" s="125" t="n"/>
      <c r="AN250" s="125" t="n"/>
      <c r="AO250" s="125" t="n"/>
      <c r="AP250" s="125" t="n"/>
      <c r="AQ250" s="125" t="n"/>
      <c r="AR250" s="125" t="n"/>
      <c r="AS250" s="125" t="n"/>
      <c r="AT250" s="125" t="n"/>
      <c r="AU250" s="125" t="n"/>
      <c r="AV250" s="125" t="n"/>
      <c r="AW250" s="125" t="n"/>
      <c r="AX250" s="125" t="n"/>
      <c r="AY250" s="125" t="n"/>
      <c r="AZ250" s="125" t="n"/>
      <c r="BA250" s="125" t="n"/>
      <c r="BB250" s="125" t="n"/>
      <c r="BC250" s="125" t="n"/>
      <c r="BD250" s="125" t="n"/>
      <c r="BE250" s="125" t="n"/>
      <c r="BF250" s="125" t="n"/>
      <c r="BG250" s="125" t="n"/>
      <c r="BH250" s="126" t="n"/>
      <c r="BI250" s="127" t="n"/>
    </row>
    <row r="251">
      <c r="A251" s="45" t="n">
        <v>48</v>
      </c>
      <c r="B251" s="56" t="n">
        <v>1</v>
      </c>
      <c r="C251" s="125" t="n"/>
      <c r="D251" s="125" t="n"/>
      <c r="E251" s="125" t="n"/>
      <c r="F251" s="125" t="n"/>
      <c r="G251" s="125" t="n"/>
      <c r="H251" s="125" t="n"/>
      <c r="I251" s="125" t="n"/>
      <c r="J251" s="125" t="n"/>
      <c r="K251" s="125" t="n"/>
      <c r="L251" s="125" t="n"/>
      <c r="M251" s="125" t="n"/>
      <c r="N251" s="125" t="n"/>
      <c r="O251" s="125" t="n"/>
      <c r="P251" s="125" t="n"/>
      <c r="Q251" s="125" t="n"/>
      <c r="R251" s="125" t="n"/>
      <c r="S251" s="125" t="n"/>
      <c r="T251" s="125" t="n"/>
      <c r="U251" s="125" t="n"/>
      <c r="V251" s="125" t="n"/>
      <c r="W251" s="125" t="n"/>
      <c r="X251" s="125" t="n"/>
      <c r="Y251" s="125" t="n"/>
      <c r="Z251" s="125" t="n"/>
      <c r="AA251" s="125" t="n"/>
      <c r="AB251" s="125" t="n"/>
      <c r="AC251" s="125" t="n"/>
      <c r="AD251" s="125" t="n"/>
      <c r="AE251" s="125" t="n"/>
      <c r="AF251" s="125" t="n"/>
      <c r="AG251" s="125" t="n"/>
      <c r="AH251" s="125" t="n"/>
      <c r="AI251" s="125" t="n"/>
      <c r="AJ251" s="125" t="n"/>
      <c r="AK251" s="125" t="n"/>
      <c r="AL251" s="125" t="n"/>
      <c r="AM251" s="125" t="n"/>
      <c r="AN251" s="125" t="n"/>
      <c r="AO251" s="125" t="n"/>
      <c r="AP251" s="125" t="n"/>
      <c r="AQ251" s="125" t="n"/>
      <c r="AR251" s="125" t="n"/>
      <c r="AS251" s="125" t="n"/>
      <c r="AT251" s="125" t="n"/>
      <c r="AU251" s="125" t="n"/>
      <c r="AV251" s="125" t="n"/>
      <c r="AW251" s="125" t="n"/>
      <c r="AX251" s="125" t="n"/>
      <c r="AY251" s="125" t="n"/>
      <c r="AZ251" s="125" t="n"/>
      <c r="BA251" s="125" t="n"/>
      <c r="BB251" s="125" t="n"/>
      <c r="BC251" s="125" t="n"/>
      <c r="BD251" s="125" t="n"/>
      <c r="BE251" s="125" t="n"/>
      <c r="BF251" s="125" t="n"/>
      <c r="BG251" s="125" t="n"/>
      <c r="BH251" s="126" t="n"/>
      <c r="BI251" s="127" t="n"/>
    </row>
    <row r="252">
      <c r="A252" s="45" t="n">
        <v>49</v>
      </c>
      <c r="B252" s="56" t="n">
        <v>1</v>
      </c>
      <c r="C252" s="125" t="n"/>
      <c r="D252" s="125" t="n"/>
      <c r="E252" s="125" t="n"/>
      <c r="F252" s="125" t="n"/>
      <c r="G252" s="125" t="n"/>
      <c r="H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A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c r="AT252" s="125" t="n"/>
      <c r="AU252" s="125" t="n"/>
      <c r="AV252" s="125" t="n"/>
      <c r="AW252" s="125" t="n"/>
      <c r="AX252" s="125" t="n"/>
      <c r="AY252" s="125" t="n"/>
      <c r="AZ252" s="125" t="n"/>
      <c r="BA252" s="125" t="n"/>
      <c r="BB252" s="125" t="n"/>
      <c r="BC252" s="125" t="n"/>
      <c r="BD252" s="125" t="n"/>
      <c r="BE252" s="125" t="n"/>
      <c r="BF252" s="125" t="n"/>
      <c r="BG252" s="125" t="n"/>
      <c r="BH252" s="126" t="n"/>
      <c r="BI252" s="127" t="n"/>
    </row>
    <row r="253">
      <c r="A253" s="45" t="n">
        <v>50</v>
      </c>
      <c r="B253" s="56" t="n">
        <v>1</v>
      </c>
      <c r="C253" s="125" t="n"/>
      <c r="D253" s="125" t="n"/>
      <c r="E253" s="125" t="n"/>
      <c r="F253" s="125" t="n"/>
      <c r="G253" s="125" t="n"/>
      <c r="H253" s="125" t="n"/>
      <c r="I253" s="125" t="n"/>
      <c r="J253" s="125" t="n"/>
      <c r="K253" s="125" t="n"/>
      <c r="L253" s="125" t="n"/>
      <c r="M253" s="125" t="n"/>
      <c r="N253" s="125" t="n"/>
      <c r="O253" s="125" t="n"/>
      <c r="P253" s="125" t="n"/>
      <c r="Q253" s="125" t="n"/>
      <c r="R253" s="125" t="n"/>
      <c r="S253" s="125" t="n"/>
      <c r="T253" s="125" t="n"/>
      <c r="U253" s="125" t="n"/>
      <c r="V253" s="125" t="n"/>
      <c r="W253" s="125" t="n"/>
      <c r="X253" s="125" t="n"/>
      <c r="Y253" s="125" t="n"/>
      <c r="Z253" s="125" t="n"/>
      <c r="AA253" s="125" t="n"/>
      <c r="AB253" s="125" t="n"/>
      <c r="AC253" s="125" t="n"/>
      <c r="AD253" s="125" t="n"/>
      <c r="AE253" s="125" t="n"/>
      <c r="AF253" s="125" t="n"/>
      <c r="AG253" s="125" t="n"/>
      <c r="AH253" s="125" t="n"/>
      <c r="AI253" s="125" t="n"/>
      <c r="AJ253" s="125" t="n"/>
      <c r="AK253" s="125" t="n"/>
      <c r="AL253" s="125" t="n"/>
      <c r="AM253" s="125" t="n"/>
      <c r="AN253" s="125" t="n"/>
      <c r="AO253" s="125" t="n"/>
      <c r="AP253" s="125" t="n"/>
      <c r="AQ253" s="125" t="n"/>
      <c r="AR253" s="125" t="n"/>
      <c r="AS253" s="125" t="n"/>
      <c r="AT253" s="125" t="n"/>
      <c r="AU253" s="125" t="n"/>
      <c r="AV253" s="125" t="n"/>
      <c r="AW253" s="125" t="n"/>
      <c r="AX253" s="125" t="n"/>
      <c r="AY253" s="125" t="n"/>
      <c r="AZ253" s="125" t="n"/>
      <c r="BA253" s="125" t="n"/>
      <c r="BB253" s="125" t="n"/>
      <c r="BC253" s="125" t="n"/>
      <c r="BD253" s="125" t="n"/>
      <c r="BE253" s="125" t="n"/>
      <c r="BF253" s="125" t="n"/>
      <c r="BG253" s="125" t="n"/>
      <c r="BH253" s="126" t="n"/>
      <c r="BI253" s="127" t="n"/>
    </row>
    <row r="254">
      <c r="A254" s="45" t="n">
        <v>51</v>
      </c>
      <c r="B254" s="56" t="n">
        <v>1</v>
      </c>
      <c r="C254" s="125" t="n"/>
      <c r="D254" s="125" t="n"/>
      <c r="E254" s="125" t="n"/>
      <c r="F254" s="125" t="n"/>
      <c r="G254" s="125" t="n"/>
      <c r="H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A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c r="AT254" s="125" t="n"/>
      <c r="AU254" s="125" t="n"/>
      <c r="AV254" s="125" t="n"/>
      <c r="AW254" s="125" t="n"/>
      <c r="AX254" s="125" t="n"/>
      <c r="AY254" s="125" t="n"/>
      <c r="AZ254" s="125" t="n"/>
      <c r="BA254" s="125" t="n"/>
      <c r="BB254" s="125" t="n"/>
      <c r="BC254" s="125" t="n"/>
      <c r="BD254" s="125" t="n"/>
      <c r="BE254" s="125" t="n"/>
      <c r="BF254" s="125" t="n"/>
      <c r="BG254" s="125" t="n"/>
      <c r="BH254" s="126" t="n"/>
      <c r="BI254" s="127" t="n"/>
    </row>
    <row r="255">
      <c r="A255" s="45" t="n">
        <v>52</v>
      </c>
      <c r="B255" s="56" t="n">
        <v>1</v>
      </c>
      <c r="C255" s="125" t="n"/>
      <c r="D255" s="125" t="n"/>
      <c r="E255" s="125" t="n"/>
      <c r="F255" s="125" t="n"/>
      <c r="G255" s="125" t="n"/>
      <c r="H255" s="125" t="n"/>
      <c r="I255" s="125" t="n"/>
      <c r="J255" s="125" t="n"/>
      <c r="K255" s="125" t="n"/>
      <c r="L255" s="125" t="n"/>
      <c r="M255" s="125" t="n"/>
      <c r="N255" s="125" t="n"/>
      <c r="O255" s="125" t="n"/>
      <c r="P255" s="125" t="n"/>
      <c r="Q255" s="125" t="n"/>
      <c r="R255" s="125" t="n"/>
      <c r="S255" s="125" t="n"/>
      <c r="T255" s="125" t="n"/>
      <c r="U255" s="125" t="n"/>
      <c r="V255" s="125" t="n"/>
      <c r="W255" s="125" t="n"/>
      <c r="X255" s="125" t="n"/>
      <c r="Y255" s="125" t="n"/>
      <c r="Z255" s="125" t="n"/>
      <c r="AA255" s="125" t="n"/>
      <c r="AB255" s="125" t="n"/>
      <c r="AC255" s="125" t="n"/>
      <c r="AD255" s="125" t="n"/>
      <c r="AE255" s="125" t="n"/>
      <c r="AF255" s="125" t="n"/>
      <c r="AG255" s="125" t="n"/>
      <c r="AH255" s="125" t="n"/>
      <c r="AI255" s="125" t="n"/>
      <c r="AJ255" s="125" t="n"/>
      <c r="AK255" s="125" t="n"/>
      <c r="AL255" s="125" t="n"/>
      <c r="AM255" s="125" t="n"/>
      <c r="AN255" s="125" t="n"/>
      <c r="AO255" s="125" t="n"/>
      <c r="AP255" s="125" t="n"/>
      <c r="AQ255" s="125" t="n"/>
      <c r="AR255" s="125" t="n"/>
      <c r="AS255" s="125" t="n"/>
      <c r="AT255" s="125" t="n"/>
      <c r="AU255" s="125" t="n"/>
      <c r="AV255" s="125" t="n"/>
      <c r="AW255" s="125" t="n"/>
      <c r="AX255" s="125" t="n"/>
      <c r="AY255" s="125" t="n"/>
      <c r="AZ255" s="125" t="n"/>
      <c r="BA255" s="125" t="n"/>
      <c r="BB255" s="125" t="n"/>
      <c r="BC255" s="125" t="n"/>
      <c r="BD255" s="125" t="n"/>
      <c r="BE255" s="125" t="n"/>
      <c r="BF255" s="125" t="n"/>
      <c r="BG255" s="125" t="n"/>
      <c r="BH255" s="126" t="n"/>
      <c r="BI255" s="127" t="n"/>
    </row>
    <row r="256">
      <c r="A256" s="45" t="n">
        <v>53</v>
      </c>
      <c r="B256" s="56" t="n">
        <v>1</v>
      </c>
      <c r="C256" s="125" t="n"/>
      <c r="D256" s="125" t="n"/>
      <c r="E256" s="125" t="n"/>
      <c r="F256" s="125" t="n"/>
      <c r="G256" s="125" t="n"/>
      <c r="H256" s="125" t="n"/>
      <c r="I256" s="125" t="n"/>
      <c r="J256" s="125" t="n"/>
      <c r="K256" s="125" t="n"/>
      <c r="L256" s="125" t="n"/>
      <c r="M256" s="125" t="n"/>
      <c r="N256" s="125" t="n"/>
      <c r="O256" s="125" t="n"/>
      <c r="P256" s="125" t="n"/>
      <c r="Q256" s="125" t="n"/>
      <c r="R256" s="125" t="n"/>
      <c r="S256" s="125" t="n"/>
      <c r="T256" s="125" t="n"/>
      <c r="U256" s="125" t="n"/>
      <c r="V256" s="125" t="n"/>
      <c r="W256" s="125" t="n"/>
      <c r="X256" s="125" t="n"/>
      <c r="Y256" s="125" t="n"/>
      <c r="Z256" s="125" t="n"/>
      <c r="AA256" s="125" t="n"/>
      <c r="AB256" s="125" t="n"/>
      <c r="AC256" s="125" t="n"/>
      <c r="AD256" s="125" t="n"/>
      <c r="AE256" s="125" t="n"/>
      <c r="AF256" s="125" t="n"/>
      <c r="AG256" s="125" t="n"/>
      <c r="AH256" s="125" t="n"/>
      <c r="AI256" s="125" t="n"/>
      <c r="AJ256" s="125" t="n"/>
      <c r="AK256" s="125" t="n"/>
      <c r="AL256" s="125" t="n"/>
      <c r="AM256" s="125" t="n"/>
      <c r="AN256" s="125" t="n"/>
      <c r="AO256" s="125" t="n"/>
      <c r="AP256" s="125" t="n"/>
      <c r="AQ256" s="125" t="n"/>
      <c r="AR256" s="125" t="n"/>
      <c r="AS256" s="125" t="n"/>
      <c r="AT256" s="125" t="n"/>
      <c r="AU256" s="125" t="n"/>
      <c r="AV256" s="125" t="n"/>
      <c r="AW256" s="125" t="n"/>
      <c r="AX256" s="125" t="n"/>
      <c r="AY256" s="125" t="n"/>
      <c r="AZ256" s="125" t="n"/>
      <c r="BA256" s="125" t="n"/>
      <c r="BB256" s="125" t="n"/>
      <c r="BC256" s="125" t="n"/>
      <c r="BD256" s="125" t="n"/>
      <c r="BE256" s="125" t="n"/>
      <c r="BF256" s="125" t="n"/>
      <c r="BG256" s="125" t="n"/>
      <c r="BH256" s="126" t="n"/>
      <c r="BI256" s="127" t="n"/>
    </row>
    <row r="257">
      <c r="A257" s="45" t="n">
        <v>54</v>
      </c>
      <c r="B257" s="56" t="n">
        <v>1</v>
      </c>
      <c r="C257" s="125" t="n"/>
      <c r="D257" s="125" t="n"/>
      <c r="E257" s="125" t="n"/>
      <c r="F257" s="125" t="n"/>
      <c r="G257" s="125" t="n"/>
      <c r="H257" s="125" t="n"/>
      <c r="I257" s="125" t="n"/>
      <c r="J257" s="125" t="n"/>
      <c r="K257" s="125" t="n"/>
      <c r="L257" s="125" t="n"/>
      <c r="M257" s="125" t="n"/>
      <c r="N257" s="125" t="n"/>
      <c r="O257" s="125" t="n"/>
      <c r="P257" s="125" t="n"/>
      <c r="Q257" s="125" t="n"/>
      <c r="R257" s="125" t="n"/>
      <c r="S257" s="125" t="n"/>
      <c r="T257" s="125" t="n"/>
      <c r="U257" s="125" t="n"/>
      <c r="V257" s="125" t="n"/>
      <c r="W257" s="125" t="n"/>
      <c r="X257" s="125" t="n"/>
      <c r="Y257" s="125" t="n"/>
      <c r="Z257" s="125" t="n"/>
      <c r="AA257" s="125" t="n"/>
      <c r="AB257" s="125" t="n"/>
      <c r="AC257" s="125" t="n"/>
      <c r="AD257" s="125" t="n"/>
      <c r="AE257" s="125" t="n"/>
      <c r="AF257" s="125" t="n"/>
      <c r="AG257" s="125" t="n"/>
      <c r="AH257" s="125" t="n"/>
      <c r="AI257" s="125" t="n"/>
      <c r="AJ257" s="125" t="n"/>
      <c r="AK257" s="125" t="n"/>
      <c r="AL257" s="125" t="n"/>
      <c r="AM257" s="125" t="n"/>
      <c r="AN257" s="125" t="n"/>
      <c r="AO257" s="125" t="n"/>
      <c r="AP257" s="125" t="n"/>
      <c r="AQ257" s="125" t="n"/>
      <c r="AR257" s="125" t="n"/>
      <c r="AS257" s="125" t="n"/>
      <c r="AT257" s="125" t="n"/>
      <c r="AU257" s="125" t="n"/>
      <c r="AV257" s="125" t="n"/>
      <c r="AW257" s="125" t="n"/>
      <c r="AX257" s="125" t="n"/>
      <c r="AY257" s="125" t="n"/>
      <c r="AZ257" s="125" t="n"/>
      <c r="BA257" s="125" t="n"/>
      <c r="BB257" s="125" t="n"/>
      <c r="BC257" s="125" t="n"/>
      <c r="BD257" s="125" t="n"/>
      <c r="BE257" s="125" t="n"/>
      <c r="BF257" s="125" t="n"/>
      <c r="BG257" s="125" t="n"/>
      <c r="BH257" s="126" t="n"/>
      <c r="BI257" s="127" t="n"/>
    </row>
    <row r="258">
      <c r="A258" s="45" t="n">
        <v>55</v>
      </c>
      <c r="B258" s="56" t="n">
        <v>1</v>
      </c>
      <c r="C258" s="125" t="n"/>
      <c r="D258" s="125" t="n"/>
      <c r="E258" s="125" t="n"/>
      <c r="F258" s="125" t="n"/>
      <c r="G258" s="125" t="n"/>
      <c r="H258" s="125" t="n"/>
      <c r="I258" s="125" t="n"/>
      <c r="J258" s="125" t="n"/>
      <c r="K258" s="125" t="n"/>
      <c r="L258" s="125" t="n"/>
      <c r="M258" s="125" t="n"/>
      <c r="N258" s="125" t="n"/>
      <c r="O258" s="125" t="n"/>
      <c r="P258" s="125" t="n"/>
      <c r="Q258" s="125" t="n"/>
      <c r="R258" s="125" t="n"/>
      <c r="S258" s="125" t="n"/>
      <c r="T258" s="125" t="n"/>
      <c r="U258" s="125" t="n"/>
      <c r="V258" s="125" t="n"/>
      <c r="W258" s="125" t="n"/>
      <c r="X258" s="125" t="n"/>
      <c r="Y258" s="125" t="n"/>
      <c r="Z258" s="125" t="n"/>
      <c r="AA258" s="125" t="n"/>
      <c r="AB258" s="125" t="n"/>
      <c r="AC258" s="125" t="n"/>
      <c r="AD258" s="125" t="n"/>
      <c r="AE258" s="125" t="n"/>
      <c r="AF258" s="125" t="n"/>
      <c r="AG258" s="125" t="n"/>
      <c r="AH258" s="125" t="n"/>
      <c r="AI258" s="125" t="n"/>
      <c r="AJ258" s="125" t="n"/>
      <c r="AK258" s="125" t="n"/>
      <c r="AL258" s="125" t="n"/>
      <c r="AM258" s="125" t="n"/>
      <c r="AN258" s="125" t="n"/>
      <c r="AO258" s="125" t="n"/>
      <c r="AP258" s="125" t="n"/>
      <c r="AQ258" s="125" t="n"/>
      <c r="AR258" s="125" t="n"/>
      <c r="AS258" s="125" t="n"/>
      <c r="AT258" s="125" t="n"/>
      <c r="AU258" s="125" t="n"/>
      <c r="AV258" s="125" t="n"/>
      <c r="AW258" s="125" t="n"/>
      <c r="AX258" s="125" t="n"/>
      <c r="AY258" s="125" t="n"/>
      <c r="AZ258" s="125" t="n"/>
      <c r="BA258" s="125" t="n"/>
      <c r="BB258" s="125" t="n"/>
      <c r="BC258" s="125" t="n"/>
      <c r="BD258" s="125" t="n"/>
      <c r="BE258" s="125" t="n"/>
      <c r="BF258" s="125" t="n"/>
      <c r="BG258" s="125" t="n"/>
      <c r="BH258" s="126" t="n"/>
      <c r="BI258" s="127" t="n"/>
    </row>
    <row r="259">
      <c r="A259" s="45" t="n">
        <v>56</v>
      </c>
      <c r="B259" s="56" t="n">
        <v>1</v>
      </c>
      <c r="C259" s="125" t="n"/>
      <c r="D259" s="125" t="n"/>
      <c r="E259" s="125" t="n"/>
      <c r="F259" s="125" t="n"/>
      <c r="G259" s="125" t="n"/>
      <c r="H259" s="125" t="n"/>
      <c r="I259" s="125" t="n"/>
      <c r="J259" s="125" t="n"/>
      <c r="K259" s="125" t="n"/>
      <c r="L259" s="125" t="n"/>
      <c r="M259" s="125" t="n"/>
      <c r="N259" s="125" t="n"/>
      <c r="O259" s="125" t="n"/>
      <c r="P259" s="125" t="n"/>
      <c r="Q259" s="125" t="n"/>
      <c r="R259" s="125" t="n"/>
      <c r="S259" s="125" t="n"/>
      <c r="T259" s="125" t="n"/>
      <c r="U259" s="125" t="n"/>
      <c r="V259" s="125" t="n"/>
      <c r="W259" s="125" t="n"/>
      <c r="X259" s="125" t="n"/>
      <c r="Y259" s="125" t="n"/>
      <c r="Z259" s="125" t="n"/>
      <c r="AA259" s="125" t="n"/>
      <c r="AB259" s="125" t="n"/>
      <c r="AC259" s="125" t="n"/>
      <c r="AD259" s="125" t="n"/>
      <c r="AE259" s="125" t="n"/>
      <c r="AF259" s="125" t="n"/>
      <c r="AG259" s="125" t="n"/>
      <c r="AH259" s="125" t="n"/>
      <c r="AI259" s="125" t="n"/>
      <c r="AJ259" s="125" t="n"/>
      <c r="AK259" s="125" t="n"/>
      <c r="AL259" s="125" t="n"/>
      <c r="AM259" s="125" t="n"/>
      <c r="AN259" s="125" t="n"/>
      <c r="AO259" s="125" t="n"/>
      <c r="AP259" s="125" t="n"/>
      <c r="AQ259" s="125" t="n"/>
      <c r="AR259" s="125" t="n"/>
      <c r="AS259" s="125" t="n"/>
      <c r="AT259" s="125" t="n"/>
      <c r="AU259" s="125" t="n"/>
      <c r="AV259" s="125" t="n"/>
      <c r="AW259" s="125" t="n"/>
      <c r="AX259" s="125" t="n"/>
      <c r="AY259" s="125" t="n"/>
      <c r="AZ259" s="125" t="n"/>
      <c r="BA259" s="125" t="n"/>
      <c r="BB259" s="125" t="n"/>
      <c r="BC259" s="125" t="n"/>
      <c r="BD259" s="125" t="n"/>
      <c r="BE259" s="125" t="n"/>
      <c r="BF259" s="125" t="n"/>
      <c r="BG259" s="125" t="n"/>
      <c r="BH259" s="126" t="n"/>
      <c r="BI259" s="127" t="n"/>
    </row>
    <row r="260">
      <c r="A260" s="45" t="n">
        <v>57</v>
      </c>
      <c r="B260" s="56" t="n">
        <v>1</v>
      </c>
      <c r="C260" s="125" t="n"/>
      <c r="D260" s="125" t="n"/>
      <c r="E260" s="125" t="n"/>
      <c r="F260" s="125" t="n"/>
      <c r="G260" s="125" t="n"/>
      <c r="H260" s="125" t="n"/>
      <c r="I260" s="125" t="n"/>
      <c r="J260" s="125" t="n"/>
      <c r="K260" s="125" t="n"/>
      <c r="L260" s="125" t="n"/>
      <c r="M260" s="125" t="n"/>
      <c r="N260" s="125" t="n"/>
      <c r="O260" s="125" t="n"/>
      <c r="P260" s="125" t="n"/>
      <c r="Q260" s="125" t="n"/>
      <c r="R260" s="125" t="n"/>
      <c r="S260" s="125" t="n"/>
      <c r="T260" s="125" t="n"/>
      <c r="U260" s="125" t="n"/>
      <c r="V260" s="125" t="n"/>
      <c r="W260" s="125" t="n"/>
      <c r="X260" s="125" t="n"/>
      <c r="Y260" s="125" t="n"/>
      <c r="Z260" s="125" t="n"/>
      <c r="AA260" s="125" t="n"/>
      <c r="AB260" s="125" t="n"/>
      <c r="AC260" s="125" t="n"/>
      <c r="AD260" s="125" t="n"/>
      <c r="AE260" s="125" t="n"/>
      <c r="AF260" s="125" t="n"/>
      <c r="AG260" s="125" t="n"/>
      <c r="AH260" s="125" t="n"/>
      <c r="AI260" s="125" t="n"/>
      <c r="AJ260" s="125" t="n"/>
      <c r="AK260" s="125" t="n"/>
      <c r="AL260" s="125" t="n"/>
      <c r="AM260" s="125" t="n"/>
      <c r="AN260" s="125" t="n"/>
      <c r="AO260" s="125" t="n"/>
      <c r="AP260" s="125" t="n"/>
      <c r="AQ260" s="125" t="n"/>
      <c r="AR260" s="125" t="n"/>
      <c r="AS260" s="125" t="n"/>
      <c r="AT260" s="125" t="n"/>
      <c r="AU260" s="125" t="n"/>
      <c r="AV260" s="125" t="n"/>
      <c r="AW260" s="125" t="n"/>
      <c r="AX260" s="125" t="n"/>
      <c r="AY260" s="125" t="n"/>
      <c r="AZ260" s="125" t="n"/>
      <c r="BA260" s="125" t="n"/>
      <c r="BB260" s="125" t="n"/>
      <c r="BC260" s="125" t="n"/>
      <c r="BD260" s="125" t="n"/>
      <c r="BE260" s="125" t="n"/>
      <c r="BF260" s="125" t="n"/>
      <c r="BG260" s="125" t="n"/>
      <c r="BH260" s="126" t="n"/>
      <c r="BI260" s="127" t="n"/>
    </row>
    <row r="261">
      <c r="A261" s="45" t="n">
        <v>58</v>
      </c>
      <c r="B261" s="56" t="n">
        <v>1</v>
      </c>
      <c r="C261" s="125" t="n"/>
      <c r="D261" s="125" t="n"/>
      <c r="E261" s="125" t="n"/>
      <c r="F261" s="125" t="n"/>
      <c r="G261" s="125" t="n"/>
      <c r="H261" s="125" t="n"/>
      <c r="I261" s="125" t="n"/>
      <c r="J261" s="125" t="n"/>
      <c r="K261" s="125" t="n"/>
      <c r="L261" s="125" t="n"/>
      <c r="M261" s="125" t="n"/>
      <c r="N261" s="125" t="n"/>
      <c r="O261" s="125" t="n"/>
      <c r="P261" s="125" t="n"/>
      <c r="Q261" s="125" t="n"/>
      <c r="R261" s="125" t="n"/>
      <c r="S261" s="125" t="n"/>
      <c r="T261" s="125" t="n"/>
      <c r="U261" s="125" t="n"/>
      <c r="V261" s="125" t="n"/>
      <c r="W261" s="125" t="n"/>
      <c r="X261" s="125" t="n"/>
      <c r="Y261" s="125" t="n"/>
      <c r="Z261" s="125" t="n"/>
      <c r="AA261" s="125" t="n"/>
      <c r="AB261" s="125" t="n"/>
      <c r="AC261" s="125" t="n"/>
      <c r="AD261" s="125" t="n"/>
      <c r="AE261" s="125" t="n"/>
      <c r="AF261" s="125" t="n"/>
      <c r="AG261" s="125" t="n"/>
      <c r="AH261" s="125" t="n"/>
      <c r="AI261" s="125" t="n"/>
      <c r="AJ261" s="125" t="n"/>
      <c r="AK261" s="125" t="n"/>
      <c r="AL261" s="125" t="n"/>
      <c r="AM261" s="125" t="n"/>
      <c r="AN261" s="125" t="n"/>
      <c r="AO261" s="125" t="n"/>
      <c r="AP261" s="125" t="n"/>
      <c r="AQ261" s="125" t="n"/>
      <c r="AR261" s="125" t="n"/>
      <c r="AS261" s="125" t="n"/>
      <c r="AT261" s="125" t="n"/>
      <c r="AU261" s="125" t="n"/>
      <c r="AV261" s="125" t="n"/>
      <c r="AW261" s="125" t="n"/>
      <c r="AX261" s="125" t="n"/>
      <c r="AY261" s="125" t="n"/>
      <c r="AZ261" s="125" t="n"/>
      <c r="BA261" s="125" t="n"/>
      <c r="BB261" s="125" t="n"/>
      <c r="BC261" s="125" t="n"/>
      <c r="BD261" s="125" t="n"/>
      <c r="BE261" s="125" t="n"/>
      <c r="BF261" s="125" t="n"/>
      <c r="BG261" s="125" t="n"/>
      <c r="BH261" s="126" t="n"/>
      <c r="BI261" s="127" t="n"/>
    </row>
    <row r="262">
      <c r="A262" s="45" t="n">
        <v>59</v>
      </c>
      <c r="B262" s="56" t="n">
        <v>1</v>
      </c>
      <c r="C262" s="125" t="n"/>
      <c r="D262" s="125" t="n"/>
      <c r="E262" s="125" t="n"/>
      <c r="F262" s="125" t="n"/>
      <c r="G262" s="125" t="n"/>
      <c r="H262" s="125" t="n"/>
      <c r="I262" s="125" t="n"/>
      <c r="J262" s="125" t="n"/>
      <c r="K262" s="125" t="n"/>
      <c r="L262" s="125" t="n"/>
      <c r="M262" s="125" t="n"/>
      <c r="N262" s="125" t="n"/>
      <c r="O262" s="125" t="n"/>
      <c r="P262" s="125" t="n"/>
      <c r="Q262" s="125" t="n"/>
      <c r="R262" s="125" t="n"/>
      <c r="S262" s="125" t="n"/>
      <c r="T262" s="125" t="n"/>
      <c r="U262" s="125" t="n"/>
      <c r="V262" s="125" t="n"/>
      <c r="W262" s="125" t="n"/>
      <c r="X262" s="125" t="n"/>
      <c r="Y262" s="125" t="n"/>
      <c r="Z262" s="125" t="n"/>
      <c r="AA262" s="125" t="n"/>
      <c r="AB262" s="125" t="n"/>
      <c r="AC262" s="125" t="n"/>
      <c r="AD262" s="125" t="n"/>
      <c r="AE262" s="125" t="n"/>
      <c r="AF262" s="125" t="n"/>
      <c r="AG262" s="125" t="n"/>
      <c r="AH262" s="125" t="n"/>
      <c r="AI262" s="125" t="n"/>
      <c r="AJ262" s="125" t="n"/>
      <c r="AK262" s="125" t="n"/>
      <c r="AL262" s="125" t="n"/>
      <c r="AM262" s="125" t="n"/>
      <c r="AN262" s="125" t="n"/>
      <c r="AO262" s="125" t="n"/>
      <c r="AP262" s="125" t="n"/>
      <c r="AQ262" s="125" t="n"/>
      <c r="AR262" s="125" t="n"/>
      <c r="AS262" s="125" t="n"/>
      <c r="AT262" s="125" t="n"/>
      <c r="AU262" s="125" t="n"/>
      <c r="AV262" s="125" t="n"/>
      <c r="AW262" s="125" t="n"/>
      <c r="AX262" s="125" t="n"/>
      <c r="AY262" s="125" t="n"/>
      <c r="AZ262" s="125" t="n"/>
      <c r="BA262" s="125" t="n"/>
      <c r="BB262" s="125" t="n"/>
      <c r="BC262" s="125" t="n"/>
      <c r="BD262" s="125" t="n"/>
      <c r="BE262" s="125" t="n"/>
      <c r="BF262" s="125" t="n"/>
      <c r="BG262" s="125" t="n"/>
      <c r="BH262" s="126" t="n"/>
      <c r="BI262" s="127" t="n"/>
    </row>
    <row r="263">
      <c r="A263" s="45" t="n">
        <v>60</v>
      </c>
      <c r="B263" s="56" t="n">
        <v>1</v>
      </c>
      <c r="C263" s="125" t="n"/>
      <c r="D263" s="125" t="n"/>
      <c r="E263" s="125" t="n"/>
      <c r="F263" s="125" t="n"/>
      <c r="G263" s="125" t="n"/>
      <c r="H263" s="125" t="n"/>
      <c r="I263" s="125" t="n"/>
      <c r="J263" s="125" t="n"/>
      <c r="K263" s="125" t="n"/>
      <c r="L263" s="125" t="n"/>
      <c r="M263" s="125" t="n"/>
      <c r="N263" s="125" t="n"/>
      <c r="O263" s="125" t="n"/>
      <c r="P263" s="125" t="n"/>
      <c r="Q263" s="125" t="n"/>
      <c r="R263" s="125" t="n"/>
      <c r="S263" s="125" t="n"/>
      <c r="T263" s="125" t="n"/>
      <c r="U263" s="125" t="n"/>
      <c r="V263" s="125" t="n"/>
      <c r="W263" s="125" t="n"/>
      <c r="X263" s="125" t="n"/>
      <c r="Y263" s="125" t="n"/>
      <c r="Z263" s="125" t="n"/>
      <c r="AA263" s="125" t="n"/>
      <c r="AB263" s="125" t="n"/>
      <c r="AC263" s="125" t="n"/>
      <c r="AD263" s="125" t="n"/>
      <c r="AE263" s="125" t="n"/>
      <c r="AF263" s="125" t="n"/>
      <c r="AG263" s="125" t="n"/>
      <c r="AH263" s="125" t="n"/>
      <c r="AI263" s="125" t="n"/>
      <c r="AJ263" s="125" t="n"/>
      <c r="AK263" s="125" t="n"/>
      <c r="AL263" s="125" t="n"/>
      <c r="AM263" s="125" t="n"/>
      <c r="AN263" s="125" t="n"/>
      <c r="AO263" s="125" t="n"/>
      <c r="AP263" s="125" t="n"/>
      <c r="AQ263" s="125" t="n"/>
      <c r="AR263" s="125" t="n"/>
      <c r="AS263" s="125" t="n"/>
      <c r="AT263" s="125" t="n"/>
      <c r="AU263" s="125" t="n"/>
      <c r="AV263" s="125" t="n"/>
      <c r="AW263" s="125" t="n"/>
      <c r="AX263" s="125" t="n"/>
      <c r="AY263" s="125" t="n"/>
      <c r="AZ263" s="125" t="n"/>
      <c r="BA263" s="125" t="n"/>
      <c r="BB263" s="125" t="n"/>
      <c r="BC263" s="125" t="n"/>
      <c r="BD263" s="125" t="n"/>
      <c r="BE263" s="125" t="n"/>
      <c r="BF263" s="125" t="n"/>
      <c r="BG263" s="125" t="n"/>
      <c r="BH263" s="126" t="n"/>
      <c r="BI263" s="127" t="n"/>
    </row>
    <row r="264"/>
    <row r="265"/>
    <row r="266">
      <c r="A266" s="118" t="inlineStr">
        <is>
          <t>Tier 5: Solar inverter + lithium (~3 kWp / 10 kWh)</t>
        </is>
      </c>
    </row>
    <row r="267">
      <c r="D267" s="119" t="inlineStr">
        <is>
          <t>Cumulative collections</t>
        </is>
      </c>
      <c r="L267" s="119" t="inlineStr">
        <is>
          <t>Cumulative instalments due</t>
        </is>
      </c>
      <c r="T267" s="119" t="inlineStr">
        <is>
          <t>30+ DPD exposure (arrears incl. written off + outstanding)</t>
        </is>
      </c>
      <c r="AB267" s="119" t="inlineStr">
        <is>
          <t>90+ DPD exposure (arrears incl. written off + outstanding)</t>
        </is>
      </c>
      <c r="AJ267" s="119" t="inlineStr">
        <is>
          <t>180+ default exposure (cumulative)</t>
        </is>
      </c>
      <c r="AR267" s="119" t="inlineStr">
        <is>
          <t>Cumulative recoveries (net)</t>
        </is>
      </c>
      <c r="AZ267" s="119"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5" t="n"/>
      <c r="D269" s="125" t="n"/>
      <c r="E269" s="125" t="n"/>
      <c r="F269" s="125" t="n"/>
      <c r="G269" s="125" t="n"/>
      <c r="H269" s="125" t="n"/>
      <c r="I269" s="125" t="n"/>
      <c r="J269" s="125" t="n"/>
      <c r="K269" s="125" t="n"/>
      <c r="L269" s="125" t="n"/>
      <c r="M269" s="125" t="n"/>
      <c r="N269" s="125" t="n"/>
      <c r="O269" s="125" t="n"/>
      <c r="P269" s="125" t="n"/>
      <c r="Q269" s="125" t="n"/>
      <c r="R269" s="125" t="n"/>
      <c r="S269" s="125" t="n"/>
      <c r="T269" s="125" t="n"/>
      <c r="U269" s="125" t="n"/>
      <c r="V269" s="125" t="n"/>
      <c r="W269" s="125" t="n"/>
      <c r="X269" s="125" t="n"/>
      <c r="Y269" s="125" t="n"/>
      <c r="Z269" s="125" t="n"/>
      <c r="AA269" s="125" t="n"/>
      <c r="AB269" s="125" t="n"/>
      <c r="AC269" s="125" t="n"/>
      <c r="AD269" s="125" t="n"/>
      <c r="AE269" s="125" t="n"/>
      <c r="AF269" s="125" t="n"/>
      <c r="AG269" s="125" t="n"/>
      <c r="AH269" s="125" t="n"/>
      <c r="AI269" s="125" t="n"/>
      <c r="AJ269" s="125" t="n"/>
      <c r="AK269" s="125" t="n"/>
      <c r="AL269" s="125" t="n"/>
      <c r="AM269" s="125" t="n"/>
      <c r="AN269" s="125" t="n"/>
      <c r="AO269" s="125" t="n"/>
      <c r="AP269" s="125" t="n"/>
      <c r="AQ269" s="125" t="n"/>
      <c r="AR269" s="125" t="n"/>
      <c r="AS269" s="125" t="n"/>
      <c r="AT269" s="125" t="n"/>
      <c r="AU269" s="125" t="n"/>
      <c r="AV269" s="125" t="n"/>
      <c r="AW269" s="125" t="n"/>
      <c r="AX269" s="125" t="n"/>
      <c r="AY269" s="125" t="n"/>
      <c r="AZ269" s="125" t="n"/>
      <c r="BA269" s="125" t="n"/>
      <c r="BB269" s="125" t="n"/>
      <c r="BC269" s="125" t="n"/>
      <c r="BD269" s="125" t="n"/>
      <c r="BE269" s="125" t="n"/>
      <c r="BF269" s="125" t="n"/>
      <c r="BG269" s="125" t="n"/>
      <c r="BH269" s="126" t="n"/>
      <c r="BI269" s="127" t="n"/>
    </row>
    <row r="270">
      <c r="A270" s="45" t="n">
        <v>2</v>
      </c>
      <c r="B270" s="56" t="n">
        <v>1</v>
      </c>
      <c r="C270" s="125" t="n"/>
      <c r="D270" s="125" t="n"/>
      <c r="E270" s="125" t="n"/>
      <c r="F270" s="125" t="n"/>
      <c r="G270" s="125" t="n"/>
      <c r="H270" s="125" t="n"/>
      <c r="I270" s="125" t="n"/>
      <c r="J270" s="125" t="n"/>
      <c r="K270" s="125" t="n"/>
      <c r="L270" s="125" t="n"/>
      <c r="M270" s="125" t="n"/>
      <c r="N270" s="125" t="n"/>
      <c r="O270" s="125" t="n"/>
      <c r="P270" s="125" t="n"/>
      <c r="Q270" s="125" t="n"/>
      <c r="R270" s="125" t="n"/>
      <c r="S270" s="125" t="n"/>
      <c r="T270" s="125" t="n"/>
      <c r="U270" s="125" t="n"/>
      <c r="V270" s="125" t="n"/>
      <c r="W270" s="125" t="n"/>
      <c r="X270" s="125" t="n"/>
      <c r="Y270" s="125" t="n"/>
      <c r="Z270" s="125" t="n"/>
      <c r="AA270" s="125" t="n"/>
      <c r="AB270" s="125" t="n"/>
      <c r="AC270" s="125" t="n"/>
      <c r="AD270" s="125" t="n"/>
      <c r="AE270" s="125" t="n"/>
      <c r="AF270" s="125" t="n"/>
      <c r="AG270" s="125" t="n"/>
      <c r="AH270" s="125" t="n"/>
      <c r="AI270" s="125" t="n"/>
      <c r="AJ270" s="125" t="n"/>
      <c r="AK270" s="125" t="n"/>
      <c r="AL270" s="125" t="n"/>
      <c r="AM270" s="125" t="n"/>
      <c r="AN270" s="125" t="n"/>
      <c r="AO270" s="125" t="n"/>
      <c r="AP270" s="125" t="n"/>
      <c r="AQ270" s="125" t="n"/>
      <c r="AR270" s="125" t="n"/>
      <c r="AS270" s="125" t="n"/>
      <c r="AT270" s="125" t="n"/>
      <c r="AU270" s="125" t="n"/>
      <c r="AV270" s="125" t="n"/>
      <c r="AW270" s="125" t="n"/>
      <c r="AX270" s="125" t="n"/>
      <c r="AY270" s="125" t="n"/>
      <c r="AZ270" s="125" t="n"/>
      <c r="BA270" s="125" t="n"/>
      <c r="BB270" s="125" t="n"/>
      <c r="BC270" s="125" t="n"/>
      <c r="BD270" s="125" t="n"/>
      <c r="BE270" s="125" t="n"/>
      <c r="BF270" s="125" t="n"/>
      <c r="BG270" s="125" t="n"/>
      <c r="BH270" s="126" t="n"/>
      <c r="BI270" s="127" t="n"/>
    </row>
    <row r="271">
      <c r="A271" s="45" t="n">
        <v>3</v>
      </c>
      <c r="B271" s="56" t="n">
        <v>1</v>
      </c>
      <c r="C271" s="125" t="n"/>
      <c r="D271" s="125" t="n"/>
      <c r="E271" s="125" t="n"/>
      <c r="F271" s="125" t="n"/>
      <c r="G271" s="125" t="n"/>
      <c r="H271" s="125" t="n"/>
      <c r="I271" s="125" t="n"/>
      <c r="J271" s="125" t="n"/>
      <c r="K271" s="125" t="n"/>
      <c r="L271" s="125" t="n"/>
      <c r="M271" s="125" t="n"/>
      <c r="N271" s="125" t="n"/>
      <c r="O271" s="125" t="n"/>
      <c r="P271" s="125" t="n"/>
      <c r="Q271" s="125" t="n"/>
      <c r="R271" s="125" t="n"/>
      <c r="S271" s="125" t="n"/>
      <c r="T271" s="125" t="n"/>
      <c r="U271" s="125" t="n"/>
      <c r="V271" s="125" t="n"/>
      <c r="W271" s="125" t="n"/>
      <c r="X271" s="125" t="n"/>
      <c r="Y271" s="125" t="n"/>
      <c r="Z271" s="125" t="n"/>
      <c r="AA271" s="125" t="n"/>
      <c r="AB271" s="125" t="n"/>
      <c r="AC271" s="125" t="n"/>
      <c r="AD271" s="125" t="n"/>
      <c r="AE271" s="125" t="n"/>
      <c r="AF271" s="125" t="n"/>
      <c r="AG271" s="125" t="n"/>
      <c r="AH271" s="125" t="n"/>
      <c r="AI271" s="125" t="n"/>
      <c r="AJ271" s="125" t="n"/>
      <c r="AK271" s="125" t="n"/>
      <c r="AL271" s="125" t="n"/>
      <c r="AM271" s="125" t="n"/>
      <c r="AN271" s="125" t="n"/>
      <c r="AO271" s="125" t="n"/>
      <c r="AP271" s="125" t="n"/>
      <c r="AQ271" s="125" t="n"/>
      <c r="AR271" s="125" t="n"/>
      <c r="AS271" s="125" t="n"/>
      <c r="AT271" s="125" t="n"/>
      <c r="AU271" s="125" t="n"/>
      <c r="AV271" s="125" t="n"/>
      <c r="AW271" s="125" t="n"/>
      <c r="AX271" s="125" t="n"/>
      <c r="AY271" s="125" t="n"/>
      <c r="AZ271" s="125" t="n"/>
      <c r="BA271" s="125" t="n"/>
      <c r="BB271" s="125" t="n"/>
      <c r="BC271" s="125" t="n"/>
      <c r="BD271" s="125" t="n"/>
      <c r="BE271" s="125" t="n"/>
      <c r="BF271" s="125" t="n"/>
      <c r="BG271" s="125" t="n"/>
      <c r="BH271" s="126" t="n"/>
      <c r="BI271" s="127" t="n"/>
    </row>
    <row r="272">
      <c r="A272" s="45" t="n">
        <v>4</v>
      </c>
      <c r="B272" s="56" t="n">
        <v>1</v>
      </c>
      <c r="C272" s="125" t="n"/>
      <c r="D272" s="125" t="n"/>
      <c r="E272" s="125" t="n"/>
      <c r="F272" s="125" t="n"/>
      <c r="G272" s="125" t="n"/>
      <c r="H272" s="125" t="n"/>
      <c r="I272" s="125" t="n"/>
      <c r="J272" s="125" t="n"/>
      <c r="K272" s="125" t="n"/>
      <c r="L272" s="125" t="n"/>
      <c r="M272" s="125" t="n"/>
      <c r="N272" s="125" t="n"/>
      <c r="O272" s="125" t="n"/>
      <c r="P272" s="125" t="n"/>
      <c r="Q272" s="125" t="n"/>
      <c r="R272" s="125" t="n"/>
      <c r="S272" s="125" t="n"/>
      <c r="T272" s="125" t="n"/>
      <c r="U272" s="125" t="n"/>
      <c r="V272" s="125" t="n"/>
      <c r="W272" s="125" t="n"/>
      <c r="X272" s="125" t="n"/>
      <c r="Y272" s="125" t="n"/>
      <c r="Z272" s="125" t="n"/>
      <c r="AA272" s="125" t="n"/>
      <c r="AB272" s="125" t="n"/>
      <c r="AC272" s="125" t="n"/>
      <c r="AD272" s="125" t="n"/>
      <c r="AE272" s="125" t="n"/>
      <c r="AF272" s="125" t="n"/>
      <c r="AG272" s="125" t="n"/>
      <c r="AH272" s="125" t="n"/>
      <c r="AI272" s="125" t="n"/>
      <c r="AJ272" s="125" t="n"/>
      <c r="AK272" s="125" t="n"/>
      <c r="AL272" s="125" t="n"/>
      <c r="AM272" s="125" t="n"/>
      <c r="AN272" s="125" t="n"/>
      <c r="AO272" s="125" t="n"/>
      <c r="AP272" s="125" t="n"/>
      <c r="AQ272" s="125" t="n"/>
      <c r="AR272" s="125" t="n"/>
      <c r="AS272" s="125" t="n"/>
      <c r="AT272" s="125" t="n"/>
      <c r="AU272" s="125" t="n"/>
      <c r="AV272" s="125" t="n"/>
      <c r="AW272" s="125" t="n"/>
      <c r="AX272" s="125" t="n"/>
      <c r="AY272" s="125" t="n"/>
      <c r="AZ272" s="125" t="n"/>
      <c r="BA272" s="125" t="n"/>
      <c r="BB272" s="125" t="n"/>
      <c r="BC272" s="125" t="n"/>
      <c r="BD272" s="125" t="n"/>
      <c r="BE272" s="125" t="n"/>
      <c r="BF272" s="125" t="n"/>
      <c r="BG272" s="125" t="n"/>
      <c r="BH272" s="126" t="n"/>
      <c r="BI272" s="127" t="n"/>
    </row>
    <row r="273">
      <c r="A273" s="45" t="n">
        <v>5</v>
      </c>
      <c r="B273" s="56" t="n">
        <v>1</v>
      </c>
      <c r="C273" s="125" t="n"/>
      <c r="D273" s="125" t="n"/>
      <c r="E273" s="125" t="n"/>
      <c r="F273" s="125" t="n"/>
      <c r="G273" s="125" t="n"/>
      <c r="H273" s="125" t="n"/>
      <c r="I273" s="125" t="n"/>
      <c r="J273" s="125" t="n"/>
      <c r="K273" s="125" t="n"/>
      <c r="L273" s="125" t="n"/>
      <c r="M273" s="125" t="n"/>
      <c r="N273" s="125" t="n"/>
      <c r="O273" s="125" t="n"/>
      <c r="P273" s="125" t="n"/>
      <c r="Q273" s="125" t="n"/>
      <c r="R273" s="125" t="n"/>
      <c r="S273" s="125" t="n"/>
      <c r="T273" s="125" t="n"/>
      <c r="U273" s="125" t="n"/>
      <c r="V273" s="125" t="n"/>
      <c r="W273" s="125" t="n"/>
      <c r="X273" s="125" t="n"/>
      <c r="Y273" s="125" t="n"/>
      <c r="Z273" s="125" t="n"/>
      <c r="AA273" s="125" t="n"/>
      <c r="AB273" s="125" t="n"/>
      <c r="AC273" s="125" t="n"/>
      <c r="AD273" s="125" t="n"/>
      <c r="AE273" s="125" t="n"/>
      <c r="AF273" s="125" t="n"/>
      <c r="AG273" s="125" t="n"/>
      <c r="AH273" s="125" t="n"/>
      <c r="AI273" s="125" t="n"/>
      <c r="AJ273" s="125" t="n"/>
      <c r="AK273" s="125" t="n"/>
      <c r="AL273" s="125" t="n"/>
      <c r="AM273" s="125" t="n"/>
      <c r="AN273" s="125" t="n"/>
      <c r="AO273" s="125" t="n"/>
      <c r="AP273" s="125" t="n"/>
      <c r="AQ273" s="125" t="n"/>
      <c r="AR273" s="125" t="n"/>
      <c r="AS273" s="125" t="n"/>
      <c r="AT273" s="125" t="n"/>
      <c r="AU273" s="125" t="n"/>
      <c r="AV273" s="125" t="n"/>
      <c r="AW273" s="125" t="n"/>
      <c r="AX273" s="125" t="n"/>
      <c r="AY273" s="125" t="n"/>
      <c r="AZ273" s="125" t="n"/>
      <c r="BA273" s="125" t="n"/>
      <c r="BB273" s="125" t="n"/>
      <c r="BC273" s="125" t="n"/>
      <c r="BD273" s="125" t="n"/>
      <c r="BE273" s="125" t="n"/>
      <c r="BF273" s="125" t="n"/>
      <c r="BG273" s="125" t="n"/>
      <c r="BH273" s="126" t="n"/>
      <c r="BI273" s="127" t="n"/>
    </row>
    <row r="274">
      <c r="A274" s="45" t="n">
        <v>6</v>
      </c>
      <c r="B274" s="56" t="n">
        <v>1</v>
      </c>
      <c r="C274" s="125" t="n"/>
      <c r="D274" s="125" t="n"/>
      <c r="E274" s="125" t="n"/>
      <c r="F274" s="125" t="n"/>
      <c r="G274" s="125" t="n"/>
      <c r="H274" s="125" t="n"/>
      <c r="I274" s="125" t="n"/>
      <c r="J274" s="125" t="n"/>
      <c r="K274" s="125" t="n"/>
      <c r="L274" s="125" t="n"/>
      <c r="M274" s="125" t="n"/>
      <c r="N274" s="125" t="n"/>
      <c r="O274" s="125" t="n"/>
      <c r="P274" s="125" t="n"/>
      <c r="Q274" s="125" t="n"/>
      <c r="R274" s="125" t="n"/>
      <c r="S274" s="125" t="n"/>
      <c r="T274" s="125" t="n"/>
      <c r="U274" s="125" t="n"/>
      <c r="V274" s="125" t="n"/>
      <c r="W274" s="125" t="n"/>
      <c r="X274" s="125" t="n"/>
      <c r="Y274" s="125" t="n"/>
      <c r="Z274" s="125" t="n"/>
      <c r="AA274" s="125" t="n"/>
      <c r="AB274" s="125" t="n"/>
      <c r="AC274" s="125" t="n"/>
      <c r="AD274" s="125" t="n"/>
      <c r="AE274" s="125" t="n"/>
      <c r="AF274" s="125" t="n"/>
      <c r="AG274" s="125" t="n"/>
      <c r="AH274" s="125" t="n"/>
      <c r="AI274" s="125" t="n"/>
      <c r="AJ274" s="125" t="n"/>
      <c r="AK274" s="125" t="n"/>
      <c r="AL274" s="125" t="n"/>
      <c r="AM274" s="125" t="n"/>
      <c r="AN274" s="125" t="n"/>
      <c r="AO274" s="125" t="n"/>
      <c r="AP274" s="125" t="n"/>
      <c r="AQ274" s="125" t="n"/>
      <c r="AR274" s="125" t="n"/>
      <c r="AS274" s="125" t="n"/>
      <c r="AT274" s="125" t="n"/>
      <c r="AU274" s="125" t="n"/>
      <c r="AV274" s="125" t="n"/>
      <c r="AW274" s="125" t="n"/>
      <c r="AX274" s="125" t="n"/>
      <c r="AY274" s="125" t="n"/>
      <c r="AZ274" s="125" t="n"/>
      <c r="BA274" s="125" t="n"/>
      <c r="BB274" s="125" t="n"/>
      <c r="BC274" s="125" t="n"/>
      <c r="BD274" s="125" t="n"/>
      <c r="BE274" s="125" t="n"/>
      <c r="BF274" s="125" t="n"/>
      <c r="BG274" s="125" t="n"/>
      <c r="BH274" s="126" t="n"/>
      <c r="BI274" s="127" t="n"/>
    </row>
    <row r="275">
      <c r="A275" s="45" t="n">
        <v>7</v>
      </c>
      <c r="B275" s="56" t="n">
        <v>1</v>
      </c>
      <c r="C275" s="125" t="n"/>
      <c r="D275" s="125" t="n"/>
      <c r="E275" s="125" t="n"/>
      <c r="F275" s="125" t="n"/>
      <c r="G275" s="125" t="n"/>
      <c r="H275" s="125" t="n"/>
      <c r="I275" s="125" t="n"/>
      <c r="J275" s="125" t="n"/>
      <c r="K275" s="125" t="n"/>
      <c r="L275" s="125" t="n"/>
      <c r="M275" s="125" t="n"/>
      <c r="N275" s="125" t="n"/>
      <c r="O275" s="125" t="n"/>
      <c r="P275" s="125" t="n"/>
      <c r="Q275" s="125" t="n"/>
      <c r="R275" s="125" t="n"/>
      <c r="S275" s="125" t="n"/>
      <c r="T275" s="125" t="n"/>
      <c r="U275" s="125" t="n"/>
      <c r="V275" s="125" t="n"/>
      <c r="W275" s="125" t="n"/>
      <c r="X275" s="125" t="n"/>
      <c r="Y275" s="125" t="n"/>
      <c r="Z275" s="125" t="n"/>
      <c r="AA275" s="125" t="n"/>
      <c r="AB275" s="125" t="n"/>
      <c r="AC275" s="125" t="n"/>
      <c r="AD275" s="125" t="n"/>
      <c r="AE275" s="125" t="n"/>
      <c r="AF275" s="125" t="n"/>
      <c r="AG275" s="125" t="n"/>
      <c r="AH275" s="125" t="n"/>
      <c r="AI275" s="125" t="n"/>
      <c r="AJ275" s="125" t="n"/>
      <c r="AK275" s="125" t="n"/>
      <c r="AL275" s="125" t="n"/>
      <c r="AM275" s="125" t="n"/>
      <c r="AN275" s="125" t="n"/>
      <c r="AO275" s="125" t="n"/>
      <c r="AP275" s="125" t="n"/>
      <c r="AQ275" s="125" t="n"/>
      <c r="AR275" s="125" t="n"/>
      <c r="AS275" s="125" t="n"/>
      <c r="AT275" s="125" t="n"/>
      <c r="AU275" s="125" t="n"/>
      <c r="AV275" s="125" t="n"/>
      <c r="AW275" s="125" t="n"/>
      <c r="AX275" s="125" t="n"/>
      <c r="AY275" s="125" t="n"/>
      <c r="AZ275" s="125" t="n"/>
      <c r="BA275" s="125" t="n"/>
      <c r="BB275" s="125" t="n"/>
      <c r="BC275" s="125" t="n"/>
      <c r="BD275" s="125" t="n"/>
      <c r="BE275" s="125" t="n"/>
      <c r="BF275" s="125" t="n"/>
      <c r="BG275" s="125" t="n"/>
      <c r="BH275" s="126" t="n"/>
      <c r="BI275" s="127" t="n"/>
    </row>
    <row r="276">
      <c r="A276" s="45" t="n">
        <v>8</v>
      </c>
      <c r="B276" s="56" t="n">
        <v>1</v>
      </c>
      <c r="C276" s="125" t="n"/>
      <c r="D276" s="125" t="n"/>
      <c r="E276" s="125" t="n"/>
      <c r="F276" s="125" t="n"/>
      <c r="G276" s="125" t="n"/>
      <c r="H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A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c r="AT276" s="125" t="n"/>
      <c r="AU276" s="125" t="n"/>
      <c r="AV276" s="125" t="n"/>
      <c r="AW276" s="125" t="n"/>
      <c r="AX276" s="125" t="n"/>
      <c r="AY276" s="125" t="n"/>
      <c r="AZ276" s="125" t="n"/>
      <c r="BA276" s="125" t="n"/>
      <c r="BB276" s="125" t="n"/>
      <c r="BC276" s="125" t="n"/>
      <c r="BD276" s="125" t="n"/>
      <c r="BE276" s="125" t="n"/>
      <c r="BF276" s="125" t="n"/>
      <c r="BG276" s="125" t="n"/>
      <c r="BH276" s="126" t="n"/>
      <c r="BI276" s="127" t="n"/>
    </row>
    <row r="277">
      <c r="A277" s="45" t="n">
        <v>9</v>
      </c>
      <c r="B277" s="56" t="n">
        <v>1</v>
      </c>
      <c r="C277" s="125" t="n"/>
      <c r="D277" s="125" t="n"/>
      <c r="E277" s="125" t="n"/>
      <c r="F277" s="125" t="n"/>
      <c r="G277" s="125" t="n"/>
      <c r="H277" s="125" t="n"/>
      <c r="I277" s="125" t="n"/>
      <c r="J277" s="125" t="n"/>
      <c r="K277" s="125" t="n"/>
      <c r="L277" s="125" t="n"/>
      <c r="M277" s="125" t="n"/>
      <c r="N277" s="125" t="n"/>
      <c r="O277" s="125" t="n"/>
      <c r="P277" s="125" t="n"/>
      <c r="Q277" s="125" t="n"/>
      <c r="R277" s="125" t="n"/>
      <c r="S277" s="125" t="n"/>
      <c r="T277" s="125" t="n"/>
      <c r="U277" s="125" t="n"/>
      <c r="V277" s="125" t="n"/>
      <c r="W277" s="125" t="n"/>
      <c r="X277" s="125" t="n"/>
      <c r="Y277" s="125" t="n"/>
      <c r="Z277" s="125" t="n"/>
      <c r="AA277" s="125" t="n"/>
      <c r="AB277" s="125" t="n"/>
      <c r="AC277" s="125" t="n"/>
      <c r="AD277" s="125" t="n"/>
      <c r="AE277" s="125" t="n"/>
      <c r="AF277" s="125" t="n"/>
      <c r="AG277" s="125" t="n"/>
      <c r="AH277" s="125" t="n"/>
      <c r="AI277" s="125" t="n"/>
      <c r="AJ277" s="125" t="n"/>
      <c r="AK277" s="125" t="n"/>
      <c r="AL277" s="125" t="n"/>
      <c r="AM277" s="125" t="n"/>
      <c r="AN277" s="125" t="n"/>
      <c r="AO277" s="125" t="n"/>
      <c r="AP277" s="125" t="n"/>
      <c r="AQ277" s="125" t="n"/>
      <c r="AR277" s="125" t="n"/>
      <c r="AS277" s="125" t="n"/>
      <c r="AT277" s="125" t="n"/>
      <c r="AU277" s="125" t="n"/>
      <c r="AV277" s="125" t="n"/>
      <c r="AW277" s="125" t="n"/>
      <c r="AX277" s="125" t="n"/>
      <c r="AY277" s="125" t="n"/>
      <c r="AZ277" s="125" t="n"/>
      <c r="BA277" s="125" t="n"/>
      <c r="BB277" s="125" t="n"/>
      <c r="BC277" s="125" t="n"/>
      <c r="BD277" s="125" t="n"/>
      <c r="BE277" s="125" t="n"/>
      <c r="BF277" s="125" t="n"/>
      <c r="BG277" s="125" t="n"/>
      <c r="BH277" s="126" t="n"/>
      <c r="BI277" s="127" t="n"/>
    </row>
    <row r="278">
      <c r="A278" s="45" t="n">
        <v>10</v>
      </c>
      <c r="B278" s="56" t="n">
        <v>1</v>
      </c>
      <c r="C278" s="125" t="n"/>
      <c r="D278" s="125" t="n"/>
      <c r="E278" s="125" t="n"/>
      <c r="F278" s="125" t="n"/>
      <c r="G278" s="125" t="n"/>
      <c r="H278" s="125" t="n"/>
      <c r="I278" s="125" t="n"/>
      <c r="J278" s="125" t="n"/>
      <c r="K278" s="125" t="n"/>
      <c r="L278" s="125" t="n"/>
      <c r="M278" s="125" t="n"/>
      <c r="N278" s="125" t="n"/>
      <c r="O278" s="125" t="n"/>
      <c r="P278" s="125" t="n"/>
      <c r="Q278" s="125" t="n"/>
      <c r="R278" s="125" t="n"/>
      <c r="S278" s="125" t="n"/>
      <c r="T278" s="125" t="n"/>
      <c r="U278" s="125" t="n"/>
      <c r="V278" s="125" t="n"/>
      <c r="W278" s="125" t="n"/>
      <c r="X278" s="125" t="n"/>
      <c r="Y278" s="125" t="n"/>
      <c r="Z278" s="125" t="n"/>
      <c r="AA278" s="125" t="n"/>
      <c r="AB278" s="125" t="n"/>
      <c r="AC278" s="125" t="n"/>
      <c r="AD278" s="125" t="n"/>
      <c r="AE278" s="125" t="n"/>
      <c r="AF278" s="125" t="n"/>
      <c r="AG278" s="125" t="n"/>
      <c r="AH278" s="125" t="n"/>
      <c r="AI278" s="125" t="n"/>
      <c r="AJ278" s="125" t="n"/>
      <c r="AK278" s="125" t="n"/>
      <c r="AL278" s="125" t="n"/>
      <c r="AM278" s="125" t="n"/>
      <c r="AN278" s="125" t="n"/>
      <c r="AO278" s="125" t="n"/>
      <c r="AP278" s="125" t="n"/>
      <c r="AQ278" s="125" t="n"/>
      <c r="AR278" s="125" t="n"/>
      <c r="AS278" s="125" t="n"/>
      <c r="AT278" s="125" t="n"/>
      <c r="AU278" s="125" t="n"/>
      <c r="AV278" s="125" t="n"/>
      <c r="AW278" s="125" t="n"/>
      <c r="AX278" s="125" t="n"/>
      <c r="AY278" s="125" t="n"/>
      <c r="AZ278" s="125" t="n"/>
      <c r="BA278" s="125" t="n"/>
      <c r="BB278" s="125" t="n"/>
      <c r="BC278" s="125" t="n"/>
      <c r="BD278" s="125" t="n"/>
      <c r="BE278" s="125" t="n"/>
      <c r="BF278" s="125" t="n"/>
      <c r="BG278" s="125" t="n"/>
      <c r="BH278" s="126" t="n"/>
      <c r="BI278" s="127" t="n"/>
    </row>
    <row r="279">
      <c r="A279" s="45" t="n">
        <v>11</v>
      </c>
      <c r="B279" s="56" t="n">
        <v>1</v>
      </c>
      <c r="C279" s="125" t="n"/>
      <c r="D279" s="125" t="n"/>
      <c r="E279" s="125" t="n"/>
      <c r="F279" s="125" t="n"/>
      <c r="G279" s="125" t="n"/>
      <c r="H279" s="125" t="n"/>
      <c r="I279" s="125" t="n"/>
      <c r="J279" s="125" t="n"/>
      <c r="K279" s="125" t="n"/>
      <c r="L279" s="125" t="n"/>
      <c r="M279" s="125" t="n"/>
      <c r="N279" s="125" t="n"/>
      <c r="O279" s="125" t="n"/>
      <c r="P279" s="125" t="n"/>
      <c r="Q279" s="125" t="n"/>
      <c r="R279" s="125" t="n"/>
      <c r="S279" s="125" t="n"/>
      <c r="T279" s="125" t="n"/>
      <c r="U279" s="125" t="n"/>
      <c r="V279" s="125" t="n"/>
      <c r="W279" s="125" t="n"/>
      <c r="X279" s="125" t="n"/>
      <c r="Y279" s="125" t="n"/>
      <c r="Z279" s="125" t="n"/>
      <c r="AA279" s="125" t="n"/>
      <c r="AB279" s="125" t="n"/>
      <c r="AC279" s="125" t="n"/>
      <c r="AD279" s="125" t="n"/>
      <c r="AE279" s="125" t="n"/>
      <c r="AF279" s="125" t="n"/>
      <c r="AG279" s="125" t="n"/>
      <c r="AH279" s="125" t="n"/>
      <c r="AI279" s="125" t="n"/>
      <c r="AJ279" s="125" t="n"/>
      <c r="AK279" s="125" t="n"/>
      <c r="AL279" s="125" t="n"/>
      <c r="AM279" s="125" t="n"/>
      <c r="AN279" s="125" t="n"/>
      <c r="AO279" s="125" t="n"/>
      <c r="AP279" s="125" t="n"/>
      <c r="AQ279" s="125" t="n"/>
      <c r="AR279" s="125" t="n"/>
      <c r="AS279" s="125" t="n"/>
      <c r="AT279" s="125" t="n"/>
      <c r="AU279" s="125" t="n"/>
      <c r="AV279" s="125" t="n"/>
      <c r="AW279" s="125" t="n"/>
      <c r="AX279" s="125" t="n"/>
      <c r="AY279" s="125" t="n"/>
      <c r="AZ279" s="125" t="n"/>
      <c r="BA279" s="125" t="n"/>
      <c r="BB279" s="125" t="n"/>
      <c r="BC279" s="125" t="n"/>
      <c r="BD279" s="125" t="n"/>
      <c r="BE279" s="125" t="n"/>
      <c r="BF279" s="125" t="n"/>
      <c r="BG279" s="125" t="n"/>
      <c r="BH279" s="126" t="n"/>
      <c r="BI279" s="127" t="n"/>
    </row>
    <row r="280">
      <c r="A280" s="45" t="n">
        <v>12</v>
      </c>
      <c r="B280" s="56" t="n">
        <v>1</v>
      </c>
      <c r="C280" s="125" t="n"/>
      <c r="D280" s="125" t="n"/>
      <c r="E280" s="125" t="n"/>
      <c r="F280" s="125" t="n"/>
      <c r="G280" s="125" t="n"/>
      <c r="H280" s="125" t="n"/>
      <c r="I280" s="125" t="n"/>
      <c r="J280" s="125" t="n"/>
      <c r="K280" s="125" t="n"/>
      <c r="L280" s="125" t="n"/>
      <c r="M280" s="125" t="n"/>
      <c r="N280" s="125" t="n"/>
      <c r="O280" s="125" t="n"/>
      <c r="P280" s="125" t="n"/>
      <c r="Q280" s="125" t="n"/>
      <c r="R280" s="125" t="n"/>
      <c r="S280" s="125" t="n"/>
      <c r="T280" s="125" t="n"/>
      <c r="U280" s="125" t="n"/>
      <c r="V280" s="125" t="n"/>
      <c r="W280" s="125" t="n"/>
      <c r="X280" s="125" t="n"/>
      <c r="Y280" s="125" t="n"/>
      <c r="Z280" s="125" t="n"/>
      <c r="AA280" s="125" t="n"/>
      <c r="AB280" s="125" t="n"/>
      <c r="AC280" s="125" t="n"/>
      <c r="AD280" s="125" t="n"/>
      <c r="AE280" s="125" t="n"/>
      <c r="AF280" s="125" t="n"/>
      <c r="AG280" s="125" t="n"/>
      <c r="AH280" s="125" t="n"/>
      <c r="AI280" s="125" t="n"/>
      <c r="AJ280" s="125" t="n"/>
      <c r="AK280" s="125" t="n"/>
      <c r="AL280" s="125" t="n"/>
      <c r="AM280" s="125" t="n"/>
      <c r="AN280" s="125" t="n"/>
      <c r="AO280" s="125" t="n"/>
      <c r="AP280" s="125" t="n"/>
      <c r="AQ280" s="125" t="n"/>
      <c r="AR280" s="125" t="n"/>
      <c r="AS280" s="125" t="n"/>
      <c r="AT280" s="125" t="n"/>
      <c r="AU280" s="125" t="n"/>
      <c r="AV280" s="125" t="n"/>
      <c r="AW280" s="125" t="n"/>
      <c r="AX280" s="125" t="n"/>
      <c r="AY280" s="125" t="n"/>
      <c r="AZ280" s="125" t="n"/>
      <c r="BA280" s="125" t="n"/>
      <c r="BB280" s="125" t="n"/>
      <c r="BC280" s="125" t="n"/>
      <c r="BD280" s="125" t="n"/>
      <c r="BE280" s="125" t="n"/>
      <c r="BF280" s="125" t="n"/>
      <c r="BG280" s="125" t="n"/>
      <c r="BH280" s="126" t="n"/>
      <c r="BI280" s="127" t="n"/>
    </row>
    <row r="281">
      <c r="A281" s="45" t="n">
        <v>13</v>
      </c>
      <c r="B281" s="56" t="n">
        <v>1</v>
      </c>
      <c r="C281" s="125" t="n"/>
      <c r="D281" s="125" t="n"/>
      <c r="E281" s="125" t="n"/>
      <c r="F281" s="125" t="n"/>
      <c r="G281" s="125" t="n"/>
      <c r="H281" s="125" t="n"/>
      <c r="I281" s="125" t="n"/>
      <c r="J281" s="125" t="n"/>
      <c r="K281" s="125" t="n"/>
      <c r="L281" s="125" t="n"/>
      <c r="M281" s="125" t="n"/>
      <c r="N281" s="125" t="n"/>
      <c r="O281" s="125" t="n"/>
      <c r="P281" s="125" t="n"/>
      <c r="Q281" s="125" t="n"/>
      <c r="R281" s="125" t="n"/>
      <c r="S281" s="125" t="n"/>
      <c r="T281" s="125" t="n"/>
      <c r="U281" s="125" t="n"/>
      <c r="V281" s="125" t="n"/>
      <c r="W281" s="125" t="n"/>
      <c r="X281" s="125" t="n"/>
      <c r="Y281" s="125" t="n"/>
      <c r="Z281" s="125" t="n"/>
      <c r="AA281" s="125" t="n"/>
      <c r="AB281" s="125" t="n"/>
      <c r="AC281" s="125" t="n"/>
      <c r="AD281" s="125" t="n"/>
      <c r="AE281" s="125" t="n"/>
      <c r="AF281" s="125" t="n"/>
      <c r="AG281" s="125" t="n"/>
      <c r="AH281" s="125" t="n"/>
      <c r="AI281" s="125" t="n"/>
      <c r="AJ281" s="125" t="n"/>
      <c r="AK281" s="125" t="n"/>
      <c r="AL281" s="125" t="n"/>
      <c r="AM281" s="125" t="n"/>
      <c r="AN281" s="125" t="n"/>
      <c r="AO281" s="125" t="n"/>
      <c r="AP281" s="125" t="n"/>
      <c r="AQ281" s="125" t="n"/>
      <c r="AR281" s="125" t="n"/>
      <c r="AS281" s="125" t="n"/>
      <c r="AT281" s="125" t="n"/>
      <c r="AU281" s="125" t="n"/>
      <c r="AV281" s="125" t="n"/>
      <c r="AW281" s="125" t="n"/>
      <c r="AX281" s="125" t="n"/>
      <c r="AY281" s="125" t="n"/>
      <c r="AZ281" s="125" t="n"/>
      <c r="BA281" s="125" t="n"/>
      <c r="BB281" s="125" t="n"/>
      <c r="BC281" s="125" t="n"/>
      <c r="BD281" s="125" t="n"/>
      <c r="BE281" s="125" t="n"/>
      <c r="BF281" s="125" t="n"/>
      <c r="BG281" s="125" t="n"/>
      <c r="BH281" s="126" t="n"/>
      <c r="BI281" s="127" t="n"/>
    </row>
    <row r="282">
      <c r="A282" s="45" t="n">
        <v>14</v>
      </c>
      <c r="B282" s="56" t="n">
        <v>1</v>
      </c>
      <c r="C282" s="125" t="n"/>
      <c r="D282" s="125" t="n"/>
      <c r="E282" s="125" t="n"/>
      <c r="F282" s="125" t="n"/>
      <c r="G282" s="125" t="n"/>
      <c r="H282" s="125" t="n"/>
      <c r="I282" s="125" t="n"/>
      <c r="J282" s="125" t="n"/>
      <c r="K282" s="125" t="n"/>
      <c r="L282" s="125" t="n"/>
      <c r="M282" s="125" t="n"/>
      <c r="N282" s="125" t="n"/>
      <c r="O282" s="125" t="n"/>
      <c r="P282" s="125" t="n"/>
      <c r="Q282" s="125" t="n"/>
      <c r="R282" s="125" t="n"/>
      <c r="S282" s="125" t="n"/>
      <c r="T282" s="125" t="n"/>
      <c r="U282" s="125" t="n"/>
      <c r="V282" s="125" t="n"/>
      <c r="W282" s="125" t="n"/>
      <c r="X282" s="125" t="n"/>
      <c r="Y282" s="125" t="n"/>
      <c r="Z282" s="125" t="n"/>
      <c r="AA282" s="125" t="n"/>
      <c r="AB282" s="125" t="n"/>
      <c r="AC282" s="125" t="n"/>
      <c r="AD282" s="125" t="n"/>
      <c r="AE282" s="125" t="n"/>
      <c r="AF282" s="125" t="n"/>
      <c r="AG282" s="125" t="n"/>
      <c r="AH282" s="125" t="n"/>
      <c r="AI282" s="125" t="n"/>
      <c r="AJ282" s="125" t="n"/>
      <c r="AK282" s="125" t="n"/>
      <c r="AL282" s="125" t="n"/>
      <c r="AM282" s="125" t="n"/>
      <c r="AN282" s="125" t="n"/>
      <c r="AO282" s="125" t="n"/>
      <c r="AP282" s="125" t="n"/>
      <c r="AQ282" s="125" t="n"/>
      <c r="AR282" s="125" t="n"/>
      <c r="AS282" s="125" t="n"/>
      <c r="AT282" s="125" t="n"/>
      <c r="AU282" s="125" t="n"/>
      <c r="AV282" s="125" t="n"/>
      <c r="AW282" s="125" t="n"/>
      <c r="AX282" s="125" t="n"/>
      <c r="AY282" s="125" t="n"/>
      <c r="AZ282" s="125" t="n"/>
      <c r="BA282" s="125" t="n"/>
      <c r="BB282" s="125" t="n"/>
      <c r="BC282" s="125" t="n"/>
      <c r="BD282" s="125" t="n"/>
      <c r="BE282" s="125" t="n"/>
      <c r="BF282" s="125" t="n"/>
      <c r="BG282" s="125" t="n"/>
      <c r="BH282" s="126" t="n"/>
      <c r="BI282" s="127" t="n"/>
    </row>
    <row r="283">
      <c r="A283" s="45" t="n">
        <v>15</v>
      </c>
      <c r="B283" s="56" t="n">
        <v>1</v>
      </c>
      <c r="C283" s="125" t="n"/>
      <c r="D283" s="125" t="n"/>
      <c r="E283" s="125" t="n"/>
      <c r="F283" s="125" t="n"/>
      <c r="G283" s="125" t="n"/>
      <c r="H283" s="125" t="n"/>
      <c r="I283" s="125" t="n"/>
      <c r="J283" s="125" t="n"/>
      <c r="K283" s="125" t="n"/>
      <c r="L283" s="125" t="n"/>
      <c r="M283" s="125" t="n"/>
      <c r="N283" s="125" t="n"/>
      <c r="O283" s="125" t="n"/>
      <c r="P283" s="125" t="n"/>
      <c r="Q283" s="125" t="n"/>
      <c r="R283" s="125" t="n"/>
      <c r="S283" s="125" t="n"/>
      <c r="T283" s="125" t="n"/>
      <c r="U283" s="125" t="n"/>
      <c r="V283" s="125" t="n"/>
      <c r="W283" s="125" t="n"/>
      <c r="X283" s="125" t="n"/>
      <c r="Y283" s="125" t="n"/>
      <c r="Z283" s="125" t="n"/>
      <c r="AA283" s="125" t="n"/>
      <c r="AB283" s="125" t="n"/>
      <c r="AC283" s="125" t="n"/>
      <c r="AD283" s="125" t="n"/>
      <c r="AE283" s="125" t="n"/>
      <c r="AF283" s="125" t="n"/>
      <c r="AG283" s="125" t="n"/>
      <c r="AH283" s="125" t="n"/>
      <c r="AI283" s="125" t="n"/>
      <c r="AJ283" s="125" t="n"/>
      <c r="AK283" s="125" t="n"/>
      <c r="AL283" s="125" t="n"/>
      <c r="AM283" s="125" t="n"/>
      <c r="AN283" s="125" t="n"/>
      <c r="AO283" s="125" t="n"/>
      <c r="AP283" s="125" t="n"/>
      <c r="AQ283" s="125" t="n"/>
      <c r="AR283" s="125" t="n"/>
      <c r="AS283" s="125" t="n"/>
      <c r="AT283" s="125" t="n"/>
      <c r="AU283" s="125" t="n"/>
      <c r="AV283" s="125" t="n"/>
      <c r="AW283" s="125" t="n"/>
      <c r="AX283" s="125" t="n"/>
      <c r="AY283" s="125" t="n"/>
      <c r="AZ283" s="125" t="n"/>
      <c r="BA283" s="125" t="n"/>
      <c r="BB283" s="125" t="n"/>
      <c r="BC283" s="125" t="n"/>
      <c r="BD283" s="125" t="n"/>
      <c r="BE283" s="125" t="n"/>
      <c r="BF283" s="125" t="n"/>
      <c r="BG283" s="125" t="n"/>
      <c r="BH283" s="126" t="n"/>
      <c r="BI283" s="127" t="n"/>
    </row>
    <row r="284">
      <c r="A284" s="45" t="n">
        <v>16</v>
      </c>
      <c r="B284" s="56" t="n">
        <v>1</v>
      </c>
      <c r="C284" s="125" t="n"/>
      <c r="D284" s="125" t="n"/>
      <c r="E284" s="125" t="n"/>
      <c r="F284" s="125" t="n"/>
      <c r="G284" s="125" t="n"/>
      <c r="H284" s="125" t="n"/>
      <c r="I284" s="125" t="n"/>
      <c r="J284" s="125" t="n"/>
      <c r="K284" s="125" t="n"/>
      <c r="L284" s="125" t="n"/>
      <c r="M284" s="125" t="n"/>
      <c r="N284" s="125" t="n"/>
      <c r="O284" s="125" t="n"/>
      <c r="P284" s="125" t="n"/>
      <c r="Q284" s="125" t="n"/>
      <c r="R284" s="125" t="n"/>
      <c r="S284" s="125" t="n"/>
      <c r="T284" s="125" t="n"/>
      <c r="U284" s="125" t="n"/>
      <c r="V284" s="125" t="n"/>
      <c r="W284" s="125" t="n"/>
      <c r="X284" s="125" t="n"/>
      <c r="Y284" s="125" t="n"/>
      <c r="Z284" s="125" t="n"/>
      <c r="AA284" s="125" t="n"/>
      <c r="AB284" s="125" t="n"/>
      <c r="AC284" s="125" t="n"/>
      <c r="AD284" s="125" t="n"/>
      <c r="AE284" s="125" t="n"/>
      <c r="AF284" s="125" t="n"/>
      <c r="AG284" s="125" t="n"/>
      <c r="AH284" s="125" t="n"/>
      <c r="AI284" s="125" t="n"/>
      <c r="AJ284" s="125" t="n"/>
      <c r="AK284" s="125" t="n"/>
      <c r="AL284" s="125" t="n"/>
      <c r="AM284" s="125" t="n"/>
      <c r="AN284" s="125" t="n"/>
      <c r="AO284" s="125" t="n"/>
      <c r="AP284" s="125" t="n"/>
      <c r="AQ284" s="125" t="n"/>
      <c r="AR284" s="125" t="n"/>
      <c r="AS284" s="125" t="n"/>
      <c r="AT284" s="125" t="n"/>
      <c r="AU284" s="125" t="n"/>
      <c r="AV284" s="125" t="n"/>
      <c r="AW284" s="125" t="n"/>
      <c r="AX284" s="125" t="n"/>
      <c r="AY284" s="125" t="n"/>
      <c r="AZ284" s="125" t="n"/>
      <c r="BA284" s="125" t="n"/>
      <c r="BB284" s="125" t="n"/>
      <c r="BC284" s="125" t="n"/>
      <c r="BD284" s="125" t="n"/>
      <c r="BE284" s="125" t="n"/>
      <c r="BF284" s="125" t="n"/>
      <c r="BG284" s="125" t="n"/>
      <c r="BH284" s="126" t="n"/>
      <c r="BI284" s="127" t="n"/>
    </row>
    <row r="285">
      <c r="A285" s="45" t="n">
        <v>17</v>
      </c>
      <c r="B285" s="56" t="n">
        <v>1</v>
      </c>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c r="V285" s="125" t="n"/>
      <c r="W285" s="125" t="n"/>
      <c r="X285" s="125" t="n"/>
      <c r="Y285" s="125" t="n"/>
      <c r="Z285" s="125" t="n"/>
      <c r="AA285" s="125" t="n"/>
      <c r="AB285" s="125" t="n"/>
      <c r="AC285" s="125" t="n"/>
      <c r="AD285" s="125" t="n"/>
      <c r="AE285" s="125" t="n"/>
      <c r="AF285" s="125" t="n"/>
      <c r="AG285" s="125" t="n"/>
      <c r="AH285" s="125" t="n"/>
      <c r="AI285" s="125" t="n"/>
      <c r="AJ285" s="125" t="n"/>
      <c r="AK285" s="125" t="n"/>
      <c r="AL285" s="125" t="n"/>
      <c r="AM285" s="125" t="n"/>
      <c r="AN285" s="125" t="n"/>
      <c r="AO285" s="125" t="n"/>
      <c r="AP285" s="125" t="n"/>
      <c r="AQ285" s="125" t="n"/>
      <c r="AR285" s="125" t="n"/>
      <c r="AS285" s="125" t="n"/>
      <c r="AT285" s="125" t="n"/>
      <c r="AU285" s="125" t="n"/>
      <c r="AV285" s="125" t="n"/>
      <c r="AW285" s="125" t="n"/>
      <c r="AX285" s="125" t="n"/>
      <c r="AY285" s="125" t="n"/>
      <c r="AZ285" s="125" t="n"/>
      <c r="BA285" s="125" t="n"/>
      <c r="BB285" s="125" t="n"/>
      <c r="BC285" s="125" t="n"/>
      <c r="BD285" s="125" t="n"/>
      <c r="BE285" s="125" t="n"/>
      <c r="BF285" s="125" t="n"/>
      <c r="BG285" s="125" t="n"/>
      <c r="BH285" s="126" t="n"/>
      <c r="BI285" s="127" t="n"/>
    </row>
    <row r="286">
      <c r="A286" s="45" t="n">
        <v>18</v>
      </c>
      <c r="B286" s="56" t="n">
        <v>1</v>
      </c>
      <c r="C286" s="125" t="n"/>
      <c r="D286" s="125" t="n"/>
      <c r="E286" s="125" t="n"/>
      <c r="F286" s="125" t="n"/>
      <c r="G286" s="125" t="n"/>
      <c r="H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A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c r="AT286" s="125" t="n"/>
      <c r="AU286" s="125" t="n"/>
      <c r="AV286" s="125" t="n"/>
      <c r="AW286" s="125" t="n"/>
      <c r="AX286" s="125" t="n"/>
      <c r="AY286" s="125" t="n"/>
      <c r="AZ286" s="125" t="n"/>
      <c r="BA286" s="125" t="n"/>
      <c r="BB286" s="125" t="n"/>
      <c r="BC286" s="125" t="n"/>
      <c r="BD286" s="125" t="n"/>
      <c r="BE286" s="125" t="n"/>
      <c r="BF286" s="125" t="n"/>
      <c r="BG286" s="125" t="n"/>
      <c r="BH286" s="126" t="n"/>
      <c r="BI286" s="127" t="n"/>
    </row>
    <row r="287">
      <c r="A287" s="45" t="n">
        <v>19</v>
      </c>
      <c r="B287" s="56" t="n">
        <v>1</v>
      </c>
      <c r="C287" s="125" t="n"/>
      <c r="D287" s="125" t="n"/>
      <c r="E287" s="125" t="n"/>
      <c r="F287" s="125" t="n"/>
      <c r="G287" s="125" t="n"/>
      <c r="H287" s="125" t="n"/>
      <c r="I287" s="125" t="n"/>
      <c r="J287" s="125" t="n"/>
      <c r="K287" s="125" t="n"/>
      <c r="L287" s="125" t="n"/>
      <c r="M287" s="125" t="n"/>
      <c r="N287" s="125" t="n"/>
      <c r="O287" s="125" t="n"/>
      <c r="P287" s="125" t="n"/>
      <c r="Q287" s="125" t="n"/>
      <c r="R287" s="125" t="n"/>
      <c r="S287" s="125" t="n"/>
      <c r="T287" s="125" t="n"/>
      <c r="U287" s="125" t="n"/>
      <c r="V287" s="125" t="n"/>
      <c r="W287" s="125" t="n"/>
      <c r="X287" s="125" t="n"/>
      <c r="Y287" s="125" t="n"/>
      <c r="Z287" s="125" t="n"/>
      <c r="AA287" s="125" t="n"/>
      <c r="AB287" s="125" t="n"/>
      <c r="AC287" s="125" t="n"/>
      <c r="AD287" s="125" t="n"/>
      <c r="AE287" s="125" t="n"/>
      <c r="AF287" s="125" t="n"/>
      <c r="AG287" s="125" t="n"/>
      <c r="AH287" s="125" t="n"/>
      <c r="AI287" s="125" t="n"/>
      <c r="AJ287" s="125" t="n"/>
      <c r="AK287" s="125" t="n"/>
      <c r="AL287" s="125" t="n"/>
      <c r="AM287" s="125" t="n"/>
      <c r="AN287" s="125" t="n"/>
      <c r="AO287" s="125" t="n"/>
      <c r="AP287" s="125" t="n"/>
      <c r="AQ287" s="125" t="n"/>
      <c r="AR287" s="125" t="n"/>
      <c r="AS287" s="125" t="n"/>
      <c r="AT287" s="125" t="n"/>
      <c r="AU287" s="125" t="n"/>
      <c r="AV287" s="125" t="n"/>
      <c r="AW287" s="125" t="n"/>
      <c r="AX287" s="125" t="n"/>
      <c r="AY287" s="125" t="n"/>
      <c r="AZ287" s="125" t="n"/>
      <c r="BA287" s="125" t="n"/>
      <c r="BB287" s="125" t="n"/>
      <c r="BC287" s="125" t="n"/>
      <c r="BD287" s="125" t="n"/>
      <c r="BE287" s="125" t="n"/>
      <c r="BF287" s="125" t="n"/>
      <c r="BG287" s="125" t="n"/>
      <c r="BH287" s="126" t="n"/>
      <c r="BI287" s="127" t="n"/>
    </row>
    <row r="288">
      <c r="A288" s="45" t="n">
        <v>20</v>
      </c>
      <c r="B288" s="56" t="n">
        <v>1</v>
      </c>
      <c r="C288" s="125" t="n"/>
      <c r="D288" s="125" t="n"/>
      <c r="E288" s="125" t="n"/>
      <c r="F288" s="125" t="n"/>
      <c r="G288" s="125" t="n"/>
      <c r="H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A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c r="AT288" s="125" t="n"/>
      <c r="AU288" s="125" t="n"/>
      <c r="AV288" s="125" t="n"/>
      <c r="AW288" s="125" t="n"/>
      <c r="AX288" s="125" t="n"/>
      <c r="AY288" s="125" t="n"/>
      <c r="AZ288" s="125" t="n"/>
      <c r="BA288" s="125" t="n"/>
      <c r="BB288" s="125" t="n"/>
      <c r="BC288" s="125" t="n"/>
      <c r="BD288" s="125" t="n"/>
      <c r="BE288" s="125" t="n"/>
      <c r="BF288" s="125" t="n"/>
      <c r="BG288" s="125" t="n"/>
      <c r="BH288" s="126" t="n"/>
      <c r="BI288" s="127" t="n"/>
    </row>
    <row r="289">
      <c r="A289" s="45" t="n">
        <v>21</v>
      </c>
      <c r="B289" s="56" t="n">
        <v>1</v>
      </c>
      <c r="C289" s="125" t="n"/>
      <c r="D289" s="125" t="n"/>
      <c r="E289" s="125" t="n"/>
      <c r="F289" s="125" t="n"/>
      <c r="G289" s="125" t="n"/>
      <c r="H289" s="125" t="n"/>
      <c r="I289" s="125" t="n"/>
      <c r="J289" s="125" t="n"/>
      <c r="K289" s="125" t="n"/>
      <c r="L289" s="125" t="n"/>
      <c r="M289" s="125" t="n"/>
      <c r="N289" s="125" t="n"/>
      <c r="O289" s="125" t="n"/>
      <c r="P289" s="125" t="n"/>
      <c r="Q289" s="125" t="n"/>
      <c r="R289" s="125" t="n"/>
      <c r="S289" s="125" t="n"/>
      <c r="T289" s="125" t="n"/>
      <c r="U289" s="125" t="n"/>
      <c r="V289" s="125" t="n"/>
      <c r="W289" s="125" t="n"/>
      <c r="X289" s="125" t="n"/>
      <c r="Y289" s="125" t="n"/>
      <c r="Z289" s="125" t="n"/>
      <c r="AA289" s="125" t="n"/>
      <c r="AB289" s="125" t="n"/>
      <c r="AC289" s="125" t="n"/>
      <c r="AD289" s="125" t="n"/>
      <c r="AE289" s="125" t="n"/>
      <c r="AF289" s="125" t="n"/>
      <c r="AG289" s="125" t="n"/>
      <c r="AH289" s="125" t="n"/>
      <c r="AI289" s="125" t="n"/>
      <c r="AJ289" s="125" t="n"/>
      <c r="AK289" s="125" t="n"/>
      <c r="AL289" s="125" t="n"/>
      <c r="AM289" s="125" t="n"/>
      <c r="AN289" s="125" t="n"/>
      <c r="AO289" s="125" t="n"/>
      <c r="AP289" s="125" t="n"/>
      <c r="AQ289" s="125" t="n"/>
      <c r="AR289" s="125" t="n"/>
      <c r="AS289" s="125" t="n"/>
      <c r="AT289" s="125" t="n"/>
      <c r="AU289" s="125" t="n"/>
      <c r="AV289" s="125" t="n"/>
      <c r="AW289" s="125" t="n"/>
      <c r="AX289" s="125" t="n"/>
      <c r="AY289" s="125" t="n"/>
      <c r="AZ289" s="125" t="n"/>
      <c r="BA289" s="125" t="n"/>
      <c r="BB289" s="125" t="n"/>
      <c r="BC289" s="125" t="n"/>
      <c r="BD289" s="125" t="n"/>
      <c r="BE289" s="125" t="n"/>
      <c r="BF289" s="125" t="n"/>
      <c r="BG289" s="125" t="n"/>
      <c r="BH289" s="126" t="n"/>
      <c r="BI289" s="127" t="n"/>
    </row>
    <row r="290">
      <c r="A290" s="45" t="n">
        <v>22</v>
      </c>
      <c r="B290" s="56" t="n">
        <v>1</v>
      </c>
      <c r="C290" s="125" t="n"/>
      <c r="D290" s="125" t="n"/>
      <c r="E290" s="125" t="n"/>
      <c r="F290" s="125" t="n"/>
      <c r="G290" s="125" t="n"/>
      <c r="H290" s="125" t="n"/>
      <c r="I290" s="125" t="n"/>
      <c r="J290" s="125" t="n"/>
      <c r="K290" s="125" t="n"/>
      <c r="L290" s="125" t="n"/>
      <c r="M290" s="125" t="n"/>
      <c r="N290" s="125" t="n"/>
      <c r="O290" s="125" t="n"/>
      <c r="P290" s="125" t="n"/>
      <c r="Q290" s="125" t="n"/>
      <c r="R290" s="125" t="n"/>
      <c r="S290" s="125" t="n"/>
      <c r="T290" s="125" t="n"/>
      <c r="U290" s="125" t="n"/>
      <c r="V290" s="125" t="n"/>
      <c r="W290" s="125" t="n"/>
      <c r="X290" s="125" t="n"/>
      <c r="Y290" s="125" t="n"/>
      <c r="Z290" s="125" t="n"/>
      <c r="AA290" s="125" t="n"/>
      <c r="AB290" s="125" t="n"/>
      <c r="AC290" s="125" t="n"/>
      <c r="AD290" s="125" t="n"/>
      <c r="AE290" s="125" t="n"/>
      <c r="AF290" s="125" t="n"/>
      <c r="AG290" s="125" t="n"/>
      <c r="AH290" s="125" t="n"/>
      <c r="AI290" s="125" t="n"/>
      <c r="AJ290" s="125" t="n"/>
      <c r="AK290" s="125" t="n"/>
      <c r="AL290" s="125" t="n"/>
      <c r="AM290" s="125" t="n"/>
      <c r="AN290" s="125" t="n"/>
      <c r="AO290" s="125" t="n"/>
      <c r="AP290" s="125" t="n"/>
      <c r="AQ290" s="125" t="n"/>
      <c r="AR290" s="125" t="n"/>
      <c r="AS290" s="125" t="n"/>
      <c r="AT290" s="125" t="n"/>
      <c r="AU290" s="125" t="n"/>
      <c r="AV290" s="125" t="n"/>
      <c r="AW290" s="125" t="n"/>
      <c r="AX290" s="125" t="n"/>
      <c r="AY290" s="125" t="n"/>
      <c r="AZ290" s="125" t="n"/>
      <c r="BA290" s="125" t="n"/>
      <c r="BB290" s="125" t="n"/>
      <c r="BC290" s="125" t="n"/>
      <c r="BD290" s="125" t="n"/>
      <c r="BE290" s="125" t="n"/>
      <c r="BF290" s="125" t="n"/>
      <c r="BG290" s="125" t="n"/>
      <c r="BH290" s="126" t="n"/>
      <c r="BI290" s="127" t="n"/>
    </row>
    <row r="291">
      <c r="A291" s="45" t="n">
        <v>23</v>
      </c>
      <c r="B291" s="56" t="n">
        <v>1</v>
      </c>
      <c r="C291" s="125" t="n"/>
      <c r="D291" s="125" t="n"/>
      <c r="E291" s="125" t="n"/>
      <c r="F291" s="125" t="n"/>
      <c r="G291" s="125" t="n"/>
      <c r="H291" s="125" t="n"/>
      <c r="I291" s="125" t="n"/>
      <c r="J291" s="125" t="n"/>
      <c r="K291" s="125" t="n"/>
      <c r="L291" s="125" t="n"/>
      <c r="M291" s="125" t="n"/>
      <c r="N291" s="125" t="n"/>
      <c r="O291" s="125" t="n"/>
      <c r="P291" s="125" t="n"/>
      <c r="Q291" s="125" t="n"/>
      <c r="R291" s="125" t="n"/>
      <c r="S291" s="125" t="n"/>
      <c r="T291" s="125" t="n"/>
      <c r="U291" s="125" t="n"/>
      <c r="V291" s="125" t="n"/>
      <c r="W291" s="125" t="n"/>
      <c r="X291" s="125" t="n"/>
      <c r="Y291" s="125" t="n"/>
      <c r="Z291" s="125" t="n"/>
      <c r="AA291" s="125" t="n"/>
      <c r="AB291" s="125" t="n"/>
      <c r="AC291" s="125" t="n"/>
      <c r="AD291" s="125" t="n"/>
      <c r="AE291" s="125" t="n"/>
      <c r="AF291" s="125" t="n"/>
      <c r="AG291" s="125" t="n"/>
      <c r="AH291" s="125" t="n"/>
      <c r="AI291" s="125" t="n"/>
      <c r="AJ291" s="125" t="n"/>
      <c r="AK291" s="125" t="n"/>
      <c r="AL291" s="125" t="n"/>
      <c r="AM291" s="125" t="n"/>
      <c r="AN291" s="125" t="n"/>
      <c r="AO291" s="125" t="n"/>
      <c r="AP291" s="125" t="n"/>
      <c r="AQ291" s="125" t="n"/>
      <c r="AR291" s="125" t="n"/>
      <c r="AS291" s="125" t="n"/>
      <c r="AT291" s="125" t="n"/>
      <c r="AU291" s="125" t="n"/>
      <c r="AV291" s="125" t="n"/>
      <c r="AW291" s="125" t="n"/>
      <c r="AX291" s="125" t="n"/>
      <c r="AY291" s="125" t="n"/>
      <c r="AZ291" s="125" t="n"/>
      <c r="BA291" s="125" t="n"/>
      <c r="BB291" s="125" t="n"/>
      <c r="BC291" s="125" t="n"/>
      <c r="BD291" s="125" t="n"/>
      <c r="BE291" s="125" t="n"/>
      <c r="BF291" s="125" t="n"/>
      <c r="BG291" s="125" t="n"/>
      <c r="BH291" s="126" t="n"/>
      <c r="BI291" s="127" t="n"/>
    </row>
    <row r="292">
      <c r="A292" s="45" t="n">
        <v>24</v>
      </c>
      <c r="B292" s="56" t="n">
        <v>1</v>
      </c>
      <c r="C292" s="125" t="n"/>
      <c r="D292" s="125" t="n"/>
      <c r="E292" s="125" t="n"/>
      <c r="F292" s="125" t="n"/>
      <c r="G292" s="125" t="n"/>
      <c r="H292" s="125" t="n"/>
      <c r="I292" s="125" t="n"/>
      <c r="J292" s="125" t="n"/>
      <c r="K292" s="125" t="n"/>
      <c r="L292" s="125" t="n"/>
      <c r="M292" s="125" t="n"/>
      <c r="N292" s="125" t="n"/>
      <c r="O292" s="125" t="n"/>
      <c r="P292" s="125" t="n"/>
      <c r="Q292" s="125" t="n"/>
      <c r="R292" s="125" t="n"/>
      <c r="S292" s="125" t="n"/>
      <c r="T292" s="125" t="n"/>
      <c r="U292" s="125" t="n"/>
      <c r="V292" s="125" t="n"/>
      <c r="W292" s="125" t="n"/>
      <c r="X292" s="125" t="n"/>
      <c r="Y292" s="125" t="n"/>
      <c r="Z292" s="125" t="n"/>
      <c r="AA292" s="125" t="n"/>
      <c r="AB292" s="125" t="n"/>
      <c r="AC292" s="125" t="n"/>
      <c r="AD292" s="125" t="n"/>
      <c r="AE292" s="125" t="n"/>
      <c r="AF292" s="125" t="n"/>
      <c r="AG292" s="125" t="n"/>
      <c r="AH292" s="125" t="n"/>
      <c r="AI292" s="125" t="n"/>
      <c r="AJ292" s="125" t="n"/>
      <c r="AK292" s="125" t="n"/>
      <c r="AL292" s="125" t="n"/>
      <c r="AM292" s="125" t="n"/>
      <c r="AN292" s="125" t="n"/>
      <c r="AO292" s="125" t="n"/>
      <c r="AP292" s="125" t="n"/>
      <c r="AQ292" s="125" t="n"/>
      <c r="AR292" s="125" t="n"/>
      <c r="AS292" s="125" t="n"/>
      <c r="AT292" s="125" t="n"/>
      <c r="AU292" s="125" t="n"/>
      <c r="AV292" s="125" t="n"/>
      <c r="AW292" s="125" t="n"/>
      <c r="AX292" s="125" t="n"/>
      <c r="AY292" s="125" t="n"/>
      <c r="AZ292" s="125" t="n"/>
      <c r="BA292" s="125" t="n"/>
      <c r="BB292" s="125" t="n"/>
      <c r="BC292" s="125" t="n"/>
      <c r="BD292" s="125" t="n"/>
      <c r="BE292" s="125" t="n"/>
      <c r="BF292" s="125" t="n"/>
      <c r="BG292" s="125" t="n"/>
      <c r="BH292" s="126" t="n"/>
      <c r="BI292" s="127" t="n"/>
    </row>
    <row r="293">
      <c r="A293" s="45" t="n">
        <v>25</v>
      </c>
      <c r="B293" s="56" t="n">
        <v>1</v>
      </c>
      <c r="C293" s="125" t="n"/>
      <c r="D293" s="125" t="n"/>
      <c r="E293" s="125" t="n"/>
      <c r="F293" s="125" t="n"/>
      <c r="G293" s="125" t="n"/>
      <c r="H293" s="125" t="n"/>
      <c r="I293" s="125" t="n"/>
      <c r="J293" s="125" t="n"/>
      <c r="K293" s="125" t="n"/>
      <c r="L293" s="125" t="n"/>
      <c r="M293" s="125" t="n"/>
      <c r="N293" s="125" t="n"/>
      <c r="O293" s="125" t="n"/>
      <c r="P293" s="125" t="n"/>
      <c r="Q293" s="125" t="n"/>
      <c r="R293" s="125" t="n"/>
      <c r="S293" s="125" t="n"/>
      <c r="T293" s="125" t="n"/>
      <c r="U293" s="125" t="n"/>
      <c r="V293" s="125" t="n"/>
      <c r="W293" s="125" t="n"/>
      <c r="X293" s="125" t="n"/>
      <c r="Y293" s="125" t="n"/>
      <c r="Z293" s="125" t="n"/>
      <c r="AA293" s="125" t="n"/>
      <c r="AB293" s="125" t="n"/>
      <c r="AC293" s="125" t="n"/>
      <c r="AD293" s="125" t="n"/>
      <c r="AE293" s="125" t="n"/>
      <c r="AF293" s="125" t="n"/>
      <c r="AG293" s="125" t="n"/>
      <c r="AH293" s="125" t="n"/>
      <c r="AI293" s="125" t="n"/>
      <c r="AJ293" s="125" t="n"/>
      <c r="AK293" s="125" t="n"/>
      <c r="AL293" s="125" t="n"/>
      <c r="AM293" s="125" t="n"/>
      <c r="AN293" s="125" t="n"/>
      <c r="AO293" s="125" t="n"/>
      <c r="AP293" s="125" t="n"/>
      <c r="AQ293" s="125" t="n"/>
      <c r="AR293" s="125" t="n"/>
      <c r="AS293" s="125" t="n"/>
      <c r="AT293" s="125" t="n"/>
      <c r="AU293" s="125" t="n"/>
      <c r="AV293" s="125" t="n"/>
      <c r="AW293" s="125" t="n"/>
      <c r="AX293" s="125" t="n"/>
      <c r="AY293" s="125" t="n"/>
      <c r="AZ293" s="125" t="n"/>
      <c r="BA293" s="125" t="n"/>
      <c r="BB293" s="125" t="n"/>
      <c r="BC293" s="125" t="n"/>
      <c r="BD293" s="125" t="n"/>
      <c r="BE293" s="125" t="n"/>
      <c r="BF293" s="125" t="n"/>
      <c r="BG293" s="125" t="n"/>
      <c r="BH293" s="126" t="n"/>
      <c r="BI293" s="127" t="n"/>
    </row>
    <row r="294">
      <c r="A294" s="45" t="n">
        <v>26</v>
      </c>
      <c r="B294" s="56" t="n">
        <v>1</v>
      </c>
      <c r="C294" s="125" t="n"/>
      <c r="D294" s="125" t="n"/>
      <c r="E294" s="125" t="n"/>
      <c r="F294" s="125" t="n"/>
      <c r="G294" s="125" t="n"/>
      <c r="H294" s="125" t="n"/>
      <c r="I294" s="125" t="n"/>
      <c r="J294" s="125" t="n"/>
      <c r="K294" s="125" t="n"/>
      <c r="L294" s="125" t="n"/>
      <c r="M294" s="125" t="n"/>
      <c r="N294" s="125" t="n"/>
      <c r="O294" s="125" t="n"/>
      <c r="P294" s="125" t="n"/>
      <c r="Q294" s="125" t="n"/>
      <c r="R294" s="125" t="n"/>
      <c r="S294" s="125" t="n"/>
      <c r="T294" s="125" t="n"/>
      <c r="U294" s="125" t="n"/>
      <c r="V294" s="125" t="n"/>
      <c r="W294" s="125" t="n"/>
      <c r="X294" s="125" t="n"/>
      <c r="Y294" s="125" t="n"/>
      <c r="Z294" s="125" t="n"/>
      <c r="AA294" s="125" t="n"/>
      <c r="AB294" s="125" t="n"/>
      <c r="AC294" s="125" t="n"/>
      <c r="AD294" s="125" t="n"/>
      <c r="AE294" s="125" t="n"/>
      <c r="AF294" s="125" t="n"/>
      <c r="AG294" s="125" t="n"/>
      <c r="AH294" s="125" t="n"/>
      <c r="AI294" s="125" t="n"/>
      <c r="AJ294" s="125" t="n"/>
      <c r="AK294" s="125" t="n"/>
      <c r="AL294" s="125" t="n"/>
      <c r="AM294" s="125" t="n"/>
      <c r="AN294" s="125" t="n"/>
      <c r="AO294" s="125" t="n"/>
      <c r="AP294" s="125" t="n"/>
      <c r="AQ294" s="125" t="n"/>
      <c r="AR294" s="125" t="n"/>
      <c r="AS294" s="125" t="n"/>
      <c r="AT294" s="125" t="n"/>
      <c r="AU294" s="125" t="n"/>
      <c r="AV294" s="125" t="n"/>
      <c r="AW294" s="125" t="n"/>
      <c r="AX294" s="125" t="n"/>
      <c r="AY294" s="125" t="n"/>
      <c r="AZ294" s="125" t="n"/>
      <c r="BA294" s="125" t="n"/>
      <c r="BB294" s="125" t="n"/>
      <c r="BC294" s="125" t="n"/>
      <c r="BD294" s="125" t="n"/>
      <c r="BE294" s="125" t="n"/>
      <c r="BF294" s="125" t="n"/>
      <c r="BG294" s="125" t="n"/>
      <c r="BH294" s="126" t="n"/>
      <c r="BI294" s="127" t="n"/>
    </row>
    <row r="295">
      <c r="A295" s="45" t="n">
        <v>27</v>
      </c>
      <c r="B295" s="56" t="n">
        <v>1</v>
      </c>
      <c r="C295" s="125" t="n"/>
      <c r="D295" s="125" t="n"/>
      <c r="E295" s="125" t="n"/>
      <c r="F295" s="125" t="n"/>
      <c r="G295" s="125" t="n"/>
      <c r="H295" s="125" t="n"/>
      <c r="I295" s="125" t="n"/>
      <c r="J295" s="125" t="n"/>
      <c r="K295" s="125" t="n"/>
      <c r="L295" s="125" t="n"/>
      <c r="M295" s="125" t="n"/>
      <c r="N295" s="125" t="n"/>
      <c r="O295" s="125" t="n"/>
      <c r="P295" s="125" t="n"/>
      <c r="Q295" s="125" t="n"/>
      <c r="R295" s="125" t="n"/>
      <c r="S295" s="125" t="n"/>
      <c r="T295" s="125" t="n"/>
      <c r="U295" s="125" t="n"/>
      <c r="V295" s="125" t="n"/>
      <c r="W295" s="125" t="n"/>
      <c r="X295" s="125" t="n"/>
      <c r="Y295" s="125" t="n"/>
      <c r="Z295" s="125" t="n"/>
      <c r="AA295" s="125" t="n"/>
      <c r="AB295" s="125" t="n"/>
      <c r="AC295" s="125" t="n"/>
      <c r="AD295" s="125" t="n"/>
      <c r="AE295" s="125" t="n"/>
      <c r="AF295" s="125" t="n"/>
      <c r="AG295" s="125" t="n"/>
      <c r="AH295" s="125" t="n"/>
      <c r="AI295" s="125" t="n"/>
      <c r="AJ295" s="125" t="n"/>
      <c r="AK295" s="125" t="n"/>
      <c r="AL295" s="125" t="n"/>
      <c r="AM295" s="125" t="n"/>
      <c r="AN295" s="125" t="n"/>
      <c r="AO295" s="125" t="n"/>
      <c r="AP295" s="125" t="n"/>
      <c r="AQ295" s="125" t="n"/>
      <c r="AR295" s="125" t="n"/>
      <c r="AS295" s="125" t="n"/>
      <c r="AT295" s="125" t="n"/>
      <c r="AU295" s="125" t="n"/>
      <c r="AV295" s="125" t="n"/>
      <c r="AW295" s="125" t="n"/>
      <c r="AX295" s="125" t="n"/>
      <c r="AY295" s="125" t="n"/>
      <c r="AZ295" s="125" t="n"/>
      <c r="BA295" s="125" t="n"/>
      <c r="BB295" s="125" t="n"/>
      <c r="BC295" s="125" t="n"/>
      <c r="BD295" s="125" t="n"/>
      <c r="BE295" s="125" t="n"/>
      <c r="BF295" s="125" t="n"/>
      <c r="BG295" s="125" t="n"/>
      <c r="BH295" s="126" t="n"/>
      <c r="BI295" s="127" t="n"/>
    </row>
    <row r="296">
      <c r="A296" s="45" t="n">
        <v>28</v>
      </c>
      <c r="B296" s="56" t="n">
        <v>1</v>
      </c>
      <c r="C296" s="125" t="n"/>
      <c r="D296" s="125" t="n"/>
      <c r="E296" s="125" t="n"/>
      <c r="F296" s="125" t="n"/>
      <c r="G296" s="125" t="n"/>
      <c r="H296" s="125" t="n"/>
      <c r="I296" s="125" t="n"/>
      <c r="J296" s="125" t="n"/>
      <c r="K296" s="125" t="n"/>
      <c r="L296" s="125" t="n"/>
      <c r="M296" s="125" t="n"/>
      <c r="N296" s="125" t="n"/>
      <c r="O296" s="125" t="n"/>
      <c r="P296" s="125" t="n"/>
      <c r="Q296" s="125" t="n"/>
      <c r="R296" s="125" t="n"/>
      <c r="S296" s="125" t="n"/>
      <c r="T296" s="125" t="n"/>
      <c r="U296" s="125" t="n"/>
      <c r="V296" s="125" t="n"/>
      <c r="W296" s="125" t="n"/>
      <c r="X296" s="125" t="n"/>
      <c r="Y296" s="125" t="n"/>
      <c r="Z296" s="125" t="n"/>
      <c r="AA296" s="125" t="n"/>
      <c r="AB296" s="125" t="n"/>
      <c r="AC296" s="125" t="n"/>
      <c r="AD296" s="125" t="n"/>
      <c r="AE296" s="125" t="n"/>
      <c r="AF296" s="125" t="n"/>
      <c r="AG296" s="125" t="n"/>
      <c r="AH296" s="125" t="n"/>
      <c r="AI296" s="125" t="n"/>
      <c r="AJ296" s="125" t="n"/>
      <c r="AK296" s="125" t="n"/>
      <c r="AL296" s="125" t="n"/>
      <c r="AM296" s="125" t="n"/>
      <c r="AN296" s="125" t="n"/>
      <c r="AO296" s="125" t="n"/>
      <c r="AP296" s="125" t="n"/>
      <c r="AQ296" s="125" t="n"/>
      <c r="AR296" s="125" t="n"/>
      <c r="AS296" s="125" t="n"/>
      <c r="AT296" s="125" t="n"/>
      <c r="AU296" s="125" t="n"/>
      <c r="AV296" s="125" t="n"/>
      <c r="AW296" s="125" t="n"/>
      <c r="AX296" s="125" t="n"/>
      <c r="AY296" s="125" t="n"/>
      <c r="AZ296" s="125" t="n"/>
      <c r="BA296" s="125" t="n"/>
      <c r="BB296" s="125" t="n"/>
      <c r="BC296" s="125" t="n"/>
      <c r="BD296" s="125" t="n"/>
      <c r="BE296" s="125" t="n"/>
      <c r="BF296" s="125" t="n"/>
      <c r="BG296" s="125" t="n"/>
      <c r="BH296" s="126" t="n"/>
      <c r="BI296" s="127" t="n"/>
    </row>
    <row r="297">
      <c r="A297" s="45" t="n">
        <v>29</v>
      </c>
      <c r="B297" s="56" t="n">
        <v>1</v>
      </c>
      <c r="C297" s="125" t="n"/>
      <c r="D297" s="125" t="n"/>
      <c r="E297" s="125" t="n"/>
      <c r="F297" s="125" t="n"/>
      <c r="G297" s="125" t="n"/>
      <c r="H297" s="125" t="n"/>
      <c r="I297" s="125" t="n"/>
      <c r="J297" s="125" t="n"/>
      <c r="K297" s="125" t="n"/>
      <c r="L297" s="125" t="n"/>
      <c r="M297" s="125" t="n"/>
      <c r="N297" s="125" t="n"/>
      <c r="O297" s="125" t="n"/>
      <c r="P297" s="125" t="n"/>
      <c r="Q297" s="125" t="n"/>
      <c r="R297" s="125" t="n"/>
      <c r="S297" s="125" t="n"/>
      <c r="T297" s="125" t="n"/>
      <c r="U297" s="125" t="n"/>
      <c r="V297" s="125" t="n"/>
      <c r="W297" s="125" t="n"/>
      <c r="X297" s="125" t="n"/>
      <c r="Y297" s="125" t="n"/>
      <c r="Z297" s="125" t="n"/>
      <c r="AA297" s="125" t="n"/>
      <c r="AB297" s="125" t="n"/>
      <c r="AC297" s="125" t="n"/>
      <c r="AD297" s="125" t="n"/>
      <c r="AE297" s="125" t="n"/>
      <c r="AF297" s="125" t="n"/>
      <c r="AG297" s="125" t="n"/>
      <c r="AH297" s="125" t="n"/>
      <c r="AI297" s="125" t="n"/>
      <c r="AJ297" s="125" t="n"/>
      <c r="AK297" s="125" t="n"/>
      <c r="AL297" s="125" t="n"/>
      <c r="AM297" s="125" t="n"/>
      <c r="AN297" s="125" t="n"/>
      <c r="AO297" s="125" t="n"/>
      <c r="AP297" s="125" t="n"/>
      <c r="AQ297" s="125" t="n"/>
      <c r="AR297" s="125" t="n"/>
      <c r="AS297" s="125" t="n"/>
      <c r="AT297" s="125" t="n"/>
      <c r="AU297" s="125" t="n"/>
      <c r="AV297" s="125" t="n"/>
      <c r="AW297" s="125" t="n"/>
      <c r="AX297" s="125" t="n"/>
      <c r="AY297" s="125" t="n"/>
      <c r="AZ297" s="125" t="n"/>
      <c r="BA297" s="125" t="n"/>
      <c r="BB297" s="125" t="n"/>
      <c r="BC297" s="125" t="n"/>
      <c r="BD297" s="125" t="n"/>
      <c r="BE297" s="125" t="n"/>
      <c r="BF297" s="125" t="n"/>
      <c r="BG297" s="125" t="n"/>
      <c r="BH297" s="126" t="n"/>
      <c r="BI297" s="127" t="n"/>
    </row>
    <row r="298">
      <c r="A298" s="45" t="n">
        <v>30</v>
      </c>
      <c r="B298" s="56" t="n">
        <v>1</v>
      </c>
      <c r="C298" s="125" t="n"/>
      <c r="D298" s="125" t="n"/>
      <c r="E298" s="125" t="n"/>
      <c r="F298" s="125" t="n"/>
      <c r="G298" s="125" t="n"/>
      <c r="H298" s="125" t="n"/>
      <c r="I298" s="125" t="n"/>
      <c r="J298" s="125" t="n"/>
      <c r="K298" s="125" t="n"/>
      <c r="L298" s="125" t="n"/>
      <c r="M298" s="125" t="n"/>
      <c r="N298" s="125" t="n"/>
      <c r="O298" s="125" t="n"/>
      <c r="P298" s="125" t="n"/>
      <c r="Q298" s="125" t="n"/>
      <c r="R298" s="125" t="n"/>
      <c r="S298" s="125" t="n"/>
      <c r="T298" s="125" t="n"/>
      <c r="U298" s="125" t="n"/>
      <c r="V298" s="125" t="n"/>
      <c r="W298" s="125" t="n"/>
      <c r="X298" s="125" t="n"/>
      <c r="Y298" s="125" t="n"/>
      <c r="Z298" s="125" t="n"/>
      <c r="AA298" s="125" t="n"/>
      <c r="AB298" s="125" t="n"/>
      <c r="AC298" s="125" t="n"/>
      <c r="AD298" s="125" t="n"/>
      <c r="AE298" s="125" t="n"/>
      <c r="AF298" s="125" t="n"/>
      <c r="AG298" s="125" t="n"/>
      <c r="AH298" s="125" t="n"/>
      <c r="AI298" s="125" t="n"/>
      <c r="AJ298" s="125" t="n"/>
      <c r="AK298" s="125" t="n"/>
      <c r="AL298" s="125" t="n"/>
      <c r="AM298" s="125" t="n"/>
      <c r="AN298" s="125" t="n"/>
      <c r="AO298" s="125" t="n"/>
      <c r="AP298" s="125" t="n"/>
      <c r="AQ298" s="125" t="n"/>
      <c r="AR298" s="125" t="n"/>
      <c r="AS298" s="125" t="n"/>
      <c r="AT298" s="125" t="n"/>
      <c r="AU298" s="125" t="n"/>
      <c r="AV298" s="125" t="n"/>
      <c r="AW298" s="125" t="n"/>
      <c r="AX298" s="125" t="n"/>
      <c r="AY298" s="125" t="n"/>
      <c r="AZ298" s="125" t="n"/>
      <c r="BA298" s="125" t="n"/>
      <c r="BB298" s="125" t="n"/>
      <c r="BC298" s="125" t="n"/>
      <c r="BD298" s="125" t="n"/>
      <c r="BE298" s="125" t="n"/>
      <c r="BF298" s="125" t="n"/>
      <c r="BG298" s="125" t="n"/>
      <c r="BH298" s="126" t="n"/>
      <c r="BI298" s="127" t="n"/>
    </row>
    <row r="299">
      <c r="A299" s="45" t="n">
        <v>31</v>
      </c>
      <c r="B299" s="56" t="n">
        <v>1</v>
      </c>
      <c r="C299" s="125" t="n"/>
      <c r="D299" s="125" t="n"/>
      <c r="E299" s="125" t="n"/>
      <c r="F299" s="125" t="n"/>
      <c r="G299" s="125" t="n"/>
      <c r="H299" s="125" t="n"/>
      <c r="I299" s="125" t="n"/>
      <c r="J299" s="125" t="n"/>
      <c r="K299" s="125" t="n"/>
      <c r="L299" s="125" t="n"/>
      <c r="M299" s="125" t="n"/>
      <c r="N299" s="125" t="n"/>
      <c r="O299" s="125" t="n"/>
      <c r="P299" s="125" t="n"/>
      <c r="Q299" s="125" t="n"/>
      <c r="R299" s="125" t="n"/>
      <c r="S299" s="125" t="n"/>
      <c r="T299" s="125" t="n"/>
      <c r="U299" s="125" t="n"/>
      <c r="V299" s="125" t="n"/>
      <c r="W299" s="125" t="n"/>
      <c r="X299" s="125" t="n"/>
      <c r="Y299" s="125" t="n"/>
      <c r="Z299" s="125" t="n"/>
      <c r="AA299" s="125" t="n"/>
      <c r="AB299" s="125" t="n"/>
      <c r="AC299" s="125" t="n"/>
      <c r="AD299" s="125" t="n"/>
      <c r="AE299" s="125" t="n"/>
      <c r="AF299" s="125" t="n"/>
      <c r="AG299" s="125" t="n"/>
      <c r="AH299" s="125" t="n"/>
      <c r="AI299" s="125" t="n"/>
      <c r="AJ299" s="125" t="n"/>
      <c r="AK299" s="125" t="n"/>
      <c r="AL299" s="125" t="n"/>
      <c r="AM299" s="125" t="n"/>
      <c r="AN299" s="125" t="n"/>
      <c r="AO299" s="125" t="n"/>
      <c r="AP299" s="125" t="n"/>
      <c r="AQ299" s="125" t="n"/>
      <c r="AR299" s="125" t="n"/>
      <c r="AS299" s="125" t="n"/>
      <c r="AT299" s="125" t="n"/>
      <c r="AU299" s="125" t="n"/>
      <c r="AV299" s="125" t="n"/>
      <c r="AW299" s="125" t="n"/>
      <c r="AX299" s="125" t="n"/>
      <c r="AY299" s="125" t="n"/>
      <c r="AZ299" s="125" t="n"/>
      <c r="BA299" s="125" t="n"/>
      <c r="BB299" s="125" t="n"/>
      <c r="BC299" s="125" t="n"/>
      <c r="BD299" s="125" t="n"/>
      <c r="BE299" s="125" t="n"/>
      <c r="BF299" s="125" t="n"/>
      <c r="BG299" s="125" t="n"/>
      <c r="BH299" s="126" t="n"/>
      <c r="BI299" s="127" t="n"/>
    </row>
    <row r="300">
      <c r="A300" s="45" t="n">
        <v>32</v>
      </c>
      <c r="B300" s="56" t="n">
        <v>1</v>
      </c>
      <c r="C300" s="125" t="n"/>
      <c r="D300" s="125" t="n"/>
      <c r="E300" s="125" t="n"/>
      <c r="F300" s="125" t="n"/>
      <c r="G300" s="125" t="n"/>
      <c r="H300" s="125" t="n"/>
      <c r="I300" s="125" t="n"/>
      <c r="J300" s="125" t="n"/>
      <c r="K300" s="125" t="n"/>
      <c r="L300" s="125" t="n"/>
      <c r="M300" s="125" t="n"/>
      <c r="N300" s="125" t="n"/>
      <c r="O300" s="125" t="n"/>
      <c r="P300" s="125" t="n"/>
      <c r="Q300" s="125" t="n"/>
      <c r="R300" s="125" t="n"/>
      <c r="S300" s="125" t="n"/>
      <c r="T300" s="125" t="n"/>
      <c r="U300" s="125" t="n"/>
      <c r="V300" s="125" t="n"/>
      <c r="W300" s="125" t="n"/>
      <c r="X300" s="125" t="n"/>
      <c r="Y300" s="125" t="n"/>
      <c r="Z300" s="125" t="n"/>
      <c r="AA300" s="125" t="n"/>
      <c r="AB300" s="125" t="n"/>
      <c r="AC300" s="125" t="n"/>
      <c r="AD300" s="125" t="n"/>
      <c r="AE300" s="125" t="n"/>
      <c r="AF300" s="125" t="n"/>
      <c r="AG300" s="125" t="n"/>
      <c r="AH300" s="125" t="n"/>
      <c r="AI300" s="125" t="n"/>
      <c r="AJ300" s="125" t="n"/>
      <c r="AK300" s="125" t="n"/>
      <c r="AL300" s="125" t="n"/>
      <c r="AM300" s="125" t="n"/>
      <c r="AN300" s="125" t="n"/>
      <c r="AO300" s="125" t="n"/>
      <c r="AP300" s="125" t="n"/>
      <c r="AQ300" s="125" t="n"/>
      <c r="AR300" s="125" t="n"/>
      <c r="AS300" s="125" t="n"/>
      <c r="AT300" s="125" t="n"/>
      <c r="AU300" s="125" t="n"/>
      <c r="AV300" s="125" t="n"/>
      <c r="AW300" s="125" t="n"/>
      <c r="AX300" s="125" t="n"/>
      <c r="AY300" s="125" t="n"/>
      <c r="AZ300" s="125" t="n"/>
      <c r="BA300" s="125" t="n"/>
      <c r="BB300" s="125" t="n"/>
      <c r="BC300" s="125" t="n"/>
      <c r="BD300" s="125" t="n"/>
      <c r="BE300" s="125" t="n"/>
      <c r="BF300" s="125" t="n"/>
      <c r="BG300" s="125" t="n"/>
      <c r="BH300" s="126" t="n"/>
      <c r="BI300" s="127" t="n"/>
    </row>
    <row r="301">
      <c r="A301" s="45" t="n">
        <v>33</v>
      </c>
      <c r="B301" s="56" t="n">
        <v>1</v>
      </c>
      <c r="C301" s="125" t="n"/>
      <c r="D301" s="125" t="n"/>
      <c r="E301" s="125" t="n"/>
      <c r="F301" s="125" t="n"/>
      <c r="G301" s="125" t="n"/>
      <c r="H301" s="125" t="n"/>
      <c r="I301" s="125" t="n"/>
      <c r="J301" s="125" t="n"/>
      <c r="K301" s="125" t="n"/>
      <c r="L301" s="125" t="n"/>
      <c r="M301" s="125" t="n"/>
      <c r="N301" s="125" t="n"/>
      <c r="O301" s="125" t="n"/>
      <c r="P301" s="125" t="n"/>
      <c r="Q301" s="125" t="n"/>
      <c r="R301" s="125" t="n"/>
      <c r="S301" s="125" t="n"/>
      <c r="T301" s="125" t="n"/>
      <c r="U301" s="125" t="n"/>
      <c r="V301" s="125" t="n"/>
      <c r="W301" s="125" t="n"/>
      <c r="X301" s="125" t="n"/>
      <c r="Y301" s="125" t="n"/>
      <c r="Z301" s="125" t="n"/>
      <c r="AA301" s="125" t="n"/>
      <c r="AB301" s="125" t="n"/>
      <c r="AC301" s="125" t="n"/>
      <c r="AD301" s="125" t="n"/>
      <c r="AE301" s="125" t="n"/>
      <c r="AF301" s="125" t="n"/>
      <c r="AG301" s="125" t="n"/>
      <c r="AH301" s="125" t="n"/>
      <c r="AI301" s="125" t="n"/>
      <c r="AJ301" s="125" t="n"/>
      <c r="AK301" s="125" t="n"/>
      <c r="AL301" s="125" t="n"/>
      <c r="AM301" s="125" t="n"/>
      <c r="AN301" s="125" t="n"/>
      <c r="AO301" s="125" t="n"/>
      <c r="AP301" s="125" t="n"/>
      <c r="AQ301" s="125" t="n"/>
      <c r="AR301" s="125" t="n"/>
      <c r="AS301" s="125" t="n"/>
      <c r="AT301" s="125" t="n"/>
      <c r="AU301" s="125" t="n"/>
      <c r="AV301" s="125" t="n"/>
      <c r="AW301" s="125" t="n"/>
      <c r="AX301" s="125" t="n"/>
      <c r="AY301" s="125" t="n"/>
      <c r="AZ301" s="125" t="n"/>
      <c r="BA301" s="125" t="n"/>
      <c r="BB301" s="125" t="n"/>
      <c r="BC301" s="125" t="n"/>
      <c r="BD301" s="125" t="n"/>
      <c r="BE301" s="125" t="n"/>
      <c r="BF301" s="125" t="n"/>
      <c r="BG301" s="125" t="n"/>
      <c r="BH301" s="126" t="n"/>
      <c r="BI301" s="127" t="n"/>
    </row>
    <row r="302">
      <c r="A302" s="45" t="n">
        <v>34</v>
      </c>
      <c r="B302" s="56" t="n">
        <v>1</v>
      </c>
      <c r="C302" s="125" t="n"/>
      <c r="D302" s="125" t="n"/>
      <c r="E302" s="125" t="n"/>
      <c r="F302" s="125" t="n"/>
      <c r="G302" s="125" t="n"/>
      <c r="H302" s="125" t="n"/>
      <c r="I302" s="125" t="n"/>
      <c r="J302" s="125" t="n"/>
      <c r="K302" s="125" t="n"/>
      <c r="L302" s="125" t="n"/>
      <c r="M302" s="125" t="n"/>
      <c r="N302" s="125" t="n"/>
      <c r="O302" s="125" t="n"/>
      <c r="P302" s="125" t="n"/>
      <c r="Q302" s="125" t="n"/>
      <c r="R302" s="125" t="n"/>
      <c r="S302" s="125" t="n"/>
      <c r="T302" s="125" t="n"/>
      <c r="U302" s="125" t="n"/>
      <c r="V302" s="125" t="n"/>
      <c r="W302" s="125" t="n"/>
      <c r="X302" s="125" t="n"/>
      <c r="Y302" s="125" t="n"/>
      <c r="Z302" s="125" t="n"/>
      <c r="AA302" s="125" t="n"/>
      <c r="AB302" s="125" t="n"/>
      <c r="AC302" s="125" t="n"/>
      <c r="AD302" s="125" t="n"/>
      <c r="AE302" s="125" t="n"/>
      <c r="AF302" s="125" t="n"/>
      <c r="AG302" s="125" t="n"/>
      <c r="AH302" s="125" t="n"/>
      <c r="AI302" s="125" t="n"/>
      <c r="AJ302" s="125" t="n"/>
      <c r="AK302" s="125" t="n"/>
      <c r="AL302" s="125" t="n"/>
      <c r="AM302" s="125" t="n"/>
      <c r="AN302" s="125" t="n"/>
      <c r="AO302" s="125" t="n"/>
      <c r="AP302" s="125" t="n"/>
      <c r="AQ302" s="125" t="n"/>
      <c r="AR302" s="125" t="n"/>
      <c r="AS302" s="125" t="n"/>
      <c r="AT302" s="125" t="n"/>
      <c r="AU302" s="125" t="n"/>
      <c r="AV302" s="125" t="n"/>
      <c r="AW302" s="125" t="n"/>
      <c r="AX302" s="125" t="n"/>
      <c r="AY302" s="125" t="n"/>
      <c r="AZ302" s="125" t="n"/>
      <c r="BA302" s="125" t="n"/>
      <c r="BB302" s="125" t="n"/>
      <c r="BC302" s="125" t="n"/>
      <c r="BD302" s="125" t="n"/>
      <c r="BE302" s="125" t="n"/>
      <c r="BF302" s="125" t="n"/>
      <c r="BG302" s="125" t="n"/>
      <c r="BH302" s="126" t="n"/>
      <c r="BI302" s="127" t="n"/>
    </row>
    <row r="303">
      <c r="A303" s="45" t="n">
        <v>35</v>
      </c>
      <c r="B303" s="56" t="n">
        <v>1</v>
      </c>
      <c r="C303" s="125" t="n"/>
      <c r="D303" s="125" t="n"/>
      <c r="E303" s="125" t="n"/>
      <c r="F303" s="125" t="n"/>
      <c r="G303" s="125" t="n"/>
      <c r="H303" s="125" t="n"/>
      <c r="I303" s="125" t="n"/>
      <c r="J303" s="125" t="n"/>
      <c r="K303" s="125" t="n"/>
      <c r="L303" s="125" t="n"/>
      <c r="M303" s="125" t="n"/>
      <c r="N303" s="125" t="n"/>
      <c r="O303" s="125" t="n"/>
      <c r="P303" s="125" t="n"/>
      <c r="Q303" s="125" t="n"/>
      <c r="R303" s="125" t="n"/>
      <c r="S303" s="125" t="n"/>
      <c r="T303" s="125" t="n"/>
      <c r="U303" s="125" t="n"/>
      <c r="V303" s="125" t="n"/>
      <c r="W303" s="125" t="n"/>
      <c r="X303" s="125" t="n"/>
      <c r="Y303" s="125" t="n"/>
      <c r="Z303" s="125" t="n"/>
      <c r="AA303" s="125" t="n"/>
      <c r="AB303" s="125" t="n"/>
      <c r="AC303" s="125" t="n"/>
      <c r="AD303" s="125" t="n"/>
      <c r="AE303" s="125" t="n"/>
      <c r="AF303" s="125" t="n"/>
      <c r="AG303" s="125" t="n"/>
      <c r="AH303" s="125" t="n"/>
      <c r="AI303" s="125" t="n"/>
      <c r="AJ303" s="125" t="n"/>
      <c r="AK303" s="125" t="n"/>
      <c r="AL303" s="125" t="n"/>
      <c r="AM303" s="125" t="n"/>
      <c r="AN303" s="125" t="n"/>
      <c r="AO303" s="125" t="n"/>
      <c r="AP303" s="125" t="n"/>
      <c r="AQ303" s="125" t="n"/>
      <c r="AR303" s="125" t="n"/>
      <c r="AS303" s="125" t="n"/>
      <c r="AT303" s="125" t="n"/>
      <c r="AU303" s="125" t="n"/>
      <c r="AV303" s="125" t="n"/>
      <c r="AW303" s="125" t="n"/>
      <c r="AX303" s="125" t="n"/>
      <c r="AY303" s="125" t="n"/>
      <c r="AZ303" s="125" t="n"/>
      <c r="BA303" s="125" t="n"/>
      <c r="BB303" s="125" t="n"/>
      <c r="BC303" s="125" t="n"/>
      <c r="BD303" s="125" t="n"/>
      <c r="BE303" s="125" t="n"/>
      <c r="BF303" s="125" t="n"/>
      <c r="BG303" s="125" t="n"/>
      <c r="BH303" s="126" t="n"/>
      <c r="BI303" s="127" t="n"/>
    </row>
    <row r="304">
      <c r="A304" s="45" t="n">
        <v>36</v>
      </c>
      <c r="B304" s="56" t="n">
        <v>1</v>
      </c>
      <c r="C304" s="125" t="n"/>
      <c r="D304" s="125" t="n"/>
      <c r="E304" s="125" t="n"/>
      <c r="F304" s="125" t="n"/>
      <c r="G304" s="125" t="n"/>
      <c r="H304" s="125" t="n"/>
      <c r="I304" s="125" t="n"/>
      <c r="J304" s="125" t="n"/>
      <c r="K304" s="125" t="n"/>
      <c r="L304" s="125" t="n"/>
      <c r="M304" s="125" t="n"/>
      <c r="N304" s="125" t="n"/>
      <c r="O304" s="125" t="n"/>
      <c r="P304" s="125" t="n"/>
      <c r="Q304" s="125" t="n"/>
      <c r="R304" s="125" t="n"/>
      <c r="S304" s="125" t="n"/>
      <c r="T304" s="125" t="n"/>
      <c r="U304" s="125" t="n"/>
      <c r="V304" s="125" t="n"/>
      <c r="W304" s="125" t="n"/>
      <c r="X304" s="125" t="n"/>
      <c r="Y304" s="125" t="n"/>
      <c r="Z304" s="125" t="n"/>
      <c r="AA304" s="125" t="n"/>
      <c r="AB304" s="125" t="n"/>
      <c r="AC304" s="125" t="n"/>
      <c r="AD304" s="125" t="n"/>
      <c r="AE304" s="125" t="n"/>
      <c r="AF304" s="125" t="n"/>
      <c r="AG304" s="125" t="n"/>
      <c r="AH304" s="125" t="n"/>
      <c r="AI304" s="125" t="n"/>
      <c r="AJ304" s="125" t="n"/>
      <c r="AK304" s="125" t="n"/>
      <c r="AL304" s="125" t="n"/>
      <c r="AM304" s="125" t="n"/>
      <c r="AN304" s="125" t="n"/>
      <c r="AO304" s="125" t="n"/>
      <c r="AP304" s="125" t="n"/>
      <c r="AQ304" s="125" t="n"/>
      <c r="AR304" s="125" t="n"/>
      <c r="AS304" s="125" t="n"/>
      <c r="AT304" s="125" t="n"/>
      <c r="AU304" s="125" t="n"/>
      <c r="AV304" s="125" t="n"/>
      <c r="AW304" s="125" t="n"/>
      <c r="AX304" s="125" t="n"/>
      <c r="AY304" s="125" t="n"/>
      <c r="AZ304" s="125" t="n"/>
      <c r="BA304" s="125" t="n"/>
      <c r="BB304" s="125" t="n"/>
      <c r="BC304" s="125" t="n"/>
      <c r="BD304" s="125" t="n"/>
      <c r="BE304" s="125" t="n"/>
      <c r="BF304" s="125" t="n"/>
      <c r="BG304" s="125" t="n"/>
      <c r="BH304" s="126" t="n"/>
      <c r="BI304" s="127" t="n"/>
    </row>
    <row r="305">
      <c r="A305" s="45" t="n">
        <v>37</v>
      </c>
      <c r="B305" s="56" t="n">
        <v>1</v>
      </c>
      <c r="C305" s="125" t="n"/>
      <c r="D305" s="125" t="n"/>
      <c r="E305" s="125" t="n"/>
      <c r="F305" s="125" t="n"/>
      <c r="G305" s="125" t="n"/>
      <c r="H305" s="125" t="n"/>
      <c r="I305" s="125" t="n"/>
      <c r="J305" s="125" t="n"/>
      <c r="K305" s="125" t="n"/>
      <c r="L305" s="125" t="n"/>
      <c r="M305" s="125" t="n"/>
      <c r="N305" s="125" t="n"/>
      <c r="O305" s="125" t="n"/>
      <c r="P305" s="125" t="n"/>
      <c r="Q305" s="125" t="n"/>
      <c r="R305" s="125" t="n"/>
      <c r="S305" s="125" t="n"/>
      <c r="T305" s="125" t="n"/>
      <c r="U305" s="125" t="n"/>
      <c r="V305" s="125" t="n"/>
      <c r="W305" s="125" t="n"/>
      <c r="X305" s="125" t="n"/>
      <c r="Y305" s="125" t="n"/>
      <c r="Z305" s="125" t="n"/>
      <c r="AA305" s="125" t="n"/>
      <c r="AB305" s="125" t="n"/>
      <c r="AC305" s="125" t="n"/>
      <c r="AD305" s="125" t="n"/>
      <c r="AE305" s="125" t="n"/>
      <c r="AF305" s="125" t="n"/>
      <c r="AG305" s="125" t="n"/>
      <c r="AH305" s="125" t="n"/>
      <c r="AI305" s="125" t="n"/>
      <c r="AJ305" s="125" t="n"/>
      <c r="AK305" s="125" t="n"/>
      <c r="AL305" s="125" t="n"/>
      <c r="AM305" s="125" t="n"/>
      <c r="AN305" s="125" t="n"/>
      <c r="AO305" s="125" t="n"/>
      <c r="AP305" s="125" t="n"/>
      <c r="AQ305" s="125" t="n"/>
      <c r="AR305" s="125" t="n"/>
      <c r="AS305" s="125" t="n"/>
      <c r="AT305" s="125" t="n"/>
      <c r="AU305" s="125" t="n"/>
      <c r="AV305" s="125" t="n"/>
      <c r="AW305" s="125" t="n"/>
      <c r="AX305" s="125" t="n"/>
      <c r="AY305" s="125" t="n"/>
      <c r="AZ305" s="125" t="n"/>
      <c r="BA305" s="125" t="n"/>
      <c r="BB305" s="125" t="n"/>
      <c r="BC305" s="125" t="n"/>
      <c r="BD305" s="125" t="n"/>
      <c r="BE305" s="125" t="n"/>
      <c r="BF305" s="125" t="n"/>
      <c r="BG305" s="125" t="n"/>
      <c r="BH305" s="126" t="n"/>
      <c r="BI305" s="127" t="n"/>
    </row>
    <row r="306">
      <c r="A306" s="45" t="n">
        <v>38</v>
      </c>
      <c r="B306" s="56" t="n">
        <v>1</v>
      </c>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c r="V306" s="125" t="n"/>
      <c r="W306" s="125" t="n"/>
      <c r="X306" s="125" t="n"/>
      <c r="Y306" s="125" t="n"/>
      <c r="Z306" s="125" t="n"/>
      <c r="AA306" s="125" t="n"/>
      <c r="AB306" s="125" t="n"/>
      <c r="AC306" s="125" t="n"/>
      <c r="AD306" s="125" t="n"/>
      <c r="AE306" s="125" t="n"/>
      <c r="AF306" s="125" t="n"/>
      <c r="AG306" s="125" t="n"/>
      <c r="AH306" s="125" t="n"/>
      <c r="AI306" s="125" t="n"/>
      <c r="AJ306" s="125" t="n"/>
      <c r="AK306" s="125" t="n"/>
      <c r="AL306" s="125" t="n"/>
      <c r="AM306" s="125" t="n"/>
      <c r="AN306" s="125" t="n"/>
      <c r="AO306" s="125" t="n"/>
      <c r="AP306" s="125" t="n"/>
      <c r="AQ306" s="125" t="n"/>
      <c r="AR306" s="125" t="n"/>
      <c r="AS306" s="125" t="n"/>
      <c r="AT306" s="125" t="n"/>
      <c r="AU306" s="125" t="n"/>
      <c r="AV306" s="125" t="n"/>
      <c r="AW306" s="125" t="n"/>
      <c r="AX306" s="125" t="n"/>
      <c r="AY306" s="125" t="n"/>
      <c r="AZ306" s="125" t="n"/>
      <c r="BA306" s="125" t="n"/>
      <c r="BB306" s="125" t="n"/>
      <c r="BC306" s="125" t="n"/>
      <c r="BD306" s="125" t="n"/>
      <c r="BE306" s="125" t="n"/>
      <c r="BF306" s="125" t="n"/>
      <c r="BG306" s="125" t="n"/>
      <c r="BH306" s="126" t="n"/>
      <c r="BI306" s="127" t="n"/>
    </row>
    <row r="307">
      <c r="A307" s="45" t="n">
        <v>39</v>
      </c>
      <c r="B307" s="56" t="n">
        <v>1</v>
      </c>
      <c r="C307" s="125" t="n"/>
      <c r="D307" s="125" t="n"/>
      <c r="E307" s="125" t="n"/>
      <c r="F307" s="125" t="n"/>
      <c r="G307" s="125" t="n"/>
      <c r="H307" s="125" t="n"/>
      <c r="I307" s="125" t="n"/>
      <c r="J307" s="125" t="n"/>
      <c r="K307" s="125" t="n"/>
      <c r="L307" s="125" t="n"/>
      <c r="M307" s="125" t="n"/>
      <c r="N307" s="125" t="n"/>
      <c r="O307" s="125" t="n"/>
      <c r="P307" s="125" t="n"/>
      <c r="Q307" s="125" t="n"/>
      <c r="R307" s="125" t="n"/>
      <c r="S307" s="125" t="n"/>
      <c r="T307" s="125" t="n"/>
      <c r="U307" s="125" t="n"/>
      <c r="V307" s="125" t="n"/>
      <c r="W307" s="125" t="n"/>
      <c r="X307" s="125" t="n"/>
      <c r="Y307" s="125" t="n"/>
      <c r="Z307" s="125" t="n"/>
      <c r="AA307" s="125" t="n"/>
      <c r="AB307" s="125" t="n"/>
      <c r="AC307" s="125" t="n"/>
      <c r="AD307" s="125" t="n"/>
      <c r="AE307" s="125" t="n"/>
      <c r="AF307" s="125" t="n"/>
      <c r="AG307" s="125" t="n"/>
      <c r="AH307" s="125" t="n"/>
      <c r="AI307" s="125" t="n"/>
      <c r="AJ307" s="125" t="n"/>
      <c r="AK307" s="125" t="n"/>
      <c r="AL307" s="125" t="n"/>
      <c r="AM307" s="125" t="n"/>
      <c r="AN307" s="125" t="n"/>
      <c r="AO307" s="125" t="n"/>
      <c r="AP307" s="125" t="n"/>
      <c r="AQ307" s="125" t="n"/>
      <c r="AR307" s="125" t="n"/>
      <c r="AS307" s="125" t="n"/>
      <c r="AT307" s="125" t="n"/>
      <c r="AU307" s="125" t="n"/>
      <c r="AV307" s="125" t="n"/>
      <c r="AW307" s="125" t="n"/>
      <c r="AX307" s="125" t="n"/>
      <c r="AY307" s="125" t="n"/>
      <c r="AZ307" s="125" t="n"/>
      <c r="BA307" s="125" t="n"/>
      <c r="BB307" s="125" t="n"/>
      <c r="BC307" s="125" t="n"/>
      <c r="BD307" s="125" t="n"/>
      <c r="BE307" s="125" t="n"/>
      <c r="BF307" s="125" t="n"/>
      <c r="BG307" s="125" t="n"/>
      <c r="BH307" s="126" t="n"/>
      <c r="BI307" s="127" t="n"/>
    </row>
    <row r="308">
      <c r="A308" s="45" t="n">
        <v>40</v>
      </c>
      <c r="B308" s="56" t="n">
        <v>1</v>
      </c>
      <c r="C308" s="125" t="n"/>
      <c r="D308" s="125" t="n"/>
      <c r="E308" s="125" t="n"/>
      <c r="F308" s="125" t="n"/>
      <c r="G308" s="125" t="n"/>
      <c r="H308" s="125" t="n"/>
      <c r="I308" s="125" t="n"/>
      <c r="J308" s="125" t="n"/>
      <c r="K308" s="125" t="n"/>
      <c r="L308" s="125" t="n"/>
      <c r="M308" s="125" t="n"/>
      <c r="N308" s="125" t="n"/>
      <c r="O308" s="125" t="n"/>
      <c r="P308" s="125" t="n"/>
      <c r="Q308" s="125" t="n"/>
      <c r="R308" s="125" t="n"/>
      <c r="S308" s="125" t="n"/>
      <c r="T308" s="125" t="n"/>
      <c r="U308" s="125" t="n"/>
      <c r="V308" s="125" t="n"/>
      <c r="W308" s="125" t="n"/>
      <c r="X308" s="125" t="n"/>
      <c r="Y308" s="125" t="n"/>
      <c r="Z308" s="125" t="n"/>
      <c r="AA308" s="125" t="n"/>
      <c r="AB308" s="125" t="n"/>
      <c r="AC308" s="125" t="n"/>
      <c r="AD308" s="125" t="n"/>
      <c r="AE308" s="125" t="n"/>
      <c r="AF308" s="125" t="n"/>
      <c r="AG308" s="125" t="n"/>
      <c r="AH308" s="125" t="n"/>
      <c r="AI308" s="125" t="n"/>
      <c r="AJ308" s="125" t="n"/>
      <c r="AK308" s="125" t="n"/>
      <c r="AL308" s="125" t="n"/>
      <c r="AM308" s="125" t="n"/>
      <c r="AN308" s="125" t="n"/>
      <c r="AO308" s="125" t="n"/>
      <c r="AP308" s="125" t="n"/>
      <c r="AQ308" s="125" t="n"/>
      <c r="AR308" s="125" t="n"/>
      <c r="AS308" s="125" t="n"/>
      <c r="AT308" s="125" t="n"/>
      <c r="AU308" s="125" t="n"/>
      <c r="AV308" s="125" t="n"/>
      <c r="AW308" s="125" t="n"/>
      <c r="AX308" s="125" t="n"/>
      <c r="AY308" s="125" t="n"/>
      <c r="AZ308" s="125" t="n"/>
      <c r="BA308" s="125" t="n"/>
      <c r="BB308" s="125" t="n"/>
      <c r="BC308" s="125" t="n"/>
      <c r="BD308" s="125" t="n"/>
      <c r="BE308" s="125" t="n"/>
      <c r="BF308" s="125" t="n"/>
      <c r="BG308" s="125" t="n"/>
      <c r="BH308" s="126" t="n"/>
      <c r="BI308" s="127" t="n"/>
    </row>
    <row r="309">
      <c r="A309" s="45" t="n">
        <v>41</v>
      </c>
      <c r="B309" s="56" t="n">
        <v>1</v>
      </c>
      <c r="C309" s="125" t="n"/>
      <c r="D309" s="125" t="n"/>
      <c r="E309" s="125" t="n"/>
      <c r="F309" s="125" t="n"/>
      <c r="G309" s="125" t="n"/>
      <c r="H309" s="125" t="n"/>
      <c r="I309" s="125" t="n"/>
      <c r="J309" s="125" t="n"/>
      <c r="K309" s="125" t="n"/>
      <c r="L309" s="125" t="n"/>
      <c r="M309" s="125" t="n"/>
      <c r="N309" s="125" t="n"/>
      <c r="O309" s="125" t="n"/>
      <c r="P309" s="125" t="n"/>
      <c r="Q309" s="125" t="n"/>
      <c r="R309" s="125" t="n"/>
      <c r="S309" s="125" t="n"/>
      <c r="T309" s="125" t="n"/>
      <c r="U309" s="125" t="n"/>
      <c r="V309" s="125" t="n"/>
      <c r="W309" s="125" t="n"/>
      <c r="X309" s="125" t="n"/>
      <c r="Y309" s="125" t="n"/>
      <c r="Z309" s="125" t="n"/>
      <c r="AA309" s="125" t="n"/>
      <c r="AB309" s="125" t="n"/>
      <c r="AC309" s="125" t="n"/>
      <c r="AD309" s="125" t="n"/>
      <c r="AE309" s="125" t="n"/>
      <c r="AF309" s="125" t="n"/>
      <c r="AG309" s="125" t="n"/>
      <c r="AH309" s="125" t="n"/>
      <c r="AI309" s="125" t="n"/>
      <c r="AJ309" s="125" t="n"/>
      <c r="AK309" s="125" t="n"/>
      <c r="AL309" s="125" t="n"/>
      <c r="AM309" s="125" t="n"/>
      <c r="AN309" s="125" t="n"/>
      <c r="AO309" s="125" t="n"/>
      <c r="AP309" s="125" t="n"/>
      <c r="AQ309" s="125" t="n"/>
      <c r="AR309" s="125" t="n"/>
      <c r="AS309" s="125" t="n"/>
      <c r="AT309" s="125" t="n"/>
      <c r="AU309" s="125" t="n"/>
      <c r="AV309" s="125" t="n"/>
      <c r="AW309" s="125" t="n"/>
      <c r="AX309" s="125" t="n"/>
      <c r="AY309" s="125" t="n"/>
      <c r="AZ309" s="125" t="n"/>
      <c r="BA309" s="125" t="n"/>
      <c r="BB309" s="125" t="n"/>
      <c r="BC309" s="125" t="n"/>
      <c r="BD309" s="125" t="n"/>
      <c r="BE309" s="125" t="n"/>
      <c r="BF309" s="125" t="n"/>
      <c r="BG309" s="125" t="n"/>
      <c r="BH309" s="126" t="n"/>
      <c r="BI309" s="127" t="n"/>
    </row>
    <row r="310">
      <c r="A310" s="45" t="n">
        <v>42</v>
      </c>
      <c r="B310" s="56" t="n">
        <v>1</v>
      </c>
      <c r="C310" s="125" t="n"/>
      <c r="D310" s="125" t="n"/>
      <c r="E310" s="125" t="n"/>
      <c r="F310" s="125" t="n"/>
      <c r="G310" s="125" t="n"/>
      <c r="H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A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c r="AT310" s="125" t="n"/>
      <c r="AU310" s="125" t="n"/>
      <c r="AV310" s="125" t="n"/>
      <c r="AW310" s="125" t="n"/>
      <c r="AX310" s="125" t="n"/>
      <c r="AY310" s="125" t="n"/>
      <c r="AZ310" s="125" t="n"/>
      <c r="BA310" s="125" t="n"/>
      <c r="BB310" s="125" t="n"/>
      <c r="BC310" s="125" t="n"/>
      <c r="BD310" s="125" t="n"/>
      <c r="BE310" s="125" t="n"/>
      <c r="BF310" s="125" t="n"/>
      <c r="BG310" s="125" t="n"/>
      <c r="BH310" s="126" t="n"/>
      <c r="BI310" s="127" t="n"/>
    </row>
    <row r="311">
      <c r="A311" s="45" t="n">
        <v>43</v>
      </c>
      <c r="B311" s="56" t="n">
        <v>1</v>
      </c>
      <c r="C311" s="125" t="n"/>
      <c r="D311" s="125" t="n"/>
      <c r="E311" s="125" t="n"/>
      <c r="F311" s="125" t="n"/>
      <c r="G311" s="125" t="n"/>
      <c r="H311" s="125" t="n"/>
      <c r="I311" s="125" t="n"/>
      <c r="J311" s="125" t="n"/>
      <c r="K311" s="125" t="n"/>
      <c r="L311" s="125" t="n"/>
      <c r="M311" s="125" t="n"/>
      <c r="N311" s="125" t="n"/>
      <c r="O311" s="125" t="n"/>
      <c r="P311" s="125" t="n"/>
      <c r="Q311" s="125" t="n"/>
      <c r="R311" s="125" t="n"/>
      <c r="S311" s="125" t="n"/>
      <c r="T311" s="125" t="n"/>
      <c r="U311" s="125" t="n"/>
      <c r="V311" s="125" t="n"/>
      <c r="W311" s="125" t="n"/>
      <c r="X311" s="125" t="n"/>
      <c r="Y311" s="125" t="n"/>
      <c r="Z311" s="125" t="n"/>
      <c r="AA311" s="125" t="n"/>
      <c r="AB311" s="125" t="n"/>
      <c r="AC311" s="125" t="n"/>
      <c r="AD311" s="125" t="n"/>
      <c r="AE311" s="125" t="n"/>
      <c r="AF311" s="125" t="n"/>
      <c r="AG311" s="125" t="n"/>
      <c r="AH311" s="125" t="n"/>
      <c r="AI311" s="125" t="n"/>
      <c r="AJ311" s="125" t="n"/>
      <c r="AK311" s="125" t="n"/>
      <c r="AL311" s="125" t="n"/>
      <c r="AM311" s="125" t="n"/>
      <c r="AN311" s="125" t="n"/>
      <c r="AO311" s="125" t="n"/>
      <c r="AP311" s="125" t="n"/>
      <c r="AQ311" s="125" t="n"/>
      <c r="AR311" s="125" t="n"/>
      <c r="AS311" s="125" t="n"/>
      <c r="AT311" s="125" t="n"/>
      <c r="AU311" s="125" t="n"/>
      <c r="AV311" s="125" t="n"/>
      <c r="AW311" s="125" t="n"/>
      <c r="AX311" s="125" t="n"/>
      <c r="AY311" s="125" t="n"/>
      <c r="AZ311" s="125" t="n"/>
      <c r="BA311" s="125" t="n"/>
      <c r="BB311" s="125" t="n"/>
      <c r="BC311" s="125" t="n"/>
      <c r="BD311" s="125" t="n"/>
      <c r="BE311" s="125" t="n"/>
      <c r="BF311" s="125" t="n"/>
      <c r="BG311" s="125" t="n"/>
      <c r="BH311" s="126" t="n"/>
      <c r="BI311" s="127" t="n"/>
    </row>
    <row r="312">
      <c r="A312" s="45" t="n">
        <v>44</v>
      </c>
      <c r="B312" s="56" t="n">
        <v>1</v>
      </c>
      <c r="C312" s="125" t="n"/>
      <c r="D312" s="125" t="n"/>
      <c r="E312" s="125" t="n"/>
      <c r="F312" s="125" t="n"/>
      <c r="G312" s="125" t="n"/>
      <c r="H312" s="125" t="n"/>
      <c r="I312" s="125" t="n"/>
      <c r="J312" s="125" t="n"/>
      <c r="K312" s="125" t="n"/>
      <c r="L312" s="125" t="n"/>
      <c r="M312" s="125" t="n"/>
      <c r="N312" s="125" t="n"/>
      <c r="O312" s="125" t="n"/>
      <c r="P312" s="125" t="n"/>
      <c r="Q312" s="125" t="n"/>
      <c r="R312" s="125" t="n"/>
      <c r="S312" s="125" t="n"/>
      <c r="T312" s="125" t="n"/>
      <c r="U312" s="125" t="n"/>
      <c r="V312" s="125" t="n"/>
      <c r="W312" s="125" t="n"/>
      <c r="X312" s="125" t="n"/>
      <c r="Y312" s="125" t="n"/>
      <c r="Z312" s="125" t="n"/>
      <c r="AA312" s="125" t="n"/>
      <c r="AB312" s="125" t="n"/>
      <c r="AC312" s="125" t="n"/>
      <c r="AD312" s="125" t="n"/>
      <c r="AE312" s="125" t="n"/>
      <c r="AF312" s="125" t="n"/>
      <c r="AG312" s="125" t="n"/>
      <c r="AH312" s="125" t="n"/>
      <c r="AI312" s="125" t="n"/>
      <c r="AJ312" s="125" t="n"/>
      <c r="AK312" s="125" t="n"/>
      <c r="AL312" s="125" t="n"/>
      <c r="AM312" s="125" t="n"/>
      <c r="AN312" s="125" t="n"/>
      <c r="AO312" s="125" t="n"/>
      <c r="AP312" s="125" t="n"/>
      <c r="AQ312" s="125" t="n"/>
      <c r="AR312" s="125" t="n"/>
      <c r="AS312" s="125" t="n"/>
      <c r="AT312" s="125" t="n"/>
      <c r="AU312" s="125" t="n"/>
      <c r="AV312" s="125" t="n"/>
      <c r="AW312" s="125" t="n"/>
      <c r="AX312" s="125" t="n"/>
      <c r="AY312" s="125" t="n"/>
      <c r="AZ312" s="125" t="n"/>
      <c r="BA312" s="125" t="n"/>
      <c r="BB312" s="125" t="n"/>
      <c r="BC312" s="125" t="n"/>
      <c r="BD312" s="125" t="n"/>
      <c r="BE312" s="125" t="n"/>
      <c r="BF312" s="125" t="n"/>
      <c r="BG312" s="125" t="n"/>
      <c r="BH312" s="126" t="n"/>
      <c r="BI312" s="127" t="n"/>
    </row>
    <row r="313">
      <c r="A313" s="45" t="n">
        <v>45</v>
      </c>
      <c r="B313" s="56" t="n">
        <v>1</v>
      </c>
      <c r="C313" s="125" t="n"/>
      <c r="D313" s="125" t="n"/>
      <c r="E313" s="125" t="n"/>
      <c r="F313" s="125" t="n"/>
      <c r="G313" s="125" t="n"/>
      <c r="H313" s="125" t="n"/>
      <c r="I313" s="125" t="n"/>
      <c r="J313" s="125" t="n"/>
      <c r="K313" s="125" t="n"/>
      <c r="L313" s="125" t="n"/>
      <c r="M313" s="125" t="n"/>
      <c r="N313" s="125" t="n"/>
      <c r="O313" s="125" t="n"/>
      <c r="P313" s="125" t="n"/>
      <c r="Q313" s="125" t="n"/>
      <c r="R313" s="125" t="n"/>
      <c r="S313" s="125" t="n"/>
      <c r="T313" s="125" t="n"/>
      <c r="U313" s="125" t="n"/>
      <c r="V313" s="125" t="n"/>
      <c r="W313" s="125" t="n"/>
      <c r="X313" s="125" t="n"/>
      <c r="Y313" s="125" t="n"/>
      <c r="Z313" s="125" t="n"/>
      <c r="AA313" s="125" t="n"/>
      <c r="AB313" s="125" t="n"/>
      <c r="AC313" s="125" t="n"/>
      <c r="AD313" s="125" t="n"/>
      <c r="AE313" s="125" t="n"/>
      <c r="AF313" s="125" t="n"/>
      <c r="AG313" s="125" t="n"/>
      <c r="AH313" s="125" t="n"/>
      <c r="AI313" s="125" t="n"/>
      <c r="AJ313" s="125" t="n"/>
      <c r="AK313" s="125" t="n"/>
      <c r="AL313" s="125" t="n"/>
      <c r="AM313" s="125" t="n"/>
      <c r="AN313" s="125" t="n"/>
      <c r="AO313" s="125" t="n"/>
      <c r="AP313" s="125" t="n"/>
      <c r="AQ313" s="125" t="n"/>
      <c r="AR313" s="125" t="n"/>
      <c r="AS313" s="125" t="n"/>
      <c r="AT313" s="125" t="n"/>
      <c r="AU313" s="125" t="n"/>
      <c r="AV313" s="125" t="n"/>
      <c r="AW313" s="125" t="n"/>
      <c r="AX313" s="125" t="n"/>
      <c r="AY313" s="125" t="n"/>
      <c r="AZ313" s="125" t="n"/>
      <c r="BA313" s="125" t="n"/>
      <c r="BB313" s="125" t="n"/>
      <c r="BC313" s="125" t="n"/>
      <c r="BD313" s="125" t="n"/>
      <c r="BE313" s="125" t="n"/>
      <c r="BF313" s="125" t="n"/>
      <c r="BG313" s="125" t="n"/>
      <c r="BH313" s="126" t="n"/>
      <c r="BI313" s="127" t="n"/>
    </row>
    <row r="314">
      <c r="A314" s="45" t="n">
        <v>46</v>
      </c>
      <c r="B314" s="56" t="n">
        <v>1</v>
      </c>
      <c r="C314" s="125" t="n"/>
      <c r="D314" s="125" t="n"/>
      <c r="E314" s="125" t="n"/>
      <c r="F314" s="125" t="n"/>
      <c r="G314" s="125" t="n"/>
      <c r="H314" s="125" t="n"/>
      <c r="I314" s="125" t="n"/>
      <c r="J314" s="125" t="n"/>
      <c r="K314" s="125" t="n"/>
      <c r="L314" s="125" t="n"/>
      <c r="M314" s="125" t="n"/>
      <c r="N314" s="125" t="n"/>
      <c r="O314" s="125" t="n"/>
      <c r="P314" s="125" t="n"/>
      <c r="Q314" s="125" t="n"/>
      <c r="R314" s="125" t="n"/>
      <c r="S314" s="125" t="n"/>
      <c r="T314" s="125" t="n"/>
      <c r="U314" s="125" t="n"/>
      <c r="V314" s="125" t="n"/>
      <c r="W314" s="125" t="n"/>
      <c r="X314" s="125" t="n"/>
      <c r="Y314" s="125" t="n"/>
      <c r="Z314" s="125" t="n"/>
      <c r="AA314" s="125" t="n"/>
      <c r="AB314" s="125" t="n"/>
      <c r="AC314" s="125" t="n"/>
      <c r="AD314" s="125" t="n"/>
      <c r="AE314" s="125" t="n"/>
      <c r="AF314" s="125" t="n"/>
      <c r="AG314" s="125" t="n"/>
      <c r="AH314" s="125" t="n"/>
      <c r="AI314" s="125" t="n"/>
      <c r="AJ314" s="125" t="n"/>
      <c r="AK314" s="125" t="n"/>
      <c r="AL314" s="125" t="n"/>
      <c r="AM314" s="125" t="n"/>
      <c r="AN314" s="125" t="n"/>
      <c r="AO314" s="125" t="n"/>
      <c r="AP314" s="125" t="n"/>
      <c r="AQ314" s="125" t="n"/>
      <c r="AR314" s="125" t="n"/>
      <c r="AS314" s="125" t="n"/>
      <c r="AT314" s="125" t="n"/>
      <c r="AU314" s="125" t="n"/>
      <c r="AV314" s="125" t="n"/>
      <c r="AW314" s="125" t="n"/>
      <c r="AX314" s="125" t="n"/>
      <c r="AY314" s="125" t="n"/>
      <c r="AZ314" s="125" t="n"/>
      <c r="BA314" s="125" t="n"/>
      <c r="BB314" s="125" t="n"/>
      <c r="BC314" s="125" t="n"/>
      <c r="BD314" s="125" t="n"/>
      <c r="BE314" s="125" t="n"/>
      <c r="BF314" s="125" t="n"/>
      <c r="BG314" s="125" t="n"/>
      <c r="BH314" s="126" t="n"/>
      <c r="BI314" s="127" t="n"/>
    </row>
    <row r="315">
      <c r="A315" s="45" t="n">
        <v>47</v>
      </c>
      <c r="B315" s="56" t="n">
        <v>1</v>
      </c>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c r="V315" s="125" t="n"/>
      <c r="W315" s="125" t="n"/>
      <c r="X315" s="125" t="n"/>
      <c r="Y315" s="125" t="n"/>
      <c r="Z315" s="125" t="n"/>
      <c r="AA315" s="125" t="n"/>
      <c r="AB315" s="125" t="n"/>
      <c r="AC315" s="125" t="n"/>
      <c r="AD315" s="125" t="n"/>
      <c r="AE315" s="125" t="n"/>
      <c r="AF315" s="125" t="n"/>
      <c r="AG315" s="125" t="n"/>
      <c r="AH315" s="125" t="n"/>
      <c r="AI315" s="125" t="n"/>
      <c r="AJ315" s="125" t="n"/>
      <c r="AK315" s="125" t="n"/>
      <c r="AL315" s="125" t="n"/>
      <c r="AM315" s="125" t="n"/>
      <c r="AN315" s="125" t="n"/>
      <c r="AO315" s="125" t="n"/>
      <c r="AP315" s="125" t="n"/>
      <c r="AQ315" s="125" t="n"/>
      <c r="AR315" s="125" t="n"/>
      <c r="AS315" s="125" t="n"/>
      <c r="AT315" s="125" t="n"/>
      <c r="AU315" s="125" t="n"/>
      <c r="AV315" s="125" t="n"/>
      <c r="AW315" s="125" t="n"/>
      <c r="AX315" s="125" t="n"/>
      <c r="AY315" s="125" t="n"/>
      <c r="AZ315" s="125" t="n"/>
      <c r="BA315" s="125" t="n"/>
      <c r="BB315" s="125" t="n"/>
      <c r="BC315" s="125" t="n"/>
      <c r="BD315" s="125" t="n"/>
      <c r="BE315" s="125" t="n"/>
      <c r="BF315" s="125" t="n"/>
      <c r="BG315" s="125" t="n"/>
      <c r="BH315" s="126" t="n"/>
      <c r="BI315" s="127" t="n"/>
    </row>
    <row r="316">
      <c r="A316" s="45" t="n">
        <v>48</v>
      </c>
      <c r="B316" s="56" t="n">
        <v>1</v>
      </c>
      <c r="C316" s="125" t="n"/>
      <c r="D316" s="125" t="n"/>
      <c r="E316" s="125" t="n"/>
      <c r="F316" s="125" t="n"/>
      <c r="G316" s="125" t="n"/>
      <c r="H316" s="125" t="n"/>
      <c r="I316" s="125" t="n"/>
      <c r="J316" s="125" t="n"/>
      <c r="K316" s="125" t="n"/>
      <c r="L316" s="125" t="n"/>
      <c r="M316" s="125" t="n"/>
      <c r="N316" s="125" t="n"/>
      <c r="O316" s="125" t="n"/>
      <c r="P316" s="125" t="n"/>
      <c r="Q316" s="125" t="n"/>
      <c r="R316" s="125" t="n"/>
      <c r="S316" s="125" t="n"/>
      <c r="T316" s="125" t="n"/>
      <c r="U316" s="125" t="n"/>
      <c r="V316" s="125" t="n"/>
      <c r="W316" s="125" t="n"/>
      <c r="X316" s="125" t="n"/>
      <c r="Y316" s="125" t="n"/>
      <c r="Z316" s="125" t="n"/>
      <c r="AA316" s="125" t="n"/>
      <c r="AB316" s="125" t="n"/>
      <c r="AC316" s="125" t="n"/>
      <c r="AD316" s="125" t="n"/>
      <c r="AE316" s="125" t="n"/>
      <c r="AF316" s="125" t="n"/>
      <c r="AG316" s="125" t="n"/>
      <c r="AH316" s="125" t="n"/>
      <c r="AI316" s="125" t="n"/>
      <c r="AJ316" s="125" t="n"/>
      <c r="AK316" s="125" t="n"/>
      <c r="AL316" s="125" t="n"/>
      <c r="AM316" s="125" t="n"/>
      <c r="AN316" s="125" t="n"/>
      <c r="AO316" s="125" t="n"/>
      <c r="AP316" s="125" t="n"/>
      <c r="AQ316" s="125" t="n"/>
      <c r="AR316" s="125" t="n"/>
      <c r="AS316" s="125" t="n"/>
      <c r="AT316" s="125" t="n"/>
      <c r="AU316" s="125" t="n"/>
      <c r="AV316" s="125" t="n"/>
      <c r="AW316" s="125" t="n"/>
      <c r="AX316" s="125" t="n"/>
      <c r="AY316" s="125" t="n"/>
      <c r="AZ316" s="125" t="n"/>
      <c r="BA316" s="125" t="n"/>
      <c r="BB316" s="125" t="n"/>
      <c r="BC316" s="125" t="n"/>
      <c r="BD316" s="125" t="n"/>
      <c r="BE316" s="125" t="n"/>
      <c r="BF316" s="125" t="n"/>
      <c r="BG316" s="125" t="n"/>
      <c r="BH316" s="126" t="n"/>
      <c r="BI316" s="127" t="n"/>
    </row>
    <row r="317">
      <c r="A317" s="45" t="n">
        <v>49</v>
      </c>
      <c r="B317" s="56" t="n">
        <v>1</v>
      </c>
      <c r="C317" s="125" t="n"/>
      <c r="D317" s="125" t="n"/>
      <c r="E317" s="125" t="n"/>
      <c r="F317" s="125" t="n"/>
      <c r="G317" s="125" t="n"/>
      <c r="H317" s="125" t="n"/>
      <c r="I317" s="125" t="n"/>
      <c r="J317" s="125" t="n"/>
      <c r="K317" s="125" t="n"/>
      <c r="L317" s="125" t="n"/>
      <c r="M317" s="125" t="n"/>
      <c r="N317" s="125" t="n"/>
      <c r="O317" s="125" t="n"/>
      <c r="P317" s="125" t="n"/>
      <c r="Q317" s="125" t="n"/>
      <c r="R317" s="125" t="n"/>
      <c r="S317" s="125" t="n"/>
      <c r="T317" s="125" t="n"/>
      <c r="U317" s="125" t="n"/>
      <c r="V317" s="125" t="n"/>
      <c r="W317" s="125" t="n"/>
      <c r="X317" s="125" t="n"/>
      <c r="Y317" s="125" t="n"/>
      <c r="Z317" s="125" t="n"/>
      <c r="AA317" s="125" t="n"/>
      <c r="AB317" s="125" t="n"/>
      <c r="AC317" s="125" t="n"/>
      <c r="AD317" s="125" t="n"/>
      <c r="AE317" s="125" t="n"/>
      <c r="AF317" s="125" t="n"/>
      <c r="AG317" s="125" t="n"/>
      <c r="AH317" s="125" t="n"/>
      <c r="AI317" s="125" t="n"/>
      <c r="AJ317" s="125" t="n"/>
      <c r="AK317" s="125" t="n"/>
      <c r="AL317" s="125" t="n"/>
      <c r="AM317" s="125" t="n"/>
      <c r="AN317" s="125" t="n"/>
      <c r="AO317" s="125" t="n"/>
      <c r="AP317" s="125" t="n"/>
      <c r="AQ317" s="125" t="n"/>
      <c r="AR317" s="125" t="n"/>
      <c r="AS317" s="125" t="n"/>
      <c r="AT317" s="125" t="n"/>
      <c r="AU317" s="125" t="n"/>
      <c r="AV317" s="125" t="n"/>
      <c r="AW317" s="125" t="n"/>
      <c r="AX317" s="125" t="n"/>
      <c r="AY317" s="125" t="n"/>
      <c r="AZ317" s="125" t="n"/>
      <c r="BA317" s="125" t="n"/>
      <c r="BB317" s="125" t="n"/>
      <c r="BC317" s="125" t="n"/>
      <c r="BD317" s="125" t="n"/>
      <c r="BE317" s="125" t="n"/>
      <c r="BF317" s="125" t="n"/>
      <c r="BG317" s="125" t="n"/>
      <c r="BH317" s="126" t="n"/>
      <c r="BI317" s="127" t="n"/>
    </row>
    <row r="318">
      <c r="A318" s="45" t="n">
        <v>50</v>
      </c>
      <c r="B318" s="56" t="n">
        <v>1</v>
      </c>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c r="V318" s="125" t="n"/>
      <c r="W318" s="125" t="n"/>
      <c r="X318" s="125" t="n"/>
      <c r="Y318" s="125" t="n"/>
      <c r="Z318" s="125" t="n"/>
      <c r="AA318" s="125" t="n"/>
      <c r="AB318" s="125" t="n"/>
      <c r="AC318" s="125" t="n"/>
      <c r="AD318" s="125" t="n"/>
      <c r="AE318" s="125" t="n"/>
      <c r="AF318" s="125" t="n"/>
      <c r="AG318" s="125" t="n"/>
      <c r="AH318" s="125" t="n"/>
      <c r="AI318" s="125" t="n"/>
      <c r="AJ318" s="125" t="n"/>
      <c r="AK318" s="125" t="n"/>
      <c r="AL318" s="125" t="n"/>
      <c r="AM318" s="125" t="n"/>
      <c r="AN318" s="125" t="n"/>
      <c r="AO318" s="125" t="n"/>
      <c r="AP318" s="125" t="n"/>
      <c r="AQ318" s="125" t="n"/>
      <c r="AR318" s="125" t="n"/>
      <c r="AS318" s="125" t="n"/>
      <c r="AT318" s="125" t="n"/>
      <c r="AU318" s="125" t="n"/>
      <c r="AV318" s="125" t="n"/>
      <c r="AW318" s="125" t="n"/>
      <c r="AX318" s="125" t="n"/>
      <c r="AY318" s="125" t="n"/>
      <c r="AZ318" s="125" t="n"/>
      <c r="BA318" s="125" t="n"/>
      <c r="BB318" s="125" t="n"/>
      <c r="BC318" s="125" t="n"/>
      <c r="BD318" s="125" t="n"/>
      <c r="BE318" s="125" t="n"/>
      <c r="BF318" s="125" t="n"/>
      <c r="BG318" s="125" t="n"/>
      <c r="BH318" s="126" t="n"/>
      <c r="BI318" s="127" t="n"/>
    </row>
    <row r="319">
      <c r="A319" s="45" t="n">
        <v>51</v>
      </c>
      <c r="B319" s="56" t="n">
        <v>1</v>
      </c>
      <c r="C319" s="125" t="n"/>
      <c r="D319" s="125" t="n"/>
      <c r="E319" s="125" t="n"/>
      <c r="F319" s="125" t="n"/>
      <c r="G319" s="125" t="n"/>
      <c r="H319" s="125" t="n"/>
      <c r="I319" s="125" t="n"/>
      <c r="J319" s="125" t="n"/>
      <c r="K319" s="125" t="n"/>
      <c r="L319" s="125" t="n"/>
      <c r="M319" s="125" t="n"/>
      <c r="N319" s="125" t="n"/>
      <c r="O319" s="125" t="n"/>
      <c r="P319" s="125" t="n"/>
      <c r="Q319" s="125" t="n"/>
      <c r="R319" s="125" t="n"/>
      <c r="S319" s="125" t="n"/>
      <c r="T319" s="125" t="n"/>
      <c r="U319" s="125" t="n"/>
      <c r="V319" s="125" t="n"/>
      <c r="W319" s="125" t="n"/>
      <c r="X319" s="125" t="n"/>
      <c r="Y319" s="125" t="n"/>
      <c r="Z319" s="125" t="n"/>
      <c r="AA319" s="125" t="n"/>
      <c r="AB319" s="125" t="n"/>
      <c r="AC319" s="125" t="n"/>
      <c r="AD319" s="125" t="n"/>
      <c r="AE319" s="125" t="n"/>
      <c r="AF319" s="125" t="n"/>
      <c r="AG319" s="125" t="n"/>
      <c r="AH319" s="125" t="n"/>
      <c r="AI319" s="125" t="n"/>
      <c r="AJ319" s="125" t="n"/>
      <c r="AK319" s="125" t="n"/>
      <c r="AL319" s="125" t="n"/>
      <c r="AM319" s="125" t="n"/>
      <c r="AN319" s="125" t="n"/>
      <c r="AO319" s="125" t="n"/>
      <c r="AP319" s="125" t="n"/>
      <c r="AQ319" s="125" t="n"/>
      <c r="AR319" s="125" t="n"/>
      <c r="AS319" s="125" t="n"/>
      <c r="AT319" s="125" t="n"/>
      <c r="AU319" s="125" t="n"/>
      <c r="AV319" s="125" t="n"/>
      <c r="AW319" s="125" t="n"/>
      <c r="AX319" s="125" t="n"/>
      <c r="AY319" s="125" t="n"/>
      <c r="AZ319" s="125" t="n"/>
      <c r="BA319" s="125" t="n"/>
      <c r="BB319" s="125" t="n"/>
      <c r="BC319" s="125" t="n"/>
      <c r="BD319" s="125" t="n"/>
      <c r="BE319" s="125" t="n"/>
      <c r="BF319" s="125" t="n"/>
      <c r="BG319" s="125" t="n"/>
      <c r="BH319" s="126" t="n"/>
      <c r="BI319" s="127" t="n"/>
    </row>
    <row r="320">
      <c r="A320" s="45" t="n">
        <v>52</v>
      </c>
      <c r="B320" s="56" t="n">
        <v>1</v>
      </c>
      <c r="C320" s="125" t="n"/>
      <c r="D320" s="125" t="n"/>
      <c r="E320" s="125" t="n"/>
      <c r="F320" s="125" t="n"/>
      <c r="G320" s="125" t="n"/>
      <c r="H320" s="125" t="n"/>
      <c r="I320" s="125" t="n"/>
      <c r="J320" s="125" t="n"/>
      <c r="K320" s="125" t="n"/>
      <c r="L320" s="125" t="n"/>
      <c r="M320" s="125" t="n"/>
      <c r="N320" s="125" t="n"/>
      <c r="O320" s="125" t="n"/>
      <c r="P320" s="125" t="n"/>
      <c r="Q320" s="125" t="n"/>
      <c r="R320" s="125" t="n"/>
      <c r="S320" s="125" t="n"/>
      <c r="T320" s="125" t="n"/>
      <c r="U320" s="125" t="n"/>
      <c r="V320" s="125" t="n"/>
      <c r="W320" s="125" t="n"/>
      <c r="X320" s="125" t="n"/>
      <c r="Y320" s="125" t="n"/>
      <c r="Z320" s="125" t="n"/>
      <c r="AA320" s="125" t="n"/>
      <c r="AB320" s="125" t="n"/>
      <c r="AC320" s="125" t="n"/>
      <c r="AD320" s="125" t="n"/>
      <c r="AE320" s="125" t="n"/>
      <c r="AF320" s="125" t="n"/>
      <c r="AG320" s="125" t="n"/>
      <c r="AH320" s="125" t="n"/>
      <c r="AI320" s="125" t="n"/>
      <c r="AJ320" s="125" t="n"/>
      <c r="AK320" s="125" t="n"/>
      <c r="AL320" s="125" t="n"/>
      <c r="AM320" s="125" t="n"/>
      <c r="AN320" s="125" t="n"/>
      <c r="AO320" s="125" t="n"/>
      <c r="AP320" s="125" t="n"/>
      <c r="AQ320" s="125" t="n"/>
      <c r="AR320" s="125" t="n"/>
      <c r="AS320" s="125" t="n"/>
      <c r="AT320" s="125" t="n"/>
      <c r="AU320" s="125" t="n"/>
      <c r="AV320" s="125" t="n"/>
      <c r="AW320" s="125" t="n"/>
      <c r="AX320" s="125" t="n"/>
      <c r="AY320" s="125" t="n"/>
      <c r="AZ320" s="125" t="n"/>
      <c r="BA320" s="125" t="n"/>
      <c r="BB320" s="125" t="n"/>
      <c r="BC320" s="125" t="n"/>
      <c r="BD320" s="125" t="n"/>
      <c r="BE320" s="125" t="n"/>
      <c r="BF320" s="125" t="n"/>
      <c r="BG320" s="125" t="n"/>
      <c r="BH320" s="126" t="n"/>
      <c r="BI320" s="127" t="n"/>
    </row>
    <row r="321">
      <c r="A321" s="45" t="n">
        <v>53</v>
      </c>
      <c r="B321" s="56" t="n">
        <v>1</v>
      </c>
      <c r="C321" s="125" t="n"/>
      <c r="D321" s="125" t="n"/>
      <c r="E321" s="125" t="n"/>
      <c r="F321" s="125" t="n"/>
      <c r="G321" s="125" t="n"/>
      <c r="H321" s="125" t="n"/>
      <c r="I321" s="125" t="n"/>
      <c r="J321" s="125" t="n"/>
      <c r="K321" s="125" t="n"/>
      <c r="L321" s="125" t="n"/>
      <c r="M321" s="125" t="n"/>
      <c r="N321" s="125" t="n"/>
      <c r="O321" s="125" t="n"/>
      <c r="P321" s="125" t="n"/>
      <c r="Q321" s="125" t="n"/>
      <c r="R321" s="125" t="n"/>
      <c r="S321" s="125" t="n"/>
      <c r="T321" s="125" t="n"/>
      <c r="U321" s="125" t="n"/>
      <c r="V321" s="125" t="n"/>
      <c r="W321" s="125" t="n"/>
      <c r="X321" s="125" t="n"/>
      <c r="Y321" s="125" t="n"/>
      <c r="Z321" s="125" t="n"/>
      <c r="AA321" s="125" t="n"/>
      <c r="AB321" s="125" t="n"/>
      <c r="AC321" s="125" t="n"/>
      <c r="AD321" s="125" t="n"/>
      <c r="AE321" s="125" t="n"/>
      <c r="AF321" s="125" t="n"/>
      <c r="AG321" s="125" t="n"/>
      <c r="AH321" s="125" t="n"/>
      <c r="AI321" s="125" t="n"/>
      <c r="AJ321" s="125" t="n"/>
      <c r="AK321" s="125" t="n"/>
      <c r="AL321" s="125" t="n"/>
      <c r="AM321" s="125" t="n"/>
      <c r="AN321" s="125" t="n"/>
      <c r="AO321" s="125" t="n"/>
      <c r="AP321" s="125" t="n"/>
      <c r="AQ321" s="125" t="n"/>
      <c r="AR321" s="125" t="n"/>
      <c r="AS321" s="125" t="n"/>
      <c r="AT321" s="125" t="n"/>
      <c r="AU321" s="125" t="n"/>
      <c r="AV321" s="125" t="n"/>
      <c r="AW321" s="125" t="n"/>
      <c r="AX321" s="125" t="n"/>
      <c r="AY321" s="125" t="n"/>
      <c r="AZ321" s="125" t="n"/>
      <c r="BA321" s="125" t="n"/>
      <c r="BB321" s="125" t="n"/>
      <c r="BC321" s="125" t="n"/>
      <c r="BD321" s="125" t="n"/>
      <c r="BE321" s="125" t="n"/>
      <c r="BF321" s="125" t="n"/>
      <c r="BG321" s="125" t="n"/>
      <c r="BH321" s="126" t="n"/>
      <c r="BI321" s="127" t="n"/>
    </row>
    <row r="322">
      <c r="A322" s="45" t="n">
        <v>54</v>
      </c>
      <c r="B322" s="56" t="n">
        <v>1</v>
      </c>
      <c r="C322" s="125" t="n"/>
      <c r="D322" s="125" t="n"/>
      <c r="E322" s="125" t="n"/>
      <c r="F322" s="125" t="n"/>
      <c r="G322" s="125" t="n"/>
      <c r="H322" s="125" t="n"/>
      <c r="I322" s="125" t="n"/>
      <c r="J322" s="125" t="n"/>
      <c r="K322" s="125" t="n"/>
      <c r="L322" s="125" t="n"/>
      <c r="M322" s="125" t="n"/>
      <c r="N322" s="125" t="n"/>
      <c r="O322" s="125" t="n"/>
      <c r="P322" s="125" t="n"/>
      <c r="Q322" s="125" t="n"/>
      <c r="R322" s="125" t="n"/>
      <c r="S322" s="125" t="n"/>
      <c r="T322" s="125" t="n"/>
      <c r="U322" s="125" t="n"/>
      <c r="V322" s="125" t="n"/>
      <c r="W322" s="125" t="n"/>
      <c r="X322" s="125" t="n"/>
      <c r="Y322" s="125" t="n"/>
      <c r="Z322" s="125" t="n"/>
      <c r="AA322" s="125" t="n"/>
      <c r="AB322" s="125" t="n"/>
      <c r="AC322" s="125" t="n"/>
      <c r="AD322" s="125" t="n"/>
      <c r="AE322" s="125" t="n"/>
      <c r="AF322" s="125" t="n"/>
      <c r="AG322" s="125" t="n"/>
      <c r="AH322" s="125" t="n"/>
      <c r="AI322" s="125" t="n"/>
      <c r="AJ322" s="125" t="n"/>
      <c r="AK322" s="125" t="n"/>
      <c r="AL322" s="125" t="n"/>
      <c r="AM322" s="125" t="n"/>
      <c r="AN322" s="125" t="n"/>
      <c r="AO322" s="125" t="n"/>
      <c r="AP322" s="125" t="n"/>
      <c r="AQ322" s="125" t="n"/>
      <c r="AR322" s="125" t="n"/>
      <c r="AS322" s="125" t="n"/>
      <c r="AT322" s="125" t="n"/>
      <c r="AU322" s="125" t="n"/>
      <c r="AV322" s="125" t="n"/>
      <c r="AW322" s="125" t="n"/>
      <c r="AX322" s="125" t="n"/>
      <c r="AY322" s="125" t="n"/>
      <c r="AZ322" s="125" t="n"/>
      <c r="BA322" s="125" t="n"/>
      <c r="BB322" s="125" t="n"/>
      <c r="BC322" s="125" t="n"/>
      <c r="BD322" s="125" t="n"/>
      <c r="BE322" s="125" t="n"/>
      <c r="BF322" s="125" t="n"/>
      <c r="BG322" s="125" t="n"/>
      <c r="BH322" s="126" t="n"/>
      <c r="BI322" s="127" t="n"/>
    </row>
    <row r="323">
      <c r="A323" s="45" t="n">
        <v>55</v>
      </c>
      <c r="B323" s="56" t="n">
        <v>1</v>
      </c>
      <c r="C323" s="125" t="n"/>
      <c r="D323" s="125" t="n"/>
      <c r="E323" s="125" t="n"/>
      <c r="F323" s="125" t="n"/>
      <c r="G323" s="125" t="n"/>
      <c r="H323" s="125" t="n"/>
      <c r="I323" s="125" t="n"/>
      <c r="J323" s="125" t="n"/>
      <c r="K323" s="125" t="n"/>
      <c r="L323" s="125" t="n"/>
      <c r="M323" s="125" t="n"/>
      <c r="N323" s="125" t="n"/>
      <c r="O323" s="125" t="n"/>
      <c r="P323" s="125" t="n"/>
      <c r="Q323" s="125" t="n"/>
      <c r="R323" s="125" t="n"/>
      <c r="S323" s="125" t="n"/>
      <c r="T323" s="125" t="n"/>
      <c r="U323" s="125" t="n"/>
      <c r="V323" s="125" t="n"/>
      <c r="W323" s="125" t="n"/>
      <c r="X323" s="125" t="n"/>
      <c r="Y323" s="125" t="n"/>
      <c r="Z323" s="125" t="n"/>
      <c r="AA323" s="125" t="n"/>
      <c r="AB323" s="125" t="n"/>
      <c r="AC323" s="125" t="n"/>
      <c r="AD323" s="125" t="n"/>
      <c r="AE323" s="125" t="n"/>
      <c r="AF323" s="125" t="n"/>
      <c r="AG323" s="125" t="n"/>
      <c r="AH323" s="125" t="n"/>
      <c r="AI323" s="125" t="n"/>
      <c r="AJ323" s="125" t="n"/>
      <c r="AK323" s="125" t="n"/>
      <c r="AL323" s="125" t="n"/>
      <c r="AM323" s="125" t="n"/>
      <c r="AN323" s="125" t="n"/>
      <c r="AO323" s="125" t="n"/>
      <c r="AP323" s="125" t="n"/>
      <c r="AQ323" s="125" t="n"/>
      <c r="AR323" s="125" t="n"/>
      <c r="AS323" s="125" t="n"/>
      <c r="AT323" s="125" t="n"/>
      <c r="AU323" s="125" t="n"/>
      <c r="AV323" s="125" t="n"/>
      <c r="AW323" s="125" t="n"/>
      <c r="AX323" s="125" t="n"/>
      <c r="AY323" s="125" t="n"/>
      <c r="AZ323" s="125" t="n"/>
      <c r="BA323" s="125" t="n"/>
      <c r="BB323" s="125" t="n"/>
      <c r="BC323" s="125" t="n"/>
      <c r="BD323" s="125" t="n"/>
      <c r="BE323" s="125" t="n"/>
      <c r="BF323" s="125" t="n"/>
      <c r="BG323" s="125" t="n"/>
      <c r="BH323" s="126" t="n"/>
      <c r="BI323" s="127" t="n"/>
    </row>
    <row r="324">
      <c r="A324" s="45" t="n">
        <v>56</v>
      </c>
      <c r="B324" s="56" t="n">
        <v>1</v>
      </c>
      <c r="C324" s="125" t="n"/>
      <c r="D324" s="125" t="n"/>
      <c r="E324" s="125" t="n"/>
      <c r="F324" s="125" t="n"/>
      <c r="G324" s="125" t="n"/>
      <c r="H324" s="125" t="n"/>
      <c r="I324" s="125" t="n"/>
      <c r="J324" s="125" t="n"/>
      <c r="K324" s="125" t="n"/>
      <c r="L324" s="125" t="n"/>
      <c r="M324" s="125" t="n"/>
      <c r="N324" s="125" t="n"/>
      <c r="O324" s="125" t="n"/>
      <c r="P324" s="125" t="n"/>
      <c r="Q324" s="125" t="n"/>
      <c r="R324" s="125" t="n"/>
      <c r="S324" s="125" t="n"/>
      <c r="T324" s="125" t="n"/>
      <c r="U324" s="125" t="n"/>
      <c r="V324" s="125" t="n"/>
      <c r="W324" s="125" t="n"/>
      <c r="X324" s="125" t="n"/>
      <c r="Y324" s="125" t="n"/>
      <c r="Z324" s="125" t="n"/>
      <c r="AA324" s="125" t="n"/>
      <c r="AB324" s="125" t="n"/>
      <c r="AC324" s="125" t="n"/>
      <c r="AD324" s="125" t="n"/>
      <c r="AE324" s="125" t="n"/>
      <c r="AF324" s="125" t="n"/>
      <c r="AG324" s="125" t="n"/>
      <c r="AH324" s="125" t="n"/>
      <c r="AI324" s="125" t="n"/>
      <c r="AJ324" s="125" t="n"/>
      <c r="AK324" s="125" t="n"/>
      <c r="AL324" s="125" t="n"/>
      <c r="AM324" s="125" t="n"/>
      <c r="AN324" s="125" t="n"/>
      <c r="AO324" s="125" t="n"/>
      <c r="AP324" s="125" t="n"/>
      <c r="AQ324" s="125" t="n"/>
      <c r="AR324" s="125" t="n"/>
      <c r="AS324" s="125" t="n"/>
      <c r="AT324" s="125" t="n"/>
      <c r="AU324" s="125" t="n"/>
      <c r="AV324" s="125" t="n"/>
      <c r="AW324" s="125" t="n"/>
      <c r="AX324" s="125" t="n"/>
      <c r="AY324" s="125" t="n"/>
      <c r="AZ324" s="125" t="n"/>
      <c r="BA324" s="125" t="n"/>
      <c r="BB324" s="125" t="n"/>
      <c r="BC324" s="125" t="n"/>
      <c r="BD324" s="125" t="n"/>
      <c r="BE324" s="125" t="n"/>
      <c r="BF324" s="125" t="n"/>
      <c r="BG324" s="125" t="n"/>
      <c r="BH324" s="126" t="n"/>
      <c r="BI324" s="127" t="n"/>
    </row>
    <row r="325">
      <c r="A325" s="45" t="n">
        <v>57</v>
      </c>
      <c r="B325" s="56" t="n">
        <v>1</v>
      </c>
      <c r="C325" s="125" t="n"/>
      <c r="D325" s="125" t="n"/>
      <c r="E325" s="125" t="n"/>
      <c r="F325" s="125" t="n"/>
      <c r="G325" s="125" t="n"/>
      <c r="H325" s="125" t="n"/>
      <c r="I325" s="125" t="n"/>
      <c r="J325" s="125" t="n"/>
      <c r="K325" s="125" t="n"/>
      <c r="L325" s="125" t="n"/>
      <c r="M325" s="125" t="n"/>
      <c r="N325" s="125" t="n"/>
      <c r="O325" s="125" t="n"/>
      <c r="P325" s="125" t="n"/>
      <c r="Q325" s="125" t="n"/>
      <c r="R325" s="125" t="n"/>
      <c r="S325" s="125" t="n"/>
      <c r="T325" s="125" t="n"/>
      <c r="U325" s="125" t="n"/>
      <c r="V325" s="125" t="n"/>
      <c r="W325" s="125" t="n"/>
      <c r="X325" s="125" t="n"/>
      <c r="Y325" s="125" t="n"/>
      <c r="Z325" s="125" t="n"/>
      <c r="AA325" s="125" t="n"/>
      <c r="AB325" s="125" t="n"/>
      <c r="AC325" s="125" t="n"/>
      <c r="AD325" s="125" t="n"/>
      <c r="AE325" s="125" t="n"/>
      <c r="AF325" s="125" t="n"/>
      <c r="AG325" s="125" t="n"/>
      <c r="AH325" s="125" t="n"/>
      <c r="AI325" s="125" t="n"/>
      <c r="AJ325" s="125" t="n"/>
      <c r="AK325" s="125" t="n"/>
      <c r="AL325" s="125" t="n"/>
      <c r="AM325" s="125" t="n"/>
      <c r="AN325" s="125" t="n"/>
      <c r="AO325" s="125" t="n"/>
      <c r="AP325" s="125" t="n"/>
      <c r="AQ325" s="125" t="n"/>
      <c r="AR325" s="125" t="n"/>
      <c r="AS325" s="125" t="n"/>
      <c r="AT325" s="125" t="n"/>
      <c r="AU325" s="125" t="n"/>
      <c r="AV325" s="125" t="n"/>
      <c r="AW325" s="125" t="n"/>
      <c r="AX325" s="125" t="n"/>
      <c r="AY325" s="125" t="n"/>
      <c r="AZ325" s="125" t="n"/>
      <c r="BA325" s="125" t="n"/>
      <c r="BB325" s="125" t="n"/>
      <c r="BC325" s="125" t="n"/>
      <c r="BD325" s="125" t="n"/>
      <c r="BE325" s="125" t="n"/>
      <c r="BF325" s="125" t="n"/>
      <c r="BG325" s="125" t="n"/>
      <c r="BH325" s="126" t="n"/>
      <c r="BI325" s="127" t="n"/>
    </row>
    <row r="326">
      <c r="A326" s="45" t="n">
        <v>58</v>
      </c>
      <c r="B326" s="56" t="n">
        <v>1</v>
      </c>
      <c r="C326" s="125" t="n"/>
      <c r="D326" s="125" t="n"/>
      <c r="E326" s="125" t="n"/>
      <c r="F326" s="125" t="n"/>
      <c r="G326" s="125" t="n"/>
      <c r="H326" s="125" t="n"/>
      <c r="I326" s="125" t="n"/>
      <c r="J326" s="125" t="n"/>
      <c r="K326" s="125" t="n"/>
      <c r="L326" s="125" t="n"/>
      <c r="M326" s="125" t="n"/>
      <c r="N326" s="125" t="n"/>
      <c r="O326" s="125" t="n"/>
      <c r="P326" s="125" t="n"/>
      <c r="Q326" s="125" t="n"/>
      <c r="R326" s="125" t="n"/>
      <c r="S326" s="125" t="n"/>
      <c r="T326" s="125" t="n"/>
      <c r="U326" s="125" t="n"/>
      <c r="V326" s="125" t="n"/>
      <c r="W326" s="125" t="n"/>
      <c r="X326" s="125" t="n"/>
      <c r="Y326" s="125" t="n"/>
      <c r="Z326" s="125" t="n"/>
      <c r="AA326" s="125" t="n"/>
      <c r="AB326" s="125" t="n"/>
      <c r="AC326" s="125" t="n"/>
      <c r="AD326" s="125" t="n"/>
      <c r="AE326" s="125" t="n"/>
      <c r="AF326" s="125" t="n"/>
      <c r="AG326" s="125" t="n"/>
      <c r="AH326" s="125" t="n"/>
      <c r="AI326" s="125" t="n"/>
      <c r="AJ326" s="125" t="n"/>
      <c r="AK326" s="125" t="n"/>
      <c r="AL326" s="125" t="n"/>
      <c r="AM326" s="125" t="n"/>
      <c r="AN326" s="125" t="n"/>
      <c r="AO326" s="125" t="n"/>
      <c r="AP326" s="125" t="n"/>
      <c r="AQ326" s="125" t="n"/>
      <c r="AR326" s="125" t="n"/>
      <c r="AS326" s="125" t="n"/>
      <c r="AT326" s="125" t="n"/>
      <c r="AU326" s="125" t="n"/>
      <c r="AV326" s="125" t="n"/>
      <c r="AW326" s="125" t="n"/>
      <c r="AX326" s="125" t="n"/>
      <c r="AY326" s="125" t="n"/>
      <c r="AZ326" s="125" t="n"/>
      <c r="BA326" s="125" t="n"/>
      <c r="BB326" s="125" t="n"/>
      <c r="BC326" s="125" t="n"/>
      <c r="BD326" s="125" t="n"/>
      <c r="BE326" s="125" t="n"/>
      <c r="BF326" s="125" t="n"/>
      <c r="BG326" s="125" t="n"/>
      <c r="BH326" s="126" t="n"/>
      <c r="BI326" s="127" t="n"/>
    </row>
    <row r="327">
      <c r="A327" s="45" t="n">
        <v>59</v>
      </c>
      <c r="B327" s="56" t="n">
        <v>1</v>
      </c>
      <c r="C327" s="125" t="n"/>
      <c r="D327" s="125" t="n"/>
      <c r="E327" s="125" t="n"/>
      <c r="F327" s="125" t="n"/>
      <c r="G327" s="125" t="n"/>
      <c r="H327" s="125" t="n"/>
      <c r="I327" s="125" t="n"/>
      <c r="J327" s="125" t="n"/>
      <c r="K327" s="125" t="n"/>
      <c r="L327" s="125" t="n"/>
      <c r="M327" s="125" t="n"/>
      <c r="N327" s="125" t="n"/>
      <c r="O327" s="125" t="n"/>
      <c r="P327" s="125" t="n"/>
      <c r="Q327" s="125" t="n"/>
      <c r="R327" s="125" t="n"/>
      <c r="S327" s="125" t="n"/>
      <c r="T327" s="125" t="n"/>
      <c r="U327" s="125" t="n"/>
      <c r="V327" s="125" t="n"/>
      <c r="W327" s="125" t="n"/>
      <c r="X327" s="125" t="n"/>
      <c r="Y327" s="125" t="n"/>
      <c r="Z327" s="125" t="n"/>
      <c r="AA327" s="125" t="n"/>
      <c r="AB327" s="125" t="n"/>
      <c r="AC327" s="125" t="n"/>
      <c r="AD327" s="125" t="n"/>
      <c r="AE327" s="125" t="n"/>
      <c r="AF327" s="125" t="n"/>
      <c r="AG327" s="125" t="n"/>
      <c r="AH327" s="125" t="n"/>
      <c r="AI327" s="125" t="n"/>
      <c r="AJ327" s="125" t="n"/>
      <c r="AK327" s="125" t="n"/>
      <c r="AL327" s="125" t="n"/>
      <c r="AM327" s="125" t="n"/>
      <c r="AN327" s="125" t="n"/>
      <c r="AO327" s="125" t="n"/>
      <c r="AP327" s="125" t="n"/>
      <c r="AQ327" s="125" t="n"/>
      <c r="AR327" s="125" t="n"/>
      <c r="AS327" s="125" t="n"/>
      <c r="AT327" s="125" t="n"/>
      <c r="AU327" s="125" t="n"/>
      <c r="AV327" s="125" t="n"/>
      <c r="AW327" s="125" t="n"/>
      <c r="AX327" s="125" t="n"/>
      <c r="AY327" s="125" t="n"/>
      <c r="AZ327" s="125" t="n"/>
      <c r="BA327" s="125" t="n"/>
      <c r="BB327" s="125" t="n"/>
      <c r="BC327" s="125" t="n"/>
      <c r="BD327" s="125" t="n"/>
      <c r="BE327" s="125" t="n"/>
      <c r="BF327" s="125" t="n"/>
      <c r="BG327" s="125" t="n"/>
      <c r="BH327" s="126" t="n"/>
      <c r="BI327" s="127" t="n"/>
    </row>
    <row r="328">
      <c r="A328" s="45" t="n">
        <v>60</v>
      </c>
      <c r="B328" s="56" t="n">
        <v>1</v>
      </c>
      <c r="C328" s="125" t="n"/>
      <c r="D328" s="125" t="n"/>
      <c r="E328" s="125" t="n"/>
      <c r="F328" s="125" t="n"/>
      <c r="G328" s="125" t="n"/>
      <c r="H328" s="125" t="n"/>
      <c r="I328" s="125" t="n"/>
      <c r="J328" s="125" t="n"/>
      <c r="K328" s="125" t="n"/>
      <c r="L328" s="125" t="n"/>
      <c r="M328" s="125" t="n"/>
      <c r="N328" s="125" t="n"/>
      <c r="O328" s="125" t="n"/>
      <c r="P328" s="125" t="n"/>
      <c r="Q328" s="125" t="n"/>
      <c r="R328" s="125" t="n"/>
      <c r="S328" s="125" t="n"/>
      <c r="T328" s="125" t="n"/>
      <c r="U328" s="125" t="n"/>
      <c r="V328" s="125" t="n"/>
      <c r="W328" s="125" t="n"/>
      <c r="X328" s="125" t="n"/>
      <c r="Y328" s="125" t="n"/>
      <c r="Z328" s="125" t="n"/>
      <c r="AA328" s="125" t="n"/>
      <c r="AB328" s="125" t="n"/>
      <c r="AC328" s="125" t="n"/>
      <c r="AD328" s="125" t="n"/>
      <c r="AE328" s="125" t="n"/>
      <c r="AF328" s="125" t="n"/>
      <c r="AG328" s="125" t="n"/>
      <c r="AH328" s="125" t="n"/>
      <c r="AI328" s="125" t="n"/>
      <c r="AJ328" s="125" t="n"/>
      <c r="AK328" s="125" t="n"/>
      <c r="AL328" s="125" t="n"/>
      <c r="AM328" s="125" t="n"/>
      <c r="AN328" s="125" t="n"/>
      <c r="AO328" s="125" t="n"/>
      <c r="AP328" s="125" t="n"/>
      <c r="AQ328" s="125" t="n"/>
      <c r="AR328" s="125" t="n"/>
      <c r="AS328" s="125" t="n"/>
      <c r="AT328" s="125" t="n"/>
      <c r="AU328" s="125" t="n"/>
      <c r="AV328" s="125" t="n"/>
      <c r="AW328" s="125" t="n"/>
      <c r="AX328" s="125" t="n"/>
      <c r="AY328" s="125" t="n"/>
      <c r="AZ328" s="125" t="n"/>
      <c r="BA328" s="125" t="n"/>
      <c r="BB328" s="125" t="n"/>
      <c r="BC328" s="125" t="n"/>
      <c r="BD328" s="125" t="n"/>
      <c r="BE328" s="125" t="n"/>
      <c r="BF328" s="125" t="n"/>
      <c r="BG328" s="125" t="n"/>
      <c r="BH328" s="126" t="n"/>
      <c r="BI328" s="127"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8" t="n">
        <v>1</v>
      </c>
      <c r="F4" s="128" t="n">
        <v>2</v>
      </c>
      <c r="G4" s="128" t="n">
        <v>3</v>
      </c>
      <c r="H4" s="128" t="n">
        <v>4</v>
      </c>
      <c r="I4" s="128" t="n">
        <v>5</v>
      </c>
      <c r="J4" s="128" t="n">
        <v>6</v>
      </c>
      <c r="K4" s="128" t="n">
        <v>7</v>
      </c>
      <c r="L4" s="128" t="n">
        <v>8</v>
      </c>
      <c r="M4" s="128" t="n">
        <v>9</v>
      </c>
      <c r="N4" s="128" t="n">
        <v>10</v>
      </c>
      <c r="O4" s="128" t="n">
        <v>11</v>
      </c>
      <c r="P4" s="128" t="n">
        <v>12</v>
      </c>
      <c r="Q4" s="128" t="n">
        <v>13</v>
      </c>
      <c r="R4" s="128" t="n">
        <v>14</v>
      </c>
      <c r="S4" s="128" t="n">
        <v>15</v>
      </c>
      <c r="T4" s="128" t="n">
        <v>16</v>
      </c>
      <c r="U4" s="128" t="n">
        <v>17</v>
      </c>
      <c r="V4" s="128" t="n">
        <v>18</v>
      </c>
      <c r="W4" s="128" t="n">
        <v>19</v>
      </c>
      <c r="X4" s="128" t="n">
        <v>20</v>
      </c>
      <c r="Y4" s="128" t="n">
        <v>21</v>
      </c>
      <c r="Z4" s="128" t="n">
        <v>22</v>
      </c>
      <c r="AA4" s="128" t="n">
        <v>23</v>
      </c>
      <c r="AB4" s="128" t="n">
        <v>24</v>
      </c>
      <c r="AC4" s="128" t="n">
        <v>25</v>
      </c>
      <c r="AD4" s="128" t="n">
        <v>26</v>
      </c>
      <c r="AE4" s="128" t="n">
        <v>27</v>
      </c>
      <c r="AF4" s="128" t="n">
        <v>28</v>
      </c>
      <c r="AG4" s="128" t="n">
        <v>29</v>
      </c>
      <c r="AH4" s="128" t="n">
        <v>30</v>
      </c>
      <c r="AI4" s="128" t="n">
        <v>31</v>
      </c>
      <c r="AJ4" s="128" t="n">
        <v>32</v>
      </c>
      <c r="AK4" s="128" t="n">
        <v>33</v>
      </c>
      <c r="AL4" s="128" t="n">
        <v>34</v>
      </c>
      <c r="AM4" s="128" t="n">
        <v>35</v>
      </c>
      <c r="AN4" s="128" t="n">
        <v>36</v>
      </c>
      <c r="AO4" s="128" t="n">
        <v>37</v>
      </c>
      <c r="AP4" s="128" t="n">
        <v>38</v>
      </c>
      <c r="AQ4" s="128" t="n">
        <v>39</v>
      </c>
      <c r="AR4" s="128" t="n">
        <v>40</v>
      </c>
      <c r="AS4" s="128" t="n">
        <v>41</v>
      </c>
      <c r="AT4" s="128" t="n">
        <v>42</v>
      </c>
      <c r="AU4" s="128" t="n">
        <v>43</v>
      </c>
      <c r="AV4" s="128" t="n">
        <v>44</v>
      </c>
      <c r="AW4" s="128" t="n">
        <v>45</v>
      </c>
      <c r="AX4" s="128" t="n">
        <v>46</v>
      </c>
      <c r="AY4" s="128" t="n">
        <v>47</v>
      </c>
      <c r="AZ4" s="128" t="n">
        <v>48</v>
      </c>
      <c r="BA4" s="128" t="n">
        <v>49</v>
      </c>
      <c r="BB4" s="128" t="n">
        <v>50</v>
      </c>
      <c r="BC4" s="128" t="n">
        <v>51</v>
      </c>
      <c r="BD4" s="128" t="n">
        <v>52</v>
      </c>
      <c r="BE4" s="128" t="n">
        <v>53</v>
      </c>
      <c r="BF4" s="128" t="n">
        <v>54</v>
      </c>
      <c r="BG4" s="128" t="n">
        <v>55</v>
      </c>
      <c r="BH4" s="128" t="n">
        <v>56</v>
      </c>
      <c r="BI4" s="128" t="n">
        <v>57</v>
      </c>
      <c r="BJ4" s="128" t="n">
        <v>58</v>
      </c>
      <c r="BK4" s="128" t="n">
        <v>59</v>
      </c>
      <c r="BL4" s="128" t="n">
        <v>60</v>
      </c>
    </row>
    <row r="5">
      <c r="A5" s="69" t="inlineStr">
        <is>
          <t>Period end</t>
        </is>
      </c>
      <c r="B5" s="70" t="n"/>
      <c r="C5" s="70" t="n"/>
      <c r="D5" s="69" t="n"/>
      <c r="E5" s="129">
        <f>EOMONTH(Inputs!$C$6,0)</f>
        <v/>
      </c>
      <c r="F5" s="129">
        <f>EOMONTH(Inputs!$C$6,1)</f>
        <v/>
      </c>
      <c r="G5" s="129">
        <f>EOMONTH(Inputs!$C$6,2)</f>
        <v/>
      </c>
      <c r="H5" s="129">
        <f>EOMONTH(Inputs!$C$6,3)</f>
        <v/>
      </c>
      <c r="I5" s="129">
        <f>EOMONTH(Inputs!$C$6,4)</f>
        <v/>
      </c>
      <c r="J5" s="129">
        <f>EOMONTH(Inputs!$C$6,5)</f>
        <v/>
      </c>
      <c r="K5" s="129">
        <f>EOMONTH(Inputs!$C$6,6)</f>
        <v/>
      </c>
      <c r="L5" s="129">
        <f>EOMONTH(Inputs!$C$6,7)</f>
        <v/>
      </c>
      <c r="M5" s="129">
        <f>EOMONTH(Inputs!$C$6,8)</f>
        <v/>
      </c>
      <c r="N5" s="129">
        <f>EOMONTH(Inputs!$C$6,9)</f>
        <v/>
      </c>
      <c r="O5" s="129">
        <f>EOMONTH(Inputs!$C$6,10)</f>
        <v/>
      </c>
      <c r="P5" s="129">
        <f>EOMONTH(Inputs!$C$6,11)</f>
        <v/>
      </c>
      <c r="Q5" s="129">
        <f>EOMONTH(Inputs!$C$6,12)</f>
        <v/>
      </c>
      <c r="R5" s="129">
        <f>EOMONTH(Inputs!$C$6,13)</f>
        <v/>
      </c>
      <c r="S5" s="129">
        <f>EOMONTH(Inputs!$C$6,14)</f>
        <v/>
      </c>
      <c r="T5" s="129">
        <f>EOMONTH(Inputs!$C$6,15)</f>
        <v/>
      </c>
      <c r="U5" s="129">
        <f>EOMONTH(Inputs!$C$6,16)</f>
        <v/>
      </c>
      <c r="V5" s="129">
        <f>EOMONTH(Inputs!$C$6,17)</f>
        <v/>
      </c>
      <c r="W5" s="129">
        <f>EOMONTH(Inputs!$C$6,18)</f>
        <v/>
      </c>
      <c r="X5" s="129">
        <f>EOMONTH(Inputs!$C$6,19)</f>
        <v/>
      </c>
      <c r="Y5" s="129">
        <f>EOMONTH(Inputs!$C$6,20)</f>
        <v/>
      </c>
      <c r="Z5" s="129">
        <f>EOMONTH(Inputs!$C$6,21)</f>
        <v/>
      </c>
      <c r="AA5" s="129">
        <f>EOMONTH(Inputs!$C$6,22)</f>
        <v/>
      </c>
      <c r="AB5" s="129">
        <f>EOMONTH(Inputs!$C$6,23)</f>
        <v/>
      </c>
      <c r="AC5" s="129">
        <f>EOMONTH(Inputs!$C$6,24)</f>
        <v/>
      </c>
      <c r="AD5" s="129">
        <f>EOMONTH(Inputs!$C$6,25)</f>
        <v/>
      </c>
      <c r="AE5" s="129">
        <f>EOMONTH(Inputs!$C$6,26)</f>
        <v/>
      </c>
      <c r="AF5" s="129">
        <f>EOMONTH(Inputs!$C$6,27)</f>
        <v/>
      </c>
      <c r="AG5" s="129">
        <f>EOMONTH(Inputs!$C$6,28)</f>
        <v/>
      </c>
      <c r="AH5" s="129">
        <f>EOMONTH(Inputs!$C$6,29)</f>
        <v/>
      </c>
      <c r="AI5" s="129">
        <f>EOMONTH(Inputs!$C$6,30)</f>
        <v/>
      </c>
      <c r="AJ5" s="129">
        <f>EOMONTH(Inputs!$C$6,31)</f>
        <v/>
      </c>
      <c r="AK5" s="129">
        <f>EOMONTH(Inputs!$C$6,32)</f>
        <v/>
      </c>
      <c r="AL5" s="129">
        <f>EOMONTH(Inputs!$C$6,33)</f>
        <v/>
      </c>
      <c r="AM5" s="129">
        <f>EOMONTH(Inputs!$C$6,34)</f>
        <v/>
      </c>
      <c r="AN5" s="129">
        <f>EOMONTH(Inputs!$C$6,35)</f>
        <v/>
      </c>
      <c r="AO5" s="129">
        <f>EOMONTH(Inputs!$C$6,36)</f>
        <v/>
      </c>
      <c r="AP5" s="129">
        <f>EOMONTH(Inputs!$C$6,37)</f>
        <v/>
      </c>
      <c r="AQ5" s="129">
        <f>EOMONTH(Inputs!$C$6,38)</f>
        <v/>
      </c>
      <c r="AR5" s="129">
        <f>EOMONTH(Inputs!$C$6,39)</f>
        <v/>
      </c>
      <c r="AS5" s="129">
        <f>EOMONTH(Inputs!$C$6,40)</f>
        <v/>
      </c>
      <c r="AT5" s="129">
        <f>EOMONTH(Inputs!$C$6,41)</f>
        <v/>
      </c>
      <c r="AU5" s="129">
        <f>EOMONTH(Inputs!$C$6,42)</f>
        <v/>
      </c>
      <c r="AV5" s="129">
        <f>EOMONTH(Inputs!$C$6,43)</f>
        <v/>
      </c>
      <c r="AW5" s="129">
        <f>EOMONTH(Inputs!$C$6,44)</f>
        <v/>
      </c>
      <c r="AX5" s="129">
        <f>EOMONTH(Inputs!$C$6,45)</f>
        <v/>
      </c>
      <c r="AY5" s="129">
        <f>EOMONTH(Inputs!$C$6,46)</f>
        <v/>
      </c>
      <c r="AZ5" s="129">
        <f>EOMONTH(Inputs!$C$6,47)</f>
        <v/>
      </c>
      <c r="BA5" s="129">
        <f>EOMONTH(Inputs!$C$6,48)</f>
        <v/>
      </c>
      <c r="BB5" s="129">
        <f>EOMONTH(Inputs!$C$6,49)</f>
        <v/>
      </c>
      <c r="BC5" s="129">
        <f>EOMONTH(Inputs!$C$6,50)</f>
        <v/>
      </c>
      <c r="BD5" s="129">
        <f>EOMONTH(Inputs!$C$6,51)</f>
        <v/>
      </c>
      <c r="BE5" s="129">
        <f>EOMONTH(Inputs!$C$6,52)</f>
        <v/>
      </c>
      <c r="BF5" s="129">
        <f>EOMONTH(Inputs!$C$6,53)</f>
        <v/>
      </c>
      <c r="BG5" s="129">
        <f>EOMONTH(Inputs!$C$6,54)</f>
        <v/>
      </c>
      <c r="BH5" s="129">
        <f>EOMONTH(Inputs!$C$6,55)</f>
        <v/>
      </c>
      <c r="BI5" s="129">
        <f>EOMONTH(Inputs!$C$6,56)</f>
        <v/>
      </c>
      <c r="BJ5" s="129">
        <f>EOMONTH(Inputs!$C$6,57)</f>
        <v/>
      </c>
      <c r="BK5" s="129">
        <f>EOMONTH(Inputs!$C$6,58)</f>
        <v/>
      </c>
      <c r="BL5" s="129">
        <f>EOMONTH(Inputs!$C$6,59)</f>
        <v/>
      </c>
    </row>
    <row r="6">
      <c r="A6" s="69" t="inlineStr">
        <is>
          <t>Year #</t>
        </is>
      </c>
      <c r="B6" s="70" t="n"/>
      <c r="C6" s="70" t="n"/>
      <c r="D6" s="69" t="n"/>
      <c r="E6" s="128">
        <f>INT((E4-1)/12)+1</f>
        <v/>
      </c>
      <c r="F6" s="128">
        <f>INT((F4-1)/12)+1</f>
        <v/>
      </c>
      <c r="G6" s="128">
        <f>INT((G4-1)/12)+1</f>
        <v/>
      </c>
      <c r="H6" s="128">
        <f>INT((H4-1)/12)+1</f>
        <v/>
      </c>
      <c r="I6" s="128">
        <f>INT((I4-1)/12)+1</f>
        <v/>
      </c>
      <c r="J6" s="128">
        <f>INT((J4-1)/12)+1</f>
        <v/>
      </c>
      <c r="K6" s="128">
        <f>INT((K4-1)/12)+1</f>
        <v/>
      </c>
      <c r="L6" s="128">
        <f>INT((L4-1)/12)+1</f>
        <v/>
      </c>
      <c r="M6" s="128">
        <f>INT((M4-1)/12)+1</f>
        <v/>
      </c>
      <c r="N6" s="128">
        <f>INT((N4-1)/12)+1</f>
        <v/>
      </c>
      <c r="O6" s="128">
        <f>INT((O4-1)/12)+1</f>
        <v/>
      </c>
      <c r="P6" s="128">
        <f>INT((P4-1)/12)+1</f>
        <v/>
      </c>
      <c r="Q6" s="128">
        <f>INT((Q4-1)/12)+1</f>
        <v/>
      </c>
      <c r="R6" s="128">
        <f>INT((R4-1)/12)+1</f>
        <v/>
      </c>
      <c r="S6" s="128">
        <f>INT((S4-1)/12)+1</f>
        <v/>
      </c>
      <c r="T6" s="128">
        <f>INT((T4-1)/12)+1</f>
        <v/>
      </c>
      <c r="U6" s="128">
        <f>INT((U4-1)/12)+1</f>
        <v/>
      </c>
      <c r="V6" s="128">
        <f>INT((V4-1)/12)+1</f>
        <v/>
      </c>
      <c r="W6" s="128">
        <f>INT((W4-1)/12)+1</f>
        <v/>
      </c>
      <c r="X6" s="128">
        <f>INT((X4-1)/12)+1</f>
        <v/>
      </c>
      <c r="Y6" s="128">
        <f>INT((Y4-1)/12)+1</f>
        <v/>
      </c>
      <c r="Z6" s="128">
        <f>INT((Z4-1)/12)+1</f>
        <v/>
      </c>
      <c r="AA6" s="128">
        <f>INT((AA4-1)/12)+1</f>
        <v/>
      </c>
      <c r="AB6" s="128">
        <f>INT((AB4-1)/12)+1</f>
        <v/>
      </c>
      <c r="AC6" s="128">
        <f>INT((AC4-1)/12)+1</f>
        <v/>
      </c>
      <c r="AD6" s="128">
        <f>INT((AD4-1)/12)+1</f>
        <v/>
      </c>
      <c r="AE6" s="128">
        <f>INT((AE4-1)/12)+1</f>
        <v/>
      </c>
      <c r="AF6" s="128">
        <f>INT((AF4-1)/12)+1</f>
        <v/>
      </c>
      <c r="AG6" s="128">
        <f>INT((AG4-1)/12)+1</f>
        <v/>
      </c>
      <c r="AH6" s="128">
        <f>INT((AH4-1)/12)+1</f>
        <v/>
      </c>
      <c r="AI6" s="128">
        <f>INT((AI4-1)/12)+1</f>
        <v/>
      </c>
      <c r="AJ6" s="128">
        <f>INT((AJ4-1)/12)+1</f>
        <v/>
      </c>
      <c r="AK6" s="128">
        <f>INT((AK4-1)/12)+1</f>
        <v/>
      </c>
      <c r="AL6" s="128">
        <f>INT((AL4-1)/12)+1</f>
        <v/>
      </c>
      <c r="AM6" s="128">
        <f>INT((AM4-1)/12)+1</f>
        <v/>
      </c>
      <c r="AN6" s="128">
        <f>INT((AN4-1)/12)+1</f>
        <v/>
      </c>
      <c r="AO6" s="128">
        <f>INT((AO4-1)/12)+1</f>
        <v/>
      </c>
      <c r="AP6" s="128">
        <f>INT((AP4-1)/12)+1</f>
        <v/>
      </c>
      <c r="AQ6" s="128">
        <f>INT((AQ4-1)/12)+1</f>
        <v/>
      </c>
      <c r="AR6" s="128">
        <f>INT((AR4-1)/12)+1</f>
        <v/>
      </c>
      <c r="AS6" s="128">
        <f>INT((AS4-1)/12)+1</f>
        <v/>
      </c>
      <c r="AT6" s="128">
        <f>INT((AT4-1)/12)+1</f>
        <v/>
      </c>
      <c r="AU6" s="128">
        <f>INT((AU4-1)/12)+1</f>
        <v/>
      </c>
      <c r="AV6" s="128">
        <f>INT((AV4-1)/12)+1</f>
        <v/>
      </c>
      <c r="AW6" s="128">
        <f>INT((AW4-1)/12)+1</f>
        <v/>
      </c>
      <c r="AX6" s="128">
        <f>INT((AX4-1)/12)+1</f>
        <v/>
      </c>
      <c r="AY6" s="128">
        <f>INT((AY4-1)/12)+1</f>
        <v/>
      </c>
      <c r="AZ6" s="128">
        <f>INT((AZ4-1)/12)+1</f>
        <v/>
      </c>
      <c r="BA6" s="128">
        <f>INT((BA4-1)/12)+1</f>
        <v/>
      </c>
      <c r="BB6" s="128">
        <f>INT((BB4-1)/12)+1</f>
        <v/>
      </c>
      <c r="BC6" s="128">
        <f>INT((BC4-1)/12)+1</f>
        <v/>
      </c>
      <c r="BD6" s="128">
        <f>INT((BD4-1)/12)+1</f>
        <v/>
      </c>
      <c r="BE6" s="128">
        <f>INT((BE4-1)/12)+1</f>
        <v/>
      </c>
      <c r="BF6" s="128">
        <f>INT((BF4-1)/12)+1</f>
        <v/>
      </c>
      <c r="BG6" s="128">
        <f>INT((BG4-1)/12)+1</f>
        <v/>
      </c>
      <c r="BH6" s="128">
        <f>INT((BH4-1)/12)+1</f>
        <v/>
      </c>
      <c r="BI6" s="128">
        <f>INT((BI4-1)/12)+1</f>
        <v/>
      </c>
      <c r="BJ6" s="128">
        <f>INT((BJ4-1)/12)+1</f>
        <v/>
      </c>
      <c r="BK6" s="128">
        <f>INT((BK4-1)/12)+1</f>
        <v/>
      </c>
      <c r="BL6" s="128">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0"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0" t="inlineStr">
        <is>
          <t>Upfront payment at the time of sale. Excluded from the collection rate.</t>
        </is>
      </c>
    </row>
    <row r="7" ht="28" customHeight="1">
      <c r="A7" s="19" t="inlineStr">
        <is>
          <t>Daily rate / instalment</t>
        </is>
      </c>
      <c r="B7" s="130" t="inlineStr">
        <is>
          <t>Price per day of use. Monthly instalment = daily rate x 365 / 12.</t>
        </is>
      </c>
    </row>
    <row r="8" ht="28" customHeight="1">
      <c r="A8" s="19" t="inlineStr">
        <is>
          <t>Tenor</t>
        </is>
      </c>
      <c r="B8" s="130" t="inlineStr">
        <is>
          <t>Number of months over which the PAYGo contract is repaid.</t>
        </is>
      </c>
    </row>
    <row r="9" ht="28" customHeight="1">
      <c r="A9" s="19" t="inlineStr">
        <is>
          <t>Unlock (customer ownership)</t>
        </is>
      </c>
      <c r="B9" s="130" t="inlineStr">
        <is>
          <t>The customer reaches the end of the payment plan and the device is permanently unlocked. The model counts accounts still paying at the end of tenor.</t>
        </is>
      </c>
    </row>
    <row r="10" ht="28" customHeight="1">
      <c r="A10" s="19" t="inlineStr">
        <is>
          <t>Cohort (vintage)</t>
        </is>
      </c>
      <c r="B10" s="130" t="inlineStr">
        <is>
          <t>All units sold in the same month. Cohort analysis follows each vintage's repayment over time.</t>
        </is>
      </c>
    </row>
    <row r="11" ht="28" customHeight="1">
      <c r="A11" s="19" t="inlineStr">
        <is>
          <t>Survival curve</t>
        </is>
      </c>
      <c r="B11" s="130" t="inlineStr">
        <is>
          <t>Share of a cohort's accounts that are still paying at each age; driven by the monthly default hazard.</t>
        </is>
      </c>
    </row>
    <row r="12" ht="28" customHeight="1">
      <c r="A12" s="19" t="inlineStr">
        <is>
          <t>Collection rate</t>
        </is>
      </c>
      <c r="B12" s="130" t="inlineStr">
        <is>
          <t>Instalments collected / instalments due in the period, excluding down payments (PAYGo PERFORM-style).</t>
        </is>
      </c>
    </row>
    <row r="13" ht="28" customHeight="1">
      <c r="A13" s="19" t="inlineStr">
        <is>
          <t>Write-off rate</t>
        </is>
      </c>
      <c r="B13" s="130" t="inlineStr">
        <is>
          <t>Missed instalments written off / instalments due. The model writes off missed instalments as they fall due.</t>
        </is>
      </c>
    </row>
    <row r="14" ht="28" customHeight="1">
      <c r="A14" s="19" t="inlineStr">
        <is>
          <t>Receivables at risk (RaR)</t>
        </is>
      </c>
      <c r="B14" s="130" t="inlineStr">
        <is>
          <t>Carrying amount of receivables of accounts that have stopped paying. Approximates PAYGo PERFORM RaR.</t>
        </is>
      </c>
    </row>
    <row r="15" ht="28" customHeight="1">
      <c r="A15" s="19" t="inlineStr">
        <is>
          <t>Expected credit loss (ECL)</t>
        </is>
      </c>
      <c r="B15" s="130" t="inlineStr">
        <is>
          <t>Lifetime expected loss recognised at origination from the scenario repayment curve (simplified IFRS 9: no staging).</t>
        </is>
      </c>
    </row>
    <row r="16" ht="28" customHeight="1">
      <c r="A16" s="19" t="inlineStr">
        <is>
          <t>Recoveries</t>
        </is>
      </c>
      <c r="B16" s="130" t="inlineStr">
        <is>
          <t>Net resale value of repossessed units, recognised as a reduction of credit losses.</t>
        </is>
      </c>
    </row>
    <row r="17" ht="28" customHeight="1">
      <c r="A17" s="19" t="inlineStr">
        <is>
          <t>RBF (results-based financing)</t>
        </is>
      </c>
      <c r="B17" s="130" t="inlineStr">
        <is>
          <t>Subsidy paid per verified unit sold, after a verification lag. Recognised as other income when received (cash basis).</t>
        </is>
      </c>
    </row>
    <row r="18" ht="28" customHeight="1">
      <c r="A18" s="19" t="inlineStr">
        <is>
          <t>Borrowing base</t>
        </is>
      </c>
      <c r="B18" s="130" t="inlineStr">
        <is>
          <t>Maximum facility drawing = sum over tiers of advance rate x eligible receivables (gross receivables less receivables at risk).</t>
        </is>
      </c>
    </row>
    <row r="19" ht="28" customHeight="1">
      <c r="A19" s="19" t="inlineStr">
        <is>
          <t>Advance rate</t>
        </is>
      </c>
      <c r="B19" s="130" t="inlineStr">
        <is>
          <t>Share of eligible receivables a lender is willing to finance.</t>
        </is>
      </c>
    </row>
    <row r="20" ht="28" customHeight="1">
      <c r="A20" s="19" t="inlineStr">
        <is>
          <t>DSCR</t>
        </is>
      </c>
      <c r="B20" s="130" t="inlineStr">
        <is>
          <t>Debt service coverage ratio: (operating cash flow + interest) / (interest + scheduled principal).</t>
        </is>
      </c>
    </row>
    <row r="21" ht="28" customHeight="1">
      <c r="A21" s="19" t="inlineStr">
        <is>
          <t>Funding requirement</t>
        </is>
      </c>
      <c r="B21" s="130" t="inlineStr">
        <is>
          <t>Equity that must be injected to keep cash at the minimum balance (automatic equity top-up).</t>
        </is>
      </c>
    </row>
    <row r="22" ht="28" customHeight="1">
      <c r="A22" s="19" t="inlineStr">
        <is>
          <t>MTF tier</t>
        </is>
      </c>
      <c r="B22" s="130"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30" t="inlineStr">
        <is>
          <t>Larger PV + lithium battery + inverter systems supplying AC appliances; typically sold to urban / peri-urban households and SMEs, often as backup to an unreliable grid.</t>
        </is>
      </c>
    </row>
    <row r="24" ht="28" customHeight="1">
      <c r="A24" s="19" t="inlineStr">
        <is>
          <t>DPD (days past due)</t>
        </is>
      </c>
      <c r="B24" s="130" t="inlineStr">
        <is>
          <t>Days since the account's oldest unpaid instalment. Buckets: current, 1-30, 31-60, 61-90, 91-180, 180+.</t>
        </is>
      </c>
    </row>
    <row r="25" ht="28" customHeight="1">
      <c r="A25" s="19" t="inlineStr">
        <is>
          <t>Stages 1 / 2 / 3</t>
        </is>
      </c>
      <c r="B25" s="130" t="inlineStr">
        <is>
          <t>Indicative IFRS 9-style staging by DPD thresholds (Credit_Assumptions). Used for the diagnostic ECL only.</t>
        </is>
      </c>
    </row>
    <row r="26" ht="28" customHeight="1">
      <c r="A26" s="19" t="inlineStr">
        <is>
          <t>Default EAD</t>
        </is>
      </c>
      <c r="B26" s="130" t="inlineStr">
        <is>
          <t>Exposure at default: receivables of accounts beyond the default definition (default 180 DPD).</t>
        </is>
      </c>
    </row>
    <row r="27" ht="28" customHeight="1">
      <c r="A27" s="19" t="inlineStr">
        <is>
          <t>12-month PD proxy</t>
        </is>
      </c>
      <c r="B27" s="130" t="inlineStr">
        <is>
          <t>Proxy probability of default from the repayment curve (Proxy) or observed loss rate (Actual). NOT an audited IFRS 9 PD.</t>
        </is>
      </c>
    </row>
    <row r="28" ht="28" customHeight="1">
      <c r="A28" s="19" t="inlineStr">
        <is>
          <t>LGD proxy</t>
        </is>
      </c>
      <c r="B28" s="130" t="inlineStr">
        <is>
          <t>Loss given default proxy: 1: net recoveries / exposure.</t>
        </is>
      </c>
    </row>
    <row r="29" ht="28" customHeight="1">
      <c r="A29" s="19" t="inlineStr">
        <is>
          <t>Proxy vs Actual data</t>
        </is>
      </c>
      <c r="B29" s="130" t="inlineStr">
        <is>
          <t>Proxy = model projection from curves. Actual = company data in Credit_Input / Vintage_Input. Never mixed silently.</t>
        </is>
      </c>
    </row>
    <row r="30" ht="28" customHeight="1">
      <c r="A30" s="19" t="inlineStr">
        <is>
          <t>Ownership at 2x (PERFORM)</t>
        </is>
      </c>
      <c r="B30" s="130" t="inlineStr">
        <is>
          <t>Share of customers who own their device by twice the contract tenor. Not modelled from proxies; requires validated data.</t>
        </is>
      </c>
    </row>
    <row r="31" ht="28" customHeight="1">
      <c r="A31" s="19" t="inlineStr">
        <is>
          <t>RBF modes</t>
        </is>
      </c>
      <c r="B31" s="130" t="inlineStr">
        <is>
          <t>Sales-based (per unit sold), repayment-linked (scaled by repayment rate at verification), ownership-linked (paid on validated ownership at 2x tenor), hybrid (weighted).</t>
        </is>
      </c>
    </row>
    <row r="32" ht="28" customHeight="1">
      <c r="A32" s="19" t="inlineStr">
        <is>
          <t>Warehouse vs securitisation</t>
        </is>
      </c>
      <c r="B32" s="130"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30" t="inlineStr">
        <is>
          <t>A primary/audited/regulatory; B primary company disclosure; C reliable secondary; D estimate/weak/unconfirmed; E contextual.</t>
        </is>
      </c>
    </row>
    <row r="34" ht="28" customHeight="1">
      <c r="A34" s="19" t="inlineStr">
        <is>
          <t>Investment readiness</t>
        </is>
      </c>
      <c r="B34" s="130" t="inlineStr">
        <is>
          <t>Progress against 23 gates. The model never declares itself investment grade.</t>
        </is>
      </c>
    </row>
    <row r="35" ht="28" customHeight="1">
      <c r="A35" s="19" t="inlineStr">
        <is>
          <t>LTV / CAC</t>
        </is>
      </c>
      <c r="B35" s="130" t="inlineStr">
        <is>
          <t>Lifetime contribution before acquisition cost divided by customer acquisition cost.</t>
        </is>
      </c>
    </row>
    <row r="36" ht="28" customHeight="1">
      <c r="A36" s="19" t="inlineStr">
        <is>
          <t>Unit IRR</t>
        </is>
      </c>
      <c r="B36" s="130"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FF0000"/>
    <outlinePr summaryBelow="1" summaryRight="1"/>
    <pageSetUpPr fitToPage="1"/>
  </sheetPr>
  <dimension ref="A1:C51"/>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reconciles to balance-sheet cash every month (opening cash + net cash flow = closing cash)</t>
        </is>
      </c>
      <c r="B11" s="20" t="inlineStr">
        <is>
          <t>flag</t>
        </is>
      </c>
      <c r="C11" s="60">
        <f>IF(SUMPRODUCT(ABS(FS!$E$65:$BL$65-FS!$D$65:$BK$65-FS!$E$57:$BL$57-FS!$E$58:$BL$58-FS!$E$59:$BL$59-FS!$E$60:$BL$60-FS!$E$61:$BL$61-FS!$E$64:$BL$64))+SUMPRODUCT(ABS(FS!$E$33:$BL$33-FS!$E$65:$BL$65))&gt;1,1,0)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20" t="inlineStr">
        <is>
          <t>Receivables roll forward every month (opening plus originations and financing income, less collections and write-offs, equals closing; Ops = FS)</t>
        </is>
      </c>
      <c r="B29" s="20" t="inlineStr">
        <is>
          <t>flag</t>
        </is>
      </c>
      <c r="C29" s="60">
        <f>IF(SUMPRODUCT(ABS(Ops!$E$149:$BL$149-Ops!$D$149:$BK$149-Ops!$E$138:$BL$138-Ops!$E$142:$BL$142+Ops!$E$140:$BL$140+Ops!$E$141:$BL$141))+SUMPRODUCT(ABS(FS!$E$34:$BL$34-Ops!$E$149:$BL$149))&gt;1,1,0)</f>
        <v/>
      </c>
    </row>
    <row r="30">
      <c r="A30" s="20" t="inlineStr">
        <is>
          <t>Loss allowance roll forward (opening, less ECL charged, plus amounts written off, equals closing)</t>
        </is>
      </c>
      <c r="B30" s="20" t="inlineStr">
        <is>
          <t>flag</t>
        </is>
      </c>
      <c r="C30" s="60">
        <f>IF(SUMPRODUCT(ABS(FS!$E$35:$BL$35-FS!$D$35:$BK$35+Ops!$E$143:$BL$143-Ops!$E$141:$BL$141))&gt;1,1,0)</f>
        <v/>
      </c>
    </row>
    <row r="31">
      <c r="A31" s="20" t="inlineStr">
        <is>
          <t>USD term loan roll forward in USD and in LCY (translation at month-end FX; FS = Financing)</t>
        </is>
      </c>
      <c r="B31" s="20" t="inlineStr">
        <is>
          <t>flag</t>
        </is>
      </c>
      <c r="C31" s="60">
        <f>IF(SUMPRODUCT(ABS(Financing!$E$15:$BL$15-Financing!$D$15:$BK$15-Financing!$E$13:$BL$13+Financing!$E$14:$BL$14))+SUMPRODUCT(ABS(Financing!$E$19:$BL$19-Financing!$D$19:$BK$19-Financing!$E$17:$BL$17+Financing!$E$18:$BL$18-Financing!$E$20:$BL$20))+SUMPRODUCT(ABS(FS!$E$41:$BL$41-Financing!$E$19:$BL$19))&gt;1,1,0)</f>
        <v/>
      </c>
    </row>
    <row r="32">
      <c r="A32" s="20" t="inlineStr">
        <is>
          <t>Receivables facility roll forward (opening + net drawdown = closing; FS = Financing)</t>
        </is>
      </c>
      <c r="B32" s="20" t="inlineStr">
        <is>
          <t>flag</t>
        </is>
      </c>
      <c r="C32" s="60">
        <f>IF(SUMPRODUCT(ABS(Financing!$E$23:$BL$23-Financing!$D$23:$BK$23-Financing!$E$24:$BL$24))+SUMPRODUCT(ABS(FS!$E$42:$BL$42-Financing!$E$23:$BL$23))+SUMPRODUCT(ABS(FS!$E$60:$BL$60-Financing!$E$24:$BL$24))&gt;1,1,0)</f>
        <v/>
      </c>
    </row>
    <row r="33">
      <c r="A33" s="20" t="inlineStr">
        <is>
          <t>Equity roll forward (opening + net income + equity injected = closing; no dividends)</t>
        </is>
      </c>
      <c r="B33" s="20" t="inlineStr">
        <is>
          <t>flag</t>
        </is>
      </c>
      <c r="C33" s="60">
        <f>IF(SUMPRODUCT(ABS(FS!$E$46:$BL$46-FS!$D$46:$BK$46-FS!$E$30:$BL$30-FS!$E$61:$BL$61-FS!$E$64:$BL$64))+SUMPRODUCT(ABS(Financing!$E$11:$BL$11-Financing!$D$11:$BK$11-Financing!$E$9:$BL$9-Financing!$E$10:$BL$10))&gt;1,1,0)</f>
        <v/>
      </c>
    </row>
    <row r="34">
      <c r="A34" s="20" t="inlineStr">
        <is>
          <t>Cohort totals equal portfolio totals (cohort sizes = units sold; tier rows sum to totals for collections, instalments due, receivables)</t>
        </is>
      </c>
      <c r="B34" s="20" t="inlineStr">
        <is>
          <t>flag</t>
        </is>
      </c>
      <c r="C34" s="6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20" t="inlineStr">
        <is>
          <t>Vintage engine carries cohort units from Vintage_Input (all tiers)</t>
        </is>
      </c>
      <c r="B35" s="20" t="inlineStr">
        <is>
          <t>flag</t>
        </is>
      </c>
      <c r="C35" s="6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20" t="inlineStr">
        <is>
          <t>Vintage_Input: cumulative collections never fall between checkpoints</t>
        </is>
      </c>
      <c r="B36" s="20" t="inlineStr">
        <is>
          <t>flag</t>
        </is>
      </c>
      <c r="C36" s="6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20" t="inlineStr">
        <is>
          <t>Vintage_Input: cumulative instalments due never fall between checkpoints</t>
        </is>
      </c>
      <c r="B37" s="20" t="inlineStr">
        <is>
          <t>flag</t>
        </is>
      </c>
      <c r="C37" s="6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20" t="inlineStr">
        <is>
          <t>RBF: statements equal the engine's selected design, RBF non-negative (RBF is never part of customer collections, which come from the cohorts only)</t>
        </is>
      </c>
      <c r="B38" s="20" t="inlineStr">
        <is>
          <t>flag</t>
        </is>
      </c>
      <c r="C38" s="60">
        <f>IF(ABS(SUM(FS!$E$15:$BL$15)-SUM(RBF_Engine!$E$58:$BL$58))+ABS(SUM(Ops!$E$145:$BL$145)-SUM(RBF_Engine!$E$58:$BL$58))&gt;1,1,0)+IF(MIN(RBF_Engine!$E$58:$BL$58)&lt;-1,1,0)</f>
        <v/>
      </c>
    </row>
    <row r="39">
      <c r="A39" s="20" t="inlineStr">
        <is>
          <t>Valuation reconciles to the statements (EBITDA, tax, capex, Year 5 working capital)</t>
        </is>
      </c>
      <c r="B39" s="20" t="inlineStr">
        <is>
          <t>flag</t>
        </is>
      </c>
      <c r="C39" s="60">
        <f>IF(ABS(SUM(Valuation!$E$9:$I$9)-SUM(FS!$E$19:$BL$19))+ABS(SUM(Valuation!$E$10:$I$10)-SUM(FS!$E$29:$BL$29))+ABS(SUM(Valuation!$E$11:$I$11)+SUM(Costs!$E$26:$BL$26))+ABS(Valuation!$I$12-(FS!$BL$36+FS!$BL$37-FS!$BL$40))&gt;1,1,0)</f>
        <v/>
      </c>
    </row>
    <row r="40">
      <c r="A40" s="20" t="inlineStr">
        <is>
          <t>Scenario levers in use equal the selected scenario column (no overwritten lever)</t>
        </is>
      </c>
      <c r="B40" s="20" t="inlineStr">
        <is>
          <t>flag</t>
        </is>
      </c>
      <c r="C40" s="60">
        <f>IF(SUMPRODUCT(ABS(Scenarios!$G$6:$G$10-CHOOSE(Inputs!$C$5,Scenarios!$C$6:$C$10,Scenarios!$D$6:$D$10,Scenarios!$E$6:$E$10)))&gt;0.000001,1,0)</f>
        <v/>
      </c>
    </row>
    <row r="41">
      <c r="A41" s="20" t="inlineStr">
        <is>
          <t>No impossible negative balances (inventory, fixed assets, payables, active accounts, units, debt, cumulative equity)</t>
        </is>
      </c>
      <c r="B41" s="20" t="inlineStr">
        <is>
          <t>flag</t>
        </is>
      </c>
      <c r="C41" s="60">
        <f>IF(MIN(MIN(Costs!$E$22:$BL$22),MIN(Costs!$E$28:$BL$28),MIN(Costs!$E$24:$BL$24),MIN(Ops!$E$146:$BL$146),MIN(Ops!$E$134:$BL$134),MIN(Financing!$E$15:$BL$15),MIN(Financing!$E$23:$BL$23),MIN(Financing!$E$11:$BL$11))&lt;-1,1,0)</f>
        <v/>
      </c>
    </row>
    <row r="42"/>
    <row r="43">
      <c r="A43" s="19" t="inlineStr">
        <is>
          <t>MASTER CHECK</t>
        </is>
      </c>
      <c r="C43" s="64">
        <f>IF(SUM(C5:C41)=0,"OK","ERROR")</f>
        <v/>
      </c>
    </row>
    <row r="44"/>
    <row r="45">
      <c r="A45" s="83" t="inlineStr">
        <is>
          <t>READINESS FLAGS (informational: not part of the master check)</t>
        </is>
      </c>
    </row>
    <row r="46">
      <c r="A46" s="32" t="inlineStr">
        <is>
          <t>Flag</t>
        </is>
      </c>
      <c r="B46" s="32" t="inlineStr">
        <is>
          <t>Unit</t>
        </is>
      </c>
      <c r="C46" s="32" t="inlineStr">
        <is>
          <t>Value (1 = attention)</t>
        </is>
      </c>
    </row>
    <row r="47">
      <c r="A47" s="20" t="inlineStr">
        <is>
          <t>Consumer affordability assumptions not yet reviewed</t>
        </is>
      </c>
      <c r="B47" s="20" t="inlineStr">
        <is>
          <t>flag</t>
        </is>
      </c>
      <c r="C47" s="45">
        <f>IF(Consumer_Risk!$C$5=1,0,1)</f>
        <v/>
      </c>
    </row>
    <row r="48">
      <c r="A48" s="20" t="inlineStr">
        <is>
          <t>Tiers above the affordability threshold</t>
        </is>
      </c>
      <c r="B48" s="20" t="inlineStr">
        <is>
          <t>flag</t>
        </is>
      </c>
      <c r="C48" s="45">
        <f>Consumer_Risk!$C$13+Consumer_Risk!$D$13+Consumer_Risk!$E$13+Consumer_Risk!$F$13+Consumer_Risk!$G$13</f>
        <v/>
      </c>
    </row>
    <row r="49">
      <c r="A49" s="20" t="inlineStr">
        <is>
          <t>Actual credit data horizon not supplied (Actual mode)</t>
        </is>
      </c>
      <c r="B49" s="20" t="inlineStr">
        <is>
          <t>flag</t>
        </is>
      </c>
      <c r="C49" s="45">
        <f>IF(AND(Credit_Assumptions!$C$5=2,COUNT(Credit_Input!$D$8:$D$67)+COUNT(Credit_Input!$D$72:$D$131)+COUNT(Credit_Input!$D$136:$D$195)+COUNT(Credit_Input!$D$200:$D$259)+COUNT(Credit_Input!$D$264:$D$323)=0),1,0)</f>
        <v/>
      </c>
    </row>
    <row r="50">
      <c r="A50" s="20" t="inlineStr">
        <is>
          <t>Ownership evidence switch set without ownership data</t>
        </is>
      </c>
      <c r="B50" s="20" t="inlineStr">
        <is>
          <t>flag</t>
        </is>
      </c>
      <c r="C50" s="45">
        <f>Vintage_Dashboard!$Q$7</f>
        <v/>
      </c>
    </row>
    <row r="51">
      <c r="A51" s="20" t="inlineStr">
        <is>
          <t>Credit and vintage analysis rely on proxy data only</t>
        </is>
      </c>
      <c r="B51" s="20" t="inlineStr">
        <is>
          <t>flag</t>
        </is>
      </c>
      <c r="C51" s="45">
        <f>IF(AND(Credit_Assumptions!$C$5=1,Vintage_Dashboard!$C$4=0),1,0)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2026-10-03T01:05:11Z</dcterms:created>
  <dcterms:modified xmlns:dcterms="http://purl.org/dc/terms/" xmlns:xsi="http://www.w3.org/2001/XMLSchema-instance" xsi:type="dcterms:W3CDTF">2026-10-03T01:05:17Z</dcterms:modified>
  <cp:lastModifiedBy>Emmanuel Boujieka Kamga</cp:lastModifiedBy>
</cp:coreProperties>
</file>