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ntoine\Documents\MPRO\RODD\RODD\projet6\"/>
    </mc:Choice>
  </mc:AlternateContent>
  <bookViews>
    <workbookView xWindow="0" yWindow="0" windowWidth="23016" windowHeight="8952" activeTab="2"/>
  </bookViews>
  <sheets>
    <sheet name="Sensitivity Report 1" sheetId="6" r:id="rId1"/>
    <sheet name="Cas 1 depollution DATA" sheetId="1" r:id="rId2"/>
    <sheet name="Sensitivity Report 2" sheetId="7" r:id="rId3"/>
    <sheet name="Sensitivity Report 3" sheetId="8" r:id="rId4"/>
    <sheet name="petrochimie DATA" sheetId="5" r:id="rId5"/>
  </sheets>
  <definedNames>
    <definedName name="solver_adj" localSheetId="1" hidden="1">'Cas 1 depollution DATA'!$C$7:$G$7</definedName>
    <definedName name="solver_adj" localSheetId="4" hidden="1">'petrochimie DATA'!$C$15:$F$16</definedName>
    <definedName name="solver_cvg" localSheetId="1" hidden="1">0.0001</definedName>
    <definedName name="solver_cvg" localSheetId="4" hidden="1">0.0001</definedName>
    <definedName name="solver_drv" localSheetId="1" hidden="1">1</definedName>
    <definedName name="solver_drv" localSheetId="4" hidden="1">1</definedName>
    <definedName name="solver_eng" localSheetId="1" hidden="1">2</definedName>
    <definedName name="solver_eng" localSheetId="4" hidden="1">2</definedName>
    <definedName name="solver_est" localSheetId="1" hidden="1">1</definedName>
    <definedName name="solver_est" localSheetId="4" hidden="1">1</definedName>
    <definedName name="solver_itr" localSheetId="1" hidden="1">100</definedName>
    <definedName name="solver_itr" localSheetId="4" hidden="1">100</definedName>
    <definedName name="solver_lhs1" localSheetId="1" hidden="1">'Cas 1 depollution DATA'!$H$3:$H$5</definedName>
    <definedName name="solver_lhs1" localSheetId="4" hidden="1">'petrochimie DATA'!$F$6</definedName>
    <definedName name="solver_lhs2" localSheetId="1" hidden="1">'Cas 1 depollution DATA'!$H$7</definedName>
    <definedName name="solver_lin" localSheetId="1" hidden="1">1</definedName>
    <definedName name="solver_lin" localSheetId="4" hidden="1">1</definedName>
    <definedName name="solver_mip" localSheetId="1" hidden="1">2147483647</definedName>
    <definedName name="solver_mip" localSheetId="4" hidden="1">2147483647</definedName>
    <definedName name="solver_mni" localSheetId="1" hidden="1">30</definedName>
    <definedName name="solver_mni" localSheetId="4" hidden="1">30</definedName>
    <definedName name="solver_mrt" localSheetId="1" hidden="1">0.075</definedName>
    <definedName name="solver_mrt" localSheetId="4" hidden="1">0.075</definedName>
    <definedName name="solver_msl" localSheetId="1" hidden="1">2</definedName>
    <definedName name="solver_msl" localSheetId="4" hidden="1">2</definedName>
    <definedName name="solver_neg" localSheetId="1" hidden="1">1</definedName>
    <definedName name="solver_neg" localSheetId="4" hidden="1">1</definedName>
    <definedName name="solver_nod" localSheetId="1" hidden="1">2147483647</definedName>
    <definedName name="solver_nod" localSheetId="4" hidden="1">2147483647</definedName>
    <definedName name="solver_num" localSheetId="1" hidden="1">2</definedName>
    <definedName name="solver_num" localSheetId="4" hidden="1">1</definedName>
    <definedName name="solver_nwt" localSheetId="1" hidden="1">1</definedName>
    <definedName name="solver_nwt" localSheetId="4" hidden="1">1</definedName>
    <definedName name="solver_opt" localSheetId="1" hidden="1">'Cas 1 depollution DATA'!$H$9</definedName>
    <definedName name="solver_opt" localSheetId="4" hidden="1">'petrochimie DATA'!$L$4</definedName>
    <definedName name="solver_pre" localSheetId="1" hidden="1">0.000001</definedName>
    <definedName name="solver_pre" localSheetId="4" hidden="1">0.000001</definedName>
    <definedName name="solver_rbv" localSheetId="1" hidden="1">1</definedName>
    <definedName name="solver_rbv" localSheetId="4" hidden="1">1</definedName>
    <definedName name="solver_rel1" localSheetId="1" hidden="1">1</definedName>
    <definedName name="solver_rel1" localSheetId="4" hidden="1">1</definedName>
    <definedName name="solver_rel2" localSheetId="1" hidden="1">2</definedName>
    <definedName name="solver_rhs1" localSheetId="1" hidden="1">'Cas 1 depollution DATA'!$I$3:$I$5</definedName>
    <definedName name="solver_rhs1" localSheetId="4" hidden="1">'petrochimie DATA'!$E$6</definedName>
    <definedName name="solver_rhs2" localSheetId="1" hidden="1">'Cas 1 depollution DATA'!$I$7</definedName>
    <definedName name="solver_rlx" localSheetId="1" hidden="1">2</definedName>
    <definedName name="solver_rlx" localSheetId="4" hidden="1">1</definedName>
    <definedName name="solver_rsd" localSheetId="1" hidden="1">0</definedName>
    <definedName name="solver_rsd" localSheetId="4" hidden="1">0</definedName>
    <definedName name="solver_scl" localSheetId="1" hidden="1">2</definedName>
    <definedName name="solver_scl" localSheetId="4" hidden="1">2</definedName>
    <definedName name="solver_sho" localSheetId="1" hidden="1">2</definedName>
    <definedName name="solver_sho" localSheetId="4" hidden="1">2</definedName>
    <definedName name="solver_ssz" localSheetId="1" hidden="1">100</definedName>
    <definedName name="solver_ssz" localSheetId="4" hidden="1">100</definedName>
    <definedName name="solver_tim" localSheetId="1" hidden="1">100</definedName>
    <definedName name="solver_tim" localSheetId="4" hidden="1">100</definedName>
    <definedName name="solver_tol" localSheetId="1" hidden="1">0.05</definedName>
    <definedName name="solver_tol" localSheetId="4" hidden="1">0.05</definedName>
    <definedName name="solver_typ" localSheetId="1" hidden="1">2</definedName>
    <definedName name="solver_typ" localSheetId="4" hidden="1">1</definedName>
    <definedName name="solver_val" localSheetId="1" hidden="1">0</definedName>
    <definedName name="solver_val" localSheetId="4" hidden="1">0</definedName>
    <definedName name="solver_ver" localSheetId="1" hidden="1">3</definedName>
    <definedName name="solver_ver" localSheetId="4" hidden="1">3</definedName>
  </definedNames>
  <calcPr calcId="152511"/>
</workbook>
</file>

<file path=xl/calcChain.xml><?xml version="1.0" encoding="utf-8"?>
<calcChain xmlns="http://schemas.openxmlformats.org/spreadsheetml/2006/main">
  <c r="F4" i="5" l="1"/>
  <c r="F5" i="5"/>
  <c r="F3" i="5"/>
  <c r="F6" i="5"/>
  <c r="I16" i="5"/>
  <c r="J16" i="5"/>
  <c r="K16" i="5"/>
  <c r="H16" i="5"/>
  <c r="H15" i="5"/>
  <c r="I15" i="5"/>
  <c r="J15" i="5"/>
  <c r="K15" i="5"/>
  <c r="G16" i="5"/>
  <c r="G15" i="5"/>
  <c r="L4" i="5" s="1"/>
  <c r="H9" i="1"/>
  <c r="H4" i="1"/>
  <c r="H5" i="1"/>
  <c r="H3" i="1"/>
  <c r="I4" i="1"/>
  <c r="I5" i="1"/>
  <c r="I3" i="1"/>
  <c r="H7" i="1"/>
</calcChain>
</file>

<file path=xl/comments1.xml><?xml version="1.0" encoding="utf-8"?>
<comments xmlns="http://schemas.openxmlformats.org/spreadsheetml/2006/main">
  <authors>
    <author>alfandari</author>
  </authors>
  <commentList>
    <comment ref="C2" authorId="0" shapeId="0">
      <text>
        <r>
          <rPr>
            <b/>
            <sz val="8"/>
            <color indexed="81"/>
            <rFont val="Tahoma"/>
            <family val="2"/>
          </rPr>
          <t>alfandari:</t>
        </r>
        <r>
          <rPr>
            <sz val="8"/>
            <color indexed="81"/>
            <rFont val="Tahoma"/>
            <family val="2"/>
          </rPr>
          <t xml:space="preserve">
Produits</t>
        </r>
      </text>
    </comment>
    <comment ref="C9" authorId="0" shapeId="0">
      <text>
        <r>
          <rPr>
            <b/>
            <sz val="8"/>
            <color indexed="81"/>
            <rFont val="Tahoma"/>
            <family val="2"/>
          </rPr>
          <t>alfandari:</t>
        </r>
        <r>
          <rPr>
            <sz val="8"/>
            <color indexed="81"/>
            <rFont val="Tahoma"/>
            <family val="2"/>
          </rPr>
          <t xml:space="preserve">
dispositifs anti-pollution</t>
        </r>
      </text>
    </comment>
  </commentList>
</comments>
</file>

<file path=xl/sharedStrings.xml><?xml version="1.0" encoding="utf-8"?>
<sst xmlns="http://schemas.openxmlformats.org/spreadsheetml/2006/main" count="188" uniqueCount="96">
  <si>
    <t>Traitements</t>
  </si>
  <si>
    <t>A</t>
  </si>
  <si>
    <t>B</t>
  </si>
  <si>
    <t>C</t>
  </si>
  <si>
    <t>après</t>
  </si>
  <si>
    <t>limite après</t>
  </si>
  <si>
    <t>avant (total)</t>
  </si>
  <si>
    <t>avant (/ m3)</t>
  </si>
  <si>
    <t>COUT TOTAL</t>
  </si>
  <si>
    <t>Coût (€)/m3</t>
  </si>
  <si>
    <t>P1</t>
  </si>
  <si>
    <t>P2</t>
  </si>
  <si>
    <t>NO2</t>
  </si>
  <si>
    <t>SO2</t>
  </si>
  <si>
    <t>Particules</t>
  </si>
  <si>
    <t>Limites</t>
  </si>
  <si>
    <t>Temps (h)</t>
  </si>
  <si>
    <t>Profit (€)</t>
  </si>
  <si>
    <t>1+2</t>
  </si>
  <si>
    <t>Facteur ralentissement</t>
  </si>
  <si>
    <t>Coût</t>
  </si>
  <si>
    <t>NO2 (m3)</t>
  </si>
  <si>
    <t>SO2 (m3)</t>
  </si>
  <si>
    <t>Particules (g)</t>
  </si>
  <si>
    <t>Microsoft Excel 15.0 Sensitivity Report</t>
  </si>
  <si>
    <t>Worksheet: [depollution_DATA_16_03_22_RODD_Alfandari.xlsx]Cas 1 depollution DATA</t>
  </si>
  <si>
    <t>Report Created: 16/03/2022 15:07:51</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</si>
  <si>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</si>
  <si>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</si>
  <si>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</si>
  <si>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</si>
  <si>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</si>
  <si>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</si>
  <si>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</si>
  <si>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</si>
  <si>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</si>
  <si>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</si>
  <si>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</si>
  <si>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</si>
  <si>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</si>
  <si>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</si>
  <si>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</si>
  <si>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</si>
  <si>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</si>
  <si>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$C$7</t>
  </si>
  <si>
    <t>$D$7</t>
  </si>
  <si>
    <t>$E$7</t>
  </si>
  <si>
    <t>$F$7</t>
  </si>
  <si>
    <t>$G$7</t>
  </si>
  <si>
    <t>$H$3</t>
  </si>
  <si>
    <t>A après</t>
  </si>
  <si>
    <t>$H$4</t>
  </si>
  <si>
    <t>B après</t>
  </si>
  <si>
    <t>$H$5</t>
  </si>
  <si>
    <t>C après</t>
  </si>
  <si>
    <t>$H$7</t>
  </si>
  <si>
    <t>pour chaque gramme en plus (moins) de polution autorisée, on va baisser (augmenter) le coût de 43,18€/gramme dans la limite de +720g (-423g)</t>
  </si>
  <si>
    <t>somme production</t>
  </si>
  <si>
    <t>Worksheet: [depollution_DATA_16_03_22_RODD_Alfandari.xlsx]petrochimie DATA</t>
  </si>
  <si>
    <t>Report Created: 16/03/2022 16:26:39</t>
  </si>
  <si>
    <t>$C$15</t>
  </si>
  <si>
    <t>P1 P1</t>
  </si>
  <si>
    <t>$D$15</t>
  </si>
  <si>
    <t>P1 P2</t>
  </si>
  <si>
    <t>$E$15</t>
  </si>
  <si>
    <t>P1 Limites</t>
  </si>
  <si>
    <t>$F$15</t>
  </si>
  <si>
    <t>P1 1+2</t>
  </si>
  <si>
    <t>$C$16</t>
  </si>
  <si>
    <t>P2 P1</t>
  </si>
  <si>
    <t>$D$16</t>
  </si>
  <si>
    <t>P2 P2</t>
  </si>
  <si>
    <t>$E$16</t>
  </si>
  <si>
    <t>P2 Limites</t>
  </si>
  <si>
    <t>$F$16</t>
  </si>
  <si>
    <t>P2 1+2</t>
  </si>
  <si>
    <t>$F$3</t>
  </si>
  <si>
    <t>$F$4</t>
  </si>
  <si>
    <t>$F$5</t>
  </si>
  <si>
    <t>$F$6</t>
  </si>
  <si>
    <t>Rapport dans le cas avec toutes les contraintes</t>
  </si>
  <si>
    <t>Report Created: 16/03/2022 16:31:04</t>
  </si>
  <si>
    <t>Rapport dans le cas avec seulement la contrainte de temps</t>
  </si>
  <si>
    <t>On remarque que la solution optimale "colle" aux contraintes : on a partout atteint la frontière de la contrainte</t>
  </si>
  <si>
    <t>pour chaque m3 en plus (moins) de polution autorisée, on va augmenter (baisser) le coût de 11,88€/m3 dans la limite de +127m3 (-5m3)</t>
  </si>
  <si>
    <t>pour chaque m3 en plus (moins) de polution autorisée, on va augmenter (baisser) le coût de 30,58€/m3 dans la limite de +19,64m3 (-1,73m3)</t>
  </si>
  <si>
    <t>pour chaque gramme en plus (moins) de polution autorisée, on va augmenter (baisser) le coût de 2,07€/m3 dans la limite de +42m3 (-200m3)</t>
  </si>
  <si>
    <t>pour chaque heure en plus (moins) d'exploitation autorisée, on va augmenter (baisser) le coût de 92€/h dans la limite de +0,7h (-25h)</t>
  </si>
  <si>
    <t>On est ici sur un rayon infini du polytope des solutions ; on peut donc gagner 240€/heure supplémentaire d'exploitation autorisée sans limite vers le haut, et avec une limite de ne pas avoir un temps négatif par le bas (donc ici 130h)</t>
  </si>
  <si>
    <t>Il n'y a ici plus de trade-off entre polution et production : on est incité à produire autant que possible (tant qu'on peut vendre…)</t>
  </si>
  <si>
    <t>ici on peut voir qu'on ne peut pas, dans une limite de +89€/tonnes et -51€/tonne, modifier la valeur finale de production de P1 sans filtre sans diminuer la valeur de l'objectif</t>
  </si>
  <si>
    <t>ici on peut voir qu'on ne peut pas, dans une limite de +95€/tonnes et -47€/tonne, modifier la valeur finale de production de P1 avec filtre 1 sans diminuer la valeur de l'objectif</t>
  </si>
  <si>
    <t>ici on peut voir qu'on ne peut pas, dans une limite de +50€/tonnes et -infini€/tonne, modifier la valeur finale de production de P1 avec filtre 2 sans diminuer la valeur de l'objectif : cette solution n'est pas rentable</t>
  </si>
  <si>
    <t>même raisonnement, toutes valeurs adaptées</t>
  </si>
  <si>
    <t>ici, une seule solution domine comme la plus rentable, celle de ne aps faire d'efforts écologiques. Il faut donc produire uniquement P1 sans filtre, et ce raisonnement reste valide même si la valeur d'une tonne de P1 diminuait de 46€/tonne (et, bien sûr, si sa valeur augmente indéfiniment)</t>
  </si>
  <si>
    <t>Toutes les autres solutions sont non rentables sauf si la valeur du produit augmentait de "Allowable increase"€/tonne produite du couple (produit, dispositif)</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</si>
</sst>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0\ &quot;€&quot;;[Red]\-#,##0\ &quot;€&quot;"/>
    <numFmt numFmtId="164" formatCode="General\ &quot; m3&quot;"/>
    <numFmt numFmtId="165" formatCode="General\ &quot; g&quot;"/>
    <numFmt numFmtId="166" formatCode="#,##0\ &quot;€&quot;"/>
    <numFmt numFmtId="167" formatCode="General\ &quot;m3&quot;"/>
  </numFmts>
  <fonts count="7" x14ac:knownFonts="1">
    <font>
      <sz val="11"/>
      <color theme="1"/>
      <name val="Calibri"/>
      <family val="2"/>
      <scheme val="minor"/>
    </font>
    <font>
      <i/>
      <sz val="11"/>
      <color theme="1"/>
      <name val="Calibri"/>
      <family val="2"/>
      <scheme val="minor"/>
    </font>
    <font>
      <sz val="8"/>
      <color indexed="81"/>
      <name val="Tahoma"/>
      <family val="2"/>
    </font>
    <font>
      <b/>
      <sz val="8"/>
      <color indexed="81"/>
      <name val="Tahoma"/>
      <family val="2"/>
    </font>
    <font>
      <sz val="11"/>
      <color rgb="FFFF0000"/>
      <name val="Calibri"/>
      <family val="2"/>
      <scheme val="minor"/>
    </font>
    <font>
      <b/>
      <sz val="11"/>
      <color theme="1"/>
      <name val="Calibri"/>
      <family val="2"/>
      <scheme val="minor"/>
    </font>
    <font>
      <b/>
      <sz val="11"/>
      <color indexed="1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1" xfId="0" applyBorder="1"/>
    <xf numFmtId="6" fontId="0" fillId="0" borderId="1" xfId="0" applyNumberFormat="1" applyBorder="1"/>
    <xf numFmtId="0" fontId="0" fillId="0" borderId="1" xfId="0" applyFill="1" applyBorder="1"/>
    <xf numFmtId="164" fontId="0" fillId="0" borderId="1" xfId="0" applyNumberFormat="1" applyBorder="1"/>
    <xf numFmtId="165" fontId="0" fillId="0" borderId="1" xfId="0" applyNumberFormat="1" applyBorder="1"/>
    <xf numFmtId="9" fontId="0" fillId="0" borderId="1" xfId="0" applyNumberFormat="1" applyBorder="1"/>
    <xf numFmtId="165" fontId="0" fillId="2" borderId="1" xfId="0" applyNumberFormat="1" applyFill="1" applyBorder="1"/>
    <xf numFmtId="165" fontId="0" fillId="3" borderId="1" xfId="0" applyNumberFormat="1" applyFill="1" applyBorder="1"/>
    <xf numFmtId="166" fontId="0" fillId="2" borderId="1" xfId="0" applyNumberFormat="1" applyFill="1" applyBorder="1"/>
    <xf numFmtId="0" fontId="0" fillId="0" borderId="1" xfId="0" applyBorder="1" applyAlignment="1">
      <alignment horizontal="center"/>
    </xf>
    <xf numFmtId="0" fontId="1" fillId="0" borderId="1" xfId="0" applyFont="1" applyFill="1" applyBorder="1" applyAlignment="1">
      <alignment horizontal="center"/>
    </xf>
    <xf numFmtId="0" fontId="0" fillId="0" borderId="1" xfId="0" quotePrefix="1" applyBorder="1" applyAlignment="1">
      <alignment horizontal="center"/>
    </xf>
    <xf numFmtId="0" fontId="0" fillId="4" borderId="1" xfId="0" applyFill="1" applyBorder="1"/>
    <xf numFmtId="0" fontId="0" fillId="5" borderId="1" xfId="0" applyFill="1" applyBorder="1"/>
    <xf numFmtId="0" fontId="0" fillId="0" borderId="0" xfId="0" applyAlignment="1">
      <alignment horizontal="center"/>
    </xf>
    <xf numFmtId="0" fontId="1" fillId="0" borderId="1" xfId="0" applyFont="1" applyBorder="1" applyAlignment="1">
      <alignment horizontal="center"/>
    </xf>
    <xf numFmtId="0" fontId="0" fillId="5" borderId="1" xfId="0" applyFill="1" applyBorder="1" applyAlignment="1">
      <alignment horizontal="center"/>
    </xf>
    <xf numFmtId="0" fontId="1" fillId="5" borderId="1" xfId="0" applyFont="1" applyFill="1" applyBorder="1" applyAlignment="1">
      <alignment horizontal="center"/>
    </xf>
    <xf numFmtId="6" fontId="0" fillId="4" borderId="1" xfId="0" applyNumberFormat="1" applyFill="1" applyBorder="1" applyAlignment="1">
      <alignment horizontal="center"/>
    </xf>
    <xf numFmtId="9" fontId="0" fillId="0" borderId="1" xfId="0" applyNumberFormat="1" applyBorder="1" applyAlignment="1">
      <alignment horizontal="center"/>
    </xf>
    <xf numFmtId="0" fontId="4" fillId="0" borderId="0" xfId="0" applyFont="1"/>
    <xf numFmtId="167" fontId="0" fillId="2" borderId="1" xfId="0" applyNumberFormat="1" applyFill="1" applyBorder="1"/>
    <xf numFmtId="0" fontId="0" fillId="6" borderId="1" xfId="0" applyFill="1" applyBorder="1"/>
    <xf numFmtId="0" fontId="5" fillId="0" borderId="0" xfId="0" applyFont="1"/>
    <xf numFmtId="0" fontId="0" fillId="0" borderId="4" xfId="0" applyFill="1" applyBorder="1" applyAlignment="1"/>
    <xf numFmtId="0" fontId="0" fillId="0" borderId="5" xfId="0" applyFill="1" applyBorder="1" applyAlignment="1"/>
    <xf numFmtId="0" fontId="6" fillId="0" borderId="2" xfId="0" applyFont="1" applyFill="1" applyBorder="1" applyAlignment="1">
      <alignment horizontal="center"/>
    </xf>
    <xf numFmtId="0" fontId="6" fillId="0" borderId="3" xfId="0" applyFont="1" applyFill="1" applyBorder="1" applyAlignment="1">
      <alignment horizontal="center"/>
    </xf>
    <xf numFmtId="0" fontId="0" fillId="6" borderId="0" xfId="0" applyFill="1"/>
    <xf numFmtId="6" fontId="0" fillId="0" borderId="0" xfId="0" applyNumberFormat="1"/>
    <xf numFmtId="0" fontId="0" fillId="0" borderId="6" xfId="0" applyFill="1" applyBorder="1"/>
    <xf numFmtId="0" fontId="6" fillId="0" borderId="0"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election activeCell="I20" sqref="I20"/>
    </sheetView>
  </sheetViews>
  <sheetFormatPr defaultRowHeight="14.4" x14ac:dyDescent="0.3"/>
  <cols>
    <col min="1" max="1" width="2.33203125" customWidth="1"/>
    <col min="2" max="2" width="5.21875" bestFit="1" customWidth="1"/>
    <col min="3" max="3" width="10.77734375" bestFit="1" customWidth="1"/>
    <col min="4" max="4" width="12" bestFit="1" customWidth="1"/>
    <col min="5" max="5" width="12.6640625" bestFit="1" customWidth="1"/>
    <col min="6" max="6" width="10.109375" bestFit="1" customWidth="1"/>
    <col min="7" max="8" width="12" bestFit="1" customWidth="1"/>
  </cols>
  <sheetData>
    <row r="1" spans="1:8" x14ac:dyDescent="0.3">
      <c r="A1" s="24" t="s">
        <v>24</v>
      </c>
    </row>
    <row r="2" spans="1:8" x14ac:dyDescent="0.3">
      <c r="A2" s="24" t="s">
        <v>25</v>
      </c>
    </row>
    <row r="3" spans="1:8" x14ac:dyDescent="0.3">
      <c r="A3" s="24" t="s">
        <v>26</v>
      </c>
    </row>
    <row r="6" spans="1:8" ht="15" thickBot="1" x14ac:dyDescent="0.35">
      <c r="A6" t="s">
        <v>27</v>
      </c>
    </row>
    <row r="7" spans="1:8" x14ac:dyDescent="0.3">
      <c r="B7" s="27"/>
      <c r="C7" s="27"/>
      <c r="D7" s="27" t="s">
        <v>30</v>
      </c>
      <c r="E7" s="27" t="s">
        <v>32</v>
      </c>
      <c r="F7" s="27" t="s">
        <v>34</v>
      </c>
      <c r="G7" s="27" t="s">
        <v>36</v>
      </c>
      <c r="H7" s="27" t="s">
        <v>36</v>
      </c>
    </row>
    <row r="8" spans="1:8" ht="15" thickBot="1" x14ac:dyDescent="0.35">
      <c r="B8" s="28" t="s">
        <v>28</v>
      </c>
      <c r="C8" s="28" t="s">
        <v>29</v>
      </c>
      <c r="D8" s="28" t="s">
        <v>31</v>
      </c>
      <c r="E8" s="28" t="s">
        <v>33</v>
      </c>
      <c r="F8" s="28" t="s">
        <v>35</v>
      </c>
      <c r="G8" s="28" t="s">
        <v>37</v>
      </c>
      <c r="H8" s="28" t="s">
        <v>38</v>
      </c>
    </row>
    <row r="9" spans="1:8" x14ac:dyDescent="0.3">
      <c r="B9" s="25" t="s">
        <v>44</v>
      </c>
      <c r="C9" s="25" t="s">
        <v>0</v>
      </c>
      <c r="D9" s="25">
        <v>1525.4237288135596</v>
      </c>
      <c r="E9" s="25">
        <v>0</v>
      </c>
      <c r="F9" s="25">
        <v>0</v>
      </c>
      <c r="G9" s="25">
        <v>2.7450980392156841</v>
      </c>
      <c r="H9" s="25">
        <v>76.500000000000725</v>
      </c>
    </row>
    <row r="10" spans="1:8" x14ac:dyDescent="0.3">
      <c r="B10" s="25" t="s">
        <v>45</v>
      </c>
      <c r="C10" s="25"/>
      <c r="D10" s="25">
        <v>0</v>
      </c>
      <c r="E10" s="25">
        <v>2.3728813559322006</v>
      </c>
      <c r="F10" s="25">
        <v>4</v>
      </c>
      <c r="G10" s="25">
        <v>1E+30</v>
      </c>
      <c r="H10" s="25">
        <v>2.3728813559322006</v>
      </c>
    </row>
    <row r="11" spans="1:8" x14ac:dyDescent="0.3">
      <c r="B11" s="25" t="s">
        <v>46</v>
      </c>
      <c r="C11" s="25"/>
      <c r="D11" s="25">
        <v>8474.576271186439</v>
      </c>
      <c r="E11" s="25">
        <v>0</v>
      </c>
      <c r="F11" s="25">
        <v>12</v>
      </c>
      <c r="G11" s="25">
        <v>4.0909090909090962</v>
      </c>
      <c r="H11" s="25">
        <v>12.000000000000002</v>
      </c>
    </row>
    <row r="12" spans="1:8" x14ac:dyDescent="0.3">
      <c r="B12" s="25" t="s">
        <v>47</v>
      </c>
      <c r="C12" s="25"/>
      <c r="D12" s="25">
        <v>0</v>
      </c>
      <c r="E12" s="25">
        <v>5.1864406779661074</v>
      </c>
      <c r="F12" s="25">
        <v>18</v>
      </c>
      <c r="G12" s="25">
        <v>1E+30</v>
      </c>
      <c r="H12" s="25">
        <v>5.1864406779661074</v>
      </c>
    </row>
    <row r="13" spans="1:8" ht="15" thickBot="1" x14ac:dyDescent="0.35">
      <c r="B13" s="26" t="s">
        <v>48</v>
      </c>
      <c r="C13" s="26"/>
      <c r="D13" s="26">
        <v>0</v>
      </c>
      <c r="E13" s="26">
        <v>3.8135593220339024</v>
      </c>
      <c r="F13" s="26">
        <v>15</v>
      </c>
      <c r="G13" s="26">
        <v>1E+30</v>
      </c>
      <c r="H13" s="26">
        <v>3.8135593220339024</v>
      </c>
    </row>
    <row r="15" spans="1:8" ht="15" thickBot="1" x14ac:dyDescent="0.35">
      <c r="A15" t="s">
        <v>39</v>
      </c>
    </row>
    <row r="16" spans="1:8" x14ac:dyDescent="0.3">
      <c r="B16" s="27"/>
      <c r="C16" s="27"/>
      <c r="D16" s="27" t="s">
        <v>30</v>
      </c>
      <c r="E16" s="27" t="s">
        <v>40</v>
      </c>
      <c r="F16" s="27" t="s">
        <v>42</v>
      </c>
      <c r="G16" s="27" t="s">
        <v>36</v>
      </c>
      <c r="H16" s="27" t="s">
        <v>36</v>
      </c>
    </row>
    <row r="17" spans="2:9" ht="15" thickBot="1" x14ac:dyDescent="0.35">
      <c r="B17" s="28" t="s">
        <v>28</v>
      </c>
      <c r="C17" s="28" t="s">
        <v>29</v>
      </c>
      <c r="D17" s="28" t="s">
        <v>31</v>
      </c>
      <c r="E17" s="28" t="s">
        <v>41</v>
      </c>
      <c r="F17" s="28" t="s">
        <v>43</v>
      </c>
      <c r="G17" s="28" t="s">
        <v>37</v>
      </c>
      <c r="H17" s="28" t="s">
        <v>38</v>
      </c>
    </row>
    <row r="18" spans="2:9" x14ac:dyDescent="0.3">
      <c r="B18" s="25" t="s">
        <v>49</v>
      </c>
      <c r="C18" s="25" t="s">
        <v>50</v>
      </c>
      <c r="D18" s="25">
        <v>419.49152542372877</v>
      </c>
      <c r="E18" s="25">
        <v>0</v>
      </c>
      <c r="F18" s="25">
        <v>750</v>
      </c>
      <c r="G18" s="25">
        <v>1E+30</v>
      </c>
      <c r="H18" s="25">
        <v>330.508474576271</v>
      </c>
    </row>
    <row r="19" spans="2:9" x14ac:dyDescent="0.3">
      <c r="B19" s="25" t="s">
        <v>51</v>
      </c>
      <c r="C19" s="25" t="s">
        <v>52</v>
      </c>
      <c r="D19" s="25">
        <v>813.55932203389841</v>
      </c>
      <c r="E19" s="25">
        <v>0</v>
      </c>
      <c r="F19" s="25">
        <v>1600</v>
      </c>
      <c r="G19" s="25">
        <v>1E+30</v>
      </c>
      <c r="H19" s="25">
        <v>786.44067796610079</v>
      </c>
    </row>
    <row r="20" spans="2:9" x14ac:dyDescent="0.3">
      <c r="B20" s="25" t="s">
        <v>53</v>
      </c>
      <c r="C20" s="25" t="s">
        <v>54</v>
      </c>
      <c r="D20" s="25">
        <v>2355</v>
      </c>
      <c r="E20" s="25">
        <v>-43.182554248083761</v>
      </c>
      <c r="F20" s="25">
        <v>2355</v>
      </c>
      <c r="G20" s="25">
        <v>720.35294117647027</v>
      </c>
      <c r="H20" s="25">
        <v>423.90000000000015</v>
      </c>
      <c r="I20" t="s">
        <v>56</v>
      </c>
    </row>
    <row r="21" spans="2:9" ht="15" thickBot="1" x14ac:dyDescent="0.35">
      <c r="B21" s="26" t="s">
        <v>55</v>
      </c>
      <c r="C21" s="26" t="s">
        <v>4</v>
      </c>
      <c r="D21" s="26">
        <v>9999.9999999999982</v>
      </c>
      <c r="E21" s="26">
        <v>20.338983050847453</v>
      </c>
      <c r="F21" s="26">
        <v>10000</v>
      </c>
      <c r="G21" s="26">
        <v>2195.121951219513</v>
      </c>
      <c r="H21" s="26">
        <v>4999.9999999999991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
  <sheetViews>
    <sheetView zoomScale="175" zoomScaleNormal="175" workbookViewId="0">
      <selection activeCell="F8" sqref="F8"/>
    </sheetView>
  </sheetViews>
  <sheetFormatPr defaultColWidth="8.77734375" defaultRowHeight="14.4" x14ac:dyDescent="0.3"/>
  <cols>
    <col min="1" max="1" width="2.21875" customWidth="1"/>
    <col min="2" max="2" width="10.5546875" customWidth="1"/>
    <col min="7" max="7" width="11.44140625" customWidth="1"/>
    <col min="8" max="8" width="10" bestFit="1" customWidth="1"/>
    <col min="9" max="9" width="10.77734375" customWidth="1"/>
    <col min="10" max="10" width="11.21875" customWidth="1"/>
  </cols>
  <sheetData>
    <row r="1" spans="2:11" x14ac:dyDescent="0.3">
      <c r="C1" t="s">
        <v>0</v>
      </c>
      <c r="I1" s="6">
        <v>0.5</v>
      </c>
    </row>
    <row r="2" spans="2:11" x14ac:dyDescent="0.3">
      <c r="C2" s="1">
        <v>0</v>
      </c>
      <c r="D2" s="1">
        <v>1</v>
      </c>
      <c r="E2" s="1">
        <v>2</v>
      </c>
      <c r="F2" s="1">
        <v>3</v>
      </c>
      <c r="G2" s="1">
        <v>4</v>
      </c>
      <c r="H2" s="1" t="s">
        <v>4</v>
      </c>
      <c r="I2" s="1" t="s">
        <v>5</v>
      </c>
      <c r="J2" s="1" t="s">
        <v>6</v>
      </c>
      <c r="K2" s="3" t="s">
        <v>7</v>
      </c>
    </row>
    <row r="3" spans="2:11" x14ac:dyDescent="0.3">
      <c r="B3" s="1" t="s">
        <v>1</v>
      </c>
      <c r="C3" s="1">
        <v>1</v>
      </c>
      <c r="D3" s="1">
        <v>0.6</v>
      </c>
      <c r="E3" s="1">
        <v>0.15</v>
      </c>
      <c r="F3" s="1">
        <v>7.0000000000000007E-2</v>
      </c>
      <c r="G3" s="1">
        <v>0.15</v>
      </c>
      <c r="H3" s="8">
        <f>SUMPRODUCT(C3:G3,$C$7:$G$7)*K3</f>
        <v>419.49152542372877</v>
      </c>
      <c r="I3" s="7">
        <f>0.5*$J3</f>
        <v>750</v>
      </c>
      <c r="J3" s="7">
        <v>1500</v>
      </c>
      <c r="K3" s="5">
        <v>0.15</v>
      </c>
    </row>
    <row r="4" spans="2:11" x14ac:dyDescent="0.3">
      <c r="B4" s="1" t="s">
        <v>2</v>
      </c>
      <c r="C4" s="1">
        <v>1</v>
      </c>
      <c r="D4" s="1">
        <v>0.5</v>
      </c>
      <c r="E4" s="1">
        <v>0.12</v>
      </c>
      <c r="F4" s="1">
        <v>0.21</v>
      </c>
      <c r="G4" s="1">
        <v>0.2</v>
      </c>
      <c r="H4" s="8">
        <f t="shared" ref="H4:H5" si="0">SUMPRODUCT(C4:G4,$C$7:$G$7)*K4</f>
        <v>813.55932203389841</v>
      </c>
      <c r="I4" s="7">
        <f t="shared" ref="I4:I5" si="1">0.5*$J4</f>
        <v>1600</v>
      </c>
      <c r="J4" s="7">
        <v>3200</v>
      </c>
      <c r="K4" s="5">
        <v>0.32</v>
      </c>
    </row>
    <row r="5" spans="2:11" x14ac:dyDescent="0.3">
      <c r="B5" s="1" t="s">
        <v>3</v>
      </c>
      <c r="C5" s="1">
        <v>1</v>
      </c>
      <c r="D5" s="1">
        <v>0.92</v>
      </c>
      <c r="E5" s="1">
        <v>0.41</v>
      </c>
      <c r="F5" s="1">
        <v>0.37</v>
      </c>
      <c r="G5" s="1">
        <v>0.45</v>
      </c>
      <c r="H5" s="8">
        <f t="shared" si="0"/>
        <v>2355</v>
      </c>
      <c r="I5" s="7">
        <f t="shared" si="1"/>
        <v>2355</v>
      </c>
      <c r="J5" s="7">
        <v>4710</v>
      </c>
      <c r="K5" s="5">
        <v>0.47099999999999997</v>
      </c>
    </row>
    <row r="6" spans="2:11" x14ac:dyDescent="0.3">
      <c r="B6" s="1" t="s">
        <v>9</v>
      </c>
      <c r="C6" s="2">
        <v>0</v>
      </c>
      <c r="D6" s="2">
        <v>4</v>
      </c>
      <c r="E6" s="2">
        <v>12</v>
      </c>
      <c r="F6" s="2">
        <v>18</v>
      </c>
      <c r="G6" s="2">
        <v>15</v>
      </c>
      <c r="H6" s="1"/>
      <c r="I6" s="1"/>
      <c r="J6" s="1"/>
    </row>
    <row r="7" spans="2:11" x14ac:dyDescent="0.3">
      <c r="B7" s="3"/>
      <c r="C7" s="23">
        <v>1525.4237288135596</v>
      </c>
      <c r="D7" s="23">
        <v>0</v>
      </c>
      <c r="E7" s="23">
        <v>8474.576271186439</v>
      </c>
      <c r="F7" s="23">
        <v>0</v>
      </c>
      <c r="G7" s="23">
        <v>0</v>
      </c>
      <c r="H7" s="22">
        <f>SUM(C7:G7)</f>
        <v>9999.9999999999982</v>
      </c>
      <c r="I7" s="4">
        <v>10000</v>
      </c>
    </row>
    <row r="9" spans="2:11" x14ac:dyDescent="0.3">
      <c r="G9" t="s">
        <v>8</v>
      </c>
      <c r="H9" s="9">
        <f>SUMPRODUCT(D6:G6,D7:G7)</f>
        <v>101694.91525423728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tabSelected="1" workbookViewId="0">
      <selection activeCell="K15" sqref="K15"/>
    </sheetView>
  </sheetViews>
  <sheetFormatPr defaultRowHeight="14.4" x14ac:dyDescent="0.3"/>
  <cols>
    <col min="1" max="1" width="2.33203125" customWidth="1"/>
    <col min="2" max="2" width="6.21875" bestFit="1" customWidth="1"/>
    <col min="3" max="3" width="11.33203125" bestFit="1" customWidth="1"/>
    <col min="4" max="4" width="12" bestFit="1" customWidth="1"/>
    <col min="5" max="5" width="12.6640625" bestFit="1" customWidth="1"/>
    <col min="6" max="6" width="10.109375" bestFit="1" customWidth="1"/>
    <col min="7" max="8" width="12" bestFit="1" customWidth="1"/>
  </cols>
  <sheetData>
    <row r="1" spans="1:10" x14ac:dyDescent="0.3">
      <c r="A1" s="24" t="s">
        <v>24</v>
      </c>
    </row>
    <row r="2" spans="1:10" x14ac:dyDescent="0.3">
      <c r="A2" s="24" t="s">
        <v>58</v>
      </c>
      <c r="J2" t="s">
        <v>80</v>
      </c>
    </row>
    <row r="3" spans="1:10" x14ac:dyDescent="0.3">
      <c r="A3" s="24" t="s">
        <v>59</v>
      </c>
    </row>
    <row r="6" spans="1:10" ht="15" thickBot="1" x14ac:dyDescent="0.35">
      <c r="A6" t="s">
        <v>27</v>
      </c>
    </row>
    <row r="7" spans="1:10" x14ac:dyDescent="0.3">
      <c r="B7" s="27"/>
      <c r="C7" s="27"/>
      <c r="D7" s="27" t="s">
        <v>30</v>
      </c>
      <c r="E7" s="27" t="s">
        <v>32</v>
      </c>
      <c r="F7" s="27" t="s">
        <v>34</v>
      </c>
      <c r="G7" s="27" t="s">
        <v>36</v>
      </c>
      <c r="H7" s="27" t="s">
        <v>36</v>
      </c>
    </row>
    <row r="8" spans="1:10" ht="15" thickBot="1" x14ac:dyDescent="0.35">
      <c r="B8" s="28" t="s">
        <v>28</v>
      </c>
      <c r="C8" s="28" t="s">
        <v>29</v>
      </c>
      <c r="D8" s="28" t="s">
        <v>31</v>
      </c>
      <c r="E8" s="28" t="s">
        <v>33</v>
      </c>
      <c r="F8" s="28" t="s">
        <v>35</v>
      </c>
      <c r="G8" s="28" t="s">
        <v>37</v>
      </c>
      <c r="H8" s="28" t="s">
        <v>38</v>
      </c>
    </row>
    <row r="9" spans="1:10" x14ac:dyDescent="0.3">
      <c r="B9" s="25" t="s">
        <v>60</v>
      </c>
      <c r="C9" s="25" t="s">
        <v>61</v>
      </c>
      <c r="D9" s="25">
        <v>3.325506016611079</v>
      </c>
      <c r="E9" s="25">
        <v>0</v>
      </c>
      <c r="F9" s="25">
        <v>1200</v>
      </c>
      <c r="G9" s="25">
        <v>89.380575073503167</v>
      </c>
      <c r="H9" s="25">
        <v>51.727476250982711</v>
      </c>
      <c r="I9" t="s">
        <v>91</v>
      </c>
    </row>
    <row r="10" spans="1:10" x14ac:dyDescent="0.3">
      <c r="B10" s="25" t="s">
        <v>62</v>
      </c>
      <c r="C10" s="25" t="s">
        <v>63</v>
      </c>
      <c r="D10" s="25">
        <v>15.75477405009482</v>
      </c>
      <c r="E10" s="25">
        <v>0</v>
      </c>
      <c r="F10" s="25">
        <v>1100</v>
      </c>
      <c r="G10" s="25">
        <v>95.799011532125064</v>
      </c>
      <c r="H10" s="25">
        <v>47.79110045297061</v>
      </c>
      <c r="I10" t="s">
        <v>90</v>
      </c>
    </row>
    <row r="11" spans="1:10" x14ac:dyDescent="0.3">
      <c r="B11" s="25" t="s">
        <v>64</v>
      </c>
      <c r="C11" s="25" t="s">
        <v>65</v>
      </c>
      <c r="D11" s="25">
        <v>0</v>
      </c>
      <c r="E11" s="25">
        <v>-50.317834020011261</v>
      </c>
      <c r="F11" s="25">
        <v>1050</v>
      </c>
      <c r="G11" s="25">
        <v>50.317834020011261</v>
      </c>
      <c r="H11" s="25">
        <v>1E+30</v>
      </c>
      <c r="I11" t="s">
        <v>92</v>
      </c>
    </row>
    <row r="12" spans="1:10" x14ac:dyDescent="0.3">
      <c r="B12" s="25" t="s">
        <v>66</v>
      </c>
      <c r="C12" s="25" t="s">
        <v>67</v>
      </c>
      <c r="D12" s="25">
        <v>0</v>
      </c>
      <c r="E12" s="25">
        <v>-252.29134785167716</v>
      </c>
      <c r="F12" s="25">
        <v>850</v>
      </c>
      <c r="G12" s="25">
        <v>252.29134785167716</v>
      </c>
      <c r="H12" s="25">
        <v>1E+30</v>
      </c>
      <c r="I12" t="s">
        <v>93</v>
      </c>
    </row>
    <row r="13" spans="1:10" x14ac:dyDescent="0.3">
      <c r="B13" s="25" t="s">
        <v>68</v>
      </c>
      <c r="C13" s="25" t="s">
        <v>69</v>
      </c>
      <c r="D13" s="25">
        <v>0.26555653652475475</v>
      </c>
      <c r="E13" s="25">
        <v>0</v>
      </c>
      <c r="F13" s="25">
        <v>1500</v>
      </c>
      <c r="G13" s="25">
        <v>75.017550017549127</v>
      </c>
      <c r="H13" s="25">
        <v>75.532721300429003</v>
      </c>
    </row>
    <row r="14" spans="1:10" x14ac:dyDescent="0.3">
      <c r="B14" s="25" t="s">
        <v>70</v>
      </c>
      <c r="C14" s="25" t="s">
        <v>71</v>
      </c>
      <c r="D14" s="25">
        <v>0</v>
      </c>
      <c r="E14" s="25">
        <v>-52.783990582695338</v>
      </c>
      <c r="F14" s="25">
        <v>1400</v>
      </c>
      <c r="G14" s="25">
        <v>52.783990582695338</v>
      </c>
      <c r="H14" s="25">
        <v>1E+30</v>
      </c>
    </row>
    <row r="15" spans="1:10" x14ac:dyDescent="0.3">
      <c r="B15" s="25" t="s">
        <v>72</v>
      </c>
      <c r="C15" s="25" t="s">
        <v>73</v>
      </c>
      <c r="D15" s="25">
        <v>3.6622850042508688</v>
      </c>
      <c r="E15" s="25">
        <v>0</v>
      </c>
      <c r="F15" s="25">
        <v>1350</v>
      </c>
      <c r="G15" s="25">
        <v>164.09868421052687</v>
      </c>
      <c r="H15" s="25">
        <v>74.859894921190104</v>
      </c>
    </row>
    <row r="16" spans="1:10" ht="15" thickBot="1" x14ac:dyDescent="0.35">
      <c r="B16" s="26" t="s">
        <v>74</v>
      </c>
      <c r="C16" s="26" t="s">
        <v>75</v>
      </c>
      <c r="D16" s="26">
        <v>0</v>
      </c>
      <c r="E16" s="26">
        <v>-283.08975868157671</v>
      </c>
      <c r="F16" s="26">
        <v>1150</v>
      </c>
      <c r="G16" s="26">
        <v>283.08975868157671</v>
      </c>
      <c r="H16" s="26">
        <v>1E+30</v>
      </c>
    </row>
    <row r="18" spans="1:14" ht="15" thickBot="1" x14ac:dyDescent="0.35">
      <c r="A18" t="s">
        <v>39</v>
      </c>
    </row>
    <row r="19" spans="1:14" x14ac:dyDescent="0.3">
      <c r="B19" s="27"/>
      <c r="C19" s="27"/>
      <c r="D19" s="27" t="s">
        <v>30</v>
      </c>
      <c r="E19" s="27" t="s">
        <v>40</v>
      </c>
      <c r="F19" s="27" t="s">
        <v>42</v>
      </c>
      <c r="G19" s="27" t="s">
        <v>36</v>
      </c>
      <c r="H19" s="27" t="s">
        <v>36</v>
      </c>
    </row>
    <row r="20" spans="1:14" ht="15" thickBot="1" x14ac:dyDescent="0.35">
      <c r="B20" s="28" t="s">
        <v>28</v>
      </c>
      <c r="C20" s="28" t="s">
        <v>29</v>
      </c>
      <c r="D20" s="28" t="s">
        <v>31</v>
      </c>
      <c r="E20" s="28" t="s">
        <v>41</v>
      </c>
      <c r="F20" s="28" t="s">
        <v>43</v>
      </c>
      <c r="G20" s="28" t="s">
        <v>37</v>
      </c>
      <c r="H20" s="28" t="s">
        <v>38</v>
      </c>
      <c r="N20" s="32" t="s">
        <v>83</v>
      </c>
    </row>
    <row r="21" spans="1:14" x14ac:dyDescent="0.3">
      <c r="B21" s="25" t="s">
        <v>76</v>
      </c>
      <c r="C21" s="25" t="s">
        <v>21</v>
      </c>
      <c r="D21" s="25">
        <v>550</v>
      </c>
      <c r="E21" s="25">
        <v>11.884033091360907</v>
      </c>
      <c r="F21" s="25">
        <v>550</v>
      </c>
      <c r="G21" s="25">
        <v>127.00164744645801</v>
      </c>
      <c r="H21" s="25">
        <v>5.0344827586207197</v>
      </c>
      <c r="I21" t="s">
        <v>84</v>
      </c>
    </row>
    <row r="22" spans="1:14" x14ac:dyDescent="0.3">
      <c r="B22" s="25" t="s">
        <v>77</v>
      </c>
      <c r="C22" s="25" t="s">
        <v>22</v>
      </c>
      <c r="D22" s="25">
        <v>180</v>
      </c>
      <c r="E22" s="25">
        <v>30.585393368648326</v>
      </c>
      <c r="F22" s="25">
        <v>180</v>
      </c>
      <c r="G22" s="25">
        <v>19.649122807017559</v>
      </c>
      <c r="H22" s="25">
        <v>1.7318405970945052</v>
      </c>
      <c r="I22" t="s">
        <v>85</v>
      </c>
    </row>
    <row r="23" spans="1:14" x14ac:dyDescent="0.3">
      <c r="B23" s="25" t="s">
        <v>78</v>
      </c>
      <c r="C23" s="25" t="s">
        <v>23</v>
      </c>
      <c r="D23" s="25">
        <v>1249.9999999999998</v>
      </c>
      <c r="E23" s="25">
        <v>2.0747498528546195</v>
      </c>
      <c r="F23" s="25">
        <v>1250</v>
      </c>
      <c r="G23" s="25">
        <v>42.364371413667371</v>
      </c>
      <c r="H23" s="25">
        <v>200.89012345679021</v>
      </c>
      <c r="I23" t="s">
        <v>86</v>
      </c>
    </row>
    <row r="24" spans="1:14" ht="15" thickBot="1" x14ac:dyDescent="0.35">
      <c r="B24" s="26" t="s">
        <v>79</v>
      </c>
      <c r="C24" s="26" t="s">
        <v>16</v>
      </c>
      <c r="D24" s="26">
        <v>130</v>
      </c>
      <c r="E24" s="26">
        <v>92.525014714537917</v>
      </c>
      <c r="F24" s="26">
        <v>130</v>
      </c>
      <c r="G24" s="26">
        <v>0.71164125481949259</v>
      </c>
      <c r="H24" s="26">
        <v>25.492724867724874</v>
      </c>
      <c r="I24"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election activeCell="J11" sqref="J11"/>
    </sheetView>
  </sheetViews>
  <sheetFormatPr defaultRowHeight="14.4" x14ac:dyDescent="0.3"/>
  <cols>
    <col min="1" max="1" width="2.33203125" customWidth="1"/>
    <col min="2" max="2" width="6.21875" bestFit="1" customWidth="1"/>
    <col min="3" max="3" width="9.21875" bestFit="1" customWidth="1"/>
    <col min="4" max="4" width="5.77734375" customWidth="1"/>
    <col min="5" max="5" width="8.33203125" bestFit="1" customWidth="1"/>
    <col min="6" max="6" width="10.109375" bestFit="1" customWidth="1"/>
    <col min="7" max="7" width="9.21875" bestFit="1" customWidth="1"/>
    <col min="8" max="8" width="12" bestFit="1" customWidth="1"/>
  </cols>
  <sheetData>
    <row r="1" spans="1:12" x14ac:dyDescent="0.3">
      <c r="A1" s="24" t="s">
        <v>24</v>
      </c>
    </row>
    <row r="2" spans="1:12" x14ac:dyDescent="0.3">
      <c r="A2" s="24" t="s">
        <v>58</v>
      </c>
    </row>
    <row r="3" spans="1:12" x14ac:dyDescent="0.3">
      <c r="A3" s="24" t="s">
        <v>81</v>
      </c>
      <c r="L3" t="s">
        <v>82</v>
      </c>
    </row>
    <row r="6" spans="1:12" ht="15" thickBot="1" x14ac:dyDescent="0.35">
      <c r="A6" t="s">
        <v>27</v>
      </c>
    </row>
    <row r="7" spans="1:12" x14ac:dyDescent="0.3">
      <c r="B7" s="27"/>
      <c r="C7" s="27"/>
      <c r="D7" s="27" t="s">
        <v>30</v>
      </c>
      <c r="E7" s="27" t="s">
        <v>32</v>
      </c>
      <c r="F7" s="27" t="s">
        <v>34</v>
      </c>
      <c r="G7" s="27" t="s">
        <v>36</v>
      </c>
      <c r="H7" s="27" t="s">
        <v>36</v>
      </c>
    </row>
    <row r="8" spans="1:12" ht="15" thickBot="1" x14ac:dyDescent="0.35">
      <c r="B8" s="28" t="s">
        <v>28</v>
      </c>
      <c r="C8" s="28" t="s">
        <v>29</v>
      </c>
      <c r="D8" s="28" t="s">
        <v>31</v>
      </c>
      <c r="E8" s="28" t="s">
        <v>33</v>
      </c>
      <c r="F8" s="28" t="s">
        <v>35</v>
      </c>
      <c r="G8" s="28" t="s">
        <v>37</v>
      </c>
      <c r="H8" s="28" t="s">
        <v>38</v>
      </c>
    </row>
    <row r="9" spans="1:12" x14ac:dyDescent="0.3">
      <c r="B9" s="25" t="s">
        <v>60</v>
      </c>
      <c r="C9" s="25" t="s">
        <v>61</v>
      </c>
      <c r="D9" s="25">
        <v>25.999999999999996</v>
      </c>
      <c r="E9" s="25">
        <v>0</v>
      </c>
      <c r="F9" s="25">
        <v>1200</v>
      </c>
      <c r="G9" s="25">
        <v>1E+30</v>
      </c>
      <c r="H9" s="25">
        <v>46.153846153846189</v>
      </c>
      <c r="J9" t="s">
        <v>94</v>
      </c>
    </row>
    <row r="10" spans="1:12" x14ac:dyDescent="0.3">
      <c r="B10" s="25" t="s">
        <v>62</v>
      </c>
      <c r="C10" s="25" t="s">
        <v>63</v>
      </c>
      <c r="D10" s="25">
        <v>0</v>
      </c>
      <c r="E10" s="25">
        <v>-220.00000000000009</v>
      </c>
      <c r="F10" s="25">
        <v>1100</v>
      </c>
      <c r="G10" s="25">
        <v>220.00000000000009</v>
      </c>
      <c r="H10" s="25">
        <v>1E+30</v>
      </c>
      <c r="J10" t="s">
        <v>95</v>
      </c>
    </row>
    <row r="11" spans="1:12" x14ac:dyDescent="0.3">
      <c r="B11" s="25" t="s">
        <v>64</v>
      </c>
      <c r="C11" s="25" t="s">
        <v>65</v>
      </c>
      <c r="D11" s="25">
        <v>0</v>
      </c>
      <c r="E11" s="25">
        <v>-210.00000000000014</v>
      </c>
      <c r="F11" s="25">
        <v>1050</v>
      </c>
      <c r="G11" s="25">
        <v>210.00000000000014</v>
      </c>
      <c r="H11" s="25">
        <v>1E+30</v>
      </c>
    </row>
    <row r="12" spans="1:12" x14ac:dyDescent="0.3">
      <c r="B12" s="25" t="s">
        <v>66</v>
      </c>
      <c r="C12" s="25" t="s">
        <v>67</v>
      </c>
      <c r="D12" s="25">
        <v>0</v>
      </c>
      <c r="E12" s="25">
        <v>-770.00000000000023</v>
      </c>
      <c r="F12" s="25">
        <v>850</v>
      </c>
      <c r="G12" s="25">
        <v>770.00000000000023</v>
      </c>
      <c r="H12" s="25">
        <v>1E+30</v>
      </c>
    </row>
    <row r="13" spans="1:12" x14ac:dyDescent="0.3">
      <c r="B13" s="25" t="s">
        <v>68</v>
      </c>
      <c r="C13" s="25" t="s">
        <v>69</v>
      </c>
      <c r="D13" s="25">
        <v>0</v>
      </c>
      <c r="E13" s="25">
        <v>-60.000000000000036</v>
      </c>
      <c r="F13" s="25">
        <v>1500</v>
      </c>
      <c r="G13" s="25">
        <v>60.000000000000036</v>
      </c>
      <c r="H13" s="25">
        <v>1E+30</v>
      </c>
    </row>
    <row r="14" spans="1:12" x14ac:dyDescent="0.3">
      <c r="B14" s="25" t="s">
        <v>70</v>
      </c>
      <c r="C14" s="25" t="s">
        <v>71</v>
      </c>
      <c r="D14" s="25">
        <v>0</v>
      </c>
      <c r="E14" s="25">
        <v>-315.99999999999983</v>
      </c>
      <c r="F14" s="25">
        <v>1400</v>
      </c>
      <c r="G14" s="25">
        <v>315.99999999999983</v>
      </c>
      <c r="H14" s="25">
        <v>1E+30</v>
      </c>
    </row>
    <row r="15" spans="1:12" x14ac:dyDescent="0.3">
      <c r="B15" s="25" t="s">
        <v>72</v>
      </c>
      <c r="C15" s="25" t="s">
        <v>73</v>
      </c>
      <c r="D15" s="25">
        <v>0</v>
      </c>
      <c r="E15" s="25">
        <v>-288.00000000000074</v>
      </c>
      <c r="F15" s="25">
        <v>1350</v>
      </c>
      <c r="G15" s="25">
        <v>288.00000000000074</v>
      </c>
      <c r="H15" s="25">
        <v>1E+30</v>
      </c>
    </row>
    <row r="16" spans="1:12" ht="15" thickBot="1" x14ac:dyDescent="0.35">
      <c r="B16" s="26" t="s">
        <v>74</v>
      </c>
      <c r="C16" s="26" t="s">
        <v>75</v>
      </c>
      <c r="D16" s="26">
        <v>0</v>
      </c>
      <c r="E16" s="26">
        <v>-955.99999999999977</v>
      </c>
      <c r="F16" s="26">
        <v>1150</v>
      </c>
      <c r="G16" s="26">
        <v>955.99999999999977</v>
      </c>
      <c r="H16" s="26">
        <v>1E+30</v>
      </c>
    </row>
    <row r="18" spans="1:14" ht="15" thickBot="1" x14ac:dyDescent="0.35">
      <c r="A18" t="s">
        <v>39</v>
      </c>
    </row>
    <row r="19" spans="1:14" x14ac:dyDescent="0.3">
      <c r="B19" s="27"/>
      <c r="C19" s="27"/>
      <c r="D19" s="27" t="s">
        <v>30</v>
      </c>
      <c r="E19" s="27" t="s">
        <v>40</v>
      </c>
      <c r="F19" s="27" t="s">
        <v>42</v>
      </c>
      <c r="G19" s="27" t="s">
        <v>36</v>
      </c>
      <c r="H19" s="27" t="s">
        <v>36</v>
      </c>
      <c r="N19" s="32" t="s">
        <v>83</v>
      </c>
    </row>
    <row r="20" spans="1:14" ht="15" thickBot="1" x14ac:dyDescent="0.35">
      <c r="B20" s="28" t="s">
        <v>28</v>
      </c>
      <c r="C20" s="28" t="s">
        <v>29</v>
      </c>
      <c r="D20" s="28" t="s">
        <v>31</v>
      </c>
      <c r="E20" s="28" t="s">
        <v>41</v>
      </c>
      <c r="F20" s="28" t="s">
        <v>43</v>
      </c>
      <c r="G20" s="28" t="s">
        <v>37</v>
      </c>
      <c r="H20" s="28" t="s">
        <v>38</v>
      </c>
    </row>
    <row r="21" spans="1:14" ht="15" thickBot="1" x14ac:dyDescent="0.35">
      <c r="B21" s="26" t="s">
        <v>79</v>
      </c>
      <c r="C21" s="26" t="s">
        <v>16</v>
      </c>
      <c r="D21" s="26">
        <v>129.99999999999997</v>
      </c>
      <c r="E21" s="26">
        <v>240</v>
      </c>
      <c r="F21" s="26">
        <v>130</v>
      </c>
      <c r="G21" s="26">
        <v>1E+30</v>
      </c>
      <c r="H21" s="26">
        <v>130</v>
      </c>
      <c r="I21" t="s">
        <v>88</v>
      </c>
    </row>
    <row r="22" spans="1:14" x14ac:dyDescent="0.3">
      <c r="I22" t="s">
        <v>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16"/>
  <sheetViews>
    <sheetView topLeftCell="B1" zoomScale="170" zoomScaleNormal="170" workbookViewId="0">
      <selection activeCell="G7" sqref="G7"/>
    </sheetView>
  </sheetViews>
  <sheetFormatPr defaultColWidth="8.77734375" defaultRowHeight="14.4" x14ac:dyDescent="0.3"/>
  <cols>
    <col min="2" max="2" width="19.44140625" customWidth="1"/>
    <col min="3" max="3" width="7.6640625" customWidth="1"/>
    <col min="4" max="4" width="7.44140625" customWidth="1"/>
    <col min="5" max="6" width="7.21875" customWidth="1"/>
    <col min="7" max="7" width="9" customWidth="1"/>
    <col min="9" max="9" width="11.5546875" customWidth="1"/>
    <col min="11" max="11" width="12.21875" customWidth="1"/>
  </cols>
  <sheetData>
    <row r="2" spans="2:12" x14ac:dyDescent="0.3">
      <c r="C2" s="10" t="s">
        <v>10</v>
      </c>
      <c r="D2" s="10" t="s">
        <v>11</v>
      </c>
      <c r="E2" s="10" t="s">
        <v>15</v>
      </c>
      <c r="F2" s="15"/>
      <c r="G2" s="21"/>
      <c r="H2" s="21"/>
    </row>
    <row r="3" spans="2:12" x14ac:dyDescent="0.3">
      <c r="B3" s="1" t="s">
        <v>21</v>
      </c>
      <c r="C3" s="10">
        <v>24</v>
      </c>
      <c r="D3" s="10">
        <v>36</v>
      </c>
      <c r="E3" s="16">
        <v>550</v>
      </c>
      <c r="F3" s="15">
        <f>SUMPRODUCT($C$15:$F$15,1-C10:F10)*C3+SUMPRODUCT($C$16:$F$16,1-C10:F10)*D3</f>
        <v>623.99999999999989</v>
      </c>
      <c r="G3" s="21"/>
      <c r="H3" s="21"/>
    </row>
    <row r="4" spans="2:12" x14ac:dyDescent="0.3">
      <c r="B4" s="1" t="s">
        <v>22</v>
      </c>
      <c r="C4" s="10">
        <v>8</v>
      </c>
      <c r="D4" s="10">
        <v>12</v>
      </c>
      <c r="E4" s="16">
        <v>180</v>
      </c>
      <c r="F4" s="15">
        <f t="shared" ref="F4:F5" si="0">SUMPRODUCT($C$15:$F$15,1-C11:F11)*C4+SUMPRODUCT($C$16:$F$16,1-C11:F11)*D4</f>
        <v>207.99999999999997</v>
      </c>
      <c r="G4" s="21"/>
      <c r="H4" s="21"/>
      <c r="I4" s="19">
        <v>1200</v>
      </c>
      <c r="K4" t="s">
        <v>8</v>
      </c>
      <c r="L4" s="30">
        <f>SUMPRODUCT(I4:I5,G15:G16)-SUMPRODUCT(C15:F15,C14:F14)-SUMPRODUCT(C16:F16,C14:F14)</f>
        <v>31199.999999999996</v>
      </c>
    </row>
    <row r="5" spans="2:12" x14ac:dyDescent="0.3">
      <c r="B5" s="1" t="s">
        <v>23</v>
      </c>
      <c r="C5" s="10">
        <v>100</v>
      </c>
      <c r="D5" s="10">
        <v>50</v>
      </c>
      <c r="E5" s="16">
        <v>1250</v>
      </c>
      <c r="F5" s="15">
        <f t="shared" si="0"/>
        <v>2599.9999999999995</v>
      </c>
      <c r="G5" s="21"/>
      <c r="H5" s="21"/>
      <c r="I5" s="19">
        <v>1500</v>
      </c>
    </row>
    <row r="6" spans="2:12" x14ac:dyDescent="0.3">
      <c r="B6" s="14" t="s">
        <v>16</v>
      </c>
      <c r="C6" s="17">
        <v>5</v>
      </c>
      <c r="D6" s="17">
        <v>6.5</v>
      </c>
      <c r="E6" s="18">
        <v>130</v>
      </c>
      <c r="F6" s="15">
        <f>SUMPRODUCT(C15:F15,H15:K15) + SUMPRODUCT(H16:K16,C16:F16)</f>
        <v>129.99999999999997</v>
      </c>
      <c r="G6" s="21"/>
      <c r="H6" s="21"/>
    </row>
    <row r="7" spans="2:12" x14ac:dyDescent="0.3">
      <c r="B7" s="13" t="s">
        <v>17</v>
      </c>
      <c r="C7" s="19">
        <v>1200</v>
      </c>
      <c r="D7" s="19">
        <v>1500</v>
      </c>
      <c r="E7" s="10"/>
      <c r="F7" s="15"/>
      <c r="G7" s="21"/>
      <c r="H7" s="21"/>
    </row>
    <row r="8" spans="2:12" x14ac:dyDescent="0.3">
      <c r="C8" s="15"/>
      <c r="D8" s="15"/>
      <c r="E8" s="15"/>
      <c r="F8" s="15"/>
      <c r="G8" s="21"/>
      <c r="H8" s="21"/>
    </row>
    <row r="9" spans="2:12" x14ac:dyDescent="0.3">
      <c r="C9" s="10">
        <v>0</v>
      </c>
      <c r="D9" s="10">
        <v>1</v>
      </c>
      <c r="E9" s="11">
        <v>2</v>
      </c>
      <c r="F9" s="12" t="s">
        <v>18</v>
      </c>
      <c r="G9" t="s">
        <v>57</v>
      </c>
    </row>
    <row r="10" spans="2:12" x14ac:dyDescent="0.3">
      <c r="B10" s="1" t="s">
        <v>12</v>
      </c>
      <c r="C10" s="20">
        <v>0</v>
      </c>
      <c r="D10" s="20">
        <v>0.12</v>
      </c>
      <c r="E10" s="20">
        <v>0.03</v>
      </c>
      <c r="F10" s="20">
        <v>0.14000000000000001</v>
      </c>
    </row>
    <row r="11" spans="2:12" x14ac:dyDescent="0.3">
      <c r="B11" s="1" t="s">
        <v>13</v>
      </c>
      <c r="C11" s="20">
        <v>0</v>
      </c>
      <c r="D11" s="20">
        <v>0</v>
      </c>
      <c r="E11" s="20">
        <v>0.45</v>
      </c>
      <c r="F11" s="20">
        <v>0.44</v>
      </c>
    </row>
    <row r="12" spans="2:12" x14ac:dyDescent="0.3">
      <c r="B12" s="1" t="s">
        <v>14</v>
      </c>
      <c r="C12" s="20">
        <v>0</v>
      </c>
      <c r="D12" s="20">
        <v>0.54</v>
      </c>
      <c r="E12" s="20">
        <v>0.02</v>
      </c>
      <c r="F12" s="20">
        <v>0.54</v>
      </c>
    </row>
    <row r="13" spans="2:12" x14ac:dyDescent="0.3">
      <c r="B13" s="14" t="s">
        <v>19</v>
      </c>
      <c r="C13" s="17">
        <v>1</v>
      </c>
      <c r="D13" s="17">
        <v>1.1000000000000001</v>
      </c>
      <c r="E13" s="17">
        <v>1.05</v>
      </c>
      <c r="F13" s="17">
        <v>1.35</v>
      </c>
    </row>
    <row r="14" spans="2:12" x14ac:dyDescent="0.3">
      <c r="B14" s="13" t="s">
        <v>20</v>
      </c>
      <c r="C14" s="19">
        <v>0</v>
      </c>
      <c r="D14" s="19">
        <v>100</v>
      </c>
      <c r="E14" s="19">
        <v>150</v>
      </c>
      <c r="F14" s="19">
        <v>350</v>
      </c>
    </row>
    <row r="15" spans="2:12" x14ac:dyDescent="0.3">
      <c r="B15" s="31" t="s">
        <v>10</v>
      </c>
      <c r="C15" s="29">
        <v>25.999999999999996</v>
      </c>
      <c r="D15" s="29">
        <v>0</v>
      </c>
      <c r="E15" s="29">
        <v>0</v>
      </c>
      <c r="F15" s="29">
        <v>0</v>
      </c>
      <c r="G15">
        <f>SUM(C15:F15)</f>
        <v>25.999999999999996</v>
      </c>
      <c r="H15">
        <f>$C$6*C13</f>
        <v>5</v>
      </c>
      <c r="I15">
        <f t="shared" ref="I15:K15" si="1">$C$6*D13</f>
        <v>5.5</v>
      </c>
      <c r="J15">
        <f t="shared" si="1"/>
        <v>5.25</v>
      </c>
      <c r="K15">
        <f t="shared" si="1"/>
        <v>6.75</v>
      </c>
    </row>
    <row r="16" spans="2:12" x14ac:dyDescent="0.3">
      <c r="B16" s="31" t="s">
        <v>11</v>
      </c>
      <c r="C16" s="29">
        <v>0</v>
      </c>
      <c r="D16" s="29">
        <v>0</v>
      </c>
      <c r="E16" s="29">
        <v>0</v>
      </c>
      <c r="F16" s="29">
        <v>0</v>
      </c>
      <c r="G16">
        <f>SUM(C16:F16)</f>
        <v>0</v>
      </c>
      <c r="H16">
        <f>$D$6*C13</f>
        <v>6.5</v>
      </c>
      <c r="I16">
        <f t="shared" ref="I16:K16" si="2">$D$6*D13</f>
        <v>7.15</v>
      </c>
      <c r="J16">
        <f t="shared" si="2"/>
        <v>6.8250000000000002</v>
      </c>
      <c r="K16">
        <f t="shared" si="2"/>
        <v>8.7750000000000004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Sensitivity Report 1</vt:lpstr>
      <vt:lpstr>Cas 1 depollution DATA</vt:lpstr>
      <vt:lpstr>Sensitivity Report 2</vt:lpstr>
      <vt:lpstr>Sensitivity Report 3</vt:lpstr>
      <vt:lpstr>petrochimie DATA</vt:lpstr>
    </vt:vector>
  </TitlesOfParts>
  <Company>Groupe ESSEC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alfandari</dc:creator>
  <cp:lastModifiedBy>Antoine</cp:lastModifiedBy>
  <dcterms:created xsi:type="dcterms:W3CDTF">2013-03-06T13:54:49Z</dcterms:created>
  <dcterms:modified xsi:type="dcterms:W3CDTF">2022-03-16T16:03:30Z</dcterms:modified>
</cp:coreProperties>
</file>