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9"/>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0" documentId="8_{91DC2B3F-2124-4287-8DB9-722830B1A3BB}" xr6:coauthVersionLast="47" xr6:coauthVersionMax="47" xr10:uidLastSave="{00000000-0000-0000-0000-000000000000}"/>
  <bookViews>
    <workbookView xWindow="-120" yWindow="-120" windowWidth="29040" windowHeight="15840" tabRatio="500" firstSheet="1" activeTab="1"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7" i="6" l="1"/>
  <c r="F49" i="6"/>
  <c r="F45" i="6"/>
  <c r="F44" i="6"/>
  <c r="F42" i="6"/>
  <c r="F17" i="6"/>
  <c r="F16" i="6"/>
  <c r="B28" i="8"/>
  <c r="B34" i="8"/>
  <c r="B31" i="8"/>
  <c r="B30" i="8"/>
  <c r="F13" i="6"/>
  <c r="F12" i="6"/>
  <c r="F54" i="6"/>
  <c r="F35" i="6"/>
  <c r="F36" i="6"/>
  <c r="F55" i="6"/>
  <c r="F57" i="6"/>
  <c r="F56" i="6"/>
  <c r="F53" i="6"/>
  <c r="F37" i="6"/>
  <c r="F34" i="6"/>
  <c r="F25" i="6"/>
  <c r="F24" i="6"/>
  <c r="F23" i="6"/>
  <c r="F11" i="6"/>
  <c r="F10" i="6"/>
  <c r="F9" i="6"/>
  <c r="B10" i="8"/>
  <c r="B15" i="8"/>
  <c r="B11" i="8"/>
  <c r="C9" i="6"/>
  <c r="C34" i="6"/>
  <c r="B16" i="8"/>
  <c r="C45" i="6"/>
  <c r="C44" i="6"/>
  <c r="C48" i="6"/>
  <c r="B19" i="8"/>
  <c r="B13" i="8"/>
  <c r="C54" i="6"/>
  <c r="C35" i="6"/>
  <c r="C37" i="6"/>
  <c r="C24" i="6"/>
  <c r="C23" i="6"/>
  <c r="C12" i="6"/>
  <c r="C11" i="6"/>
  <c r="C17" i="8"/>
  <c r="B17" i="8"/>
  <c r="B9" i="8"/>
  <c r="C57" i="6"/>
  <c r="C56" i="6"/>
  <c r="C55" i="6"/>
  <c r="C53" i="6"/>
  <c r="C36" i="6"/>
  <c r="C25" i="6"/>
  <c r="C46" i="6"/>
  <c r="C43" i="6"/>
  <c r="C31" i="6"/>
  <c r="C30" i="6"/>
  <c r="C29" i="6"/>
  <c r="C18" i="6"/>
  <c r="C16" i="6"/>
  <c r="B18" i="8"/>
  <c r="B14" i="8"/>
  <c r="E12" i="8"/>
  <c r="B12" i="8"/>
  <c r="C13" i="6"/>
  <c r="C10" i="6"/>
  <c r="E14" i="8"/>
  <c r="E48" i="8"/>
  <c r="E49" i="8"/>
  <c r="E50" i="8"/>
  <c r="E51" i="8"/>
  <c r="E52" i="8"/>
  <c r="E27" i="8"/>
  <c r="E28" i="8"/>
  <c r="E29" i="8"/>
  <c r="E30" i="8"/>
  <c r="E31" i="8"/>
  <c r="E32" i="8"/>
  <c r="E33" i="8"/>
  <c r="E34" i="8"/>
  <c r="E35" i="8"/>
  <c r="E11" i="8"/>
  <c r="E13" i="8"/>
  <c r="E15" i="8"/>
  <c r="E16" i="8"/>
  <c r="E17" i="8"/>
  <c r="E18" i="8"/>
  <c r="E19" i="8"/>
  <c r="E10" i="8"/>
  <c r="G7" i="9" l="1"/>
  <c r="D53" i="8" l="1"/>
  <c r="D36" i="8"/>
  <c r="E9" i="8" l="1"/>
  <c r="D20" i="8"/>
  <c r="E26" i="8"/>
  <c r="E36" i="8" s="1"/>
  <c r="E43" i="8"/>
  <c r="E44" i="8"/>
  <c r="E45" i="8"/>
  <c r="E46" i="8"/>
  <c r="E47" i="8"/>
  <c r="E53" i="8" l="1"/>
  <c r="E20" i="8"/>
  <c r="B4" i="9"/>
  <c r="B6" i="9"/>
  <c r="B5" i="9"/>
  <c r="J58" i="6"/>
  <c r="I58" i="6"/>
  <c r="G58" i="6"/>
  <c r="F58" i="6"/>
  <c r="D58" i="6"/>
  <c r="C58" i="6"/>
  <c r="J51" i="6"/>
  <c r="I51" i="6"/>
  <c r="G51" i="6"/>
  <c r="F51" i="6"/>
  <c r="D51" i="6"/>
  <c r="C51" i="6"/>
  <c r="J38" i="6"/>
  <c r="I38" i="6"/>
  <c r="G38" i="6"/>
  <c r="F38" i="6"/>
  <c r="D38" i="6"/>
  <c r="C38" i="6"/>
  <c r="J32" i="6"/>
  <c r="I32" i="6"/>
  <c r="G32" i="6"/>
  <c r="F32" i="6"/>
  <c r="D32" i="6"/>
  <c r="C32" i="6"/>
  <c r="J26" i="6"/>
  <c r="I26" i="6"/>
  <c r="G26" i="6"/>
  <c r="F26" i="6"/>
  <c r="D26" i="6"/>
  <c r="C26" i="6"/>
  <c r="J21" i="6"/>
  <c r="I21" i="6"/>
  <c r="G21" i="6"/>
  <c r="F21" i="6"/>
  <c r="D21" i="6"/>
  <c r="C21" i="6"/>
  <c r="J14" i="6"/>
  <c r="I14" i="6"/>
  <c r="G14" i="6"/>
  <c r="F14" i="6"/>
  <c r="D14" i="6"/>
  <c r="C14" i="6"/>
  <c r="I60" i="6" l="1"/>
  <c r="J60" i="6"/>
  <c r="C60" i="6"/>
  <c r="D60" i="6"/>
  <c r="F60" i="6"/>
  <c r="G60" i="6"/>
  <c r="C61" i="6" l="1"/>
  <c r="C4" i="9" s="1"/>
  <c r="I61" i="6"/>
  <c r="C6" i="9" s="1"/>
  <c r="F61" i="6"/>
  <c r="C5" i="9" s="1"/>
  <c r="D6" i="9" l="1"/>
  <c r="G6" i="9" s="1"/>
  <c r="D5" i="9"/>
  <c r="G5" i="9" s="1"/>
  <c r="D4" i="9"/>
  <c r="G4" i="9" s="1"/>
</calcChain>
</file>

<file path=xl/sharedStrings.xml><?xml version="1.0" encoding="utf-8"?>
<sst xmlns="http://schemas.openxmlformats.org/spreadsheetml/2006/main" count="302" uniqueCount="202">
  <si>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</si>
  <si>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</si>
  <si>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</si>
  <si>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</si>
  <si>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</si>
  <si>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</si>
  <si>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</si>
  <si>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</si>
  <si>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</si>
  <si>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</si>
  <si>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</si>
  <si>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</si>
  <si>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</si>
  <si>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</si>
  <si>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</si>
  <si>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</si>
  <si>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Qualité des classes</t>
  </si>
  <si>
    <t>Correcteur</t>
  </si>
  <si>
    <t>GR</t>
  </si>
  <si>
    <t>1.1 Responsabilité</t>
  </si>
  <si>
    <t>La classe n'a qu'une responsabilitée et elle est non triviale.</t>
  </si>
  <si>
    <t>-0.5 EndGameService
code mort: mock-board.service.spec.ts 
-0.5 GameService
 -0.5 PlayGenerator
--- Recorrection ---
-0.5 EndGameService
-0.5 GameService</t>
  </si>
  <si>
    <t>-0 Client:BoardComponent semble faire plusieurs choses, bougez votre logique dans un service</t>
  </si>
  <si>
    <t>1.2 Nom</t>
  </si>
  <si>
    <t>Le nom de la classe est approprié. 
Utilisation appropriée des suffixes ({..}Component,{..}Controller, {..}Service, etc.). 
Le format à utiliser est le PascalCase</t>
  </si>
  <si>
    <t>1.3 Attributs</t>
  </si>
  <si>
    <t>La classe ne comporte pas d'attributs inutiles (incluant des getter/setter inutiles). 
Les attributs ne représentent que des états de la classe. 
Un attribut utilisé seulement dans les tests ne devrait pas exister.</t>
  </si>
  <si>
    <t>-0.5 ReserveTesting:setReserve</t>
  </si>
  <si>
    <t>1.4 Accessibilité</t>
  </si>
  <si>
    <t>La classe minimise l'accessibilité des membres (public/private/protected)</t>
  </si>
  <si>
    <t>-0.25 CommandService:placeWordCommandRegex
-0.25 GameService:playerRackPoint
-0.25 GridService:drawSymbol
-0.25 VirtualPlayerService:endTurn</t>
  </si>
  <si>
    <t>Client:CommandService:wordRegex, rackRegex, ...</t>
  </si>
  <si>
    <t>1.5 Valeur par défaut</t>
  </si>
  <si>
    <t>Les valeurs par défaut des attributs de la classe sont initialisés de manière constante (soit dans le constructeur partout, soit à la définition)</t>
  </si>
  <si>
    <t>-0.5 CommunicationBoxComponent
-0.5 GamePageComponent:code inutile pour les services
-0.5 GridService 
-0.5 MessagingService
-0.5 TimeService</t>
  </si>
  <si>
    <t>-0.2 Client:BoardComponent
-0.2 Client:RackComponent
-0.2 Client:GameService
-0 Client:InitGameComponent.constructor:58</t>
  </si>
  <si>
    <t>Sous-total</t>
  </si>
  <si>
    <t>2. Qualité des fonctions</t>
  </si>
  <si>
    <t>KL</t>
  </si>
  <si>
    <t>2.1 Nom</t>
  </si>
  <si>
    <t>Les noms des fonctions sont précis et décrivent les tâches voulues. 
Le format à utiliser doit être uniforme dans tous les fichiers (camelCase, PascalCase, ...)</t>
  </si>
  <si>
    <t>-0.25  game-page.component.ts:78</t>
  </si>
  <si>
    <t>-0.25 place-letter.service.ts:samePosition() ?
-0.25 reserve-handler.ts:drawLetter ?</t>
  </si>
  <si>
    <t>2.2 Utilité</t>
  </si>
  <si>
    <t xml:space="preserve">Chaque fonction n'a qu'une seule utilité, elle ne peut pas être fragmentée en plusieurs fonctions et elle est facilement lisible. </t>
  </si>
  <si>
    <t>-0.5 human.player.ts:20</t>
  </si>
  <si>
    <t>2.3 Nombre de paramètres</t>
  </si>
  <si>
    <t>Les fonctions minimisent les paramètres en entrée (pas plus de trois).
Utilisation d'interfaces ou de classe pour des paramètres pouvant être regroupé logiquement.</t>
  </si>
  <si>
    <t>-0.25 messaging.service.ts:13</t>
  </si>
  <si>
    <t>2.4 Fonction pure</t>
  </si>
  <si>
    <t>Les fonctions sont pures lorsque possible. Les effets secondaires sont minimisés</t>
  </si>
  <si>
    <t>2.5 Utilisation des paramètres</t>
  </si>
  <si>
    <t>Tous les paramètres de fonction sont utilisés</t>
  </si>
  <si>
    <t>3. Exceptions</t>
  </si>
  <si>
    <t>3.1 Messages d'erreurs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</si>
  <si>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</si>
  <si>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-0.25 BoardValidator:70
-0.25 BoardService:62</t>
  </si>
  <si>
    <t>-0 Server:BoardHandler.retrieveNewLetters</t>
  </si>
  <si>
    <t>3.2 Valeurs limites</t>
  </si>
  <si>
    <t>Toute fonction doit gérer les valeurs limites de leurs paramètres</t>
  </si>
  <si>
    <t>-0.25 CommandService:parseInput</t>
  </si>
  <si>
    <t>3.3 Code asynchrone</t>
  </si>
  <si>
    <t>Tout code asynchrone (Promise, Observable ou Event) doit être géré adéquatement.</t>
  </si>
  <si>
    <t>Server:SessionHandler, Server:PlayerHandler, Good job</t>
  </si>
  <si>
    <t>4. Variables</t>
  </si>
  <si>
    <t>4.1 Groupement des constantes</t>
  </si>
  <si>
    <t xml:space="preserve">Les constantes sont regroupées en groupes logiques. Des variables d'environnement sont utilisées plutôt que des constantes pour les valeurs en lien avec l'environnement de déploiement (par exemple, SERVER_URL). </t>
  </si>
  <si>
    <t>4.2 Utilisation de constantes</t>
  </si>
  <si>
    <t>Les constantes doivent être utilisées seulement dans un contexte lié à la logique d'affaire. (mauvais exemple: const DEUX = 2, bon exemple : const WAIT_TIME = 5000)</t>
  </si>
  <si>
    <t>-0.25 init-solo-mode.component.ts:48; botNames inutile</t>
  </si>
  <si>
    <t>4.3 Variables locales</t>
  </si>
  <si>
    <t xml:space="preserve">L'utilisation d'une variable locale (let ou const) doit être justifiée par son utilisation. </t>
  </si>
  <si>
    <t>-025 main-page.component.ts: 11; variable non utilisée</t>
  </si>
  <si>
    <t>4.4 Nom</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</si>
  <si>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</si>
  <si>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-0.25 lettes.ts:6</t>
  </si>
  <si>
    <t>5. Expression booléennes</t>
  </si>
  <si>
    <t>5.1 Expressions</t>
  </si>
  <si>
    <t>Les expression booléennes ne sont pas comparées à true ou false</t>
  </si>
  <si>
    <t>-0.25 GamePageComponent:96, 106</t>
  </si>
  <si>
    <t>5.2 Logique booléenne négative</t>
  </si>
  <si>
    <t>Minimiser la logique booléenne négative (ex: éviter "if (!notFound(...))")</t>
  </si>
  <si>
    <t xml:space="preserve">-0.25 PlayAreaComponent:38
-0.25 InitSoloMode:143
</t>
  </si>
  <si>
    <t>-0 Client:NameValidator:26
-0.25 Client:BoardComponent:133, 183</t>
  </si>
  <si>
    <t>5.3 Opérateurs ternaires</t>
  </si>
  <si>
    <t>Utilisation des opérateurs ternaires dans les bon scénario</t>
  </si>
  <si>
    <t>-0.5 rack-component:16</t>
  </si>
  <si>
    <t>-0.25 Client:SizeSelector:increase, decrease
Good job Client:GameService
-0 Client:PlaceLetterService:46</t>
  </si>
  <si>
    <t>5.4 Prédicats</t>
  </si>
  <si>
    <t>Pas d'expressions booléennes complexes. 
Des prédicats sont utilisés pour simplifier les conditions complexes</t>
  </si>
  <si>
    <t>-0.25 Board:83
-0.25 BoardValidator:114
 -0.25 GameService:98</t>
  </si>
  <si>
    <t>-0.25 Client:RoomListComponent:101
-0 ClientGridService:120
-0 Server:Board:57, 131
-0 Server:BoardValidator:retrieveDirection
-0 Server:GameService:92
-0.25 Server:GameService:116</t>
  </si>
  <si>
    <t>6. Qualité générale</t>
  </si>
  <si>
    <t>6.1 Arborescence et kebab-case</t>
  </si>
  <si>
    <t>Le projet suit une arborescence de fichier uniforme et stucturée (regroupement par objectifs des fichiers et par module). Les fichiers et dossiers doivent respecter le kebab-case.</t>
  </si>
  <si>
    <t>-0.25 erroName;
-0.25 size-selector; duplicate folder</t>
  </si>
  <si>
    <t>6.2 Sépration TS, HTML, CSS</t>
  </si>
  <si>
    <t>Il y a une séparation entre le code Typescript, HTML et CSS.</t>
  </si>
  <si>
    <t>6.3 Indentation et organisation</t>
  </si>
  <si>
    <t>Le code est correctement indenté et organisé en groupes logiques.</t>
  </si>
  <si>
    <t>-0.25 grid.service.ts:188:espacement</t>
  </si>
  <si>
    <t>6.4 Langue de programmation</t>
  </si>
  <si>
    <t>La langue utilisée pour le nom des variables, des classes et des fonctions doit être uniforme pour tout le code source (les commentaires peuvent différer de la langue du code source mais doivent tout de même rester uniformes)</t>
  </si>
  <si>
    <t>-0.25 init-solo.component.ts:90; Français</t>
  </si>
  <si>
    <t>6.5 Commentaires</t>
  </si>
  <si>
    <t>Les commentaires, lorsque présents sont pertinents</t>
  </si>
  <si>
    <t>-0.25 player.service.ts:182
-0.25 reserve.service.ts:32</t>
  </si>
  <si>
    <t>-0.25 grid.service.ts:135</t>
  </si>
  <si>
    <t>6.6 Enums</t>
  </si>
  <si>
    <t>Le programme utilise des enums lorsqu'elles sont nécessaires</t>
  </si>
  <si>
    <t>-1 command.service.ts:28</t>
  </si>
  <si>
    <t>-0.5 commands.service.ts:50,53,56....</t>
  </si>
  <si>
    <t>6.7 Utilisation des classes et interfaces</t>
  </si>
  <si>
    <t>Les objets anonymes Javascript ne sont pas utilisés, des classes ou des interfaces sont utilisés</t>
  </si>
  <si>
    <t>-0.25 bonus.ts:10,20; -0.25 dictionary.ts:3
-0.5 tries.ts: 28,78
-0.25 board-validator.ts: 18,47,67</t>
  </si>
  <si>
    <t>6.8 Duplication</t>
  </si>
  <si>
    <t>Il n'y a pas de duplication de code.</t>
  </si>
  <si>
    <t xml:space="preserve">-0.5 board.component.ts:227, 231
-0.5 size-selector.component.ts:14,23
</t>
  </si>
  <si>
    <t>6.9 ESLint</t>
  </si>
  <si>
    <t>Aucune erreur ESLint non justifiée. (Des commentaires TODO sont acceptables). (25% de la note sera retirée par type d'erreur présente)
L'utilisation raisonnable de eslint:disable est tolérée dans les fichiers spec.ts.</t>
  </si>
  <si>
    <t xml:space="preserve">-6 eslint-disable; </t>
  </si>
  <si>
    <t xml:space="preserve">6.10 Imbrication </t>
  </si>
  <si>
    <t>Les structures conditionnelles réduisent l'imbrication lorsque possible (reduce nesting).</t>
  </si>
  <si>
    <t>-0.5 timer.ts:51
-2 board.validator.service.ts:22,144,201,214
-0.5 end-game.component.ts:26</t>
  </si>
  <si>
    <t>-0.5 init-game.component.ts:90 
-0.5 rack.component.ts:139
-0.5 rack.service.ts:70</t>
  </si>
  <si>
    <t>6.11 Performance</t>
  </si>
  <si>
    <t>Le logiciel a une performance acceptable.</t>
  </si>
  <si>
    <t>7. Gestion de versions</t>
  </si>
  <si>
    <t>7.1 TAG</t>
  </si>
  <si>
    <t>La branche de production possède le bon TAG pour les remises de sprint (sprint1, sprint2, sprint3)</t>
  </si>
  <si>
    <t>7.2 Commit</t>
  </si>
  <si>
    <t>Chaque commit concerne une seule "issue" et les messages sont pertinents et suffisamment descriptifs pour chaque commit</t>
  </si>
  <si>
    <t>14 octobre - "fix"</t>
  </si>
  <si>
    <t>7.3 Branches mortes</t>
  </si>
  <si>
    <t>Le repo git ne contient pas de branches mortes (stale branches).</t>
  </si>
  <si>
    <t>7.4 Gitlab</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</si>
  <si>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</si>
  <si>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-0.25 ''fixed ngModel''</t>
  </si>
  <si>
    <t>7.5 Fichiers</t>
  </si>
  <si>
    <t>Le repo git ne contient que les fichiers nécessaires. (pas de dossier node_modules ou coverage. Les fichiers package-lock.json et package.json ne se retrouvent que dans les dossiers client et server)</t>
  </si>
  <si>
    <t>Total QA sprint</t>
  </si>
  <si>
    <t>Note QA sprint</t>
  </si>
  <si>
    <t>Fonctionnalités</t>
  </si>
  <si>
    <t>Numéro de révision (SHA)</t>
  </si>
  <si>
    <t>Fonctionnalité</t>
  </si>
  <si>
    <t>Testé</t>
  </si>
  <si>
    <t>Note finale</t>
  </si>
  <si>
    <t>1.1 Point d'entrée de l'application</t>
  </si>
  <si>
    <t>Tests
game-mode-page.component.ts</t>
  </si>
  <si>
    <t>1.2 Initialisation d'une nouvelle partie (mode solo)</t>
  </si>
  <si>
    <t xml:space="preserve">-0.25 possibilité de choisir une durée de plus de 1 minute.
-0.5 La partie n'est pas toujour reinitialiser.
Explication:
Quitter la partie avec le boutton précedant du navigateur et          relancer la partie.
        Plus de 7 lettres dans le chevalet. 
        Les mots devinés restent sur le canvas.
</t>
  </si>
  <si>
    <t>1.3 Mode de jeu classique - Joueur Virtuel débutant</t>
  </si>
  <si>
    <t>Fonctionnalité (0.86)
-1 le système doit envoyer une commande dans la boite de communication lorsque le JV effectue une action
-1 le système affiche 3 possibilités de placement alternatives seulement si l'affichage de débogage est activé
-0.5 le système respecte le format d'affichage donné par la description du projet
-1 si je pose une action invalid, ca me fait passer mon tour
Tests (0.75)
ValidationBoardValidation, PlayComponent, GridService 
--- Recorrection --- 
Fonctionnalité
-1 le système doit envoyer une commande dans la boite de communication lorsque le JV effectue une action
-1 le système doit afficher 3 possibilités de placement alternatif si l'affichage débogage est activé
-0.5 le système respecte le format d'affichage donné par la description du projet
Tests
ValidationBoardValidation, PlayComponent, GridService,</t>
  </si>
  <si>
    <t>1.4 Validation locale des mots</t>
  </si>
  <si>
    <t xml:space="preserve">-0.5 Le mot formé n'est pas visible sur le tableau durant la validation 
- 0.5 Le système ne retourne pas les lettres 3 secondes après la validation
- 0.5 Il n'est pas toujour possible de former des mots en vertical avec des lettre déja existantes sur le plateau
</t>
  </si>
  <si>
    <t>1.5 Vue de jeu</t>
  </si>
  <si>
    <t>Fonctionnalité
-1 affichage du nombre de lettres disponibles dans la réserve
Tests
GamePageComponent</t>
  </si>
  <si>
    <t>1.6 Boite de communication</t>
  </si>
  <si>
    <t>-0.5 les commandes et leurs résultats ne sont pas affichés dans l'espace d'affichage
-0.5 la barre de défilement n'est pas replacer quand une message est ajouter. 
-0.5 Les messages doivent être affichés avec des couleurs différentes en fonction de leur origine</t>
  </si>
  <si>
    <t>1.7 Placer des lettres (commande seulement)</t>
  </si>
  <si>
    <t>Fonctionnalité (0.83)
-1 placer un mot invalide me fait passer mon tour
-1 parfois je fais placer, mais ca échanger mes lettres à la place
Tests (0.75)
playerService.placeLetters()
--- Recorrection ---
Fonctionnalité
-1 Parfois, je suis parfois incapable de placer un mot à la verticale (!placer g10v sue, !placer g12v si)
-1 quand je joue une action sans erreur mais qui provoque un mot invalide, les lettres ne sont pas mises sur le plateau avant d'être retournées (p. 16)
-1 quand je joue une action avec erreur (par exemple, une lettre que je n'ai pas) ça ne me donne pas toujours un message d'erreur et ça saute mon tour
Tests
playerService.placeLetters</t>
  </si>
  <si>
    <t>1. Échanger des lettres (commande seulement)</t>
  </si>
  <si>
    <t>-0.5 la commande échanger est invalide. (echanger sont accepté ce qui n'est pas correct !) 
-0.5 aucun message du systeme quand la commande est valide
-0.25 la boite de communication présente les actions du joeurs virtuel comme étant les actions du joueur
-0.25 un message de commande réussi est affiché quand on échange une lettre qui ne se trouve pas dans le chevalet</t>
  </si>
  <si>
    <t>1.9 Passer son tour</t>
  </si>
  <si>
    <t>1.10 Fin de partie</t>
  </si>
  <si>
    <t xml:space="preserve">-0.5 le pointage supplémentaire de fin de partie n'est pas calculer.
-0.25 le formatage de l'état du jeux dans la boite de dialogue n'est pas respecté.
-0.25 la couleur du message affiché n'est pas spécifique au système
</t>
  </si>
  <si>
    <t>1.11 Commandes débug</t>
  </si>
  <si>
    <t>-2 Le système doit afficher ''affichage de débogage désactivé'' lorsque les affichages sont désactivés</t>
  </si>
  <si>
    <t>Note finale pour le sprint</t>
  </si>
  <si>
    <t>Crash</t>
  </si>
  <si>
    <t>Erreur de build</t>
  </si>
  <si>
    <t>2.1 Mode multijoueur</t>
  </si>
  <si>
    <t>Tests
board.component.ts
game.service.ts
rack.component.ts
commands.service.ts
board-handler.ts</t>
  </si>
  <si>
    <t>2.2 Clavarder</t>
  </si>
  <si>
    <t>2.3 Validation des mots sur le serveur</t>
  </si>
  <si>
    <t>-1: Si la validation échoue, le système retire les lettres placées et les redonne au joueur après 3 secondes.</t>
  </si>
  <si>
    <t>2.4 Paramètres de partie (minuterie et mode aléatoire)</t>
  </si>
  <si>
    <t>2.5 Initialisation d'une nouvelle partie (mode multijoueur)</t>
  </si>
  <si>
    <t>---FONCTIONNALITÉS---
1. Paramètres de partie
-0 Impossible de choisir le profil du JV
2. Changement multijoueur -&gt; solo: Oui
3. Salle d'attente pour la personne qui a créé la partie: Oui
4. Possible de rejoindre une salle d'attente: Oui
5. Retirer la partie de l'affichage lorsqu'elle commence: Oui
6. Retirer la partie de l'affichage si j'annule: Oui
---TESTS---
Client
- RoomListComponent, WaitingRoomPageComponent, InitGameComponent
- RoomService
Serveur
- RoomController</t>
  </si>
  <si>
    <t>2.6 Placer des lettres</t>
  </si>
  <si>
    <t>---FONCTIONNALITÉS---
1. Placer des lettres: Oui
2. Sélection de la case vide
-0.5 Possible de changer la case de départ lorsqu'il y a des lettres de placées
3. Choisir une lettre avec le clavier: Oui
4. Retirer une lettre
-0.5 Lorsque je place 2 lettres proche d'une bordure et que je fais backspace, il est possible d'avoir des lettres vides dans mon chevalet.
5. Confirmer un placement
-1 Lorsque je sélectionne une case de départ, puis je change de case de départ, si je confirme un placement avec la touche enter, les lettres sont retirées de mon chevalet, mais ne sont pas affichées sur le plateau de jeu. Lorsque le tour termine, les lettres me sont retournées.
-0.5 Lorsque je crée un mot avec une lettre déjà en place sur le jeu au milieu du mot, la validation échoue (pour la verticale).
6. Annuler un placement: Oui
7. Affichage dans la boite de communication : Oui
---TESTS---
Client
- PlayAreaComponent, GamePageComponent, BoardComponent
- GridService, MouseHandlingService, BoardService, PlaceLetterService, GameService
Serveur</t>
  </si>
  <si>
    <t>2.7 Échanger des lettres</t>
  </si>
  <si>
    <t>---FONCTIONNALITÉS---
1. Sélection bouton droit: Oui
2. Annuler la sélection lors du changement de récepteur: Oui
3. Affichage du bouton échanger: Oui
4. Affichage du bouton annuler: Oui
5. Piger dans la réserve: Oui
6. Affichage dans la boite de communucation: Oui
---TESTS---
Client: Oui
Server: Oui</t>
  </si>
  <si>
    <t>2.8 Abandonner une partie</t>
  </si>
  <si>
    <t>---FONCTIONNALITÉS---
1. Bouton abandonner: Oui
2. Abandonner à tout moment: Oui
3. Message de confirmation: Oui
4. Redirection à la page d'accueil: Oui
5. Annuler l'abandon: Oui
6. Abandonner déclare l'adversaire gagnant: Oui
7. Fermeture du site web: Oui
---TESTS---
Client: Oui
Server:
- RoomController.socket.on('exit')</t>
  </si>
  <si>
    <t>2.9 Manipuler les lettres du chevalet</t>
  </si>
  <si>
    <t>---FONCTIONNALITÉS---
1. Manipulation en tout temps avec bouton gauche: Oui
2. Manipulation: 
-1 la roulette ne déplace pas la sélection
3. Un seul type de sélection: 
-0 sélection échange et sélection déplacement en même temps sur des lettres différentes
4. Annuler si une touche ne représente pas une lettre du chevalet: Oui
---TESTS---
Client: Oui
Server: N/A</t>
  </si>
  <si>
    <t>2.10 Commande réserve</t>
  </si>
  <si>
    <t>---FONCTIONNALITÉS---
1. Commande réserve: Oui
2. Affichage de la lettre blanche: Oui
3. Respect du format: Oui
4. Affichage seulement pour le joueur ayant envoyé la commande: Oui
5. Seulement accessible si débogage: Oui
---TESTS---
Client: Oui
Server: N/A</t>
  </si>
  <si>
    <t>GR: commentaire UI/UX: il serait bien que vous tuiles sur le plateau de jeu soit d'une autre couleur que transparent, ce serait plus facile de voir les lettres
GR: svp enlever la règle de lettre majuscule dans le nom du joueur pour m'aider dans la correction ;) (Merci)</t>
  </si>
  <si>
    <t>Ne build pas</t>
  </si>
  <si>
    <t>Anciennes fonctionnalités brisées</t>
  </si>
  <si>
    <t>3.1 Meilleurs scores</t>
  </si>
  <si>
    <t>3.2 Mode admin</t>
  </si>
  <si>
    <t>3.3. Joueur virtuel expert</t>
  </si>
  <si>
    <t>3.4 Mode LOG2990 - Objectifs publics</t>
  </si>
  <si>
    <t>3.5 Mode LOG2990 - Objectifs privés</t>
  </si>
  <si>
    <t>3.6 Placement aléatoire dans une partie</t>
  </si>
  <si>
    <t>3.7 Téléverser un nouveau dictionnaire</t>
  </si>
  <si>
    <t>3.8 Paramètres de partie (dictionnaire)</t>
  </si>
  <si>
    <t>3.9 Abandonner une partie multijoueur</t>
  </si>
  <si>
    <t>3.10 Commande aide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</si>
</sst>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rgb="FF000000"/>
      <name val="Calibri"/>
      <family val="2"/>
      <charset val="1"/>
    </font>
    <font>
      <sz val="11"/>
      <color theme="1"/>
      <name val="Calibri"/>
      <scheme val="minor"/>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b/>
      <sz val="11"/>
      <color rgb="FF3F3F3F"/>
      <name val="Calibri"/>
      <scheme val="minor"/>
    </font>
    <font>
      <b/>
      <sz val="16"/>
      <color rgb="FF000000"/>
      <name val="Calibri"/>
      <family val="2"/>
      <charset val="1"/>
    </font>
    <font>
      <b/>
      <sz val="11"/>
      <color theme="1"/>
      <name val="Calibri"/>
      <family val="2"/>
      <scheme val="minor"/>
    </font>
    <font>
      <sz val="14"/>
      <color rgb="FF000000"/>
      <name val="Calibri"/>
      <family val="2"/>
    </font>
    <font>
      <sz val="11"/>
      <color rgb="FF000000"/>
      <name val="Calibri"/>
      <family val="2"/>
    </font>
    <font>
      <b/>
      <sz val="11"/>
      <color rgb="FF000000"/>
      <name val="Calibri"/>
      <family val="2"/>
    </font>
    <font>
      <b/>
      <sz val="14"/>
      <color rgb="FF000000"/>
      <name val="Calibri"/>
      <family val="2"/>
    </font>
    <font>
      <b/>
      <sz val="12"/>
      <color rgb="FF000000"/>
      <name val="Calibri"/>
      <family val="2"/>
    </font>
    <font>
      <b/>
      <sz val="18"/>
      <color theme="1"/>
      <name val="Calibri"/>
      <family val="2"/>
      <scheme val="minor"/>
    </font>
    <font>
      <sz val="11"/>
      <color rgb="FF000000"/>
      <name val="Calibri"/>
      <charset val="1"/>
    </font>
    <font>
      <sz val="11"/>
      <color rgb="FF444444"/>
      <name val="Calibri"/>
      <family val="2"/>
      <charset val="1"/>
    </font>
  </fonts>
  <fills count="29">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2EFDA"/>
        <bgColor rgb="FF000000"/>
      </patternFill>
    </fill>
    <fill>
      <patternFill patternType="solid">
        <fgColor rgb="FFC6E0B4"/>
        <bgColor rgb="FF000000"/>
      </patternFill>
    </fill>
    <fill>
      <patternFill patternType="solid">
        <fgColor rgb="FFC6E0B4"/>
        <bgColor indexed="64"/>
      </patternFill>
    </fill>
    <fill>
      <patternFill patternType="solid">
        <fgColor rgb="FF92D050"/>
        <bgColor indexed="64"/>
      </patternFill>
    </fill>
    <fill>
      <patternFill patternType="solid">
        <fgColor rgb="FFFFE699"/>
        <bgColor indexed="64"/>
      </patternFill>
    </fill>
  </fills>
  <borders count="45">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style="thin">
        <color auto="1"/>
      </left>
      <right/>
      <top/>
      <bottom style="thin">
        <color auto="1"/>
      </bottom>
      <diagonal/>
    </border>
    <border>
      <left/>
      <right style="medium">
        <color indexed="64"/>
      </right>
      <top style="thin">
        <color auto="1"/>
      </top>
      <bottom style="thin">
        <color rgb="FF000000"/>
      </bottom>
      <diagonal/>
    </border>
  </borders>
  <cellStyleXfs count="7">
    <xf numFmtId="0" fontId="0" fillId="0" borderId="0"/>
    <xf numFmtId="9" fontId="5" fillId="0" borderId="0" applyBorder="0" applyProtection="0"/>
    <xf numFmtId="0" fontId="3" fillId="2" borderId="0" applyBorder="0" applyProtection="0"/>
    <xf numFmtId="0" fontId="10" fillId="3" borderId="26" applyNumberFormat="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cellStyleXfs>
  <cellXfs count="314">
    <xf numFmtId="0" fontId="0" fillId="0" borderId="0" xfId="0"/>
    <xf numFmtId="0" fontId="0" fillId="0" borderId="0" xfId="0" applyAlignment="1">
      <alignment wrapText="1"/>
    </xf>
    <xf numFmtId="0" fontId="0" fillId="0" borderId="0" xfId="0" applyAlignment="1">
      <alignment horizontal="center"/>
    </xf>
    <xf numFmtId="0" fontId="4" fillId="0" borderId="0" xfId="0" applyFont="1" applyAlignment="1">
      <alignment horizontal="center" vertical="center" wrapText="1"/>
    </xf>
    <xf numFmtId="0" fontId="6" fillId="0" borderId="0" xfId="0" applyFont="1" applyAlignment="1">
      <alignment vertical="center" wrapText="1"/>
    </xf>
    <xf numFmtId="0" fontId="4"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4" fillId="0" borderId="0" xfId="0" applyFont="1" applyAlignment="1">
      <alignment vertical="center"/>
    </xf>
    <xf numFmtId="0" fontId="10" fillId="3" borderId="26" xfId="3" applyAlignment="1">
      <alignment horizontal="center" vertical="center"/>
    </xf>
    <xf numFmtId="0" fontId="0" fillId="7" borderId="28" xfId="0" applyFill="1" applyBorder="1" applyAlignment="1">
      <alignment horizontal="center"/>
    </xf>
    <xf numFmtId="0" fontId="0" fillId="7" borderId="20" xfId="0"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0" fontId="0" fillId="7" borderId="28" xfId="0" applyNumberFormat="1" applyFill="1" applyBorder="1" applyAlignment="1">
      <alignment horizontal="center"/>
    </xf>
    <xf numFmtId="0" fontId="4" fillId="0" borderId="0" xfId="0" applyFont="1"/>
    <xf numFmtId="0" fontId="11" fillId="0" borderId="0" xfId="0" applyFont="1"/>
    <xf numFmtId="0" fontId="0" fillId="0" borderId="0" xfId="0" applyAlignment="1">
      <alignment horizontal="left" wrapText="1"/>
    </xf>
    <xf numFmtId="0" fontId="4" fillId="0" borderId="4" xfId="0" applyFont="1" applyBorder="1" applyAlignment="1">
      <alignment horizontal="center" vertical="center" wrapText="1"/>
    </xf>
    <xf numFmtId="0" fontId="16" fillId="0" borderId="0" xfId="0" applyFont="1" applyAlignment="1">
      <alignment vertical="center" wrapText="1"/>
    </xf>
    <xf numFmtId="0" fontId="13" fillId="0" borderId="0" xfId="0" applyFont="1"/>
    <xf numFmtId="49" fontId="0" fillId="0" borderId="15" xfId="0" applyNumberFormat="1" applyBorder="1" applyAlignment="1">
      <alignment horizontal="left" vertical="center" wrapText="1"/>
    </xf>
    <xf numFmtId="0" fontId="4" fillId="8" borderId="24" xfId="0" applyFont="1" applyFill="1" applyBorder="1" applyAlignment="1">
      <alignment horizontal="center" vertical="center" wrapText="1"/>
    </xf>
    <xf numFmtId="0" fontId="4" fillId="8" borderId="25" xfId="0" applyFont="1" applyFill="1" applyBorder="1" applyAlignment="1">
      <alignment horizontal="center" vertical="center" wrapText="1"/>
    </xf>
    <xf numFmtId="0" fontId="4" fillId="9" borderId="24" xfId="0" applyFont="1" applyFill="1" applyBorder="1" applyAlignment="1">
      <alignment horizontal="center" vertical="center" wrapText="1"/>
    </xf>
    <xf numFmtId="0" fontId="4" fillId="9" borderId="25" xfId="0" applyFont="1" applyFill="1" applyBorder="1" applyAlignment="1">
      <alignment horizontal="center" vertical="center" wrapText="1"/>
    </xf>
    <xf numFmtId="0" fontId="4" fillId="13" borderId="24" xfId="0" applyFont="1" applyFill="1" applyBorder="1" applyAlignment="1">
      <alignment horizontal="center" vertical="center" wrapText="1"/>
    </xf>
    <xf numFmtId="0" fontId="4" fillId="13" borderId="25" xfId="0" applyFont="1" applyFill="1" applyBorder="1" applyAlignment="1">
      <alignment horizontal="center" vertical="center" wrapText="1"/>
    </xf>
    <xf numFmtId="0" fontId="4" fillId="9" borderId="17" xfId="0" applyFont="1" applyFill="1" applyBorder="1" applyAlignment="1">
      <alignment horizontal="left" vertical="center" wrapText="1"/>
    </xf>
    <xf numFmtId="0" fontId="4" fillId="8" borderId="17" xfId="0" applyFont="1" applyFill="1" applyBorder="1" applyAlignment="1">
      <alignment horizontal="left" vertical="center" wrapText="1"/>
    </xf>
    <xf numFmtId="0" fontId="4" fillId="13" borderId="13" xfId="0" applyFont="1" applyFill="1" applyBorder="1" applyAlignment="1">
      <alignment horizontal="left" vertical="center" wrapText="1"/>
    </xf>
    <xf numFmtId="49" fontId="0" fillId="0" borderId="34" xfId="0" applyNumberFormat="1" applyBorder="1" applyAlignment="1">
      <alignment horizontal="left" vertical="center" wrapText="1"/>
    </xf>
    <xf numFmtId="0" fontId="0" fillId="8" borderId="34" xfId="0" applyFill="1" applyBorder="1" applyAlignment="1">
      <alignment horizontal="center" vertical="center" wrapText="1"/>
    </xf>
    <xf numFmtId="0" fontId="0" fillId="9" borderId="34" xfId="0" applyFill="1" applyBorder="1" applyAlignment="1">
      <alignment horizontal="center" vertical="center" wrapText="1"/>
    </xf>
    <xf numFmtId="0" fontId="0" fillId="15" borderId="34"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38" xfId="0" applyFill="1" applyBorder="1" applyAlignment="1">
      <alignment horizontal="left" vertical="center" wrapText="1"/>
    </xf>
    <xf numFmtId="0" fontId="0" fillId="9" borderId="16" xfId="0" applyFill="1" applyBorder="1" applyAlignment="1">
      <alignment horizontal="center" vertical="center" wrapText="1"/>
    </xf>
    <xf numFmtId="0" fontId="0" fillId="9" borderId="38" xfId="0" applyFill="1" applyBorder="1" applyAlignment="1">
      <alignment horizontal="left" vertical="center" wrapText="1"/>
    </xf>
    <xf numFmtId="0" fontId="0" fillId="13" borderId="16" xfId="0" applyFill="1" applyBorder="1" applyAlignment="1">
      <alignment horizontal="center" vertical="center" wrapText="1"/>
    </xf>
    <xf numFmtId="0" fontId="0" fillId="15" borderId="38" xfId="0" applyFill="1" applyBorder="1" applyAlignment="1">
      <alignment horizontal="left" vertical="center" wrapText="1"/>
    </xf>
    <xf numFmtId="0" fontId="14" fillId="8" borderId="34" xfId="0" applyFont="1" applyFill="1" applyBorder="1" applyAlignment="1">
      <alignment horizontal="center" vertical="center" wrapText="1"/>
    </xf>
    <xf numFmtId="0" fontId="14" fillId="9" borderId="34" xfId="0" applyFont="1" applyFill="1" applyBorder="1" applyAlignment="1">
      <alignment horizontal="center" vertical="center" wrapText="1"/>
    </xf>
    <xf numFmtId="0" fontId="14" fillId="9" borderId="34" xfId="0" applyFont="1" applyFill="1" applyBorder="1" applyAlignment="1">
      <alignment horizontal="left" vertical="center" wrapText="1"/>
    </xf>
    <xf numFmtId="0" fontId="14" fillId="15" borderId="34" xfId="0" applyFont="1" applyFill="1" applyBorder="1" applyAlignment="1">
      <alignment horizontal="center" vertical="center" wrapText="1"/>
    </xf>
    <xf numFmtId="0" fontId="14" fillId="8" borderId="16" xfId="0" applyFont="1" applyFill="1" applyBorder="1" applyAlignment="1">
      <alignment horizontal="center" vertical="center" wrapText="1"/>
    </xf>
    <xf numFmtId="0" fontId="14" fillId="15" borderId="38" xfId="0" applyFont="1" applyFill="1" applyBorder="1" applyAlignment="1">
      <alignment horizontal="left" vertical="center" wrapText="1"/>
    </xf>
    <xf numFmtId="0" fontId="0" fillId="8" borderId="29" xfId="0" applyFill="1" applyBorder="1" applyAlignment="1">
      <alignment horizontal="center" vertical="center" wrapText="1"/>
    </xf>
    <xf numFmtId="0" fontId="0" fillId="9" borderId="29"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41" xfId="0" applyFill="1" applyBorder="1" applyAlignment="1">
      <alignment horizontal="left" vertical="center" wrapText="1"/>
    </xf>
    <xf numFmtId="0" fontId="0" fillId="9" borderId="40" xfId="0" applyFill="1" applyBorder="1" applyAlignment="1">
      <alignment horizontal="center" vertical="center" wrapText="1"/>
    </xf>
    <xf numFmtId="0" fontId="0" fillId="9" borderId="41" xfId="0" applyFill="1" applyBorder="1" applyAlignment="1">
      <alignment horizontal="left" vertical="center" wrapText="1"/>
    </xf>
    <xf numFmtId="0" fontId="0" fillId="13" borderId="40" xfId="0" applyFill="1" applyBorder="1" applyAlignment="1">
      <alignment horizontal="center" vertical="center" wrapText="1"/>
    </xf>
    <xf numFmtId="49" fontId="0" fillId="0" borderId="15" xfId="0" applyNumberFormat="1" applyBorder="1" applyAlignment="1">
      <alignment vertical="center" wrapText="1"/>
    </xf>
    <xf numFmtId="49" fontId="0" fillId="0" borderId="34" xfId="0" applyNumberFormat="1" applyBorder="1" applyAlignment="1">
      <alignment vertical="center" wrapText="1"/>
    </xf>
    <xf numFmtId="0" fontId="14" fillId="16" borderId="9" xfId="0" applyFont="1" applyFill="1" applyBorder="1" applyAlignment="1">
      <alignment vertical="center"/>
    </xf>
    <xf numFmtId="0" fontId="14" fillId="16" borderId="19" xfId="0" applyFont="1" applyFill="1" applyBorder="1" applyAlignment="1">
      <alignment vertical="center" wrapText="1"/>
    </xf>
    <xf numFmtId="0" fontId="14" fillId="16" borderId="21" xfId="0" applyFont="1" applyFill="1" applyBorder="1" applyAlignment="1">
      <alignment vertical="center" wrapText="1"/>
    </xf>
    <xf numFmtId="0" fontId="14" fillId="8" borderId="29" xfId="0" applyFont="1" applyFill="1" applyBorder="1" applyAlignment="1">
      <alignment horizontal="center" vertical="center" wrapText="1"/>
    </xf>
    <xf numFmtId="0" fontId="0" fillId="8" borderId="33" xfId="0" applyFill="1" applyBorder="1" applyAlignment="1">
      <alignment horizontal="center" vertical="center" wrapText="1"/>
    </xf>
    <xf numFmtId="0" fontId="0" fillId="8" borderId="42" xfId="0" applyFill="1" applyBorder="1" applyAlignment="1">
      <alignment horizontal="left" vertical="center" wrapText="1"/>
    </xf>
    <xf numFmtId="0" fontId="14" fillId="8" borderId="38" xfId="0" applyFont="1" applyFill="1" applyBorder="1" applyAlignment="1">
      <alignment horizontal="left" vertical="center" wrapText="1"/>
    </xf>
    <xf numFmtId="0" fontId="14" fillId="9" borderId="29" xfId="0" applyFont="1" applyFill="1" applyBorder="1" applyAlignment="1">
      <alignment horizontal="center" vertical="center" wrapText="1"/>
    </xf>
    <xf numFmtId="0" fontId="14" fillId="9" borderId="29" xfId="0" applyFont="1" applyFill="1" applyBorder="1" applyAlignment="1">
      <alignment horizontal="left" vertical="center" wrapText="1"/>
    </xf>
    <xf numFmtId="0" fontId="0" fillId="9" borderId="10" xfId="0" applyFill="1" applyBorder="1" applyAlignment="1">
      <alignment horizontal="center" vertical="center" wrapText="1"/>
    </xf>
    <xf numFmtId="0" fontId="0" fillId="9" borderId="33" xfId="0" applyFill="1" applyBorder="1" applyAlignment="1">
      <alignment horizontal="center" vertical="center" wrapText="1"/>
    </xf>
    <xf numFmtId="0" fontId="0" fillId="9" borderId="42" xfId="0" applyFill="1" applyBorder="1" applyAlignment="1">
      <alignment horizontal="left" vertical="center" wrapText="1"/>
    </xf>
    <xf numFmtId="0" fontId="14" fillId="9" borderId="16" xfId="0" applyFont="1" applyFill="1" applyBorder="1" applyAlignment="1">
      <alignment horizontal="center" vertical="center" wrapText="1"/>
    </xf>
    <xf numFmtId="0" fontId="14" fillId="9" borderId="38" xfId="0" applyFont="1" applyFill="1" applyBorder="1" applyAlignment="1">
      <alignment horizontal="left" vertical="center" wrapText="1"/>
    </xf>
    <xf numFmtId="0" fontId="14" fillId="15" borderId="29" xfId="0" applyFont="1" applyFill="1" applyBorder="1" applyAlignment="1">
      <alignment horizontal="center" vertical="center" wrapText="1"/>
    </xf>
    <xf numFmtId="0" fontId="0" fillId="13" borderId="10" xfId="0" applyFill="1" applyBorder="1" applyAlignment="1">
      <alignment horizontal="center" vertical="center" wrapText="1"/>
    </xf>
    <xf numFmtId="0" fontId="0" fillId="15" borderId="33" xfId="0" applyFill="1" applyBorder="1" applyAlignment="1">
      <alignment horizontal="center" vertical="center" wrapText="1"/>
    </xf>
    <xf numFmtId="0" fontId="0" fillId="15" borderId="42" xfId="0" applyFill="1" applyBorder="1" applyAlignment="1">
      <alignment horizontal="left" vertical="center" wrapText="1"/>
    </xf>
    <xf numFmtId="0" fontId="14" fillId="13" borderId="16" xfId="0" applyFont="1" applyFill="1" applyBorder="1" applyAlignment="1">
      <alignment horizontal="center" vertical="center" wrapText="1"/>
    </xf>
    <xf numFmtId="49" fontId="0" fillId="0" borderId="43" xfId="0" applyNumberFormat="1" applyBorder="1" applyAlignment="1">
      <alignment horizontal="left" vertical="center" wrapText="1"/>
    </xf>
    <xf numFmtId="49" fontId="0" fillId="0" borderId="29"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42" xfId="0" applyNumberFormat="1" applyBorder="1" applyAlignment="1">
      <alignment horizontal="left" vertical="center" wrapText="1"/>
    </xf>
    <xf numFmtId="49" fontId="0" fillId="0" borderId="16" xfId="0" applyNumberFormat="1" applyBorder="1" applyAlignment="1">
      <alignment horizontal="left" vertical="center" wrapText="1"/>
    </xf>
    <xf numFmtId="49" fontId="0" fillId="0" borderId="38" xfId="0" applyNumberFormat="1" applyBorder="1" applyAlignment="1">
      <alignment horizontal="left" vertical="center" wrapText="1"/>
    </xf>
    <xf numFmtId="0" fontId="14" fillId="8" borderId="10" xfId="0" applyFont="1" applyFill="1" applyBorder="1" applyAlignment="1">
      <alignment horizontal="center" vertical="center" wrapText="1"/>
    </xf>
    <xf numFmtId="0" fontId="14" fillId="8" borderId="33" xfId="0" applyFont="1" applyFill="1" applyBorder="1" applyAlignment="1">
      <alignment horizontal="center" vertical="center" wrapText="1"/>
    </xf>
    <xf numFmtId="0" fontId="14" fillId="8" borderId="42" xfId="0" applyFont="1" applyFill="1" applyBorder="1" applyAlignment="1">
      <alignment horizontal="left" vertical="center" wrapText="1"/>
    </xf>
    <xf numFmtId="0" fontId="17" fillId="8" borderId="12" xfId="0" applyFont="1" applyFill="1" applyBorder="1" applyAlignment="1">
      <alignment horizontal="center" vertical="center" wrapText="1"/>
    </xf>
    <xf numFmtId="0" fontId="17" fillId="8" borderId="31" xfId="0" applyFont="1" applyFill="1" applyBorder="1" applyAlignment="1">
      <alignment horizontal="center" vertical="center" wrapText="1"/>
    </xf>
    <xf numFmtId="0" fontId="17" fillId="8" borderId="39" xfId="0" applyFont="1" applyFill="1" applyBorder="1" applyAlignment="1">
      <alignment horizontal="left" vertical="center" wrapText="1"/>
    </xf>
    <xf numFmtId="0" fontId="17" fillId="9" borderId="12" xfId="0" applyFont="1" applyFill="1" applyBorder="1" applyAlignment="1">
      <alignment horizontal="center" vertical="center" wrapText="1"/>
    </xf>
    <xf numFmtId="0" fontId="17" fillId="9" borderId="31" xfId="0" applyFont="1" applyFill="1" applyBorder="1" applyAlignment="1">
      <alignment horizontal="center" vertical="center" wrapText="1"/>
    </xf>
    <xf numFmtId="0" fontId="17" fillId="9" borderId="39" xfId="0" applyFont="1" applyFill="1" applyBorder="1" applyAlignment="1">
      <alignment horizontal="left" vertical="center" wrapText="1"/>
    </xf>
    <xf numFmtId="0" fontId="17" fillId="13" borderId="12" xfId="0" applyFont="1" applyFill="1" applyBorder="1" applyAlignment="1">
      <alignment horizontal="center" vertical="center" wrapText="1"/>
    </xf>
    <xf numFmtId="0" fontId="17" fillId="13" borderId="31" xfId="0" applyFont="1" applyFill="1" applyBorder="1" applyAlignment="1">
      <alignment horizontal="center" vertical="center" wrapText="1"/>
    </xf>
    <xf numFmtId="0" fontId="17" fillId="13" borderId="39" xfId="0" applyFont="1" applyFill="1" applyBorder="1" applyAlignment="1">
      <alignment horizontal="left" vertical="center" wrapText="1"/>
    </xf>
    <xf numFmtId="0" fontId="17" fillId="0" borderId="0" xfId="0" applyFont="1" applyAlignment="1">
      <alignment horizontal="center" vertical="center" wrapText="1"/>
    </xf>
    <xf numFmtId="0" fontId="17" fillId="0" borderId="0" xfId="0" applyFont="1"/>
    <xf numFmtId="0" fontId="17" fillId="8" borderId="11" xfId="0" applyFont="1" applyFill="1" applyBorder="1" applyAlignment="1">
      <alignment horizontal="center" vertical="center" wrapText="1"/>
    </xf>
    <xf numFmtId="0" fontId="17" fillId="8" borderId="30" xfId="0" applyFont="1" applyFill="1" applyBorder="1" applyAlignment="1">
      <alignment horizontal="center" vertical="center" wrapText="1"/>
    </xf>
    <xf numFmtId="0" fontId="17" fillId="8" borderId="35" xfId="0" applyFont="1" applyFill="1" applyBorder="1" applyAlignment="1">
      <alignment horizontal="left" vertical="center" wrapText="1"/>
    </xf>
    <xf numFmtId="0" fontId="17" fillId="9" borderId="11" xfId="0" applyFont="1" applyFill="1" applyBorder="1" applyAlignment="1">
      <alignment horizontal="center" vertical="center" wrapText="1"/>
    </xf>
    <xf numFmtId="0" fontId="17" fillId="9" borderId="30" xfId="0" applyFont="1" applyFill="1" applyBorder="1" applyAlignment="1">
      <alignment horizontal="center" vertical="center" wrapText="1"/>
    </xf>
    <xf numFmtId="0" fontId="17" fillId="9" borderId="35" xfId="0" applyFont="1" applyFill="1" applyBorder="1" applyAlignment="1">
      <alignment horizontal="left" vertical="center" wrapText="1"/>
    </xf>
    <xf numFmtId="0" fontId="17" fillId="13" borderId="11" xfId="0" applyFont="1" applyFill="1" applyBorder="1" applyAlignment="1">
      <alignment horizontal="center" vertical="center" wrapText="1"/>
    </xf>
    <xf numFmtId="0" fontId="17" fillId="13" borderId="30" xfId="0" applyFont="1" applyFill="1" applyBorder="1" applyAlignment="1">
      <alignment horizontal="center" vertical="center" wrapText="1"/>
    </xf>
    <xf numFmtId="0" fontId="17" fillId="13" borderId="35" xfId="0" applyFont="1" applyFill="1" applyBorder="1" applyAlignment="1">
      <alignment horizontal="left" vertical="center" wrapText="1"/>
    </xf>
    <xf numFmtId="0" fontId="14" fillId="9" borderId="40" xfId="0" applyFont="1" applyFill="1" applyBorder="1" applyAlignment="1">
      <alignment horizontal="center" vertical="center" wrapText="1"/>
    </xf>
    <xf numFmtId="0" fontId="14" fillId="9" borderId="41" xfId="0" applyFont="1" applyFill="1" applyBorder="1" applyAlignment="1">
      <alignment horizontal="left" vertical="center" wrapText="1"/>
    </xf>
    <xf numFmtId="0" fontId="14" fillId="9" borderId="10" xfId="0" applyFont="1" applyFill="1" applyBorder="1" applyAlignment="1">
      <alignment horizontal="center" vertical="center" wrapText="1"/>
    </xf>
    <xf numFmtId="0" fontId="14" fillId="9" borderId="33" xfId="0" applyFont="1" applyFill="1" applyBorder="1" applyAlignment="1">
      <alignment horizontal="center" vertical="center" wrapText="1"/>
    </xf>
    <xf numFmtId="0" fontId="14" fillId="9" borderId="42" xfId="0" applyFont="1" applyFill="1" applyBorder="1" applyAlignment="1">
      <alignment horizontal="left" vertical="center" wrapText="1"/>
    </xf>
    <xf numFmtId="0" fontId="14" fillId="8" borderId="40" xfId="0" applyFont="1" applyFill="1" applyBorder="1" applyAlignment="1">
      <alignment horizontal="center" vertical="center" wrapText="1"/>
    </xf>
    <xf numFmtId="0" fontId="14" fillId="8" borderId="41" xfId="0" applyFont="1" applyFill="1" applyBorder="1" applyAlignment="1">
      <alignment horizontal="left" vertical="center" wrapText="1"/>
    </xf>
    <xf numFmtId="0" fontId="14" fillId="13" borderId="10" xfId="0" applyFont="1" applyFill="1" applyBorder="1" applyAlignment="1">
      <alignment horizontal="center" vertical="center" wrapText="1"/>
    </xf>
    <xf numFmtId="0" fontId="14" fillId="15" borderId="33" xfId="0" applyFont="1" applyFill="1" applyBorder="1" applyAlignment="1">
      <alignment horizontal="center" vertical="center" wrapText="1"/>
    </xf>
    <xf numFmtId="0" fontId="14" fillId="15" borderId="42" xfId="0" applyFont="1" applyFill="1" applyBorder="1" applyAlignment="1">
      <alignment horizontal="left" vertical="center" wrapText="1"/>
    </xf>
    <xf numFmtId="0" fontId="17" fillId="9" borderId="31" xfId="0" applyFont="1" applyFill="1" applyBorder="1" applyAlignment="1">
      <alignment horizontal="left" vertical="center" wrapText="1"/>
    </xf>
    <xf numFmtId="0" fontId="14" fillId="13" borderId="40" xfId="0" applyFont="1" applyFill="1" applyBorder="1" applyAlignment="1">
      <alignment horizontal="center" vertical="center" wrapText="1"/>
    </xf>
    <xf numFmtId="0" fontId="14" fillId="15" borderId="41" xfId="0" applyFont="1" applyFill="1" applyBorder="1" applyAlignment="1">
      <alignment horizontal="left" vertical="center" wrapText="1"/>
    </xf>
    <xf numFmtId="49" fontId="0" fillId="0" borderId="43" xfId="0" applyNumberFormat="1" applyBorder="1" applyAlignment="1">
      <alignment vertical="center" wrapText="1"/>
    </xf>
    <xf numFmtId="49" fontId="0" fillId="0" borderId="29" xfId="0" applyNumberFormat="1" applyBorder="1" applyAlignment="1">
      <alignment vertical="center" wrapText="1"/>
    </xf>
    <xf numFmtId="49" fontId="17" fillId="8" borderId="12" xfId="0" applyNumberFormat="1" applyFont="1" applyFill="1" applyBorder="1" applyAlignment="1">
      <alignment horizontal="center" vertical="center" wrapText="1"/>
    </xf>
    <xf numFmtId="49" fontId="17" fillId="9" borderId="12" xfId="0" applyNumberFormat="1" applyFont="1" applyFill="1" applyBorder="1" applyAlignment="1">
      <alignment horizontal="center" vertical="center" wrapText="1"/>
    </xf>
    <xf numFmtId="0" fontId="15" fillId="15" borderId="34" xfId="0" applyFont="1" applyFill="1" applyBorder="1" applyAlignment="1">
      <alignment horizontal="center" vertical="center" wrapText="1"/>
    </xf>
    <xf numFmtId="0" fontId="0" fillId="10" borderId="33" xfId="0" applyFill="1" applyBorder="1" applyAlignment="1">
      <alignment horizontal="center" vertical="center" wrapText="1"/>
    </xf>
    <xf numFmtId="0" fontId="0" fillId="10" borderId="42" xfId="0" applyFill="1" applyBorder="1" applyAlignment="1">
      <alignment horizontal="left" vertical="center" wrapText="1"/>
    </xf>
    <xf numFmtId="0" fontId="15" fillId="13" borderId="10" xfId="0" applyFont="1" applyFill="1" applyBorder="1" applyAlignment="1">
      <alignment horizontal="center" vertical="center" wrapText="1"/>
    </xf>
    <xf numFmtId="0" fontId="15" fillId="15" borderId="33" xfId="0" applyFont="1" applyFill="1" applyBorder="1" applyAlignment="1">
      <alignment horizontal="center" vertical="center" wrapText="1"/>
    </xf>
    <xf numFmtId="0" fontId="15" fillId="15" borderId="42" xfId="0" applyFont="1" applyFill="1" applyBorder="1" applyAlignment="1">
      <alignment horizontal="left" vertical="center" wrapText="1"/>
    </xf>
    <xf numFmtId="0" fontId="15" fillId="13" borderId="16" xfId="0" applyFont="1" applyFill="1" applyBorder="1" applyAlignment="1">
      <alignment horizontal="center" vertical="center" wrapText="1"/>
    </xf>
    <xf numFmtId="0" fontId="15" fillId="15" borderId="38" xfId="0" applyFont="1" applyFill="1" applyBorder="1" applyAlignment="1">
      <alignment horizontal="left" vertical="center" wrapText="1"/>
    </xf>
    <xf numFmtId="49" fontId="17" fillId="8" borderId="11" xfId="0" applyNumberFormat="1" applyFont="1" applyFill="1" applyBorder="1" applyAlignment="1">
      <alignment horizontal="center" vertical="center" wrapText="1"/>
    </xf>
    <xf numFmtId="49" fontId="0" fillId="8" borderId="10" xfId="0" applyNumberFormat="1" applyFill="1" applyBorder="1" applyAlignment="1">
      <alignment horizontal="center" vertical="center" wrapText="1"/>
    </xf>
    <xf numFmtId="49" fontId="0" fillId="9" borderId="10" xfId="0" applyNumberFormat="1" applyFill="1" applyBorder="1" applyAlignment="1">
      <alignment horizontal="center" vertical="center" wrapText="1"/>
    </xf>
    <xf numFmtId="49" fontId="0" fillId="10" borderId="10" xfId="0" applyNumberFormat="1" applyFill="1" applyBorder="1" applyAlignment="1">
      <alignment horizontal="center" vertical="center" wrapText="1"/>
    </xf>
    <xf numFmtId="9" fontId="17" fillId="0" borderId="0" xfId="1" applyFont="1" applyBorder="1" applyAlignment="1" applyProtection="1">
      <alignment vertical="center" wrapText="1"/>
    </xf>
    <xf numFmtId="0" fontId="7"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11" borderId="34" xfId="0" applyFill="1" applyBorder="1" applyAlignment="1">
      <alignment horizontal="left" vertical="center"/>
    </xf>
    <xf numFmtId="0" fontId="0" fillId="12" borderId="34" xfId="0" applyFill="1" applyBorder="1" applyAlignment="1">
      <alignment horizontal="left" vertical="center" wrapText="1"/>
    </xf>
    <xf numFmtId="0" fontId="0" fillId="12" borderId="34" xfId="0" applyFill="1" applyBorder="1" applyAlignment="1">
      <alignment horizontal="left"/>
    </xf>
    <xf numFmtId="9" fontId="0" fillId="12" borderId="34" xfId="0" applyNumberFormat="1" applyFill="1" applyBorder="1" applyAlignment="1">
      <alignment horizontal="left"/>
    </xf>
    <xf numFmtId="0" fontId="0" fillId="14" borderId="34" xfId="0" applyFill="1" applyBorder="1" applyAlignment="1">
      <alignment horizontal="left" vertical="center"/>
    </xf>
    <xf numFmtId="0" fontId="0" fillId="14" borderId="34" xfId="0" applyFill="1" applyBorder="1" applyAlignment="1">
      <alignment horizontal="left"/>
    </xf>
    <xf numFmtId="9" fontId="0" fillId="14" borderId="34" xfId="0" applyNumberFormat="1" applyFill="1" applyBorder="1" applyAlignment="1">
      <alignment horizontal="left"/>
    </xf>
    <xf numFmtId="0" fontId="0" fillId="11" borderId="16" xfId="0" applyFill="1" applyBorder="1" applyAlignment="1">
      <alignment horizontal="left" vertical="center"/>
    </xf>
    <xf numFmtId="0" fontId="0" fillId="11" borderId="12" xfId="0" applyFill="1" applyBorder="1" applyAlignment="1">
      <alignment horizontal="left" vertical="center"/>
    </xf>
    <xf numFmtId="0" fontId="0" fillId="11" borderId="31" xfId="0" applyFill="1" applyBorder="1" applyAlignment="1">
      <alignment horizontal="left"/>
    </xf>
    <xf numFmtId="9" fontId="0" fillId="11" borderId="31" xfId="0" applyNumberFormat="1" applyFill="1" applyBorder="1" applyAlignment="1">
      <alignment horizontal="left"/>
    </xf>
    <xf numFmtId="0" fontId="0" fillId="11" borderId="39" xfId="0" applyFill="1" applyBorder="1" applyAlignment="1">
      <alignment horizontal="left"/>
    </xf>
    <xf numFmtId="0" fontId="0" fillId="12" borderId="16" xfId="0" applyFill="1" applyBorder="1" applyAlignment="1">
      <alignment horizontal="left" vertical="center" wrapText="1"/>
    </xf>
    <xf numFmtId="0" fontId="0" fillId="12" borderId="38" xfId="0" applyFill="1" applyBorder="1" applyAlignment="1">
      <alignment horizontal="left"/>
    </xf>
    <xf numFmtId="0" fontId="0" fillId="14" borderId="16" xfId="0" applyFill="1" applyBorder="1" applyAlignment="1">
      <alignment horizontal="left" vertical="center"/>
    </xf>
    <xf numFmtId="0" fontId="0" fillId="14" borderId="38" xfId="0" applyFill="1" applyBorder="1" applyAlignment="1">
      <alignment horizontal="left" vertical="center"/>
    </xf>
    <xf numFmtId="0" fontId="0" fillId="14" borderId="38" xfId="0" applyFill="1" applyBorder="1" applyAlignment="1">
      <alignment horizontal="left"/>
    </xf>
    <xf numFmtId="0" fontId="0" fillId="14" borderId="40" xfId="0" applyFill="1" applyBorder="1" applyAlignment="1">
      <alignment horizontal="left" vertical="center"/>
    </xf>
    <xf numFmtId="0" fontId="0" fillId="12" borderId="40" xfId="0" applyFill="1" applyBorder="1" applyAlignment="1">
      <alignment horizontal="left" vertical="center" wrapText="1"/>
    </xf>
    <xf numFmtId="0" fontId="0" fillId="11" borderId="40" xfId="0" applyFill="1" applyBorder="1" applyAlignment="1">
      <alignment horizontal="left" vertical="center"/>
    </xf>
    <xf numFmtId="0" fontId="9" fillId="14" borderId="10" xfId="0" applyFont="1" applyFill="1" applyBorder="1" applyAlignment="1">
      <alignment horizontal="left" vertical="center"/>
    </xf>
    <xf numFmtId="0" fontId="9" fillId="14" borderId="33" xfId="0" applyFont="1" applyFill="1" applyBorder="1" applyAlignment="1">
      <alignment horizontal="left" vertical="center"/>
    </xf>
    <xf numFmtId="10" fontId="9" fillId="14" borderId="33" xfId="1" applyNumberFormat="1" applyFont="1" applyFill="1" applyBorder="1" applyAlignment="1">
      <alignment horizontal="left" vertical="center"/>
    </xf>
    <xf numFmtId="0" fontId="0" fillId="14" borderId="42" xfId="0" applyFill="1" applyBorder="1" applyAlignment="1">
      <alignment horizontal="left" vertical="center"/>
    </xf>
    <xf numFmtId="0" fontId="9" fillId="12" borderId="10" xfId="0" applyFont="1" applyFill="1" applyBorder="1" applyAlignment="1">
      <alignment horizontal="left" vertical="center" wrapText="1"/>
    </xf>
    <xf numFmtId="0" fontId="9" fillId="12" borderId="33" xfId="0" applyFont="1" applyFill="1" applyBorder="1" applyAlignment="1">
      <alignment horizontal="left" vertical="center" wrapText="1"/>
    </xf>
    <xf numFmtId="10" fontId="9" fillId="12" borderId="33" xfId="1" applyNumberFormat="1" applyFont="1" applyFill="1" applyBorder="1" applyAlignment="1">
      <alignment horizontal="left" vertical="center" wrapText="1"/>
    </xf>
    <xf numFmtId="0" fontId="9" fillId="11" borderId="10" xfId="0" applyFont="1" applyFill="1" applyBorder="1" applyAlignment="1">
      <alignment horizontal="left" vertical="center"/>
    </xf>
    <xf numFmtId="10" fontId="9" fillId="11" borderId="33" xfId="0" applyNumberFormat="1" applyFont="1" applyFill="1" applyBorder="1" applyAlignment="1">
      <alignment horizontal="left" vertical="center"/>
    </xf>
    <xf numFmtId="0" fontId="0" fillId="11" borderId="42" xfId="0" applyFill="1" applyBorder="1" applyAlignment="1">
      <alignment horizontal="left" vertical="center"/>
    </xf>
    <xf numFmtId="10" fontId="12" fillId="11" borderId="33" xfId="0" applyNumberFormat="1" applyFont="1" applyFill="1" applyBorder="1" applyAlignment="1">
      <alignment horizontal="left" vertical="center"/>
    </xf>
    <xf numFmtId="0" fontId="0" fillId="18" borderId="16" xfId="0" applyFill="1" applyBorder="1" applyAlignment="1">
      <alignment horizontal="left" vertical="center"/>
    </xf>
    <xf numFmtId="0" fontId="0" fillId="18" borderId="34" xfId="0" applyFill="1" applyBorder="1" applyAlignment="1">
      <alignment horizontal="left" vertical="center"/>
    </xf>
    <xf numFmtId="0" fontId="0" fillId="18" borderId="38" xfId="0" applyFill="1" applyBorder="1" applyAlignment="1">
      <alignment horizontal="left" vertical="center"/>
    </xf>
    <xf numFmtId="0" fontId="9" fillId="18" borderId="6" xfId="0" applyFont="1" applyFill="1" applyBorder="1" applyAlignment="1">
      <alignment horizontal="left" vertical="center"/>
    </xf>
    <xf numFmtId="0" fontId="9" fillId="18" borderId="23" xfId="0" applyFont="1" applyFill="1" applyBorder="1" applyAlignment="1">
      <alignment horizontal="left" vertical="center"/>
    </xf>
    <xf numFmtId="0" fontId="12" fillId="18" borderId="23" xfId="0" applyFont="1" applyFill="1" applyBorder="1" applyAlignment="1">
      <alignment horizontal="left" vertical="center"/>
    </xf>
    <xf numFmtId="0" fontId="15" fillId="18" borderId="7" xfId="0" applyFont="1" applyFill="1" applyBorder="1" applyAlignment="1">
      <alignment horizontal="left" vertical="center"/>
    </xf>
    <xf numFmtId="0" fontId="0" fillId="18" borderId="34" xfId="0" applyFill="1" applyBorder="1" applyAlignment="1">
      <alignment horizontal="left"/>
    </xf>
    <xf numFmtId="9" fontId="0" fillId="18" borderId="34" xfId="0" applyNumberFormat="1" applyFill="1" applyBorder="1" applyAlignment="1">
      <alignment horizontal="left"/>
    </xf>
    <xf numFmtId="0" fontId="0" fillId="18" borderId="38" xfId="0" applyFill="1" applyBorder="1" applyAlignment="1">
      <alignment horizontal="left"/>
    </xf>
    <xf numFmtId="0" fontId="0" fillId="18" borderId="12" xfId="0" applyFill="1" applyBorder="1" applyAlignment="1">
      <alignment horizontal="left" vertical="center"/>
    </xf>
    <xf numFmtId="0" fontId="0" fillId="18" borderId="31" xfId="0" applyFill="1" applyBorder="1" applyAlignment="1">
      <alignment horizontal="left"/>
    </xf>
    <xf numFmtId="9" fontId="0" fillId="18" borderId="31" xfId="0" applyNumberFormat="1" applyFill="1" applyBorder="1" applyAlignment="1">
      <alignment horizontal="left" vertical="center"/>
    </xf>
    <xf numFmtId="0" fontId="0" fillId="18" borderId="39" xfId="0" applyFill="1" applyBorder="1" applyAlignment="1">
      <alignment horizontal="left"/>
    </xf>
    <xf numFmtId="0" fontId="12" fillId="19" borderId="23" xfId="0" applyFont="1" applyFill="1" applyBorder="1" applyAlignment="1">
      <alignment horizontal="left" vertical="center"/>
    </xf>
    <xf numFmtId="0" fontId="15" fillId="19" borderId="7" xfId="0" applyFont="1" applyFill="1" applyBorder="1" applyAlignment="1">
      <alignment horizontal="left" vertical="center"/>
    </xf>
    <xf numFmtId="0" fontId="0" fillId="19" borderId="16" xfId="0" applyFill="1" applyBorder="1" applyAlignment="1">
      <alignment horizontal="left" vertical="center"/>
    </xf>
    <xf numFmtId="0" fontId="0" fillId="19" borderId="34" xfId="0" applyFill="1" applyBorder="1" applyAlignment="1">
      <alignment horizontal="left" vertical="center"/>
    </xf>
    <xf numFmtId="0" fontId="0" fillId="19" borderId="38" xfId="0" applyFill="1" applyBorder="1" applyAlignment="1">
      <alignment horizontal="left" vertical="center"/>
    </xf>
    <xf numFmtId="0" fontId="0" fillId="19" borderId="34" xfId="0" applyFill="1" applyBorder="1" applyAlignment="1">
      <alignment horizontal="left"/>
    </xf>
    <xf numFmtId="9" fontId="0" fillId="19" borderId="34" xfId="0" applyNumberFormat="1" applyFill="1" applyBorder="1" applyAlignment="1">
      <alignment horizontal="left"/>
    </xf>
    <xf numFmtId="0" fontId="0" fillId="19" borderId="38" xfId="0" applyFill="1" applyBorder="1" applyAlignment="1">
      <alignment horizontal="left"/>
    </xf>
    <xf numFmtId="0" fontId="15" fillId="20" borderId="23" xfId="0" applyFont="1" applyFill="1" applyBorder="1" applyAlignment="1">
      <alignment horizontal="left" vertical="center" wrapText="1"/>
    </xf>
    <xf numFmtId="0" fontId="15" fillId="20" borderId="7" xfId="0" applyFont="1" applyFill="1" applyBorder="1" applyAlignment="1">
      <alignment horizontal="left" vertical="center"/>
    </xf>
    <xf numFmtId="0" fontId="0" fillId="20" borderId="16" xfId="0" applyFill="1" applyBorder="1" applyAlignment="1">
      <alignment horizontal="left" vertical="center" wrapText="1"/>
    </xf>
    <xf numFmtId="0" fontId="0" fillId="20" borderId="34" xfId="0" applyFill="1" applyBorder="1" applyAlignment="1">
      <alignment horizontal="left" vertical="center" wrapText="1"/>
    </xf>
    <xf numFmtId="0" fontId="0" fillId="20" borderId="38" xfId="0" applyFill="1" applyBorder="1" applyAlignment="1">
      <alignment horizontal="left" vertical="center"/>
    </xf>
    <xf numFmtId="0" fontId="0" fillId="20" borderId="34" xfId="0" applyFill="1" applyBorder="1" applyAlignment="1">
      <alignment horizontal="left"/>
    </xf>
    <xf numFmtId="9" fontId="0" fillId="20" borderId="34" xfId="0" applyNumberFormat="1" applyFill="1" applyBorder="1" applyAlignment="1">
      <alignment horizontal="left" vertical="center" wrapText="1"/>
    </xf>
    <xf numFmtId="0" fontId="0" fillId="20" borderId="38" xfId="0" applyFill="1" applyBorder="1" applyAlignment="1">
      <alignment horizontal="left"/>
    </xf>
    <xf numFmtId="0" fontId="0" fillId="20" borderId="12" xfId="0" applyFill="1" applyBorder="1" applyAlignment="1">
      <alignment horizontal="left" vertical="center" wrapText="1"/>
    </xf>
    <xf numFmtId="0" fontId="0" fillId="20" borderId="31" xfId="0" applyFill="1" applyBorder="1" applyAlignment="1">
      <alignment horizontal="left"/>
    </xf>
    <xf numFmtId="9" fontId="0" fillId="20" borderId="31" xfId="0" applyNumberFormat="1" applyFill="1" applyBorder="1" applyAlignment="1">
      <alignment horizontal="left" vertical="center"/>
    </xf>
    <xf numFmtId="0" fontId="0" fillId="20" borderId="39" xfId="0" applyFill="1" applyBorder="1" applyAlignment="1">
      <alignment horizontal="left"/>
    </xf>
    <xf numFmtId="0" fontId="15" fillId="20" borderId="6" xfId="0" applyFont="1" applyFill="1" applyBorder="1" applyAlignment="1">
      <alignment horizontal="left" vertical="center" wrapText="1"/>
    </xf>
    <xf numFmtId="0" fontId="15" fillId="19" borderId="6" xfId="0" applyFont="1" applyFill="1" applyBorder="1" applyAlignment="1">
      <alignment horizontal="left" vertical="center" wrapText="1"/>
    </xf>
    <xf numFmtId="0" fontId="10" fillId="3" borderId="27" xfId="3" applyBorder="1" applyAlignment="1">
      <alignment horizontal="center" vertical="center" wrapText="1"/>
    </xf>
    <xf numFmtId="0" fontId="2" fillId="21" borderId="1" xfId="4" applyFill="1" applyBorder="1" applyAlignment="1">
      <alignment horizontal="center" vertical="center"/>
    </xf>
    <xf numFmtId="10" fontId="2" fillId="21" borderId="3" xfId="4" applyNumberFormat="1" applyFill="1" applyBorder="1" applyAlignment="1">
      <alignment horizontal="center" vertical="center"/>
    </xf>
    <xf numFmtId="10" fontId="2" fillId="21" borderId="8" xfId="4" applyNumberFormat="1" applyFill="1" applyBorder="1" applyAlignment="1">
      <alignment horizontal="center" vertical="center"/>
    </xf>
    <xf numFmtId="0" fontId="2" fillId="22" borderId="2" xfId="5" applyFill="1" applyBorder="1" applyAlignment="1">
      <alignment horizontal="center" vertical="center"/>
    </xf>
    <xf numFmtId="10" fontId="2" fillId="22" borderId="4" xfId="5" applyNumberFormat="1" applyFill="1" applyBorder="1" applyAlignment="1">
      <alignment horizontal="center" vertical="center"/>
    </xf>
    <xf numFmtId="10" fontId="2" fillId="22" borderId="0" xfId="5" applyNumberFormat="1" applyFill="1" applyAlignment="1">
      <alignment horizontal="center" vertical="center"/>
    </xf>
    <xf numFmtId="0" fontId="2" fillId="23" borderId="2" xfId="6" applyFill="1" applyBorder="1" applyAlignment="1">
      <alignment horizontal="center" vertical="center"/>
    </xf>
    <xf numFmtId="10" fontId="2" fillId="23" borderId="4" xfId="6" applyNumberFormat="1" applyFill="1" applyBorder="1" applyAlignment="1">
      <alignment horizontal="center" vertical="center"/>
    </xf>
    <xf numFmtId="10" fontId="2" fillId="23" borderId="0" xfId="6" applyNumberFormat="1" applyFill="1" applyAlignment="1">
      <alignment horizontal="center" vertical="center"/>
    </xf>
    <xf numFmtId="0" fontId="0" fillId="0" borderId="0" xfId="0" applyAlignment="1">
      <alignment horizontal="center" vertical="center"/>
    </xf>
    <xf numFmtId="0" fontId="4" fillId="0" borderId="0" xfId="0" applyFont="1" applyAlignment="1">
      <alignment horizontal="left" vertical="center" wrapText="1"/>
    </xf>
    <xf numFmtId="0" fontId="9" fillId="11" borderId="33" xfId="0" applyFont="1" applyFill="1" applyBorder="1" applyAlignment="1">
      <alignment horizontal="left" vertical="center"/>
    </xf>
    <xf numFmtId="0" fontId="0" fillId="24" borderId="34" xfId="0" applyFill="1" applyBorder="1"/>
    <xf numFmtId="0" fontId="0" fillId="25" borderId="34" xfId="0" applyFill="1" applyBorder="1"/>
    <xf numFmtId="0" fontId="0" fillId="19" borderId="38" xfId="0" applyFill="1" applyBorder="1" applyAlignment="1">
      <alignment horizontal="left" vertical="center" wrapText="1"/>
    </xf>
    <xf numFmtId="2" fontId="0" fillId="8" borderId="40" xfId="0" applyNumberFormat="1" applyFill="1" applyBorder="1" applyAlignment="1">
      <alignment horizontal="center" vertical="center" wrapText="1"/>
    </xf>
    <xf numFmtId="0" fontId="0" fillId="11" borderId="38" xfId="0" applyFill="1" applyBorder="1" applyAlignment="1">
      <alignment horizontal="left" vertical="center" wrapText="1"/>
    </xf>
    <xf numFmtId="0" fontId="0" fillId="25" borderId="34" xfId="0" applyFill="1" applyBorder="1" applyAlignment="1">
      <alignment horizontal="left" vertical="center"/>
    </xf>
    <xf numFmtId="0" fontId="0" fillId="25" borderId="34" xfId="0" applyFill="1" applyBorder="1" applyAlignment="1">
      <alignment vertical="center"/>
    </xf>
    <xf numFmtId="0" fontId="0" fillId="24" borderId="34" xfId="0" applyFill="1" applyBorder="1" applyAlignment="1">
      <alignment vertical="center"/>
    </xf>
    <xf numFmtId="2" fontId="14" fillId="8" borderId="16" xfId="0" applyNumberFormat="1" applyFont="1" applyFill="1" applyBorder="1" applyAlignment="1">
      <alignment horizontal="center" vertical="center" wrapText="1"/>
    </xf>
    <xf numFmtId="2" fontId="0" fillId="11" borderId="34" xfId="0" applyNumberFormat="1" applyFill="1" applyBorder="1" applyAlignment="1">
      <alignment horizontal="left" vertical="center"/>
    </xf>
    <xf numFmtId="0" fontId="0" fillId="11" borderId="16" xfId="0" applyFill="1" applyBorder="1" applyAlignment="1">
      <alignment vertical="center"/>
    </xf>
    <xf numFmtId="0" fontId="0" fillId="11" borderId="38" xfId="0" applyFill="1" applyBorder="1" applyAlignment="1">
      <alignment vertical="center" wrapText="1"/>
    </xf>
    <xf numFmtId="0" fontId="0" fillId="24" borderId="34" xfId="0" applyFill="1" applyBorder="1" applyAlignment="1">
      <alignment horizontal="left" vertical="center"/>
    </xf>
    <xf numFmtId="2" fontId="0" fillId="19" borderId="34" xfId="0" applyNumberFormat="1" applyFill="1" applyBorder="1" applyAlignment="1">
      <alignment horizontal="left" vertical="center"/>
    </xf>
    <xf numFmtId="2" fontId="19" fillId="21" borderId="0" xfId="0" quotePrefix="1" applyNumberFormat="1" applyFont="1" applyFill="1" applyAlignment="1">
      <alignment horizontal="left" vertical="center"/>
    </xf>
    <xf numFmtId="0" fontId="0" fillId="26" borderId="34" xfId="0" applyFill="1" applyBorder="1" applyAlignment="1">
      <alignment horizontal="left" vertical="center"/>
    </xf>
    <xf numFmtId="0" fontId="0" fillId="21" borderId="34" xfId="0" applyFill="1" applyBorder="1" applyAlignment="1">
      <alignment horizontal="left" vertical="center"/>
    </xf>
    <xf numFmtId="0" fontId="0" fillId="8" borderId="41" xfId="0" applyFill="1" applyBorder="1" applyAlignment="1">
      <alignment horizontal="left" vertical="center" wrapText="1"/>
    </xf>
    <xf numFmtId="2" fontId="0" fillId="8" borderId="16" xfId="0" applyNumberFormat="1" applyFill="1" applyBorder="1" applyAlignment="1">
      <alignment horizontal="center" vertical="center" wrapText="1"/>
    </xf>
    <xf numFmtId="2" fontId="0" fillId="8" borderId="10" xfId="0" applyNumberFormat="1" applyFill="1" applyBorder="1" applyAlignment="1">
      <alignment horizontal="center" vertical="center" wrapText="1"/>
    </xf>
    <xf numFmtId="0" fontId="0" fillId="0" borderId="0" xfId="0" applyAlignment="1">
      <alignment vertical="top" wrapText="1"/>
    </xf>
    <xf numFmtId="0" fontId="20" fillId="0" borderId="0" xfId="0" applyFont="1" applyAlignment="1">
      <alignment wrapText="1"/>
    </xf>
    <xf numFmtId="0" fontId="0" fillId="27" borderId="38" xfId="0" applyFill="1" applyBorder="1" applyAlignment="1">
      <alignment horizontal="left" vertical="center" wrapText="1"/>
    </xf>
    <xf numFmtId="0" fontId="0" fillId="12" borderId="44" xfId="0" applyFill="1" applyBorder="1" applyAlignment="1">
      <alignment horizontal="left" vertical="center"/>
    </xf>
    <xf numFmtId="0" fontId="0" fillId="20" borderId="41" xfId="0" applyFill="1" applyBorder="1" applyAlignment="1">
      <alignment horizontal="left" vertical="center"/>
    </xf>
    <xf numFmtId="2" fontId="14" fillId="9" borderId="16" xfId="0" applyNumberFormat="1" applyFont="1" applyFill="1" applyBorder="1" applyAlignment="1">
      <alignment horizontal="center" vertical="center" wrapText="1"/>
    </xf>
    <xf numFmtId="0" fontId="0" fillId="12" borderId="38" xfId="0" applyFill="1" applyBorder="1" applyAlignment="1">
      <alignment horizontal="left" vertical="center" wrapText="1"/>
    </xf>
    <xf numFmtId="0" fontId="0" fillId="28" borderId="16" xfId="0" applyFill="1" applyBorder="1" applyAlignment="1">
      <alignment horizontal="left" vertical="center" wrapText="1"/>
    </xf>
    <xf numFmtId="0" fontId="0" fillId="28" borderId="34" xfId="0" applyFill="1" applyBorder="1" applyAlignment="1">
      <alignment horizontal="left" vertical="center" wrapText="1"/>
    </xf>
    <xf numFmtId="0" fontId="0" fillId="20" borderId="38" xfId="0" applyFill="1" applyBorder="1" applyAlignment="1">
      <alignment horizontal="left" vertical="center" wrapText="1"/>
    </xf>
    <xf numFmtId="2" fontId="0" fillId="20" borderId="34" xfId="0" applyNumberFormat="1" applyFill="1" applyBorder="1" applyAlignment="1">
      <alignment horizontal="left" vertical="center" wrapText="1"/>
    </xf>
    <xf numFmtId="49" fontId="0" fillId="12" borderId="38" xfId="0" applyNumberFormat="1" applyFill="1" applyBorder="1" applyAlignment="1">
      <alignment horizontal="left" vertical="center" wrapText="1"/>
    </xf>
    <xf numFmtId="49" fontId="0" fillId="28" borderId="38" xfId="0" applyNumberFormat="1" applyFill="1" applyBorder="1" applyAlignment="1">
      <alignment horizontal="left" vertical="center" wrapText="1"/>
    </xf>
    <xf numFmtId="0" fontId="14" fillId="16" borderId="9" xfId="0" applyFont="1" applyFill="1" applyBorder="1" applyAlignment="1">
      <alignment horizontal="center" vertical="center"/>
    </xf>
    <xf numFmtId="0" fontId="14" fillId="16" borderId="19" xfId="0" applyFont="1" applyFill="1" applyBorder="1" applyAlignment="1">
      <alignment horizontal="center" vertical="center"/>
    </xf>
    <xf numFmtId="49" fontId="17" fillId="0" borderId="14" xfId="0" applyNumberFormat="1" applyFont="1" applyBorder="1" applyAlignment="1">
      <alignment horizontal="right" vertical="center" wrapText="1"/>
    </xf>
    <xf numFmtId="49" fontId="17" fillId="0" borderId="30" xfId="0" applyNumberFormat="1" applyFont="1" applyBorder="1" applyAlignment="1">
      <alignment horizontal="right" vertical="center" wrapText="1"/>
    </xf>
    <xf numFmtId="0" fontId="13" fillId="16" borderId="9" xfId="0" applyFont="1" applyFill="1" applyBorder="1" applyAlignment="1">
      <alignment horizontal="left" vertical="center" wrapText="1"/>
    </xf>
    <xf numFmtId="0" fontId="13" fillId="16" borderId="21" xfId="0" applyFont="1" applyFill="1" applyBorder="1" applyAlignment="1">
      <alignment horizontal="left" vertical="center" wrapText="1"/>
    </xf>
    <xf numFmtId="0" fontId="13" fillId="16" borderId="19" xfId="0" applyFont="1" applyFill="1" applyBorder="1" applyAlignment="1">
      <alignment horizontal="left" vertical="center" wrapText="1"/>
    </xf>
    <xf numFmtId="49" fontId="17" fillId="0" borderId="12" xfId="0" applyNumberFormat="1" applyFont="1" applyBorder="1" applyAlignment="1">
      <alignment horizontal="right" vertical="center" wrapText="1"/>
    </xf>
    <xf numFmtId="49" fontId="17" fillId="0" borderId="39" xfId="0" applyNumberFormat="1" applyFont="1" applyBorder="1" applyAlignment="1">
      <alignment horizontal="right" vertical="center" wrapText="1"/>
    </xf>
    <xf numFmtId="0" fontId="13" fillId="16" borderId="9" xfId="0" applyFont="1" applyFill="1" applyBorder="1" applyAlignment="1">
      <alignment horizontal="left" vertical="center"/>
    </xf>
    <xf numFmtId="0" fontId="13" fillId="16" borderId="21" xfId="0" applyFont="1" applyFill="1" applyBorder="1" applyAlignment="1">
      <alignment horizontal="left" vertical="center"/>
    </xf>
    <xf numFmtId="49" fontId="17" fillId="0" borderId="17" xfId="0" applyNumberFormat="1" applyFont="1" applyBorder="1" applyAlignment="1">
      <alignment horizontal="right" vertical="center" wrapText="1"/>
    </xf>
    <xf numFmtId="0" fontId="0" fillId="0" borderId="0" xfId="0" applyAlignment="1">
      <alignment horizontal="center" vertical="center"/>
    </xf>
    <xf numFmtId="0" fontId="0" fillId="0" borderId="4" xfId="0" applyBorder="1" applyAlignment="1">
      <alignment horizontal="center" vertical="center"/>
    </xf>
    <xf numFmtId="49" fontId="4" fillId="0" borderId="3" xfId="0" applyNumberFormat="1" applyFont="1" applyBorder="1" applyAlignment="1">
      <alignment horizontal="left" vertical="center" wrapText="1"/>
    </xf>
    <xf numFmtId="49" fontId="4" fillId="0" borderId="5" xfId="0" applyNumberFormat="1" applyFont="1" applyBorder="1" applyAlignment="1">
      <alignment horizontal="left" vertical="center" wrapText="1"/>
    </xf>
    <xf numFmtId="0" fontId="4" fillId="8" borderId="3" xfId="0" applyFont="1" applyFill="1" applyBorder="1" applyAlignment="1">
      <alignment horizontal="center" vertical="center" wrapText="1"/>
    </xf>
    <xf numFmtId="0" fontId="4" fillId="8" borderId="8" xfId="0" applyFont="1" applyFill="1" applyBorder="1" applyAlignment="1">
      <alignment horizontal="center" vertical="center" wrapText="1"/>
    </xf>
    <xf numFmtId="0" fontId="4" fillId="9" borderId="36" xfId="0" applyFont="1" applyFill="1" applyBorder="1" applyAlignment="1">
      <alignment horizontal="center" vertical="center" wrapText="1"/>
    </xf>
    <xf numFmtId="0" fontId="4" fillId="9" borderId="22" xfId="0" applyFont="1" applyFill="1" applyBorder="1" applyAlignment="1">
      <alignment horizontal="center" vertical="center" wrapText="1"/>
    </xf>
    <xf numFmtId="0" fontId="4" fillId="9" borderId="37" xfId="0" applyFont="1" applyFill="1" applyBorder="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left" vertical="center" wrapText="1"/>
    </xf>
    <xf numFmtId="0" fontId="4" fillId="13" borderId="36" xfId="0" applyFont="1" applyFill="1" applyBorder="1" applyAlignment="1">
      <alignment horizontal="center" vertical="center" wrapText="1"/>
    </xf>
    <xf numFmtId="0" fontId="4" fillId="13" borderId="22" xfId="0" applyFont="1" applyFill="1" applyBorder="1" applyAlignment="1">
      <alignment horizontal="center" vertical="center" wrapText="1"/>
    </xf>
    <xf numFmtId="0" fontId="4" fillId="13" borderId="18" xfId="0" applyFont="1" applyFill="1" applyBorder="1" applyAlignment="1">
      <alignment horizontal="center" vertical="center" wrapText="1"/>
    </xf>
    <xf numFmtId="49" fontId="4" fillId="0" borderId="8" xfId="0" applyNumberFormat="1" applyFont="1" applyBorder="1" applyAlignment="1">
      <alignment horizontal="left" vertical="center" wrapText="1"/>
    </xf>
    <xf numFmtId="49" fontId="4" fillId="0" borderId="32" xfId="0" applyNumberFormat="1" applyFont="1" applyBorder="1" applyAlignment="1">
      <alignment horizontal="left" vertical="center" wrapText="1"/>
    </xf>
    <xf numFmtId="0" fontId="13" fillId="17" borderId="9" xfId="0" applyFont="1" applyFill="1" applyBorder="1" applyAlignment="1">
      <alignment horizontal="left" vertical="center" wrapText="1"/>
    </xf>
    <xf numFmtId="0" fontId="13" fillId="17" borderId="19" xfId="0" applyFont="1" applyFill="1" applyBorder="1" applyAlignment="1">
      <alignment horizontal="left" vertical="center" wrapText="1"/>
    </xf>
    <xf numFmtId="0" fontId="13" fillId="17" borderId="21" xfId="0" applyFont="1" applyFill="1" applyBorder="1" applyAlignment="1">
      <alignment horizontal="left" vertical="center" wrapText="1"/>
    </xf>
    <xf numFmtId="0" fontId="0" fillId="0" borderId="10" xfId="0" applyBorder="1" applyAlignment="1">
      <alignment horizontal="right" vertical="center" wrapText="1"/>
    </xf>
    <xf numFmtId="0" fontId="0" fillId="0" borderId="33" xfId="0" applyBorder="1" applyAlignment="1">
      <alignment horizontal="right" vertical="center" wrapText="1"/>
    </xf>
    <xf numFmtId="0" fontId="17" fillId="0" borderId="12" xfId="0" applyFont="1" applyBorder="1" applyAlignment="1">
      <alignment horizontal="right" vertical="center" wrapText="1"/>
    </xf>
    <xf numFmtId="0" fontId="17" fillId="0" borderId="31" xfId="0" applyFont="1" applyBorder="1" applyAlignment="1">
      <alignment horizontal="right" vertical="center" wrapText="1"/>
    </xf>
    <xf numFmtId="9" fontId="17" fillId="8" borderId="12" xfId="1" applyFont="1" applyFill="1" applyBorder="1" applyAlignment="1" applyProtection="1">
      <alignment horizontal="center" vertical="center" wrapText="1"/>
    </xf>
    <xf numFmtId="9" fontId="17" fillId="8" borderId="31" xfId="1" applyFont="1" applyFill="1" applyBorder="1" applyAlignment="1" applyProtection="1">
      <alignment horizontal="center" vertical="center" wrapText="1"/>
    </xf>
    <xf numFmtId="9" fontId="17" fillId="8" borderId="39" xfId="1" applyFont="1" applyFill="1" applyBorder="1" applyAlignment="1" applyProtection="1">
      <alignment horizontal="center" vertical="center" wrapText="1"/>
    </xf>
    <xf numFmtId="9" fontId="17" fillId="9" borderId="12" xfId="1" applyFont="1" applyFill="1" applyBorder="1" applyAlignment="1" applyProtection="1">
      <alignment horizontal="center" vertical="center" wrapText="1"/>
    </xf>
    <xf numFmtId="9" fontId="17" fillId="9" borderId="31" xfId="1" applyFont="1" applyFill="1" applyBorder="1" applyAlignment="1" applyProtection="1">
      <alignment horizontal="center" vertical="center" wrapText="1"/>
    </xf>
    <xf numFmtId="9" fontId="17" fillId="9" borderId="39" xfId="1" applyFont="1" applyFill="1" applyBorder="1" applyAlignment="1" applyProtection="1">
      <alignment horizontal="center" vertical="center" wrapText="1"/>
    </xf>
    <xf numFmtId="9" fontId="17" fillId="10" borderId="12" xfId="1" applyFont="1" applyFill="1" applyBorder="1" applyAlignment="1" applyProtection="1">
      <alignment horizontal="center" vertical="center" wrapText="1"/>
    </xf>
    <xf numFmtId="9" fontId="17" fillId="10" borderId="31" xfId="1" applyFont="1" applyFill="1" applyBorder="1" applyAlignment="1" applyProtection="1">
      <alignment horizontal="center" vertical="center" wrapText="1"/>
    </xf>
    <xf numFmtId="9" fontId="17" fillId="10" borderId="39" xfId="1" applyFont="1" applyFill="1" applyBorder="1" applyAlignment="1" applyProtection="1">
      <alignment horizontal="center" vertical="center" wrapText="1"/>
    </xf>
    <xf numFmtId="0" fontId="7" fillId="0" borderId="0" xfId="0" applyFont="1" applyAlignment="1">
      <alignment horizontal="center" vertical="center"/>
    </xf>
    <xf numFmtId="0" fontId="0" fillId="12" borderId="29" xfId="0" applyFill="1" applyBorder="1" applyAlignment="1">
      <alignment horizontal="left" vertical="center" wrapText="1"/>
    </xf>
    <xf numFmtId="0" fontId="0" fillId="12" borderId="41" xfId="0" applyFill="1" applyBorder="1" applyAlignment="1">
      <alignment horizontal="left" vertical="center" wrapText="1"/>
    </xf>
    <xf numFmtId="0" fontId="18" fillId="18" borderId="9" xfId="0" applyFont="1" applyFill="1" applyBorder="1" applyAlignment="1">
      <alignment horizontal="center"/>
    </xf>
    <xf numFmtId="0" fontId="18" fillId="18" borderId="19" xfId="0" applyFont="1" applyFill="1" applyBorder="1" applyAlignment="1">
      <alignment horizontal="center"/>
    </xf>
    <xf numFmtId="0" fontId="18" fillId="18" borderId="21" xfId="0" applyFont="1" applyFill="1" applyBorder="1" applyAlignment="1">
      <alignment horizontal="center"/>
    </xf>
    <xf numFmtId="0" fontId="0" fillId="14" borderId="29" xfId="0" applyFill="1" applyBorder="1" applyAlignment="1">
      <alignment horizontal="left" vertical="center"/>
    </xf>
    <xf numFmtId="0" fontId="0" fillId="14" borderId="41" xfId="0" applyFill="1" applyBorder="1" applyAlignment="1">
      <alignment horizontal="left" vertical="center"/>
    </xf>
    <xf numFmtId="0" fontId="8" fillId="19" borderId="9" xfId="0" applyFont="1" applyFill="1" applyBorder="1" applyAlignment="1">
      <alignment horizontal="center"/>
    </xf>
    <xf numFmtId="0" fontId="8" fillId="19" borderId="19" xfId="0" applyFont="1" applyFill="1" applyBorder="1" applyAlignment="1">
      <alignment horizontal="center"/>
    </xf>
    <xf numFmtId="0" fontId="8" fillId="19" borderId="21" xfId="0" applyFont="1" applyFill="1" applyBorder="1" applyAlignment="1">
      <alignment horizontal="center"/>
    </xf>
    <xf numFmtId="0" fontId="0" fillId="11" borderId="29" xfId="0" applyFill="1" applyBorder="1" applyAlignment="1">
      <alignment horizontal="left" vertical="center"/>
    </xf>
    <xf numFmtId="0" fontId="0" fillId="11" borderId="41" xfId="0" applyFill="1" applyBorder="1" applyAlignment="1">
      <alignment horizontal="left" vertical="center"/>
    </xf>
    <xf numFmtId="0" fontId="9" fillId="11" borderId="33" xfId="0" applyFont="1" applyFill="1" applyBorder="1" applyAlignment="1">
      <alignment horizontal="left" vertical="center"/>
    </xf>
    <xf numFmtId="0" fontId="8" fillId="20" borderId="9" xfId="0" applyFont="1" applyFill="1" applyBorder="1" applyAlignment="1">
      <alignment horizontal="center" vertical="center" wrapText="1"/>
    </xf>
    <xf numFmtId="0" fontId="8" fillId="20" borderId="19" xfId="0" applyFont="1" applyFill="1" applyBorder="1" applyAlignment="1">
      <alignment horizontal="center" vertical="center" wrapText="1"/>
    </xf>
    <xf numFmtId="0" fontId="8" fillId="20" borderId="21" xfId="0" applyFont="1" applyFill="1" applyBorder="1" applyAlignment="1">
      <alignment horizontal="center" vertical="center" wrapText="1"/>
    </xf>
    <xf numFmtId="2" fontId="0" fillId="9" borderId="16" xfId="0" applyNumberFormat="1" applyFill="1" applyBorder="1" applyAlignment="1">
      <alignment horizontal="center" vertical="center" wrapText="1"/>
    </xf>
    <xf numFmtId="0" fontId="1" fillId="12" borderId="42" xfId="0" applyFont="1" applyFill="1" applyBorder="1" applyAlignment="1">
      <alignment horizontal="left"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C5" sqref="C5"/>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s>
  <sheetData>
    <row r="3" spans="1:7" ht="30">
      <c r="A3" s="215"/>
      <c r="B3" s="9" t="s">
        <v>0</v>
      </c>
      <c r="C3" s="9" t="s">
        <v>1</v>
      </c>
      <c r="D3" s="9" t="s">
        <v>2</v>
      </c>
      <c r="E3" s="205" t="s">
        <v>3</v>
      </c>
      <c r="F3" s="2" t="s">
        <v>4</v>
      </c>
      <c r="G3" t="s">
        <v>5</v>
      </c>
    </row>
    <row r="4" spans="1:7">
      <c r="A4" s="206" t="s">
        <v>6</v>
      </c>
      <c r="B4" s="207">
        <f>(Fonctionnalités!E20)</f>
        <v>0.70750000000000002</v>
      </c>
      <c r="C4" s="208">
        <f>'Assurance Qualité'!C61</f>
        <v>0.78249999999999997</v>
      </c>
      <c r="D4" s="208">
        <f>B4*0.6+C4*0.4 - 0.1*E4</f>
        <v>0.73750000000000004</v>
      </c>
      <c r="F4" s="13">
        <v>15</v>
      </c>
      <c r="G4" s="12">
        <f>D4*F4</f>
        <v>11.0625</v>
      </c>
    </row>
    <row r="5" spans="1:7">
      <c r="A5" s="209" t="s">
        <v>7</v>
      </c>
      <c r="B5" s="210">
        <f>(Fonctionnalités!E36)</f>
        <v>0.83499999999999996</v>
      </c>
      <c r="C5" s="211">
        <f>'Assurance Qualité'!F61</f>
        <v>0.93900000000000006</v>
      </c>
      <c r="D5" s="211">
        <f t="shared" ref="D5:D6" si="0">B5*0.6+C5*0.4 - 0.1*E5</f>
        <v>0.87660000000000005</v>
      </c>
      <c r="F5" s="13">
        <v>25</v>
      </c>
      <c r="G5" s="12">
        <f t="shared" ref="G5:G7" si="1">D5*F5</f>
        <v>21.915000000000003</v>
      </c>
    </row>
    <row r="6" spans="1:7">
      <c r="A6" s="212" t="s">
        <v>8</v>
      </c>
      <c r="B6" s="213">
        <f>(Fonctionnalités!E53)</f>
        <v>0</v>
      </c>
      <c r="C6" s="214">
        <f>'Assurance Qualité'!I61</f>
        <v>0</v>
      </c>
      <c r="D6" s="214">
        <f t="shared" si="0"/>
        <v>0</v>
      </c>
      <c r="F6" s="13">
        <v>20</v>
      </c>
      <c r="G6" s="12">
        <f t="shared" si="1"/>
        <v>0</v>
      </c>
    </row>
    <row r="7" spans="1:7">
      <c r="A7" s="10" t="s">
        <v>9</v>
      </c>
      <c r="B7" s="11"/>
      <c r="C7" s="11"/>
      <c r="D7" s="14"/>
      <c r="F7" s="2">
        <v>10</v>
      </c>
      <c r="G7" s="12">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1"/>
  <sheetViews>
    <sheetView tabSelected="1" topLeftCell="B12" zoomScaleNormal="100" workbookViewId="0">
      <selection activeCell="F17" sqref="F17"/>
    </sheetView>
  </sheetViews>
  <sheetFormatPr defaultColWidth="9.140625" defaultRowHeight="15"/>
  <cols>
    <col min="1" max="1" width="22.7109375" style="1" customWidth="1"/>
    <col min="2" max="2" width="72.140625" style="17" customWidth="1"/>
    <col min="3" max="4" width="10.7109375" style="1" customWidth="1"/>
    <col min="5" max="5" width="58.28515625" style="17" customWidth="1"/>
    <col min="6" max="7" width="10.7109375" customWidth="1"/>
    <col min="8" max="8" width="43.28515625" style="17" customWidth="1"/>
    <col min="9" max="10" width="10.7109375" customWidth="1"/>
    <col min="11" max="11" width="20.7109375" style="17" customWidth="1"/>
    <col min="12" max="13" width="12.7109375" customWidth="1"/>
    <col min="14" max="16" width="15.7109375" customWidth="1"/>
    <col min="17" max="1029" width="11.42578125"/>
  </cols>
  <sheetData>
    <row r="2" spans="1:17" ht="18.399999999999999" customHeight="1">
      <c r="A2" s="272" t="s">
        <v>10</v>
      </c>
      <c r="B2" s="272"/>
      <c r="C2" s="272"/>
      <c r="D2" s="272"/>
      <c r="E2" s="272"/>
      <c r="F2" s="272"/>
      <c r="G2" s="272"/>
      <c r="H2" s="272"/>
      <c r="I2" s="272"/>
      <c r="J2" s="272"/>
      <c r="K2" s="272"/>
      <c r="L2" s="8"/>
      <c r="M2" s="8"/>
    </row>
    <row r="4" spans="1:17" ht="18.399999999999999" customHeight="1">
      <c r="A4" s="273" t="s">
        <v>11</v>
      </c>
      <c r="B4" s="273"/>
      <c r="C4" s="273"/>
      <c r="D4" s="273"/>
      <c r="E4" s="273"/>
      <c r="F4" s="273"/>
      <c r="G4" s="273"/>
      <c r="H4" s="273"/>
      <c r="I4" s="273"/>
      <c r="J4" s="273"/>
      <c r="K4" s="273"/>
      <c r="L4" s="5"/>
      <c r="M4" s="5"/>
    </row>
    <row r="5" spans="1:17" ht="19.5" thickBot="1">
      <c r="A5" s="18"/>
      <c r="B5" s="216"/>
      <c r="C5" s="3"/>
      <c r="D5" s="3"/>
      <c r="E5" s="216"/>
      <c r="F5" s="3"/>
      <c r="G5" s="3"/>
      <c r="H5" s="216"/>
      <c r="I5" s="3"/>
      <c r="J5" s="3"/>
      <c r="K5" s="216"/>
      <c r="L5" s="3"/>
      <c r="M5" s="3"/>
    </row>
    <row r="6" spans="1:17" ht="18.399999999999999" customHeight="1">
      <c r="A6" s="265" t="s">
        <v>12</v>
      </c>
      <c r="B6" s="277" t="s">
        <v>13</v>
      </c>
      <c r="C6" s="267" t="s">
        <v>6</v>
      </c>
      <c r="D6" s="268"/>
      <c r="E6" s="268"/>
      <c r="F6" s="269" t="s">
        <v>7</v>
      </c>
      <c r="G6" s="270"/>
      <c r="H6" s="271"/>
      <c r="I6" s="274" t="s">
        <v>8</v>
      </c>
      <c r="J6" s="275"/>
      <c r="K6" s="276"/>
      <c r="L6" s="4"/>
      <c r="M6" s="4"/>
      <c r="N6" s="263"/>
      <c r="O6" s="264"/>
      <c r="P6" s="264"/>
    </row>
    <row r="7" spans="1:17" ht="19.5" thickBot="1">
      <c r="A7" s="266"/>
      <c r="B7" s="278"/>
      <c r="C7" s="22" t="s">
        <v>14</v>
      </c>
      <c r="D7" s="23" t="s">
        <v>4</v>
      </c>
      <c r="E7" s="29" t="s">
        <v>15</v>
      </c>
      <c r="F7" s="24" t="s">
        <v>14</v>
      </c>
      <c r="G7" s="25" t="s">
        <v>4</v>
      </c>
      <c r="H7" s="28" t="s">
        <v>15</v>
      </c>
      <c r="I7" s="26" t="s">
        <v>14</v>
      </c>
      <c r="J7" s="27" t="s">
        <v>4</v>
      </c>
      <c r="K7" s="30" t="s">
        <v>15</v>
      </c>
      <c r="L7" s="4"/>
      <c r="M7" s="4"/>
      <c r="N7" s="215"/>
      <c r="O7" s="215"/>
      <c r="P7" s="215"/>
      <c r="Q7" s="215"/>
    </row>
    <row r="8" spans="1:17" s="20" customFormat="1" ht="18.399999999999999" customHeight="1">
      <c r="A8" s="255" t="s">
        <v>16</v>
      </c>
      <c r="B8" s="256"/>
      <c r="C8" s="251" t="s">
        <v>17</v>
      </c>
      <c r="D8" s="252"/>
      <c r="E8" s="58" t="s">
        <v>18</v>
      </c>
      <c r="F8" s="251" t="s">
        <v>17</v>
      </c>
      <c r="G8" s="252"/>
      <c r="H8" s="58" t="s">
        <v>18</v>
      </c>
      <c r="I8" s="251" t="s">
        <v>17</v>
      </c>
      <c r="J8" s="252"/>
      <c r="K8" s="58"/>
      <c r="L8" s="19"/>
      <c r="M8" s="19"/>
    </row>
    <row r="9" spans="1:17" ht="105">
      <c r="A9" s="75" t="s">
        <v>19</v>
      </c>
      <c r="B9" s="76" t="s">
        <v>20</v>
      </c>
      <c r="C9" s="221">
        <f>(3-2*0.5)/3</f>
        <v>0.66666666666666663</v>
      </c>
      <c r="D9" s="47">
        <v>3</v>
      </c>
      <c r="E9" s="235" t="s">
        <v>21</v>
      </c>
      <c r="F9" s="51">
        <f>3/3</f>
        <v>1</v>
      </c>
      <c r="G9" s="48">
        <v>3</v>
      </c>
      <c r="H9" s="52" t="s">
        <v>22</v>
      </c>
      <c r="I9" s="53"/>
      <c r="J9" s="49">
        <v>3</v>
      </c>
      <c r="K9" s="50"/>
      <c r="L9" s="6"/>
      <c r="M9" s="6"/>
    </row>
    <row r="10" spans="1:17" ht="45">
      <c r="A10" s="21" t="s">
        <v>23</v>
      </c>
      <c r="B10" s="31" t="s">
        <v>24</v>
      </c>
      <c r="C10" s="35">
        <f>2/2</f>
        <v>1</v>
      </c>
      <c r="D10" s="32">
        <v>2</v>
      </c>
      <c r="E10" s="36"/>
      <c r="F10" s="37">
        <f>2/2</f>
        <v>1</v>
      </c>
      <c r="G10" s="33">
        <v>2</v>
      </c>
      <c r="H10" s="38"/>
      <c r="I10" s="39"/>
      <c r="J10" s="34">
        <v>2</v>
      </c>
      <c r="K10" s="40"/>
      <c r="L10" s="6"/>
      <c r="M10" s="6"/>
    </row>
    <row r="11" spans="1:17" ht="60">
      <c r="A11" s="21" t="s">
        <v>25</v>
      </c>
      <c r="B11" s="31" t="s">
        <v>26</v>
      </c>
      <c r="C11" s="236">
        <f>(3-0.5)/3</f>
        <v>0.83333333333333337</v>
      </c>
      <c r="D11" s="32">
        <v>3</v>
      </c>
      <c r="E11" s="36" t="s">
        <v>27</v>
      </c>
      <c r="F11" s="37">
        <f>3/3</f>
        <v>1</v>
      </c>
      <c r="G11" s="33">
        <v>3</v>
      </c>
      <c r="H11" s="38"/>
      <c r="I11" s="39"/>
      <c r="J11" s="34">
        <v>3</v>
      </c>
      <c r="K11" s="40"/>
      <c r="L11" s="6"/>
      <c r="M11" s="6"/>
    </row>
    <row r="12" spans="1:17" ht="198.75" customHeight="1">
      <c r="A12" s="21" t="s">
        <v>28</v>
      </c>
      <c r="B12" s="31" t="s">
        <v>29</v>
      </c>
      <c r="C12" s="35">
        <f>(2-1)/2</f>
        <v>0.5</v>
      </c>
      <c r="D12" s="32">
        <v>2</v>
      </c>
      <c r="E12" s="36" t="s">
        <v>30</v>
      </c>
      <c r="F12" s="37">
        <f>2/2</f>
        <v>1</v>
      </c>
      <c r="G12" s="33">
        <v>2</v>
      </c>
      <c r="H12" s="38" t="s">
        <v>31</v>
      </c>
      <c r="I12" s="39"/>
      <c r="J12" s="34">
        <v>2</v>
      </c>
      <c r="K12" s="40"/>
      <c r="L12" s="6"/>
      <c r="M12" s="6"/>
    </row>
    <row r="13" spans="1:17" ht="75">
      <c r="A13" s="21" t="s">
        <v>32</v>
      </c>
      <c r="B13" s="31" t="s">
        <v>33</v>
      </c>
      <c r="C13" s="35">
        <f>(4-2)/4</f>
        <v>0.5</v>
      </c>
      <c r="D13" s="32">
        <v>4</v>
      </c>
      <c r="E13" s="36" t="s">
        <v>34</v>
      </c>
      <c r="F13" s="37">
        <f>(4-3*0.2)/4</f>
        <v>0.85</v>
      </c>
      <c r="G13" s="33">
        <v>4</v>
      </c>
      <c r="H13" s="38" t="s">
        <v>35</v>
      </c>
      <c r="I13" s="39"/>
      <c r="J13" s="34">
        <v>4</v>
      </c>
      <c r="K13" s="40"/>
      <c r="L13" s="6"/>
      <c r="M13" s="6"/>
    </row>
    <row r="14" spans="1:17" s="94" customFormat="1" ht="16.5" thickBot="1">
      <c r="A14" s="253" t="s">
        <v>36</v>
      </c>
      <c r="B14" s="254"/>
      <c r="C14" s="84">
        <f>SUMPRODUCT(C9:C13,D9:D13)</f>
        <v>9.5</v>
      </c>
      <c r="D14" s="85">
        <f>SUM(D9:D13)</f>
        <v>14</v>
      </c>
      <c r="E14" s="86"/>
      <c r="F14" s="87">
        <f>SUMPRODUCT(F9:F13,G9:G13)</f>
        <v>13.4</v>
      </c>
      <c r="G14" s="88">
        <f>SUM(G9:G13)</f>
        <v>14</v>
      </c>
      <c r="H14" s="89"/>
      <c r="I14" s="90">
        <f>SUMPRODUCT(I9:I13,J9:J13)</f>
        <v>0</v>
      </c>
      <c r="J14" s="91">
        <f>SUM(J9:J13)</f>
        <v>14</v>
      </c>
      <c r="K14" s="92"/>
      <c r="L14" s="93"/>
      <c r="M14" s="93"/>
    </row>
    <row r="15" spans="1:17" s="20" customFormat="1" ht="18.399999999999999" customHeight="1">
      <c r="A15" s="260" t="s">
        <v>37</v>
      </c>
      <c r="B15" s="261"/>
      <c r="C15" s="251" t="s">
        <v>17</v>
      </c>
      <c r="D15" s="252"/>
      <c r="E15" s="58" t="s">
        <v>38</v>
      </c>
      <c r="F15" s="251" t="s">
        <v>17</v>
      </c>
      <c r="G15" s="252"/>
      <c r="H15" s="58" t="s">
        <v>38</v>
      </c>
      <c r="I15" s="251" t="s">
        <v>17</v>
      </c>
      <c r="J15" s="252"/>
      <c r="K15" s="58"/>
      <c r="L15" s="19"/>
      <c r="M15" s="19"/>
    </row>
    <row r="16" spans="1:17" ht="45">
      <c r="A16" s="75" t="s">
        <v>39</v>
      </c>
      <c r="B16" s="76" t="s">
        <v>40</v>
      </c>
      <c r="C16" s="237">
        <f>1.75/2</f>
        <v>0.875</v>
      </c>
      <c r="D16" s="60">
        <v>2</v>
      </c>
      <c r="E16" s="61" t="s">
        <v>41</v>
      </c>
      <c r="F16" s="65">
        <f>1.5/2</f>
        <v>0.75</v>
      </c>
      <c r="G16" s="66">
        <v>2</v>
      </c>
      <c r="H16" s="67" t="s">
        <v>42</v>
      </c>
      <c r="I16" s="71"/>
      <c r="J16" s="72">
        <v>2</v>
      </c>
      <c r="K16" s="73"/>
      <c r="L16" s="6"/>
      <c r="M16" s="6"/>
    </row>
    <row r="17" spans="1:13" ht="30">
      <c r="A17" s="21" t="s">
        <v>43</v>
      </c>
      <c r="B17" s="31" t="s">
        <v>44</v>
      </c>
      <c r="C17" s="45">
        <v>1</v>
      </c>
      <c r="D17" s="41">
        <v>3</v>
      </c>
      <c r="E17" s="62"/>
      <c r="F17" s="243">
        <f>2.5/3</f>
        <v>0.83333333333333337</v>
      </c>
      <c r="G17" s="42">
        <v>3</v>
      </c>
      <c r="H17" s="69" t="s">
        <v>45</v>
      </c>
      <c r="I17" s="74"/>
      <c r="J17" s="44">
        <v>3</v>
      </c>
      <c r="K17" s="46"/>
      <c r="L17" s="6"/>
      <c r="M17" s="6"/>
    </row>
    <row r="18" spans="1:13" ht="45">
      <c r="A18" s="21" t="s">
        <v>46</v>
      </c>
      <c r="B18" s="31" t="s">
        <v>47</v>
      </c>
      <c r="C18" s="226">
        <f>2.75/3</f>
        <v>0.91666666666666663</v>
      </c>
      <c r="D18" s="41">
        <v>3</v>
      </c>
      <c r="E18" s="62" t="s">
        <v>48</v>
      </c>
      <c r="F18" s="68">
        <v>1</v>
      </c>
      <c r="G18" s="42">
        <v>3</v>
      </c>
      <c r="H18" s="69"/>
      <c r="I18" s="74"/>
      <c r="J18" s="44">
        <v>3</v>
      </c>
      <c r="K18" s="46"/>
      <c r="L18" s="6"/>
      <c r="M18" s="6"/>
    </row>
    <row r="19" spans="1:13">
      <c r="A19" s="21" t="s">
        <v>49</v>
      </c>
      <c r="B19" s="31" t="s">
        <v>50</v>
      </c>
      <c r="C19" s="45">
        <v>1</v>
      </c>
      <c r="D19" s="41">
        <v>3</v>
      </c>
      <c r="E19" s="62"/>
      <c r="F19" s="68">
        <v>1</v>
      </c>
      <c r="G19" s="42">
        <v>3</v>
      </c>
      <c r="H19" s="69"/>
      <c r="I19" s="74"/>
      <c r="J19" s="44">
        <v>3</v>
      </c>
      <c r="K19" s="46"/>
      <c r="L19" s="6"/>
      <c r="M19" s="6"/>
    </row>
    <row r="20" spans="1:13" ht="30">
      <c r="A20" s="21" t="s">
        <v>51</v>
      </c>
      <c r="B20" s="31" t="s">
        <v>52</v>
      </c>
      <c r="C20" s="45">
        <v>1</v>
      </c>
      <c r="D20" s="41">
        <v>2</v>
      </c>
      <c r="E20" s="62"/>
      <c r="F20" s="68">
        <v>1</v>
      </c>
      <c r="G20" s="42">
        <v>2</v>
      </c>
      <c r="H20" s="69"/>
      <c r="I20" s="74"/>
      <c r="J20" s="44">
        <v>2</v>
      </c>
      <c r="K20" s="46"/>
      <c r="L20" s="6"/>
      <c r="M20" s="6"/>
    </row>
    <row r="21" spans="1:13" s="94" customFormat="1" ht="15.75">
      <c r="A21" s="262" t="s">
        <v>36</v>
      </c>
      <c r="B21" s="259"/>
      <c r="C21" s="95">
        <f>SUMPRODUCT(C16:C20,D16:D20)</f>
        <v>12.5</v>
      </c>
      <c r="D21" s="96">
        <f>SUM(D16:D20)</f>
        <v>13</v>
      </c>
      <c r="E21" s="97"/>
      <c r="F21" s="98">
        <f>SUMPRODUCT(F16:F20,G16:G20)</f>
        <v>12</v>
      </c>
      <c r="G21" s="99">
        <f>SUM(G16:G20)</f>
        <v>13</v>
      </c>
      <c r="H21" s="100"/>
      <c r="I21" s="101">
        <f>SUMPRODUCT(I16:I20,J16:J20)</f>
        <v>0</v>
      </c>
      <c r="J21" s="102">
        <f>SUM(J16:J20)</f>
        <v>13</v>
      </c>
      <c r="K21" s="103"/>
      <c r="L21" s="93"/>
      <c r="M21" s="93"/>
    </row>
    <row r="22" spans="1:13" ht="18.399999999999999" customHeight="1" thickBot="1">
      <c r="A22" s="255" t="s">
        <v>53</v>
      </c>
      <c r="B22" s="256"/>
      <c r="C22" s="251" t="s">
        <v>17</v>
      </c>
      <c r="D22" s="252"/>
      <c r="E22" s="58" t="s">
        <v>18</v>
      </c>
      <c r="F22" s="251" t="s">
        <v>17</v>
      </c>
      <c r="G22" s="252"/>
      <c r="H22" s="58" t="s">
        <v>18</v>
      </c>
      <c r="I22" s="251" t="s">
        <v>17</v>
      </c>
      <c r="J22" s="252"/>
      <c r="K22" s="58"/>
      <c r="L22" s="5"/>
      <c r="M22" s="5"/>
    </row>
    <row r="23" spans="1:13" ht="60">
      <c r="A23" s="77" t="s">
        <v>54</v>
      </c>
      <c r="B23" s="78" t="s">
        <v>55</v>
      </c>
      <c r="C23" s="81">
        <f>(2-2*0.25)/2</f>
        <v>0.75</v>
      </c>
      <c r="D23" s="82">
        <v>2</v>
      </c>
      <c r="E23" s="83" t="s">
        <v>56</v>
      </c>
      <c r="F23" s="106">
        <f>2/2</f>
        <v>1</v>
      </c>
      <c r="G23" s="107">
        <v>2</v>
      </c>
      <c r="H23" s="108" t="s">
        <v>57</v>
      </c>
      <c r="I23" s="111"/>
      <c r="J23" s="112">
        <v>2</v>
      </c>
      <c r="K23" s="113"/>
      <c r="L23" s="6"/>
      <c r="M23" s="6"/>
    </row>
    <row r="24" spans="1:13">
      <c r="A24" s="79" t="s">
        <v>58</v>
      </c>
      <c r="B24" s="80" t="s">
        <v>59</v>
      </c>
      <c r="C24" s="45">
        <f>(1-0.25)/1</f>
        <v>0.75</v>
      </c>
      <c r="D24" s="41">
        <v>1</v>
      </c>
      <c r="E24" s="62" t="s">
        <v>60</v>
      </c>
      <c r="F24" s="68">
        <f>1/1</f>
        <v>1</v>
      </c>
      <c r="G24" s="42">
        <v>1</v>
      </c>
      <c r="H24" s="69"/>
      <c r="I24" s="74"/>
      <c r="J24" s="44">
        <v>1</v>
      </c>
      <c r="K24" s="46"/>
      <c r="L24" s="6"/>
      <c r="M24" s="6"/>
    </row>
    <row r="25" spans="1:13" ht="30">
      <c r="A25" s="79" t="s">
        <v>61</v>
      </c>
      <c r="B25" s="80" t="s">
        <v>62</v>
      </c>
      <c r="C25" s="45">
        <f>1/1</f>
        <v>1</v>
      </c>
      <c r="D25" s="41">
        <v>1</v>
      </c>
      <c r="E25" s="62"/>
      <c r="F25" s="68">
        <f>1/1</f>
        <v>1</v>
      </c>
      <c r="G25" s="42">
        <v>1</v>
      </c>
      <c r="H25" s="69" t="s">
        <v>63</v>
      </c>
      <c r="I25" s="74"/>
      <c r="J25" s="44">
        <v>1</v>
      </c>
      <c r="K25" s="46"/>
      <c r="L25" s="6"/>
      <c r="M25" s="6"/>
    </row>
    <row r="26" spans="1:13" s="94" customFormat="1" ht="16.5" thickBot="1">
      <c r="A26" s="258" t="s">
        <v>36</v>
      </c>
      <c r="B26" s="259"/>
      <c r="C26" s="84">
        <f>SUMPRODUCT(C23:C25,D23:D25)</f>
        <v>3.25</v>
      </c>
      <c r="D26" s="85">
        <f>SUM(D23:D25)</f>
        <v>4</v>
      </c>
      <c r="E26" s="86"/>
      <c r="F26" s="98">
        <f>SUMPRODUCT(F23:F25,G23:G25)</f>
        <v>4</v>
      </c>
      <c r="G26" s="99">
        <f>SUM(G23:G25)</f>
        <v>4</v>
      </c>
      <c r="H26" s="100"/>
      <c r="I26" s="101">
        <f>SUMPRODUCT(I23:I25,J23:J25)</f>
        <v>0</v>
      </c>
      <c r="J26" s="102">
        <f>SUM(J23:J25)</f>
        <v>4</v>
      </c>
      <c r="K26" s="103"/>
      <c r="L26" s="93"/>
      <c r="M26" s="93"/>
    </row>
    <row r="27" spans="1:13" ht="18.399999999999999" customHeight="1">
      <c r="A27" s="255" t="s">
        <v>64</v>
      </c>
      <c r="B27" s="256"/>
      <c r="C27" s="251" t="s">
        <v>17</v>
      </c>
      <c r="D27" s="252"/>
      <c r="E27" s="58" t="s">
        <v>38</v>
      </c>
      <c r="F27" s="251" t="s">
        <v>17</v>
      </c>
      <c r="G27" s="252"/>
      <c r="H27" s="57" t="s">
        <v>38</v>
      </c>
      <c r="I27" s="251" t="s">
        <v>17</v>
      </c>
      <c r="J27" s="252"/>
      <c r="K27" s="58"/>
      <c r="L27" s="16"/>
      <c r="M27" s="5"/>
    </row>
    <row r="28" spans="1:13" ht="45">
      <c r="A28" s="117" t="s">
        <v>65</v>
      </c>
      <c r="B28" s="118" t="s">
        <v>66</v>
      </c>
      <c r="C28" s="109">
        <v>1</v>
      </c>
      <c r="D28" s="59">
        <v>2</v>
      </c>
      <c r="E28" s="110"/>
      <c r="F28" s="104">
        <v>1</v>
      </c>
      <c r="G28" s="63">
        <v>2</v>
      </c>
      <c r="H28" s="64"/>
      <c r="I28" s="115"/>
      <c r="J28" s="70">
        <v>2</v>
      </c>
      <c r="K28" s="116"/>
      <c r="L28" s="6"/>
      <c r="M28" s="6"/>
    </row>
    <row r="29" spans="1:13" ht="60" customHeight="1">
      <c r="A29" s="54" t="s">
        <v>67</v>
      </c>
      <c r="B29" s="55" t="s">
        <v>68</v>
      </c>
      <c r="C29" s="226">
        <f>1.75/2</f>
        <v>0.875</v>
      </c>
      <c r="D29" s="41">
        <v>2</v>
      </c>
      <c r="E29" s="62" t="s">
        <v>69</v>
      </c>
      <c r="F29" s="68">
        <v>1</v>
      </c>
      <c r="G29" s="42">
        <v>2</v>
      </c>
      <c r="H29" s="43"/>
      <c r="I29" s="74"/>
      <c r="J29" s="44">
        <v>2</v>
      </c>
      <c r="K29" s="46"/>
      <c r="L29" s="6"/>
      <c r="M29" s="6"/>
    </row>
    <row r="30" spans="1:13" ht="30">
      <c r="A30" s="21" t="s">
        <v>70</v>
      </c>
      <c r="B30" s="55" t="s">
        <v>71</v>
      </c>
      <c r="C30" s="226">
        <f>1.75/2</f>
        <v>0.875</v>
      </c>
      <c r="D30" s="41">
        <v>2</v>
      </c>
      <c r="E30" s="62" t="s">
        <v>72</v>
      </c>
      <c r="F30" s="68">
        <v>1</v>
      </c>
      <c r="G30" s="42">
        <v>2</v>
      </c>
      <c r="H30" s="43"/>
      <c r="I30" s="74"/>
      <c r="J30" s="44">
        <v>2</v>
      </c>
      <c r="K30" s="46"/>
      <c r="L30" s="6"/>
      <c r="M30" s="6"/>
    </row>
    <row r="31" spans="1:13" ht="60">
      <c r="A31" s="21" t="s">
        <v>73</v>
      </c>
      <c r="B31" s="55" t="s">
        <v>74</v>
      </c>
      <c r="C31" s="226">
        <f>2.75/3</f>
        <v>0.91666666666666663</v>
      </c>
      <c r="D31" s="41">
        <v>3</v>
      </c>
      <c r="E31" s="62" t="s">
        <v>75</v>
      </c>
      <c r="F31" s="68">
        <v>1</v>
      </c>
      <c r="G31" s="42">
        <v>3</v>
      </c>
      <c r="H31" s="43"/>
      <c r="I31" s="74"/>
      <c r="J31" s="44">
        <v>3</v>
      </c>
      <c r="K31" s="46"/>
      <c r="L31" s="6"/>
      <c r="M31" s="6"/>
    </row>
    <row r="32" spans="1:13" s="94" customFormat="1" ht="16.5" thickBot="1">
      <c r="A32" s="253" t="s">
        <v>36</v>
      </c>
      <c r="B32" s="254"/>
      <c r="C32" s="84">
        <f>SUMPRODUCT(C28:C31,D28:D31)</f>
        <v>8.25</v>
      </c>
      <c r="D32" s="85">
        <f>SUM(D28:D31)</f>
        <v>9</v>
      </c>
      <c r="E32" s="86"/>
      <c r="F32" s="87">
        <f>SUMPRODUCT(F28:F31,G28:G31)</f>
        <v>9</v>
      </c>
      <c r="G32" s="88">
        <f>SUM(G28:G31)</f>
        <v>9</v>
      </c>
      <c r="H32" s="114"/>
      <c r="I32" s="101">
        <f>SUMPRODUCT(I28:I31,J28:J31)</f>
        <v>0</v>
      </c>
      <c r="J32" s="102">
        <f>SUM(J28:J31)</f>
        <v>9</v>
      </c>
      <c r="K32" s="103"/>
      <c r="L32" s="93"/>
      <c r="M32" s="93"/>
    </row>
    <row r="33" spans="1:13" ht="18.399999999999999" customHeight="1">
      <c r="A33" s="255" t="s">
        <v>76</v>
      </c>
      <c r="B33" s="257"/>
      <c r="C33" s="251" t="s">
        <v>17</v>
      </c>
      <c r="D33" s="252"/>
      <c r="E33" s="58" t="s">
        <v>18</v>
      </c>
      <c r="F33" s="251" t="s">
        <v>17</v>
      </c>
      <c r="G33" s="252"/>
      <c r="H33" s="58" t="s">
        <v>18</v>
      </c>
      <c r="I33" s="56" t="s">
        <v>17</v>
      </c>
      <c r="J33" s="57"/>
      <c r="K33" s="58"/>
      <c r="L33" s="15"/>
      <c r="M33" s="5"/>
    </row>
    <row r="34" spans="1:13" ht="30">
      <c r="A34" s="117" t="s">
        <v>77</v>
      </c>
      <c r="B34" s="76" t="s">
        <v>78</v>
      </c>
      <c r="C34" s="109">
        <f>(1-0.25)/1</f>
        <v>0.75</v>
      </c>
      <c r="D34" s="59">
        <v>1</v>
      </c>
      <c r="E34" s="110" t="s">
        <v>79</v>
      </c>
      <c r="F34" s="104">
        <f>1/1</f>
        <v>1</v>
      </c>
      <c r="G34" s="63">
        <v>1</v>
      </c>
      <c r="H34" s="105"/>
      <c r="I34" s="115"/>
      <c r="J34" s="70">
        <v>1</v>
      </c>
      <c r="K34" s="116"/>
      <c r="L34" s="6"/>
      <c r="M34" s="6"/>
    </row>
    <row r="35" spans="1:13" ht="71.25" customHeight="1">
      <c r="A35" s="54" t="s">
        <v>80</v>
      </c>
      <c r="B35" s="31" t="s">
        <v>81</v>
      </c>
      <c r="C35" s="45">
        <f>(1-2*0.25)/1</f>
        <v>0.5</v>
      </c>
      <c r="D35" s="41">
        <v>1</v>
      </c>
      <c r="E35" s="62" t="s">
        <v>82</v>
      </c>
      <c r="F35" s="68">
        <f>(1-0.25)/1</f>
        <v>0.75</v>
      </c>
      <c r="G35" s="42">
        <v>1</v>
      </c>
      <c r="H35" s="69" t="s">
        <v>83</v>
      </c>
      <c r="I35" s="74"/>
      <c r="J35" s="44">
        <v>1</v>
      </c>
      <c r="K35" s="46"/>
      <c r="L35" s="6"/>
      <c r="M35" s="6"/>
    </row>
    <row r="36" spans="1:13" ht="45">
      <c r="A36" s="21" t="s">
        <v>84</v>
      </c>
      <c r="B36" s="31" t="s">
        <v>85</v>
      </c>
      <c r="C36" s="226">
        <f>(3-0.5)/3</f>
        <v>0.83333333333333337</v>
      </c>
      <c r="D36" s="41">
        <v>3</v>
      </c>
      <c r="E36" s="62" t="s">
        <v>86</v>
      </c>
      <c r="F36" s="243">
        <f>(3-0.25)/3</f>
        <v>0.91666666666666663</v>
      </c>
      <c r="G36" s="42">
        <v>3</v>
      </c>
      <c r="H36" s="69" t="s">
        <v>87</v>
      </c>
      <c r="I36" s="74"/>
      <c r="J36" s="44">
        <v>3</v>
      </c>
      <c r="K36" s="46"/>
      <c r="L36" s="6"/>
      <c r="M36" s="6"/>
    </row>
    <row r="37" spans="1:13" ht="90">
      <c r="A37" s="21" t="s">
        <v>88</v>
      </c>
      <c r="B37" s="31" t="s">
        <v>89</v>
      </c>
      <c r="C37" s="45">
        <f>(3-3*0.25)/3</f>
        <v>0.75</v>
      </c>
      <c r="D37" s="41">
        <v>3</v>
      </c>
      <c r="E37" s="62" t="s">
        <v>90</v>
      </c>
      <c r="F37" s="243">
        <f>(3-2*0.25)/3</f>
        <v>0.83333333333333337</v>
      </c>
      <c r="G37" s="42">
        <v>3</v>
      </c>
      <c r="H37" s="69" t="s">
        <v>91</v>
      </c>
      <c r="I37" s="74"/>
      <c r="J37" s="44">
        <v>3</v>
      </c>
      <c r="K37" s="46"/>
      <c r="L37" s="6"/>
      <c r="M37" s="6"/>
    </row>
    <row r="38" spans="1:13" s="94" customFormat="1" ht="16.5" thickBot="1">
      <c r="A38" s="253" t="s">
        <v>36</v>
      </c>
      <c r="B38" s="254"/>
      <c r="C38" s="119">
        <f>SUMPRODUCT(C34:C37,D34:D37)</f>
        <v>6</v>
      </c>
      <c r="D38" s="85">
        <f>SUM(D34:D37)</f>
        <v>8</v>
      </c>
      <c r="E38" s="86"/>
      <c r="F38" s="120">
        <f>SUMPRODUCT(F34:F37,G34:G37)</f>
        <v>7</v>
      </c>
      <c r="G38" s="88">
        <f>SUM(G34:G37)</f>
        <v>8</v>
      </c>
      <c r="H38" s="89"/>
      <c r="I38" s="101">
        <f>SUMPRODUCT(I34:I37,J34:J37)</f>
        <v>0</v>
      </c>
      <c r="J38" s="102">
        <f>SUM(J34:J37)</f>
        <v>8</v>
      </c>
      <c r="K38" s="103"/>
      <c r="L38" s="93"/>
      <c r="M38" s="93"/>
    </row>
    <row r="39" spans="1:13" ht="18.399999999999999" customHeight="1" thickBot="1">
      <c r="A39" s="255" t="s">
        <v>92</v>
      </c>
      <c r="B39" s="256"/>
      <c r="C39" s="251" t="s">
        <v>17</v>
      </c>
      <c r="D39" s="252"/>
      <c r="E39" s="57" t="s">
        <v>38</v>
      </c>
      <c r="F39" s="251" t="s">
        <v>17</v>
      </c>
      <c r="G39" s="252"/>
      <c r="H39" s="58" t="s">
        <v>38</v>
      </c>
      <c r="I39" s="251" t="s">
        <v>17</v>
      </c>
      <c r="J39" s="252"/>
      <c r="K39" s="58"/>
      <c r="L39" s="5"/>
      <c r="M39" s="5"/>
    </row>
    <row r="40" spans="1:13" ht="45">
      <c r="A40" s="75" t="s">
        <v>93</v>
      </c>
      <c r="B40" s="76" t="s">
        <v>94</v>
      </c>
      <c r="C40" s="81">
        <v>0.5</v>
      </c>
      <c r="D40" s="82">
        <v>1</v>
      </c>
      <c r="E40" s="83" t="s">
        <v>95</v>
      </c>
      <c r="F40" s="106">
        <v>1</v>
      </c>
      <c r="G40" s="107">
        <v>1</v>
      </c>
      <c r="H40" s="108"/>
      <c r="I40" s="111"/>
      <c r="J40" s="112">
        <v>1</v>
      </c>
      <c r="K40" s="113"/>
      <c r="L40" s="6"/>
      <c r="M40" s="6"/>
    </row>
    <row r="41" spans="1:13" ht="30">
      <c r="A41" s="21" t="s">
        <v>96</v>
      </c>
      <c r="B41" s="31" t="s">
        <v>97</v>
      </c>
      <c r="C41" s="45">
        <v>1</v>
      </c>
      <c r="D41" s="41">
        <v>4</v>
      </c>
      <c r="E41" s="62"/>
      <c r="F41" s="68">
        <v>1</v>
      </c>
      <c r="G41" s="42">
        <v>4</v>
      </c>
      <c r="H41" s="69"/>
      <c r="I41" s="74"/>
      <c r="J41" s="44">
        <v>4</v>
      </c>
      <c r="K41" s="46"/>
      <c r="L41" s="6"/>
      <c r="M41" s="6"/>
    </row>
    <row r="42" spans="1:13" ht="30">
      <c r="A42" s="21" t="s">
        <v>98</v>
      </c>
      <c r="B42" s="31" t="s">
        <v>99</v>
      </c>
      <c r="C42" s="45">
        <v>1</v>
      </c>
      <c r="D42" s="41">
        <v>3</v>
      </c>
      <c r="E42" s="62"/>
      <c r="F42" s="243">
        <f>2.75/3</f>
        <v>0.91666666666666663</v>
      </c>
      <c r="G42" s="42">
        <v>3</v>
      </c>
      <c r="H42" s="69" t="s">
        <v>100</v>
      </c>
      <c r="I42" s="74"/>
      <c r="J42" s="44">
        <v>3</v>
      </c>
      <c r="K42" s="46"/>
      <c r="L42" s="6"/>
      <c r="M42" s="6"/>
    </row>
    <row r="43" spans="1:13" ht="45">
      <c r="A43" s="21" t="s">
        <v>101</v>
      </c>
      <c r="B43" s="31" t="s">
        <v>102</v>
      </c>
      <c r="C43" s="226">
        <f>1.75/2</f>
        <v>0.875</v>
      </c>
      <c r="D43" s="41">
        <v>2</v>
      </c>
      <c r="E43" s="62" t="s">
        <v>103</v>
      </c>
      <c r="F43" s="68">
        <v>1</v>
      </c>
      <c r="G43" s="42">
        <v>2</v>
      </c>
      <c r="H43" s="69"/>
      <c r="I43" s="74"/>
      <c r="J43" s="44">
        <v>2</v>
      </c>
      <c r="K43" s="46"/>
      <c r="L43" s="6"/>
    </row>
    <row r="44" spans="1:13" ht="30">
      <c r="A44" s="21" t="s">
        <v>104</v>
      </c>
      <c r="B44" s="31" t="s">
        <v>105</v>
      </c>
      <c r="C44" s="35">
        <f>1.5/2</f>
        <v>0.75</v>
      </c>
      <c r="D44" s="32">
        <v>2</v>
      </c>
      <c r="E44" s="36" t="s">
        <v>106</v>
      </c>
      <c r="F44" s="312">
        <f>1.75/2</f>
        <v>0.875</v>
      </c>
      <c r="G44" s="33">
        <v>2</v>
      </c>
      <c r="H44" s="38" t="s">
        <v>107</v>
      </c>
      <c r="I44" s="39"/>
      <c r="J44" s="34">
        <v>2</v>
      </c>
      <c r="K44" s="40"/>
      <c r="L44" s="6"/>
      <c r="M44" s="6"/>
    </row>
    <row r="45" spans="1:13">
      <c r="A45" s="21" t="s">
        <v>108</v>
      </c>
      <c r="B45" s="31" t="s">
        <v>109</v>
      </c>
      <c r="C45" s="236">
        <f>2/3</f>
        <v>0.66666666666666663</v>
      </c>
      <c r="D45" s="32">
        <v>3</v>
      </c>
      <c r="E45" s="36" t="s">
        <v>110</v>
      </c>
      <c r="F45" s="312">
        <f>2.5/3</f>
        <v>0.83333333333333337</v>
      </c>
      <c r="G45" s="33">
        <v>3</v>
      </c>
      <c r="H45" s="38" t="s">
        <v>111</v>
      </c>
      <c r="I45" s="39"/>
      <c r="J45" s="34">
        <v>3</v>
      </c>
      <c r="K45" s="40"/>
      <c r="L45" s="6"/>
      <c r="M45" s="6"/>
    </row>
    <row r="46" spans="1:13" ht="45">
      <c r="A46" s="21" t="s">
        <v>112</v>
      </c>
      <c r="B46" s="31" t="s">
        <v>113</v>
      </c>
      <c r="C46" s="226">
        <f>1.75/3</f>
        <v>0.58333333333333337</v>
      </c>
      <c r="D46" s="41">
        <v>3</v>
      </c>
      <c r="E46" s="62" t="s">
        <v>114</v>
      </c>
      <c r="F46" s="68">
        <v>1</v>
      </c>
      <c r="G46" s="42">
        <v>3</v>
      </c>
      <c r="H46" s="69"/>
      <c r="I46" s="74"/>
      <c r="J46" s="44">
        <v>3</v>
      </c>
      <c r="K46" s="46"/>
      <c r="L46" s="6"/>
      <c r="M46" s="6"/>
    </row>
    <row r="47" spans="1:13" ht="45">
      <c r="A47" s="21" t="s">
        <v>115</v>
      </c>
      <c r="B47" s="31" t="s">
        <v>116</v>
      </c>
      <c r="C47" s="45">
        <v>1</v>
      </c>
      <c r="D47" s="41">
        <v>6</v>
      </c>
      <c r="E47" s="62"/>
      <c r="F47" s="243">
        <f>5/6</f>
        <v>0.83333333333333337</v>
      </c>
      <c r="G47" s="42">
        <v>6</v>
      </c>
      <c r="H47" s="69" t="s">
        <v>117</v>
      </c>
      <c r="I47" s="74"/>
      <c r="J47" s="44">
        <v>6</v>
      </c>
      <c r="K47" s="46"/>
      <c r="L47" s="6"/>
      <c r="M47" s="6"/>
    </row>
    <row r="48" spans="1:13" ht="45">
      <c r="A48" s="21" t="s">
        <v>118</v>
      </c>
      <c r="B48" s="31" t="s">
        <v>119</v>
      </c>
      <c r="C48" s="45">
        <f>2/8</f>
        <v>0.25</v>
      </c>
      <c r="D48" s="41">
        <v>8</v>
      </c>
      <c r="E48" s="62" t="s">
        <v>120</v>
      </c>
      <c r="F48" s="68">
        <v>1</v>
      </c>
      <c r="G48" s="42">
        <v>8</v>
      </c>
      <c r="H48" s="69"/>
      <c r="I48" s="74"/>
      <c r="J48" s="44">
        <v>8</v>
      </c>
      <c r="K48" s="46"/>
      <c r="L48" s="6"/>
      <c r="M48" s="6"/>
    </row>
    <row r="49" spans="1:13" ht="45">
      <c r="A49" s="21" t="s">
        <v>121</v>
      </c>
      <c r="B49" s="31" t="s">
        <v>122</v>
      </c>
      <c r="C49" s="45">
        <v>0.5</v>
      </c>
      <c r="D49" s="41">
        <v>6</v>
      </c>
      <c r="E49" s="62" t="s">
        <v>123</v>
      </c>
      <c r="F49" s="68">
        <f>4.5/6</f>
        <v>0.75</v>
      </c>
      <c r="G49" s="42">
        <v>6</v>
      </c>
      <c r="H49" s="69" t="s">
        <v>124</v>
      </c>
      <c r="I49" s="74"/>
      <c r="J49" s="44">
        <v>6</v>
      </c>
      <c r="K49" s="46"/>
      <c r="L49" s="6"/>
      <c r="M49" s="6"/>
    </row>
    <row r="50" spans="1:13">
      <c r="A50" s="21" t="s">
        <v>125</v>
      </c>
      <c r="B50" s="31" t="s">
        <v>126</v>
      </c>
      <c r="C50" s="45">
        <v>1</v>
      </c>
      <c r="D50" s="41">
        <v>3</v>
      </c>
      <c r="E50" s="62"/>
      <c r="F50" s="68">
        <v>1</v>
      </c>
      <c r="G50" s="42">
        <v>3</v>
      </c>
      <c r="H50" s="69"/>
      <c r="I50" s="74"/>
      <c r="J50" s="44">
        <v>3</v>
      </c>
      <c r="K50" s="46"/>
      <c r="L50" s="6"/>
      <c r="M50" s="6"/>
    </row>
    <row r="51" spans="1:13" s="94" customFormat="1" ht="16.5" thickBot="1">
      <c r="A51" s="253" t="s">
        <v>36</v>
      </c>
      <c r="B51" s="254"/>
      <c r="C51" s="129">
        <f>SUMPRODUCT(C40:C50,D40:D50)</f>
        <v>28.5</v>
      </c>
      <c r="D51" s="96">
        <f>SUM(D40:D50)</f>
        <v>41</v>
      </c>
      <c r="E51" s="97"/>
      <c r="F51" s="120">
        <f>SUMPRODUCT(F40:F50,G40:G50)</f>
        <v>37.5</v>
      </c>
      <c r="G51" s="88">
        <f>SUM(G40:G50)</f>
        <v>41</v>
      </c>
      <c r="H51" s="89"/>
      <c r="I51" s="90">
        <f>SUMPRODUCT(I40:I50,J40:J50)</f>
        <v>0</v>
      </c>
      <c r="J51" s="91">
        <f>SUM(J40:J50)</f>
        <v>41</v>
      </c>
      <c r="K51" s="92"/>
      <c r="L51" s="93"/>
      <c r="M51" s="93"/>
    </row>
    <row r="52" spans="1:13" ht="18.399999999999999" customHeight="1">
      <c r="A52" s="255" t="s">
        <v>127</v>
      </c>
      <c r="B52" s="257"/>
      <c r="C52" s="251" t="s">
        <v>17</v>
      </c>
      <c r="D52" s="252"/>
      <c r="E52" s="58" t="s">
        <v>18</v>
      </c>
      <c r="F52" s="251" t="s">
        <v>17</v>
      </c>
      <c r="G52" s="252"/>
      <c r="H52" s="58" t="s">
        <v>18</v>
      </c>
      <c r="I52" s="251" t="s">
        <v>17</v>
      </c>
      <c r="J52" s="252"/>
      <c r="K52" s="58"/>
      <c r="L52" s="15"/>
      <c r="M52" s="5"/>
    </row>
    <row r="53" spans="1:13" ht="30">
      <c r="A53" s="75" t="s">
        <v>128</v>
      </c>
      <c r="B53" s="76" t="s">
        <v>129</v>
      </c>
      <c r="C53" s="109">
        <f>2/2</f>
        <v>1</v>
      </c>
      <c r="D53" s="59">
        <v>2</v>
      </c>
      <c r="E53" s="110"/>
      <c r="F53" s="106">
        <f>2/2</f>
        <v>1</v>
      </c>
      <c r="G53" s="107">
        <v>2</v>
      </c>
      <c r="H53" s="108"/>
      <c r="I53" s="124"/>
      <c r="J53" s="125">
        <v>2</v>
      </c>
      <c r="K53" s="126"/>
      <c r="L53" s="6"/>
      <c r="M53" s="6"/>
    </row>
    <row r="54" spans="1:13" ht="30">
      <c r="A54" s="21" t="s">
        <v>130</v>
      </c>
      <c r="B54" s="31" t="s">
        <v>131</v>
      </c>
      <c r="C54" s="226">
        <f>(2-3*0.25)/2</f>
        <v>0.625</v>
      </c>
      <c r="D54" s="41">
        <v>2</v>
      </c>
      <c r="E54" s="62">
        <v>5</v>
      </c>
      <c r="F54" s="68">
        <f>2/2</f>
        <v>1</v>
      </c>
      <c r="G54" s="42">
        <v>2</v>
      </c>
      <c r="H54" s="69" t="s">
        <v>132</v>
      </c>
      <c r="I54" s="127"/>
      <c r="J54" s="121">
        <v>2</v>
      </c>
      <c r="K54" s="128"/>
      <c r="L54" s="6"/>
      <c r="M54" s="6"/>
    </row>
    <row r="55" spans="1:13">
      <c r="A55" s="54" t="s">
        <v>133</v>
      </c>
      <c r="B55" s="31" t="s">
        <v>134</v>
      </c>
      <c r="C55" s="45">
        <f>1/1</f>
        <v>1</v>
      </c>
      <c r="D55" s="41">
        <v>1</v>
      </c>
      <c r="E55" s="62"/>
      <c r="F55" s="68">
        <f>1/1</f>
        <v>1</v>
      </c>
      <c r="G55" s="42">
        <v>1</v>
      </c>
      <c r="H55" s="69"/>
      <c r="I55" s="127"/>
      <c r="J55" s="121">
        <v>1</v>
      </c>
      <c r="K55" s="128"/>
      <c r="L55" s="6"/>
      <c r="M55" s="6"/>
    </row>
    <row r="56" spans="1:13" ht="105">
      <c r="A56" s="54" t="s">
        <v>135</v>
      </c>
      <c r="B56" s="31" t="s">
        <v>136</v>
      </c>
      <c r="C56" s="45">
        <f>1/1</f>
        <v>1</v>
      </c>
      <c r="D56" s="41">
        <v>4</v>
      </c>
      <c r="E56" s="62" t="s">
        <v>137</v>
      </c>
      <c r="F56" s="68">
        <f>4/4</f>
        <v>1</v>
      </c>
      <c r="G56" s="42">
        <v>4</v>
      </c>
      <c r="H56" s="69"/>
      <c r="I56" s="127"/>
      <c r="J56" s="121">
        <v>4</v>
      </c>
      <c r="K56" s="128"/>
      <c r="L56" s="6"/>
      <c r="M56" s="6"/>
    </row>
    <row r="57" spans="1:13" ht="45">
      <c r="A57" s="21" t="s">
        <v>138</v>
      </c>
      <c r="B57" s="31" t="s">
        <v>139</v>
      </c>
      <c r="C57" s="45">
        <f>2/2</f>
        <v>1</v>
      </c>
      <c r="D57" s="41">
        <v>2</v>
      </c>
      <c r="E57" s="62"/>
      <c r="F57" s="68">
        <f>2/2</f>
        <v>1</v>
      </c>
      <c r="G57" s="42">
        <v>2</v>
      </c>
      <c r="H57" s="69"/>
      <c r="I57" s="127"/>
      <c r="J57" s="121">
        <v>2</v>
      </c>
      <c r="K57" s="128"/>
      <c r="L57" s="7"/>
      <c r="M57" s="6"/>
    </row>
    <row r="58" spans="1:13" s="94" customFormat="1" ht="16.5" thickBot="1">
      <c r="A58" s="253" t="s">
        <v>36</v>
      </c>
      <c r="B58" s="254"/>
      <c r="C58" s="95">
        <f>SUMPRODUCT(C53:C57,D53:D57)</f>
        <v>10.25</v>
      </c>
      <c r="D58" s="96">
        <f>SUM(D53:D57)</f>
        <v>11</v>
      </c>
      <c r="E58" s="97"/>
      <c r="F58" s="98">
        <f>SUMPRODUCT(F53:F57,G53:G57)</f>
        <v>11</v>
      </c>
      <c r="G58" s="99">
        <f>SUM(G53:G57)</f>
        <v>11</v>
      </c>
      <c r="H58" s="100"/>
      <c r="I58" s="90">
        <f>SUMPRODUCT(I53:I57,J53:J57)</f>
        <v>0</v>
      </c>
      <c r="J58" s="91">
        <f>SUM(J53:J57)</f>
        <v>11</v>
      </c>
      <c r="K58" s="92"/>
      <c r="L58" s="93"/>
      <c r="M58" s="93"/>
    </row>
    <row r="59" spans="1:13" ht="18.399999999999999" customHeight="1" thickBot="1">
      <c r="A59" s="279" t="s">
        <v>2</v>
      </c>
      <c r="B59" s="280"/>
      <c r="C59" s="280"/>
      <c r="D59" s="280"/>
      <c r="E59" s="280"/>
      <c r="F59" s="280"/>
      <c r="G59" s="280"/>
      <c r="H59" s="280"/>
      <c r="I59" s="280"/>
      <c r="J59" s="280"/>
      <c r="K59" s="281"/>
      <c r="L59" s="5"/>
      <c r="M59" s="5"/>
    </row>
    <row r="60" spans="1:13">
      <c r="A60" s="282" t="s">
        <v>140</v>
      </c>
      <c r="B60" s="283"/>
      <c r="C60" s="130">
        <f t="shared" ref="C60:J60" si="0">C14+C21+C26+C32+C38+C51+C58</f>
        <v>78.25</v>
      </c>
      <c r="D60" s="60">
        <f t="shared" si="0"/>
        <v>100</v>
      </c>
      <c r="E60" s="61"/>
      <c r="F60" s="131">
        <f t="shared" si="0"/>
        <v>93.9</v>
      </c>
      <c r="G60" s="66">
        <f t="shared" si="0"/>
        <v>100</v>
      </c>
      <c r="H60" s="67"/>
      <c r="I60" s="132">
        <f t="shared" si="0"/>
        <v>0</v>
      </c>
      <c r="J60" s="122">
        <f t="shared" si="0"/>
        <v>100</v>
      </c>
      <c r="K60" s="123"/>
      <c r="L60" s="7"/>
      <c r="M60" s="6"/>
    </row>
    <row r="61" spans="1:13" s="94" customFormat="1" ht="16.5" thickBot="1">
      <c r="A61" s="284" t="s">
        <v>141</v>
      </c>
      <c r="B61" s="285"/>
      <c r="C61" s="286">
        <f>C60/D60</f>
        <v>0.78249999999999997</v>
      </c>
      <c r="D61" s="287"/>
      <c r="E61" s="288"/>
      <c r="F61" s="289">
        <f>F60/G60</f>
        <v>0.93900000000000006</v>
      </c>
      <c r="G61" s="290"/>
      <c r="H61" s="291"/>
      <c r="I61" s="292">
        <f>I60/J60</f>
        <v>0</v>
      </c>
      <c r="J61" s="293"/>
      <c r="K61" s="294"/>
      <c r="L61" s="133"/>
      <c r="M61" s="133"/>
    </row>
  </sheetData>
  <mergeCells count="48">
    <mergeCell ref="A59:K59"/>
    <mergeCell ref="A60:B60"/>
    <mergeCell ref="A61:B61"/>
    <mergeCell ref="A52:B52"/>
    <mergeCell ref="C61:E61"/>
    <mergeCell ref="F61:H61"/>
    <mergeCell ref="I61:K61"/>
    <mergeCell ref="N6:P6"/>
    <mergeCell ref="A6:A7"/>
    <mergeCell ref="C6:E6"/>
    <mergeCell ref="F6:H6"/>
    <mergeCell ref="A2:K2"/>
    <mergeCell ref="A4:K4"/>
    <mergeCell ref="I6:K6"/>
    <mergeCell ref="B6:B7"/>
    <mergeCell ref="A14:B14"/>
    <mergeCell ref="A26:B26"/>
    <mergeCell ref="A32:B32"/>
    <mergeCell ref="A8:B8"/>
    <mergeCell ref="A22:B22"/>
    <mergeCell ref="A27:B27"/>
    <mergeCell ref="A15:B15"/>
    <mergeCell ref="A21:B21"/>
    <mergeCell ref="A38:B38"/>
    <mergeCell ref="A51:B51"/>
    <mergeCell ref="A58:B58"/>
    <mergeCell ref="A39:B39"/>
    <mergeCell ref="A33:B33"/>
    <mergeCell ref="C8:D8"/>
    <mergeCell ref="F8:G8"/>
    <mergeCell ref="I8:J8"/>
    <mergeCell ref="C15:D15"/>
    <mergeCell ref="F15:G15"/>
    <mergeCell ref="I15:J15"/>
    <mergeCell ref="C22:D22"/>
    <mergeCell ref="F22:G22"/>
    <mergeCell ref="I22:J22"/>
    <mergeCell ref="C52:D52"/>
    <mergeCell ref="F52:G52"/>
    <mergeCell ref="C39:D39"/>
    <mergeCell ref="C33:D33"/>
    <mergeCell ref="F33:G33"/>
    <mergeCell ref="F27:G27"/>
    <mergeCell ref="C27:D27"/>
    <mergeCell ref="I27:J27"/>
    <mergeCell ref="I39:J39"/>
    <mergeCell ref="F39:G39"/>
    <mergeCell ref="I52:J52"/>
  </mergeCells>
  <dataValidations count="2">
    <dataValidation type="decimal" allowBlank="1" showInputMessage="1" showErrorMessage="1" sqref="L14 L21 L26 L32 L38 L51" xr:uid="{00000000-0002-0000-0500-000000000000}">
      <formula1>0</formula1>
      <formula2>1</formula2>
    </dataValidation>
    <dataValidation type="decimal" allowBlank="1" showInputMessage="1" showErrorMessage="1" error="Les évaluations sont faites en terme de pourcentage. Veuillez entrer une valeur entre 0 et 1" sqref="I9:I13 C28:C31 C9:C13 L9:L13 C16:C20 F16:F20 I16:I20 L16:L20 C34:C37 F34:F37 I34:I37 L34:L37 C40:C50 F40:F50 I40:I50 L40:L50 C53:C57 F53:F57 I53:I57 L53:L57 L28:L31 I28:I31 F28:F31 F9:F13 C23:C25 F23:F25 I23:I25 L23:L25"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I56"/>
  <sheetViews>
    <sheetView topLeftCell="A21" workbookViewId="0">
      <selection activeCell="D26" sqref="D26"/>
    </sheetView>
  </sheetViews>
  <sheetFormatPr defaultColWidth="9.140625" defaultRowHeight="15"/>
  <cols>
    <col min="1" max="1" width="50.5703125" style="135" customWidth="1"/>
    <col min="2" max="2" width="12.5703125" style="135" bestFit="1" customWidth="1"/>
    <col min="3" max="4" width="9.140625" style="135"/>
    <col min="5" max="5" width="11" style="135" bestFit="1" customWidth="1"/>
    <col min="6" max="6" width="11" style="135" customWidth="1"/>
    <col min="7" max="7" width="94.5703125" style="135" customWidth="1"/>
    <col min="8" max="16384" width="9.140625" style="135"/>
  </cols>
  <sheetData>
    <row r="2" spans="1:9" ht="18.75">
      <c r="A2" s="295" t="s">
        <v>10</v>
      </c>
      <c r="B2" s="295"/>
      <c r="C2" s="295"/>
      <c r="D2" s="295"/>
      <c r="E2" s="295"/>
      <c r="F2" s="295"/>
      <c r="G2" s="295"/>
    </row>
    <row r="3" spans="1:9">
      <c r="A3" s="136"/>
      <c r="B3" s="136"/>
      <c r="C3" s="137"/>
      <c r="D3" s="137"/>
      <c r="E3" s="136"/>
      <c r="F3" s="136"/>
      <c r="G3" s="137"/>
    </row>
    <row r="4" spans="1:9" ht="18.75">
      <c r="A4" s="134" t="s">
        <v>142</v>
      </c>
      <c r="B4" s="134"/>
      <c r="C4" s="134"/>
      <c r="D4" s="134"/>
      <c r="E4" s="134"/>
      <c r="F4" s="134"/>
      <c r="G4" s="134"/>
    </row>
    <row r="5" spans="1:9" ht="15.75" thickBot="1"/>
    <row r="6" spans="1:9" ht="24" thickBot="1">
      <c r="A6" s="303" t="s">
        <v>6</v>
      </c>
      <c r="B6" s="304"/>
      <c r="C6" s="304"/>
      <c r="D6" s="304"/>
      <c r="E6" s="304"/>
      <c r="F6" s="304"/>
      <c r="G6" s="305"/>
    </row>
    <row r="7" spans="1:9">
      <c r="A7" s="157" t="s">
        <v>143</v>
      </c>
      <c r="B7" s="306"/>
      <c r="C7" s="306"/>
      <c r="D7" s="306"/>
      <c r="E7" s="306"/>
      <c r="F7" s="306"/>
      <c r="G7" s="307"/>
    </row>
    <row r="8" spans="1:9">
      <c r="A8" s="204" t="s">
        <v>144</v>
      </c>
      <c r="B8" s="183" t="s">
        <v>14</v>
      </c>
      <c r="C8" s="183" t="s">
        <v>145</v>
      </c>
      <c r="D8" s="183" t="s">
        <v>4</v>
      </c>
      <c r="E8" s="183" t="s">
        <v>146</v>
      </c>
      <c r="F8" s="183" t="s">
        <v>17</v>
      </c>
      <c r="G8" s="184" t="s">
        <v>15</v>
      </c>
    </row>
    <row r="9" spans="1:9" ht="30">
      <c r="A9" s="145" t="s">
        <v>147</v>
      </c>
      <c r="B9" s="138">
        <f>1/1</f>
        <v>1</v>
      </c>
      <c r="C9" s="138">
        <v>0.75</v>
      </c>
      <c r="D9" s="138">
        <v>5</v>
      </c>
      <c r="E9" s="138">
        <f t="shared" ref="E9:E19" si="0">B9*C9*D9</f>
        <v>3.75</v>
      </c>
      <c r="F9" s="218" t="s">
        <v>18</v>
      </c>
      <c r="G9" s="222" t="s">
        <v>148</v>
      </c>
    </row>
    <row r="10" spans="1:9" ht="112.5" customHeight="1">
      <c r="A10" s="185" t="s">
        <v>149</v>
      </c>
      <c r="B10" s="186">
        <f>(5-0.75)/5</f>
        <v>0.85</v>
      </c>
      <c r="C10" s="233">
        <v>1</v>
      </c>
      <c r="D10" s="186">
        <v>5</v>
      </c>
      <c r="E10" s="186">
        <f t="shared" si="0"/>
        <v>4.25</v>
      </c>
      <c r="F10" s="223" t="s">
        <v>38</v>
      </c>
      <c r="G10" s="240" t="s">
        <v>150</v>
      </c>
    </row>
    <row r="11" spans="1:9" ht="300">
      <c r="A11" s="145" t="s">
        <v>151</v>
      </c>
      <c r="B11" s="227">
        <f>(18-2.5)/18</f>
        <v>0.86111111111111116</v>
      </c>
      <c r="C11" s="138">
        <v>0.75</v>
      </c>
      <c r="D11" s="138">
        <v>18</v>
      </c>
      <c r="E11" s="138">
        <f t="shared" si="0"/>
        <v>11.625</v>
      </c>
      <c r="F11" s="225" t="s">
        <v>18</v>
      </c>
      <c r="G11" s="222" t="s">
        <v>152</v>
      </c>
      <c r="H11" s="136"/>
    </row>
    <row r="12" spans="1:9" ht="103.5" customHeight="1">
      <c r="A12" s="185" t="s">
        <v>153</v>
      </c>
      <c r="B12" s="231">
        <f>14.5/16</f>
        <v>0.90625</v>
      </c>
      <c r="C12" s="233">
        <v>0.75</v>
      </c>
      <c r="D12" s="186">
        <v>16</v>
      </c>
      <c r="E12" s="186">
        <f t="shared" si="0"/>
        <v>10.875</v>
      </c>
      <c r="F12" s="224" t="s">
        <v>38</v>
      </c>
      <c r="G12" s="220" t="s">
        <v>154</v>
      </c>
    </row>
    <row r="13" spans="1:9" ht="75">
      <c r="A13" s="145" t="s">
        <v>155</v>
      </c>
      <c r="B13" s="138">
        <f>(10-1)/10</f>
        <v>0.9</v>
      </c>
      <c r="C13" s="138">
        <v>0.75</v>
      </c>
      <c r="D13" s="138">
        <v>10</v>
      </c>
      <c r="E13" s="138">
        <f t="shared" si="0"/>
        <v>6.75</v>
      </c>
      <c r="F13" s="225" t="s">
        <v>18</v>
      </c>
      <c r="G13" s="222" t="s">
        <v>156</v>
      </c>
    </row>
    <row r="14" spans="1:9" ht="90">
      <c r="A14" s="228" t="s">
        <v>157</v>
      </c>
      <c r="B14" s="232">
        <f>6.5/8</f>
        <v>0.8125</v>
      </c>
      <c r="C14" s="138">
        <v>1</v>
      </c>
      <c r="D14" s="138">
        <v>8</v>
      </c>
      <c r="E14" s="138">
        <f t="shared" si="0"/>
        <v>6.5</v>
      </c>
      <c r="F14" s="230" t="s">
        <v>38</v>
      </c>
      <c r="G14" s="229" t="s">
        <v>158</v>
      </c>
    </row>
    <row r="15" spans="1:9" ht="270">
      <c r="A15" s="185" t="s">
        <v>159</v>
      </c>
      <c r="B15" s="186">
        <f>(12-3)/12</f>
        <v>0.75</v>
      </c>
      <c r="C15" s="186">
        <v>0.75</v>
      </c>
      <c r="D15" s="186">
        <v>12</v>
      </c>
      <c r="E15" s="186">
        <f t="shared" si="0"/>
        <v>6.75</v>
      </c>
      <c r="F15" s="224" t="s">
        <v>18</v>
      </c>
      <c r="G15" s="220" t="s">
        <v>160</v>
      </c>
      <c r="H15" s="238"/>
      <c r="I15" s="239"/>
    </row>
    <row r="16" spans="1:9" ht="120">
      <c r="A16" s="145" t="s">
        <v>161</v>
      </c>
      <c r="B16" s="138">
        <f>8.5/10</f>
        <v>0.85</v>
      </c>
      <c r="C16" s="138">
        <v>1</v>
      </c>
      <c r="D16" s="138">
        <v>10</v>
      </c>
      <c r="E16" s="138">
        <f t="shared" si="0"/>
        <v>8.5</v>
      </c>
      <c r="F16" s="225" t="s">
        <v>38</v>
      </c>
      <c r="G16" s="222" t="s">
        <v>162</v>
      </c>
    </row>
    <row r="17" spans="1:7">
      <c r="A17" s="185" t="s">
        <v>163</v>
      </c>
      <c r="B17" s="186">
        <f>1/1</f>
        <v>1</v>
      </c>
      <c r="C17" s="186">
        <f>1/1</f>
        <v>1</v>
      </c>
      <c r="D17" s="186">
        <v>4</v>
      </c>
      <c r="E17" s="186">
        <f t="shared" si="0"/>
        <v>4</v>
      </c>
      <c r="F17" s="219" t="s">
        <v>18</v>
      </c>
      <c r="G17" s="187"/>
    </row>
    <row r="18" spans="1:7" ht="105">
      <c r="A18" s="145" t="s">
        <v>164</v>
      </c>
      <c r="B18" s="227">
        <f>5/6</f>
        <v>0.83333333333333337</v>
      </c>
      <c r="C18" s="234">
        <v>0.75</v>
      </c>
      <c r="D18" s="138">
        <v>6</v>
      </c>
      <c r="E18" s="138">
        <f t="shared" si="0"/>
        <v>3.75</v>
      </c>
      <c r="F18" s="218" t="s">
        <v>38</v>
      </c>
      <c r="G18" s="222" t="s">
        <v>165</v>
      </c>
    </row>
    <row r="19" spans="1:7" ht="30">
      <c r="A19" s="185" t="s">
        <v>166</v>
      </c>
      <c r="B19" s="231">
        <f>4/6</f>
        <v>0.66666666666666663</v>
      </c>
      <c r="C19" s="186">
        <v>1</v>
      </c>
      <c r="D19" s="186">
        <v>6</v>
      </c>
      <c r="E19" s="186">
        <f t="shared" si="0"/>
        <v>4</v>
      </c>
      <c r="F19" s="219" t="s">
        <v>18</v>
      </c>
      <c r="G19" s="220" t="s">
        <v>167</v>
      </c>
    </row>
    <row r="20" spans="1:7">
      <c r="A20" s="165" t="s">
        <v>168</v>
      </c>
      <c r="B20" s="308"/>
      <c r="C20" s="308"/>
      <c r="D20" s="217">
        <f>SUM(D9:D19)</f>
        <v>100</v>
      </c>
      <c r="E20" s="166">
        <f>SUM(E9:E19)/D20 + E22*D22 + E21*D21</f>
        <v>0.70750000000000002</v>
      </c>
      <c r="F20" s="168"/>
      <c r="G20" s="167"/>
    </row>
    <row r="21" spans="1:7">
      <c r="A21" s="185" t="s">
        <v>169</v>
      </c>
      <c r="B21" s="188"/>
      <c r="C21" s="188"/>
      <c r="D21" s="189">
        <v>-0.15</v>
      </c>
      <c r="E21" s="188"/>
      <c r="F21" s="188"/>
      <c r="G21" s="190"/>
    </row>
    <row r="22" spans="1:7" ht="15.75" thickBot="1">
      <c r="A22" s="146" t="s">
        <v>170</v>
      </c>
      <c r="B22" s="147"/>
      <c r="C22" s="147"/>
      <c r="D22" s="148">
        <v>-0.2</v>
      </c>
      <c r="E22" s="147"/>
      <c r="F22" s="147"/>
      <c r="G22" s="149"/>
    </row>
    <row r="23" spans="1:7" ht="24" thickBot="1">
      <c r="A23" s="309" t="s">
        <v>7</v>
      </c>
      <c r="B23" s="310"/>
      <c r="C23" s="310"/>
      <c r="D23" s="310"/>
      <c r="E23" s="310"/>
      <c r="F23" s="310"/>
      <c r="G23" s="311"/>
    </row>
    <row r="24" spans="1:7" ht="15.75" customHeight="1">
      <c r="A24" s="156" t="s">
        <v>143</v>
      </c>
      <c r="B24" s="296"/>
      <c r="C24" s="296"/>
      <c r="D24" s="296"/>
      <c r="E24" s="296"/>
      <c r="F24" s="296"/>
      <c r="G24" s="297"/>
    </row>
    <row r="25" spans="1:7">
      <c r="A25" s="203" t="s">
        <v>144</v>
      </c>
      <c r="B25" s="191" t="s">
        <v>14</v>
      </c>
      <c r="C25" s="191" t="s">
        <v>145</v>
      </c>
      <c r="D25" s="191" t="s">
        <v>4</v>
      </c>
      <c r="E25" s="191" t="s">
        <v>146</v>
      </c>
      <c r="F25" s="191" t="s">
        <v>17</v>
      </c>
      <c r="G25" s="192" t="s">
        <v>15</v>
      </c>
    </row>
    <row r="26" spans="1:7" ht="90">
      <c r="A26" s="150" t="s">
        <v>171</v>
      </c>
      <c r="B26" s="139">
        <v>1</v>
      </c>
      <c r="C26" s="139">
        <v>0.75</v>
      </c>
      <c r="D26" s="139">
        <v>24</v>
      </c>
      <c r="E26" s="139">
        <f>B26*C26*D26</f>
        <v>18</v>
      </c>
      <c r="F26" s="139" t="s">
        <v>38</v>
      </c>
      <c r="G26" s="244" t="s">
        <v>172</v>
      </c>
    </row>
    <row r="27" spans="1:7">
      <c r="A27" s="193" t="s">
        <v>173</v>
      </c>
      <c r="B27" s="194">
        <v>1</v>
      </c>
      <c r="C27" s="194">
        <v>1</v>
      </c>
      <c r="D27" s="194">
        <v>8</v>
      </c>
      <c r="E27" s="194">
        <f t="shared" ref="E27:E35" si="1">B27*C27*D27</f>
        <v>8</v>
      </c>
      <c r="F27" s="194" t="s">
        <v>38</v>
      </c>
      <c r="G27" s="195"/>
    </row>
    <row r="28" spans="1:7">
      <c r="A28" s="150" t="s">
        <v>174</v>
      </c>
      <c r="B28" s="139">
        <f>(10-1)/10</f>
        <v>0.9</v>
      </c>
      <c r="C28" s="139">
        <v>1</v>
      </c>
      <c r="D28" s="139">
        <v>10</v>
      </c>
      <c r="E28" s="139">
        <f t="shared" si="1"/>
        <v>9</v>
      </c>
      <c r="F28" s="139" t="s">
        <v>38</v>
      </c>
      <c r="G28" s="241" t="s">
        <v>175</v>
      </c>
    </row>
    <row r="29" spans="1:7">
      <c r="A29" s="193" t="s">
        <v>176</v>
      </c>
      <c r="B29" s="194">
        <v>1</v>
      </c>
      <c r="C29" s="194">
        <v>1</v>
      </c>
      <c r="D29" s="194">
        <v>8</v>
      </c>
      <c r="E29" s="194">
        <f t="shared" si="1"/>
        <v>8</v>
      </c>
      <c r="F29" s="194" t="s">
        <v>38</v>
      </c>
      <c r="G29" s="242"/>
    </row>
    <row r="30" spans="1:7" ht="210">
      <c r="A30" s="150" t="s">
        <v>177</v>
      </c>
      <c r="B30" s="139">
        <f>10/10</f>
        <v>1</v>
      </c>
      <c r="C30" s="139">
        <v>0.5</v>
      </c>
      <c r="D30" s="139">
        <v>10</v>
      </c>
      <c r="E30" s="139">
        <f t="shared" si="1"/>
        <v>5</v>
      </c>
      <c r="F30" s="139" t="s">
        <v>18</v>
      </c>
      <c r="G30" s="244" t="s">
        <v>178</v>
      </c>
    </row>
    <row r="31" spans="1:7" ht="315">
      <c r="A31" s="193" t="s">
        <v>179</v>
      </c>
      <c r="B31" s="248">
        <f>(12-2.5)/12</f>
        <v>0.79166666666666663</v>
      </c>
      <c r="C31" s="194">
        <v>1</v>
      </c>
      <c r="D31" s="194">
        <v>12</v>
      </c>
      <c r="E31" s="194">
        <f t="shared" si="1"/>
        <v>9.5</v>
      </c>
      <c r="F31" s="194" t="s">
        <v>18</v>
      </c>
      <c r="G31" s="247" t="s">
        <v>180</v>
      </c>
    </row>
    <row r="32" spans="1:7" ht="150">
      <c r="A32" s="150" t="s">
        <v>181</v>
      </c>
      <c r="B32" s="139">
        <v>1</v>
      </c>
      <c r="C32" s="139">
        <v>1</v>
      </c>
      <c r="D32" s="139">
        <v>10</v>
      </c>
      <c r="E32" s="139">
        <f t="shared" si="1"/>
        <v>10</v>
      </c>
      <c r="F32" s="139" t="s">
        <v>18</v>
      </c>
      <c r="G32" s="244" t="s">
        <v>182</v>
      </c>
    </row>
    <row r="33" spans="1:7" ht="180">
      <c r="A33" s="193" t="s">
        <v>183</v>
      </c>
      <c r="B33" s="194">
        <v>1</v>
      </c>
      <c r="C33" s="194">
        <v>0.75</v>
      </c>
      <c r="D33" s="194">
        <v>4</v>
      </c>
      <c r="E33" s="194">
        <f t="shared" si="1"/>
        <v>3</v>
      </c>
      <c r="F33" s="194" t="s">
        <v>18</v>
      </c>
      <c r="G33" s="247" t="s">
        <v>184</v>
      </c>
    </row>
    <row r="34" spans="1:7" ht="150">
      <c r="A34" s="150" t="s">
        <v>185</v>
      </c>
      <c r="B34" s="139">
        <f>(10-1)/10</f>
        <v>0.9</v>
      </c>
      <c r="C34" s="139">
        <v>1</v>
      </c>
      <c r="D34" s="139">
        <v>10</v>
      </c>
      <c r="E34" s="139">
        <f t="shared" si="1"/>
        <v>9</v>
      </c>
      <c r="F34" s="139" t="s">
        <v>18</v>
      </c>
      <c r="G34" s="249" t="s">
        <v>186</v>
      </c>
    </row>
    <row r="35" spans="1:7" ht="135">
      <c r="A35" s="245" t="s">
        <v>187</v>
      </c>
      <c r="B35" s="246">
        <v>1</v>
      </c>
      <c r="C35" s="246">
        <v>1</v>
      </c>
      <c r="D35" s="246">
        <v>4</v>
      </c>
      <c r="E35" s="246">
        <f t="shared" si="1"/>
        <v>4</v>
      </c>
      <c r="F35" s="246" t="s">
        <v>18</v>
      </c>
      <c r="G35" s="250" t="s">
        <v>188</v>
      </c>
    </row>
    <row r="36" spans="1:7" ht="52.5" customHeight="1">
      <c r="A36" s="162" t="s">
        <v>168</v>
      </c>
      <c r="B36" s="163"/>
      <c r="C36" s="163"/>
      <c r="D36" s="163">
        <f>SUM(D26:D35)</f>
        <v>100</v>
      </c>
      <c r="E36" s="164">
        <f>SUM(E26:E35)/D36 + E37*D37 + E38*D38 + E39*D39</f>
        <v>0.83499999999999996</v>
      </c>
      <c r="F36" s="164"/>
      <c r="G36" s="313" t="s">
        <v>189</v>
      </c>
    </row>
    <row r="37" spans="1:7">
      <c r="A37" s="193" t="s">
        <v>169</v>
      </c>
      <c r="B37" s="196"/>
      <c r="C37" s="196"/>
      <c r="D37" s="197">
        <v>-0.15</v>
      </c>
      <c r="E37" s="196"/>
      <c r="F37" s="196"/>
      <c r="G37" s="198"/>
    </row>
    <row r="38" spans="1:7">
      <c r="A38" s="150" t="s">
        <v>190</v>
      </c>
      <c r="B38" s="140"/>
      <c r="C38" s="140"/>
      <c r="D38" s="141">
        <v>-0.2</v>
      </c>
      <c r="E38" s="140"/>
      <c r="F38" s="140"/>
      <c r="G38" s="151"/>
    </row>
    <row r="39" spans="1:7" ht="15.75" thickBot="1">
      <c r="A39" s="199" t="s">
        <v>191</v>
      </c>
      <c r="B39" s="200"/>
      <c r="C39" s="200"/>
      <c r="D39" s="201">
        <v>-0.05</v>
      </c>
      <c r="E39" s="200"/>
      <c r="F39" s="200"/>
      <c r="G39" s="202"/>
    </row>
    <row r="40" spans="1:7" ht="24" thickBot="1">
      <c r="A40" s="298" t="s">
        <v>8</v>
      </c>
      <c r="B40" s="299"/>
      <c r="C40" s="299"/>
      <c r="D40" s="299"/>
      <c r="E40" s="299"/>
      <c r="F40" s="299"/>
      <c r="G40" s="300"/>
    </row>
    <row r="41" spans="1:7">
      <c r="A41" s="155" t="s">
        <v>143</v>
      </c>
      <c r="B41" s="301"/>
      <c r="C41" s="301"/>
      <c r="D41" s="301"/>
      <c r="E41" s="301"/>
      <c r="F41" s="301"/>
      <c r="G41" s="302"/>
    </row>
    <row r="42" spans="1:7">
      <c r="A42" s="172" t="s">
        <v>144</v>
      </c>
      <c r="B42" s="173" t="s">
        <v>14</v>
      </c>
      <c r="C42" s="173" t="s">
        <v>145</v>
      </c>
      <c r="D42" s="173" t="s">
        <v>4</v>
      </c>
      <c r="E42" s="173" t="s">
        <v>146</v>
      </c>
      <c r="F42" s="174" t="s">
        <v>17</v>
      </c>
      <c r="G42" s="175" t="s">
        <v>15</v>
      </c>
    </row>
    <row r="43" spans="1:7">
      <c r="A43" s="152" t="s">
        <v>192</v>
      </c>
      <c r="B43" s="142">
        <v>0</v>
      </c>
      <c r="C43" s="142">
        <v>0</v>
      </c>
      <c r="D43" s="142">
        <v>14</v>
      </c>
      <c r="E43" s="142">
        <f t="shared" ref="E43:E52" si="2">B43*C43*D43</f>
        <v>0</v>
      </c>
      <c r="F43" s="142"/>
      <c r="G43" s="153"/>
    </row>
    <row r="44" spans="1:7">
      <c r="A44" s="169" t="s">
        <v>193</v>
      </c>
      <c r="B44" s="170">
        <v>0</v>
      </c>
      <c r="C44" s="170">
        <v>0</v>
      </c>
      <c r="D44" s="170">
        <v>10</v>
      </c>
      <c r="E44" s="170">
        <f t="shared" si="2"/>
        <v>0</v>
      </c>
      <c r="F44" s="170"/>
      <c r="G44" s="171"/>
    </row>
    <row r="45" spans="1:7">
      <c r="A45" s="152" t="s">
        <v>194</v>
      </c>
      <c r="B45" s="142">
        <v>0</v>
      </c>
      <c r="C45" s="142">
        <v>0</v>
      </c>
      <c r="D45" s="142">
        <v>12</v>
      </c>
      <c r="E45" s="142">
        <f t="shared" si="2"/>
        <v>0</v>
      </c>
      <c r="F45" s="142"/>
      <c r="G45" s="153"/>
    </row>
    <row r="46" spans="1:7">
      <c r="A46" s="169" t="s">
        <v>195</v>
      </c>
      <c r="B46" s="170">
        <v>0</v>
      </c>
      <c r="C46" s="170">
        <v>0</v>
      </c>
      <c r="D46" s="170">
        <v>18</v>
      </c>
      <c r="E46" s="170">
        <f t="shared" si="2"/>
        <v>0</v>
      </c>
      <c r="F46" s="170"/>
      <c r="G46" s="171"/>
    </row>
    <row r="47" spans="1:7">
      <c r="A47" s="152" t="s">
        <v>196</v>
      </c>
      <c r="B47" s="142">
        <v>0</v>
      </c>
      <c r="C47" s="142">
        <v>0</v>
      </c>
      <c r="D47" s="142">
        <v>16</v>
      </c>
      <c r="E47" s="142">
        <f t="shared" si="2"/>
        <v>0</v>
      </c>
      <c r="F47" s="142"/>
      <c r="G47" s="153"/>
    </row>
    <row r="48" spans="1:7">
      <c r="A48" s="169" t="s">
        <v>197</v>
      </c>
      <c r="B48" s="170">
        <v>0</v>
      </c>
      <c r="C48" s="170">
        <v>0</v>
      </c>
      <c r="D48" s="170">
        <v>6</v>
      </c>
      <c r="E48" s="170">
        <f t="shared" si="2"/>
        <v>0</v>
      </c>
      <c r="F48" s="170"/>
      <c r="G48" s="171"/>
    </row>
    <row r="49" spans="1:7">
      <c r="A49" s="152" t="s">
        <v>198</v>
      </c>
      <c r="B49" s="142">
        <v>0</v>
      </c>
      <c r="C49" s="142">
        <v>0</v>
      </c>
      <c r="D49" s="142">
        <v>6</v>
      </c>
      <c r="E49" s="142">
        <f t="shared" si="2"/>
        <v>0</v>
      </c>
      <c r="F49" s="142"/>
      <c r="G49" s="153"/>
    </row>
    <row r="50" spans="1:7">
      <c r="A50" s="169" t="s">
        <v>199</v>
      </c>
      <c r="B50" s="170">
        <v>0</v>
      </c>
      <c r="C50" s="170">
        <v>0</v>
      </c>
      <c r="D50" s="170">
        <v>6</v>
      </c>
      <c r="E50" s="170">
        <f t="shared" si="2"/>
        <v>0</v>
      </c>
      <c r="F50" s="170"/>
      <c r="G50" s="171"/>
    </row>
    <row r="51" spans="1:7">
      <c r="A51" s="152" t="s">
        <v>200</v>
      </c>
      <c r="B51" s="142">
        <v>0</v>
      </c>
      <c r="C51" s="142">
        <v>0</v>
      </c>
      <c r="D51" s="142">
        <v>8</v>
      </c>
      <c r="E51" s="142">
        <f t="shared" si="2"/>
        <v>0</v>
      </c>
      <c r="F51" s="142"/>
      <c r="G51" s="153"/>
    </row>
    <row r="52" spans="1:7">
      <c r="A52" s="169" t="s">
        <v>201</v>
      </c>
      <c r="B52" s="170">
        <v>0</v>
      </c>
      <c r="C52" s="170">
        <v>0</v>
      </c>
      <c r="D52" s="170">
        <v>4</v>
      </c>
      <c r="E52" s="170">
        <f t="shared" si="2"/>
        <v>0</v>
      </c>
      <c r="F52" s="170"/>
      <c r="G52" s="171"/>
    </row>
    <row r="53" spans="1:7">
      <c r="A53" s="158" t="s">
        <v>168</v>
      </c>
      <c r="B53" s="159"/>
      <c r="C53" s="159"/>
      <c r="D53" s="159">
        <f>SUM(D43:D52)</f>
        <v>100</v>
      </c>
      <c r="E53" s="160">
        <f>SUM(E43:E52)/D53 + D54*E54  + D55*E55 + D56*E56</f>
        <v>0</v>
      </c>
      <c r="F53" s="160"/>
      <c r="G53" s="161"/>
    </row>
    <row r="54" spans="1:7">
      <c r="A54" s="169" t="s">
        <v>169</v>
      </c>
      <c r="B54" s="176"/>
      <c r="C54" s="176"/>
      <c r="D54" s="177">
        <v>-0.15</v>
      </c>
      <c r="E54" s="176"/>
      <c r="F54" s="176"/>
      <c r="G54" s="178"/>
    </row>
    <row r="55" spans="1:7">
      <c r="A55" s="152" t="s">
        <v>190</v>
      </c>
      <c r="B55" s="143"/>
      <c r="C55" s="143"/>
      <c r="D55" s="144">
        <v>-0.2</v>
      </c>
      <c r="E55" s="143"/>
      <c r="F55" s="143"/>
      <c r="G55" s="154"/>
    </row>
    <row r="56" spans="1:7" ht="15.75" thickBot="1">
      <c r="A56" s="179" t="s">
        <v>191</v>
      </c>
      <c r="B56" s="180"/>
      <c r="C56" s="180"/>
      <c r="D56" s="181">
        <v>-0.05</v>
      </c>
      <c r="E56" s="180"/>
      <c r="F56" s="180"/>
      <c r="G56" s="182"/>
    </row>
  </sheetData>
  <mergeCells count="8">
    <mergeCell ref="A2:G2"/>
    <mergeCell ref="B24:G24"/>
    <mergeCell ref="A40:G40"/>
    <mergeCell ref="B41:G41"/>
    <mergeCell ref="A6:G6"/>
    <mergeCell ref="B7:G7"/>
    <mergeCell ref="B20:C20"/>
    <mergeCell ref="A23:G23"/>
  </mergeCells>
  <dataValidations count="3">
    <dataValidation type="decimal" allowBlank="1" showInputMessage="1" showErrorMessage="1" sqref="B43:B52 E22:F22 B9:B13 B15:B20" xr:uid="{CC44C972-8B8F-4678-BAEB-D51FFB0200E2}">
      <formula1>0</formula1>
      <formula2>1</formula2>
    </dataValidation>
    <dataValidation type="list" allowBlank="1" showInputMessage="1" showErrorMessage="1" sqref="C21 C43:C52 C9:C19" xr:uid="{DCFB5783-098F-4837-84E1-A329359B138C}">
      <formula1>"0,0.25,0.50,0.75,1"</formula1>
    </dataValidation>
    <dataValidation type="whole" allowBlank="1" showInputMessage="1" showErrorMessage="1" sqref="E55:F55 E38:F38"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1</cp:revision>
  <dcterms:created xsi:type="dcterms:W3CDTF">2006-09-16T00:00:00Z</dcterms:created>
  <dcterms:modified xsi:type="dcterms:W3CDTF">2021-11-18T00:58:44Z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