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CVM\2014_2_Automne\B65\"/>
    </mc:Choice>
  </mc:AlternateContent>
  <bookViews>
    <workbookView xWindow="0" yWindow="0" windowWidth="15360" windowHeight="7455" tabRatio="49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P20" i="6"/>
  <c r="M20" i="6" s="1"/>
  <c r="O21" i="6"/>
  <c r="P21" i="6"/>
  <c r="M21" i="6" s="1"/>
  <c r="O22" i="6"/>
  <c r="P22" i="6"/>
  <c r="M22" i="6" s="1"/>
  <c r="O23" i="6"/>
  <c r="P23" i="6"/>
  <c r="M23" i="6" s="1"/>
  <c r="O24" i="6"/>
  <c r="P24" i="6"/>
  <c r="M24" i="6" s="1"/>
  <c r="O25" i="6"/>
  <c r="P25" i="6"/>
  <c r="M25" i="6" s="1"/>
  <c r="O26" i="6"/>
  <c r="P26" i="6"/>
  <c r="M26" i="6" s="1"/>
  <c r="O27" i="6"/>
  <c r="P27" i="6"/>
  <c r="M27" i="6" s="1"/>
  <c r="O28" i="6"/>
  <c r="P28" i="6"/>
  <c r="M28" i="6" s="1"/>
  <c r="O29" i="6"/>
  <c r="P29" i="6"/>
  <c r="M29" i="6" s="1"/>
  <c r="O30" i="6"/>
  <c r="P30" i="6"/>
  <c r="M30" i="6" s="1"/>
  <c r="O31" i="6"/>
  <c r="P31" i="6"/>
  <c r="M31" i="6" s="1"/>
  <c r="O32" i="6"/>
  <c r="P32" i="6"/>
  <c r="M32" i="6" s="1"/>
  <c r="O33" i="6"/>
  <c r="P33" i="6"/>
  <c r="M33" i="6" s="1"/>
  <c r="O34" i="6"/>
  <c r="P34" i="6"/>
  <c r="M34" i="6" s="1"/>
  <c r="O35" i="6"/>
  <c r="P35" i="6"/>
  <c r="M35" i="6" s="1"/>
  <c r="O36" i="6"/>
  <c r="P36" i="6"/>
  <c r="M36" i="6" s="1"/>
  <c r="O37" i="6"/>
  <c r="P37" i="6"/>
  <c r="M37" i="6" s="1"/>
  <c r="O38" i="6"/>
  <c r="P38" i="6"/>
  <c r="M38" i="6" s="1"/>
  <c r="O39" i="6"/>
  <c r="P39" i="6"/>
  <c r="M39" i="6" s="1"/>
  <c r="O40" i="6"/>
  <c r="P40" i="6"/>
  <c r="M40" i="6" s="1"/>
  <c r="O41" i="6"/>
  <c r="P41" i="6"/>
  <c r="M41" i="6" s="1"/>
  <c r="O42" i="6"/>
  <c r="P42" i="6"/>
  <c r="M42" i="6" s="1"/>
  <c r="O43" i="6"/>
  <c r="P43" i="6"/>
  <c r="M43" i="6" s="1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3" i="6" l="1"/>
  <c r="N37" i="6"/>
  <c r="N33" i="6"/>
  <c r="N25" i="6"/>
  <c r="N41" i="6"/>
  <c r="N39" i="6"/>
  <c r="N35" i="6"/>
  <c r="N31" i="6"/>
  <c r="N29" i="6"/>
  <c r="N27" i="6"/>
  <c r="N23" i="6"/>
  <c r="N21" i="6"/>
  <c r="N42" i="6"/>
  <c r="N40" i="6"/>
  <c r="N38" i="6"/>
  <c r="N36" i="6"/>
  <c r="N34" i="6"/>
  <c r="N32" i="6"/>
  <c r="N30" i="6"/>
  <c r="N28" i="6"/>
  <c r="N26" i="6"/>
  <c r="N24" i="6"/>
  <c r="N22" i="6"/>
  <c r="N20" i="6"/>
  <c r="P20" i="3" l="1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N24" i="3" l="1"/>
  <c r="M24" i="3"/>
  <c r="M23" i="3"/>
  <c r="N23" i="3"/>
  <c r="M22" i="3"/>
  <c r="N22" i="3"/>
  <c r="M21" i="3"/>
  <c r="N21" i="3"/>
  <c r="M20" i="3"/>
  <c r="N20" i="3"/>
  <c r="Y10" i="4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6"/>
  <c r="F20" i="6"/>
  <c r="F21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D43" i="6"/>
  <c r="C43" i="6"/>
  <c r="D42" i="6"/>
  <c r="C42" i="6"/>
  <c r="D41" i="6"/>
  <c r="C41" i="6"/>
  <c r="D40" i="6"/>
  <c r="C40" i="6"/>
  <c r="D39" i="6"/>
  <c r="C39" i="6"/>
  <c r="D38" i="6"/>
  <c r="C38" i="6"/>
  <c r="D37" i="6"/>
  <c r="C37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C13" i="6"/>
  <c r="P13" i="6" s="1"/>
  <c r="D12" i="6"/>
  <c r="C12" i="6"/>
  <c r="B12" i="6"/>
  <c r="S11" i="6" a="1"/>
  <c r="D11" i="6"/>
  <c r="C11" i="6"/>
  <c r="B11" i="6"/>
  <c r="D10" i="6"/>
  <c r="C10" i="6"/>
  <c r="B10" i="6"/>
  <c r="V9" i="6"/>
  <c r="V12" i="6" s="1"/>
  <c r="V14" i="6" s="1"/>
  <c r="W14" i="6" s="1"/>
  <c r="S9" i="6" a="1"/>
  <c r="D9" i="6"/>
  <c r="C9" i="6"/>
  <c r="B9" i="6"/>
  <c r="B2" i="6"/>
  <c r="E10" i="3"/>
  <c r="E10" i="6" s="1"/>
  <c r="F10" i="3"/>
  <c r="P10" i="3" s="1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E18" i="3"/>
  <c r="E18" i="6" s="1"/>
  <c r="F18" i="3"/>
  <c r="F18" i="6" s="1"/>
  <c r="E19" i="3"/>
  <c r="E19" i="6" s="1"/>
  <c r="F19" i="3"/>
  <c r="F19" i="6" s="1"/>
  <c r="E20" i="3"/>
  <c r="E20" i="6" s="1"/>
  <c r="F20" i="3"/>
  <c r="E21" i="3"/>
  <c r="F21" i="3"/>
  <c r="E22" i="3"/>
  <c r="F22" i="3"/>
  <c r="F22" i="6" s="1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F9" i="3"/>
  <c r="P9" i="3" s="1"/>
  <c r="E9" i="3"/>
  <c r="E9" i="6" s="1"/>
  <c r="D43" i="3"/>
  <c r="C43" i="3"/>
  <c r="D42" i="3"/>
  <c r="C42" i="3"/>
  <c r="D41" i="3"/>
  <c r="O41" i="3" s="1"/>
  <c r="C41" i="3"/>
  <c r="D40" i="3"/>
  <c r="O40" i="3" s="1"/>
  <c r="C40" i="3"/>
  <c r="D39" i="3"/>
  <c r="O39" i="3" s="1"/>
  <c r="C39" i="3"/>
  <c r="D38" i="3"/>
  <c r="C38" i="3"/>
  <c r="D37" i="3"/>
  <c r="C37" i="3"/>
  <c r="D36" i="3"/>
  <c r="C36" i="3"/>
  <c r="D35" i="3"/>
  <c r="C35" i="3"/>
  <c r="D34" i="3"/>
  <c r="C34" i="3"/>
  <c r="D33" i="3"/>
  <c r="O33" i="3" s="1"/>
  <c r="C33" i="3"/>
  <c r="D32" i="3"/>
  <c r="O32" i="3" s="1"/>
  <c r="C32" i="3"/>
  <c r="D31" i="3"/>
  <c r="O31" i="3" s="1"/>
  <c r="C31" i="3"/>
  <c r="D30" i="3"/>
  <c r="C30" i="3"/>
  <c r="D29" i="3"/>
  <c r="C29" i="3"/>
  <c r="D28" i="3"/>
  <c r="C28" i="3"/>
  <c r="D27" i="3"/>
  <c r="C27" i="3"/>
  <c r="D26" i="3"/>
  <c r="C26" i="3"/>
  <c r="D25" i="3"/>
  <c r="O25" i="3" s="1"/>
  <c r="C25" i="3"/>
  <c r="D24" i="3"/>
  <c r="O24" i="3" s="1"/>
  <c r="C24" i="3"/>
  <c r="D23" i="3"/>
  <c r="O23" i="3" s="1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B12" i="3"/>
  <c r="D11" i="3"/>
  <c r="C11" i="3"/>
  <c r="B11" i="3"/>
  <c r="D10" i="3"/>
  <c r="C10" i="3"/>
  <c r="B10" i="3"/>
  <c r="V11" i="3"/>
  <c r="V13" i="3" s="1"/>
  <c r="D9" i="3"/>
  <c r="C9" i="3"/>
  <c r="B9" i="3"/>
  <c r="B2" i="3"/>
  <c r="T15" i="2" a="1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Q9" i="2" a="1"/>
  <c r="Q10" i="2" a="1"/>
  <c r="Q8" i="2" a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M19" i="6" l="1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M10" i="3"/>
  <c r="N10" i="3"/>
  <c r="F12" i="6"/>
  <c r="P12" i="6" s="1"/>
  <c r="P12" i="3"/>
  <c r="M9" i="3"/>
  <c r="N9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M11" i="6" l="1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M11" i="4"/>
  <c r="D11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2" i="1" s="1"/>
  <c r="B13" i="6" s="1"/>
  <c r="B10" i="2"/>
  <c r="K43" i="2"/>
  <c r="L43" i="2"/>
  <c r="M43" i="2"/>
  <c r="L44" i="1"/>
  <c r="N44" i="3" l="1"/>
  <c r="M44" i="6"/>
  <c r="M44" i="3"/>
  <c r="N44" i="6"/>
  <c r="N11" i="4"/>
  <c r="E11" i="4" s="1"/>
  <c r="AH21" i="1"/>
  <c r="AE13" i="1"/>
  <c r="AE15" i="1" s="1"/>
  <c r="B12" i="2"/>
  <c r="B13" i="3"/>
  <c r="L45" i="1"/>
  <c r="B11" i="2"/>
  <c r="K44" i="2"/>
  <c r="B13" i="1"/>
  <c r="B14" i="6" s="1"/>
  <c r="M45" i="3" l="1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<sst xmlns="http://schemas.openxmlformats.org/spreadsheetml/2006/main" count="132" uniqueCount="76">
  <si>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</si>
  <si>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</si>
  <si>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</si>
  <si>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</si>
  <si>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</si>
  <si>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</si>
  <si>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</si>
  <si>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</si>
  <si>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Nom du projet super cool que vous faites!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</si>
  <si>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</si>
  <si>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</si>
  <si>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</si>
  <si>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</si>
  <si>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</si>
  <si>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</si>
  <si>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</si>
  <si>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</si>
  <si>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</si>
  <si>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</si>
  <si>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</si>
  <si>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</si>
  <si>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</si>
  <si>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votre nom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</si>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</sst>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12.5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abSelected="1" zoomScaleNormal="100" workbookViewId="0">
      <selection activeCell="B2" sqref="B2:H2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 t="s">
        <v>8</v>
      </c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30</v>
      </c>
      <c r="C3" s="26"/>
      <c r="D3" s="27" t="s">
        <v>23</v>
      </c>
      <c r="E3" s="123" t="s">
        <v>22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14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4 tâches ont été définies totalisant 12 heures et 30 minutes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13</v>
      </c>
      <c r="D7" s="66" t="s">
        <v>9</v>
      </c>
      <c r="E7" s="66" t="s">
        <v>21</v>
      </c>
      <c r="F7" s="66" t="s">
        <v>18</v>
      </c>
      <c r="G7" s="66" t="s">
        <v>10</v>
      </c>
      <c r="H7" s="70" t="s">
        <v>11</v>
      </c>
      <c r="T7" s="7" t="s">
        <v>12</v>
      </c>
    </row>
    <row r="8" spans="2:31" x14ac:dyDescent="0.25">
      <c r="B8" s="44">
        <v>1</v>
      </c>
      <c r="C8" s="12" t="s">
        <v>4</v>
      </c>
      <c r="D8" s="13" t="s">
        <v>12</v>
      </c>
      <c r="E8" s="14" t="s">
        <v>19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27</v>
      </c>
      <c r="S8" s="23">
        <v>233</v>
      </c>
      <c r="T8" s="3">
        <v>1</v>
      </c>
      <c r="U8" s="3">
        <f>MAX(B8:B42)</f>
        <v>4</v>
      </c>
      <c r="V8" s="3" t="s">
        <v>19</v>
      </c>
      <c r="W8" s="3">
        <v>1</v>
      </c>
      <c r="X8" s="8">
        <v>0</v>
      </c>
      <c r="Y8" s="8">
        <f>MAX(G8:G42)</f>
        <v>0.25</v>
      </c>
      <c r="Z8" s="3" t="s">
        <v>1</v>
      </c>
      <c r="AA8" s="3">
        <v>1</v>
      </c>
      <c r="AB8" s="22">
        <v>0</v>
      </c>
      <c r="AC8" s="4">
        <f>COUNTA(C8:C43)</f>
        <v>4</v>
      </c>
      <c r="AD8" s="9">
        <f>SUM(G8:G43)</f>
        <v>0.5208333333333337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19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3" si="1">AND(NOT(ISBLANK($C9)),LEN(E9)=0)</f>
        <v>0</v>
      </c>
      <c r="N9" s="3" t="b">
        <f t="shared" ref="N9:N23" si="2">AND(NOT(ISBLANK($C9)),LEN(F9)=0)</f>
        <v>0</v>
      </c>
      <c r="O9" s="3" t="b">
        <f t="shared" ref="O9:O23" si="3">AND(NOT(ISBLANK($C9)),LEN(G9)=0)</f>
        <v>0</v>
      </c>
      <c r="P9" s="3" t="b">
        <f t="shared" ref="P9:P23" si="4">AND(NOT(ISBLANK($C9)),LEN(H9)=0)</f>
        <v>0</v>
      </c>
      <c r="R9" s="11" t="s">
        <v>28</v>
      </c>
      <c r="S9" s="23">
        <v>238</v>
      </c>
      <c r="T9" s="3">
        <v>2</v>
      </c>
      <c r="V9" s="3" t="s">
        <v>20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0.5208333333333337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19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29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12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19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30</v>
      </c>
    </row>
    <row r="12" spans="2:31" x14ac:dyDescent="0.25">
      <c r="B12" s="44" t="str">
        <f t="shared" ref="B12:B42" si="5">IF(LEN(C12)&lt;&gt;0,IF(OR(LEN(B11)=0,B11="^"),"^",B11+1),"")</f>
        <v/>
      </c>
      <c r="C12" s="17"/>
      <c r="D12" s="19"/>
      <c r="E12" s="18"/>
      <c r="F12" s="18"/>
      <c r="G12" s="32"/>
      <c r="H12" s="42"/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27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15</v>
      </c>
      <c r="AD12" s="4">
        <f>AC8</f>
        <v>4</v>
      </c>
      <c r="AE12" s="4" t="str">
        <f>AD12 &amp; " " &amp; AC12 &amp; IF(AD12 &gt; 1, "s ont été définies", " a été définie")</f>
        <v>4 tâches ont été définies</v>
      </c>
    </row>
    <row r="13" spans="2:31" x14ac:dyDescent="0.25">
      <c r="B13" s="45" t="str">
        <f t="shared" si="5"/>
        <v/>
      </c>
      <c r="C13" s="15"/>
      <c r="D13" s="16"/>
      <c r="E13" s="16"/>
      <c r="F13" s="16"/>
      <c r="G13" s="31"/>
      <c r="H13" s="41"/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28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17</v>
      </c>
      <c r="AD13" s="4">
        <f>AD10</f>
        <v>12</v>
      </c>
      <c r="AE13" s="4" t="str">
        <f>AD13 &amp; " " &amp; AC13 &amp; IF(AD13 &gt; 1, "s", "")</f>
        <v>12 heures</v>
      </c>
    </row>
    <row r="14" spans="2:31" x14ac:dyDescent="0.25">
      <c r="B14" s="44" t="str">
        <f t="shared" si="5"/>
        <v/>
      </c>
      <c r="C14" s="17"/>
      <c r="D14" s="19"/>
      <c r="E14" s="18"/>
      <c r="F14" s="18"/>
      <c r="G14" s="32"/>
      <c r="H14" s="42"/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29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16</v>
      </c>
      <c r="AD14" s="4">
        <f>AD11</f>
        <v>30</v>
      </c>
      <c r="AE14" s="4" t="str">
        <f>AD14 &amp; " " &amp; AC14 &amp; IF(AD14 &gt; 1, "s", "")</f>
        <v>30 minutes</v>
      </c>
    </row>
    <row r="15" spans="2:31" x14ac:dyDescent="0.25">
      <c r="B15" s="45" t="str">
        <f t="shared" si="5"/>
        <v/>
      </c>
      <c r="C15" s="15"/>
      <c r="D15" s="16"/>
      <c r="E15" s="16"/>
      <c r="F15" s="16"/>
      <c r="G15" s="31"/>
      <c r="H15" s="41"/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12 heures et 30 minutes</v>
      </c>
    </row>
    <row r="16" spans="2:31" x14ac:dyDescent="0.25">
      <c r="B16" s="44" t="str">
        <f t="shared" si="5"/>
        <v/>
      </c>
      <c r="C16" s="17"/>
      <c r="D16" s="18"/>
      <c r="E16" s="18"/>
      <c r="F16" s="18"/>
      <c r="G16" s="32"/>
      <c r="H16" s="42"/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27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 t="str">
        <f t="shared" si="5"/>
        <v/>
      </c>
      <c r="C17" s="15"/>
      <c r="D17" s="16"/>
      <c r="E17" s="16"/>
      <c r="F17" s="16"/>
      <c r="G17" s="31"/>
      <c r="H17" s="41"/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28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0.5208333333333337</v>
      </c>
      <c r="AE17" s="4">
        <f>AD17 * 24*60</f>
        <v>750.00000000000057</v>
      </c>
      <c r="AF17" s="4">
        <f>DAY(AD17)*24+HOUR(AD17)</f>
        <v>12</v>
      </c>
      <c r="AG17" s="4">
        <f>MINUTE(AD17)</f>
        <v>30</v>
      </c>
      <c r="AH17" s="4" t="str">
        <f>AF17&amp;"h"&amp;TEXT(AG17,"00")</f>
        <v>12h30</v>
      </c>
      <c r="AJ17" s="4">
        <f>COUNTIF($H$8:$H$42,AC17)</f>
        <v>4</v>
      </c>
    </row>
    <row r="18" spans="2:36" x14ac:dyDescent="0.25">
      <c r="B18" s="44" t="str">
        <f t="shared" si="5"/>
        <v/>
      </c>
      <c r="C18" s="17"/>
      <c r="D18" s="18"/>
      <c r="E18" s="18"/>
      <c r="F18" s="18"/>
      <c r="G18" s="32"/>
      <c r="H18" s="42"/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29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0</v>
      </c>
      <c r="AE18" s="4">
        <f>AD18 * 24*60</f>
        <v>0</v>
      </c>
      <c r="AF18" s="4">
        <f t="shared" ref="AF18:AF19" si="6">DAY(AD18)*24+HOUR(AD18)</f>
        <v>0</v>
      </c>
      <c r="AG18" s="4">
        <f t="shared" ref="AG18:AG19" si="7">MINUTE(AD18)</f>
        <v>0</v>
      </c>
      <c r="AH18" s="4" t="str">
        <f t="shared" ref="AH18:AH19" si="8">AF18&amp;"h"&amp;TEXT(AG18,"00")</f>
        <v>0h00</v>
      </c>
      <c r="AJ18" s="4">
        <f>COUNTIF($H$8:$H$42,AC18)</f>
        <v>0</v>
      </c>
    </row>
    <row r="19" spans="2:36" x14ac:dyDescent="0.25">
      <c r="B19" s="45" t="str">
        <f t="shared" si="5"/>
        <v/>
      </c>
      <c r="C19" s="15"/>
      <c r="D19" s="16"/>
      <c r="E19" s="16"/>
      <c r="F19" s="16"/>
      <c r="G19" s="31"/>
      <c r="H19" s="41"/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0</v>
      </c>
      <c r="AE19" s="4">
        <f>AD19 * 24*60</f>
        <v>0</v>
      </c>
      <c r="AF19" s="4">
        <f t="shared" si="6"/>
        <v>0</v>
      </c>
      <c r="AG19" s="4">
        <f t="shared" si="7"/>
        <v>0</v>
      </c>
      <c r="AH19" s="4" t="str">
        <f t="shared" si="8"/>
        <v>0h00</v>
      </c>
      <c r="AJ19" s="4">
        <f>COUNTIF($H$8:$H$42,AC19)</f>
        <v>0</v>
      </c>
    </row>
    <row r="20" spans="2:36" x14ac:dyDescent="0.25">
      <c r="B20" s="44" t="str">
        <f t="shared" si="5"/>
        <v/>
      </c>
      <c r="C20" s="17"/>
      <c r="D20" s="19"/>
      <c r="E20" s="18"/>
      <c r="F20" s="18"/>
      <c r="G20" s="32"/>
      <c r="H20" s="42"/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 t="str">
        <f t="shared" si="5"/>
        <v/>
      </c>
      <c r="C21" s="15"/>
      <c r="D21" s="16"/>
      <c r="E21" s="16"/>
      <c r="F21" s="16"/>
      <c r="G21" s="31"/>
      <c r="H21" s="41"/>
      <c r="L21" s="3" t="b">
        <f t="shared" si="0"/>
        <v>0</v>
      </c>
      <c r="M21" s="3" t="b">
        <f t="shared" si="1"/>
        <v>0</v>
      </c>
      <c r="N21" s="3" t="b">
        <f t="shared" si="2"/>
        <v>0</v>
      </c>
      <c r="O21" s="3" t="b">
        <f t="shared" si="3"/>
        <v>0</v>
      </c>
      <c r="P21" s="3" t="b">
        <f t="shared" si="4"/>
        <v>0</v>
      </c>
      <c r="T21" s="3">
        <v>14</v>
      </c>
      <c r="X21" s="8">
        <v>0.13541666666666699</v>
      </c>
      <c r="AB21" s="22">
        <v>0.65</v>
      </c>
      <c r="AD21" s="4">
        <f>SUM(AD17:AD19)</f>
        <v>0.5208333333333337</v>
      </c>
      <c r="AE21" s="4">
        <f t="shared" ref="AE21" si="9">AD21 * 24*60</f>
        <v>750.00000000000057</v>
      </c>
      <c r="AF21" s="4">
        <f t="shared" ref="AF21" si="10">DAY(AD21)*24+HOUR(AD21)</f>
        <v>12</v>
      </c>
      <c r="AG21" s="4">
        <f t="shared" ref="AG21" si="11">MINUTE(AD21)</f>
        <v>30</v>
      </c>
      <c r="AH21" s="4" t="str">
        <f t="shared" ref="AH21" si="12">AF21&amp;"h"&amp;TEXT(AG21,"00")</f>
        <v>12h30</v>
      </c>
    </row>
    <row r="22" spans="2:36" x14ac:dyDescent="0.25">
      <c r="B22" s="44" t="str">
        <f t="shared" si="5"/>
        <v/>
      </c>
      <c r="C22" s="17"/>
      <c r="D22" s="18"/>
      <c r="E22" s="18"/>
      <c r="F22" s="18"/>
      <c r="G22" s="32"/>
      <c r="H22" s="42"/>
      <c r="L22" s="3" t="b">
        <f t="shared" si="0"/>
        <v>0</v>
      </c>
      <c r="M22" s="3" t="b">
        <f t="shared" si="1"/>
        <v>0</v>
      </c>
      <c r="N22" s="3" t="b">
        <f t="shared" si="2"/>
        <v>0</v>
      </c>
      <c r="O22" s="3" t="b">
        <f t="shared" si="3"/>
        <v>0</v>
      </c>
      <c r="P22" s="3" t="b">
        <f t="shared" si="4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 t="str">
        <f t="shared" si="5"/>
        <v/>
      </c>
      <c r="C23" s="15"/>
      <c r="D23" s="16"/>
      <c r="E23" s="16"/>
      <c r="F23" s="16"/>
      <c r="G23" s="31"/>
      <c r="H23" s="41"/>
      <c r="L23" s="3" t="b">
        <f t="shared" si="0"/>
        <v>0</v>
      </c>
      <c r="M23" s="3" t="b">
        <f t="shared" si="1"/>
        <v>0</v>
      </c>
      <c r="N23" s="3" t="b">
        <f t="shared" si="2"/>
        <v>0</v>
      </c>
      <c r="O23" s="3" t="b">
        <f t="shared" si="3"/>
        <v>0</v>
      </c>
      <c r="P23" s="3" t="b">
        <f t="shared" si="4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 t="str">
        <f t="shared" si="5"/>
        <v/>
      </c>
      <c r="C24" s="17"/>
      <c r="D24" s="19"/>
      <c r="E24" s="18"/>
      <c r="F24" s="18"/>
      <c r="G24" s="32"/>
      <c r="H24" s="42"/>
      <c r="L24" s="3" t="b">
        <f t="shared" si="0"/>
        <v>0</v>
      </c>
      <c r="M24" s="3" t="b">
        <f t="shared" ref="M24:M42" si="13">AND(NOT(ISBLANK($C24)),LEN(E24)=0)</f>
        <v>0</v>
      </c>
      <c r="N24" s="3" t="b">
        <f t="shared" ref="N24:N42" si="14">AND(NOT(ISBLANK($C24)),LEN(F24)=0)</f>
        <v>0</v>
      </c>
      <c r="O24" s="3" t="b">
        <f t="shared" ref="O24:O42" si="15">AND(NOT(ISBLANK($C24)),LEN(G24)=0)</f>
        <v>0</v>
      </c>
      <c r="P24" s="3" t="b">
        <f t="shared" ref="P24:P42" si="16">AND(NOT(ISBLANK($C24)),LEN(H24)=0)</f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 t="str">
        <f t="shared" si="5"/>
        <v/>
      </c>
      <c r="C25" s="15"/>
      <c r="D25" s="16"/>
      <c r="E25" s="16"/>
      <c r="F25" s="16"/>
      <c r="G25" s="31"/>
      <c r="H25" s="41"/>
      <c r="L25" s="3" t="b">
        <f t="shared" si="0"/>
        <v>0</v>
      </c>
      <c r="M25" s="3" t="b">
        <f t="shared" si="13"/>
        <v>0</v>
      </c>
      <c r="N25" s="3" t="b">
        <f t="shared" si="14"/>
        <v>0</v>
      </c>
      <c r="O25" s="3" t="b">
        <f t="shared" si="15"/>
        <v>0</v>
      </c>
      <c r="P25" s="3" t="b">
        <f t="shared" si="16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 t="str">
        <f t="shared" si="5"/>
        <v/>
      </c>
      <c r="C26" s="17"/>
      <c r="D26" s="19"/>
      <c r="E26" s="18"/>
      <c r="F26" s="18"/>
      <c r="G26" s="32"/>
      <c r="H26" s="42"/>
      <c r="L26" s="3" t="b">
        <f t="shared" si="0"/>
        <v>0</v>
      </c>
      <c r="M26" s="3" t="b">
        <f t="shared" si="13"/>
        <v>0</v>
      </c>
      <c r="N26" s="3" t="b">
        <f t="shared" si="14"/>
        <v>0</v>
      </c>
      <c r="O26" s="3" t="b">
        <f t="shared" si="15"/>
        <v>0</v>
      </c>
      <c r="P26" s="3" t="b">
        <f t="shared" si="16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 t="str">
        <f t="shared" si="5"/>
        <v/>
      </c>
      <c r="C27" s="15"/>
      <c r="D27" s="16"/>
      <c r="E27" s="16"/>
      <c r="F27" s="16"/>
      <c r="G27" s="31"/>
      <c r="H27" s="41"/>
      <c r="L27" s="3" t="b">
        <f t="shared" si="0"/>
        <v>0</v>
      </c>
      <c r="M27" s="3" t="b">
        <f t="shared" si="13"/>
        <v>0</v>
      </c>
      <c r="N27" s="3" t="b">
        <f t="shared" si="14"/>
        <v>0</v>
      </c>
      <c r="O27" s="3" t="b">
        <f t="shared" si="15"/>
        <v>0</v>
      </c>
      <c r="P27" s="3" t="b">
        <f t="shared" si="16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 t="str">
        <f t="shared" si="5"/>
        <v/>
      </c>
      <c r="C28" s="17"/>
      <c r="D28" s="18"/>
      <c r="E28" s="18"/>
      <c r="F28" s="18"/>
      <c r="G28" s="32"/>
      <c r="H28" s="42"/>
      <c r="L28" s="3" t="b">
        <f t="shared" si="0"/>
        <v>0</v>
      </c>
      <c r="M28" s="3" t="b">
        <f t="shared" si="13"/>
        <v>0</v>
      </c>
      <c r="N28" s="3" t="b">
        <f t="shared" si="14"/>
        <v>0</v>
      </c>
      <c r="O28" s="3" t="b">
        <f t="shared" si="15"/>
        <v>0</v>
      </c>
      <c r="P28" s="3" t="b">
        <f t="shared" si="16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3"/>
        <v>0</v>
      </c>
      <c r="N29" s="3" t="b">
        <f t="shared" si="14"/>
        <v>0</v>
      </c>
      <c r="O29" s="3" t="b">
        <f t="shared" si="15"/>
        <v>0</v>
      </c>
      <c r="P29" s="3" t="b">
        <f t="shared" si="16"/>
        <v>0</v>
      </c>
      <c r="T29" s="3">
        <v>22</v>
      </c>
      <c r="X29" s="8">
        <v>0.21875</v>
      </c>
    </row>
    <row r="30" spans="2:36" x14ac:dyDescent="0.25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3"/>
        <v>0</v>
      </c>
      <c r="N30" s="3" t="b">
        <f t="shared" si="14"/>
        <v>0</v>
      </c>
      <c r="O30" s="3" t="b">
        <f t="shared" si="15"/>
        <v>0</v>
      </c>
      <c r="P30" s="3" t="b">
        <f t="shared" si="16"/>
        <v>0</v>
      </c>
      <c r="T30" s="3">
        <v>23</v>
      </c>
      <c r="X30" s="8">
        <v>0.22916666666666699</v>
      </c>
    </row>
    <row r="31" spans="2:36" x14ac:dyDescent="0.25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3"/>
        <v>0</v>
      </c>
      <c r="N31" s="3" t="b">
        <f t="shared" si="14"/>
        <v>0</v>
      </c>
      <c r="O31" s="3" t="b">
        <f t="shared" si="15"/>
        <v>0</v>
      </c>
      <c r="P31" s="3" t="b">
        <f t="shared" si="16"/>
        <v>0</v>
      </c>
      <c r="T31" s="3">
        <v>24</v>
      </c>
      <c r="X31" s="8">
        <v>0.23958333333333301</v>
      </c>
    </row>
    <row r="32" spans="2:36" x14ac:dyDescent="0.25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25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25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25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25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25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25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25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25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17">COUNTIF(M8:M42,TRUE)</f>
        <v>0</v>
      </c>
      <c r="N43" s="3">
        <f t="shared" si="17"/>
        <v>0</v>
      </c>
      <c r="O43" s="3">
        <f t="shared" si="17"/>
        <v>0</v>
      </c>
      <c r="P43" s="3">
        <f t="shared" si="17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42 B12:B18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24 F26 F28 F30 F32 F34 F36 F38 F40 F42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33:F35 F31 F21:F27 F29 F19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10 G8 G20 G22 G24 G26 G28 G30 G32 G34 G36 G38 G40 G42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9 G11 G19 G21 G23 G25 G27 G29 G31 G33 G35 G37 G39 G41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23:H23 B25:H25 B27:H27 B29:H29 B31:H31 B33:H33 B35:H35 B37:H37 B39:H39 B41:H41 B17">
    <cfRule type="expression" dxfId="70" priority="42">
      <formula>LEN($B9)=0</formula>
    </cfRule>
  </conditionalFormatting>
  <conditionalFormatting sqref="B8:H8 B10:H10 B12 B14 B16 B20:H20 B22:H22 B24:H24 B26:H26 B28:H28 B30:H30 B32:H32 B34:H34 B36:H36 B38:H38 B40:H40 B42:H42 B18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G20 G22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G9 G11 G19 G21 G23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12" sqref="G12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</row>
    <row r="3" spans="2:23" x14ac:dyDescent="0.25">
      <c r="B3" s="20" t="s">
        <v>32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31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8 champs à remplir!</v>
      </c>
    </row>
    <row r="6" spans="2:23" ht="7.5" customHeight="1" thickBot="1" x14ac:dyDescent="0.3"/>
    <row r="7" spans="2:23" x14ac:dyDescent="0.25">
      <c r="B7" s="69" t="s">
        <v>0</v>
      </c>
      <c r="C7" s="68" t="s">
        <v>13</v>
      </c>
      <c r="D7" s="66" t="s">
        <v>26</v>
      </c>
      <c r="E7" s="69" t="s">
        <v>10</v>
      </c>
      <c r="F7" s="66" t="s">
        <v>24</v>
      </c>
      <c r="G7" s="70" t="s">
        <v>25</v>
      </c>
      <c r="K7" s="7"/>
    </row>
    <row r="8" spans="2:23" x14ac:dyDescent="0.25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/>
      <c r="F8" s="110"/>
      <c r="G8" s="111"/>
      <c r="K8" s="3" t="b">
        <f>AND($D8="Sprint 1",ISBLANK(E8))</f>
        <v>1</v>
      </c>
      <c r="L8" s="3" t="b">
        <f>AND($D8="Sprint 1",ISBLANK(F8))</f>
        <v>1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</v>
      </c>
      <c r="R8" s="62">
        <f>Q8*24*60</f>
        <v>0</v>
      </c>
      <c r="T8" s="9">
        <f>SUM(E8:E42)</f>
        <v>0</v>
      </c>
    </row>
    <row r="9" spans="2:23" x14ac:dyDescent="0.25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/>
      <c r="F9" s="113"/>
      <c r="G9" s="114"/>
      <c r="K9" s="3" t="b">
        <f t="shared" ref="K9:K42" si="0">AND($D9="Sprint 1",ISBLANK(E9))</f>
        <v>1</v>
      </c>
      <c r="L9" s="3" t="b">
        <f t="shared" ref="L9:L42" si="1">AND($D9="Sprint 1",ISBLANK(F9))</f>
        <v>1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</v>
      </c>
    </row>
    <row r="10" spans="2:23" x14ac:dyDescent="0.25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/>
      <c r="F10" s="116"/>
      <c r="G10" s="117"/>
      <c r="K10" s="3" t="b">
        <f t="shared" si="0"/>
        <v>1</v>
      </c>
      <c r="L10" s="3" t="b">
        <f t="shared" si="1"/>
        <v>1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0</v>
      </c>
    </row>
    <row r="11" spans="2:23" x14ac:dyDescent="0.25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/>
      <c r="F11" s="113"/>
      <c r="G11" s="114"/>
      <c r="K11" s="3" t="b">
        <f t="shared" si="0"/>
        <v>1</v>
      </c>
      <c r="L11" s="3" t="b">
        <f t="shared" si="1"/>
        <v>1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25">
      <c r="B12" s="53" t="str">
        <f>IF(LEN('Sprint 1 - Planification'!B12)&lt;&gt;0,'Sprint 1 - Planification'!B12,"")</f>
        <v/>
      </c>
      <c r="C12" s="54" t="str">
        <f>IF(LEN('Sprint 1 - Planification'!C12)&lt;&gt;0,'Sprint 1 - Planification'!C12,"")</f>
        <v/>
      </c>
      <c r="D12" s="56" t="str">
        <f>IF(LEN('Sprint 1 - Planification'!H12)&lt;&gt;0,'Sprint 1 - Planification'!H12,"")</f>
        <v/>
      </c>
      <c r="E12" s="118"/>
      <c r="F12" s="116"/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17</v>
      </c>
      <c r="T12" s="63">
        <f>T10</f>
        <v>0</v>
      </c>
      <c r="U12" s="4" t="str">
        <f>T12 &amp; " " &amp; S12 &amp; IF(T12 &gt; 1, "s", "")</f>
        <v>0 heure</v>
      </c>
    </row>
    <row r="13" spans="2:23" x14ac:dyDescent="0.25">
      <c r="B13" s="50" t="str">
        <f>IF(LEN('Sprint 1 - Planification'!B13)&lt;&gt;0,'Sprint 1 - Planification'!B13,"")</f>
        <v/>
      </c>
      <c r="C13" s="51" t="str">
        <f>IF(LEN('Sprint 1 - Planification'!C13)&lt;&gt;0,'Sprint 1 - Planification'!C13,"")</f>
        <v/>
      </c>
      <c r="D13" s="52" t="str">
        <f>IF(LEN('Sprint 1 - Planification'!H13)&lt;&gt;0,'Sprint 1 - Planification'!H13,"")</f>
        <v/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16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25">
      <c r="B14" s="53" t="str">
        <f>IF(LEN('Sprint 1 - Planification'!B14)&lt;&gt;0,'Sprint 1 - Planification'!B14,"")</f>
        <v/>
      </c>
      <c r="C14" s="54" t="str">
        <f>IF(LEN('Sprint 1 - Planification'!C14)&lt;&gt;0,'Sprint 1 - Planification'!C14,"")</f>
        <v/>
      </c>
      <c r="D14" s="56" t="str">
        <f>IF(LEN('Sprint 1 - Planification'!H14)&lt;&gt;0,'Sprint 1 - Planification'!H14,"")</f>
        <v/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0 minute</v>
      </c>
      <c r="W14" s="4" t="str">
        <f>T12&amp;"h"&amp;TEXT(T13,"00")</f>
        <v>0h00</v>
      </c>
    </row>
    <row r="15" spans="2:23" x14ac:dyDescent="0.25">
      <c r="B15" s="50" t="str">
        <f>IF(LEN('Sprint 1 - Planification'!B15)&lt;&gt;0,'Sprint 1 - Planification'!B15,"")</f>
        <v/>
      </c>
      <c r="C15" s="51" t="str">
        <f>IF(LEN('Sprint 1 - Planification'!C15)&lt;&gt;0,'Sprint 1 - Planification'!C15,"")</f>
        <v/>
      </c>
      <c r="D15" s="52" t="str">
        <f>IF(LEN('Sprint 1 - Planification'!H15)&lt;&gt;0,'Sprint 1 - Planification'!H15,"")</f>
        <v/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4</v>
      </c>
      <c r="U15" s="4" t="str">
        <f>IF(T15=0,"",IF(T15=1,"Une tâche est en retard!",CONCATENATE(T15," tâches sont en retard!")))</f>
        <v>4 tâches sont en retard!</v>
      </c>
    </row>
    <row r="16" spans="2:23" x14ac:dyDescent="0.25">
      <c r="B16" s="53" t="str">
        <f>IF(LEN('Sprint 1 - Planification'!B16)&lt;&gt;0,'Sprint 1 - Planification'!B16,"")</f>
        <v/>
      </c>
      <c r="C16" s="54" t="str">
        <f>IF(LEN('Sprint 1 - Planification'!C16)&lt;&gt;0,'Sprint 1 - Planification'!C16,"")</f>
        <v/>
      </c>
      <c r="D16" s="55" t="str">
        <f>IF(LEN('Sprint 1 - Planification'!H16)&lt;&gt;0,'Sprint 1 - Planification'!H16,"")</f>
        <v/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 t="str">
        <f>IF(LEN('Sprint 1 - Planification'!B17)&lt;&gt;0,'Sprint 1 - Planification'!B17,"")</f>
        <v/>
      </c>
      <c r="C17" s="51" t="str">
        <f>IF(LEN('Sprint 1 - Planification'!C17)&lt;&gt;0,'Sprint 1 - Planification'!C17,"")</f>
        <v/>
      </c>
      <c r="D17" s="52" t="str">
        <f>IF(LEN('Sprint 1 - Planification'!H17)&lt;&gt;0,'Sprint 1 - Planification'!H17,"")</f>
        <v/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 t="str">
        <f>IF(LEN('Sprint 1 - Planification'!B18)&lt;&gt;0,'Sprint 1 - Planification'!B18,"")</f>
        <v/>
      </c>
      <c r="C18" s="54" t="str">
        <f>IF(LEN('Sprint 1 - Planification'!C18)&lt;&gt;0,'Sprint 1 - Planification'!C18,"")</f>
        <v/>
      </c>
      <c r="D18" s="56" t="str">
        <f>IF(LEN('Sprint 1 - Planification'!H18)&lt;&gt;0,'Sprint 1 - Planification'!H18,"")</f>
        <v/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 t="str">
        <f>IF(LEN('Sprint 1 - Planification'!B19)&lt;&gt;0,'Sprint 1 - Planification'!B19,"")</f>
        <v/>
      </c>
      <c r="C19" s="51" t="str">
        <f>IF(LEN('Sprint 1 - Planification'!C19)&lt;&gt;0,'Sprint 1 - Planification'!C19,"")</f>
        <v/>
      </c>
      <c r="D19" s="52" t="str">
        <f>IF(LEN('Sprint 1 - Planification'!H19)&lt;&gt;0,'Sprint 1 - Planification'!H19,"")</f>
        <v/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 t="str">
        <f>IF(LEN('Sprint 1 - Planification'!B20)&lt;&gt;0,'Sprint 1 - Planification'!B20,"")</f>
        <v/>
      </c>
      <c r="C20" s="54" t="str">
        <f>IF(LEN('Sprint 1 - Planification'!C20)&lt;&gt;0,'Sprint 1 - Planification'!C20,"")</f>
        <v/>
      </c>
      <c r="D20" s="56" t="str">
        <f>IF(LEN('Sprint 1 - Planification'!H20)&lt;&gt;0,'Sprint 1 - Planification'!H20,"")</f>
        <v/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 t="str">
        <f>IF(LEN('Sprint 1 - Planification'!B21)&lt;&gt;0,'Sprint 1 - Planification'!B21,"")</f>
        <v/>
      </c>
      <c r="C21" s="51" t="str">
        <f>IF(LEN('Sprint 1 - Planification'!C21)&lt;&gt;0,'Sprint 1 - Planification'!C21,"")</f>
        <v/>
      </c>
      <c r="D21" s="52" t="str">
        <f>IF(LEN('Sprint 1 - Planification'!H21)&lt;&gt;0,'Sprint 1 - Planification'!H21,"")</f>
        <v/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 t="str">
        <f>IF(LEN('Sprint 1 - Planification'!B22)&lt;&gt;0,'Sprint 1 - Planification'!B22,"")</f>
        <v/>
      </c>
      <c r="C22" s="54" t="str">
        <f>IF(LEN('Sprint 1 - Planification'!C22)&lt;&gt;0,'Sprint 1 - Planification'!C22,"")</f>
        <v/>
      </c>
      <c r="D22" s="55" t="str">
        <f>IF(LEN('Sprint 1 - Planification'!H22)&lt;&gt;0,'Sprint 1 - Planification'!H22,"")</f>
        <v/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 t="str">
        <f>IF(LEN('Sprint 1 - Planification'!B23)&lt;&gt;0,'Sprint 1 - Planification'!B23,"")</f>
        <v/>
      </c>
      <c r="C23" s="51" t="str">
        <f>IF(LEN('Sprint 1 - Planification'!C23)&lt;&gt;0,'Sprint 1 - Planification'!C23,"")</f>
        <v/>
      </c>
      <c r="D23" s="52" t="str">
        <f>IF(LEN('Sprint 1 - Planification'!H23)&lt;&gt;0,'Sprint 1 - Planification'!H23,"")</f>
        <v/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 t="str">
        <f>IF(LEN('Sprint 1 - Planification'!B24)&lt;&gt;0,'Sprint 1 - Planification'!B24,"")</f>
        <v/>
      </c>
      <c r="C24" s="54" t="str">
        <f>IF(LEN('Sprint 1 - Planification'!C24)&lt;&gt;0,'Sprint 1 - Planification'!C24,"")</f>
        <v/>
      </c>
      <c r="D24" s="56" t="str">
        <f>IF(LEN('Sprint 1 - Planification'!H24)&lt;&gt;0,'Sprint 1 - Planification'!H24,"")</f>
        <v/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 t="str">
        <f>IF(LEN('Sprint 1 - Planification'!B25)&lt;&gt;0,'Sprint 1 - Planification'!B25,"")</f>
        <v/>
      </c>
      <c r="C25" s="51" t="str">
        <f>IF(LEN('Sprint 1 - Planification'!C25)&lt;&gt;0,'Sprint 1 - Planification'!C25,"")</f>
        <v/>
      </c>
      <c r="D25" s="52" t="str">
        <f>IF(LEN('Sprint 1 - Planification'!H25)&lt;&gt;0,'Sprint 1 - Planification'!H25,"")</f>
        <v/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 t="str">
        <f>IF(LEN('Sprint 1 - Planification'!B26)&lt;&gt;0,'Sprint 1 - Planification'!B26,"")</f>
        <v/>
      </c>
      <c r="C26" s="54" t="str">
        <f>IF(LEN('Sprint 1 - Planification'!C26)&lt;&gt;0,'Sprint 1 - Planification'!C26,"")</f>
        <v/>
      </c>
      <c r="D26" s="56" t="str">
        <f>IF(LEN('Sprint 1 - Planification'!H26)&lt;&gt;0,'Sprint 1 - Planification'!H26,"")</f>
        <v/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 t="str">
        <f>IF(LEN('Sprint 1 - Planification'!B27)&lt;&gt;0,'Sprint 1 - Planification'!B27,"")</f>
        <v/>
      </c>
      <c r="C27" s="51" t="str">
        <f>IF(LEN('Sprint 1 - Planification'!C27)&lt;&gt;0,'Sprint 1 - Planification'!C27,"")</f>
        <v/>
      </c>
      <c r="D27" s="52" t="str">
        <f>IF(LEN('Sprint 1 - Planification'!H27)&lt;&gt;0,'Sprint 1 - Planification'!H27,"")</f>
        <v/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 t="str">
        <f>IF(LEN('Sprint 1 - Planification'!B28)&lt;&gt;0,'Sprint 1 - Planification'!B28,"")</f>
        <v/>
      </c>
      <c r="C28" s="54" t="str">
        <f>IF(LEN('Sprint 1 - Planification'!C28)&lt;&gt;0,'Sprint 1 - Planification'!C28,"")</f>
        <v/>
      </c>
      <c r="D28" s="55" t="str">
        <f>IF(LEN('Sprint 1 - Planification'!H28)&lt;&gt;0,'Sprint 1 - Planification'!H28,"")</f>
        <v/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4</v>
      </c>
      <c r="L43" s="3">
        <f t="shared" ref="L43:M43" si="4">COUNTIF(L8:L42,TRUE)</f>
        <v>4</v>
      </c>
      <c r="M43" s="3">
        <f t="shared" si="4"/>
        <v>0</v>
      </c>
      <c r="P43" s="8"/>
    </row>
    <row r="44" spans="2:16" x14ac:dyDescent="0.25">
      <c r="K44" s="3">
        <f>SUM(K43:M43)</f>
        <v>8</v>
      </c>
      <c r="P44" s="8"/>
    </row>
    <row r="45" spans="2:16" x14ac:dyDescent="0.25">
      <c r="K45" s="3" t="str">
        <f>IF(K44=0, "aucun champ", IF(K44=1, "1 champ", K44 &amp; " champs"))</f>
        <v>8 champs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33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34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8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13</v>
      </c>
      <c r="D7" s="128" t="s">
        <v>26</v>
      </c>
      <c r="E7" s="126" t="s">
        <v>35</v>
      </c>
      <c r="F7" s="127"/>
      <c r="G7" s="132" t="s">
        <v>10</v>
      </c>
      <c r="H7" s="134" t="s">
        <v>24</v>
      </c>
      <c r="I7" s="136" t="s">
        <v>25</v>
      </c>
      <c r="M7" s="7"/>
    </row>
    <row r="8" spans="2:25" x14ac:dyDescent="0.25">
      <c r="B8" s="133"/>
      <c r="C8" s="131"/>
      <c r="D8" s="129"/>
      <c r="E8" s="65" t="s">
        <v>10</v>
      </c>
      <c r="F8" s="65" t="s">
        <v>24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 t="str">
        <f>IF(ISBLANK('Sprint 1 - Bilan'!E8),"",'Sprint 1 - Bilan'!E8)</f>
        <v/>
      </c>
      <c r="F9" s="71" t="str">
        <f>IF(ISBLANK('Sprint 1 - Bilan'!F8),"",'Sprint 1 - Bilan'!F8)</f>
        <v/>
      </c>
      <c r="G9" s="109"/>
      <c r="H9" s="110"/>
      <c r="I9" s="111"/>
      <c r="M9" s="3" t="b">
        <f>OR(AND(NOT(P9),LEN($G9)=0),AND(LEN($H9)&gt;0,LEN($G9)=0))</f>
        <v>1</v>
      </c>
      <c r="N9" s="3" t="b">
        <f>AND(NOT($P9),LEN($H9)=0)</f>
        <v>1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0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 t="str">
        <f>IF(ISBLANK('Sprint 1 - Bilan'!E9),"",'Sprint 1 - Bilan'!E9)</f>
        <v/>
      </c>
      <c r="F10" s="77" t="str">
        <f>IF(ISBLANK('Sprint 1 - Bilan'!F9),"",'Sprint 1 - Bilan'!F9)</f>
        <v/>
      </c>
      <c r="G10" s="112"/>
      <c r="H10" s="113"/>
      <c r="I10" s="114"/>
      <c r="M10" s="3" t="b">
        <f t="shared" ref="M10:M43" si="0">OR(AND(NOT(P10),LEN($G10)=0),AND(LEN($H10)&gt;0,LEN($G10)=0))</f>
        <v>1</v>
      </c>
      <c r="N10" s="3" t="b">
        <f t="shared" ref="N10:N43" si="1">AND(NOT(P10),LEN($H10)=0)</f>
        <v>1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0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str">
        <f>IF(ISBLANK('Sprint 1 - Bilan'!E10),"",'Sprint 1 - Bilan'!E10)</f>
        <v/>
      </c>
      <c r="F11" s="78" t="str">
        <f>IF(ISBLANK('Sprint 1 - Bilan'!F10),"",'Sprint 1 - Bilan'!F10)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 t="str">
        <f>IF(ISBLANK('Sprint 1 - Bilan'!E11),"",'Sprint 1 - Bilan'!E11)</f>
        <v/>
      </c>
      <c r="F12" s="77" t="str">
        <f>IF(ISBLANK('Sprint 1 - Bilan'!F11),"",'Sprint 1 - Bilan'!F11)</f>
        <v/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25">
      <c r="B13" s="53" t="str">
        <f>IF(LEN('Sprint 1 - Planification'!B12)&lt;&gt;0,'Sprint 1 - Planification'!B12,"")</f>
        <v/>
      </c>
      <c r="C13" s="54" t="str">
        <f>IF(LEN('Sprint 1 - Planification'!C12)&lt;&gt;0,'Sprint 1 - Planification'!C12,"")</f>
        <v/>
      </c>
      <c r="D13" s="56" t="str">
        <f>IF(LEN('Sprint 1 - Planification'!H12)&lt;&gt;0,'Sprint 1 - Planification'!H12,"")</f>
        <v/>
      </c>
      <c r="E13" s="75" t="str">
        <f>IF(ISBLANK('Sprint 1 - Bilan'!E12),"",'Sprint 1 - Bilan'!E12)</f>
        <v/>
      </c>
      <c r="F13" s="79" t="str">
        <f>IF(ISBLANK('Sprint 1 - Bilan'!F12),"",'Sprint 1 - Bilan'!F12)</f>
        <v/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 t="str">
        <f>IF(LEN('Sprint 1 - Planification'!B13)&lt;&gt;0,'Sprint 1 - Planification'!B13,"")</f>
        <v/>
      </c>
      <c r="C14" s="51" t="str">
        <f>IF(LEN('Sprint 1 - Planification'!C13)&lt;&gt;0,'Sprint 1 - Planification'!C13,"")</f>
        <v/>
      </c>
      <c r="D14" s="52" t="str">
        <f>IF(LEN('Sprint 1 - Planification'!H13)&lt;&gt;0,'Sprint 1 - Planification'!H13,"")</f>
        <v/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 t="str">
        <f>IF(LEN('Sprint 1 - Planification'!B14)&lt;&gt;0,'Sprint 1 - Planification'!B14,"")</f>
        <v/>
      </c>
      <c r="C15" s="54" t="str">
        <f>IF(LEN('Sprint 1 - Planification'!C14)&lt;&gt;0,'Sprint 1 - Planification'!C14,"")</f>
        <v/>
      </c>
      <c r="D15" s="56" t="str">
        <f>IF(LEN('Sprint 1 - Planification'!H14)&lt;&gt;0,'Sprint 1 - Planification'!H14,"")</f>
        <v/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 t="str">
        <f>IF(LEN('Sprint 1 - Planification'!B15)&lt;&gt;0,'Sprint 1 - Planification'!B15,"")</f>
        <v/>
      </c>
      <c r="C16" s="51" t="str">
        <f>IF(LEN('Sprint 1 - Planification'!C15)&lt;&gt;0,'Sprint 1 - Planification'!C15,"")</f>
        <v/>
      </c>
      <c r="D16" s="52" t="str">
        <f>IF(LEN('Sprint 1 - Planification'!H15)&lt;&gt;0,'Sprint 1 - Planification'!H15,"")</f>
        <v/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4</v>
      </c>
      <c r="W16" s="4" t="str">
        <f>IF(V16=0,"",IF(V16=1,"Une tâche est en retard!",CONCATENATE(V16," tâches sont en retard!")))</f>
        <v>4 tâches sont en retard!</v>
      </c>
    </row>
    <row r="17" spans="2:18" x14ac:dyDescent="0.25">
      <c r="B17" s="53" t="str">
        <f>IF(LEN('Sprint 1 - Planification'!B16)&lt;&gt;0,'Sprint 1 - Planification'!B16,"")</f>
        <v/>
      </c>
      <c r="C17" s="54" t="str">
        <f>IF(LEN('Sprint 1 - Planification'!C16)&lt;&gt;0,'Sprint 1 - Planification'!C16,"")</f>
        <v/>
      </c>
      <c r="D17" s="55" t="str">
        <f>IF(LEN('Sprint 1 - Planification'!H16)&lt;&gt;0,'Sprint 1 - Planification'!H16,"")</f>
        <v/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 t="str">
        <f>IF(LEN('Sprint 1 - Planification'!B17)&lt;&gt;0,'Sprint 1 - Planification'!B17,"")</f>
        <v/>
      </c>
      <c r="C18" s="51" t="str">
        <f>IF(LEN('Sprint 1 - Planification'!C17)&lt;&gt;0,'Sprint 1 - Planification'!C17,"")</f>
        <v/>
      </c>
      <c r="D18" s="52" t="str">
        <f>IF(LEN('Sprint 1 - Planification'!H17)&lt;&gt;0,'Sprint 1 - Planification'!H17,"")</f>
        <v/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 t="str">
        <f>IF(LEN('Sprint 1 - Planification'!B18)&lt;&gt;0,'Sprint 1 - Planification'!B18,"")</f>
        <v/>
      </c>
      <c r="C19" s="54" t="str">
        <f>IF(LEN('Sprint 1 - Planification'!C18)&lt;&gt;0,'Sprint 1 - Planification'!C18,"")</f>
        <v/>
      </c>
      <c r="D19" s="56" t="str">
        <f>IF(LEN('Sprint 1 - Planification'!H18)&lt;&gt;0,'Sprint 1 - Planification'!H18,"")</f>
        <v/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 t="str">
        <f>IF(LEN('Sprint 1 - Planification'!B19)&lt;&gt;0,'Sprint 1 - Planification'!B19,"")</f>
        <v/>
      </c>
      <c r="C20" s="51" t="str">
        <f>IF(LEN('Sprint 1 - Planification'!C19)&lt;&gt;0,'Sprint 1 - Planification'!C19,"")</f>
        <v/>
      </c>
      <c r="D20" s="52" t="str">
        <f>IF(LEN('Sprint 1 - Planification'!H19)&lt;&gt;0,'Sprint 1 - Planification'!H19,"")</f>
        <v/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 t="str">
        <f>IF(LEN('Sprint 1 - Planification'!B20)&lt;&gt;0,'Sprint 1 - Planification'!B20,"")</f>
        <v/>
      </c>
      <c r="C21" s="54" t="str">
        <f>IF(LEN('Sprint 1 - Planification'!C20)&lt;&gt;0,'Sprint 1 - Planification'!C20,"")</f>
        <v/>
      </c>
      <c r="D21" s="56" t="str">
        <f>IF(LEN('Sprint 1 - Planification'!H20)&lt;&gt;0,'Sprint 1 - Planification'!H20,"")</f>
        <v/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 t="str">
        <f>IF(LEN('Sprint 1 - Planification'!B21)&lt;&gt;0,'Sprint 1 - Planification'!B21,"")</f>
        <v/>
      </c>
      <c r="C22" s="51" t="str">
        <f>IF(LEN('Sprint 1 - Planification'!C21)&lt;&gt;0,'Sprint 1 - Planification'!C21,"")</f>
        <v/>
      </c>
      <c r="D22" s="52" t="str">
        <f>IF(LEN('Sprint 1 - Planification'!H21)&lt;&gt;0,'Sprint 1 - Planification'!H21,"")</f>
        <v/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 t="str">
        <f>IF(LEN('Sprint 1 - Planification'!B22)&lt;&gt;0,'Sprint 1 - Planification'!B22,"")</f>
        <v/>
      </c>
      <c r="C23" s="54" t="str">
        <f>IF(LEN('Sprint 1 - Planification'!C22)&lt;&gt;0,'Sprint 1 - Planification'!C22,"")</f>
        <v/>
      </c>
      <c r="D23" s="55" t="str">
        <f>IF(LEN('Sprint 1 - Planification'!H22)&lt;&gt;0,'Sprint 1 - Planification'!H22,"")</f>
        <v/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 t="str">
        <f>IF(LEN('Sprint 1 - Planification'!B23)&lt;&gt;0,'Sprint 1 - Planification'!B23,"")</f>
        <v/>
      </c>
      <c r="C24" s="51" t="str">
        <f>IF(LEN('Sprint 1 - Planification'!C23)&lt;&gt;0,'Sprint 1 - Planification'!C23,"")</f>
        <v/>
      </c>
      <c r="D24" s="52" t="str">
        <f>IF(LEN('Sprint 1 - Planification'!H23)&lt;&gt;0,'Sprint 1 - Planification'!H23,"")</f>
        <v/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 t="str">
        <f>IF(LEN('Sprint 1 - Planification'!B24)&lt;&gt;0,'Sprint 1 - Planification'!B24,"")</f>
        <v/>
      </c>
      <c r="C25" s="54" t="str">
        <f>IF(LEN('Sprint 1 - Planification'!C24)&lt;&gt;0,'Sprint 1 - Planification'!C24,"")</f>
        <v/>
      </c>
      <c r="D25" s="56" t="str">
        <f>IF(LEN('Sprint 1 - Planification'!H24)&lt;&gt;0,'Sprint 1 - Planification'!H24,"")</f>
        <v/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4</v>
      </c>
      <c r="N44" s="3">
        <f t="shared" ref="N44:O44" si="5">COUNTIF(N9:N43,TRUE)</f>
        <v>4</v>
      </c>
      <c r="O44" s="3">
        <f t="shared" si="5"/>
        <v>0</v>
      </c>
      <c r="P44" s="3">
        <f>COUNTIF(P9:P43,FALSE)</f>
        <v>4</v>
      </c>
      <c r="R44" s="8"/>
    </row>
    <row r="45" spans="2:18" x14ac:dyDescent="0.25">
      <c r="M45" s="3">
        <f>SUM(M44:O44)</f>
        <v>8</v>
      </c>
      <c r="R45" s="8"/>
    </row>
    <row r="46" spans="2:18" x14ac:dyDescent="0.25">
      <c r="M46" s="3" t="str">
        <f>IF(M45=0, "aucun champ", IF(M45=1, "1 champ", M45 &amp; " champs"))</f>
        <v>8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 t="str">
        <f>'Sprint 1 - Planification'!B2:H2</f>
        <v>Nom du projet super cool que vous faites!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36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37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8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13</v>
      </c>
      <c r="D7" s="128" t="s">
        <v>26</v>
      </c>
      <c r="E7" s="126" t="s">
        <v>38</v>
      </c>
      <c r="F7" s="127"/>
      <c r="G7" s="132" t="s">
        <v>10</v>
      </c>
      <c r="H7" s="134" t="s">
        <v>24</v>
      </c>
      <c r="I7" s="136" t="s">
        <v>25</v>
      </c>
      <c r="M7" s="7"/>
    </row>
    <row r="8" spans="2:25" x14ac:dyDescent="0.25">
      <c r="B8" s="133"/>
      <c r="C8" s="131"/>
      <c r="D8" s="129"/>
      <c r="E8" s="67" t="s">
        <v>10</v>
      </c>
      <c r="F8" s="67" t="s">
        <v>24</v>
      </c>
      <c r="G8" s="133"/>
      <c r="H8" s="135"/>
      <c r="I8" s="137"/>
      <c r="M8" s="7"/>
    </row>
    <row r="9" spans="2:25" x14ac:dyDescent="0.25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 t="str">
        <f>IF(_xlfn.NUMBERVALUE('Sprint 2 - Bilan'!$E9)+_xlfn.NUMBERVALUE('Sprint 2 - Bilan'!$G9)=0,"",_xlfn.NUMBERVALUE('Sprint 2 - Bilan'!$E9)+_xlfn.NUMBERVALUE('Sprint 2 - Bilan'!$G9))</f>
        <v/>
      </c>
      <c r="F9" s="71" t="str">
        <f>IF(LEN('Sprint 2 - Bilan'!$H9)&lt;&gt;0,'Sprint 2 - Bilan'!$H9,IF(LEN('Sprint 2 - Bilan'!$F9)=0,"",'Sprint 2 - Bilan'!$F9))</f>
        <v/>
      </c>
      <c r="G9" s="109"/>
      <c r="H9" s="110"/>
      <c r="I9" s="111"/>
      <c r="M9" s="3" t="b">
        <f>OR(AND(NOT(P9),LEN($G9)=0),AND(LEN($H9)&gt;0,LEN($G9)=0))</f>
        <v>1</v>
      </c>
      <c r="N9" s="3" t="b">
        <f>AND(NOT($P9),LEN($H9)=0)</f>
        <v>1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0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 t="str">
        <f>IF(_xlfn.NUMBERVALUE('Sprint 2 - Bilan'!$E10)+_xlfn.NUMBERVALUE('Sprint 2 - Bilan'!$G10)=0,"",_xlfn.NUMBERVALUE('Sprint 2 - Bilan'!$E10)+_xlfn.NUMBERVALUE('Sprint 2 - Bilan'!$G10))</f>
        <v/>
      </c>
      <c r="F10" s="77" t="str">
        <f>IF(LEN('Sprint 2 - Bilan'!$H10)&lt;&gt;0,'Sprint 2 - Bilan'!$H10,IF(LEN('Sprint 2 - Bilan'!$F10)=0,"",'Sprint 2 - Bilan'!$F10))</f>
        <v/>
      </c>
      <c r="G10" s="112"/>
      <c r="H10" s="113"/>
      <c r="I10" s="114"/>
      <c r="M10" s="3" t="b">
        <f t="shared" ref="M10:M43" si="0">OR(AND(NOT(P10),LEN($G10)=0),AND(LEN($H10)&gt;0,LEN($G10)=0))</f>
        <v>1</v>
      </c>
      <c r="N10" s="3" t="b">
        <f t="shared" ref="N10:N43" si="1">AND(NOT($P10),LEN($H10)=0)</f>
        <v>1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0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str">
        <f>IF(_xlfn.NUMBERVALUE('Sprint 2 - Bilan'!$E11)+_xlfn.NUMBERVALUE('Sprint 2 - Bilan'!$G11)=0,"",_xlfn.NUMBERVALUE('Sprint 2 - Bilan'!$E11)+_xlfn.NUMBERVALUE('Sprint 2 - Bilan'!$G11))</f>
        <v/>
      </c>
      <c r="F11" s="78" t="str">
        <f>IF(LEN('Sprint 2 - Bilan'!$H11)&lt;&gt;0,'Sprint 2 - Bilan'!$H11,IF(LEN('Sprint 2 - Bilan'!$F11)=0,"",'Sprint 2 - Bilan'!$F11))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 t="str">
        <f>IF(_xlfn.NUMBERVALUE('Sprint 2 - Bilan'!$E12)+_xlfn.NUMBERVALUE('Sprint 2 - Bilan'!$G12)=0,"",_xlfn.NUMBERVALUE('Sprint 2 - Bilan'!$E12)+_xlfn.NUMBERVALUE('Sprint 2 - Bilan'!$G12))</f>
        <v/>
      </c>
      <c r="F12" s="77" t="str">
        <f>IF(LEN('Sprint 2 - Bilan'!$H12)&lt;&gt;0,'Sprint 2 - Bilan'!$H12,IF(LEN('Sprint 2 - Bilan'!$F12)=0,"",'Sprint 2 - Bilan'!$F12))</f>
        <v/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25">
      <c r="B13" s="53" t="str">
        <f>IF(LEN('Sprint 1 - Planification'!B12)&lt;&gt;0,'Sprint 1 - Planification'!B12,"")</f>
        <v/>
      </c>
      <c r="C13" s="54" t="str">
        <f>IF(LEN('Sprint 1 - Planification'!C12)&lt;&gt;0,'Sprint 1 - Planification'!C12,"")</f>
        <v/>
      </c>
      <c r="D13" s="56" t="str">
        <f>IF(LEN('Sprint 1 - Planification'!H12)&lt;&gt;0,'Sprint 1 - Planification'!H12,"")</f>
        <v/>
      </c>
      <c r="E13" s="75" t="str">
        <f>IF(_xlfn.NUMBERVALUE('Sprint 2 - Bilan'!$E13)+_xlfn.NUMBERVALUE('Sprint 2 - Bilan'!$G13)=0,"",_xlfn.NUMBERVALUE('Sprint 2 - Bilan'!$E13)+_xlfn.NUMBERVALUE('Sprint 2 - Bilan'!$G13))</f>
        <v/>
      </c>
      <c r="F13" s="79" t="str">
        <f>IF(LEN('Sprint 2 - Bilan'!$H13)&lt;&gt;0,'Sprint 2 - Bilan'!$H13,IF(LEN('Sprint 2 - Bilan'!$F13)=0,"",'Sprint 2 - Bilan'!$F13))</f>
        <v/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17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 t="str">
        <f>IF(LEN('Sprint 1 - Planification'!B13)&lt;&gt;0,'Sprint 1 - Planification'!B13,"")</f>
        <v/>
      </c>
      <c r="C14" s="51" t="str">
        <f>IF(LEN('Sprint 1 - Planification'!C13)&lt;&gt;0,'Sprint 1 - Planification'!C13,"")</f>
        <v/>
      </c>
      <c r="D14" s="52" t="str">
        <f>IF(LEN('Sprint 1 - Planification'!H13)&lt;&gt;0,'Sprint 1 - Planification'!H13,"")</f>
        <v/>
      </c>
      <c r="E14" s="73" t="str">
        <f>IF(_xlfn.NUMBERVALUE('Sprint 2 - Bilan'!$E14)+_xlfn.NUMBERVALUE('Sprint 2 - Bilan'!$G14)=0,"",_xlfn.NUMBERVALUE('Sprint 2 - Bilan'!$E14)+_xlfn.NUMBERVALUE('Sprint 2 - Bilan'!$G14))</f>
        <v/>
      </c>
      <c r="F14" s="77" t="str">
        <f>IF(LEN('Sprint 2 - Bilan'!$H14)&lt;&gt;0,'Sprint 2 - Bilan'!$H14,IF(LEN('Sprint 2 - Bilan'!$F14)=0,"",'Sprint 2 - Bilan'!$F14))</f>
        <v/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16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 t="str">
        <f>IF(LEN('Sprint 1 - Planification'!B14)&lt;&gt;0,'Sprint 1 - Planification'!B14,"")</f>
        <v/>
      </c>
      <c r="C15" s="54" t="str">
        <f>IF(LEN('Sprint 1 - Planification'!C14)&lt;&gt;0,'Sprint 1 - Planification'!C14,"")</f>
        <v/>
      </c>
      <c r="D15" s="56" t="str">
        <f>IF(LEN('Sprint 1 - Planification'!H14)&lt;&gt;0,'Sprint 1 - Planification'!H14,"")</f>
        <v/>
      </c>
      <c r="E15" s="75" t="str">
        <f>IF(_xlfn.NUMBERVALUE('Sprint 2 - Bilan'!$E15)+_xlfn.NUMBERVALUE('Sprint 2 - Bilan'!$G15)=0,"",_xlfn.NUMBERVALUE('Sprint 2 - Bilan'!$E15)+_xlfn.NUMBERVALUE('Sprint 2 - Bilan'!$G15))</f>
        <v/>
      </c>
      <c r="F15" s="79" t="str">
        <f>IF(LEN('Sprint 2 - Bilan'!$H15)&lt;&gt;0,'Sprint 2 - Bilan'!$H15,IF(LEN('Sprint 2 - Bilan'!$F15)=0,"",'Sprint 2 - Bilan'!$F15))</f>
        <v/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 t="str">
        <f>IF(LEN('Sprint 1 - Planification'!B15)&lt;&gt;0,'Sprint 1 - Planification'!B15,"")</f>
        <v/>
      </c>
      <c r="C16" s="51" t="str">
        <f>IF(LEN('Sprint 1 - Planification'!C15)&lt;&gt;0,'Sprint 1 - Planification'!C15,"")</f>
        <v/>
      </c>
      <c r="D16" s="52" t="str">
        <f>IF(LEN('Sprint 1 - Planification'!H15)&lt;&gt;0,'Sprint 1 - Planification'!H15,"")</f>
        <v/>
      </c>
      <c r="E16" s="73" t="str">
        <f>IF(_xlfn.NUMBERVALUE('Sprint 2 - Bilan'!$E16)+_xlfn.NUMBERVALUE('Sprint 2 - Bilan'!$G16)=0,"",_xlfn.NUMBERVALUE('Sprint 2 - Bilan'!$E16)+_xlfn.NUMBERVALUE('Sprint 2 - Bilan'!$G16))</f>
        <v/>
      </c>
      <c r="F16" s="77" t="str">
        <f>IF(LEN('Sprint 2 - Bilan'!$H16)&lt;&gt;0,'Sprint 2 - Bilan'!$H16,IF(LEN('Sprint 2 - Bilan'!$F16)=0,"",'Sprint 2 - Bilan'!$F16))</f>
        <v/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4</v>
      </c>
      <c r="W16" s="4" t="str">
        <f>IF(V16=0,"",IF(V16=1,"Une tâche n'a pas été terminée!",CONCATENATE(V16," tâches n'ont pas été terminé!")))</f>
        <v>4 tâches n'ont pas été terminé!</v>
      </c>
    </row>
    <row r="17" spans="2:18" x14ac:dyDescent="0.25">
      <c r="B17" s="53" t="str">
        <f>IF(LEN('Sprint 1 - Planification'!B16)&lt;&gt;0,'Sprint 1 - Planification'!B16,"")</f>
        <v/>
      </c>
      <c r="C17" s="54" t="str">
        <f>IF(LEN('Sprint 1 - Planification'!C16)&lt;&gt;0,'Sprint 1 - Planification'!C16,"")</f>
        <v/>
      </c>
      <c r="D17" s="55" t="str">
        <f>IF(LEN('Sprint 1 - Planification'!H16)&lt;&gt;0,'Sprint 1 - Planification'!H16,"")</f>
        <v/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5">
      <c r="B18" s="50" t="str">
        <f>IF(LEN('Sprint 1 - Planification'!B17)&lt;&gt;0,'Sprint 1 - Planification'!B17,"")</f>
        <v/>
      </c>
      <c r="C18" s="51" t="str">
        <f>IF(LEN('Sprint 1 - Planification'!C17)&lt;&gt;0,'Sprint 1 - Planification'!C17,"")</f>
        <v/>
      </c>
      <c r="D18" s="52" t="str">
        <f>IF(LEN('Sprint 1 - Planification'!H17)&lt;&gt;0,'Sprint 1 - Planification'!H17,"")</f>
        <v/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25">
      <c r="B19" s="53" t="str">
        <f>IF(LEN('Sprint 1 - Planification'!B18)&lt;&gt;0,'Sprint 1 - Planification'!B18,"")</f>
        <v/>
      </c>
      <c r="C19" s="54" t="str">
        <f>IF(LEN('Sprint 1 - Planification'!C18)&lt;&gt;0,'Sprint 1 - Planification'!C18,"")</f>
        <v/>
      </c>
      <c r="D19" s="56" t="str">
        <f>IF(LEN('Sprint 1 - Planification'!H18)&lt;&gt;0,'Sprint 1 - Planification'!H18,"")</f>
        <v/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25">
      <c r="B20" s="50" t="str">
        <f>IF(LEN('Sprint 1 - Planification'!B19)&lt;&gt;0,'Sprint 1 - Planification'!B19,"")</f>
        <v/>
      </c>
      <c r="C20" s="51" t="str">
        <f>IF(LEN('Sprint 1 - Planification'!C19)&lt;&gt;0,'Sprint 1 - Planification'!C19,"")</f>
        <v/>
      </c>
      <c r="D20" s="52" t="str">
        <f>IF(LEN('Sprint 1 - Planification'!H19)&lt;&gt;0,'Sprint 1 - Planification'!H19,"")</f>
        <v/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1</v>
      </c>
      <c r="R20" s="8"/>
    </row>
    <row r="21" spans="2:18" x14ac:dyDescent="0.25">
      <c r="B21" s="53" t="str">
        <f>IF(LEN('Sprint 1 - Planification'!B20)&lt;&gt;0,'Sprint 1 - Planification'!B20,"")</f>
        <v/>
      </c>
      <c r="C21" s="54" t="str">
        <f>IF(LEN('Sprint 1 - Planification'!C20)&lt;&gt;0,'Sprint 1 - Planification'!C20,"")</f>
        <v/>
      </c>
      <c r="D21" s="56" t="str">
        <f>IF(LEN('Sprint 1 - Planification'!H20)&lt;&gt;0,'Sprint 1 - Planification'!H20,"")</f>
        <v/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25">
      <c r="B22" s="50" t="str">
        <f>IF(LEN('Sprint 1 - Planification'!B21)&lt;&gt;0,'Sprint 1 - Planification'!B21,"")</f>
        <v/>
      </c>
      <c r="C22" s="51" t="str">
        <f>IF(LEN('Sprint 1 - Planification'!C21)&lt;&gt;0,'Sprint 1 - Planification'!C21,"")</f>
        <v/>
      </c>
      <c r="D22" s="52" t="str">
        <f>IF(LEN('Sprint 1 - Planification'!H21)&lt;&gt;0,'Sprint 1 - Planification'!H21,"")</f>
        <v/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25">
      <c r="B23" s="53" t="str">
        <f>IF(LEN('Sprint 1 - Planification'!B22)&lt;&gt;0,'Sprint 1 - Planification'!B22,"")</f>
        <v/>
      </c>
      <c r="C23" s="54" t="str">
        <f>IF(LEN('Sprint 1 - Planification'!C22)&lt;&gt;0,'Sprint 1 - Planification'!C22,"")</f>
        <v/>
      </c>
      <c r="D23" s="55" t="str">
        <f>IF(LEN('Sprint 1 - Planification'!H22)&lt;&gt;0,'Sprint 1 - Planification'!H22,"")</f>
        <v/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5">
      <c r="B24" s="50" t="str">
        <f>IF(LEN('Sprint 1 - Planification'!B23)&lt;&gt;0,'Sprint 1 - Planification'!B23,"")</f>
        <v/>
      </c>
      <c r="C24" s="51" t="str">
        <f>IF(LEN('Sprint 1 - Planification'!C23)&lt;&gt;0,'Sprint 1 - Planification'!C23,"")</f>
        <v/>
      </c>
      <c r="D24" s="52" t="str">
        <f>IF(LEN('Sprint 1 - Planification'!H23)&lt;&gt;0,'Sprint 1 - Planification'!H23,"")</f>
        <v/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 t="str">
        <f>IF(LEN('Sprint 1 - Planification'!B24)&lt;&gt;0,'Sprint 1 - Planification'!B24,"")</f>
        <v/>
      </c>
      <c r="C25" s="54" t="str">
        <f>IF(LEN('Sprint 1 - Planification'!C24)&lt;&gt;0,'Sprint 1 - Planification'!C24,"")</f>
        <v/>
      </c>
      <c r="D25" s="56" t="str">
        <f>IF(LEN('Sprint 1 - Planification'!H24)&lt;&gt;0,'Sprint 1 - Planification'!H24,"")</f>
        <v/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 t="str">
        <f>IF(LEN('Sprint 1 - Planification'!B25)&lt;&gt;0,'Sprint 1 - Planification'!B25,"")</f>
        <v/>
      </c>
      <c r="C26" s="51" t="str">
        <f>IF(LEN('Sprint 1 - Planification'!C25)&lt;&gt;0,'Sprint 1 - Planification'!C25,"")</f>
        <v/>
      </c>
      <c r="D26" s="52" t="str">
        <f>IF(LEN('Sprint 1 - Planification'!H25)&lt;&gt;0,'Sprint 1 - Planification'!H25,"")</f>
        <v/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 t="str">
        <f>IF(LEN('Sprint 1 - Planification'!B26)&lt;&gt;0,'Sprint 1 - Planification'!B26,"")</f>
        <v/>
      </c>
      <c r="C27" s="54" t="str">
        <f>IF(LEN('Sprint 1 - Planification'!C26)&lt;&gt;0,'Sprint 1 - Planification'!C26,"")</f>
        <v/>
      </c>
      <c r="D27" s="56" t="str">
        <f>IF(LEN('Sprint 1 - Planification'!H26)&lt;&gt;0,'Sprint 1 - Planification'!H26,"")</f>
        <v/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 t="str">
        <f>IF(LEN('Sprint 1 - Planification'!B27)&lt;&gt;0,'Sprint 1 - Planification'!B27,"")</f>
        <v/>
      </c>
      <c r="C28" s="51" t="str">
        <f>IF(LEN('Sprint 1 - Planification'!C27)&lt;&gt;0,'Sprint 1 - Planification'!C27,"")</f>
        <v/>
      </c>
      <c r="D28" s="52" t="str">
        <f>IF(LEN('Sprint 1 - Planification'!H27)&lt;&gt;0,'Sprint 1 - Planification'!H27,"")</f>
        <v/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 t="str">
        <f>IF(LEN('Sprint 1 - Planification'!B28)&lt;&gt;0,'Sprint 1 - Planification'!B28,"")</f>
        <v/>
      </c>
      <c r="C29" s="54" t="str">
        <f>IF(LEN('Sprint 1 - Planification'!C28)&lt;&gt;0,'Sprint 1 - Planification'!C28,"")</f>
        <v/>
      </c>
      <c r="D29" s="55" t="str">
        <f>IF(LEN('Sprint 1 - Planification'!H28)&lt;&gt;0,'Sprint 1 - Planification'!H28,"")</f>
        <v/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4</v>
      </c>
      <c r="N44" s="3">
        <f t="shared" ref="N44:O44" si="5">COUNTIF(N9:N43,TRUE)</f>
        <v>4</v>
      </c>
      <c r="O44" s="3">
        <f t="shared" si="5"/>
        <v>0</v>
      </c>
      <c r="P44" s="3">
        <f>COUNTIF(P9:P43,FALSE)</f>
        <v>4</v>
      </c>
      <c r="R44" s="8"/>
    </row>
    <row r="45" spans="2:18" x14ac:dyDescent="0.25">
      <c r="M45" s="3">
        <f>SUM(M44:O44)</f>
        <v>8</v>
      </c>
      <c r="R45" s="8"/>
    </row>
    <row r="46" spans="2:18" x14ac:dyDescent="0.25">
      <c r="M46" s="3" t="str">
        <f>IF(M45=0, "aucun champ", IF(M45=1, "1 champ", M45 &amp; " champs"))</f>
        <v>8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59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60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61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65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62</v>
      </c>
      <c r="C8" s="95">
        <f>L8</f>
        <v>4</v>
      </c>
      <c r="D8" s="96">
        <f>M8</f>
        <v>0</v>
      </c>
      <c r="E8" s="97">
        <f>N8</f>
        <v>0</v>
      </c>
      <c r="F8" s="101">
        <f>O8</f>
        <v>4</v>
      </c>
      <c r="G8" s="1"/>
      <c r="H8" s="1"/>
      <c r="L8" s="1">
        <f>'Sprint 1 - Planification'!AJ17</f>
        <v>4</v>
      </c>
      <c r="M8" s="1">
        <f>'Sprint 1 - Planification'!AJ18</f>
        <v>0</v>
      </c>
      <c r="N8" s="1">
        <f>'Sprint 1 - Planification'!AJ19</f>
        <v>0</v>
      </c>
      <c r="O8" s="1">
        <f>SUM(L8:N8)</f>
        <v>4</v>
      </c>
      <c r="P8" s="1"/>
      <c r="Q8" s="1"/>
      <c r="R8" s="1"/>
      <c r="S8" s="1"/>
    </row>
    <row r="9" spans="2:25" s="2" customFormat="1" ht="12.75" x14ac:dyDescent="0.25">
      <c r="B9" s="92" t="s">
        <v>63</v>
      </c>
      <c r="C9" s="98" t="str">
        <f t="shared" ref="C9:F10" si="0">DAY(L9)*24+HOUR(L9)&amp;"h"&amp;TEXT(MINUTE(L9),"00")</f>
        <v>12h30</v>
      </c>
      <c r="D9" s="99" t="str">
        <f t="shared" si="0"/>
        <v>0h00</v>
      </c>
      <c r="E9" s="100" t="str">
        <f t="shared" si="0"/>
        <v>0h00</v>
      </c>
      <c r="F9" s="102" t="str">
        <f t="shared" si="0"/>
        <v>12h30</v>
      </c>
      <c r="G9" s="1"/>
      <c r="H9" s="1"/>
      <c r="L9" s="1">
        <f>'Sprint 1 - Planification'!AD17</f>
        <v>0.5208333333333337</v>
      </c>
      <c r="M9" s="1">
        <f>'Sprint 1 - Planification'!AD18</f>
        <v>0</v>
      </c>
      <c r="N9" s="1">
        <f>'Sprint 1 - Planification'!AD19</f>
        <v>0</v>
      </c>
      <c r="O9" s="1">
        <f>SUM(L9:N9)</f>
        <v>0.5208333333333337</v>
      </c>
      <c r="P9" s="1" t="s">
        <v>67</v>
      </c>
      <c r="Q9" s="1">
        <f t="shared" ref="Q9:S10" si="1">DAY(L9)*24+HOUR(L9)+MINUTE(L9)/60</f>
        <v>12.5</v>
      </c>
      <c r="R9" s="1">
        <f t="shared" si="1"/>
        <v>0</v>
      </c>
      <c r="S9" s="1">
        <f t="shared" si="1"/>
        <v>0</v>
      </c>
      <c r="U9" s="2" t="s">
        <v>69</v>
      </c>
      <c r="V9" s="2">
        <f>COUNTIF('Sprint 1 - Planification'!E8:E42,"Essentielle")</f>
        <v>4</v>
      </c>
      <c r="X9" s="2" t="s">
        <v>71</v>
      </c>
      <c r="Y9" s="2">
        <f>COUNTIF('Sprint 1 - Planification'!F8:F42,1)</f>
        <v>2</v>
      </c>
    </row>
    <row r="10" spans="2:25" s="2" customFormat="1" ht="12.75" x14ac:dyDescent="0.25">
      <c r="B10" s="91" t="s">
        <v>64</v>
      </c>
      <c r="C10" s="95" t="str">
        <f t="shared" si="0"/>
        <v>0h00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0h00</v>
      </c>
      <c r="G10" s="1"/>
      <c r="H10" s="1"/>
      <c r="L10" s="1">
        <f>'Sprint 1 - Bilan'!T8</f>
        <v>0</v>
      </c>
      <c r="M10" s="1">
        <f>'Sprint 2 - Bilan'!V9</f>
        <v>0</v>
      </c>
      <c r="N10" s="1">
        <f>'Sprint 3 - Bilan'!V9</f>
        <v>0</v>
      </c>
      <c r="O10" s="1">
        <f>SUM(L10:N10)</f>
        <v>0</v>
      </c>
      <c r="P10" s="1" t="s">
        <v>68</v>
      </c>
      <c r="Q10" s="1">
        <f t="shared" si="1"/>
        <v>0</v>
      </c>
      <c r="R10" s="1">
        <f t="shared" si="1"/>
        <v>0</v>
      </c>
      <c r="S10" s="1">
        <f t="shared" si="1"/>
        <v>0</v>
      </c>
      <c r="U10" s="2" t="s">
        <v>70</v>
      </c>
      <c r="V10" s="2">
        <f>COUNTIF('Sprint 1 - Planification'!E8:E42,"Optionnelle")</f>
        <v>0</v>
      </c>
      <c r="X10" s="2" t="s">
        <v>72</v>
      </c>
      <c r="Y10" s="2">
        <f>COUNTIF('Sprint 1 - Planification'!F8:F42,2)</f>
        <v>2</v>
      </c>
    </row>
    <row r="11" spans="2:25" s="2" customFormat="1" ht="13.5" thickBot="1" x14ac:dyDescent="0.3">
      <c r="B11" s="103" t="s">
        <v>66</v>
      </c>
      <c r="C11" s="104">
        <f>L11</f>
        <v>4</v>
      </c>
      <c r="D11" s="105">
        <f>M11</f>
        <v>4</v>
      </c>
      <c r="E11" s="106">
        <f>N11</f>
        <v>4</v>
      </c>
      <c r="F11" s="107">
        <f>O11</f>
        <v>4</v>
      </c>
      <c r="G11" s="1"/>
      <c r="H11" s="1"/>
      <c r="L11" s="1">
        <f>'Sprint 1 - Bilan'!T15</f>
        <v>4</v>
      </c>
      <c r="M11" s="1">
        <f>'Sprint 2 - Bilan'!V16</f>
        <v>4</v>
      </c>
      <c r="N11" s="1">
        <f>'Sprint 3 - Bilan'!V16</f>
        <v>4</v>
      </c>
      <c r="O11" s="1">
        <f>N11</f>
        <v>4</v>
      </c>
      <c r="P11" s="1"/>
      <c r="Q11" s="1"/>
      <c r="R11" s="1"/>
      <c r="S11" s="1"/>
      <c r="X11" s="2" t="s">
        <v>73</v>
      </c>
      <c r="Y11" s="2">
        <f>COUNTIF('Sprint 1 - Planification'!F8:F42,3)</f>
        <v>0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39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40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14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41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47</v>
      </c>
      <c r="E8" s="1"/>
      <c r="F8" s="1"/>
      <c r="G8" s="1"/>
      <c r="H8" s="1"/>
    </row>
    <row r="9" spans="2:8" s="2" customFormat="1" ht="12.75" x14ac:dyDescent="0.25">
      <c r="B9" s="1"/>
      <c r="D9" s="84" t="s">
        <v>46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42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45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43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44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48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51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50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49</v>
      </c>
      <c r="E18" s="1"/>
      <c r="F18" s="1"/>
      <c r="G18" s="1"/>
      <c r="H18" s="1"/>
    </row>
    <row r="20" spans="2:8" ht="22.5" customHeight="1" thickBot="1" x14ac:dyDescent="0.25">
      <c r="B20" s="28" t="s">
        <v>52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53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55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54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56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57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58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74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75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jcdemers</cp:lastModifiedBy>
  <dcterms:created xsi:type="dcterms:W3CDTF">2014-08-28T21:52:02Z</dcterms:created>
  <dcterms:modified xsi:type="dcterms:W3CDTF">2014-09-04T01:01:57Z</dcterms:modified>
</cp:coreProperties>
</file>