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3\Project\Github folder\Project-Semester-3\Analyse Dossier\"/>
    </mc:Choice>
  </mc:AlternateContent>
  <bookViews>
    <workbookView xWindow="0" yWindow="0" windowWidth="23040" windowHeight="8508" activeTab="2"/>
  </bookViews>
  <sheets>
    <sheet name="Kosten" sheetId="1" r:id="rId1"/>
    <sheet name="Inkomsten" sheetId="2" r:id="rId2"/>
    <sheet name="Som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2" i="3"/>
  <c r="C3" i="3"/>
  <c r="N9" i="2"/>
  <c r="O9" i="2"/>
  <c r="P9" i="2"/>
  <c r="Q9" i="2"/>
  <c r="R9" i="2"/>
  <c r="S9" i="2"/>
  <c r="T9" i="2"/>
  <c r="U9" i="2"/>
  <c r="V9" i="2"/>
  <c r="W9" i="2"/>
  <c r="X9" i="2"/>
  <c r="Y9" i="2"/>
  <c r="N7" i="2"/>
  <c r="O7" i="2"/>
  <c r="P7" i="2"/>
  <c r="Q7" i="2"/>
  <c r="R7" i="2"/>
  <c r="S7" i="2"/>
  <c r="T7" i="2"/>
  <c r="U7" i="2"/>
  <c r="V7" i="2"/>
  <c r="W7" i="2"/>
  <c r="X7" i="2"/>
  <c r="Y7" i="2"/>
  <c r="N5" i="2"/>
  <c r="O5" i="2"/>
  <c r="P5" i="2"/>
  <c r="Q5" i="2"/>
  <c r="R5" i="2"/>
  <c r="S5" i="2"/>
  <c r="T5" i="2"/>
  <c r="U5" i="2"/>
  <c r="V5" i="2"/>
  <c r="W5" i="2"/>
  <c r="X5" i="2"/>
  <c r="Y5" i="2"/>
  <c r="N4" i="2"/>
  <c r="O4" i="2"/>
  <c r="P4" i="2"/>
  <c r="Q4" i="2"/>
  <c r="R4" i="2"/>
  <c r="S4" i="2"/>
  <c r="T4" i="2"/>
  <c r="U4" i="2"/>
  <c r="V4" i="2"/>
  <c r="W4" i="2"/>
  <c r="X4" i="2"/>
  <c r="Y4" i="2"/>
  <c r="N3" i="2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C9" i="1"/>
  <c r="B2" i="3"/>
  <c r="B4" i="3" s="1"/>
  <c r="C9" i="2"/>
  <c r="D9" i="2"/>
  <c r="E9" i="2"/>
  <c r="F9" i="2"/>
  <c r="G9" i="2"/>
  <c r="H9" i="2"/>
  <c r="I9" i="2"/>
  <c r="J9" i="2"/>
  <c r="K9" i="2"/>
  <c r="L9" i="2"/>
  <c r="M9" i="2"/>
  <c r="B9" i="2"/>
  <c r="C7" i="2"/>
  <c r="B7" i="2"/>
  <c r="D7" i="2"/>
  <c r="E7" i="2"/>
  <c r="F7" i="2"/>
  <c r="G7" i="2"/>
  <c r="H7" i="2"/>
  <c r="I7" i="2"/>
  <c r="J7" i="2"/>
  <c r="K7" i="2"/>
  <c r="L7" i="2"/>
  <c r="M7" i="2"/>
  <c r="C5" i="2"/>
  <c r="D5" i="2"/>
  <c r="E5" i="2"/>
  <c r="F5" i="2"/>
  <c r="G5" i="2"/>
  <c r="H5" i="2"/>
  <c r="I5" i="2"/>
  <c r="J5" i="2"/>
  <c r="K5" i="2"/>
  <c r="L5" i="2"/>
  <c r="M5" i="2"/>
  <c r="B5" i="2"/>
  <c r="C4" i="2"/>
  <c r="D4" i="2"/>
  <c r="E4" i="2"/>
  <c r="F4" i="2"/>
  <c r="G4" i="2"/>
  <c r="H4" i="2"/>
  <c r="I4" i="2"/>
  <c r="J4" i="2"/>
  <c r="K4" i="2"/>
  <c r="L4" i="2"/>
  <c r="M4" i="2"/>
  <c r="B4" i="2"/>
  <c r="D3" i="2"/>
  <c r="E3" i="2" s="1"/>
  <c r="F3" i="2" s="1"/>
  <c r="G3" i="2" s="1"/>
  <c r="H3" i="2" s="1"/>
  <c r="I3" i="2" s="1"/>
  <c r="J3" i="2" s="1"/>
  <c r="K3" i="2" s="1"/>
  <c r="L3" i="2" s="1"/>
  <c r="M3" i="2" s="1"/>
  <c r="C3" i="2"/>
  <c r="B3" i="2"/>
  <c r="B3" i="3"/>
  <c r="B9" i="1"/>
  <c r="B7" i="1" l="1"/>
  <c r="B6" i="1"/>
  <c r="B5" i="1"/>
  <c r="B4" i="1"/>
</calcChain>
</file>

<file path=xl/sharedStrings.xml><?xml version="1.0" encoding="utf-8"?>
<sst xmlns="http://schemas.openxmlformats.org/spreadsheetml/2006/main" count="46" uniqueCount="44">
  <si>
    <t>Werkuren</t>
  </si>
  <si>
    <t>Kantoorinrichting</t>
  </si>
  <si>
    <t>Huur kantoor</t>
  </si>
  <si>
    <t>Server hosting</t>
  </si>
  <si>
    <t>Database hosting</t>
  </si>
  <si>
    <t>Vervoerskosten</t>
  </si>
  <si>
    <t>Reclame</t>
  </si>
  <si>
    <t>Som</t>
  </si>
  <si>
    <t>Jaar 1</t>
  </si>
  <si>
    <t>Inkomsten</t>
  </si>
  <si>
    <t>Kosten</t>
  </si>
  <si>
    <t>Totaal</t>
  </si>
  <si>
    <t>Maand 1</t>
  </si>
  <si>
    <t>Maand 2</t>
  </si>
  <si>
    <t>Maand 3</t>
  </si>
  <si>
    <t>Maand 4</t>
  </si>
  <si>
    <t>Maand 5</t>
  </si>
  <si>
    <t>Maand 6</t>
  </si>
  <si>
    <t>Maand 7</t>
  </si>
  <si>
    <t>Maand 8</t>
  </si>
  <si>
    <t>Maand 9</t>
  </si>
  <si>
    <t>Maand 10</t>
  </si>
  <si>
    <t>Maand 11</t>
  </si>
  <si>
    <t>Maand 12</t>
  </si>
  <si>
    <t>Aantal actieve gebruikers</t>
  </si>
  <si>
    <t>Aantal nieuwe gebruikers</t>
  </si>
  <si>
    <t>Geschat aantal season pass</t>
  </si>
  <si>
    <t>Waarde verkochte season pass</t>
  </si>
  <si>
    <t>Geschat gemiddelde waarde microtransactions</t>
  </si>
  <si>
    <t>Totale waarde microtransactions</t>
  </si>
  <si>
    <t>Totale verwachte inkomsten</t>
  </si>
  <si>
    <t>Jaar 2</t>
  </si>
  <si>
    <t>Maand 13</t>
  </si>
  <si>
    <t>Maand 14</t>
  </si>
  <si>
    <t>Maand 15</t>
  </si>
  <si>
    <t>Maand 16</t>
  </si>
  <si>
    <t>Maand 17</t>
  </si>
  <si>
    <t>Maand 18</t>
  </si>
  <si>
    <t>Maand 19</t>
  </si>
  <si>
    <t>Maand 20</t>
  </si>
  <si>
    <t>Maand 21</t>
  </si>
  <si>
    <t>Maand 22</t>
  </si>
  <si>
    <t>Maand 23</t>
  </si>
  <si>
    <t>Maand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</si>
</sst>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/>
    <xf numFmtId="1" fontId="0" fillId="0" borderId="0" xfId="0" applyNumberFormat="1"/>
    <xf numFmtId="44" fontId="0" fillId="0" borderId="1" xfId="1" applyFont="1" applyBorder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I8" sqref="I8"/>
    </sheetView>
  </sheetViews>
  <sheetFormatPr defaultRowHeight="14.4" x14ac:dyDescent="0.3"/>
  <cols>
    <col min="1" max="1" width="15.109375" bestFit="1" customWidth="1"/>
    <col min="2" max="2" width="12.21875" bestFit="1" customWidth="1"/>
    <col min="3" max="3" width="11.21875" bestFit="1" customWidth="1"/>
  </cols>
  <sheetData>
    <row r="1" spans="1:3" x14ac:dyDescent="0.3">
      <c r="B1" t="s">
        <v>8</v>
      </c>
      <c r="C1" t="s">
        <v>31</v>
      </c>
    </row>
    <row r="2" spans="1:3" x14ac:dyDescent="0.3">
      <c r="A2" t="s">
        <v>0</v>
      </c>
      <c r="B2" s="1">
        <v>86400</v>
      </c>
      <c r="C2" s="1">
        <v>50000</v>
      </c>
    </row>
    <row r="3" spans="1:3" x14ac:dyDescent="0.3">
      <c r="A3" t="s">
        <v>1</v>
      </c>
      <c r="B3" s="1">
        <v>5000</v>
      </c>
      <c r="C3" s="1"/>
    </row>
    <row r="4" spans="1:3" x14ac:dyDescent="0.3">
      <c r="A4" t="s">
        <v>2</v>
      </c>
      <c r="B4" s="1">
        <f>1500*12</f>
        <v>18000</v>
      </c>
      <c r="C4" s="1">
        <v>18000</v>
      </c>
    </row>
    <row r="5" spans="1:3" x14ac:dyDescent="0.3">
      <c r="A5" t="s">
        <v>3</v>
      </c>
      <c r="B5" s="1">
        <f>150 *12</f>
        <v>1800</v>
      </c>
      <c r="C5" s="1">
        <v>2500</v>
      </c>
    </row>
    <row r="6" spans="1:3" x14ac:dyDescent="0.3">
      <c r="A6" t="s">
        <v>4</v>
      </c>
      <c r="B6" s="1">
        <f>20*10</f>
        <v>200</v>
      </c>
      <c r="C6" s="1">
        <v>400</v>
      </c>
    </row>
    <row r="7" spans="1:3" x14ac:dyDescent="0.3">
      <c r="A7" t="s">
        <v>5</v>
      </c>
      <c r="B7" s="1">
        <f>100*4*12</f>
        <v>4800</v>
      </c>
      <c r="C7" s="1">
        <v>4800</v>
      </c>
    </row>
    <row r="8" spans="1:3" x14ac:dyDescent="0.3">
      <c r="A8" t="s">
        <v>6</v>
      </c>
      <c r="B8" s="1">
        <v>1000</v>
      </c>
      <c r="C8" s="1">
        <v>2000</v>
      </c>
    </row>
    <row r="9" spans="1:3" x14ac:dyDescent="0.3">
      <c r="A9" s="2" t="s">
        <v>7</v>
      </c>
      <c r="B9" s="3">
        <f>SUM(B2:B8)</f>
        <v>117200</v>
      </c>
      <c r="C9" s="6">
        <f>SUM(C2:C8)</f>
        <v>77700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opLeftCell="H1" workbookViewId="0">
      <selection activeCell="F16" sqref="F16"/>
    </sheetView>
  </sheetViews>
  <sheetFormatPr defaultRowHeight="14.4" x14ac:dyDescent="0.3"/>
  <cols>
    <col min="1" max="1" width="39.77734375" bestFit="1" customWidth="1"/>
    <col min="2" max="4" width="8.77734375" bestFit="1" customWidth="1"/>
    <col min="5" max="11" width="10.21875" bestFit="1" customWidth="1"/>
    <col min="12" max="25" width="11.21875" bestFit="1" customWidth="1"/>
  </cols>
  <sheetData>
    <row r="1" spans="1:25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</row>
    <row r="2" spans="1:25" x14ac:dyDescent="0.3">
      <c r="A2" t="s">
        <v>25</v>
      </c>
      <c r="B2">
        <v>100</v>
      </c>
      <c r="C2">
        <v>200</v>
      </c>
      <c r="D2">
        <v>400</v>
      </c>
      <c r="E2">
        <v>700</v>
      </c>
      <c r="F2">
        <v>1100</v>
      </c>
      <c r="G2">
        <v>1500</v>
      </c>
      <c r="H2">
        <v>2000</v>
      </c>
      <c r="I2">
        <v>2600</v>
      </c>
      <c r="J2">
        <v>3500</v>
      </c>
      <c r="K2">
        <v>4500</v>
      </c>
      <c r="L2">
        <v>5600</v>
      </c>
      <c r="M2">
        <v>6800</v>
      </c>
      <c r="N2">
        <v>8000</v>
      </c>
      <c r="O2">
        <v>8300</v>
      </c>
      <c r="P2">
        <v>8200</v>
      </c>
      <c r="Q2">
        <v>8100</v>
      </c>
      <c r="R2">
        <v>8000</v>
      </c>
      <c r="S2">
        <v>8000</v>
      </c>
      <c r="T2">
        <v>7800</v>
      </c>
      <c r="U2">
        <v>7500</v>
      </c>
      <c r="V2">
        <v>7100</v>
      </c>
      <c r="W2">
        <v>6500</v>
      </c>
      <c r="X2">
        <v>6300</v>
      </c>
      <c r="Y2">
        <v>6000</v>
      </c>
    </row>
    <row r="3" spans="1:25" x14ac:dyDescent="0.3">
      <c r="A3" t="s">
        <v>24</v>
      </c>
      <c r="B3">
        <f>0.45*(SUM(B2))</f>
        <v>45</v>
      </c>
      <c r="C3" s="5">
        <f>0.45*C2+0.45*B3</f>
        <v>110.25</v>
      </c>
      <c r="D3" s="5">
        <f t="shared" ref="D3:M3" si="0">0.45*D2+0.45*C3</f>
        <v>229.61250000000001</v>
      </c>
      <c r="E3" s="5">
        <f t="shared" si="0"/>
        <v>418.325625</v>
      </c>
      <c r="F3" s="5">
        <f t="shared" si="0"/>
        <v>683.24653124999998</v>
      </c>
      <c r="G3" s="5">
        <f t="shared" si="0"/>
        <v>982.46093906250007</v>
      </c>
      <c r="H3" s="5">
        <f t="shared" si="0"/>
        <v>1342.1074225781251</v>
      </c>
      <c r="I3" s="5">
        <f t="shared" si="0"/>
        <v>1773.9483401601565</v>
      </c>
      <c r="J3" s="5">
        <f t="shared" si="0"/>
        <v>2373.2767530720703</v>
      </c>
      <c r="K3" s="5">
        <f t="shared" si="0"/>
        <v>3092.9745388824317</v>
      </c>
      <c r="L3" s="5">
        <f t="shared" si="0"/>
        <v>3911.8385424970943</v>
      </c>
      <c r="M3" s="5">
        <f t="shared" si="0"/>
        <v>4820.3273441236925</v>
      </c>
      <c r="N3" s="5">
        <f t="shared" ref="N3" si="1">0.45*N2+0.45*M3</f>
        <v>5769.1473048556618</v>
      </c>
      <c r="O3" s="5">
        <f t="shared" ref="O3" si="2">0.45*O2+0.45*N3</f>
        <v>6331.1162871850483</v>
      </c>
      <c r="P3" s="5">
        <f t="shared" ref="P3" si="3">0.45*P2+0.45*O3</f>
        <v>6539.0023292332717</v>
      </c>
      <c r="Q3" s="5">
        <f t="shared" ref="Q3" si="4">0.45*Q2+0.45*P3</f>
        <v>6587.5510481549718</v>
      </c>
      <c r="R3" s="5">
        <f t="shared" ref="R3" si="5">0.45*R2+0.45*Q3</f>
        <v>6564.3979716697377</v>
      </c>
      <c r="S3" s="5">
        <f t="shared" ref="S3" si="6">0.45*S2+0.45*R3</f>
        <v>6553.9790872513822</v>
      </c>
      <c r="T3" s="5">
        <f t="shared" ref="T3" si="7">0.45*T2+0.45*S3</f>
        <v>6459.2905892631225</v>
      </c>
      <c r="U3" s="5">
        <f t="shared" ref="U3" si="8">0.45*U2+0.45*T3</f>
        <v>6281.6807651684048</v>
      </c>
      <c r="V3" s="5">
        <f t="shared" ref="V3" si="9">0.45*V2+0.45*U3</f>
        <v>6021.7563443257823</v>
      </c>
      <c r="W3" s="5">
        <f t="shared" ref="W3" si="10">0.45*W2+0.45*V3</f>
        <v>5634.7903549466027</v>
      </c>
      <c r="X3" s="5">
        <f t="shared" ref="X3" si="11">0.45*X2+0.45*W3</f>
        <v>5370.6556597259714</v>
      </c>
      <c r="Y3" s="5">
        <f t="shared" ref="Y3" si="12">0.45*Y2+0.45*X3</f>
        <v>5116.7950468766867</v>
      </c>
    </row>
    <row r="4" spans="1:25" x14ac:dyDescent="0.3">
      <c r="A4" t="s">
        <v>26</v>
      </c>
      <c r="B4" s="5">
        <f>0.05*B3</f>
        <v>2.25</v>
      </c>
      <c r="C4" s="5">
        <f t="shared" ref="C4:M4" si="13">0.05*C3</f>
        <v>5.5125000000000002</v>
      </c>
      <c r="D4" s="5">
        <f t="shared" si="13"/>
        <v>11.480625000000002</v>
      </c>
      <c r="E4" s="5">
        <f t="shared" si="13"/>
        <v>20.916281250000001</v>
      </c>
      <c r="F4" s="5">
        <f t="shared" si="13"/>
        <v>34.162326562499999</v>
      </c>
      <c r="G4" s="5">
        <f t="shared" si="13"/>
        <v>49.123046953125005</v>
      </c>
      <c r="H4" s="5">
        <f t="shared" si="13"/>
        <v>67.105371128906256</v>
      </c>
      <c r="I4" s="5">
        <f t="shared" si="13"/>
        <v>88.697417008007832</v>
      </c>
      <c r="J4" s="5">
        <f t="shared" si="13"/>
        <v>118.66383765360352</v>
      </c>
      <c r="K4" s="5">
        <f t="shared" si="13"/>
        <v>154.64872694412159</v>
      </c>
      <c r="L4" s="5">
        <f t="shared" si="13"/>
        <v>195.59192712485472</v>
      </c>
      <c r="M4" s="5">
        <f t="shared" si="13"/>
        <v>241.01636720618464</v>
      </c>
      <c r="N4" s="5">
        <f t="shared" ref="N4" si="14">0.05*N3</f>
        <v>288.45736524278311</v>
      </c>
      <c r="O4" s="5">
        <f t="shared" ref="O4" si="15">0.05*O3</f>
        <v>316.55581435925245</v>
      </c>
      <c r="P4" s="5">
        <f t="shared" ref="P4" si="16">0.05*P3</f>
        <v>326.95011646166358</v>
      </c>
      <c r="Q4" s="5">
        <f t="shared" ref="Q4" si="17">0.05*Q3</f>
        <v>329.37755240774862</v>
      </c>
      <c r="R4" s="5">
        <f t="shared" ref="R4" si="18">0.05*R3</f>
        <v>328.21989858348689</v>
      </c>
      <c r="S4" s="5">
        <f t="shared" ref="S4" si="19">0.05*S3</f>
        <v>327.69895436256911</v>
      </c>
      <c r="T4" s="5">
        <f t="shared" ref="T4" si="20">0.05*T3</f>
        <v>322.96452946315617</v>
      </c>
      <c r="U4" s="5">
        <f t="shared" ref="U4" si="21">0.05*U3</f>
        <v>314.08403825842026</v>
      </c>
      <c r="V4" s="5">
        <f t="shared" ref="V4" si="22">0.05*V3</f>
        <v>301.08781721628912</v>
      </c>
      <c r="W4" s="5">
        <f t="shared" ref="W4" si="23">0.05*W3</f>
        <v>281.73951774733013</v>
      </c>
      <c r="X4" s="5">
        <f t="shared" ref="X4" si="24">0.05*X3</f>
        <v>268.53278298629857</v>
      </c>
      <c r="Y4" s="5">
        <f t="shared" ref="Y4" si="25">0.05*Y3</f>
        <v>255.83975234383433</v>
      </c>
    </row>
    <row r="5" spans="1:25" x14ac:dyDescent="0.3">
      <c r="A5" t="s">
        <v>27</v>
      </c>
      <c r="B5" s="1">
        <f>ROUND(B4,0)*15</f>
        <v>30</v>
      </c>
      <c r="C5" s="1">
        <f t="shared" ref="C5:M5" si="26">ROUND(C4,0)*15</f>
        <v>90</v>
      </c>
      <c r="D5" s="1">
        <f t="shared" si="26"/>
        <v>165</v>
      </c>
      <c r="E5" s="1">
        <f t="shared" si="26"/>
        <v>315</v>
      </c>
      <c r="F5" s="1">
        <f t="shared" si="26"/>
        <v>510</v>
      </c>
      <c r="G5" s="1">
        <f t="shared" si="26"/>
        <v>735</v>
      </c>
      <c r="H5" s="1">
        <f t="shared" si="26"/>
        <v>1005</v>
      </c>
      <c r="I5" s="1">
        <f t="shared" si="26"/>
        <v>1335</v>
      </c>
      <c r="J5" s="1">
        <f t="shared" si="26"/>
        <v>1785</v>
      </c>
      <c r="K5" s="1">
        <f t="shared" si="26"/>
        <v>2325</v>
      </c>
      <c r="L5" s="1">
        <f t="shared" si="26"/>
        <v>2940</v>
      </c>
      <c r="M5" s="1">
        <f t="shared" si="26"/>
        <v>3615</v>
      </c>
      <c r="N5" s="1">
        <f t="shared" ref="N5" si="27">ROUND(N4,0)*15</f>
        <v>4320</v>
      </c>
      <c r="O5" s="1">
        <f t="shared" ref="O5" si="28">ROUND(O4,0)*15</f>
        <v>4755</v>
      </c>
      <c r="P5" s="1">
        <f t="shared" ref="P5" si="29">ROUND(P4,0)*15</f>
        <v>4905</v>
      </c>
      <c r="Q5" s="1">
        <f t="shared" ref="Q5" si="30">ROUND(Q4,0)*15</f>
        <v>4935</v>
      </c>
      <c r="R5" s="1">
        <f t="shared" ref="R5" si="31">ROUND(R4,0)*15</f>
        <v>4920</v>
      </c>
      <c r="S5" s="1">
        <f t="shared" ref="S5" si="32">ROUND(S4,0)*15</f>
        <v>4920</v>
      </c>
      <c r="T5" s="1">
        <f t="shared" ref="T5" si="33">ROUND(T4,0)*15</f>
        <v>4845</v>
      </c>
      <c r="U5" s="1">
        <f t="shared" ref="U5" si="34">ROUND(U4,0)*15</f>
        <v>4710</v>
      </c>
      <c r="V5" s="1">
        <f t="shared" ref="V5" si="35">ROUND(V4,0)*15</f>
        <v>4515</v>
      </c>
      <c r="W5" s="1">
        <f t="shared" ref="W5" si="36">ROUND(W4,0)*15</f>
        <v>4230</v>
      </c>
      <c r="X5" s="1">
        <f t="shared" ref="X5" si="37">ROUND(X4,0)*15</f>
        <v>4035</v>
      </c>
      <c r="Y5" s="1">
        <f t="shared" ref="Y5" si="38">ROUND(Y4,0)*15</f>
        <v>3840</v>
      </c>
    </row>
    <row r="6" spans="1:25" x14ac:dyDescent="0.3">
      <c r="A6" t="s">
        <v>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</row>
    <row r="7" spans="1:25" x14ac:dyDescent="0.3">
      <c r="A7" t="s">
        <v>29</v>
      </c>
      <c r="B7" s="1">
        <f>ROUND(B6,0)*B3</f>
        <v>90</v>
      </c>
      <c r="C7" s="1">
        <f>ROUND(C6,0)*C3</f>
        <v>220.5</v>
      </c>
      <c r="D7" s="1">
        <f t="shared" ref="C7:M7" si="39">ROUND(D6,0)*D3</f>
        <v>459.22500000000002</v>
      </c>
      <c r="E7" s="1">
        <f t="shared" si="39"/>
        <v>836.65125</v>
      </c>
      <c r="F7" s="1">
        <f t="shared" si="39"/>
        <v>1366.4930625</v>
      </c>
      <c r="G7" s="1">
        <f t="shared" si="39"/>
        <v>1964.9218781250001</v>
      </c>
      <c r="H7" s="1">
        <f t="shared" si="39"/>
        <v>2684.2148451562502</v>
      </c>
      <c r="I7" s="1">
        <f t="shared" si="39"/>
        <v>3547.896680320313</v>
      </c>
      <c r="J7" s="1">
        <f t="shared" si="39"/>
        <v>4746.5535061441406</v>
      </c>
      <c r="K7" s="1">
        <f t="shared" si="39"/>
        <v>6185.9490777648634</v>
      </c>
      <c r="L7" s="1">
        <f t="shared" si="39"/>
        <v>7823.6770849941886</v>
      </c>
      <c r="M7" s="1">
        <f t="shared" si="39"/>
        <v>9640.6546882473849</v>
      </c>
      <c r="N7" s="1">
        <f t="shared" ref="N7" si="40">ROUND(N6,0)*N3</f>
        <v>11538.294609711324</v>
      </c>
      <c r="O7" s="1">
        <f t="shared" ref="O7" si="41">ROUND(O6,0)*O3</f>
        <v>12662.232574370097</v>
      </c>
      <c r="P7" s="1">
        <f t="shared" ref="P7" si="42">ROUND(P6,0)*P3</f>
        <v>13078.004658466543</v>
      </c>
      <c r="Q7" s="1">
        <f t="shared" ref="Q7" si="43">ROUND(Q6,0)*Q3</f>
        <v>13175.102096309944</v>
      </c>
      <c r="R7" s="1">
        <f t="shared" ref="R7" si="44">ROUND(R6,0)*R3</f>
        <v>13128.795943339475</v>
      </c>
      <c r="S7" s="1">
        <f t="shared" ref="S7" si="45">ROUND(S6,0)*S3</f>
        <v>13107.958174502764</v>
      </c>
      <c r="T7" s="1">
        <f t="shared" ref="T7" si="46">ROUND(T6,0)*T3</f>
        <v>12918.581178526245</v>
      </c>
      <c r="U7" s="1">
        <f t="shared" ref="U7" si="47">ROUND(U6,0)*U3</f>
        <v>12563.36153033681</v>
      </c>
      <c r="V7" s="1">
        <f t="shared" ref="V7" si="48">ROUND(V6,0)*V3</f>
        <v>12043.512688651565</v>
      </c>
      <c r="W7" s="1">
        <f t="shared" ref="W7" si="49">ROUND(W6,0)*W3</f>
        <v>11269.580709893205</v>
      </c>
      <c r="X7" s="1">
        <f t="shared" ref="X7" si="50">ROUND(X6,0)*X3</f>
        <v>10741.311319451943</v>
      </c>
      <c r="Y7" s="1">
        <f t="shared" ref="Y7" si="51">ROUND(Y6,0)*Y3</f>
        <v>10233.590093753373</v>
      </c>
    </row>
    <row r="9" spans="1:25" x14ac:dyDescent="0.3">
      <c r="A9" t="s">
        <v>30</v>
      </c>
      <c r="B9" s="1">
        <f>B7+B5</f>
        <v>120</v>
      </c>
      <c r="C9" s="1">
        <f t="shared" ref="C9:Y9" si="52">C7+C5</f>
        <v>310.5</v>
      </c>
      <c r="D9" s="1">
        <f t="shared" si="52"/>
        <v>624.22500000000002</v>
      </c>
      <c r="E9" s="1">
        <f t="shared" si="52"/>
        <v>1151.6512499999999</v>
      </c>
      <c r="F9" s="1">
        <f t="shared" si="52"/>
        <v>1876.4930625</v>
      </c>
      <c r="G9" s="1">
        <f t="shared" si="52"/>
        <v>2699.9218781250001</v>
      </c>
      <c r="H9" s="1">
        <f t="shared" si="52"/>
        <v>3689.2148451562502</v>
      </c>
      <c r="I9" s="1">
        <f t="shared" si="52"/>
        <v>4882.896680320313</v>
      </c>
      <c r="J9" s="1">
        <f t="shared" si="52"/>
        <v>6531.5535061441406</v>
      </c>
      <c r="K9" s="1">
        <f t="shared" si="52"/>
        <v>8510.9490777648643</v>
      </c>
      <c r="L9" s="1">
        <f t="shared" si="52"/>
        <v>10763.677084994189</v>
      </c>
      <c r="M9" s="1">
        <f t="shared" si="52"/>
        <v>13255.654688247385</v>
      </c>
      <c r="N9" s="1">
        <f t="shared" si="52"/>
        <v>15858.294609711324</v>
      </c>
      <c r="O9" s="1">
        <f t="shared" si="52"/>
        <v>17417.232574370097</v>
      </c>
      <c r="P9" s="1">
        <f t="shared" si="52"/>
        <v>17983.004658466543</v>
      </c>
      <c r="Q9" s="1">
        <f t="shared" si="52"/>
        <v>18110.102096309944</v>
      </c>
      <c r="R9" s="1">
        <f t="shared" si="52"/>
        <v>18048.795943339475</v>
      </c>
      <c r="S9" s="1">
        <f t="shared" si="52"/>
        <v>18027.958174502764</v>
      </c>
      <c r="T9" s="1">
        <f t="shared" si="52"/>
        <v>17763.581178526245</v>
      </c>
      <c r="U9" s="1">
        <f t="shared" si="52"/>
        <v>17273.36153033681</v>
      </c>
      <c r="V9" s="1">
        <f t="shared" si="52"/>
        <v>16558.512688651565</v>
      </c>
      <c r="W9" s="1">
        <f t="shared" si="52"/>
        <v>15499.580709893205</v>
      </c>
      <c r="X9" s="1">
        <f t="shared" si="52"/>
        <v>14776.311319451943</v>
      </c>
      <c r="Y9" s="1">
        <f t="shared" si="52"/>
        <v>14073.590093753373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4" sqref="F4"/>
    </sheetView>
  </sheetViews>
  <sheetFormatPr defaultRowHeight="14.4" x14ac:dyDescent="0.3"/>
  <cols>
    <col min="1" max="1" width="9.5546875" bestFit="1" customWidth="1"/>
    <col min="2" max="2" width="12.88671875" bestFit="1" customWidth="1"/>
    <col min="3" max="3" width="12.21875" bestFit="1" customWidth="1"/>
  </cols>
  <sheetData>
    <row r="1" spans="1:3" x14ac:dyDescent="0.3">
      <c r="B1" t="s">
        <v>8</v>
      </c>
      <c r="C1" t="s">
        <v>31</v>
      </c>
    </row>
    <row r="2" spans="1:3" x14ac:dyDescent="0.3">
      <c r="A2" t="s">
        <v>9</v>
      </c>
      <c r="B2" s="4">
        <f>SUM(Inkomsten!B9:M9)</f>
        <v>54416.737073252145</v>
      </c>
      <c r="C2" s="4">
        <f>SUM(Inkomsten!M9:'Inkomsten'!Y9)</f>
        <v>214645.98026556068</v>
      </c>
    </row>
    <row r="3" spans="1:3" x14ac:dyDescent="0.3">
      <c r="A3" t="s">
        <v>10</v>
      </c>
      <c r="B3" s="4">
        <f>Kosten!B9</f>
        <v>117200</v>
      </c>
      <c r="C3" s="4">
        <f>Kosten!C9</f>
        <v>77700</v>
      </c>
    </row>
    <row r="4" spans="1:3" x14ac:dyDescent="0.3">
      <c r="A4" s="2" t="s">
        <v>11</v>
      </c>
      <c r="B4" s="3">
        <f>B2-B3</f>
        <v>-62783.262926747855</v>
      </c>
      <c r="C4" s="3">
        <f>C2-C3</f>
        <v>136945.98026556068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Kosten</vt:lpstr>
      <vt:lpstr>Inkomsten</vt:lpstr>
      <vt:lpstr>Som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2016-12-04T13:00:36Z</dcterms:created>
  <dcterms:modified xsi:type="dcterms:W3CDTF">2016-12-04T16:48:18Z</dcterms:modified>
</cp:coreProperties>
</file>