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3\Project\Github folder\Project-Semester-3\Analyse Dossier\"/>
    </mc:Choice>
  </mc:AlternateContent>
  <bookViews>
    <workbookView xWindow="0" yWindow="0" windowWidth="23040" windowHeight="8508" activeTab="3"/>
  </bookViews>
  <sheets>
    <sheet name="Kosten" sheetId="1" r:id="rId1"/>
    <sheet name="Inkomsten" sheetId="2" r:id="rId2"/>
    <sheet name="Som" sheetId="3" r:id="rId3"/>
    <sheet name="Breakeven calc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2" l="1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C11" i="2"/>
  <c r="D11" i="2"/>
  <c r="E11" i="2"/>
  <c r="F11" i="2"/>
  <c r="G11" i="2"/>
  <c r="H11" i="2"/>
  <c r="I11" i="2"/>
  <c r="B11" i="2"/>
  <c r="A2" i="4" l="1"/>
  <c r="D4" i="4" s="1"/>
  <c r="C2" i="3" l="1"/>
  <c r="B2" i="3"/>
  <c r="B9" i="2"/>
  <c r="C9" i="2"/>
  <c r="D9" i="2"/>
  <c r="E9" i="2"/>
  <c r="B3" i="2"/>
  <c r="B4" i="2" s="1"/>
  <c r="B5" i="2" s="1"/>
  <c r="C3" i="2"/>
  <c r="C4" i="2" s="1"/>
  <c r="C5" i="2" s="1"/>
  <c r="D3" i="2"/>
  <c r="E3" i="2"/>
  <c r="E4" i="2" s="1"/>
  <c r="E5" i="2" s="1"/>
  <c r="D4" i="2"/>
  <c r="D5" i="2" s="1"/>
  <c r="C22" i="1"/>
  <c r="B5" i="1"/>
  <c r="C3" i="3" l="1"/>
  <c r="F3" i="2"/>
  <c r="F7" i="2" s="1"/>
  <c r="G3" i="2" l="1"/>
  <c r="F4" i="2"/>
  <c r="F5" i="2" s="1"/>
  <c r="F9" i="2" s="1"/>
  <c r="B9" i="1"/>
  <c r="B8" i="1"/>
  <c r="B7" i="1"/>
  <c r="B6" i="1"/>
  <c r="B22" i="1" s="1"/>
  <c r="B3" i="3" s="1"/>
  <c r="G7" i="2" l="1"/>
  <c r="H3" i="2"/>
  <c r="G4" i="2"/>
  <c r="G5" i="2" s="1"/>
  <c r="I3" i="2" l="1"/>
  <c r="H4" i="2"/>
  <c r="H5" i="2" s="1"/>
  <c r="H7" i="2"/>
  <c r="G9" i="2"/>
  <c r="H9" i="2" l="1"/>
  <c r="J3" i="2"/>
  <c r="I7" i="2"/>
  <c r="I4" i="2"/>
  <c r="I5" i="2" s="1"/>
  <c r="K3" i="2" l="1"/>
  <c r="J4" i="2"/>
  <c r="J5" i="2" s="1"/>
  <c r="J7" i="2"/>
  <c r="J9" i="2" s="1"/>
  <c r="I9" i="2"/>
  <c r="L3" i="2" l="1"/>
  <c r="K7" i="2"/>
  <c r="K4" i="2"/>
  <c r="K5" i="2" s="1"/>
  <c r="K9" i="2" l="1"/>
  <c r="M3" i="2"/>
  <c r="L4" i="2"/>
  <c r="L5" i="2" s="1"/>
  <c r="L7" i="2"/>
  <c r="L9" i="2" l="1"/>
  <c r="N3" i="2"/>
  <c r="M4" i="2"/>
  <c r="M5" i="2" s="1"/>
  <c r="M7" i="2"/>
  <c r="M9" i="2" s="1"/>
  <c r="O3" i="2" l="1"/>
  <c r="N7" i="2"/>
  <c r="N4" i="2"/>
  <c r="N5" i="2" s="1"/>
  <c r="P3" i="2" l="1"/>
  <c r="O7" i="2"/>
  <c r="O4" i="2"/>
  <c r="O5" i="2" s="1"/>
  <c r="N9" i="2"/>
  <c r="O9" i="2" l="1"/>
  <c r="Q3" i="2"/>
  <c r="P4" i="2"/>
  <c r="P5" i="2" s="1"/>
  <c r="P7" i="2"/>
  <c r="P9" i="2" s="1"/>
  <c r="R3" i="2" l="1"/>
  <c r="Q4" i="2"/>
  <c r="Q5" i="2" s="1"/>
  <c r="Q7" i="2"/>
  <c r="Q9" i="2" l="1"/>
  <c r="S3" i="2"/>
  <c r="R7" i="2"/>
  <c r="R4" i="2"/>
  <c r="R5" i="2" s="1"/>
  <c r="B4" i="3" l="1"/>
  <c r="R9" i="2"/>
  <c r="T3" i="2"/>
  <c r="S4" i="2"/>
  <c r="S5" i="2" s="1"/>
  <c r="S7" i="2"/>
  <c r="S9" i="2" s="1"/>
  <c r="U3" i="2" l="1"/>
  <c r="T7" i="2"/>
  <c r="T9" i="2" s="1"/>
  <c r="T4" i="2"/>
  <c r="T5" i="2" s="1"/>
  <c r="V3" i="2" l="1"/>
  <c r="U4" i="2"/>
  <c r="U5" i="2" s="1"/>
  <c r="U7" i="2"/>
  <c r="U9" i="2" s="1"/>
  <c r="W3" i="2" l="1"/>
  <c r="V7" i="2"/>
  <c r="V4" i="2"/>
  <c r="V5" i="2" s="1"/>
  <c r="X3" i="2" l="1"/>
  <c r="W7" i="2"/>
  <c r="W4" i="2"/>
  <c r="W5" i="2" s="1"/>
  <c r="V9" i="2"/>
  <c r="W9" i="2" l="1"/>
  <c r="Y3" i="2"/>
  <c r="X7" i="2"/>
  <c r="X9" i="2" s="1"/>
  <c r="X4" i="2"/>
  <c r="X5" i="2" s="1"/>
  <c r="Z3" i="2" l="1"/>
  <c r="Y7" i="2"/>
  <c r="Y4" i="2"/>
  <c r="Y5" i="2" s="1"/>
  <c r="Y9" i="2" l="1"/>
  <c r="AA3" i="2"/>
  <c r="Z4" i="2"/>
  <c r="Z5" i="2" s="1"/>
  <c r="Z7" i="2"/>
  <c r="Z9" i="2" s="1"/>
  <c r="AB3" i="2" l="1"/>
  <c r="AA7" i="2"/>
  <c r="AA4" i="2"/>
  <c r="AA5" i="2" s="1"/>
  <c r="AC3" i="2" l="1"/>
  <c r="AB7" i="2"/>
  <c r="AB4" i="2"/>
  <c r="AB5" i="2" s="1"/>
  <c r="AA9" i="2"/>
  <c r="AC7" i="2" l="1"/>
  <c r="AC9" i="2" s="1"/>
  <c r="C4" i="3" s="1"/>
  <c r="B2" i="4" s="1"/>
  <c r="AC4" i="2"/>
  <c r="AC5" i="2" s="1"/>
  <c r="AB9" i="2"/>
  <c r="D5" i="4" l="1"/>
  <c r="D6" i="4" s="1"/>
  <c r="D8" i="4"/>
</calcChain>
</file>

<file path=xl/sharedStrings.xml><?xml version="1.0" encoding="utf-8"?>
<sst xmlns="http://schemas.openxmlformats.org/spreadsheetml/2006/main" count="63" uniqueCount="61">
  <si>
    <t>Kantoorinrichting</t>
  </si>
  <si>
    <t>Huur kantoor</t>
  </si>
  <si>
    <t>Server hosting</t>
  </si>
  <si>
    <t>Database hosting</t>
  </si>
  <si>
    <t>Vervoerskosten</t>
  </si>
  <si>
    <t>Reclame</t>
  </si>
  <si>
    <t>Som</t>
  </si>
  <si>
    <t>Jaar 1</t>
  </si>
  <si>
    <t>Inkomsten</t>
  </si>
  <si>
    <t>Kosten</t>
  </si>
  <si>
    <t>Totaal</t>
  </si>
  <si>
    <t>Maand 1</t>
  </si>
  <si>
    <t>Maand 2</t>
  </si>
  <si>
    <t>Maand 3</t>
  </si>
  <si>
    <t>Maand 4</t>
  </si>
  <si>
    <t>Maand 5</t>
  </si>
  <si>
    <t>Maand 6</t>
  </si>
  <si>
    <t>Maand 7</t>
  </si>
  <si>
    <t>Maand 8</t>
  </si>
  <si>
    <t>Maand 9</t>
  </si>
  <si>
    <t>Maand 10</t>
  </si>
  <si>
    <t>Maand 11</t>
  </si>
  <si>
    <t>Maand 12</t>
  </si>
  <si>
    <t>Aantal actieve gebruikers</t>
  </si>
  <si>
    <t>Aantal nieuwe gebruikers</t>
  </si>
  <si>
    <t>Geschat aantal season pass</t>
  </si>
  <si>
    <t>Waarde verkochte season pass</t>
  </si>
  <si>
    <t>Geschat gemiddelde waarde microtransactions</t>
  </si>
  <si>
    <t>Totale waarde microtransactions</t>
  </si>
  <si>
    <t>Totale verwachte inkomsten</t>
  </si>
  <si>
    <t>Jaar 2</t>
  </si>
  <si>
    <t>Maand 13</t>
  </si>
  <si>
    <t>Maand 14</t>
  </si>
  <si>
    <t>Maand 15</t>
  </si>
  <si>
    <t>Maand 16</t>
  </si>
  <si>
    <t>Maand 17</t>
  </si>
  <si>
    <t>Maand 18</t>
  </si>
  <si>
    <t>Maand 19</t>
  </si>
  <si>
    <t>Maand 20</t>
  </si>
  <si>
    <t>Maand 21</t>
  </si>
  <si>
    <t>Maand 22</t>
  </si>
  <si>
    <t>Maand 23</t>
  </si>
  <si>
    <t>Maand 24</t>
  </si>
  <si>
    <t>Werkuren development</t>
  </si>
  <si>
    <t>Werkuren onderhoud</t>
  </si>
  <si>
    <t>Aankopen hardware</t>
  </si>
  <si>
    <t>Licenties</t>
  </si>
  <si>
    <t>Maand 25</t>
  </si>
  <si>
    <t>Maand 26</t>
  </si>
  <si>
    <t>Maand 27</t>
  </si>
  <si>
    <t>Maand 28</t>
  </si>
  <si>
    <t>Jaar 1:</t>
  </si>
  <si>
    <t>Jaar 2:</t>
  </si>
  <si>
    <t>Bedrag om break even te zijn in jaar 2:</t>
  </si>
  <si>
    <t>Verdiend in jaar 2:</t>
  </si>
  <si>
    <t>Aantal dagen in jaar 2 om break even te zijn:</t>
  </si>
  <si>
    <t>Conclusie:</t>
  </si>
  <si>
    <t>Na 1 jaar en 328 dagen zullen we break even draaien als we de vooropgestelde playerbase en planning halen.</t>
  </si>
  <si>
    <t>Bruto winst na 2 jaar:</t>
  </si>
  <si>
    <t>De bruto winst na 2 jaar zal 17089,96 bedragen, dit is bruto winst</t>
  </si>
  <si>
    <t>Totaal aantal gebruikers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</si>
</sst>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&quot;€&quot;\ * #,##0.00_ ;_ &quot;€&quot;\ * \-#,##0.00_ ;_ &quot;€&quot;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0" fontId="0" fillId="0" borderId="1" xfId="0" applyBorder="1"/>
    <xf numFmtId="44" fontId="0" fillId="0" borderId="1" xfId="0" applyNumberFormat="1" applyBorder="1"/>
    <xf numFmtId="44" fontId="0" fillId="0" borderId="0" xfId="0" applyNumberFormat="1"/>
    <xf numFmtId="1" fontId="0" fillId="0" borderId="0" xfId="0" applyNumberFormat="1"/>
    <xf numFmtId="44" fontId="0" fillId="0" borderId="1" xfId="1" applyFont="1" applyBorder="1"/>
    <xf numFmtId="0" fontId="0" fillId="0" borderId="0" xfId="0" applyNumberFormat="1"/>
    <xf numFmtId="1" fontId="0" fillId="0" borderId="0" xfId="2" applyNumberFormat="1" applyFont="1"/>
  </cellXfs>
  <cellStyles count="3">
    <cellStyle name="Procent" xfId="2" builtinId="5"/>
    <cellStyle name="Standaard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Inkomsten!$A$11</c:f>
              <c:strCache>
                <c:ptCount val="1"/>
                <c:pt idx="0">
                  <c:v>Totaal aantal gebruikers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Inkomsten!$B$1:$AC$1</c:f>
              <c:strCache>
                <c:ptCount val="28"/>
                <c:pt idx="0">
                  <c:v>Maand 1</c:v>
                </c:pt>
                <c:pt idx="1">
                  <c:v>Maand 2</c:v>
                </c:pt>
                <c:pt idx="2">
                  <c:v>Maand 3</c:v>
                </c:pt>
                <c:pt idx="3">
                  <c:v>Maand 4</c:v>
                </c:pt>
                <c:pt idx="4">
                  <c:v>Maand 5</c:v>
                </c:pt>
                <c:pt idx="5">
                  <c:v>Maand 6</c:v>
                </c:pt>
                <c:pt idx="6">
                  <c:v>Maand 7</c:v>
                </c:pt>
                <c:pt idx="7">
                  <c:v>Maand 8</c:v>
                </c:pt>
                <c:pt idx="8">
                  <c:v>Maand 9</c:v>
                </c:pt>
                <c:pt idx="9">
                  <c:v>Maand 10</c:v>
                </c:pt>
                <c:pt idx="10">
                  <c:v>Maand 11</c:v>
                </c:pt>
                <c:pt idx="11">
                  <c:v>Maand 12</c:v>
                </c:pt>
                <c:pt idx="12">
                  <c:v>Maand 13</c:v>
                </c:pt>
                <c:pt idx="13">
                  <c:v>Maand 14</c:v>
                </c:pt>
                <c:pt idx="14">
                  <c:v>Maand 15</c:v>
                </c:pt>
                <c:pt idx="15">
                  <c:v>Maand 16</c:v>
                </c:pt>
                <c:pt idx="16">
                  <c:v>Maand 17</c:v>
                </c:pt>
                <c:pt idx="17">
                  <c:v>Maand 18</c:v>
                </c:pt>
                <c:pt idx="18">
                  <c:v>Maand 19</c:v>
                </c:pt>
                <c:pt idx="19">
                  <c:v>Maand 20</c:v>
                </c:pt>
                <c:pt idx="20">
                  <c:v>Maand 21</c:v>
                </c:pt>
                <c:pt idx="21">
                  <c:v>Maand 22</c:v>
                </c:pt>
                <c:pt idx="22">
                  <c:v>Maand 23</c:v>
                </c:pt>
                <c:pt idx="23">
                  <c:v>Maand 24</c:v>
                </c:pt>
                <c:pt idx="24">
                  <c:v>Maand 25</c:v>
                </c:pt>
                <c:pt idx="25">
                  <c:v>Maand 26</c:v>
                </c:pt>
                <c:pt idx="26">
                  <c:v>Maand 27</c:v>
                </c:pt>
                <c:pt idx="27">
                  <c:v>Maand 28</c:v>
                </c:pt>
              </c:strCache>
            </c:strRef>
          </c:cat>
          <c:val>
            <c:numRef>
              <c:f>Inkomsten!$B$11:$AC$11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300</c:v>
                </c:pt>
                <c:pt idx="6">
                  <c:v>700</c:v>
                </c:pt>
                <c:pt idx="7">
                  <c:v>1400</c:v>
                </c:pt>
                <c:pt idx="8">
                  <c:v>2500</c:v>
                </c:pt>
                <c:pt idx="9">
                  <c:v>4000</c:v>
                </c:pt>
                <c:pt idx="10">
                  <c:v>6000</c:v>
                </c:pt>
                <c:pt idx="11">
                  <c:v>8600</c:v>
                </c:pt>
                <c:pt idx="12">
                  <c:v>12100</c:v>
                </c:pt>
                <c:pt idx="13">
                  <c:v>16600</c:v>
                </c:pt>
                <c:pt idx="14">
                  <c:v>22200</c:v>
                </c:pt>
                <c:pt idx="15">
                  <c:v>29000</c:v>
                </c:pt>
                <c:pt idx="16">
                  <c:v>37000</c:v>
                </c:pt>
                <c:pt idx="17">
                  <c:v>45300</c:v>
                </c:pt>
                <c:pt idx="18">
                  <c:v>53500</c:v>
                </c:pt>
                <c:pt idx="19">
                  <c:v>61600</c:v>
                </c:pt>
                <c:pt idx="20">
                  <c:v>69600</c:v>
                </c:pt>
                <c:pt idx="21">
                  <c:v>77600</c:v>
                </c:pt>
                <c:pt idx="22">
                  <c:v>85400</c:v>
                </c:pt>
                <c:pt idx="23">
                  <c:v>92900</c:v>
                </c:pt>
                <c:pt idx="24">
                  <c:v>100000</c:v>
                </c:pt>
                <c:pt idx="25">
                  <c:v>106500</c:v>
                </c:pt>
                <c:pt idx="26">
                  <c:v>112800</c:v>
                </c:pt>
                <c:pt idx="27">
                  <c:v>118800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AA-48EB-9C6E-737C85B30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458368"/>
        <c:axId val="434456400"/>
      </c:lineChart>
      <c:catAx>
        <c:axId val="43445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4456400"/>
        <c:crosses val="autoZero"/>
        <c:auto val="1"/>
        <c:lblAlgn val="ctr"/>
        <c:lblOffset val="100"/>
        <c:noMultiLvlLbl val="0"/>
      </c:catAx>
      <c:valAx>
        <c:axId val="4344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445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12</xdr:row>
      <xdr:rowOff>114300</xdr:rowOff>
    </xdr:from>
    <xdr:to>
      <xdr:col>9</xdr:col>
      <xdr:colOff>571500</xdr:colOff>
      <xdr:row>27</xdr:row>
      <xdr:rowOff>114300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3" sqref="C3:C10"/>
    </sheetView>
  </sheetViews>
  <sheetFormatPr defaultRowHeight="14.4" x14ac:dyDescent="0.3"/>
  <cols>
    <col min="1" max="1" width="20.33203125" bestFit="1" customWidth="1"/>
    <col min="2" max="2" width="12.21875" bestFit="1" customWidth="1"/>
    <col min="3" max="3" width="11.21875" bestFit="1" customWidth="1"/>
  </cols>
  <sheetData>
    <row r="1" spans="1:3" x14ac:dyDescent="0.3">
      <c r="B1" t="s">
        <v>7</v>
      </c>
      <c r="C1" t="s">
        <v>30</v>
      </c>
    </row>
    <row r="2" spans="1:3" x14ac:dyDescent="0.3">
      <c r="A2" t="s">
        <v>43</v>
      </c>
      <c r="B2" s="1">
        <v>86400</v>
      </c>
    </row>
    <row r="3" spans="1:3" x14ac:dyDescent="0.3">
      <c r="A3" t="s">
        <v>44</v>
      </c>
      <c r="B3" s="1">
        <v>40000</v>
      </c>
      <c r="C3" s="1">
        <v>50000</v>
      </c>
    </row>
    <row r="4" spans="1:3" x14ac:dyDescent="0.3">
      <c r="A4" t="s">
        <v>0</v>
      </c>
      <c r="B4" s="1">
        <v>5000</v>
      </c>
      <c r="C4" s="1">
        <v>1000</v>
      </c>
    </row>
    <row r="5" spans="1:3" x14ac:dyDescent="0.3">
      <c r="A5" t="s">
        <v>45</v>
      </c>
      <c r="B5" s="1">
        <f>7500</f>
        <v>7500</v>
      </c>
      <c r="C5" s="1"/>
    </row>
    <row r="6" spans="1:3" x14ac:dyDescent="0.3">
      <c r="A6" t="s">
        <v>1</v>
      </c>
      <c r="B6" s="1">
        <f>1500*12</f>
        <v>18000</v>
      </c>
      <c r="C6" s="1">
        <v>18000</v>
      </c>
    </row>
    <row r="7" spans="1:3" x14ac:dyDescent="0.3">
      <c r="A7" t="s">
        <v>2</v>
      </c>
      <c r="B7" s="1">
        <f>150 *12</f>
        <v>1800</v>
      </c>
      <c r="C7" s="1">
        <v>2500</v>
      </c>
    </row>
    <row r="8" spans="1:3" x14ac:dyDescent="0.3">
      <c r="A8" t="s">
        <v>3</v>
      </c>
      <c r="B8" s="1">
        <f>20*10</f>
        <v>200</v>
      </c>
      <c r="C8" s="1">
        <v>400</v>
      </c>
    </row>
    <row r="9" spans="1:3" x14ac:dyDescent="0.3">
      <c r="A9" t="s">
        <v>4</v>
      </c>
      <c r="B9" s="1">
        <f>100*4*12</f>
        <v>4800</v>
      </c>
      <c r="C9" s="1">
        <v>4800</v>
      </c>
    </row>
    <row r="10" spans="1:3" x14ac:dyDescent="0.3">
      <c r="A10" t="s">
        <v>5</v>
      </c>
      <c r="B10" s="1">
        <v>1000</v>
      </c>
      <c r="C10" s="1">
        <v>2000</v>
      </c>
    </row>
    <row r="11" spans="1:3" x14ac:dyDescent="0.3">
      <c r="A11" t="s">
        <v>46</v>
      </c>
      <c r="B11" s="1">
        <v>200</v>
      </c>
      <c r="C11" s="1">
        <v>200</v>
      </c>
    </row>
    <row r="22" spans="1:3" x14ac:dyDescent="0.3">
      <c r="A22" s="2" t="s">
        <v>6</v>
      </c>
      <c r="B22" s="3">
        <f>SUM(B2:B10)</f>
        <v>164700</v>
      </c>
      <c r="C22" s="6">
        <f>SUM(C3:C11)</f>
        <v>78900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"/>
  <sheetViews>
    <sheetView topLeftCell="A4" workbookViewId="0">
      <selection activeCell="A11" activeCellId="1" sqref="A1:XFD1 A11:XFD11"/>
    </sheetView>
  </sheetViews>
  <sheetFormatPr defaultRowHeight="14.4" x14ac:dyDescent="0.3"/>
  <cols>
    <col min="1" max="1" width="39.77734375" bestFit="1" customWidth="1"/>
    <col min="2" max="4" width="8.77734375" bestFit="1" customWidth="1"/>
    <col min="5" max="11" width="10.21875" bestFit="1" customWidth="1"/>
    <col min="12" max="29" width="11.21875" bestFit="1" customWidth="1"/>
  </cols>
  <sheetData>
    <row r="1" spans="1:29" x14ac:dyDescent="0.3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47</v>
      </c>
      <c r="AA1" t="s">
        <v>48</v>
      </c>
      <c r="AB1" t="s">
        <v>49</v>
      </c>
      <c r="AC1" t="s">
        <v>50</v>
      </c>
    </row>
    <row r="2" spans="1:29" x14ac:dyDescent="0.3">
      <c r="A2" t="s">
        <v>24</v>
      </c>
      <c r="B2">
        <v>0</v>
      </c>
      <c r="C2">
        <v>0</v>
      </c>
      <c r="D2">
        <v>0</v>
      </c>
      <c r="E2">
        <v>0</v>
      </c>
      <c r="F2">
        <v>100</v>
      </c>
      <c r="G2">
        <v>200</v>
      </c>
      <c r="H2">
        <v>400</v>
      </c>
      <c r="I2">
        <v>700</v>
      </c>
      <c r="J2">
        <v>1100</v>
      </c>
      <c r="K2">
        <v>1500</v>
      </c>
      <c r="L2">
        <v>2000</v>
      </c>
      <c r="M2">
        <v>2600</v>
      </c>
      <c r="N2">
        <v>3500</v>
      </c>
      <c r="O2">
        <v>4500</v>
      </c>
      <c r="P2">
        <v>5600</v>
      </c>
      <c r="Q2">
        <v>6800</v>
      </c>
      <c r="R2">
        <v>8000</v>
      </c>
      <c r="S2">
        <v>8300</v>
      </c>
      <c r="T2">
        <v>8200</v>
      </c>
      <c r="U2">
        <v>8100</v>
      </c>
      <c r="V2">
        <v>8000</v>
      </c>
      <c r="W2">
        <v>8000</v>
      </c>
      <c r="X2">
        <v>7800</v>
      </c>
      <c r="Y2">
        <v>7500</v>
      </c>
      <c r="Z2">
        <v>7100</v>
      </c>
      <c r="AA2">
        <v>6500</v>
      </c>
      <c r="AB2">
        <v>6300</v>
      </c>
      <c r="AC2">
        <v>6000</v>
      </c>
    </row>
    <row r="3" spans="1:29" x14ac:dyDescent="0.3">
      <c r="A3" t="s">
        <v>23</v>
      </c>
      <c r="B3">
        <f t="shared" ref="B3:E3" si="0">0.45*(SUM(B2))</f>
        <v>0</v>
      </c>
      <c r="C3">
        <f t="shared" si="0"/>
        <v>0</v>
      </c>
      <c r="D3">
        <f t="shared" si="0"/>
        <v>0</v>
      </c>
      <c r="E3">
        <f t="shared" si="0"/>
        <v>0</v>
      </c>
      <c r="F3">
        <f>0.45*(SUM(F2))</f>
        <v>45</v>
      </c>
      <c r="G3" s="5">
        <f>0.45*G2+0.45*F3</f>
        <v>110.25</v>
      </c>
      <c r="H3" s="5">
        <f t="shared" ref="H3:Q3" si="1">0.45*H2+0.45*G3</f>
        <v>229.61250000000001</v>
      </c>
      <c r="I3" s="5">
        <f t="shared" si="1"/>
        <v>418.325625</v>
      </c>
      <c r="J3" s="5">
        <f t="shared" si="1"/>
        <v>683.24653124999998</v>
      </c>
      <c r="K3" s="5">
        <f t="shared" si="1"/>
        <v>982.46093906250007</v>
      </c>
      <c r="L3" s="5">
        <f t="shared" si="1"/>
        <v>1342.1074225781251</v>
      </c>
      <c r="M3" s="5">
        <f t="shared" si="1"/>
        <v>1773.9483401601565</v>
      </c>
      <c r="N3" s="5">
        <f t="shared" si="1"/>
        <v>2373.2767530720703</v>
      </c>
      <c r="O3" s="5">
        <f t="shared" si="1"/>
        <v>3092.9745388824317</v>
      </c>
      <c r="P3" s="5">
        <f t="shared" si="1"/>
        <v>3911.8385424970943</v>
      </c>
      <c r="Q3" s="5">
        <f t="shared" si="1"/>
        <v>4820.3273441236925</v>
      </c>
      <c r="R3" s="5">
        <f t="shared" ref="R3" si="2">0.45*R2+0.45*Q3</f>
        <v>5769.1473048556618</v>
      </c>
      <c r="S3" s="5">
        <f t="shared" ref="S3" si="3">0.45*S2+0.45*R3</f>
        <v>6331.1162871850483</v>
      </c>
      <c r="T3" s="5">
        <f t="shared" ref="T3" si="4">0.45*T2+0.45*S3</f>
        <v>6539.0023292332717</v>
      </c>
      <c r="U3" s="5">
        <f t="shared" ref="U3" si="5">0.45*U2+0.45*T3</f>
        <v>6587.5510481549718</v>
      </c>
      <c r="V3" s="5">
        <f t="shared" ref="V3" si="6">0.45*V2+0.45*U3</f>
        <v>6564.3979716697377</v>
      </c>
      <c r="W3" s="5">
        <f t="shared" ref="W3" si="7">0.45*W2+0.45*V3</f>
        <v>6553.9790872513822</v>
      </c>
      <c r="X3" s="5">
        <f t="shared" ref="X3" si="8">0.45*X2+0.45*W3</f>
        <v>6459.2905892631225</v>
      </c>
      <c r="Y3" s="5">
        <f t="shared" ref="Y3" si="9">0.45*Y2+0.45*X3</f>
        <v>6281.6807651684048</v>
      </c>
      <c r="Z3" s="5">
        <f t="shared" ref="Z3" si="10">0.45*Z2+0.45*Y3</f>
        <v>6021.7563443257823</v>
      </c>
      <c r="AA3" s="5">
        <f t="shared" ref="AA3" si="11">0.45*AA2+0.45*Z3</f>
        <v>5634.7903549466027</v>
      </c>
      <c r="AB3" s="5">
        <f t="shared" ref="AB3" si="12">0.45*AB2+0.45*AA3</f>
        <v>5370.6556597259714</v>
      </c>
      <c r="AC3" s="5">
        <f t="shared" ref="AC3" si="13">0.45*AC2+0.45*AB3</f>
        <v>5116.7950468766867</v>
      </c>
    </row>
    <row r="4" spans="1:29" x14ac:dyDescent="0.3">
      <c r="A4" t="s">
        <v>25</v>
      </c>
      <c r="B4" s="5">
        <f t="shared" ref="B4:E4" si="14">0.05*B3</f>
        <v>0</v>
      </c>
      <c r="C4" s="5">
        <f t="shared" si="14"/>
        <v>0</v>
      </c>
      <c r="D4" s="5">
        <f t="shared" si="14"/>
        <v>0</v>
      </c>
      <c r="E4" s="5">
        <f t="shared" si="14"/>
        <v>0</v>
      </c>
      <c r="F4" s="5">
        <f>0.05*F3</f>
        <v>2.25</v>
      </c>
      <c r="G4" s="5">
        <f t="shared" ref="G4:Q4" si="15">0.05*G3</f>
        <v>5.5125000000000002</v>
      </c>
      <c r="H4" s="5">
        <f t="shared" si="15"/>
        <v>11.480625000000002</v>
      </c>
      <c r="I4" s="5">
        <f t="shared" si="15"/>
        <v>20.916281250000001</v>
      </c>
      <c r="J4" s="5">
        <f t="shared" si="15"/>
        <v>34.162326562499999</v>
      </c>
      <c r="K4" s="5">
        <f t="shared" si="15"/>
        <v>49.123046953125005</v>
      </c>
      <c r="L4" s="5">
        <f t="shared" si="15"/>
        <v>67.105371128906256</v>
      </c>
      <c r="M4" s="5">
        <f t="shared" si="15"/>
        <v>88.697417008007832</v>
      </c>
      <c r="N4" s="5">
        <f t="shared" si="15"/>
        <v>118.66383765360352</v>
      </c>
      <c r="O4" s="5">
        <f t="shared" si="15"/>
        <v>154.64872694412159</v>
      </c>
      <c r="P4" s="5">
        <f t="shared" si="15"/>
        <v>195.59192712485472</v>
      </c>
      <c r="Q4" s="5">
        <f t="shared" si="15"/>
        <v>241.01636720618464</v>
      </c>
      <c r="R4" s="5">
        <f t="shared" ref="R4" si="16">0.05*R3</f>
        <v>288.45736524278311</v>
      </c>
      <c r="S4" s="5">
        <f t="shared" ref="S4" si="17">0.05*S3</f>
        <v>316.55581435925245</v>
      </c>
      <c r="T4" s="5">
        <f t="shared" ref="T4" si="18">0.05*T3</f>
        <v>326.95011646166358</v>
      </c>
      <c r="U4" s="5">
        <f t="shared" ref="U4" si="19">0.05*U3</f>
        <v>329.37755240774862</v>
      </c>
      <c r="V4" s="5">
        <f t="shared" ref="V4" si="20">0.05*V3</f>
        <v>328.21989858348689</v>
      </c>
      <c r="W4" s="5">
        <f t="shared" ref="W4" si="21">0.05*W3</f>
        <v>327.69895436256911</v>
      </c>
      <c r="X4" s="5">
        <f t="shared" ref="X4" si="22">0.05*X3</f>
        <v>322.96452946315617</v>
      </c>
      <c r="Y4" s="5">
        <f t="shared" ref="Y4" si="23">0.05*Y3</f>
        <v>314.08403825842026</v>
      </c>
      <c r="Z4" s="5">
        <f t="shared" ref="Z4" si="24">0.05*Z3</f>
        <v>301.08781721628912</v>
      </c>
      <c r="AA4" s="5">
        <f t="shared" ref="AA4" si="25">0.05*AA3</f>
        <v>281.73951774733013</v>
      </c>
      <c r="AB4" s="5">
        <f t="shared" ref="AB4" si="26">0.05*AB3</f>
        <v>268.53278298629857</v>
      </c>
      <c r="AC4" s="5">
        <f t="shared" ref="AC4" si="27">0.05*AC3</f>
        <v>255.83975234383433</v>
      </c>
    </row>
    <row r="5" spans="1:29" x14ac:dyDescent="0.3">
      <c r="A5" t="s">
        <v>26</v>
      </c>
      <c r="B5" s="1">
        <f t="shared" ref="B5:E5" si="28">ROUND(B4,0)*15</f>
        <v>0</v>
      </c>
      <c r="C5" s="1">
        <f t="shared" si="28"/>
        <v>0</v>
      </c>
      <c r="D5" s="1">
        <f t="shared" si="28"/>
        <v>0</v>
      </c>
      <c r="E5" s="1">
        <f t="shared" si="28"/>
        <v>0</v>
      </c>
      <c r="F5" s="1">
        <f>ROUND(F4,0)*15</f>
        <v>30</v>
      </c>
      <c r="G5" s="1">
        <f t="shared" ref="G5:Q5" si="29">ROUND(G4,0)*15</f>
        <v>90</v>
      </c>
      <c r="H5" s="1">
        <f t="shared" si="29"/>
        <v>165</v>
      </c>
      <c r="I5" s="1">
        <f t="shared" si="29"/>
        <v>315</v>
      </c>
      <c r="J5" s="1">
        <f t="shared" si="29"/>
        <v>510</v>
      </c>
      <c r="K5" s="1">
        <f t="shared" si="29"/>
        <v>735</v>
      </c>
      <c r="L5" s="1">
        <f t="shared" si="29"/>
        <v>1005</v>
      </c>
      <c r="M5" s="1">
        <f t="shared" si="29"/>
        <v>1335</v>
      </c>
      <c r="N5" s="1">
        <f t="shared" si="29"/>
        <v>1785</v>
      </c>
      <c r="O5" s="1">
        <f t="shared" si="29"/>
        <v>2325</v>
      </c>
      <c r="P5" s="1">
        <f t="shared" si="29"/>
        <v>2940</v>
      </c>
      <c r="Q5" s="1">
        <f t="shared" si="29"/>
        <v>3615</v>
      </c>
      <c r="R5" s="1">
        <f t="shared" ref="R5" si="30">ROUND(R4,0)*15</f>
        <v>4320</v>
      </c>
      <c r="S5" s="1">
        <f t="shared" ref="S5" si="31">ROUND(S4,0)*15</f>
        <v>4755</v>
      </c>
      <c r="T5" s="1">
        <f t="shared" ref="T5" si="32">ROUND(T4,0)*15</f>
        <v>4905</v>
      </c>
      <c r="U5" s="1">
        <f t="shared" ref="U5" si="33">ROUND(U4,0)*15</f>
        <v>4935</v>
      </c>
      <c r="V5" s="1">
        <f t="shared" ref="V5" si="34">ROUND(V4,0)*15</f>
        <v>4920</v>
      </c>
      <c r="W5" s="1">
        <f t="shared" ref="W5" si="35">ROUND(W4,0)*15</f>
        <v>4920</v>
      </c>
      <c r="X5" s="1">
        <f t="shared" ref="X5" si="36">ROUND(X4,0)*15</f>
        <v>4845</v>
      </c>
      <c r="Y5" s="1">
        <f t="shared" ref="Y5" si="37">ROUND(Y4,0)*15</f>
        <v>4710</v>
      </c>
      <c r="Z5" s="1">
        <f t="shared" ref="Z5" si="38">ROUND(Z4,0)*15</f>
        <v>4515</v>
      </c>
      <c r="AA5" s="1">
        <f t="shared" ref="AA5" si="39">ROUND(AA4,0)*15</f>
        <v>4230</v>
      </c>
      <c r="AB5" s="1">
        <f t="shared" ref="AB5" si="40">ROUND(AB4,0)*15</f>
        <v>4035</v>
      </c>
      <c r="AC5" s="1">
        <f t="shared" ref="AC5" si="41">ROUND(AC4,0)*15</f>
        <v>3840</v>
      </c>
    </row>
    <row r="6" spans="1:29" x14ac:dyDescent="0.3">
      <c r="A6" t="s">
        <v>27</v>
      </c>
      <c r="B6">
        <v>0</v>
      </c>
      <c r="C6">
        <v>0</v>
      </c>
      <c r="D6">
        <v>0</v>
      </c>
      <c r="E6">
        <v>0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</row>
    <row r="7" spans="1:29" x14ac:dyDescent="0.3">
      <c r="A7" t="s">
        <v>28</v>
      </c>
      <c r="B7">
        <v>0</v>
      </c>
      <c r="C7">
        <v>0</v>
      </c>
      <c r="D7">
        <v>0</v>
      </c>
      <c r="E7">
        <v>0</v>
      </c>
      <c r="F7" s="1">
        <f>ROUND(F6,0)*F3</f>
        <v>90</v>
      </c>
      <c r="G7" s="1">
        <f>ROUND(G6,0)*G3</f>
        <v>220.5</v>
      </c>
      <c r="H7" s="1">
        <f t="shared" ref="H7:Q7" si="42">ROUND(H6,0)*H3</f>
        <v>459.22500000000002</v>
      </c>
      <c r="I7" s="1">
        <f t="shared" si="42"/>
        <v>836.65125</v>
      </c>
      <c r="J7" s="1">
        <f t="shared" si="42"/>
        <v>1366.4930625</v>
      </c>
      <c r="K7" s="1">
        <f t="shared" si="42"/>
        <v>1964.9218781250001</v>
      </c>
      <c r="L7" s="1">
        <f t="shared" si="42"/>
        <v>2684.2148451562502</v>
      </c>
      <c r="M7" s="1">
        <f t="shared" si="42"/>
        <v>3547.896680320313</v>
      </c>
      <c r="N7" s="1">
        <f t="shared" si="42"/>
        <v>4746.5535061441406</v>
      </c>
      <c r="O7" s="1">
        <f t="shared" si="42"/>
        <v>6185.9490777648634</v>
      </c>
      <c r="P7" s="1">
        <f t="shared" si="42"/>
        <v>7823.6770849941886</v>
      </c>
      <c r="Q7" s="1">
        <f t="shared" si="42"/>
        <v>9640.6546882473849</v>
      </c>
      <c r="R7" s="1">
        <f t="shared" ref="R7" si="43">ROUND(R6,0)*R3</f>
        <v>11538.294609711324</v>
      </c>
      <c r="S7" s="1">
        <f t="shared" ref="S7" si="44">ROUND(S6,0)*S3</f>
        <v>12662.232574370097</v>
      </c>
      <c r="T7" s="1">
        <f t="shared" ref="T7" si="45">ROUND(T6,0)*T3</f>
        <v>13078.004658466543</v>
      </c>
      <c r="U7" s="1">
        <f t="shared" ref="U7" si="46">ROUND(U6,0)*U3</f>
        <v>13175.102096309944</v>
      </c>
      <c r="V7" s="1">
        <f t="shared" ref="V7" si="47">ROUND(V6,0)*V3</f>
        <v>13128.795943339475</v>
      </c>
      <c r="W7" s="1">
        <f t="shared" ref="W7" si="48">ROUND(W6,0)*W3</f>
        <v>13107.958174502764</v>
      </c>
      <c r="X7" s="1">
        <f t="shared" ref="X7" si="49">ROUND(X6,0)*X3</f>
        <v>12918.581178526245</v>
      </c>
      <c r="Y7" s="1">
        <f t="shared" ref="Y7" si="50">ROUND(Y6,0)*Y3</f>
        <v>12563.36153033681</v>
      </c>
      <c r="Z7" s="1">
        <f t="shared" ref="Z7" si="51">ROUND(Z6,0)*Z3</f>
        <v>12043.512688651565</v>
      </c>
      <c r="AA7" s="1">
        <f t="shared" ref="AA7" si="52">ROUND(AA6,0)*AA3</f>
        <v>11269.580709893205</v>
      </c>
      <c r="AB7" s="1">
        <f t="shared" ref="AB7" si="53">ROUND(AB6,0)*AB3</f>
        <v>10741.311319451943</v>
      </c>
      <c r="AC7" s="1">
        <f t="shared" ref="AC7" si="54">ROUND(AC6,0)*AC3</f>
        <v>10233.590093753373</v>
      </c>
    </row>
    <row r="9" spans="1:29" x14ac:dyDescent="0.3">
      <c r="A9" t="s">
        <v>29</v>
      </c>
      <c r="B9" s="1">
        <f t="shared" ref="B9:E9" si="55">B7+B5</f>
        <v>0</v>
      </c>
      <c r="C9" s="1">
        <f t="shared" si="55"/>
        <v>0</v>
      </c>
      <c r="D9" s="1">
        <f t="shared" si="55"/>
        <v>0</v>
      </c>
      <c r="E9" s="1">
        <f t="shared" si="55"/>
        <v>0</v>
      </c>
      <c r="F9" s="1">
        <f>F7+F5</f>
        <v>120</v>
      </c>
      <c r="G9" s="1">
        <f t="shared" ref="G9:AC9" si="56">G7+G5</f>
        <v>310.5</v>
      </c>
      <c r="H9" s="1">
        <f t="shared" si="56"/>
        <v>624.22500000000002</v>
      </c>
      <c r="I9" s="1">
        <f t="shared" si="56"/>
        <v>1151.6512499999999</v>
      </c>
      <c r="J9" s="1">
        <f t="shared" si="56"/>
        <v>1876.4930625</v>
      </c>
      <c r="K9" s="1">
        <f t="shared" si="56"/>
        <v>2699.9218781250001</v>
      </c>
      <c r="L9" s="1">
        <f t="shared" si="56"/>
        <v>3689.2148451562502</v>
      </c>
      <c r="M9" s="1">
        <f t="shared" si="56"/>
        <v>4882.896680320313</v>
      </c>
      <c r="N9" s="1">
        <f t="shared" si="56"/>
        <v>6531.5535061441406</v>
      </c>
      <c r="O9" s="1">
        <f t="shared" si="56"/>
        <v>8510.9490777648643</v>
      </c>
      <c r="P9" s="1">
        <f t="shared" si="56"/>
        <v>10763.677084994189</v>
      </c>
      <c r="Q9" s="1">
        <f t="shared" si="56"/>
        <v>13255.654688247385</v>
      </c>
      <c r="R9" s="1">
        <f t="shared" si="56"/>
        <v>15858.294609711324</v>
      </c>
      <c r="S9" s="1">
        <f t="shared" si="56"/>
        <v>17417.232574370097</v>
      </c>
      <c r="T9" s="1">
        <f t="shared" si="56"/>
        <v>17983.004658466543</v>
      </c>
      <c r="U9" s="1">
        <f t="shared" si="56"/>
        <v>18110.102096309944</v>
      </c>
      <c r="V9" s="1">
        <f t="shared" si="56"/>
        <v>18048.795943339475</v>
      </c>
      <c r="W9" s="1">
        <f t="shared" si="56"/>
        <v>18027.958174502764</v>
      </c>
      <c r="X9" s="1">
        <f t="shared" si="56"/>
        <v>17763.581178526245</v>
      </c>
      <c r="Y9" s="1">
        <f t="shared" si="56"/>
        <v>17273.36153033681</v>
      </c>
      <c r="Z9" s="1">
        <f t="shared" si="56"/>
        <v>16558.512688651565</v>
      </c>
      <c r="AA9" s="1">
        <f t="shared" si="56"/>
        <v>15499.580709893205</v>
      </c>
      <c r="AB9" s="1">
        <f t="shared" si="56"/>
        <v>14776.311319451943</v>
      </c>
      <c r="AC9" s="1">
        <f t="shared" si="56"/>
        <v>14073.590093753373</v>
      </c>
    </row>
    <row r="11" spans="1:29" x14ac:dyDescent="0.3">
      <c r="A11" t="s">
        <v>60</v>
      </c>
      <c r="B11">
        <f>SUM($B$2:B2)</f>
        <v>0</v>
      </c>
      <c r="C11">
        <f>SUM($B$2:C2)</f>
        <v>0</v>
      </c>
      <c r="D11">
        <f>SUM($B$2:D2)</f>
        <v>0</v>
      </c>
      <c r="E11">
        <f>SUM($B$2:E2)</f>
        <v>0</v>
      </c>
      <c r="F11">
        <f>SUM($B$2:F2)</f>
        <v>100</v>
      </c>
      <c r="G11">
        <f>SUM($B$2:G2)</f>
        <v>300</v>
      </c>
      <c r="H11">
        <f>SUM($B$2:H2)</f>
        <v>700</v>
      </c>
      <c r="I11">
        <f>SUM($B$2:I2)</f>
        <v>1400</v>
      </c>
      <c r="J11">
        <f>SUM($B$2:J2)</f>
        <v>2500</v>
      </c>
      <c r="K11">
        <f>SUM($B$2:K2)</f>
        <v>4000</v>
      </c>
      <c r="L11">
        <f>SUM($B$2:L2)</f>
        <v>6000</v>
      </c>
      <c r="M11">
        <f>SUM($B$2:M2)</f>
        <v>8600</v>
      </c>
      <c r="N11">
        <f>SUM($B$2:N2)</f>
        <v>12100</v>
      </c>
      <c r="O11">
        <f>SUM($B$2:O2)</f>
        <v>16600</v>
      </c>
      <c r="P11">
        <f>SUM($B$2:P2)</f>
        <v>22200</v>
      </c>
      <c r="Q11">
        <f>SUM($B$2:Q2)</f>
        <v>29000</v>
      </c>
      <c r="R11">
        <f>SUM($B$2:R2)</f>
        <v>37000</v>
      </c>
      <c r="S11">
        <f>SUM($B$2:S2)</f>
        <v>45300</v>
      </c>
      <c r="T11">
        <f>SUM($B$2:T2)</f>
        <v>53500</v>
      </c>
      <c r="U11">
        <f>SUM($B$2:U2)</f>
        <v>61600</v>
      </c>
      <c r="V11">
        <f>SUM($B$2:V2)</f>
        <v>69600</v>
      </c>
      <c r="W11">
        <f>SUM($B$2:W2)</f>
        <v>77600</v>
      </c>
      <c r="X11">
        <f>SUM($B$2:X2)</f>
        <v>85400</v>
      </c>
      <c r="Y11">
        <f>SUM($B$2:Y2)</f>
        <v>92900</v>
      </c>
      <c r="Z11">
        <f>SUM($B$2:Z2)</f>
        <v>100000</v>
      </c>
      <c r="AA11">
        <f>SUM($B$2:AA2)</f>
        <v>106500</v>
      </c>
      <c r="AB11">
        <f>SUM($B$2:AB2)</f>
        <v>112800</v>
      </c>
      <c r="AC11">
        <f>SUM($B$2:AC2)</f>
        <v>118800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H8" sqref="H7:H8"/>
    </sheetView>
  </sheetViews>
  <sheetFormatPr defaultRowHeight="14.4" x14ac:dyDescent="0.3"/>
  <cols>
    <col min="1" max="1" width="9.5546875" bestFit="1" customWidth="1"/>
    <col min="2" max="2" width="12.88671875" bestFit="1" customWidth="1"/>
    <col min="3" max="3" width="12.21875" bestFit="1" customWidth="1"/>
    <col min="5" max="5" width="11.21875" bestFit="1" customWidth="1"/>
  </cols>
  <sheetData>
    <row r="1" spans="1:6" x14ac:dyDescent="0.3">
      <c r="B1" t="s">
        <v>7</v>
      </c>
      <c r="C1" t="s">
        <v>30</v>
      </c>
    </row>
    <row r="2" spans="1:6" x14ac:dyDescent="0.3">
      <c r="A2" t="s">
        <v>8</v>
      </c>
      <c r="B2" s="4">
        <f>SUM(Inkomsten!B9:M9)</f>
        <v>15354.902716101564</v>
      </c>
      <c r="C2" s="4">
        <f>SUM(Inkomsten!M9:'Inkomsten'!YC9)</f>
        <v>245335.05661478417</v>
      </c>
    </row>
    <row r="3" spans="1:6" x14ac:dyDescent="0.3">
      <c r="A3" t="s">
        <v>9</v>
      </c>
      <c r="B3" s="4">
        <f>Kosten!B22</f>
        <v>164700</v>
      </c>
      <c r="C3" s="4">
        <f>Kosten!C22</f>
        <v>78900</v>
      </c>
    </row>
    <row r="4" spans="1:6" x14ac:dyDescent="0.3">
      <c r="A4" s="2" t="s">
        <v>10</v>
      </c>
      <c r="B4" s="3">
        <f>B2-B3</f>
        <v>-149345.09728389845</v>
      </c>
      <c r="C4" s="3">
        <f>C2-C3</f>
        <v>166435.05661478417</v>
      </c>
    </row>
    <row r="5" spans="1:6" x14ac:dyDescent="0.3">
      <c r="E5" s="4"/>
      <c r="F5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B2" sqref="B2"/>
    </sheetView>
  </sheetViews>
  <sheetFormatPr defaultRowHeight="14.4" x14ac:dyDescent="0.3"/>
  <cols>
    <col min="1" max="1" width="12.88671875" bestFit="1" customWidth="1"/>
    <col min="2" max="2" width="12.21875" bestFit="1" customWidth="1"/>
    <col min="3" max="3" width="13.5546875" customWidth="1"/>
    <col min="4" max="4" width="12.88671875" bestFit="1" customWidth="1"/>
  </cols>
  <sheetData>
    <row r="1" spans="1:4" x14ac:dyDescent="0.3">
      <c r="A1" t="s">
        <v>51</v>
      </c>
      <c r="B1" t="s">
        <v>52</v>
      </c>
    </row>
    <row r="2" spans="1:4" x14ac:dyDescent="0.3">
      <c r="A2" s="4">
        <f>Som!B4</f>
        <v>-149345.09728389845</v>
      </c>
      <c r="B2" s="4">
        <f>Som!C4</f>
        <v>166435.05661478417</v>
      </c>
    </row>
    <row r="4" spans="1:4" x14ac:dyDescent="0.3">
      <c r="A4" t="s">
        <v>53</v>
      </c>
      <c r="D4" s="4">
        <f>A2</f>
        <v>-149345.09728389845</v>
      </c>
    </row>
    <row r="5" spans="1:4" x14ac:dyDescent="0.3">
      <c r="A5" t="s">
        <v>54</v>
      </c>
      <c r="D5" s="4">
        <f>B2</f>
        <v>166435.05661478417</v>
      </c>
    </row>
    <row r="6" spans="1:4" x14ac:dyDescent="0.3">
      <c r="A6" t="s">
        <v>55</v>
      </c>
      <c r="D6" s="8">
        <f>(1-((D5+D4)/D5))*365</f>
        <v>327.52090585572466</v>
      </c>
    </row>
    <row r="7" spans="1:4" x14ac:dyDescent="0.3">
      <c r="D7" s="8"/>
    </row>
    <row r="8" spans="1:4" x14ac:dyDescent="0.3">
      <c r="A8" t="s">
        <v>58</v>
      </c>
      <c r="D8" s="4">
        <f>A2+B2</f>
        <v>17089.959330885729</v>
      </c>
    </row>
    <row r="10" spans="1:4" x14ac:dyDescent="0.3">
      <c r="A10" t="s">
        <v>56</v>
      </c>
      <c r="B10" t="s">
        <v>57</v>
      </c>
    </row>
    <row r="11" spans="1:4" x14ac:dyDescent="0.3">
      <c r="B11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Kosten</vt:lpstr>
      <vt:lpstr>Inkomsten</vt:lpstr>
      <vt:lpstr>Som</vt:lpstr>
      <vt:lpstr>Breakeven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Tobias</cp:lastModifiedBy>
  <dcterms:created xsi:type="dcterms:W3CDTF">2016-12-04T13:00:36Z</dcterms:created>
  <dcterms:modified xsi:type="dcterms:W3CDTF">2017-01-28T15:48:29Z</dcterms:modified>
</cp:coreProperties>
</file>