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<sst xmlns="http://schemas.openxmlformats.org/spreadsheetml/2006/main" count="753" uniqueCount="365">
  <si>
    <t>File opened</t>
  </si>
  <si>
    <t>2024-04-24 11:10:58</t>
  </si>
  <si>
    <t>Console s/n</t>
  </si>
  <si>
    <t>68C-022579</t>
  </si>
  <si>
    <t>Console ver</t>
  </si>
  <si>
    <t>Bluestem v.2.1.09</t>
  </si>
  <si>
    <t>Scripts ver</t>
  </si>
  <si>
    <t>2022.06  2.1.09, Dec 2022</t>
  </si>
  <si>
    <t>Head s/n</t>
  </si>
  <si>
    <t>68H-422569</t>
  </si>
  <si>
    <t>Head ver</t>
  </si>
  <si>
    <t>1.4.22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</si>
  <si>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</si>
  <si>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"2.48881", "flowazero": "0.29412", "flowbzero": "0.30539", "chamberpressurezero": "2.55489", "ssa_ref": "37836.8", "ssb_ref": "35909.7"}</t>
  </si>
  <si>
    <t>CO2 rangematch</t>
  </si>
  <si>
    <t>Tue Apr 23 10:36</t>
  </si>
  <si>
    <t>H2O rangematch</t>
  </si>
  <si>
    <t>Tue Apr 23 10:46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</si>
  <si>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</si>
  <si>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</si>
  <si>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</si>
  <si>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</si>
  <si>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</si>
  <si>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</si>
  <si>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</si>
  <si>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</si>
  <si>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</si>
  <si>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1.4.7</t>
  </si>
  <si>
    <t>11:10:58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</si>
  <si>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</si>
  <si>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</si>
  <si>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</si>
  <si>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</si>
  <si>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</si>
  <si>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</si>
  <si>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</si>
  <si>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</si>
  <si>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</si>
  <si>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</si>
  <si>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</si>
  <si>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</si>
  <si>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</si>
  <si>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</si>
  <si>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</si>
  <si>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</si>
  <si>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</si>
  <si>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</si>
  <si>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</si>
  <si>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</si>
  <si>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</si>
  <si>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</si>
  <si>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</si>
  <si>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</si>
  <si>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</si>
  <si>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</si>
  <si>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</si>
  <si>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</si>
  <si>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</si>
  <si>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</si>
  <si>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</si>
  <si>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</si>
  <si>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</si>
  <si>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</si>
  <si>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</si>
  <si>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</si>
  <si>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</si>
  <si>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</si>
  <si>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</si>
  <si>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</si>
  <si>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</si>
  <si>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</si>
  <si>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</si>
  <si>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</si>
  <si>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</si>
  <si>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</si>
  <si>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</si>
  <si>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</si>
  <si>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</si>
  <si>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</si>
  <si>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</si>
  <si>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</si>
  <si>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</si>
  <si>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3.47651 199.924 357.624 572.179 851.2 1047.14 1245.91 1393.14</t>
  </si>
  <si>
    <t>Fs_true</t>
  </si>
  <si>
    <t>-0.828902 224.633 389.027 582.932 808.971 1001.28 1201.77 1400.46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</si>
  <si>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</si>
  <si>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</si>
  <si>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</si>
  <si>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</si>
  <si>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</si>
  <si>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</si>
  <si>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</si>
  <si>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</si>
  <si>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</si>
  <si>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</si>
  <si>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</si>
  <si>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</si>
  <si>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</si>
  <si>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</si>
  <si>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</si>
  <si>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</si>
  <si>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</si>
  <si>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</si>
  <si>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</si>
  <si>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</si>
  <si>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</si>
  <si>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</si>
  <si>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</si>
  <si>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</si>
  <si>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</si>
  <si>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plant.id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</si>
  <si>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</si>
  <si>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</si>
  <si>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</si>
  <si>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</si>
  <si>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</si>
  <si>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</si>
  <si>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</si>
  <si>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</si>
  <si>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</si>
  <si>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</si>
  <si>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</si>
  <si>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</si>
  <si>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</si>
  <si>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</si>
  <si>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</si>
  <si>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</si>
  <si>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</si>
  <si>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</si>
  <si>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</si>
  <si>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</si>
  <si>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</si>
  <si>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</si>
  <si>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</si>
  <si>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</si>
  <si>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</si>
  <si>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</si>
  <si>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</si>
  <si>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</si>
  <si>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</si>
  <si>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</si>
  <si>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</si>
  <si>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</si>
  <si>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</si>
  <si>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</si>
  <si>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</si>
  <si>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</si>
  <si>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</si>
  <si>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</si>
  <si>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</si>
  <si>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</si>
  <si>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</si>
  <si>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</si>
  <si>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</si>
  <si>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</si>
  <si>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</si>
  <si>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</si>
  <si>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</si>
  <si>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</si>
  <si>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</si>
  <si>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</si>
  <si>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</si>
  <si>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</si>
  <si>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</si>
  <si>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</si>
  <si>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</si>
  <si>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</si>
  <si>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</si>
  <si>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</si>
  <si>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</si>
  <si>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</si>
  <si>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</si>
  <si>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</si>
  <si>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</si>
  <si>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</si>
  <si>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</si>
  <si>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</si>
  <si>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</si>
  <si>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</si>
  <si>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</si>
  <si>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</si>
  <si>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</si>
  <si>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</si>
  <si>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</si>
  <si>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</si>
  <si>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</si>
  <si>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</si>
  <si>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</si>
  <si>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</si>
  <si>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</si>
  <si>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</si>
  <si>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</si>
  <si>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</si>
  <si>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</si>
  <si>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</si>
  <si>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</si>
  <si>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</si>
  <si>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</si>
  <si>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</si>
  <si>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</si>
  <si>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</si>
  <si>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</si>
  <si>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</si>
  <si>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</si>
  <si>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</si>
  <si>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</si>
  <si>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</si>
  <si>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</si>
  <si>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</si>
  <si>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</si>
  <si>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</si>
  <si>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</si>
  <si>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</si>
  <si>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</si>
  <si>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</si>
  <si>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</si>
  <si>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</si>
  <si>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</si>
  <si>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</si>
  <si>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</si>
  <si>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</si>
  <si>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</si>
  <si>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</si>
  <si>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</si>
  <si>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</si>
  <si>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</si>
  <si>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</si>
  <si>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</si>
  <si>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</si>
  <si>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</si>
  <si>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</si>
  <si>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</si>
  <si>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</si>
  <si>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</si>
  <si>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</si>
  <si>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</si>
  <si>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</si>
  <si>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</si>
  <si>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</si>
  <si>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</si>
  <si>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</si>
  <si>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</si>
  <si>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</si>
  <si>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</si>
  <si>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</si>
  <si>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</si>
  <si>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</si>
  <si>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</si>
  <si>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</si>
  <si>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</si>
  <si>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</si>
  <si>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</si>
  <si>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</si>
  <si>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</si>
  <si>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</si>
  <si>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</si>
  <si>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</si>
  <si>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</si>
  <si>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</si>
  <si>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</si>
  <si>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</si>
  <si>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</si>
  <si>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</si>
  <si>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</si>
  <si>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</si>
  <si>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</si>
  <si>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</si>
  <si>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</si>
  <si>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</si>
  <si>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</si>
  <si>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</si>
  <si>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</si>
  <si>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</si>
  <si>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</si>
  <si>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</si>
  <si>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</si>
  <si>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</si>
  <si>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</si>
  <si>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</si>
  <si>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</si>
  <si>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</si>
  <si>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</si>
  <si>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</si>
  <si>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</si>
  <si>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</si>
  <si>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</si>
  <si>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</si>
  <si>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</si>
  <si>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</si>
  <si>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</si>
  <si>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</si>
  <si>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</si>
  <si>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</si>
  <si>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</si>
  <si>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</si>
  <si>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</si>
  <si>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</si>
  <si>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</si>
  <si>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</si>
  <si>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</si>
  <si>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</si>
  <si>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</si>
  <si>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</si>
  <si>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</si>
  <si>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</si>
  <si>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</si>
  <si>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</si>
  <si>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</si>
  <si>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</si>
  <si>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</si>
  <si>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</si>
  <si>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</si>
  <si>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</si>
  <si>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</si>
  <si>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</si>
  <si>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</si>
  <si>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</si>
  <si>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</si>
  <si>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</si>
  <si>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</si>
  <si>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</si>
  <si>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</si>
  <si>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</si>
  <si>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</si>
  <si>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</si>
  <si>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</si>
  <si>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</si>
  <si>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</si>
  <si>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</si>
  <si>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</si>
  <si>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</si>
  <si>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</si>
  <si>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</si>
  <si>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</si>
  <si>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</si>
  <si>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</si>
  <si>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</si>
  <si>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</si>
  <si>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</si>
  <si>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</si>
  <si>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</si>
  <si>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</si>
  <si>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</si>
  <si>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</si>
  <si>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</si>
  <si>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</si>
  <si>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</si>
  <si>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</si>
  <si>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</si>
  <si>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</si>
  <si>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</si>
  <si>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</si>
  <si>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20240424 11:17:25</t>
  </si>
  <si>
    <t>11:17:25</t>
  </si>
  <si>
    <t>9_nosmoke</t>
  </si>
  <si>
    <t>1: Needles</t>
  </si>
  <si>
    <t>11:17:42</t>
  </si>
  <si>
    <t>1/2</t>
  </si>
  <si>
    <t>10111111</t>
  </si>
  <si>
    <t>oioooooo</t>
  </si>
  <si>
    <t>on</t>
  </si>
  <si>
    <t>20240424 11:23:44</t>
  </si>
  <si>
    <t>11:23:44</t>
  </si>
  <si>
    <t>11:24:00</t>
  </si>
  <si>
    <t>2/2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</si>
</sst>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Q18"/>
  <sheetViews>
    <sheetView tabSelected="1" workbookViewId="0"/>
  </sheetViews>
  <sheetFormatPr defaultRowHeight="15"/>
  <sheetData>
    <row r="2" spans="1:225">
      <c r="A2" t="s">
        <v>30</v>
      </c>
      <c r="B2" t="s">
        <v>31</v>
      </c>
      <c r="C2" t="s">
        <v>33</v>
      </c>
    </row>
    <row r="3" spans="1:225">
      <c r="B3" t="s">
        <v>32</v>
      </c>
      <c r="C3">
        <v>21</v>
      </c>
    </row>
    <row r="4" spans="1:225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25">
      <c r="B5" t="s">
        <v>19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25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25">
      <c r="B7">
        <v>0</v>
      </c>
      <c r="C7">
        <v>1</v>
      </c>
      <c r="D7">
        <v>0</v>
      </c>
      <c r="E7">
        <v>0</v>
      </c>
    </row>
    <row r="8" spans="1:225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25">
      <c r="B9" t="s">
        <v>53</v>
      </c>
      <c r="C9" t="s">
        <v>55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25">
      <c r="B11">
        <v>0</v>
      </c>
      <c r="C11">
        <v>0</v>
      </c>
      <c r="D11">
        <v>0</v>
      </c>
      <c r="E11">
        <v>0</v>
      </c>
      <c r="F11">
        <v>1</v>
      </c>
    </row>
    <row r="12" spans="1:2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25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25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92</v>
      </c>
      <c r="BB14" t="s">
        <v>92</v>
      </c>
      <c r="BC14" t="s">
        <v>92</v>
      </c>
      <c r="BD14" t="s">
        <v>92</v>
      </c>
      <c r="BE14" t="s">
        <v>92</v>
      </c>
      <c r="BF14" t="s">
        <v>93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94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95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96</v>
      </c>
      <c r="DA14" t="s">
        <v>96</v>
      </c>
      <c r="DB14" t="s">
        <v>96</v>
      </c>
      <c r="DC14" t="s">
        <v>96</v>
      </c>
      <c r="DD14" t="s">
        <v>96</v>
      </c>
      <c r="DE14" t="s">
        <v>96</v>
      </c>
      <c r="DF14" t="s">
        <v>96</v>
      </c>
      <c r="DG14" t="s">
        <v>96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97</v>
      </c>
      <c r="DN14" t="s">
        <v>97</v>
      </c>
      <c r="DO14" t="s">
        <v>97</v>
      </c>
      <c r="DP14" t="s">
        <v>97</v>
      </c>
      <c r="DQ14" t="s">
        <v>97</v>
      </c>
      <c r="DR14" t="s">
        <v>97</v>
      </c>
      <c r="DS14" t="s">
        <v>97</v>
      </c>
      <c r="DT14" t="s">
        <v>97</v>
      </c>
      <c r="DU14" t="s">
        <v>97</v>
      </c>
      <c r="DV14" t="s">
        <v>97</v>
      </c>
      <c r="DW14" t="s">
        <v>97</v>
      </c>
      <c r="DX14" t="s">
        <v>98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99</v>
      </c>
      <c r="EQ14" t="s">
        <v>99</v>
      </c>
      <c r="ER14" t="s">
        <v>99</v>
      </c>
      <c r="ES14" t="s">
        <v>99</v>
      </c>
      <c r="ET14" t="s">
        <v>99</v>
      </c>
      <c r="EU14" t="s">
        <v>99</v>
      </c>
      <c r="EV14" t="s">
        <v>99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100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103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</row>
    <row r="15" spans="1:22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  <c r="R15" t="s">
        <v>121</v>
      </c>
      <c r="S15" t="s">
        <v>122</v>
      </c>
      <c r="T15" t="s">
        <v>123</v>
      </c>
      <c r="U15" t="s">
        <v>124</v>
      </c>
      <c r="V15" t="s">
        <v>125</v>
      </c>
      <c r="W15" t="s">
        <v>126</v>
      </c>
      <c r="X15" t="s">
        <v>127</v>
      </c>
      <c r="Y15" t="s">
        <v>128</v>
      </c>
      <c r="Z15" t="s">
        <v>129</v>
      </c>
      <c r="AA15" t="s">
        <v>130</v>
      </c>
      <c r="AB15" t="s">
        <v>131</v>
      </c>
      <c r="AC15" t="s">
        <v>132</v>
      </c>
      <c r="AD15" t="s">
        <v>133</v>
      </c>
      <c r="AE15" t="s">
        <v>134</v>
      </c>
      <c r="AF15" t="s">
        <v>135</v>
      </c>
      <c r="AG15" t="s">
        <v>136</v>
      </c>
      <c r="AH15" t="s">
        <v>137</v>
      </c>
      <c r="AI15" t="s">
        <v>138</v>
      </c>
      <c r="AJ15" t="s">
        <v>139</v>
      </c>
      <c r="AK15" t="s">
        <v>140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 t="s">
        <v>90</v>
      </c>
      <c r="AS15" t="s">
        <v>147</v>
      </c>
      <c r="AT15" t="s">
        <v>148</v>
      </c>
      <c r="AU15" t="s">
        <v>149</v>
      </c>
      <c r="AV15" t="s">
        <v>150</v>
      </c>
      <c r="AW15" t="s">
        <v>151</v>
      </c>
      <c r="AX15" t="s">
        <v>152</v>
      </c>
      <c r="AY15" t="s">
        <v>153</v>
      </c>
      <c r="AZ15" t="s">
        <v>154</v>
      </c>
      <c r="BA15" t="s">
        <v>155</v>
      </c>
      <c r="BB15" t="s">
        <v>156</v>
      </c>
      <c r="BC15" t="s">
        <v>157</v>
      </c>
      <c r="BD15" t="s">
        <v>158</v>
      </c>
      <c r="BE15" t="s">
        <v>159</v>
      </c>
      <c r="BF15" t="s">
        <v>111</v>
      </c>
      <c r="BG15" t="s">
        <v>160</v>
      </c>
      <c r="BH15" t="s">
        <v>161</v>
      </c>
      <c r="BI15" t="s">
        <v>162</v>
      </c>
      <c r="BJ15" t="s">
        <v>163</v>
      </c>
      <c r="BK15" t="s">
        <v>164</v>
      </c>
      <c r="BL15" t="s">
        <v>165</v>
      </c>
      <c r="BM15" t="s">
        <v>166</v>
      </c>
      <c r="BN15" t="s">
        <v>167</v>
      </c>
      <c r="BO15" t="s">
        <v>168</v>
      </c>
      <c r="BP15" t="s">
        <v>169</v>
      </c>
      <c r="BQ15" t="s">
        <v>170</v>
      </c>
      <c r="BR15" t="s">
        <v>171</v>
      </c>
      <c r="BS15" t="s">
        <v>172</v>
      </c>
      <c r="BT15" t="s">
        <v>173</v>
      </c>
      <c r="BU15" t="s">
        <v>174</v>
      </c>
      <c r="BV15" t="s">
        <v>175</v>
      </c>
      <c r="BW15" t="s">
        <v>176</v>
      </c>
      <c r="BX15" t="s">
        <v>177</v>
      </c>
      <c r="BY15" t="s">
        <v>178</v>
      </c>
      <c r="BZ15" t="s">
        <v>179</v>
      </c>
      <c r="CA15" t="s">
        <v>180</v>
      </c>
      <c r="CB15" t="s">
        <v>181</v>
      </c>
      <c r="CC15" t="s">
        <v>182</v>
      </c>
      <c r="CD15" t="s">
        <v>183</v>
      </c>
      <c r="CE15" t="s">
        <v>184</v>
      </c>
      <c r="CF15" t="s">
        <v>185</v>
      </c>
      <c r="CG15" t="s">
        <v>186</v>
      </c>
      <c r="CH15" t="s">
        <v>187</v>
      </c>
      <c r="CI15" t="s">
        <v>188</v>
      </c>
      <c r="CJ15" t="s">
        <v>189</v>
      </c>
      <c r="CK15" t="s">
        <v>190</v>
      </c>
      <c r="CL15" t="s">
        <v>191</v>
      </c>
      <c r="CM15" t="s">
        <v>192</v>
      </c>
      <c r="CN15" t="s">
        <v>193</v>
      </c>
      <c r="CO15" t="s">
        <v>194</v>
      </c>
      <c r="CP15" t="s">
        <v>195</v>
      </c>
      <c r="CQ15" t="s">
        <v>196</v>
      </c>
      <c r="CR15" t="s">
        <v>197</v>
      </c>
      <c r="CS15" t="s">
        <v>198</v>
      </c>
      <c r="CT15" t="s">
        <v>199</v>
      </c>
      <c r="CU15" t="s">
        <v>200</v>
      </c>
      <c r="CV15" t="s">
        <v>201</v>
      </c>
      <c r="CW15" t="s">
        <v>202</v>
      </c>
      <c r="CX15" t="s">
        <v>203</v>
      </c>
      <c r="CY15" t="s">
        <v>204</v>
      </c>
      <c r="CZ15" t="s">
        <v>105</v>
      </c>
      <c r="DA15" t="s">
        <v>108</v>
      </c>
      <c r="DB15" t="s">
        <v>205</v>
      </c>
      <c r="DC15" t="s">
        <v>206</v>
      </c>
      <c r="DD15" t="s">
        <v>207</v>
      </c>
      <c r="DE15" t="s">
        <v>208</v>
      </c>
      <c r="DF15" t="s">
        <v>209</v>
      </c>
      <c r="DG15" t="s">
        <v>210</v>
      </c>
      <c r="DH15" t="s">
        <v>211</v>
      </c>
      <c r="DI15" t="s">
        <v>212</v>
      </c>
      <c r="DJ15" t="s">
        <v>213</v>
      </c>
      <c r="DK15" t="s">
        <v>214</v>
      </c>
      <c r="DL15" t="s">
        <v>215</v>
      </c>
      <c r="DM15" t="s">
        <v>216</v>
      </c>
      <c r="DN15" t="s">
        <v>217</v>
      </c>
      <c r="DO15" t="s">
        <v>218</v>
      </c>
      <c r="DP15" t="s">
        <v>219</v>
      </c>
      <c r="DQ15" t="s">
        <v>220</v>
      </c>
      <c r="DR15" t="s">
        <v>221</v>
      </c>
      <c r="DS15" t="s">
        <v>222</v>
      </c>
      <c r="DT15" t="s">
        <v>223</v>
      </c>
      <c r="DU15" t="s">
        <v>224</v>
      </c>
      <c r="DV15" t="s">
        <v>225</v>
      </c>
      <c r="DW15" t="s">
        <v>226</v>
      </c>
      <c r="DX15" t="s">
        <v>227</v>
      </c>
      <c r="DY15" t="s">
        <v>228</v>
      </c>
      <c r="DZ15" t="s">
        <v>229</v>
      </c>
      <c r="EA15" t="s">
        <v>230</v>
      </c>
      <c r="EB15" t="s">
        <v>231</v>
      </c>
      <c r="EC15" t="s">
        <v>232</v>
      </c>
      <c r="ED15" t="s">
        <v>233</v>
      </c>
      <c r="EE15" t="s">
        <v>234</v>
      </c>
      <c r="EF15" t="s">
        <v>235</v>
      </c>
      <c r="EG15" t="s">
        <v>236</v>
      </c>
      <c r="EH15" t="s">
        <v>237</v>
      </c>
      <c r="EI15" t="s">
        <v>238</v>
      </c>
      <c r="EJ15" t="s">
        <v>239</v>
      </c>
      <c r="EK15" t="s">
        <v>240</v>
      </c>
      <c r="EL15" t="s">
        <v>241</v>
      </c>
      <c r="EM15" t="s">
        <v>242</v>
      </c>
      <c r="EN15" t="s">
        <v>243</v>
      </c>
      <c r="EO15" t="s">
        <v>244</v>
      </c>
      <c r="EP15" t="s">
        <v>245</v>
      </c>
      <c r="EQ15" t="s">
        <v>246</v>
      </c>
      <c r="ER15" t="s">
        <v>247</v>
      </c>
      <c r="ES15" t="s">
        <v>248</v>
      </c>
      <c r="ET15" t="s">
        <v>249</v>
      </c>
      <c r="EU15" t="s">
        <v>250</v>
      </c>
      <c r="EV15" t="s">
        <v>251</v>
      </c>
      <c r="EW15" t="s">
        <v>252</v>
      </c>
      <c r="EX15" t="s">
        <v>253</v>
      </c>
      <c r="EY15" t="s">
        <v>254</v>
      </c>
      <c r="EZ15" t="s">
        <v>255</v>
      </c>
      <c r="FA15" t="s">
        <v>256</v>
      </c>
      <c r="FB15" t="s">
        <v>257</v>
      </c>
      <c r="FC15" t="s">
        <v>258</v>
      </c>
      <c r="FD15" t="s">
        <v>259</v>
      </c>
      <c r="FE15" t="s">
        <v>260</v>
      </c>
      <c r="FF15" t="s">
        <v>261</v>
      </c>
      <c r="FG15" t="s">
        <v>262</v>
      </c>
      <c r="FH15" t="s">
        <v>263</v>
      </c>
      <c r="FI15" t="s">
        <v>264</v>
      </c>
      <c r="FJ15" t="s">
        <v>265</v>
      </c>
      <c r="FK15" t="s">
        <v>266</v>
      </c>
      <c r="FL15" t="s">
        <v>267</v>
      </c>
      <c r="FM15" t="s">
        <v>268</v>
      </c>
      <c r="FN15" t="s">
        <v>269</v>
      </c>
      <c r="FO15" t="s">
        <v>270</v>
      </c>
      <c r="FP15" t="s">
        <v>271</v>
      </c>
      <c r="FQ15" t="s">
        <v>272</v>
      </c>
      <c r="FR15" t="s">
        <v>273</v>
      </c>
      <c r="FS15" t="s">
        <v>274</v>
      </c>
      <c r="FT15" t="s">
        <v>275</v>
      </c>
      <c r="FU15" t="s">
        <v>276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</row>
    <row r="16" spans="1:225">
      <c r="B16" t="s">
        <v>325</v>
      </c>
      <c r="C16" t="s">
        <v>325</v>
      </c>
      <c r="F16" t="s">
        <v>325</v>
      </c>
      <c r="H16" t="s">
        <v>325</v>
      </c>
      <c r="I16" t="s">
        <v>326</v>
      </c>
      <c r="J16" t="s">
        <v>327</v>
      </c>
      <c r="K16" t="s">
        <v>328</v>
      </c>
      <c r="L16" t="s">
        <v>329</v>
      </c>
      <c r="M16" t="s">
        <v>329</v>
      </c>
      <c r="N16" t="s">
        <v>167</v>
      </c>
      <c r="O16" t="s">
        <v>167</v>
      </c>
      <c r="P16" t="s">
        <v>326</v>
      </c>
      <c r="Q16" t="s">
        <v>326</v>
      </c>
      <c r="R16" t="s">
        <v>326</v>
      </c>
      <c r="S16" t="s">
        <v>326</v>
      </c>
      <c r="T16" t="s">
        <v>330</v>
      </c>
      <c r="U16" t="s">
        <v>331</v>
      </c>
      <c r="V16" t="s">
        <v>331</v>
      </c>
      <c r="W16" t="s">
        <v>332</v>
      </c>
      <c r="X16" t="s">
        <v>333</v>
      </c>
      <c r="Y16" t="s">
        <v>332</v>
      </c>
      <c r="Z16" t="s">
        <v>332</v>
      </c>
      <c r="AA16" t="s">
        <v>332</v>
      </c>
      <c r="AB16" t="s">
        <v>330</v>
      </c>
      <c r="AC16" t="s">
        <v>330</v>
      </c>
      <c r="AD16" t="s">
        <v>330</v>
      </c>
      <c r="AE16" t="s">
        <v>330</v>
      </c>
      <c r="AF16" t="s">
        <v>328</v>
      </c>
      <c r="AG16" t="s">
        <v>327</v>
      </c>
      <c r="AH16" t="s">
        <v>328</v>
      </c>
      <c r="AI16" t="s">
        <v>329</v>
      </c>
      <c r="AJ16" t="s">
        <v>329</v>
      </c>
      <c r="AK16" t="s">
        <v>334</v>
      </c>
      <c r="AL16" t="s">
        <v>335</v>
      </c>
      <c r="AM16" t="s">
        <v>327</v>
      </c>
      <c r="AN16" t="s">
        <v>336</v>
      </c>
      <c r="AO16" t="s">
        <v>336</v>
      </c>
      <c r="AP16" t="s">
        <v>337</v>
      </c>
      <c r="AQ16" t="s">
        <v>335</v>
      </c>
      <c r="AR16" t="s">
        <v>338</v>
      </c>
      <c r="AS16" t="s">
        <v>333</v>
      </c>
      <c r="AU16" t="s">
        <v>333</v>
      </c>
      <c r="AV16" t="s">
        <v>338</v>
      </c>
      <c r="AW16" t="s">
        <v>328</v>
      </c>
      <c r="AX16" t="s">
        <v>328</v>
      </c>
      <c r="AZ16" t="s">
        <v>339</v>
      </c>
      <c r="BA16" t="s">
        <v>340</v>
      </c>
      <c r="BD16" t="s">
        <v>326</v>
      </c>
      <c r="BF16" t="s">
        <v>325</v>
      </c>
      <c r="BG16" t="s">
        <v>329</v>
      </c>
      <c r="BH16" t="s">
        <v>329</v>
      </c>
      <c r="BI16" t="s">
        <v>336</v>
      </c>
      <c r="BJ16" t="s">
        <v>336</v>
      </c>
      <c r="BK16" t="s">
        <v>329</v>
      </c>
      <c r="BL16" t="s">
        <v>336</v>
      </c>
      <c r="BM16" t="s">
        <v>338</v>
      </c>
      <c r="BN16" t="s">
        <v>332</v>
      </c>
      <c r="BO16" t="s">
        <v>332</v>
      </c>
      <c r="BP16" t="s">
        <v>331</v>
      </c>
      <c r="BQ16" t="s">
        <v>331</v>
      </c>
      <c r="BR16" t="s">
        <v>331</v>
      </c>
      <c r="BS16" t="s">
        <v>331</v>
      </c>
      <c r="BT16" t="s">
        <v>331</v>
      </c>
      <c r="BU16" t="s">
        <v>341</v>
      </c>
      <c r="BV16" t="s">
        <v>328</v>
      </c>
      <c r="BW16" t="s">
        <v>328</v>
      </c>
      <c r="BX16" t="s">
        <v>329</v>
      </c>
      <c r="BY16" t="s">
        <v>329</v>
      </c>
      <c r="BZ16" t="s">
        <v>329</v>
      </c>
      <c r="CA16" t="s">
        <v>336</v>
      </c>
      <c r="CB16" t="s">
        <v>329</v>
      </c>
      <c r="CC16" t="s">
        <v>336</v>
      </c>
      <c r="CD16" t="s">
        <v>332</v>
      </c>
      <c r="CE16" t="s">
        <v>332</v>
      </c>
      <c r="CF16" t="s">
        <v>331</v>
      </c>
      <c r="CG16" t="s">
        <v>331</v>
      </c>
      <c r="CH16" t="s">
        <v>328</v>
      </c>
      <c r="CM16" t="s">
        <v>328</v>
      </c>
      <c r="CP16" t="s">
        <v>331</v>
      </c>
      <c r="CQ16" t="s">
        <v>331</v>
      </c>
      <c r="CR16" t="s">
        <v>331</v>
      </c>
      <c r="CS16" t="s">
        <v>331</v>
      </c>
      <c r="CT16" t="s">
        <v>331</v>
      </c>
      <c r="CU16" t="s">
        <v>328</v>
      </c>
      <c r="CV16" t="s">
        <v>328</v>
      </c>
      <c r="CW16" t="s">
        <v>328</v>
      </c>
      <c r="CX16" t="s">
        <v>325</v>
      </c>
      <c r="CZ16" t="s">
        <v>342</v>
      </c>
      <c r="DB16" t="s">
        <v>325</v>
      </c>
      <c r="DC16" t="s">
        <v>325</v>
      </c>
      <c r="DE16" t="s">
        <v>343</v>
      </c>
      <c r="DF16" t="s">
        <v>344</v>
      </c>
      <c r="DG16" t="s">
        <v>343</v>
      </c>
      <c r="DH16" t="s">
        <v>344</v>
      </c>
      <c r="DI16" t="s">
        <v>343</v>
      </c>
      <c r="DJ16" t="s">
        <v>344</v>
      </c>
      <c r="DK16" t="s">
        <v>333</v>
      </c>
      <c r="DL16" t="s">
        <v>333</v>
      </c>
      <c r="DM16" t="s">
        <v>329</v>
      </c>
      <c r="DN16" t="s">
        <v>345</v>
      </c>
      <c r="DO16" t="s">
        <v>329</v>
      </c>
      <c r="DQ16" t="s">
        <v>336</v>
      </c>
      <c r="DR16" t="s">
        <v>346</v>
      </c>
      <c r="DS16" t="s">
        <v>336</v>
      </c>
      <c r="DX16" t="s">
        <v>347</v>
      </c>
      <c r="DY16" t="s">
        <v>347</v>
      </c>
      <c r="EL16" t="s">
        <v>347</v>
      </c>
      <c r="EM16" t="s">
        <v>347</v>
      </c>
      <c r="EN16" t="s">
        <v>348</v>
      </c>
      <c r="EO16" t="s">
        <v>348</v>
      </c>
      <c r="EP16" t="s">
        <v>331</v>
      </c>
      <c r="EQ16" t="s">
        <v>331</v>
      </c>
      <c r="ER16" t="s">
        <v>333</v>
      </c>
      <c r="ES16" t="s">
        <v>331</v>
      </c>
      <c r="ET16" t="s">
        <v>336</v>
      </c>
      <c r="EU16" t="s">
        <v>333</v>
      </c>
      <c r="EV16" t="s">
        <v>333</v>
      </c>
      <c r="EX16" t="s">
        <v>347</v>
      </c>
      <c r="EY16" t="s">
        <v>347</v>
      </c>
      <c r="EZ16" t="s">
        <v>347</v>
      </c>
      <c r="FA16" t="s">
        <v>347</v>
      </c>
      <c r="FB16" t="s">
        <v>347</v>
      </c>
      <c r="FC16" t="s">
        <v>347</v>
      </c>
      <c r="FD16" t="s">
        <v>347</v>
      </c>
      <c r="FE16" t="s">
        <v>349</v>
      </c>
      <c r="FF16" t="s">
        <v>349</v>
      </c>
      <c r="FG16" t="s">
        <v>349</v>
      </c>
      <c r="FH16" t="s">
        <v>350</v>
      </c>
      <c r="FI16" t="s">
        <v>347</v>
      </c>
      <c r="FJ16" t="s">
        <v>347</v>
      </c>
      <c r="FK16" t="s">
        <v>347</v>
      </c>
      <c r="FL16" t="s">
        <v>347</v>
      </c>
      <c r="FM16" t="s">
        <v>347</v>
      </c>
      <c r="FN16" t="s">
        <v>347</v>
      </c>
      <c r="FO16" t="s">
        <v>347</v>
      </c>
      <c r="FP16" t="s">
        <v>347</v>
      </c>
      <c r="FQ16" t="s">
        <v>347</v>
      </c>
      <c r="FR16" t="s">
        <v>347</v>
      </c>
      <c r="FS16" t="s">
        <v>347</v>
      </c>
      <c r="FT16" t="s">
        <v>347</v>
      </c>
      <c r="GA16" t="s">
        <v>347</v>
      </c>
      <c r="GB16" t="s">
        <v>333</v>
      </c>
      <c r="GC16" t="s">
        <v>333</v>
      </c>
      <c r="GD16" t="s">
        <v>343</v>
      </c>
      <c r="GE16" t="s">
        <v>344</v>
      </c>
      <c r="GF16" t="s">
        <v>344</v>
      </c>
      <c r="GJ16" t="s">
        <v>344</v>
      </c>
      <c r="GN16" t="s">
        <v>329</v>
      </c>
      <c r="GO16" t="s">
        <v>329</v>
      </c>
      <c r="GP16" t="s">
        <v>336</v>
      </c>
      <c r="GQ16" t="s">
        <v>336</v>
      </c>
      <c r="GR16" t="s">
        <v>351</v>
      </c>
      <c r="GS16" t="s">
        <v>351</v>
      </c>
      <c r="GT16" t="s">
        <v>347</v>
      </c>
      <c r="GU16" t="s">
        <v>347</v>
      </c>
      <c r="GV16" t="s">
        <v>347</v>
      </c>
      <c r="GW16" t="s">
        <v>347</v>
      </c>
      <c r="GX16" t="s">
        <v>347</v>
      </c>
      <c r="GY16" t="s">
        <v>347</v>
      </c>
      <c r="GZ16" t="s">
        <v>331</v>
      </c>
      <c r="HA16" t="s">
        <v>347</v>
      </c>
      <c r="HC16" t="s">
        <v>338</v>
      </c>
      <c r="HD16" t="s">
        <v>338</v>
      </c>
      <c r="HE16" t="s">
        <v>331</v>
      </c>
      <c r="HF16" t="s">
        <v>331</v>
      </c>
      <c r="HG16" t="s">
        <v>331</v>
      </c>
      <c r="HH16" t="s">
        <v>331</v>
      </c>
      <c r="HI16" t="s">
        <v>331</v>
      </c>
      <c r="HJ16" t="s">
        <v>333</v>
      </c>
      <c r="HK16" t="s">
        <v>333</v>
      </c>
      <c r="HL16" t="s">
        <v>333</v>
      </c>
      <c r="HM16" t="s">
        <v>331</v>
      </c>
      <c r="HN16" t="s">
        <v>329</v>
      </c>
      <c r="HO16" t="s">
        <v>336</v>
      </c>
      <c r="HP16" t="s">
        <v>333</v>
      </c>
      <c r="HQ16" t="s">
        <v>333</v>
      </c>
    </row>
    <row r="17" spans="1:225">
      <c r="A17">
        <v>1</v>
      </c>
      <c r="B17">
        <v>1713982645.1</v>
      </c>
      <c r="C17">
        <v>0</v>
      </c>
      <c r="D17" t="s">
        <v>352</v>
      </c>
      <c r="E17" t="s">
        <v>353</v>
      </c>
      <c r="F17">
        <v>5</v>
      </c>
      <c r="G17" t="s">
        <v>354</v>
      </c>
      <c r="H17">
        <v>1713982637.099999</v>
      </c>
      <c r="I17">
        <f>(J17)/1000</f>
        <v>0</v>
      </c>
      <c r="J17">
        <f>IF(BE17, AM17, AG17)</f>
        <v>0</v>
      </c>
      <c r="K17">
        <f>IF(BE17, AH17, AF17)</f>
        <v>0</v>
      </c>
      <c r="L17">
        <f>BG17 - IF(AT17&gt;1, K17*BA17*100.0/(AV17*BU17), 0)</f>
        <v>0</v>
      </c>
      <c r="M17">
        <f>((S17-I17/2)*L17-K17)/(S17+I17/2)</f>
        <v>0</v>
      </c>
      <c r="N17">
        <f>M17*(BN17+BO17)/1000.0</f>
        <v>0</v>
      </c>
      <c r="O17">
        <f>(BG17 - IF(AT17&gt;1, K17*BA17*100.0/(AV17*BU17), 0))*(BN17+BO17)/1000.0</f>
        <v>0</v>
      </c>
      <c r="P17">
        <f>2.0/((1/R17-1/Q17)+SIGN(R17)*SQRT((1/R17-1/Q17)*(1/R17-1/Q17) + 4*BB17/((BB17+1)*(BB17+1))*(2*1/R17*1/Q17-1/Q17*1/Q17)))</f>
        <v>0</v>
      </c>
      <c r="Q17">
        <f>IF(LEFT(BC17,1)&lt;&gt;"0",IF(LEFT(BC17,1)="1",3.0,BD17),$D$5+$E$5*(BU17*BN17/($K$5*1000))+$F$5*(BU17*BN17/($K$5*1000))*MAX(MIN(BA17,$J$5),$I$5)*MAX(MIN(BA17,$J$5),$I$5)+$G$5*MAX(MIN(BA17,$J$5),$I$5)*(BU17*BN17/($K$5*1000))+$H$5*(BU17*BN17/($K$5*1000))*(BU17*BN17/($K$5*1000)))</f>
        <v>0</v>
      </c>
      <c r="R17">
        <f>I17*(1000-(1000*0.61365*exp(17.502*V17/(240.97+V17))/(BN17+BO17)+BI17)/2)/(1000*0.61365*exp(17.502*V17/(240.97+V17))/(BN17+BO17)-BI17)</f>
        <v>0</v>
      </c>
      <c r="S17">
        <f>1/((BB17+1)/(P17/1.6)+1/(Q17/1.37)) + BB17/((BB17+1)/(P17/1.6) + BB17/(Q17/1.37))</f>
        <v>0</v>
      </c>
      <c r="T17">
        <f>(AW17*AZ17)</f>
        <v>0</v>
      </c>
      <c r="U17">
        <f>(BP17+(T17+2*0.95*5.67E-8*(((BP17+$B$7)+273)^4-(BP17+273)^4)-44100*I17)/(1.84*29.3*Q17+8*0.95*5.67E-8*(BP17+273)^3))</f>
        <v>0</v>
      </c>
      <c r="V17">
        <f>($C$7*BQ17+$D$7*BR17+$E$7*U17)</f>
        <v>0</v>
      </c>
      <c r="W17">
        <f>0.61365*exp(17.502*V17/(240.97+V17))</f>
        <v>0</v>
      </c>
      <c r="X17">
        <f>(Y17/Z17*100)</f>
        <v>0</v>
      </c>
      <c r="Y17">
        <f>BI17*(BN17+BO17)/1000</f>
        <v>0</v>
      </c>
      <c r="Z17">
        <f>0.61365*exp(17.502*BP17/(240.97+BP17))</f>
        <v>0</v>
      </c>
      <c r="AA17">
        <f>(W17-BI17*(BN17+BO17)/1000)</f>
        <v>0</v>
      </c>
      <c r="AB17">
        <f>(-I17*44100)</f>
        <v>0</v>
      </c>
      <c r="AC17">
        <f>2*29.3*Q17*0.92*(BP17-V17)</f>
        <v>0</v>
      </c>
      <c r="AD17">
        <f>2*0.95*5.67E-8*(((BP17+$B$7)+273)^4-(V17+273)^4)</f>
        <v>0</v>
      </c>
      <c r="AE17">
        <f>T17+AD17+AB17+AC17</f>
        <v>0</v>
      </c>
      <c r="AF17">
        <f>BM17*AT17*(BH17-BG17*(1000-AT17*BJ17)/(1000-AT17*BI17))/(100*BA17)</f>
        <v>0</v>
      </c>
      <c r="AG17">
        <f>1000*BM17*AT17*(BI17-BJ17)/(100*BA17*(1000-AT17*BI17))</f>
        <v>0</v>
      </c>
      <c r="AH17">
        <f>(AI17 - AJ17 - BN17*1E3/(8.314*(BP17+273.15)) * AL17/BM17 * AK17) * BM17/(100*BA17) * (1000 - BJ17)/1000</f>
        <v>0</v>
      </c>
      <c r="AI17">
        <v>426.5804726087848</v>
      </c>
      <c r="AJ17">
        <v>424.6757454545454</v>
      </c>
      <c r="AK17">
        <v>0.0004773900225096232</v>
      </c>
      <c r="AL17">
        <v>67.14865772698205</v>
      </c>
      <c r="AM17">
        <f>(AO17 - AN17 + BN17*1E3/(8.314*(BP17+273.15)) * AQ17/BM17 * AP17) * BM17/(100*BA17) * 1000/(1000 - AO17)</f>
        <v>0</v>
      </c>
      <c r="AN17">
        <v>15.32395606599336</v>
      </c>
      <c r="AO17">
        <v>15.76249939393939</v>
      </c>
      <c r="AP17">
        <v>-0.01079545242340277</v>
      </c>
      <c r="AQ17">
        <v>78.53940262356201</v>
      </c>
      <c r="AR17">
        <v>0</v>
      </c>
      <c r="AS17">
        <v>0</v>
      </c>
      <c r="AT17">
        <f>IF(AR17*$H$13&gt;=AV17,1.0,(AV17/(AV17-AR17*$H$13)))</f>
        <v>0</v>
      </c>
      <c r="AU17">
        <f>(AT17-1)*100</f>
        <v>0</v>
      </c>
      <c r="AV17">
        <f>MAX(0,($B$13+$C$13*BU17)/(1+$D$13*BU17)*BN17/(BP17+273)*$E$13)</f>
        <v>0</v>
      </c>
      <c r="AW17">
        <f>$B$11*BV17+$C$11*BW17+$F$11*CH17*(1-CK17)</f>
        <v>0</v>
      </c>
      <c r="AX17">
        <f>AW17*AY17</f>
        <v>0</v>
      </c>
      <c r="AY17">
        <f>($B$11*$D$9+$C$11*$D$9+$F$11*((CU17+CM17)/MAX(CU17+CM17+CV17, 0.1)*$I$9+CV17/MAX(CU17+CM17+CV17, 0.1)*$J$9))/($B$11+$C$11+$F$11)</f>
        <v>0</v>
      </c>
      <c r="AZ17">
        <f>($B$11*$K$9+$C$11*$K$9+$F$11*((CU17+CM17)/MAX(CU17+CM17+CV17, 0.1)*$P$9+CV17/MAX(CU17+CM17+CV17, 0.1)*$Q$9))/($B$11+$C$11+$F$11)</f>
        <v>0</v>
      </c>
      <c r="BA17">
        <v>6</v>
      </c>
      <c r="BB17">
        <v>0.5</v>
      </c>
      <c r="BC17" t="s">
        <v>355</v>
      </c>
      <c r="BD17">
        <v>2</v>
      </c>
      <c r="BE17" t="b">
        <v>1</v>
      </c>
      <c r="BF17">
        <v>1713982637.099999</v>
      </c>
      <c r="BG17">
        <v>417.5691935483872</v>
      </c>
      <c r="BH17">
        <v>420.0267741935484</v>
      </c>
      <c r="BI17">
        <v>15.83378064516129</v>
      </c>
      <c r="BJ17">
        <v>15.39652580645161</v>
      </c>
      <c r="BK17">
        <v>420.2881935483872</v>
      </c>
      <c r="BL17">
        <v>15.87713225806452</v>
      </c>
      <c r="BM17">
        <v>599.9869032258064</v>
      </c>
      <c r="BN17">
        <v>101.8322258064516</v>
      </c>
      <c r="BO17">
        <v>0.1000110580645161</v>
      </c>
      <c r="BP17">
        <v>25.03334838709678</v>
      </c>
      <c r="BQ17">
        <v>25.59667419354839</v>
      </c>
      <c r="BR17">
        <v>999.9000000000003</v>
      </c>
      <c r="BS17">
        <v>0</v>
      </c>
      <c r="BT17">
        <v>0</v>
      </c>
      <c r="BU17">
        <v>10000.68548387097</v>
      </c>
      <c r="BV17">
        <v>0</v>
      </c>
      <c r="BW17">
        <v>424.9011935483871</v>
      </c>
      <c r="BX17">
        <v>-2.084563548387097</v>
      </c>
      <c r="BY17">
        <v>424.6664193548386</v>
      </c>
      <c r="BZ17">
        <v>426.594870967742</v>
      </c>
      <c r="CA17">
        <v>0.4372500322580645</v>
      </c>
      <c r="CB17">
        <v>420.0267741935484</v>
      </c>
      <c r="CC17">
        <v>15.39652580645161</v>
      </c>
      <c r="CD17">
        <v>1.61239064516129</v>
      </c>
      <c r="CE17">
        <v>1.567862903225806</v>
      </c>
      <c r="CF17">
        <v>14.0776935483871</v>
      </c>
      <c r="CG17">
        <v>13.64644193548387</v>
      </c>
      <c r="CH17">
        <v>1799.973548387097</v>
      </c>
      <c r="CI17">
        <v>0.9779980967741935</v>
      </c>
      <c r="CJ17">
        <v>0.02200188709677419</v>
      </c>
      <c r="CK17">
        <v>0</v>
      </c>
      <c r="CL17">
        <v>2.234093548387097</v>
      </c>
      <c r="CM17">
        <v>0</v>
      </c>
      <c r="CN17">
        <v>3038.155161290323</v>
      </c>
      <c r="CO17">
        <v>17089.41290322581</v>
      </c>
      <c r="CP17">
        <v>37.77390322580645</v>
      </c>
      <c r="CQ17">
        <v>39.56635483870967</v>
      </c>
      <c r="CR17">
        <v>38.33648387096773</v>
      </c>
      <c r="CS17">
        <v>36.19529032258064</v>
      </c>
      <c r="CT17">
        <v>37.18935483870968</v>
      </c>
      <c r="CU17">
        <v>1760.373548387097</v>
      </c>
      <c r="CV17">
        <v>39.59999999999999</v>
      </c>
      <c r="CW17">
        <v>0</v>
      </c>
      <c r="CX17">
        <v>1713982733.2</v>
      </c>
      <c r="CY17">
        <v>0</v>
      </c>
      <c r="CZ17">
        <v>1713982662.1</v>
      </c>
      <c r="DA17" t="s">
        <v>356</v>
      </c>
      <c r="DB17">
        <v>1713982662.1</v>
      </c>
      <c r="DC17">
        <v>1713900481.1</v>
      </c>
      <c r="DD17">
        <v>1</v>
      </c>
      <c r="DE17">
        <v>-0.362</v>
      </c>
      <c r="DF17">
        <v>0.001</v>
      </c>
      <c r="DG17">
        <v>-2.719</v>
      </c>
      <c r="DH17">
        <v>-0.043</v>
      </c>
      <c r="DI17">
        <v>420</v>
      </c>
      <c r="DJ17">
        <v>16</v>
      </c>
      <c r="DK17">
        <v>0.37</v>
      </c>
      <c r="DL17">
        <v>0.1</v>
      </c>
      <c r="DM17">
        <v>-2.08274243902439</v>
      </c>
      <c r="DN17">
        <v>-0.1796765853658556</v>
      </c>
      <c r="DO17">
        <v>0.03711760609004893</v>
      </c>
      <c r="DP17">
        <v>0</v>
      </c>
      <c r="DQ17">
        <v>0.4354421219512195</v>
      </c>
      <c r="DR17">
        <v>0.06030938675958226</v>
      </c>
      <c r="DS17">
        <v>0.01560671842695634</v>
      </c>
      <c r="DT17">
        <v>1</v>
      </c>
      <c r="DU17">
        <v>1</v>
      </c>
      <c r="DV17">
        <v>2</v>
      </c>
      <c r="DW17" t="s">
        <v>357</v>
      </c>
      <c r="DX17">
        <v>3.22993</v>
      </c>
      <c r="DY17">
        <v>2.70447</v>
      </c>
      <c r="DZ17">
        <v>0.107036</v>
      </c>
      <c r="EA17">
        <v>0.107329</v>
      </c>
      <c r="EB17">
        <v>0.0870408</v>
      </c>
      <c r="EC17">
        <v>0.0855007</v>
      </c>
      <c r="ED17">
        <v>29333.2</v>
      </c>
      <c r="EE17">
        <v>28677.5</v>
      </c>
      <c r="EF17">
        <v>31441.6</v>
      </c>
      <c r="EG17">
        <v>30435.6</v>
      </c>
      <c r="EH17">
        <v>38467</v>
      </c>
      <c r="EI17">
        <v>36807.8</v>
      </c>
      <c r="EJ17">
        <v>44083</v>
      </c>
      <c r="EK17">
        <v>42507.3</v>
      </c>
      <c r="EL17">
        <v>2.18685</v>
      </c>
      <c r="EM17">
        <v>1.99433</v>
      </c>
      <c r="EN17">
        <v>0.136729</v>
      </c>
      <c r="EO17">
        <v>0</v>
      </c>
      <c r="EP17">
        <v>23.278</v>
      </c>
      <c r="EQ17">
        <v>999.9</v>
      </c>
      <c r="ER17">
        <v>65.40000000000001</v>
      </c>
      <c r="ES17">
        <v>24.4</v>
      </c>
      <c r="ET17">
        <v>19.7021</v>
      </c>
      <c r="EU17">
        <v>61.0356</v>
      </c>
      <c r="EV17">
        <v>23.2452</v>
      </c>
      <c r="EW17">
        <v>1</v>
      </c>
      <c r="EX17">
        <v>-0.298244</v>
      </c>
      <c r="EY17">
        <v>-1.27242</v>
      </c>
      <c r="EZ17">
        <v>20.1957</v>
      </c>
      <c r="FA17">
        <v>5.22448</v>
      </c>
      <c r="FB17">
        <v>11.995</v>
      </c>
      <c r="FC17">
        <v>4.9665</v>
      </c>
      <c r="FD17">
        <v>3.29633</v>
      </c>
      <c r="FE17">
        <v>9999</v>
      </c>
      <c r="FF17">
        <v>9999</v>
      </c>
      <c r="FG17">
        <v>9999</v>
      </c>
      <c r="FH17">
        <v>12.8</v>
      </c>
      <c r="FI17">
        <v>4.97107</v>
      </c>
      <c r="FJ17">
        <v>1.86768</v>
      </c>
      <c r="FK17">
        <v>1.85883</v>
      </c>
      <c r="FL17">
        <v>1.86494</v>
      </c>
      <c r="FM17">
        <v>1.86304</v>
      </c>
      <c r="FN17">
        <v>1.86434</v>
      </c>
      <c r="FO17">
        <v>1.85974</v>
      </c>
      <c r="FP17">
        <v>1.86386</v>
      </c>
      <c r="FQ17">
        <v>0</v>
      </c>
      <c r="FR17">
        <v>0</v>
      </c>
      <c r="FS17">
        <v>0</v>
      </c>
      <c r="FT17">
        <v>0</v>
      </c>
      <c r="FU17" t="s">
        <v>358</v>
      </c>
      <c r="FV17" t="s">
        <v>359</v>
      </c>
      <c r="FW17" t="s">
        <v>360</v>
      </c>
      <c r="FX17" t="s">
        <v>360</v>
      </c>
      <c r="FY17" t="s">
        <v>360</v>
      </c>
      <c r="FZ17" t="s">
        <v>360</v>
      </c>
      <c r="GA17">
        <v>0</v>
      </c>
      <c r="GB17">
        <v>100</v>
      </c>
      <c r="GC17">
        <v>100</v>
      </c>
      <c r="GD17">
        <v>-2.719</v>
      </c>
      <c r="GE17">
        <v>-0.0436</v>
      </c>
      <c r="GF17">
        <v>-0.4990983001835436</v>
      </c>
      <c r="GG17">
        <v>-0.004200780211792431</v>
      </c>
      <c r="GH17">
        <v>-6.086107273994438E-07</v>
      </c>
      <c r="GI17">
        <v>3.538391214060535E-10</v>
      </c>
      <c r="GJ17">
        <v>-0.06860670856239538</v>
      </c>
      <c r="GK17">
        <v>0.006682484536868237</v>
      </c>
      <c r="GL17">
        <v>-0.0007200357986506558</v>
      </c>
      <c r="GM17">
        <v>2.515042002614049E-05</v>
      </c>
      <c r="GN17">
        <v>15</v>
      </c>
      <c r="GO17">
        <v>1944</v>
      </c>
      <c r="GP17">
        <v>3</v>
      </c>
      <c r="GQ17">
        <v>20</v>
      </c>
      <c r="GR17">
        <v>1369.4</v>
      </c>
      <c r="GS17">
        <v>1369.4</v>
      </c>
      <c r="GT17">
        <v>1.12549</v>
      </c>
      <c r="GU17">
        <v>2.41699</v>
      </c>
      <c r="GV17">
        <v>1.44897</v>
      </c>
      <c r="GW17">
        <v>2.31201</v>
      </c>
      <c r="GX17">
        <v>1.55151</v>
      </c>
      <c r="GY17">
        <v>2.29858</v>
      </c>
      <c r="GZ17">
        <v>29.7937</v>
      </c>
      <c r="HA17">
        <v>12.6961</v>
      </c>
      <c r="HB17">
        <v>18</v>
      </c>
      <c r="HC17">
        <v>602.873</v>
      </c>
      <c r="HD17">
        <v>483.011</v>
      </c>
      <c r="HE17">
        <v>24.9962</v>
      </c>
      <c r="HF17">
        <v>23.2024</v>
      </c>
      <c r="HG17">
        <v>30.0001</v>
      </c>
      <c r="HH17">
        <v>23.1739</v>
      </c>
      <c r="HI17">
        <v>23.0959</v>
      </c>
      <c r="HJ17">
        <v>22.5159</v>
      </c>
      <c r="HK17">
        <v>33.358</v>
      </c>
      <c r="HL17">
        <v>90.45350000000001</v>
      </c>
      <c r="HM17">
        <v>25</v>
      </c>
      <c r="HN17">
        <v>420</v>
      </c>
      <c r="HO17">
        <v>15.2481</v>
      </c>
      <c r="HP17">
        <v>99.803</v>
      </c>
      <c r="HQ17">
        <v>101.564</v>
      </c>
    </row>
    <row r="18" spans="1:225">
      <c r="A18">
        <v>2</v>
      </c>
      <c r="B18">
        <v>1713983024.1</v>
      </c>
      <c r="C18">
        <v>379</v>
      </c>
      <c r="D18" t="s">
        <v>361</v>
      </c>
      <c r="E18" t="s">
        <v>362</v>
      </c>
      <c r="F18">
        <v>5</v>
      </c>
      <c r="G18" t="s">
        <v>354</v>
      </c>
      <c r="H18">
        <v>1713983016.099999</v>
      </c>
      <c r="I18">
        <f>(J18)/1000</f>
        <v>0</v>
      </c>
      <c r="J18">
        <f>IF(BE18, AM18, AG18)</f>
        <v>0</v>
      </c>
      <c r="K18">
        <f>IF(BE18, AH18, AF18)</f>
        <v>0</v>
      </c>
      <c r="L18">
        <f>BG18 - IF(AT18&gt;1, K18*BA18*100.0/(AV18*BU18), 0)</f>
        <v>0</v>
      </c>
      <c r="M18">
        <f>((S18-I18/2)*L18-K18)/(S18+I18/2)</f>
        <v>0</v>
      </c>
      <c r="N18">
        <f>M18*(BN18+BO18)/1000.0</f>
        <v>0</v>
      </c>
      <c r="O18">
        <f>(BG18 - IF(AT18&gt;1, K18*BA18*100.0/(AV18*BU18), 0))*(BN18+BO18)/1000.0</f>
        <v>0</v>
      </c>
      <c r="P18">
        <f>2.0/((1/R18-1/Q18)+SIGN(R18)*SQRT((1/R18-1/Q18)*(1/R18-1/Q18) + 4*BB18/((BB18+1)*(BB18+1))*(2*1/R18*1/Q18-1/Q18*1/Q18)))</f>
        <v>0</v>
      </c>
      <c r="Q18">
        <f>IF(LEFT(BC18,1)&lt;&gt;"0",IF(LEFT(BC18,1)="1",3.0,BD18),$D$5+$E$5*(BU18*BN18/($K$5*1000))+$F$5*(BU18*BN18/($K$5*1000))*MAX(MIN(BA18,$J$5),$I$5)*MAX(MIN(BA18,$J$5),$I$5)+$G$5*MAX(MIN(BA18,$J$5),$I$5)*(BU18*BN18/($K$5*1000))+$H$5*(BU18*BN18/($K$5*1000))*(BU18*BN18/($K$5*1000)))</f>
        <v>0</v>
      </c>
      <c r="R18">
        <f>I18*(1000-(1000*0.61365*exp(17.502*V18/(240.97+V18))/(BN18+BO18)+BI18)/2)/(1000*0.61365*exp(17.502*V18/(240.97+V18))/(BN18+BO18)-BI18)</f>
        <v>0</v>
      </c>
      <c r="S18">
        <f>1/((BB18+1)/(P18/1.6)+1/(Q18/1.37)) + BB18/((BB18+1)/(P18/1.6) + BB18/(Q18/1.37))</f>
        <v>0</v>
      </c>
      <c r="T18">
        <f>(AW18*AZ18)</f>
        <v>0</v>
      </c>
      <c r="U18">
        <f>(BP18+(T18+2*0.95*5.67E-8*(((BP18+$B$7)+273)^4-(BP18+273)^4)-44100*I18)/(1.84*29.3*Q18+8*0.95*5.67E-8*(BP18+273)^3))</f>
        <v>0</v>
      </c>
      <c r="V18">
        <f>($C$7*BQ18+$D$7*BR18+$E$7*U18)</f>
        <v>0</v>
      </c>
      <c r="W18">
        <f>0.61365*exp(17.502*V18/(240.97+V18))</f>
        <v>0</v>
      </c>
      <c r="X18">
        <f>(Y18/Z18*100)</f>
        <v>0</v>
      </c>
      <c r="Y18">
        <f>BI18*(BN18+BO18)/1000</f>
        <v>0</v>
      </c>
      <c r="Z18">
        <f>0.61365*exp(17.502*BP18/(240.97+BP18))</f>
        <v>0</v>
      </c>
      <c r="AA18">
        <f>(W18-BI18*(BN18+BO18)/1000)</f>
        <v>0</v>
      </c>
      <c r="AB18">
        <f>(-I18*44100)</f>
        <v>0</v>
      </c>
      <c r="AC18">
        <f>2*29.3*Q18*0.92*(BP18-V18)</f>
        <v>0</v>
      </c>
      <c r="AD18">
        <f>2*0.95*5.67E-8*(((BP18+$B$7)+273)^4-(V18+273)^4)</f>
        <v>0</v>
      </c>
      <c r="AE18">
        <f>T18+AD18+AB18+AC18</f>
        <v>0</v>
      </c>
      <c r="AF18">
        <f>BM18*AT18*(BH18-BG18*(1000-AT18*BJ18)/(1000-AT18*BI18))/(100*BA18)</f>
        <v>0</v>
      </c>
      <c r="AG18">
        <f>1000*BM18*AT18*(BI18-BJ18)/(100*BA18*(1000-AT18*BI18))</f>
        <v>0</v>
      </c>
      <c r="AH18">
        <f>(AI18 - AJ18 - BN18*1E3/(8.314*(BP18+273.15)) * AL18/BM18 * AK18) * BM18/(100*BA18) * (1000 - BJ18)/1000</f>
        <v>0</v>
      </c>
      <c r="AI18">
        <v>427.2691865653746</v>
      </c>
      <c r="AJ18">
        <v>427.1713090909088</v>
      </c>
      <c r="AK18">
        <v>0.0001778136763647283</v>
      </c>
      <c r="AL18">
        <v>67.1549697713683</v>
      </c>
      <c r="AM18">
        <f>(AO18 - AN18 + BN18*1E3/(8.314*(BP18+273.15)) * AQ18/BM18 * AP18) * BM18/(100*BA18) * 1000/(1000 - AO18)</f>
        <v>0</v>
      </c>
      <c r="AN18">
        <v>16.92293970981267</v>
      </c>
      <c r="AO18">
        <v>16.89412181818181</v>
      </c>
      <c r="AP18">
        <v>5.386088246678217E-05</v>
      </c>
      <c r="AQ18">
        <v>78.53454674621572</v>
      </c>
      <c r="AR18">
        <v>0</v>
      </c>
      <c r="AS18">
        <v>0</v>
      </c>
      <c r="AT18">
        <f>IF(AR18*$H$13&gt;=AV18,1.0,(AV18/(AV18-AR18*$H$13)))</f>
        <v>0</v>
      </c>
      <c r="AU18">
        <f>(AT18-1)*100</f>
        <v>0</v>
      </c>
      <c r="AV18">
        <f>MAX(0,($B$13+$C$13*BU18)/(1+$D$13*BU18)*BN18/(BP18+273)*$E$13)</f>
        <v>0</v>
      </c>
      <c r="AW18">
        <f>$B$11*BV18+$C$11*BW18+$F$11*CH18*(1-CK18)</f>
        <v>0</v>
      </c>
      <c r="AX18">
        <f>AW18*AY18</f>
        <v>0</v>
      </c>
      <c r="AY18">
        <f>($B$11*$D$9+$C$11*$D$9+$F$11*((CU18+CM18)/MAX(CU18+CM18+CV18, 0.1)*$I$9+CV18/MAX(CU18+CM18+CV18, 0.1)*$J$9))/($B$11+$C$11+$F$11)</f>
        <v>0</v>
      </c>
      <c r="AZ18">
        <f>($B$11*$K$9+$C$11*$K$9+$F$11*((CU18+CM18)/MAX(CU18+CM18+CV18, 0.1)*$P$9+CV18/MAX(CU18+CM18+CV18, 0.1)*$Q$9))/($B$11+$C$11+$F$11)</f>
        <v>0</v>
      </c>
      <c r="BA18">
        <v>6</v>
      </c>
      <c r="BB18">
        <v>0.5</v>
      </c>
      <c r="BC18" t="s">
        <v>355</v>
      </c>
      <c r="BD18">
        <v>2</v>
      </c>
      <c r="BE18" t="b">
        <v>1</v>
      </c>
      <c r="BF18">
        <v>1713983016.099999</v>
      </c>
      <c r="BG18">
        <v>420.0394193548388</v>
      </c>
      <c r="BH18">
        <v>419.9847419354839</v>
      </c>
      <c r="BI18">
        <v>16.88759032258065</v>
      </c>
      <c r="BJ18">
        <v>16.93136451612903</v>
      </c>
      <c r="BK18">
        <v>422.6674193548388</v>
      </c>
      <c r="BL18">
        <v>16.92741612903226</v>
      </c>
      <c r="BM18">
        <v>599.9708709677419</v>
      </c>
      <c r="BN18">
        <v>101.8467096774194</v>
      </c>
      <c r="BO18">
        <v>0.09988888064516128</v>
      </c>
      <c r="BP18">
        <v>26.23289677419355</v>
      </c>
      <c r="BQ18">
        <v>26.92654838709678</v>
      </c>
      <c r="BR18">
        <v>999.9000000000003</v>
      </c>
      <c r="BS18">
        <v>0</v>
      </c>
      <c r="BT18">
        <v>0</v>
      </c>
      <c r="BU18">
        <v>10007.21419354839</v>
      </c>
      <c r="BV18">
        <v>0</v>
      </c>
      <c r="BW18">
        <v>1754.813548387097</v>
      </c>
      <c r="BX18">
        <v>-0.03635233763548387</v>
      </c>
      <c r="BY18">
        <v>427.1620967741936</v>
      </c>
      <c r="BZ18">
        <v>427.2182258064515</v>
      </c>
      <c r="CA18">
        <v>-0.04376830032258065</v>
      </c>
      <c r="CB18">
        <v>419.9847419354839</v>
      </c>
      <c r="CC18">
        <v>16.93136451612903</v>
      </c>
      <c r="CD18">
        <v>1.719945483870968</v>
      </c>
      <c r="CE18">
        <v>1.724401935483871</v>
      </c>
      <c r="CF18">
        <v>15.07762903225806</v>
      </c>
      <c r="CG18">
        <v>15.11785806451613</v>
      </c>
      <c r="CH18">
        <v>1800.019677419355</v>
      </c>
      <c r="CI18">
        <v>0.9779980322580647</v>
      </c>
      <c r="CJ18">
        <v>0.02200182903225807</v>
      </c>
      <c r="CK18">
        <v>0</v>
      </c>
      <c r="CL18">
        <v>2.23701935483871</v>
      </c>
      <c r="CM18">
        <v>0</v>
      </c>
      <c r="CN18">
        <v>1242.748064516129</v>
      </c>
      <c r="CO18">
        <v>17089.85483870968</v>
      </c>
      <c r="CP18">
        <v>37.90903225806451</v>
      </c>
      <c r="CQ18">
        <v>39.18112903225806</v>
      </c>
      <c r="CR18">
        <v>38.46745161290323</v>
      </c>
      <c r="CS18">
        <v>37.04799999999999</v>
      </c>
      <c r="CT18">
        <v>37.30212903225807</v>
      </c>
      <c r="CU18">
        <v>1760.419032258064</v>
      </c>
      <c r="CV18">
        <v>39.60064516129031</v>
      </c>
      <c r="CW18">
        <v>0</v>
      </c>
      <c r="CX18">
        <v>1713983111.8</v>
      </c>
      <c r="CY18">
        <v>0</v>
      </c>
      <c r="CZ18">
        <v>1713983040.1</v>
      </c>
      <c r="DA18" t="s">
        <v>363</v>
      </c>
      <c r="DB18">
        <v>1713983040.1</v>
      </c>
      <c r="DC18">
        <v>1713900481.1</v>
      </c>
      <c r="DD18">
        <v>2</v>
      </c>
      <c r="DE18">
        <v>0.091</v>
      </c>
      <c r="DF18">
        <v>0.001</v>
      </c>
      <c r="DG18">
        <v>-2.628</v>
      </c>
      <c r="DH18">
        <v>-0.043</v>
      </c>
      <c r="DI18">
        <v>420</v>
      </c>
      <c r="DJ18">
        <v>16</v>
      </c>
      <c r="DK18">
        <v>0.49</v>
      </c>
      <c r="DL18">
        <v>0.1</v>
      </c>
      <c r="DM18">
        <v>-0.0422111466675</v>
      </c>
      <c r="DN18">
        <v>-0.0575999014908067</v>
      </c>
      <c r="DO18">
        <v>0.05359269957031906</v>
      </c>
      <c r="DP18">
        <v>1</v>
      </c>
      <c r="DQ18">
        <v>-0.0448409575</v>
      </c>
      <c r="DR18">
        <v>0.05376605741088181</v>
      </c>
      <c r="DS18">
        <v>0.01008531716139576</v>
      </c>
      <c r="DT18">
        <v>1</v>
      </c>
      <c r="DU18">
        <v>2</v>
      </c>
      <c r="DV18">
        <v>2</v>
      </c>
      <c r="DW18" t="s">
        <v>364</v>
      </c>
      <c r="DX18">
        <v>3.23038</v>
      </c>
      <c r="DY18">
        <v>2.70433</v>
      </c>
      <c r="DZ18">
        <v>0.107441</v>
      </c>
      <c r="EA18">
        <v>0.107271</v>
      </c>
      <c r="EB18">
        <v>0.0914975</v>
      </c>
      <c r="EC18">
        <v>0.091904</v>
      </c>
      <c r="ED18">
        <v>29305</v>
      </c>
      <c r="EE18">
        <v>28659.6</v>
      </c>
      <c r="EF18">
        <v>31427.4</v>
      </c>
      <c r="EG18">
        <v>30416.8</v>
      </c>
      <c r="EH18">
        <v>38256.9</v>
      </c>
      <c r="EI18">
        <v>36526.5</v>
      </c>
      <c r="EJ18">
        <v>44059.4</v>
      </c>
      <c r="EK18">
        <v>42482.1</v>
      </c>
      <c r="EL18">
        <v>2.19053</v>
      </c>
      <c r="EM18">
        <v>1.9935</v>
      </c>
      <c r="EN18">
        <v>0.0471026</v>
      </c>
      <c r="EO18">
        <v>0</v>
      </c>
      <c r="EP18">
        <v>26.1421</v>
      </c>
      <c r="EQ18">
        <v>999.9</v>
      </c>
      <c r="ER18">
        <v>64.90000000000001</v>
      </c>
      <c r="ES18">
        <v>24.5</v>
      </c>
      <c r="ET18">
        <v>19.6666</v>
      </c>
      <c r="EU18">
        <v>61.4756</v>
      </c>
      <c r="EV18">
        <v>22.8606</v>
      </c>
      <c r="EW18">
        <v>1</v>
      </c>
      <c r="EX18">
        <v>-0.277017</v>
      </c>
      <c r="EY18">
        <v>-0.814148</v>
      </c>
      <c r="EZ18">
        <v>20.1957</v>
      </c>
      <c r="FA18">
        <v>5.22538</v>
      </c>
      <c r="FB18">
        <v>11.9926</v>
      </c>
      <c r="FC18">
        <v>4.9659</v>
      </c>
      <c r="FD18">
        <v>3.29633</v>
      </c>
      <c r="FE18">
        <v>9999</v>
      </c>
      <c r="FF18">
        <v>9999</v>
      </c>
      <c r="FG18">
        <v>9999</v>
      </c>
      <c r="FH18">
        <v>12.9</v>
      </c>
      <c r="FI18">
        <v>4.97102</v>
      </c>
      <c r="FJ18">
        <v>1.86766</v>
      </c>
      <c r="FK18">
        <v>1.85883</v>
      </c>
      <c r="FL18">
        <v>1.86493</v>
      </c>
      <c r="FM18">
        <v>1.86296</v>
      </c>
      <c r="FN18">
        <v>1.86432</v>
      </c>
      <c r="FO18">
        <v>1.85974</v>
      </c>
      <c r="FP18">
        <v>1.86386</v>
      </c>
      <c r="FQ18">
        <v>0</v>
      </c>
      <c r="FR18">
        <v>0</v>
      </c>
      <c r="FS18">
        <v>0</v>
      </c>
      <c r="FT18">
        <v>0</v>
      </c>
      <c r="FU18" t="s">
        <v>358</v>
      </c>
      <c r="FV18" t="s">
        <v>359</v>
      </c>
      <c r="FW18" t="s">
        <v>360</v>
      </c>
      <c r="FX18" t="s">
        <v>360</v>
      </c>
      <c r="FY18" t="s">
        <v>360</v>
      </c>
      <c r="FZ18" t="s">
        <v>360</v>
      </c>
      <c r="GA18">
        <v>0</v>
      </c>
      <c r="GB18">
        <v>100</v>
      </c>
      <c r="GC18">
        <v>100</v>
      </c>
      <c r="GD18">
        <v>-2.628</v>
      </c>
      <c r="GE18">
        <v>-0.0398</v>
      </c>
      <c r="GF18">
        <v>-0.8614920288357528</v>
      </c>
      <c r="GG18">
        <v>-0.004200780211792431</v>
      </c>
      <c r="GH18">
        <v>-6.086107273994438E-07</v>
      </c>
      <c r="GI18">
        <v>3.538391214060535E-10</v>
      </c>
      <c r="GJ18">
        <v>-0.06860670856239538</v>
      </c>
      <c r="GK18">
        <v>0.006682484536868237</v>
      </c>
      <c r="GL18">
        <v>-0.0007200357986506558</v>
      </c>
      <c r="GM18">
        <v>2.515042002614049E-05</v>
      </c>
      <c r="GN18">
        <v>15</v>
      </c>
      <c r="GO18">
        <v>1944</v>
      </c>
      <c r="GP18">
        <v>3</v>
      </c>
      <c r="GQ18">
        <v>20</v>
      </c>
      <c r="GR18">
        <v>6</v>
      </c>
      <c r="GS18">
        <v>1375.7</v>
      </c>
      <c r="GT18">
        <v>1.12671</v>
      </c>
      <c r="GU18">
        <v>2.42554</v>
      </c>
      <c r="GV18">
        <v>1.44775</v>
      </c>
      <c r="GW18">
        <v>2.31079</v>
      </c>
      <c r="GX18">
        <v>1.55151</v>
      </c>
      <c r="GY18">
        <v>2.44019</v>
      </c>
      <c r="GZ18">
        <v>29.6017</v>
      </c>
      <c r="HA18">
        <v>12.3546</v>
      </c>
      <c r="HB18">
        <v>18</v>
      </c>
      <c r="HC18">
        <v>608.615</v>
      </c>
      <c r="HD18">
        <v>485.326</v>
      </c>
      <c r="HE18">
        <v>25.001</v>
      </c>
      <c r="HF18">
        <v>23.5217</v>
      </c>
      <c r="HG18">
        <v>30.001</v>
      </c>
      <c r="HH18">
        <v>23.4597</v>
      </c>
      <c r="HI18">
        <v>23.4005</v>
      </c>
      <c r="HJ18">
        <v>22.5578</v>
      </c>
      <c r="HK18">
        <v>23.9396</v>
      </c>
      <c r="HL18">
        <v>90.4599</v>
      </c>
      <c r="HM18">
        <v>25</v>
      </c>
      <c r="HN18">
        <v>420</v>
      </c>
      <c r="HO18">
        <v>16.7694</v>
      </c>
      <c r="HP18">
        <v>99.7531</v>
      </c>
      <c r="HQ18">
        <v>101.503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2024-04-24T18:27:19Z</dcterms:created>
  <dcterms:modified xsi:type="dcterms:W3CDTF">2024-04-24T18:27:19Z</dcterms:modified>
</cp:coreProperties>
</file>