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<sst xmlns="http://schemas.openxmlformats.org/spreadsheetml/2006/main" count="816" uniqueCount="381">
  <si>
    <t>File opened</t>
  </si>
  <si>
    <t>2024-03-19 11:03:36</t>
  </si>
  <si>
    <t>Console s/n</t>
  </si>
  <si>
    <t>68C-022579</t>
  </si>
  <si>
    <t>Console ver</t>
  </si>
  <si>
    <t>Bluestem v.2.1.09</t>
  </si>
  <si>
    <t>Scripts ver</t>
  </si>
  <si>
    <t>2022.06  2.1.09, Dec 2022</t>
  </si>
  <si>
    <t>Head s/n</t>
  </si>
  <si>
    <t>68H-422569</t>
  </si>
  <si>
    <t>Head ver</t>
  </si>
  <si>
    <t>1.4.22</t>
  </si>
  <si>
    <t>Head cal</t>
  </si>
  <si>
    <t>{"oxygen": "21", "co2azero": "0.953182", "co2aspan1": "1.0007", "co2aspan2": "-0.0241478", "co2aspan2a": "0.320658", "co2aspan2b": "0.318399", "co2aspanconc1": "2491", "co2aspanconc2": "303.6", "co2bzero": "0.942748", "co2bspan1": "1.00024", "co2bspan2": "-0.0240419", "co2bspan2a": "0.321302", "co2bspan2b": "0.318896", "co2bspanconc1": "2491", "co2bspanconc2": "303.6", "h2oazero": "1.04539", "h2oaspan1": "1.00536", "h2oaspan2": "0", "h2oaspan2a": "0.0681292", "h2oaspan2b": "0.0684947", "h2oaspanconc1": "12.16", "h2oaspanconc2": "0", "h2obzero": "1.05523", "h2obspan1": "1.00305", "h2obspan2": "0", "h2obspan2a": "0.0685762", "h2obspan2b": "0.0687854", "h2obspanconc1": "12.16", "h2obspanconc2": "0", "tazero": "0.154137", "tbzero": "0.259335", "flowmeterzero": "2.48881", "flowazero": "0.29412", "flowbzero": "0.30539", "chamberpressurezero": "2.55489", "ssa_ref": "37836.8", "ssb_ref": "35909.7"}</t>
  </si>
  <si>
    <t>CO2 rangematch</t>
  </si>
  <si>
    <t>Tue Oct 24 10:12</t>
  </si>
  <si>
    <t>H2O rangematch</t>
  </si>
  <si>
    <t>Tue Oct 24 11:42</t>
  </si>
  <si>
    <t>Chamber type</t>
  </si>
  <si>
    <t>6800-01A</t>
  </si>
  <si>
    <t>Chamber s/n</t>
  </si>
  <si>
    <t>MPF-842225</t>
  </si>
  <si>
    <t>Chamber rev</t>
  </si>
  <si>
    <t>0</t>
  </si>
  <si>
    <t>Chamber cal</t>
  </si>
  <si>
    <t>Fluorometer</t>
  </si>
  <si>
    <t>Flr. Version</t>
  </si>
  <si>
    <t>1.4.7</t>
  </si>
  <si>
    <t>11:03:36</t>
  </si>
  <si>
    <t>Stability Definition:	ΔCO2 (Meas2): Slp&lt;0.5 Per=20	ΔH2O (Meas2): Slp&lt;0.1 Per=20	F (FlrLS): Slp&lt;1 Per=20</t>
  </si>
  <si>
    <t>11:04:09</t>
  </si>
  <si>
    <t>testing licor setings on segi seedlings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</si>
  <si>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</si>
  <si>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</si>
  <si>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</si>
  <si>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</si>
  <si>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</si>
  <si>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</si>
  <si>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</si>
  <si>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</si>
  <si>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</si>
  <si>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</si>
  <si>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</si>
  <si>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</si>
  <si>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</si>
  <si>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</si>
  <si>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</si>
  <si>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</si>
  <si>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</si>
  <si>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</si>
  <si>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</si>
  <si>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</si>
  <si>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</si>
  <si>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</si>
  <si>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</si>
  <si>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</si>
  <si>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</si>
  <si>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</si>
  <si>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</si>
  <si>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</si>
  <si>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</si>
  <si>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</si>
  <si>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</si>
  <si>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</si>
  <si>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</si>
  <si>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</si>
  <si>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</si>
  <si>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</si>
  <si>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</si>
  <si>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</si>
  <si>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</si>
  <si>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</si>
  <si>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</si>
  <si>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</si>
  <si>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</si>
  <si>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</si>
  <si>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</si>
  <si>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</si>
  <si>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</si>
  <si>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</si>
  <si>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</si>
  <si>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</si>
  <si>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</si>
  <si>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</si>
  <si>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3.88968 200.48 356.515 570.788 848.82 1048.95 1250.56 1392.32</t>
  </si>
  <si>
    <t>Fs_true</t>
  </si>
  <si>
    <t>-0.806277 227.723 388.278 582.591 808.426 1002.11 1201.65 1401.03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</si>
  <si>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</si>
  <si>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</si>
  <si>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</si>
  <si>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</si>
  <si>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</si>
  <si>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</si>
  <si>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</si>
  <si>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</si>
  <si>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</si>
  <si>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</si>
  <si>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</si>
  <si>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</si>
  <si>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</si>
  <si>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</si>
  <si>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</si>
  <si>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</si>
  <si>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</si>
  <si>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</si>
  <si>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</si>
  <si>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</si>
  <si>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</si>
  <si>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</si>
  <si>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</si>
  <si>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</si>
  <si>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</si>
  <si>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plant.id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</si>
  <si>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</si>
  <si>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</si>
  <si>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</si>
  <si>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</si>
  <si>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</si>
  <si>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</si>
  <si>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</si>
  <si>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</si>
  <si>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</si>
  <si>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</si>
  <si>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</si>
  <si>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</si>
  <si>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</si>
  <si>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</si>
  <si>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</si>
  <si>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</si>
  <si>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</si>
  <si>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</si>
  <si>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</si>
  <si>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</si>
  <si>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</si>
  <si>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</si>
  <si>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</si>
  <si>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</si>
  <si>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</si>
  <si>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</si>
  <si>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</si>
  <si>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</si>
  <si>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</si>
  <si>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</si>
  <si>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</si>
  <si>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</si>
  <si>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</si>
  <si>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</si>
  <si>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</si>
  <si>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</si>
  <si>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</si>
  <si>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</si>
  <si>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</si>
  <si>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</si>
  <si>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</si>
  <si>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</si>
  <si>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</si>
  <si>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</si>
  <si>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</si>
  <si>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</si>
  <si>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</si>
  <si>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</si>
  <si>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</si>
  <si>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</si>
  <si>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</si>
  <si>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</si>
  <si>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</si>
  <si>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</si>
  <si>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</si>
  <si>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</si>
  <si>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</si>
  <si>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</si>
  <si>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</si>
  <si>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</si>
  <si>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</si>
  <si>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</si>
  <si>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</si>
  <si>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</si>
  <si>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</si>
  <si>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</si>
  <si>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</si>
  <si>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</si>
  <si>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</si>
  <si>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</si>
  <si>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</si>
  <si>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</si>
  <si>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</si>
  <si>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</si>
  <si>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</si>
  <si>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</si>
  <si>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</si>
  <si>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</si>
  <si>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</si>
  <si>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</si>
  <si>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</si>
  <si>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</si>
  <si>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</si>
  <si>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</si>
  <si>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</si>
  <si>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</si>
  <si>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</si>
  <si>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</si>
  <si>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</si>
  <si>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</si>
  <si>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</si>
  <si>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</si>
  <si>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</si>
  <si>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</si>
  <si>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</si>
  <si>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</si>
  <si>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</si>
  <si>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</si>
  <si>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</si>
  <si>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</si>
  <si>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</si>
  <si>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</si>
  <si>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</si>
  <si>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</si>
  <si>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</si>
  <si>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</si>
  <si>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</si>
  <si>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</si>
  <si>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</si>
  <si>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</si>
  <si>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</si>
  <si>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</si>
  <si>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</si>
  <si>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</si>
  <si>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</si>
  <si>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</si>
  <si>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</si>
  <si>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</si>
  <si>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</si>
  <si>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</si>
  <si>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</si>
  <si>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</si>
  <si>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</si>
  <si>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</si>
  <si>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</si>
  <si>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</si>
  <si>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</si>
  <si>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</si>
  <si>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</si>
  <si>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</si>
  <si>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</si>
  <si>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</si>
  <si>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</si>
  <si>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</si>
  <si>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</si>
  <si>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</si>
  <si>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</si>
  <si>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</si>
  <si>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</si>
  <si>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</si>
  <si>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</si>
  <si>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</si>
  <si>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</si>
  <si>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</si>
  <si>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</si>
  <si>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</si>
  <si>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</si>
  <si>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</si>
  <si>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</si>
  <si>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</si>
  <si>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</si>
  <si>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</si>
  <si>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</si>
  <si>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</si>
  <si>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</si>
  <si>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</si>
  <si>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</si>
  <si>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</si>
  <si>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</si>
  <si>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</si>
  <si>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</si>
  <si>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</si>
  <si>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</si>
  <si>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</si>
  <si>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</si>
  <si>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</si>
  <si>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</si>
  <si>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</si>
  <si>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</si>
  <si>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</si>
  <si>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</si>
  <si>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</si>
  <si>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</si>
  <si>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</si>
  <si>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</si>
  <si>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</si>
  <si>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</si>
  <si>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</si>
  <si>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</si>
  <si>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</si>
  <si>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</si>
  <si>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</si>
  <si>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</si>
  <si>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</si>
  <si>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</si>
  <si>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</si>
  <si>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</si>
  <si>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</si>
  <si>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</si>
  <si>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</si>
  <si>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</si>
  <si>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</si>
  <si>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</si>
  <si>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</si>
  <si>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</si>
  <si>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</si>
  <si>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</si>
  <si>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</si>
  <si>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</si>
  <si>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</si>
  <si>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</si>
  <si>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</si>
  <si>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</si>
  <si>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</si>
  <si>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</si>
  <si>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</si>
  <si>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</si>
  <si>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</si>
  <si>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</si>
  <si>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</si>
  <si>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</si>
  <si>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</si>
  <si>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</si>
  <si>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</si>
  <si>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</si>
  <si>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</si>
  <si>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</si>
  <si>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</si>
  <si>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</si>
  <si>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</si>
  <si>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</si>
  <si>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</si>
  <si>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</si>
  <si>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</si>
  <si>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</si>
  <si>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</si>
  <si>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</si>
  <si>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</si>
  <si>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</si>
  <si>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</si>
  <si>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</si>
  <si>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</si>
  <si>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</si>
  <si>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</si>
  <si>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</si>
  <si>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</si>
  <si>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</si>
  <si>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</si>
  <si>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</si>
  <si>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</si>
  <si>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</si>
  <si>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</si>
  <si>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</si>
  <si>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</si>
  <si>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</si>
  <si>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</si>
  <si>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20240317 12:10:55</t>
  </si>
  <si>
    <t>12:10:55</t>
  </si>
  <si>
    <t>0: Broadleaf</t>
  </si>
  <si>
    <t>12:11:13</t>
  </si>
  <si>
    <t>2/3</t>
  </si>
  <si>
    <t>11111111</t>
  </si>
  <si>
    <t>oooooooo</t>
  </si>
  <si>
    <t>on</t>
  </si>
  <si>
    <t>20240317 12:11:49</t>
  </si>
  <si>
    <t>12:11:49</t>
  </si>
  <si>
    <t>12:12:05</t>
  </si>
  <si>
    <t>20240317 12:13:21</t>
  </si>
  <si>
    <t>12:13:21</t>
  </si>
  <si>
    <t>12:13:37</t>
  </si>
  <si>
    <t>3/3</t>
  </si>
  <si>
    <t>20240317 12:15:23</t>
  </si>
  <si>
    <t>12:15:23</t>
  </si>
  <si>
    <t>12:15:39</t>
  </si>
  <si>
    <t>20240317 12:17:34</t>
  </si>
  <si>
    <t>12:17:34</t>
  </si>
  <si>
    <t>12:17:50</t>
  </si>
  <si>
    <t>1/3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</si>
</sst>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U21"/>
  <sheetViews>
    <sheetView tabSelected="1" workbookViewId="0"/>
  </sheetViews>
  <sheetFormatPr defaultRowHeight="15"/>
  <sheetData>
    <row r="2" spans="1:229">
      <c r="A2" t="s">
        <v>32</v>
      </c>
      <c r="B2" t="s">
        <v>33</v>
      </c>
      <c r="C2" t="s">
        <v>35</v>
      </c>
    </row>
    <row r="3" spans="1:229">
      <c r="B3" t="s">
        <v>34</v>
      </c>
      <c r="C3">
        <v>21</v>
      </c>
    </row>
    <row r="4" spans="1:229">
      <c r="A4" t="s">
        <v>36</v>
      </c>
      <c r="B4" t="s">
        <v>37</v>
      </c>
      <c r="C4" t="s">
        <v>38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</row>
    <row r="5" spans="1:229">
      <c r="B5" t="s">
        <v>19</v>
      </c>
      <c r="C5" t="s">
        <v>39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9">
      <c r="A6" t="s">
        <v>48</v>
      </c>
      <c r="B6" t="s">
        <v>49</v>
      </c>
      <c r="C6" t="s">
        <v>50</v>
      </c>
      <c r="D6" t="s">
        <v>51</v>
      </c>
      <c r="E6" t="s">
        <v>52</v>
      </c>
    </row>
    <row r="7" spans="1:229">
      <c r="B7">
        <v>0</v>
      </c>
      <c r="C7">
        <v>1</v>
      </c>
      <c r="D7">
        <v>0</v>
      </c>
      <c r="E7">
        <v>0</v>
      </c>
    </row>
    <row r="8" spans="1:229">
      <c r="A8" t="s">
        <v>53</v>
      </c>
      <c r="B8" t="s">
        <v>54</v>
      </c>
      <c r="C8" t="s">
        <v>56</v>
      </c>
      <c r="D8" t="s">
        <v>58</v>
      </c>
      <c r="E8" t="s">
        <v>59</v>
      </c>
      <c r="F8" t="s">
        <v>60</v>
      </c>
      <c r="G8" t="s">
        <v>61</v>
      </c>
      <c r="H8" t="s">
        <v>62</v>
      </c>
      <c r="I8" t="s">
        <v>63</v>
      </c>
      <c r="J8" t="s">
        <v>64</v>
      </c>
      <c r="K8" t="s">
        <v>65</v>
      </c>
      <c r="L8" t="s">
        <v>66</v>
      </c>
      <c r="M8" t="s">
        <v>67</v>
      </c>
      <c r="N8" t="s">
        <v>68</v>
      </c>
      <c r="O8" t="s">
        <v>69</v>
      </c>
      <c r="P8" t="s">
        <v>70</v>
      </c>
      <c r="Q8" t="s">
        <v>71</v>
      </c>
    </row>
    <row r="9" spans="1:229">
      <c r="B9" t="s">
        <v>55</v>
      </c>
      <c r="C9" t="s">
        <v>57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9">
      <c r="A10" t="s">
        <v>72</v>
      </c>
      <c r="B10" t="s">
        <v>73</v>
      </c>
      <c r="C10" t="s">
        <v>74</v>
      </c>
      <c r="D10" t="s">
        <v>75</v>
      </c>
      <c r="E10" t="s">
        <v>76</v>
      </c>
      <c r="F10" t="s">
        <v>77</v>
      </c>
    </row>
    <row r="11" spans="1:229">
      <c r="B11">
        <v>0</v>
      </c>
      <c r="C11">
        <v>0</v>
      </c>
      <c r="D11">
        <v>0</v>
      </c>
      <c r="E11">
        <v>0</v>
      </c>
      <c r="F11">
        <v>1</v>
      </c>
    </row>
    <row r="12" spans="1:229">
      <c r="A12" t="s">
        <v>78</v>
      </c>
      <c r="B12" t="s">
        <v>79</v>
      </c>
      <c r="C12" t="s">
        <v>80</v>
      </c>
      <c r="D12" t="s">
        <v>81</v>
      </c>
      <c r="E12" t="s">
        <v>82</v>
      </c>
      <c r="F12" t="s">
        <v>83</v>
      </c>
      <c r="G12" t="s">
        <v>85</v>
      </c>
      <c r="H12" t="s">
        <v>87</v>
      </c>
    </row>
    <row r="13" spans="1:229">
      <c r="B13">
        <v>-6276</v>
      </c>
      <c r="C13">
        <v>6.6</v>
      </c>
      <c r="D13">
        <v>1.709E-05</v>
      </c>
      <c r="E13">
        <v>3.11</v>
      </c>
      <c r="F13" t="s">
        <v>84</v>
      </c>
      <c r="G13" t="s">
        <v>86</v>
      </c>
      <c r="H13">
        <v>0</v>
      </c>
    </row>
    <row r="14" spans="1:229">
      <c r="A14" t="s">
        <v>88</v>
      </c>
      <c r="B14" t="s">
        <v>88</v>
      </c>
      <c r="C14" t="s">
        <v>88</v>
      </c>
      <c r="D14" t="s">
        <v>88</v>
      </c>
      <c r="E14" t="s">
        <v>88</v>
      </c>
      <c r="F14" t="s">
        <v>88</v>
      </c>
      <c r="G14" t="s">
        <v>89</v>
      </c>
      <c r="H14" t="s">
        <v>90</v>
      </c>
      <c r="I14" t="s">
        <v>90</v>
      </c>
      <c r="J14" t="s">
        <v>90</v>
      </c>
      <c r="K14" t="s">
        <v>90</v>
      </c>
      <c r="L14" t="s">
        <v>90</v>
      </c>
      <c r="M14" t="s">
        <v>90</v>
      </c>
      <c r="N14" t="s">
        <v>90</v>
      </c>
      <c r="O14" t="s">
        <v>90</v>
      </c>
      <c r="P14" t="s">
        <v>90</v>
      </c>
      <c r="Q14" t="s">
        <v>90</v>
      </c>
      <c r="R14" t="s">
        <v>90</v>
      </c>
      <c r="S14" t="s">
        <v>90</v>
      </c>
      <c r="T14" t="s">
        <v>90</v>
      </c>
      <c r="U14" t="s">
        <v>90</v>
      </c>
      <c r="V14" t="s">
        <v>90</v>
      </c>
      <c r="W14" t="s">
        <v>90</v>
      </c>
      <c r="X14" t="s">
        <v>90</v>
      </c>
      <c r="Y14" t="s">
        <v>90</v>
      </c>
      <c r="Z14" t="s">
        <v>90</v>
      </c>
      <c r="AA14" t="s">
        <v>90</v>
      </c>
      <c r="AB14" t="s">
        <v>90</v>
      </c>
      <c r="AC14" t="s">
        <v>90</v>
      </c>
      <c r="AD14" t="s">
        <v>90</v>
      </c>
      <c r="AE14" t="s">
        <v>90</v>
      </c>
      <c r="AF14" t="s">
        <v>90</v>
      </c>
      <c r="AG14" t="s">
        <v>90</v>
      </c>
      <c r="AH14" t="s">
        <v>91</v>
      </c>
      <c r="AI14" t="s">
        <v>91</v>
      </c>
      <c r="AJ14" t="s">
        <v>91</v>
      </c>
      <c r="AK14" t="s">
        <v>91</v>
      </c>
      <c r="AL14" t="s">
        <v>91</v>
      </c>
      <c r="AM14" t="s">
        <v>91</v>
      </c>
      <c r="AN14" t="s">
        <v>91</v>
      </c>
      <c r="AO14" t="s">
        <v>91</v>
      </c>
      <c r="AP14" t="s">
        <v>91</v>
      </c>
      <c r="AQ14" t="s">
        <v>91</v>
      </c>
      <c r="AR14" t="s">
        <v>92</v>
      </c>
      <c r="AS14" t="s">
        <v>92</v>
      </c>
      <c r="AT14" t="s">
        <v>92</v>
      </c>
      <c r="AU14" t="s">
        <v>92</v>
      </c>
      <c r="AV14" t="s">
        <v>92</v>
      </c>
      <c r="AW14" t="s">
        <v>93</v>
      </c>
      <c r="AX14" t="s">
        <v>93</v>
      </c>
      <c r="AY14" t="s">
        <v>93</v>
      </c>
      <c r="AZ14" t="s">
        <v>93</v>
      </c>
      <c r="BA14" t="s">
        <v>94</v>
      </c>
      <c r="BB14" t="s">
        <v>94</v>
      </c>
      <c r="BC14" t="s">
        <v>94</v>
      </c>
      <c r="BD14" t="s">
        <v>94</v>
      </c>
      <c r="BE14" t="s">
        <v>94</v>
      </c>
      <c r="BF14" t="s">
        <v>95</v>
      </c>
      <c r="BG14" t="s">
        <v>95</v>
      </c>
      <c r="BH14" t="s">
        <v>95</v>
      </c>
      <c r="BI14" t="s">
        <v>95</v>
      </c>
      <c r="BJ14" t="s">
        <v>95</v>
      </c>
      <c r="BK14" t="s">
        <v>95</v>
      </c>
      <c r="BL14" t="s">
        <v>95</v>
      </c>
      <c r="BM14" t="s">
        <v>95</v>
      </c>
      <c r="BN14" t="s">
        <v>95</v>
      </c>
      <c r="BO14" t="s">
        <v>95</v>
      </c>
      <c r="BP14" t="s">
        <v>95</v>
      </c>
      <c r="BQ14" t="s">
        <v>95</v>
      </c>
      <c r="BR14" t="s">
        <v>95</v>
      </c>
      <c r="BS14" t="s">
        <v>95</v>
      </c>
      <c r="BT14" t="s">
        <v>95</v>
      </c>
      <c r="BU14" t="s">
        <v>95</v>
      </c>
      <c r="BV14" t="s">
        <v>95</v>
      </c>
      <c r="BW14" t="s">
        <v>95</v>
      </c>
      <c r="BX14" t="s">
        <v>96</v>
      </c>
      <c r="BY14" t="s">
        <v>96</v>
      </c>
      <c r="BZ14" t="s">
        <v>96</v>
      </c>
      <c r="CA14" t="s">
        <v>96</v>
      </c>
      <c r="CB14" t="s">
        <v>96</v>
      </c>
      <c r="CC14" t="s">
        <v>96</v>
      </c>
      <c r="CD14" t="s">
        <v>96</v>
      </c>
      <c r="CE14" t="s">
        <v>96</v>
      </c>
      <c r="CF14" t="s">
        <v>96</v>
      </c>
      <c r="CG14" t="s">
        <v>96</v>
      </c>
      <c r="CH14" t="s">
        <v>97</v>
      </c>
      <c r="CI14" t="s">
        <v>97</v>
      </c>
      <c r="CJ14" t="s">
        <v>97</v>
      </c>
      <c r="CK14" t="s">
        <v>97</v>
      </c>
      <c r="CL14" t="s">
        <v>97</v>
      </c>
      <c r="CM14" t="s">
        <v>97</v>
      </c>
      <c r="CN14" t="s">
        <v>97</v>
      </c>
      <c r="CO14" t="s">
        <v>97</v>
      </c>
      <c r="CP14" t="s">
        <v>97</v>
      </c>
      <c r="CQ14" t="s">
        <v>97</v>
      </c>
      <c r="CR14" t="s">
        <v>97</v>
      </c>
      <c r="CS14" t="s">
        <v>97</v>
      </c>
      <c r="CT14" t="s">
        <v>97</v>
      </c>
      <c r="CU14" t="s">
        <v>97</v>
      </c>
      <c r="CV14" t="s">
        <v>97</v>
      </c>
      <c r="CW14" t="s">
        <v>97</v>
      </c>
      <c r="CX14" t="s">
        <v>97</v>
      </c>
      <c r="CY14" t="s">
        <v>97</v>
      </c>
      <c r="CZ14" t="s">
        <v>98</v>
      </c>
      <c r="DA14" t="s">
        <v>98</v>
      </c>
      <c r="DB14" t="s">
        <v>98</v>
      </c>
      <c r="DC14" t="s">
        <v>98</v>
      </c>
      <c r="DD14" t="s">
        <v>98</v>
      </c>
      <c r="DE14" t="s">
        <v>98</v>
      </c>
      <c r="DF14" t="s">
        <v>98</v>
      </c>
      <c r="DG14" t="s">
        <v>98</v>
      </c>
      <c r="DH14" t="s">
        <v>98</v>
      </c>
      <c r="DI14" t="s">
        <v>98</v>
      </c>
      <c r="DJ14" t="s">
        <v>98</v>
      </c>
      <c r="DK14" t="s">
        <v>98</v>
      </c>
      <c r="DL14" t="s">
        <v>98</v>
      </c>
      <c r="DM14" t="s">
        <v>99</v>
      </c>
      <c r="DN14" t="s">
        <v>99</v>
      </c>
      <c r="DO14" t="s">
        <v>99</v>
      </c>
      <c r="DP14" t="s">
        <v>99</v>
      </c>
      <c r="DQ14" t="s">
        <v>99</v>
      </c>
      <c r="DR14" t="s">
        <v>99</v>
      </c>
      <c r="DS14" t="s">
        <v>99</v>
      </c>
      <c r="DT14" t="s">
        <v>99</v>
      </c>
      <c r="DU14" t="s">
        <v>99</v>
      </c>
      <c r="DV14" t="s">
        <v>99</v>
      </c>
      <c r="DW14" t="s">
        <v>99</v>
      </c>
      <c r="DX14" t="s">
        <v>99</v>
      </c>
      <c r="DY14" t="s">
        <v>99</v>
      </c>
      <c r="DZ14" t="s">
        <v>99</v>
      </c>
      <c r="EA14" t="s">
        <v>99</v>
      </c>
      <c r="EB14" t="s">
        <v>100</v>
      </c>
      <c r="EC14" t="s">
        <v>100</v>
      </c>
      <c r="ED14" t="s">
        <v>100</v>
      </c>
      <c r="EE14" t="s">
        <v>100</v>
      </c>
      <c r="EF14" t="s">
        <v>100</v>
      </c>
      <c r="EG14" t="s">
        <v>100</v>
      </c>
      <c r="EH14" t="s">
        <v>100</v>
      </c>
      <c r="EI14" t="s">
        <v>100</v>
      </c>
      <c r="EJ14" t="s">
        <v>100</v>
      </c>
      <c r="EK14" t="s">
        <v>100</v>
      </c>
      <c r="EL14" t="s">
        <v>100</v>
      </c>
      <c r="EM14" t="s">
        <v>100</v>
      </c>
      <c r="EN14" t="s">
        <v>100</v>
      </c>
      <c r="EO14" t="s">
        <v>100</v>
      </c>
      <c r="EP14" t="s">
        <v>100</v>
      </c>
      <c r="EQ14" t="s">
        <v>100</v>
      </c>
      <c r="ER14" t="s">
        <v>100</v>
      </c>
      <c r="ES14" t="s">
        <v>100</v>
      </c>
      <c r="ET14" t="s">
        <v>101</v>
      </c>
      <c r="EU14" t="s">
        <v>101</v>
      </c>
      <c r="EV14" t="s">
        <v>101</v>
      </c>
      <c r="EW14" t="s">
        <v>101</v>
      </c>
      <c r="EX14" t="s">
        <v>101</v>
      </c>
      <c r="EY14" t="s">
        <v>101</v>
      </c>
      <c r="EZ14" t="s">
        <v>101</v>
      </c>
      <c r="FA14" t="s">
        <v>101</v>
      </c>
      <c r="FB14" t="s">
        <v>101</v>
      </c>
      <c r="FC14" t="s">
        <v>101</v>
      </c>
      <c r="FD14" t="s">
        <v>101</v>
      </c>
      <c r="FE14" t="s">
        <v>101</v>
      </c>
      <c r="FF14" t="s">
        <v>101</v>
      </c>
      <c r="FG14" t="s">
        <v>101</v>
      </c>
      <c r="FH14" t="s">
        <v>101</v>
      </c>
      <c r="FI14" t="s">
        <v>101</v>
      </c>
      <c r="FJ14" t="s">
        <v>101</v>
      </c>
      <c r="FK14" t="s">
        <v>101</v>
      </c>
      <c r="FL14" t="s">
        <v>101</v>
      </c>
      <c r="FM14" t="s">
        <v>102</v>
      </c>
      <c r="FN14" t="s">
        <v>102</v>
      </c>
      <c r="FO14" t="s">
        <v>102</v>
      </c>
      <c r="FP14" t="s">
        <v>102</v>
      </c>
      <c r="FQ14" t="s">
        <v>102</v>
      </c>
      <c r="FR14" t="s">
        <v>102</v>
      </c>
      <c r="FS14" t="s">
        <v>102</v>
      </c>
      <c r="FT14" t="s">
        <v>102</v>
      </c>
      <c r="FU14" t="s">
        <v>102</v>
      </c>
      <c r="FV14" t="s">
        <v>102</v>
      </c>
      <c r="FW14" t="s">
        <v>102</v>
      </c>
      <c r="FX14" t="s">
        <v>102</v>
      </c>
      <c r="FY14" t="s">
        <v>102</v>
      </c>
      <c r="FZ14" t="s">
        <v>102</v>
      </c>
      <c r="GA14" t="s">
        <v>102</v>
      </c>
      <c r="GB14" t="s">
        <v>102</v>
      </c>
      <c r="GC14" t="s">
        <v>102</v>
      </c>
      <c r="GD14" t="s">
        <v>102</v>
      </c>
      <c r="GE14" t="s">
        <v>102</v>
      </c>
      <c r="GF14" t="s">
        <v>103</v>
      </c>
      <c r="GG14" t="s">
        <v>103</v>
      </c>
      <c r="GH14" t="s">
        <v>103</v>
      </c>
      <c r="GI14" t="s">
        <v>103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104</v>
      </c>
      <c r="GY14" t="s">
        <v>104</v>
      </c>
      <c r="GZ14" t="s">
        <v>104</v>
      </c>
      <c r="HA14" t="s">
        <v>104</v>
      </c>
      <c r="HB14" t="s">
        <v>104</v>
      </c>
      <c r="HC14" t="s">
        <v>104</v>
      </c>
      <c r="HD14" t="s">
        <v>104</v>
      </c>
      <c r="HE14" t="s">
        <v>104</v>
      </c>
      <c r="HF14" t="s">
        <v>105</v>
      </c>
      <c r="HG14" t="s">
        <v>105</v>
      </c>
      <c r="HH14" t="s">
        <v>105</v>
      </c>
      <c r="HI14" t="s">
        <v>105</v>
      </c>
      <c r="HJ14" t="s">
        <v>105</v>
      </c>
      <c r="HK14" t="s">
        <v>105</v>
      </c>
      <c r="HL14" t="s">
        <v>105</v>
      </c>
      <c r="HM14" t="s">
        <v>105</v>
      </c>
      <c r="HN14" t="s">
        <v>105</v>
      </c>
      <c r="HO14" t="s">
        <v>105</v>
      </c>
      <c r="HP14" t="s">
        <v>105</v>
      </c>
      <c r="HQ14" t="s">
        <v>105</v>
      </c>
      <c r="HR14" t="s">
        <v>105</v>
      </c>
      <c r="HS14" t="s">
        <v>105</v>
      </c>
      <c r="HT14" t="s">
        <v>105</v>
      </c>
      <c r="HU14" t="s">
        <v>105</v>
      </c>
    </row>
    <row r="15" spans="1:229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92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113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179</v>
      </c>
      <c r="BY15" t="s">
        <v>180</v>
      </c>
      <c r="BZ15" t="s">
        <v>181</v>
      </c>
      <c r="CA15" t="s">
        <v>182</v>
      </c>
      <c r="CB15" t="s">
        <v>183</v>
      </c>
      <c r="CC15" t="s">
        <v>184</v>
      </c>
      <c r="CD15" t="s">
        <v>185</v>
      </c>
      <c r="CE15" t="s">
        <v>186</v>
      </c>
      <c r="CF15" t="s">
        <v>187</v>
      </c>
      <c r="CG15" t="s">
        <v>188</v>
      </c>
      <c r="CH15" t="s">
        <v>189</v>
      </c>
      <c r="CI15" t="s">
        <v>190</v>
      </c>
      <c r="CJ15" t="s">
        <v>191</v>
      </c>
      <c r="CK15" t="s">
        <v>192</v>
      </c>
      <c r="CL15" t="s">
        <v>193</v>
      </c>
      <c r="CM15" t="s">
        <v>194</v>
      </c>
      <c r="CN15" t="s">
        <v>195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107</v>
      </c>
      <c r="DA15" t="s">
        <v>110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264</v>
      </c>
      <c r="FH15" t="s">
        <v>265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272</v>
      </c>
      <c r="FP15" t="s">
        <v>273</v>
      </c>
      <c r="FQ15" t="s">
        <v>274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</row>
    <row r="16" spans="1:229">
      <c r="B16" t="s">
        <v>331</v>
      </c>
      <c r="C16" t="s">
        <v>331</v>
      </c>
      <c r="F16" t="s">
        <v>331</v>
      </c>
      <c r="H16" t="s">
        <v>331</v>
      </c>
      <c r="I16" t="s">
        <v>332</v>
      </c>
      <c r="J16" t="s">
        <v>333</v>
      </c>
      <c r="K16" t="s">
        <v>334</v>
      </c>
      <c r="L16" t="s">
        <v>335</v>
      </c>
      <c r="M16" t="s">
        <v>335</v>
      </c>
      <c r="N16" t="s">
        <v>169</v>
      </c>
      <c r="O16" t="s">
        <v>169</v>
      </c>
      <c r="P16" t="s">
        <v>332</v>
      </c>
      <c r="Q16" t="s">
        <v>332</v>
      </c>
      <c r="R16" t="s">
        <v>332</v>
      </c>
      <c r="S16" t="s">
        <v>332</v>
      </c>
      <c r="T16" t="s">
        <v>336</v>
      </c>
      <c r="U16" t="s">
        <v>337</v>
      </c>
      <c r="V16" t="s">
        <v>337</v>
      </c>
      <c r="W16" t="s">
        <v>338</v>
      </c>
      <c r="X16" t="s">
        <v>339</v>
      </c>
      <c r="Y16" t="s">
        <v>338</v>
      </c>
      <c r="Z16" t="s">
        <v>338</v>
      </c>
      <c r="AA16" t="s">
        <v>338</v>
      </c>
      <c r="AB16" t="s">
        <v>336</v>
      </c>
      <c r="AC16" t="s">
        <v>336</v>
      </c>
      <c r="AD16" t="s">
        <v>336</v>
      </c>
      <c r="AE16" t="s">
        <v>336</v>
      </c>
      <c r="AF16" t="s">
        <v>334</v>
      </c>
      <c r="AG16" t="s">
        <v>333</v>
      </c>
      <c r="AH16" t="s">
        <v>334</v>
      </c>
      <c r="AI16" t="s">
        <v>335</v>
      </c>
      <c r="AJ16" t="s">
        <v>335</v>
      </c>
      <c r="AK16" t="s">
        <v>340</v>
      </c>
      <c r="AL16" t="s">
        <v>341</v>
      </c>
      <c r="AM16" t="s">
        <v>333</v>
      </c>
      <c r="AN16" t="s">
        <v>342</v>
      </c>
      <c r="AO16" t="s">
        <v>342</v>
      </c>
      <c r="AP16" t="s">
        <v>343</v>
      </c>
      <c r="AQ16" t="s">
        <v>341</v>
      </c>
      <c r="AR16" t="s">
        <v>344</v>
      </c>
      <c r="AS16" t="s">
        <v>339</v>
      </c>
      <c r="AU16" t="s">
        <v>339</v>
      </c>
      <c r="AV16" t="s">
        <v>344</v>
      </c>
      <c r="AW16" t="s">
        <v>334</v>
      </c>
      <c r="AX16" t="s">
        <v>334</v>
      </c>
      <c r="AZ16" t="s">
        <v>345</v>
      </c>
      <c r="BA16" t="s">
        <v>346</v>
      </c>
      <c r="BD16" t="s">
        <v>332</v>
      </c>
      <c r="BF16" t="s">
        <v>331</v>
      </c>
      <c r="BG16" t="s">
        <v>335</v>
      </c>
      <c r="BH16" t="s">
        <v>335</v>
      </c>
      <c r="BI16" t="s">
        <v>342</v>
      </c>
      <c r="BJ16" t="s">
        <v>342</v>
      </c>
      <c r="BK16" t="s">
        <v>335</v>
      </c>
      <c r="BL16" t="s">
        <v>342</v>
      </c>
      <c r="BM16" t="s">
        <v>344</v>
      </c>
      <c r="BN16" t="s">
        <v>338</v>
      </c>
      <c r="BO16" t="s">
        <v>338</v>
      </c>
      <c r="BP16" t="s">
        <v>337</v>
      </c>
      <c r="BQ16" t="s">
        <v>337</v>
      </c>
      <c r="BR16" t="s">
        <v>337</v>
      </c>
      <c r="BS16" t="s">
        <v>337</v>
      </c>
      <c r="BT16" t="s">
        <v>337</v>
      </c>
      <c r="BU16" t="s">
        <v>347</v>
      </c>
      <c r="BV16" t="s">
        <v>334</v>
      </c>
      <c r="BW16" t="s">
        <v>334</v>
      </c>
      <c r="BX16" t="s">
        <v>335</v>
      </c>
      <c r="BY16" t="s">
        <v>335</v>
      </c>
      <c r="BZ16" t="s">
        <v>335</v>
      </c>
      <c r="CA16" t="s">
        <v>342</v>
      </c>
      <c r="CB16" t="s">
        <v>335</v>
      </c>
      <c r="CC16" t="s">
        <v>342</v>
      </c>
      <c r="CD16" t="s">
        <v>338</v>
      </c>
      <c r="CE16" t="s">
        <v>338</v>
      </c>
      <c r="CF16" t="s">
        <v>337</v>
      </c>
      <c r="CG16" t="s">
        <v>337</v>
      </c>
      <c r="CH16" t="s">
        <v>334</v>
      </c>
      <c r="CM16" t="s">
        <v>334</v>
      </c>
      <c r="CP16" t="s">
        <v>337</v>
      </c>
      <c r="CQ16" t="s">
        <v>337</v>
      </c>
      <c r="CR16" t="s">
        <v>337</v>
      </c>
      <c r="CS16" t="s">
        <v>337</v>
      </c>
      <c r="CT16" t="s">
        <v>337</v>
      </c>
      <c r="CU16" t="s">
        <v>334</v>
      </c>
      <c r="CV16" t="s">
        <v>334</v>
      </c>
      <c r="CW16" t="s">
        <v>334</v>
      </c>
      <c r="CX16" t="s">
        <v>331</v>
      </c>
      <c r="CZ16" t="s">
        <v>348</v>
      </c>
      <c r="DB16" t="s">
        <v>331</v>
      </c>
      <c r="DC16" t="s">
        <v>331</v>
      </c>
      <c r="DE16" t="s">
        <v>349</v>
      </c>
      <c r="DF16" t="s">
        <v>350</v>
      </c>
      <c r="DG16" t="s">
        <v>349</v>
      </c>
      <c r="DH16" t="s">
        <v>350</v>
      </c>
      <c r="DI16" t="s">
        <v>349</v>
      </c>
      <c r="DJ16" t="s">
        <v>350</v>
      </c>
      <c r="DK16" t="s">
        <v>339</v>
      </c>
      <c r="DL16" t="s">
        <v>339</v>
      </c>
      <c r="DM16" t="s">
        <v>335</v>
      </c>
      <c r="DN16" t="s">
        <v>351</v>
      </c>
      <c r="DO16" t="s">
        <v>335</v>
      </c>
      <c r="DR16" t="s">
        <v>352</v>
      </c>
      <c r="DU16" t="s">
        <v>342</v>
      </c>
      <c r="DV16" t="s">
        <v>353</v>
      </c>
      <c r="DW16" t="s">
        <v>342</v>
      </c>
      <c r="EB16" t="s">
        <v>354</v>
      </c>
      <c r="EC16" t="s">
        <v>354</v>
      </c>
      <c r="EP16" t="s">
        <v>354</v>
      </c>
      <c r="EQ16" t="s">
        <v>354</v>
      </c>
      <c r="ER16" t="s">
        <v>355</v>
      </c>
      <c r="ES16" t="s">
        <v>355</v>
      </c>
      <c r="ET16" t="s">
        <v>337</v>
      </c>
      <c r="EU16" t="s">
        <v>337</v>
      </c>
      <c r="EV16" t="s">
        <v>339</v>
      </c>
      <c r="EW16" t="s">
        <v>337</v>
      </c>
      <c r="EX16" t="s">
        <v>342</v>
      </c>
      <c r="EY16" t="s">
        <v>339</v>
      </c>
      <c r="EZ16" t="s">
        <v>339</v>
      </c>
      <c r="FB16" t="s">
        <v>354</v>
      </c>
      <c r="FC16" t="s">
        <v>354</v>
      </c>
      <c r="FD16" t="s">
        <v>354</v>
      </c>
      <c r="FE16" t="s">
        <v>354</v>
      </c>
      <c r="FF16" t="s">
        <v>354</v>
      </c>
      <c r="FG16" t="s">
        <v>354</v>
      </c>
      <c r="FH16" t="s">
        <v>354</v>
      </c>
      <c r="FI16" t="s">
        <v>356</v>
      </c>
      <c r="FJ16" t="s">
        <v>356</v>
      </c>
      <c r="FK16" t="s">
        <v>356</v>
      </c>
      <c r="FL16" t="s">
        <v>357</v>
      </c>
      <c r="FM16" t="s">
        <v>354</v>
      </c>
      <c r="FN16" t="s">
        <v>354</v>
      </c>
      <c r="FO16" t="s">
        <v>354</v>
      </c>
      <c r="FP16" t="s">
        <v>354</v>
      </c>
      <c r="FQ16" t="s">
        <v>354</v>
      </c>
      <c r="FR16" t="s">
        <v>354</v>
      </c>
      <c r="FS16" t="s">
        <v>354</v>
      </c>
      <c r="FT16" t="s">
        <v>354</v>
      </c>
      <c r="FU16" t="s">
        <v>354</v>
      </c>
      <c r="FV16" t="s">
        <v>354</v>
      </c>
      <c r="FW16" t="s">
        <v>354</v>
      </c>
      <c r="FX16" t="s">
        <v>354</v>
      </c>
      <c r="GE16" t="s">
        <v>354</v>
      </c>
      <c r="GF16" t="s">
        <v>339</v>
      </c>
      <c r="GG16" t="s">
        <v>339</v>
      </c>
      <c r="GH16" t="s">
        <v>349</v>
      </c>
      <c r="GI16" t="s">
        <v>350</v>
      </c>
      <c r="GJ16" t="s">
        <v>350</v>
      </c>
      <c r="GN16" t="s">
        <v>350</v>
      </c>
      <c r="GR16" t="s">
        <v>335</v>
      </c>
      <c r="GS16" t="s">
        <v>335</v>
      </c>
      <c r="GT16" t="s">
        <v>342</v>
      </c>
      <c r="GU16" t="s">
        <v>342</v>
      </c>
      <c r="GV16" t="s">
        <v>358</v>
      </c>
      <c r="GW16" t="s">
        <v>358</v>
      </c>
      <c r="GX16" t="s">
        <v>354</v>
      </c>
      <c r="GY16" t="s">
        <v>354</v>
      </c>
      <c r="GZ16" t="s">
        <v>354</v>
      </c>
      <c r="HA16" t="s">
        <v>354</v>
      </c>
      <c r="HB16" t="s">
        <v>354</v>
      </c>
      <c r="HC16" t="s">
        <v>354</v>
      </c>
      <c r="HD16" t="s">
        <v>337</v>
      </c>
      <c r="HE16" t="s">
        <v>354</v>
      </c>
      <c r="HG16" t="s">
        <v>344</v>
      </c>
      <c r="HH16" t="s">
        <v>344</v>
      </c>
      <c r="HI16" t="s">
        <v>337</v>
      </c>
      <c r="HJ16" t="s">
        <v>337</v>
      </c>
      <c r="HK16" t="s">
        <v>337</v>
      </c>
      <c r="HL16" t="s">
        <v>337</v>
      </c>
      <c r="HM16" t="s">
        <v>337</v>
      </c>
      <c r="HN16" t="s">
        <v>339</v>
      </c>
      <c r="HO16" t="s">
        <v>339</v>
      </c>
      <c r="HP16" t="s">
        <v>339</v>
      </c>
      <c r="HQ16" t="s">
        <v>337</v>
      </c>
      <c r="HR16" t="s">
        <v>335</v>
      </c>
      <c r="HS16" t="s">
        <v>342</v>
      </c>
      <c r="HT16" t="s">
        <v>339</v>
      </c>
      <c r="HU16" t="s">
        <v>339</v>
      </c>
    </row>
    <row r="17" spans="1:229">
      <c r="A17">
        <v>1</v>
      </c>
      <c r="B17">
        <v>1710702655.5</v>
      </c>
      <c r="C17">
        <v>0</v>
      </c>
      <c r="D17" t="s">
        <v>359</v>
      </c>
      <c r="E17" t="s">
        <v>360</v>
      </c>
      <c r="F17">
        <v>15</v>
      </c>
      <c r="H17">
        <v>1710702647.75</v>
      </c>
      <c r="I17">
        <f>(J17)/1000</f>
        <v>0</v>
      </c>
      <c r="J17">
        <f>IF(BE17, AM17, AG17)</f>
        <v>0</v>
      </c>
      <c r="K17">
        <f>IF(BE17, AH17, AF17)</f>
        <v>0</v>
      </c>
      <c r="L17">
        <f>BG17 - IF(AT17&gt;1, K17*BA17*100.0/(AV17*BU17), 0)</f>
        <v>0</v>
      </c>
      <c r="M17">
        <f>((S17-I17/2)*L17-K17)/(S17+I17/2)</f>
        <v>0</v>
      </c>
      <c r="N17">
        <f>M17*(BN17+BO17)/1000.0</f>
        <v>0</v>
      </c>
      <c r="O17">
        <f>(BG17 - IF(AT17&gt;1, K17*BA17*100.0/(AV17*BU17), 0))*(BN17+BO17)/1000.0</f>
        <v>0</v>
      </c>
      <c r="P17">
        <f>2.0/((1/R17-1/Q17)+SIGN(R17)*SQRT((1/R17-1/Q17)*(1/R17-1/Q17) + 4*BB17/((BB17+1)*(BB17+1))*(2*1/R17*1/Q17-1/Q17*1/Q17)))</f>
        <v>0</v>
      </c>
      <c r="Q17">
        <f>IF(LEFT(BC17,1)&lt;&gt;"0",IF(LEFT(BC17,1)="1",3.0,BD17),$D$5+$E$5*(BU17*BN17/($K$5*1000))+$F$5*(BU17*BN17/($K$5*1000))*MAX(MIN(BA17,$J$5),$I$5)*MAX(MIN(BA17,$J$5),$I$5)+$G$5*MAX(MIN(BA17,$J$5),$I$5)*(BU17*BN17/($K$5*1000))+$H$5*(BU17*BN17/($K$5*1000))*(BU17*BN17/($K$5*1000)))</f>
        <v>0</v>
      </c>
      <c r="R17">
        <f>I17*(1000-(1000*0.61365*exp(17.502*V17/(240.97+V17))/(BN17+BO17)+BI17)/2)/(1000*0.61365*exp(17.502*V17/(240.97+V17))/(BN17+BO17)-BI17)</f>
        <v>0</v>
      </c>
      <c r="S17">
        <f>1/((BB17+1)/(P17/1.6)+1/(Q17/1.37)) + BB17/((BB17+1)/(P17/1.6) + BB17/(Q17/1.37))</f>
        <v>0</v>
      </c>
      <c r="T17">
        <f>(AW17*AZ17)</f>
        <v>0</v>
      </c>
      <c r="U17">
        <f>(BP17+(T17+2*0.95*5.67E-8*(((BP17+$B$7)+273)^4-(BP17+273)^4)-44100*I17)/(1.84*29.3*Q17+8*0.95*5.67E-8*(BP17+273)^3))</f>
        <v>0</v>
      </c>
      <c r="V17">
        <f>($C$7*BQ17+$D$7*BR17+$E$7*U17)</f>
        <v>0</v>
      </c>
      <c r="W17">
        <f>0.61365*exp(17.502*V17/(240.97+V17))</f>
        <v>0</v>
      </c>
      <c r="X17">
        <f>(Y17/Z17*100)</f>
        <v>0</v>
      </c>
      <c r="Y17">
        <f>BI17*(BN17+BO17)/1000</f>
        <v>0</v>
      </c>
      <c r="Z17">
        <f>0.61365*exp(17.502*BP17/(240.97+BP17))</f>
        <v>0</v>
      </c>
      <c r="AA17">
        <f>(W17-BI17*(BN17+BO17)/1000)</f>
        <v>0</v>
      </c>
      <c r="AB17">
        <f>(-I17*44100)</f>
        <v>0</v>
      </c>
      <c r="AC17">
        <f>2*29.3*Q17*0.92*(BP17-V17)</f>
        <v>0</v>
      </c>
      <c r="AD17">
        <f>2*0.95*5.67E-8*(((BP17+$B$7)+273)^4-(V17+273)^4)</f>
        <v>0</v>
      </c>
      <c r="AE17">
        <f>T17+AD17+AB17+AC17</f>
        <v>0</v>
      </c>
      <c r="AF17">
        <f>BM17*AT17*(BH17-BG17*(1000-AT17*BJ17)/(1000-AT17*BI17))/(100*BA17)</f>
        <v>0</v>
      </c>
      <c r="AG17">
        <f>1000*BM17*AT17*(BI17-BJ17)/(100*BA17*(1000-AT17*BI17))</f>
        <v>0</v>
      </c>
      <c r="AH17">
        <f>(AI17 - AJ17 - BN17*1E3/(8.314*(BP17+273.15)) * AL17/BM17 * AK17) * BM17/(100*BA17) * (1000 - BJ17)/1000</f>
        <v>0</v>
      </c>
      <c r="AI17">
        <v>428.6320886949537</v>
      </c>
      <c r="AJ17">
        <v>429.0866121212122</v>
      </c>
      <c r="AK17">
        <v>6.313787804420367E-05</v>
      </c>
      <c r="AL17">
        <v>67.15443941010439</v>
      </c>
      <c r="AM17">
        <f>(AO17 - AN17 + BN17*1E3/(8.314*(BP17+273.15)) * AQ17/BM17 * AP17) * BM17/(100*BA17) * 1000/(1000 - AO17)</f>
        <v>0</v>
      </c>
      <c r="AN17">
        <v>20.04685132319617</v>
      </c>
      <c r="AO17">
        <v>20.03727636363636</v>
      </c>
      <c r="AP17">
        <v>-7.641653785242546E-06</v>
      </c>
      <c r="AQ17">
        <v>78.52994271353502</v>
      </c>
      <c r="AR17">
        <v>0</v>
      </c>
      <c r="AS17">
        <v>0</v>
      </c>
      <c r="AT17">
        <f>IF(AR17*$H$13&gt;=AV17,1.0,(AV17/(AV17-AR17*$H$13)))</f>
        <v>0</v>
      </c>
      <c r="AU17">
        <f>(AT17-1)*100</f>
        <v>0</v>
      </c>
      <c r="AV17">
        <f>MAX(0,($B$13+$C$13*BU17)/(1+$D$13*BU17)*BN17/(BP17+273)*$E$13)</f>
        <v>0</v>
      </c>
      <c r="AW17">
        <f>$B$11*BV17+$C$11*BW17+$F$11*CH17*(1-CK17)</f>
        <v>0</v>
      </c>
      <c r="AX17">
        <f>AW17*AY17</f>
        <v>0</v>
      </c>
      <c r="AY17">
        <f>($B$11*$D$9+$C$11*$D$9+$F$11*((CU17+CM17)/MAX(CU17+CM17+CV17, 0.1)*$I$9+CV17/MAX(CU17+CM17+CV17, 0.1)*$J$9))/($B$11+$C$11+$F$11)</f>
        <v>0</v>
      </c>
      <c r="AZ17">
        <f>($B$11*$K$9+$C$11*$K$9+$F$11*((CU17+CM17)/MAX(CU17+CM17+CV17, 0.1)*$P$9+CV17/MAX(CU17+CM17+CV17, 0.1)*$Q$9))/($B$11+$C$11+$F$11)</f>
        <v>0</v>
      </c>
      <c r="BA17">
        <v>6</v>
      </c>
      <c r="BB17">
        <v>0.5</v>
      </c>
      <c r="BC17" t="s">
        <v>361</v>
      </c>
      <c r="BD17">
        <v>2</v>
      </c>
      <c r="BE17" t="b">
        <v>1</v>
      </c>
      <c r="BF17">
        <v>1710702647.75</v>
      </c>
      <c r="BG17">
        <v>420.1977666666666</v>
      </c>
      <c r="BH17">
        <v>420.0097</v>
      </c>
      <c r="BI17">
        <v>20.03747666666667</v>
      </c>
      <c r="BJ17">
        <v>20.04628333333334</v>
      </c>
      <c r="BK17">
        <v>423.1967666666666</v>
      </c>
      <c r="BL17">
        <v>20.08821333333334</v>
      </c>
      <c r="BM17">
        <v>600.0290666666666</v>
      </c>
      <c r="BN17">
        <v>101.7611</v>
      </c>
      <c r="BO17">
        <v>0.09990672666666665</v>
      </c>
      <c r="BP17">
        <v>26.00484</v>
      </c>
      <c r="BQ17">
        <v>26.11306</v>
      </c>
      <c r="BR17">
        <v>999.9000000000002</v>
      </c>
      <c r="BS17">
        <v>0</v>
      </c>
      <c r="BT17">
        <v>0</v>
      </c>
      <c r="BU17">
        <v>10005.325</v>
      </c>
      <c r="BV17">
        <v>0</v>
      </c>
      <c r="BW17">
        <v>6.139949999999998</v>
      </c>
      <c r="BX17">
        <v>0.4978607</v>
      </c>
      <c r="BY17">
        <v>429.1057666666667</v>
      </c>
      <c r="BZ17">
        <v>428.6016000000001</v>
      </c>
      <c r="CA17">
        <v>-0.008794466666666667</v>
      </c>
      <c r="CB17">
        <v>420.0097</v>
      </c>
      <c r="CC17">
        <v>20.04628333333334</v>
      </c>
      <c r="CD17">
        <v>2.039036666666667</v>
      </c>
      <c r="CE17">
        <v>2.039932</v>
      </c>
      <c r="CF17">
        <v>17.75077333333333</v>
      </c>
      <c r="CG17">
        <v>17.75774</v>
      </c>
      <c r="CH17">
        <v>0.005000979999999999</v>
      </c>
      <c r="CI17">
        <v>0</v>
      </c>
      <c r="CJ17">
        <v>0</v>
      </c>
      <c r="CK17">
        <v>0</v>
      </c>
      <c r="CL17">
        <v>112.7633333333333</v>
      </c>
      <c r="CM17">
        <v>0.005000979999999999</v>
      </c>
      <c r="CN17">
        <v>-4.083333333333333</v>
      </c>
      <c r="CO17">
        <v>-1.393333333333334</v>
      </c>
      <c r="CP17">
        <v>35.50826666666666</v>
      </c>
      <c r="CQ17">
        <v>40.39139999999998</v>
      </c>
      <c r="CR17">
        <v>37.89153333333333</v>
      </c>
      <c r="CS17">
        <v>40.71639999999999</v>
      </c>
      <c r="CT17">
        <v>38.17466666666666</v>
      </c>
      <c r="CU17">
        <v>0</v>
      </c>
      <c r="CV17">
        <v>0</v>
      </c>
      <c r="CW17">
        <v>0</v>
      </c>
      <c r="CX17">
        <v>1710702749.1</v>
      </c>
      <c r="CY17">
        <v>0</v>
      </c>
      <c r="CZ17">
        <v>1710702673</v>
      </c>
      <c r="DA17" t="s">
        <v>362</v>
      </c>
      <c r="DB17">
        <v>1710702673</v>
      </c>
      <c r="DC17">
        <v>1709496980.5</v>
      </c>
      <c r="DD17">
        <v>1</v>
      </c>
      <c r="DE17">
        <v>-0.31</v>
      </c>
      <c r="DF17">
        <v>0.03</v>
      </c>
      <c r="DG17">
        <v>-2.999</v>
      </c>
      <c r="DH17">
        <v>-0.041</v>
      </c>
      <c r="DI17">
        <v>420</v>
      </c>
      <c r="DJ17">
        <v>13</v>
      </c>
      <c r="DK17">
        <v>0.36</v>
      </c>
      <c r="DL17">
        <v>0.1</v>
      </c>
      <c r="DM17">
        <v>0.5048317000000001</v>
      </c>
      <c r="DN17">
        <v>-0.229854123827393</v>
      </c>
      <c r="DO17">
        <v>0.04277202752512441</v>
      </c>
      <c r="DP17">
        <v>1</v>
      </c>
      <c r="DQ17">
        <v>111.5294117647059</v>
      </c>
      <c r="DR17">
        <v>5.613445018960757</v>
      </c>
      <c r="DS17">
        <v>7.626792148571288</v>
      </c>
      <c r="DT17">
        <v>0</v>
      </c>
      <c r="DU17">
        <v>-0.0093332725</v>
      </c>
      <c r="DV17">
        <v>0.01142138341463419</v>
      </c>
      <c r="DW17">
        <v>0.001503888101579951</v>
      </c>
      <c r="DX17">
        <v>1</v>
      </c>
      <c r="DY17">
        <v>2</v>
      </c>
      <c r="DZ17">
        <v>3</v>
      </c>
      <c r="EA17" t="s">
        <v>363</v>
      </c>
      <c r="EB17">
        <v>3.23097</v>
      </c>
      <c r="EC17">
        <v>2.70428</v>
      </c>
      <c r="ED17">
        <v>0.107167</v>
      </c>
      <c r="EE17">
        <v>0.10692</v>
      </c>
      <c r="EF17">
        <v>0.103086</v>
      </c>
      <c r="EG17">
        <v>0.103541</v>
      </c>
      <c r="EH17">
        <v>29234.9</v>
      </c>
      <c r="EI17">
        <v>28627.7</v>
      </c>
      <c r="EJ17">
        <v>31349</v>
      </c>
      <c r="EK17">
        <v>30378.1</v>
      </c>
      <c r="EL17">
        <v>37660.2</v>
      </c>
      <c r="EM17">
        <v>35996.1</v>
      </c>
      <c r="EN17">
        <v>43937.9</v>
      </c>
      <c r="EO17">
        <v>42412.2</v>
      </c>
      <c r="EP17">
        <v>2.15455</v>
      </c>
      <c r="EQ17">
        <v>1.9831</v>
      </c>
      <c r="ER17">
        <v>0.109494</v>
      </c>
      <c r="ES17">
        <v>0</v>
      </c>
      <c r="ET17">
        <v>24.3088</v>
      </c>
      <c r="EU17">
        <v>999.9</v>
      </c>
      <c r="EV17">
        <v>70.5</v>
      </c>
      <c r="EW17">
        <v>24.2</v>
      </c>
      <c r="EX17">
        <v>20.9995</v>
      </c>
      <c r="EY17">
        <v>61.9155</v>
      </c>
      <c r="EZ17">
        <v>22.2716</v>
      </c>
      <c r="FA17">
        <v>1</v>
      </c>
      <c r="FB17">
        <v>-0.196474</v>
      </c>
      <c r="FC17">
        <v>0</v>
      </c>
      <c r="FD17">
        <v>20.224</v>
      </c>
      <c r="FE17">
        <v>5.22912</v>
      </c>
      <c r="FF17">
        <v>11.992</v>
      </c>
      <c r="FG17">
        <v>4.9677</v>
      </c>
      <c r="FH17">
        <v>3.297</v>
      </c>
      <c r="FI17">
        <v>9999</v>
      </c>
      <c r="FJ17">
        <v>9999</v>
      </c>
      <c r="FK17">
        <v>9999</v>
      </c>
      <c r="FL17">
        <v>291</v>
      </c>
      <c r="FM17">
        <v>4.9711</v>
      </c>
      <c r="FN17">
        <v>1.86768</v>
      </c>
      <c r="FO17">
        <v>1.85883</v>
      </c>
      <c r="FP17">
        <v>1.86502</v>
      </c>
      <c r="FQ17">
        <v>1.86298</v>
      </c>
      <c r="FR17">
        <v>1.86433</v>
      </c>
      <c r="FS17">
        <v>1.85974</v>
      </c>
      <c r="FT17">
        <v>1.86386</v>
      </c>
      <c r="FU17">
        <v>0</v>
      </c>
      <c r="FV17">
        <v>0</v>
      </c>
      <c r="FW17">
        <v>0</v>
      </c>
      <c r="FX17">
        <v>0</v>
      </c>
      <c r="FY17" t="s">
        <v>364</v>
      </c>
      <c r="FZ17" t="s">
        <v>365</v>
      </c>
      <c r="GA17" t="s">
        <v>366</v>
      </c>
      <c r="GB17" t="s">
        <v>366</v>
      </c>
      <c r="GC17" t="s">
        <v>366</v>
      </c>
      <c r="GD17" t="s">
        <v>366</v>
      </c>
      <c r="GE17">
        <v>0</v>
      </c>
      <c r="GF17">
        <v>100</v>
      </c>
      <c r="GG17">
        <v>100</v>
      </c>
      <c r="GH17">
        <v>-2.999</v>
      </c>
      <c r="GI17">
        <v>-0.0508</v>
      </c>
      <c r="GJ17">
        <v>-1.131593968209898</v>
      </c>
      <c r="GK17">
        <v>-0.003299111148393282</v>
      </c>
      <c r="GL17">
        <v>-1.06275746806878E-06</v>
      </c>
      <c r="GM17">
        <v>3.821269898850418E-10</v>
      </c>
      <c r="GN17">
        <v>-0.02390527731529679</v>
      </c>
      <c r="GO17">
        <v>0.002106818564846177</v>
      </c>
      <c r="GP17">
        <v>-0.0004317099719524547</v>
      </c>
      <c r="GQ17">
        <v>1.296113847622273E-05</v>
      </c>
      <c r="GR17">
        <v>2</v>
      </c>
      <c r="GS17">
        <v>2049</v>
      </c>
      <c r="GT17">
        <v>2</v>
      </c>
      <c r="GU17">
        <v>30</v>
      </c>
      <c r="GV17">
        <v>20094.5</v>
      </c>
      <c r="GW17">
        <v>20094.6</v>
      </c>
      <c r="GX17">
        <v>1.13281</v>
      </c>
      <c r="GY17">
        <v>2.3938</v>
      </c>
      <c r="GZ17">
        <v>1.44775</v>
      </c>
      <c r="HA17">
        <v>2.32056</v>
      </c>
      <c r="HB17">
        <v>1.55151</v>
      </c>
      <c r="HC17">
        <v>2.38037</v>
      </c>
      <c r="HD17">
        <v>29.5804</v>
      </c>
      <c r="HE17">
        <v>15.5943</v>
      </c>
      <c r="HF17">
        <v>18</v>
      </c>
      <c r="HG17">
        <v>595.984</v>
      </c>
      <c r="HH17">
        <v>489.197</v>
      </c>
      <c r="HI17">
        <v>25.5571</v>
      </c>
      <c r="HJ17">
        <v>24.6264</v>
      </c>
      <c r="HK17">
        <v>30</v>
      </c>
      <c r="HL17">
        <v>24.6012</v>
      </c>
      <c r="HM17">
        <v>24.5386</v>
      </c>
      <c r="HN17">
        <v>22.6742</v>
      </c>
      <c r="HO17">
        <v>9.80681</v>
      </c>
      <c r="HP17">
        <v>100</v>
      </c>
      <c r="HQ17">
        <v>-999.9</v>
      </c>
      <c r="HR17">
        <v>420</v>
      </c>
      <c r="HS17">
        <v>20</v>
      </c>
      <c r="HT17">
        <v>99.4889</v>
      </c>
      <c r="HU17">
        <v>101.352</v>
      </c>
    </row>
    <row r="18" spans="1:229">
      <c r="A18">
        <v>2</v>
      </c>
      <c r="B18">
        <v>1710702709.5</v>
      </c>
      <c r="C18">
        <v>54</v>
      </c>
      <c r="D18" t="s">
        <v>367</v>
      </c>
      <c r="E18" t="s">
        <v>368</v>
      </c>
      <c r="F18">
        <v>15</v>
      </c>
      <c r="H18">
        <v>1710702701.75</v>
      </c>
      <c r="I18">
        <f>(J18)/1000</f>
        <v>0</v>
      </c>
      <c r="J18">
        <f>IF(BE18, AM18, AG18)</f>
        <v>0</v>
      </c>
      <c r="K18">
        <f>IF(BE18, AH18, AF18)</f>
        <v>0</v>
      </c>
      <c r="L18">
        <f>BG18 - IF(AT18&gt;1, K18*BA18*100.0/(AV18*BU18), 0)</f>
        <v>0</v>
      </c>
      <c r="M18">
        <f>((S18-I18/2)*L18-K18)/(S18+I18/2)</f>
        <v>0</v>
      </c>
      <c r="N18">
        <f>M18*(BN18+BO18)/1000.0</f>
        <v>0</v>
      </c>
      <c r="O18">
        <f>(BG18 - IF(AT18&gt;1, K18*BA18*100.0/(AV18*BU18), 0))*(BN18+BO18)/1000.0</f>
        <v>0</v>
      </c>
      <c r="P18">
        <f>2.0/((1/R18-1/Q18)+SIGN(R18)*SQRT((1/R18-1/Q18)*(1/R18-1/Q18) + 4*BB18/((BB18+1)*(BB18+1))*(2*1/R18*1/Q18-1/Q18*1/Q18)))</f>
        <v>0</v>
      </c>
      <c r="Q18">
        <f>IF(LEFT(BC18,1)&lt;&gt;"0",IF(LEFT(BC18,1)="1",3.0,BD18),$D$5+$E$5*(BU18*BN18/($K$5*1000))+$F$5*(BU18*BN18/($K$5*1000))*MAX(MIN(BA18,$J$5),$I$5)*MAX(MIN(BA18,$J$5),$I$5)+$G$5*MAX(MIN(BA18,$J$5),$I$5)*(BU18*BN18/($K$5*1000))+$H$5*(BU18*BN18/($K$5*1000))*(BU18*BN18/($K$5*1000)))</f>
        <v>0</v>
      </c>
      <c r="R18">
        <f>I18*(1000-(1000*0.61365*exp(17.502*V18/(240.97+V18))/(BN18+BO18)+BI18)/2)/(1000*0.61365*exp(17.502*V18/(240.97+V18))/(BN18+BO18)-BI18)</f>
        <v>0</v>
      </c>
      <c r="S18">
        <f>1/((BB18+1)/(P18/1.6)+1/(Q18/1.37)) + BB18/((BB18+1)/(P18/1.6) + BB18/(Q18/1.37))</f>
        <v>0</v>
      </c>
      <c r="T18">
        <f>(AW18*AZ18)</f>
        <v>0</v>
      </c>
      <c r="U18">
        <f>(BP18+(T18+2*0.95*5.67E-8*(((BP18+$B$7)+273)^4-(BP18+273)^4)-44100*I18)/(1.84*29.3*Q18+8*0.95*5.67E-8*(BP18+273)^3))</f>
        <v>0</v>
      </c>
      <c r="V18">
        <f>($C$7*BQ18+$D$7*BR18+$E$7*U18)</f>
        <v>0</v>
      </c>
      <c r="W18">
        <f>0.61365*exp(17.502*V18/(240.97+V18))</f>
        <v>0</v>
      </c>
      <c r="X18">
        <f>(Y18/Z18*100)</f>
        <v>0</v>
      </c>
      <c r="Y18">
        <f>BI18*(BN18+BO18)/1000</f>
        <v>0</v>
      </c>
      <c r="Z18">
        <f>0.61365*exp(17.502*BP18/(240.97+BP18))</f>
        <v>0</v>
      </c>
      <c r="AA18">
        <f>(W18-BI18*(BN18+BO18)/1000)</f>
        <v>0</v>
      </c>
      <c r="AB18">
        <f>(-I18*44100)</f>
        <v>0</v>
      </c>
      <c r="AC18">
        <f>2*29.3*Q18*0.92*(BP18-V18)</f>
        <v>0</v>
      </c>
      <c r="AD18">
        <f>2*0.95*5.67E-8*(((BP18+$B$7)+273)^4-(V18+273)^4)</f>
        <v>0</v>
      </c>
      <c r="AE18">
        <f>T18+AD18+AB18+AC18</f>
        <v>0</v>
      </c>
      <c r="AF18">
        <f>BM18*AT18*(BH18-BG18*(1000-AT18*BJ18)/(1000-AT18*BI18))/(100*BA18)</f>
        <v>0</v>
      </c>
      <c r="AG18">
        <f>1000*BM18*AT18*(BI18-BJ18)/(100*BA18*(1000-AT18*BI18))</f>
        <v>0</v>
      </c>
      <c r="AH18">
        <f>(AI18 - AJ18 - BN18*1E3/(8.314*(BP18+273.15)) * AL18/BM18 * AK18) * BM18/(100*BA18) * (1000 - BJ18)/1000</f>
        <v>0</v>
      </c>
      <c r="AI18">
        <v>428.577226300095</v>
      </c>
      <c r="AJ18">
        <v>428.8121878787877</v>
      </c>
      <c r="AK18">
        <v>0.0002922756396226182</v>
      </c>
      <c r="AL18">
        <v>67.17934909799854</v>
      </c>
      <c r="AM18">
        <f>(AO18 - AN18 + BN18*1E3/(8.314*(BP18+273.15)) * AQ18/BM18 * AP18) * BM18/(100*BA18) * 1000/(1000 - AO18)</f>
        <v>0</v>
      </c>
      <c r="AN18">
        <v>20.05764241617249</v>
      </c>
      <c r="AO18">
        <v>20.05474181818181</v>
      </c>
      <c r="AP18">
        <v>9.057010063635107E-06</v>
      </c>
      <c r="AQ18">
        <v>78.54957620224917</v>
      </c>
      <c r="AR18">
        <v>0</v>
      </c>
      <c r="AS18">
        <v>0</v>
      </c>
      <c r="AT18">
        <f>IF(AR18*$H$13&gt;=AV18,1.0,(AV18/(AV18-AR18*$H$13)))</f>
        <v>0</v>
      </c>
      <c r="AU18">
        <f>(AT18-1)*100</f>
        <v>0</v>
      </c>
      <c r="AV18">
        <f>MAX(0,($B$13+$C$13*BU18)/(1+$D$13*BU18)*BN18/(BP18+273)*$E$13)</f>
        <v>0</v>
      </c>
      <c r="AW18">
        <f>$B$11*BV18+$C$11*BW18+$F$11*CH18*(1-CK18)</f>
        <v>0</v>
      </c>
      <c r="AX18">
        <f>AW18*AY18</f>
        <v>0</v>
      </c>
      <c r="AY18">
        <f>($B$11*$D$9+$C$11*$D$9+$F$11*((CU18+CM18)/MAX(CU18+CM18+CV18, 0.1)*$I$9+CV18/MAX(CU18+CM18+CV18, 0.1)*$J$9))/($B$11+$C$11+$F$11)</f>
        <v>0</v>
      </c>
      <c r="AZ18">
        <f>($B$11*$K$9+$C$11*$K$9+$F$11*((CU18+CM18)/MAX(CU18+CM18+CV18, 0.1)*$P$9+CV18/MAX(CU18+CM18+CV18, 0.1)*$Q$9))/($B$11+$C$11+$F$11)</f>
        <v>0</v>
      </c>
      <c r="BA18">
        <v>6</v>
      </c>
      <c r="BB18">
        <v>0.5</v>
      </c>
      <c r="BC18" t="s">
        <v>361</v>
      </c>
      <c r="BD18">
        <v>2</v>
      </c>
      <c r="BE18" t="b">
        <v>1</v>
      </c>
      <c r="BF18">
        <v>1710702701.75</v>
      </c>
      <c r="BG18">
        <v>420.2121</v>
      </c>
      <c r="BH18">
        <v>420.0112</v>
      </c>
      <c r="BI18">
        <v>20.05212999999999</v>
      </c>
      <c r="BJ18">
        <v>20.05751</v>
      </c>
      <c r="BK18">
        <v>423.2131</v>
      </c>
      <c r="BL18">
        <v>20.10285</v>
      </c>
      <c r="BM18">
        <v>599.9989000000002</v>
      </c>
      <c r="BN18">
        <v>101.7598333333333</v>
      </c>
      <c r="BO18">
        <v>0.09990799333333335</v>
      </c>
      <c r="BP18">
        <v>25.98690333333333</v>
      </c>
      <c r="BQ18">
        <v>26.09398</v>
      </c>
      <c r="BR18">
        <v>999.9000000000002</v>
      </c>
      <c r="BS18">
        <v>0</v>
      </c>
      <c r="BT18">
        <v>0</v>
      </c>
      <c r="BU18">
        <v>10008.258</v>
      </c>
      <c r="BV18">
        <v>0</v>
      </c>
      <c r="BW18">
        <v>6.105089999999998</v>
      </c>
      <c r="BX18">
        <v>0.2023661333333333</v>
      </c>
      <c r="BY18">
        <v>428.8122666666666</v>
      </c>
      <c r="BZ18">
        <v>428.608</v>
      </c>
      <c r="CA18">
        <v>-0.005373383333333333</v>
      </c>
      <c r="CB18">
        <v>420.0112</v>
      </c>
      <c r="CC18">
        <v>20.05751</v>
      </c>
      <c r="CD18">
        <v>2.040503333333334</v>
      </c>
      <c r="CE18">
        <v>2.041049333333333</v>
      </c>
      <c r="CF18">
        <v>17.76217333333334</v>
      </c>
      <c r="CG18">
        <v>17.76642666666667</v>
      </c>
      <c r="CH18">
        <v>0.005000979999999999</v>
      </c>
      <c r="CI18">
        <v>0</v>
      </c>
      <c r="CJ18">
        <v>0</v>
      </c>
      <c r="CK18">
        <v>0</v>
      </c>
      <c r="CL18">
        <v>109.4033333333333</v>
      </c>
      <c r="CM18">
        <v>0.005000979999999999</v>
      </c>
      <c r="CN18">
        <v>-2.646666666666667</v>
      </c>
      <c r="CO18">
        <v>-1.283333333333333</v>
      </c>
      <c r="CP18">
        <v>35.7748</v>
      </c>
      <c r="CQ18">
        <v>40.85806666666665</v>
      </c>
      <c r="CR18">
        <v>38.2038</v>
      </c>
      <c r="CS18">
        <v>41.56233333333333</v>
      </c>
      <c r="CT18">
        <v>38.51233333333332</v>
      </c>
      <c r="CU18">
        <v>0</v>
      </c>
      <c r="CV18">
        <v>0</v>
      </c>
      <c r="CW18">
        <v>0</v>
      </c>
      <c r="CX18">
        <v>1710702803.1</v>
      </c>
      <c r="CY18">
        <v>0</v>
      </c>
      <c r="CZ18">
        <v>1710702725.5</v>
      </c>
      <c r="DA18" t="s">
        <v>369</v>
      </c>
      <c r="DB18">
        <v>1710702725.5</v>
      </c>
      <c r="DC18">
        <v>1709496980.5</v>
      </c>
      <c r="DD18">
        <v>2</v>
      </c>
      <c r="DE18">
        <v>-0.002</v>
      </c>
      <c r="DF18">
        <v>0.03</v>
      </c>
      <c r="DG18">
        <v>-3.001</v>
      </c>
      <c r="DH18">
        <v>-0.041</v>
      </c>
      <c r="DI18">
        <v>420</v>
      </c>
      <c r="DJ18">
        <v>13</v>
      </c>
      <c r="DK18">
        <v>0.22</v>
      </c>
      <c r="DL18">
        <v>0.1</v>
      </c>
      <c r="DM18">
        <v>0.2032574878048781</v>
      </c>
      <c r="DN18">
        <v>0.04490657142857147</v>
      </c>
      <c r="DO18">
        <v>0.0323031764149248</v>
      </c>
      <c r="DP18">
        <v>1</v>
      </c>
      <c r="DQ18">
        <v>109.4147058823529</v>
      </c>
      <c r="DR18">
        <v>-7.301757127489512</v>
      </c>
      <c r="DS18">
        <v>5.399625932193123</v>
      </c>
      <c r="DT18">
        <v>0</v>
      </c>
      <c r="DU18">
        <v>-0.005211202682926829</v>
      </c>
      <c r="DV18">
        <v>-0.0002676426480836309</v>
      </c>
      <c r="DW18">
        <v>0.001008605163122898</v>
      </c>
      <c r="DX18">
        <v>1</v>
      </c>
      <c r="DY18">
        <v>2</v>
      </c>
      <c r="DZ18">
        <v>3</v>
      </c>
      <c r="EA18" t="s">
        <v>363</v>
      </c>
      <c r="EB18">
        <v>3.23119</v>
      </c>
      <c r="EC18">
        <v>2.7047</v>
      </c>
      <c r="ED18">
        <v>0.107175</v>
      </c>
      <c r="EE18">
        <v>0.106891</v>
      </c>
      <c r="EF18">
        <v>0.10315</v>
      </c>
      <c r="EG18">
        <v>0.103586</v>
      </c>
      <c r="EH18">
        <v>29234.2</v>
      </c>
      <c r="EI18">
        <v>28627.8</v>
      </c>
      <c r="EJ18">
        <v>31348.5</v>
      </c>
      <c r="EK18">
        <v>30377.2</v>
      </c>
      <c r="EL18">
        <v>37656.9</v>
      </c>
      <c r="EM18">
        <v>35993.7</v>
      </c>
      <c r="EN18">
        <v>43937.1</v>
      </c>
      <c r="EO18">
        <v>42411.4</v>
      </c>
      <c r="EP18">
        <v>2.15632</v>
      </c>
      <c r="EQ18">
        <v>1.98218</v>
      </c>
      <c r="ER18">
        <v>0.11187</v>
      </c>
      <c r="ES18">
        <v>0</v>
      </c>
      <c r="ET18">
        <v>24.2593</v>
      </c>
      <c r="EU18">
        <v>999.9</v>
      </c>
      <c r="EV18">
        <v>70.3</v>
      </c>
      <c r="EW18">
        <v>24.2</v>
      </c>
      <c r="EX18">
        <v>20.9426</v>
      </c>
      <c r="EY18">
        <v>61.4955</v>
      </c>
      <c r="EZ18">
        <v>22.1675</v>
      </c>
      <c r="FA18">
        <v>1</v>
      </c>
      <c r="FB18">
        <v>-0.196524</v>
      </c>
      <c r="FC18">
        <v>0</v>
      </c>
      <c r="FD18">
        <v>20.2239</v>
      </c>
      <c r="FE18">
        <v>5.22897</v>
      </c>
      <c r="FF18">
        <v>11.992</v>
      </c>
      <c r="FG18">
        <v>4.9677</v>
      </c>
      <c r="FH18">
        <v>3.297</v>
      </c>
      <c r="FI18">
        <v>9999</v>
      </c>
      <c r="FJ18">
        <v>9999</v>
      </c>
      <c r="FK18">
        <v>9999</v>
      </c>
      <c r="FL18">
        <v>291</v>
      </c>
      <c r="FM18">
        <v>4.97107</v>
      </c>
      <c r="FN18">
        <v>1.86768</v>
      </c>
      <c r="FO18">
        <v>1.85883</v>
      </c>
      <c r="FP18">
        <v>1.86501</v>
      </c>
      <c r="FQ18">
        <v>1.86298</v>
      </c>
      <c r="FR18">
        <v>1.86432</v>
      </c>
      <c r="FS18">
        <v>1.85974</v>
      </c>
      <c r="FT18">
        <v>1.86386</v>
      </c>
      <c r="FU18">
        <v>0</v>
      </c>
      <c r="FV18">
        <v>0</v>
      </c>
      <c r="FW18">
        <v>0</v>
      </c>
      <c r="FX18">
        <v>0</v>
      </c>
      <c r="FY18" t="s">
        <v>364</v>
      </c>
      <c r="FZ18" t="s">
        <v>365</v>
      </c>
      <c r="GA18" t="s">
        <v>366</v>
      </c>
      <c r="GB18" t="s">
        <v>366</v>
      </c>
      <c r="GC18" t="s">
        <v>366</v>
      </c>
      <c r="GD18" t="s">
        <v>366</v>
      </c>
      <c r="GE18">
        <v>0</v>
      </c>
      <c r="GF18">
        <v>100</v>
      </c>
      <c r="GG18">
        <v>100</v>
      </c>
      <c r="GH18">
        <v>-3.001</v>
      </c>
      <c r="GI18">
        <v>-0.0508</v>
      </c>
      <c r="GJ18">
        <v>-1.441940316315745</v>
      </c>
      <c r="GK18">
        <v>-0.003299111148393282</v>
      </c>
      <c r="GL18">
        <v>-1.06275746806878E-06</v>
      </c>
      <c r="GM18">
        <v>3.821269898850418E-10</v>
      </c>
      <c r="GN18">
        <v>-0.02390527731529679</v>
      </c>
      <c r="GO18">
        <v>0.002106818564846177</v>
      </c>
      <c r="GP18">
        <v>-0.0004317099719524547</v>
      </c>
      <c r="GQ18">
        <v>1.296113847622273E-05</v>
      </c>
      <c r="GR18">
        <v>2</v>
      </c>
      <c r="GS18">
        <v>2049</v>
      </c>
      <c r="GT18">
        <v>2</v>
      </c>
      <c r="GU18">
        <v>30</v>
      </c>
      <c r="GV18">
        <v>0.6</v>
      </c>
      <c r="GW18">
        <v>20095.5</v>
      </c>
      <c r="GX18">
        <v>1.13159</v>
      </c>
      <c r="GY18">
        <v>2.40234</v>
      </c>
      <c r="GZ18">
        <v>1.44897</v>
      </c>
      <c r="HA18">
        <v>2.32056</v>
      </c>
      <c r="HB18">
        <v>1.55151</v>
      </c>
      <c r="HC18">
        <v>2.19971</v>
      </c>
      <c r="HD18">
        <v>29.623</v>
      </c>
      <c r="HE18">
        <v>15.5943</v>
      </c>
      <c r="HF18">
        <v>18</v>
      </c>
      <c r="HG18">
        <v>597.194</v>
      </c>
      <c r="HH18">
        <v>488.573</v>
      </c>
      <c r="HI18">
        <v>25.5248</v>
      </c>
      <c r="HJ18">
        <v>24.6223</v>
      </c>
      <c r="HK18">
        <v>30.0002</v>
      </c>
      <c r="HL18">
        <v>24.5991</v>
      </c>
      <c r="HM18">
        <v>24.5355</v>
      </c>
      <c r="HN18">
        <v>22.6764</v>
      </c>
      <c r="HO18">
        <v>9.80681</v>
      </c>
      <c r="HP18">
        <v>100</v>
      </c>
      <c r="HQ18">
        <v>-999.9</v>
      </c>
      <c r="HR18">
        <v>420</v>
      </c>
      <c r="HS18">
        <v>20</v>
      </c>
      <c r="HT18">
        <v>99.4872</v>
      </c>
      <c r="HU18">
        <v>101.35</v>
      </c>
    </row>
    <row r="19" spans="1:229">
      <c r="A19">
        <v>3</v>
      </c>
      <c r="B19">
        <v>1710702801.5</v>
      </c>
      <c r="C19">
        <v>146</v>
      </c>
      <c r="D19" t="s">
        <v>370</v>
      </c>
      <c r="E19" t="s">
        <v>371</v>
      </c>
      <c r="F19">
        <v>15</v>
      </c>
      <c r="H19">
        <v>1710702793.5</v>
      </c>
      <c r="I19">
        <f>(J19)/1000</f>
        <v>0</v>
      </c>
      <c r="J19">
        <f>IF(BE19, AM19, AG19)</f>
        <v>0</v>
      </c>
      <c r="K19">
        <f>IF(BE19, AH19, AF19)</f>
        <v>0</v>
      </c>
      <c r="L19">
        <f>BG19 - IF(AT19&gt;1, K19*BA19*100.0/(AV19*BU19), 0)</f>
        <v>0</v>
      </c>
      <c r="M19">
        <f>((S19-I19/2)*L19-K19)/(S19+I19/2)</f>
        <v>0</v>
      </c>
      <c r="N19">
        <f>M19*(BN19+BO19)/1000.0</f>
        <v>0</v>
      </c>
      <c r="O19">
        <f>(BG19 - IF(AT19&gt;1, K19*BA19*100.0/(AV19*BU19), 0))*(BN19+BO19)/1000.0</f>
        <v>0</v>
      </c>
      <c r="P19">
        <f>2.0/((1/R19-1/Q19)+SIGN(R19)*SQRT((1/R19-1/Q19)*(1/R19-1/Q19) + 4*BB19/((BB19+1)*(BB19+1))*(2*1/R19*1/Q19-1/Q19*1/Q19)))</f>
        <v>0</v>
      </c>
      <c r="Q19">
        <f>IF(LEFT(BC19,1)&lt;&gt;"0",IF(LEFT(BC19,1)="1",3.0,BD19),$D$5+$E$5*(BU19*BN19/($K$5*1000))+$F$5*(BU19*BN19/($K$5*1000))*MAX(MIN(BA19,$J$5),$I$5)*MAX(MIN(BA19,$J$5),$I$5)+$G$5*MAX(MIN(BA19,$J$5),$I$5)*(BU19*BN19/($K$5*1000))+$H$5*(BU19*BN19/($K$5*1000))*(BU19*BN19/($K$5*1000)))</f>
        <v>0</v>
      </c>
      <c r="R19">
        <f>I19*(1000-(1000*0.61365*exp(17.502*V19/(240.97+V19))/(BN19+BO19)+BI19)/2)/(1000*0.61365*exp(17.502*V19/(240.97+V19))/(BN19+BO19)-BI19)</f>
        <v>0</v>
      </c>
      <c r="S19">
        <f>1/((BB19+1)/(P19/1.6)+1/(Q19/1.37)) + BB19/((BB19+1)/(P19/1.6) + BB19/(Q19/1.37))</f>
        <v>0</v>
      </c>
      <c r="T19">
        <f>(AW19*AZ19)</f>
        <v>0</v>
      </c>
      <c r="U19">
        <f>(BP19+(T19+2*0.95*5.67E-8*(((BP19+$B$7)+273)^4-(BP19+273)^4)-44100*I19)/(1.84*29.3*Q19+8*0.95*5.67E-8*(BP19+273)^3))</f>
        <v>0</v>
      </c>
      <c r="V19">
        <f>($C$7*BQ19+$D$7*BR19+$E$7*U19)</f>
        <v>0</v>
      </c>
      <c r="W19">
        <f>0.61365*exp(17.502*V19/(240.97+V19))</f>
        <v>0</v>
      </c>
      <c r="X19">
        <f>(Y19/Z19*100)</f>
        <v>0</v>
      </c>
      <c r="Y19">
        <f>BI19*(BN19+BO19)/1000</f>
        <v>0</v>
      </c>
      <c r="Z19">
        <f>0.61365*exp(17.502*BP19/(240.97+BP19))</f>
        <v>0</v>
      </c>
      <c r="AA19">
        <f>(W19-BI19*(BN19+BO19)/1000)</f>
        <v>0</v>
      </c>
      <c r="AB19">
        <f>(-I19*44100)</f>
        <v>0</v>
      </c>
      <c r="AC19">
        <f>2*29.3*Q19*0.92*(BP19-V19)</f>
        <v>0</v>
      </c>
      <c r="AD19">
        <f>2*0.95*5.67E-8*(((BP19+$B$7)+273)^4-(V19+273)^4)</f>
        <v>0</v>
      </c>
      <c r="AE19">
        <f>T19+AD19+AB19+AC19</f>
        <v>0</v>
      </c>
      <c r="AF19">
        <f>BM19*AT19*(BH19-BG19*(1000-AT19*BJ19)/(1000-AT19*BI19))/(100*BA19)</f>
        <v>0</v>
      </c>
      <c r="AG19">
        <f>1000*BM19*AT19*(BI19-BJ19)/(100*BA19*(1000-AT19*BI19))</f>
        <v>0</v>
      </c>
      <c r="AH19">
        <f>(AI19 - AJ19 - BN19*1E3/(8.314*(BP19+273.15)) * AL19/BM19 * AK19) * BM19/(100*BA19) * (1000 - BJ19)/1000</f>
        <v>0</v>
      </c>
      <c r="AI19">
        <v>428.5722868545207</v>
      </c>
      <c r="AJ19">
        <v>428.7702787878787</v>
      </c>
      <c r="AK19">
        <v>-0.0004754047356230681</v>
      </c>
      <c r="AL19">
        <v>67.18048088376328</v>
      </c>
      <c r="AM19">
        <f>(AO19 - AN19 + BN19*1E3/(8.314*(BP19+273.15)) * AQ19/BM19 * AP19) * BM19/(100*BA19) * 1000/(1000 - AO19)</f>
        <v>0</v>
      </c>
      <c r="AN19">
        <v>20.03639483307428</v>
      </c>
      <c r="AO19">
        <v>20.03910606060607</v>
      </c>
      <c r="AP19">
        <v>1.452355706848827E-06</v>
      </c>
      <c r="AQ19">
        <v>78.54941312239779</v>
      </c>
      <c r="AR19">
        <v>0</v>
      </c>
      <c r="AS19">
        <v>0</v>
      </c>
      <c r="AT19">
        <f>IF(AR19*$H$13&gt;=AV19,1.0,(AV19/(AV19-AR19*$H$13)))</f>
        <v>0</v>
      </c>
      <c r="AU19">
        <f>(AT19-1)*100</f>
        <v>0</v>
      </c>
      <c r="AV19">
        <f>MAX(0,($B$13+$C$13*BU19)/(1+$D$13*BU19)*BN19/(BP19+273)*$E$13)</f>
        <v>0</v>
      </c>
      <c r="AW19">
        <f>$B$11*BV19+$C$11*BW19+$F$11*CH19*(1-CK19)</f>
        <v>0</v>
      </c>
      <c r="AX19">
        <f>AW19*AY19</f>
        <v>0</v>
      </c>
      <c r="AY19">
        <f>($B$11*$D$9+$C$11*$D$9+$F$11*((CU19+CM19)/MAX(CU19+CM19+CV19, 0.1)*$I$9+CV19/MAX(CU19+CM19+CV19, 0.1)*$J$9))/($B$11+$C$11+$F$11)</f>
        <v>0</v>
      </c>
      <c r="AZ19">
        <f>($B$11*$K$9+$C$11*$K$9+$F$11*((CU19+CM19)/MAX(CU19+CM19+CV19, 0.1)*$P$9+CV19/MAX(CU19+CM19+CV19, 0.1)*$Q$9))/($B$11+$C$11+$F$11)</f>
        <v>0</v>
      </c>
      <c r="BA19">
        <v>6</v>
      </c>
      <c r="BB19">
        <v>0.5</v>
      </c>
      <c r="BC19" t="s">
        <v>361</v>
      </c>
      <c r="BD19">
        <v>2</v>
      </c>
      <c r="BE19" t="b">
        <v>1</v>
      </c>
      <c r="BF19">
        <v>1710702793.5</v>
      </c>
      <c r="BG19">
        <v>420.1841612903225</v>
      </c>
      <c r="BH19">
        <v>420.0022580645161</v>
      </c>
      <c r="BI19">
        <v>20.03864516129033</v>
      </c>
      <c r="BJ19">
        <v>20.03629677419355</v>
      </c>
      <c r="BK19">
        <v>423.2171612903226</v>
      </c>
      <c r="BL19">
        <v>20.08937419354839</v>
      </c>
      <c r="BM19">
        <v>600.0289354838709</v>
      </c>
      <c r="BN19">
        <v>101.7584193548387</v>
      </c>
      <c r="BO19">
        <v>0.1000036387096774</v>
      </c>
      <c r="BP19">
        <v>25.95670645161291</v>
      </c>
      <c r="BQ19">
        <v>26.0595</v>
      </c>
      <c r="BR19">
        <v>999.9000000000003</v>
      </c>
      <c r="BS19">
        <v>0</v>
      </c>
      <c r="BT19">
        <v>0</v>
      </c>
      <c r="BU19">
        <v>10001.69258064516</v>
      </c>
      <c r="BV19">
        <v>0</v>
      </c>
      <c r="BW19">
        <v>6.06588387096774</v>
      </c>
      <c r="BX19">
        <v>0.213055064516129</v>
      </c>
      <c r="BY19">
        <v>428.8081612903226</v>
      </c>
      <c r="BZ19">
        <v>428.5896774193548</v>
      </c>
      <c r="CA19">
        <v>0.002346039354838709</v>
      </c>
      <c r="CB19">
        <v>420.0022580645161</v>
      </c>
      <c r="CC19">
        <v>20.03629677419355</v>
      </c>
      <c r="CD19">
        <v>2.03910064516129</v>
      </c>
      <c r="CE19">
        <v>2.038861612903226</v>
      </c>
      <c r="CF19">
        <v>17.75126129032258</v>
      </c>
      <c r="CG19">
        <v>17.74940967741936</v>
      </c>
      <c r="CH19">
        <v>0.0500098</v>
      </c>
      <c r="CI19">
        <v>0</v>
      </c>
      <c r="CJ19">
        <v>0</v>
      </c>
      <c r="CK19">
        <v>0</v>
      </c>
      <c r="CL19">
        <v>121.4661290322581</v>
      </c>
      <c r="CM19">
        <v>0.0500098</v>
      </c>
      <c r="CN19">
        <v>-5.33741935483871</v>
      </c>
      <c r="CO19">
        <v>-1.376774193548387</v>
      </c>
      <c r="CP19">
        <v>35.20335483870967</v>
      </c>
      <c r="CQ19">
        <v>38.91306451612903</v>
      </c>
      <c r="CR19">
        <v>37.30616129032257</v>
      </c>
      <c r="CS19">
        <v>39.10258064516128</v>
      </c>
      <c r="CT19">
        <v>37.32435483870967</v>
      </c>
      <c r="CU19">
        <v>0</v>
      </c>
      <c r="CV19">
        <v>0</v>
      </c>
      <c r="CW19">
        <v>0</v>
      </c>
      <c r="CX19">
        <v>1710702894.9</v>
      </c>
      <c r="CY19">
        <v>0</v>
      </c>
      <c r="CZ19">
        <v>1710702817.5</v>
      </c>
      <c r="DA19" t="s">
        <v>372</v>
      </c>
      <c r="DB19">
        <v>1710702817.5</v>
      </c>
      <c r="DC19">
        <v>1709496980.5</v>
      </c>
      <c r="DD19">
        <v>3</v>
      </c>
      <c r="DE19">
        <v>-0.032</v>
      </c>
      <c r="DF19">
        <v>0.03</v>
      </c>
      <c r="DG19">
        <v>-3.033</v>
      </c>
      <c r="DH19">
        <v>-0.041</v>
      </c>
      <c r="DI19">
        <v>420</v>
      </c>
      <c r="DJ19">
        <v>13</v>
      </c>
      <c r="DK19">
        <v>0.22</v>
      </c>
      <c r="DL19">
        <v>0.1</v>
      </c>
      <c r="DM19">
        <v>0.2115929</v>
      </c>
      <c r="DN19">
        <v>0.06924533583489632</v>
      </c>
      <c r="DO19">
        <v>0.01985238594829347</v>
      </c>
      <c r="DP19">
        <v>1</v>
      </c>
      <c r="DQ19">
        <v>121.1408823529412</v>
      </c>
      <c r="DR19">
        <v>-0.1767761915265429</v>
      </c>
      <c r="DS19">
        <v>1.663593501760675</v>
      </c>
      <c r="DT19">
        <v>1</v>
      </c>
      <c r="DU19">
        <v>0.002293539525</v>
      </c>
      <c r="DV19">
        <v>0.001639042592870544</v>
      </c>
      <c r="DW19">
        <v>0.0006514947388830928</v>
      </c>
      <c r="DX19">
        <v>1</v>
      </c>
      <c r="DY19">
        <v>3</v>
      </c>
      <c r="DZ19">
        <v>3</v>
      </c>
      <c r="EA19" t="s">
        <v>373</v>
      </c>
      <c r="EB19">
        <v>3.23085</v>
      </c>
      <c r="EC19">
        <v>2.70441</v>
      </c>
      <c r="ED19">
        <v>0.107158</v>
      </c>
      <c r="EE19">
        <v>0.106885</v>
      </c>
      <c r="EF19">
        <v>0.103084</v>
      </c>
      <c r="EG19">
        <v>0.103497</v>
      </c>
      <c r="EH19">
        <v>29235.7</v>
      </c>
      <c r="EI19">
        <v>28628.3</v>
      </c>
      <c r="EJ19">
        <v>31349.4</v>
      </c>
      <c r="EK19">
        <v>30377.5</v>
      </c>
      <c r="EL19">
        <v>37660.7</v>
      </c>
      <c r="EM19">
        <v>35998</v>
      </c>
      <c r="EN19">
        <v>43938.3</v>
      </c>
      <c r="EO19">
        <v>42412.3</v>
      </c>
      <c r="EP19">
        <v>2.1578</v>
      </c>
      <c r="EQ19">
        <v>1.98245</v>
      </c>
      <c r="ER19">
        <v>0.111602</v>
      </c>
      <c r="ES19">
        <v>0</v>
      </c>
      <c r="ET19">
        <v>24.2277</v>
      </c>
      <c r="EU19">
        <v>999.9</v>
      </c>
      <c r="EV19">
        <v>70.2</v>
      </c>
      <c r="EW19">
        <v>24.3</v>
      </c>
      <c r="EX19">
        <v>21.0368</v>
      </c>
      <c r="EY19">
        <v>62.0755</v>
      </c>
      <c r="EZ19">
        <v>22.5681</v>
      </c>
      <c r="FA19">
        <v>1</v>
      </c>
      <c r="FB19">
        <v>-0.197</v>
      </c>
      <c r="FC19">
        <v>0</v>
      </c>
      <c r="FD19">
        <v>20.222</v>
      </c>
      <c r="FE19">
        <v>5.22822</v>
      </c>
      <c r="FF19">
        <v>11.992</v>
      </c>
      <c r="FG19">
        <v>4.96765</v>
      </c>
      <c r="FH19">
        <v>3.297</v>
      </c>
      <c r="FI19">
        <v>9999</v>
      </c>
      <c r="FJ19">
        <v>9999</v>
      </c>
      <c r="FK19">
        <v>9999</v>
      </c>
      <c r="FL19">
        <v>291</v>
      </c>
      <c r="FM19">
        <v>4.97109</v>
      </c>
      <c r="FN19">
        <v>1.86768</v>
      </c>
      <c r="FO19">
        <v>1.85883</v>
      </c>
      <c r="FP19">
        <v>1.86498</v>
      </c>
      <c r="FQ19">
        <v>1.86303</v>
      </c>
      <c r="FR19">
        <v>1.86433</v>
      </c>
      <c r="FS19">
        <v>1.85975</v>
      </c>
      <c r="FT19">
        <v>1.86386</v>
      </c>
      <c r="FU19">
        <v>0</v>
      </c>
      <c r="FV19">
        <v>0</v>
      </c>
      <c r="FW19">
        <v>0</v>
      </c>
      <c r="FX19">
        <v>0</v>
      </c>
      <c r="FY19" t="s">
        <v>364</v>
      </c>
      <c r="FZ19" t="s">
        <v>365</v>
      </c>
      <c r="GA19" t="s">
        <v>366</v>
      </c>
      <c r="GB19" t="s">
        <v>366</v>
      </c>
      <c r="GC19" t="s">
        <v>366</v>
      </c>
      <c r="GD19" t="s">
        <v>366</v>
      </c>
      <c r="GE19">
        <v>0</v>
      </c>
      <c r="GF19">
        <v>100</v>
      </c>
      <c r="GG19">
        <v>100</v>
      </c>
      <c r="GH19">
        <v>-3.033</v>
      </c>
      <c r="GI19">
        <v>-0.0507</v>
      </c>
      <c r="GJ19">
        <v>-1.44416612723344</v>
      </c>
      <c r="GK19">
        <v>-0.003299111148393282</v>
      </c>
      <c r="GL19">
        <v>-1.06275746806878E-06</v>
      </c>
      <c r="GM19">
        <v>3.821269898850418E-10</v>
      </c>
      <c r="GN19">
        <v>-0.02390527731529679</v>
      </c>
      <c r="GO19">
        <v>0.002106818564846177</v>
      </c>
      <c r="GP19">
        <v>-0.0004317099719524547</v>
      </c>
      <c r="GQ19">
        <v>1.296113847622273E-05</v>
      </c>
      <c r="GR19">
        <v>2</v>
      </c>
      <c r="GS19">
        <v>2049</v>
      </c>
      <c r="GT19">
        <v>2</v>
      </c>
      <c r="GU19">
        <v>30</v>
      </c>
      <c r="GV19">
        <v>1.3</v>
      </c>
      <c r="GW19">
        <v>20097</v>
      </c>
      <c r="GX19">
        <v>1.13281</v>
      </c>
      <c r="GY19">
        <v>2.39868</v>
      </c>
      <c r="GZ19">
        <v>1.44775</v>
      </c>
      <c r="HA19">
        <v>2.32056</v>
      </c>
      <c r="HB19">
        <v>1.55151</v>
      </c>
      <c r="HC19">
        <v>2.48535</v>
      </c>
      <c r="HD19">
        <v>29.687</v>
      </c>
      <c r="HE19">
        <v>15.5855</v>
      </c>
      <c r="HF19">
        <v>18</v>
      </c>
      <c r="HG19">
        <v>598.153</v>
      </c>
      <c r="HH19">
        <v>488.704</v>
      </c>
      <c r="HI19">
        <v>25.4769</v>
      </c>
      <c r="HJ19">
        <v>24.614</v>
      </c>
      <c r="HK19">
        <v>30</v>
      </c>
      <c r="HL19">
        <v>24.593</v>
      </c>
      <c r="HM19">
        <v>24.5304</v>
      </c>
      <c r="HN19">
        <v>22.677</v>
      </c>
      <c r="HO19">
        <v>10.0776</v>
      </c>
      <c r="HP19">
        <v>100</v>
      </c>
      <c r="HQ19">
        <v>-999.9</v>
      </c>
      <c r="HR19">
        <v>420</v>
      </c>
      <c r="HS19">
        <v>20</v>
      </c>
      <c r="HT19">
        <v>99.4902</v>
      </c>
      <c r="HU19">
        <v>101.351</v>
      </c>
    </row>
    <row r="20" spans="1:229">
      <c r="A20">
        <v>4</v>
      </c>
      <c r="B20">
        <v>1710702923.5</v>
      </c>
      <c r="C20">
        <v>268</v>
      </c>
      <c r="D20" t="s">
        <v>374</v>
      </c>
      <c r="E20" t="s">
        <v>375</v>
      </c>
      <c r="F20">
        <v>15</v>
      </c>
      <c r="H20">
        <v>1710702915.5</v>
      </c>
      <c r="I20">
        <f>(J20)/1000</f>
        <v>0</v>
      </c>
      <c r="J20">
        <f>IF(BE20, AM20, AG20)</f>
        <v>0</v>
      </c>
      <c r="K20">
        <f>IF(BE20, AH20, AF20)</f>
        <v>0</v>
      </c>
      <c r="L20">
        <f>BG20 - IF(AT20&gt;1, K20*BA20*100.0/(AV20*BU20), 0)</f>
        <v>0</v>
      </c>
      <c r="M20">
        <f>((S20-I20/2)*L20-K20)/(S20+I20/2)</f>
        <v>0</v>
      </c>
      <c r="N20">
        <f>M20*(BN20+BO20)/1000.0</f>
        <v>0</v>
      </c>
      <c r="O20">
        <f>(BG20 - IF(AT20&gt;1, K20*BA20*100.0/(AV20*BU20), 0))*(BN20+BO20)/1000.0</f>
        <v>0</v>
      </c>
      <c r="P20">
        <f>2.0/((1/R20-1/Q20)+SIGN(R20)*SQRT((1/R20-1/Q20)*(1/R20-1/Q20) + 4*BB20/((BB20+1)*(BB20+1))*(2*1/R20*1/Q20-1/Q20*1/Q20)))</f>
        <v>0</v>
      </c>
      <c r="Q20">
        <f>IF(LEFT(BC20,1)&lt;&gt;"0",IF(LEFT(BC20,1)="1",3.0,BD20),$D$5+$E$5*(BU20*BN20/($K$5*1000))+$F$5*(BU20*BN20/($K$5*1000))*MAX(MIN(BA20,$J$5),$I$5)*MAX(MIN(BA20,$J$5),$I$5)+$G$5*MAX(MIN(BA20,$J$5),$I$5)*(BU20*BN20/($K$5*1000))+$H$5*(BU20*BN20/($K$5*1000))*(BU20*BN20/($K$5*1000)))</f>
        <v>0</v>
      </c>
      <c r="R20">
        <f>I20*(1000-(1000*0.61365*exp(17.502*V20/(240.97+V20))/(BN20+BO20)+BI20)/2)/(1000*0.61365*exp(17.502*V20/(240.97+V20))/(BN20+BO20)-BI20)</f>
        <v>0</v>
      </c>
      <c r="S20">
        <f>1/((BB20+1)/(P20/1.6)+1/(Q20/1.37)) + BB20/((BB20+1)/(P20/1.6) + BB20/(Q20/1.37))</f>
        <v>0</v>
      </c>
      <c r="T20">
        <f>(AW20*AZ20)</f>
        <v>0</v>
      </c>
      <c r="U20">
        <f>(BP20+(T20+2*0.95*5.67E-8*(((BP20+$B$7)+273)^4-(BP20+273)^4)-44100*I20)/(1.84*29.3*Q20+8*0.95*5.67E-8*(BP20+273)^3))</f>
        <v>0</v>
      </c>
      <c r="V20">
        <f>($C$7*BQ20+$D$7*BR20+$E$7*U20)</f>
        <v>0</v>
      </c>
      <c r="W20">
        <f>0.61365*exp(17.502*V20/(240.97+V20))</f>
        <v>0</v>
      </c>
      <c r="X20">
        <f>(Y20/Z20*100)</f>
        <v>0</v>
      </c>
      <c r="Y20">
        <f>BI20*(BN20+BO20)/1000</f>
        <v>0</v>
      </c>
      <c r="Z20">
        <f>0.61365*exp(17.502*BP20/(240.97+BP20))</f>
        <v>0</v>
      </c>
      <c r="AA20">
        <f>(W20-BI20*(BN20+BO20)/1000)</f>
        <v>0</v>
      </c>
      <c r="AB20">
        <f>(-I20*44100)</f>
        <v>0</v>
      </c>
      <c r="AC20">
        <f>2*29.3*Q20*0.92*(BP20-V20)</f>
        <v>0</v>
      </c>
      <c r="AD20">
        <f>2*0.95*5.67E-8*(((BP20+$B$7)+273)^4-(V20+273)^4)</f>
        <v>0</v>
      </c>
      <c r="AE20">
        <f>T20+AD20+AB20+AC20</f>
        <v>0</v>
      </c>
      <c r="AF20">
        <f>BM20*AT20*(BH20-BG20*(1000-AT20*BJ20)/(1000-AT20*BI20))/(100*BA20)</f>
        <v>0</v>
      </c>
      <c r="AG20">
        <f>1000*BM20*AT20*(BI20-BJ20)/(100*BA20*(1000-AT20*BI20))</f>
        <v>0</v>
      </c>
      <c r="AH20">
        <f>(AI20 - AJ20 - BN20*1E3/(8.314*(BP20+273.15)) * AL20/BM20 * AK20) * BM20/(100*BA20) * (1000 - BJ20)/1000</f>
        <v>0</v>
      </c>
      <c r="AI20">
        <v>428.632491283174</v>
      </c>
      <c r="AJ20">
        <v>428.786703030303</v>
      </c>
      <c r="AK20">
        <v>0.0008476645452969735</v>
      </c>
      <c r="AL20">
        <v>67.18124804229839</v>
      </c>
      <c r="AM20">
        <f>(AO20 - AN20 + BN20*1E3/(8.314*(BP20+273.15)) * AQ20/BM20 * AP20) * BM20/(100*BA20) * 1000/(1000 - AO20)</f>
        <v>0</v>
      </c>
      <c r="AN20">
        <v>20.03243822109329</v>
      </c>
      <c r="AO20">
        <v>20.03932242424243</v>
      </c>
      <c r="AP20">
        <v>-2.702916775741562E-06</v>
      </c>
      <c r="AQ20">
        <v>78.54928010213267</v>
      </c>
      <c r="AR20">
        <v>0</v>
      </c>
      <c r="AS20">
        <v>0</v>
      </c>
      <c r="AT20">
        <f>IF(AR20*$H$13&gt;=AV20,1.0,(AV20/(AV20-AR20*$H$13)))</f>
        <v>0</v>
      </c>
      <c r="AU20">
        <f>(AT20-1)*100</f>
        <v>0</v>
      </c>
      <c r="AV20">
        <f>MAX(0,($B$13+$C$13*BU20)/(1+$D$13*BU20)*BN20/(BP20+273)*$E$13)</f>
        <v>0</v>
      </c>
      <c r="AW20">
        <f>$B$11*BV20+$C$11*BW20+$F$11*CH20*(1-CK20)</f>
        <v>0</v>
      </c>
      <c r="AX20">
        <f>AW20*AY20</f>
        <v>0</v>
      </c>
      <c r="AY20">
        <f>($B$11*$D$9+$C$11*$D$9+$F$11*((CU20+CM20)/MAX(CU20+CM20+CV20, 0.1)*$I$9+CV20/MAX(CU20+CM20+CV20, 0.1)*$J$9))/($B$11+$C$11+$F$11)</f>
        <v>0</v>
      </c>
      <c r="AZ20">
        <f>($B$11*$K$9+$C$11*$K$9+$F$11*((CU20+CM20)/MAX(CU20+CM20+CV20, 0.1)*$P$9+CV20/MAX(CU20+CM20+CV20, 0.1)*$Q$9))/($B$11+$C$11+$F$11)</f>
        <v>0</v>
      </c>
      <c r="BA20">
        <v>6</v>
      </c>
      <c r="BB20">
        <v>0.5</v>
      </c>
      <c r="BC20" t="s">
        <v>361</v>
      </c>
      <c r="BD20">
        <v>2</v>
      </c>
      <c r="BE20" t="b">
        <v>1</v>
      </c>
      <c r="BF20">
        <v>1710702915.5</v>
      </c>
      <c r="BG20">
        <v>420.1690967741936</v>
      </c>
      <c r="BH20">
        <v>420.011</v>
      </c>
      <c r="BI20">
        <v>20.04430967741935</v>
      </c>
      <c r="BJ20">
        <v>20.03257096774193</v>
      </c>
      <c r="BK20">
        <v>423.1990967741936</v>
      </c>
      <c r="BL20">
        <v>20.09502903225807</v>
      </c>
      <c r="BM20">
        <v>600.0284516129033</v>
      </c>
      <c r="BN20">
        <v>101.7591612903226</v>
      </c>
      <c r="BO20">
        <v>0.09994358387096773</v>
      </c>
      <c r="BP20">
        <v>25.87463870967742</v>
      </c>
      <c r="BQ20">
        <v>25.98492258064516</v>
      </c>
      <c r="BR20">
        <v>999.9000000000003</v>
      </c>
      <c r="BS20">
        <v>0</v>
      </c>
      <c r="BT20">
        <v>0</v>
      </c>
      <c r="BU20">
        <v>10007.90483870968</v>
      </c>
      <c r="BV20">
        <v>0</v>
      </c>
      <c r="BW20">
        <v>6.048560000000002</v>
      </c>
      <c r="BX20">
        <v>0.1541256451612903</v>
      </c>
      <c r="BY20">
        <v>428.7593225806451</v>
      </c>
      <c r="BZ20">
        <v>428.5969032258064</v>
      </c>
      <c r="CA20">
        <v>0.01173314419354838</v>
      </c>
      <c r="CB20">
        <v>420.011</v>
      </c>
      <c r="CC20">
        <v>20.03257096774193</v>
      </c>
      <c r="CD20">
        <v>2.039691290322581</v>
      </c>
      <c r="CE20">
        <v>2.038498064516129</v>
      </c>
      <c r="CF20">
        <v>17.75586451612903</v>
      </c>
      <c r="CG20">
        <v>17.74657419354839</v>
      </c>
      <c r="CH20">
        <v>0.0500098</v>
      </c>
      <c r="CI20">
        <v>0</v>
      </c>
      <c r="CJ20">
        <v>0</v>
      </c>
      <c r="CK20">
        <v>0</v>
      </c>
      <c r="CL20">
        <v>129.5558064516129</v>
      </c>
      <c r="CM20">
        <v>0.0500098</v>
      </c>
      <c r="CN20">
        <v>-5.80967741935484</v>
      </c>
      <c r="CO20">
        <v>-1.433548387096774</v>
      </c>
      <c r="CP20">
        <v>35.09248387096774</v>
      </c>
      <c r="CQ20">
        <v>39.68529032258064</v>
      </c>
      <c r="CR20">
        <v>37.36467741935483</v>
      </c>
      <c r="CS20">
        <v>39.71345161290322</v>
      </c>
      <c r="CT20">
        <v>37.68516129032258</v>
      </c>
      <c r="CU20">
        <v>0</v>
      </c>
      <c r="CV20">
        <v>0</v>
      </c>
      <c r="CW20">
        <v>0</v>
      </c>
      <c r="CX20">
        <v>37.40000009536743</v>
      </c>
      <c r="CY20">
        <v>0</v>
      </c>
      <c r="CZ20">
        <v>1710702939.5</v>
      </c>
      <c r="DA20" t="s">
        <v>376</v>
      </c>
      <c r="DB20">
        <v>1710702939.5</v>
      </c>
      <c r="DC20">
        <v>1709496980.5</v>
      </c>
      <c r="DD20">
        <v>4</v>
      </c>
      <c r="DE20">
        <v>0.003</v>
      </c>
      <c r="DF20">
        <v>0.03</v>
      </c>
      <c r="DG20">
        <v>-3.03</v>
      </c>
      <c r="DH20">
        <v>-0.041</v>
      </c>
      <c r="DI20">
        <v>420</v>
      </c>
      <c r="DJ20">
        <v>13</v>
      </c>
      <c r="DK20">
        <v>0.29</v>
      </c>
      <c r="DL20">
        <v>0.1</v>
      </c>
      <c r="DM20">
        <v>0.155175825</v>
      </c>
      <c r="DN20">
        <v>-0.1294839962476548</v>
      </c>
      <c r="DO20">
        <v>0.02682759624331585</v>
      </c>
      <c r="DP20">
        <v>1</v>
      </c>
      <c r="DQ20">
        <v>130.3823529411765</v>
      </c>
      <c r="DR20">
        <v>-13.64186399147694</v>
      </c>
      <c r="DS20">
        <v>2.28204894882741</v>
      </c>
      <c r="DT20">
        <v>0</v>
      </c>
      <c r="DU20">
        <v>0.013892219</v>
      </c>
      <c r="DV20">
        <v>-0.04533962634146343</v>
      </c>
      <c r="DW20">
        <v>0.005997557355739418</v>
      </c>
      <c r="DX20">
        <v>1</v>
      </c>
      <c r="DY20">
        <v>2</v>
      </c>
      <c r="DZ20">
        <v>3</v>
      </c>
      <c r="EA20" t="s">
        <v>363</v>
      </c>
      <c r="EB20">
        <v>3.23095</v>
      </c>
      <c r="EC20">
        <v>2.70441</v>
      </c>
      <c r="ED20">
        <v>0.107179</v>
      </c>
      <c r="EE20">
        <v>0.106908</v>
      </c>
      <c r="EF20">
        <v>0.103096</v>
      </c>
      <c r="EG20">
        <v>0.10349</v>
      </c>
      <c r="EH20">
        <v>29236.3</v>
      </c>
      <c r="EI20">
        <v>28627.7</v>
      </c>
      <c r="EJ20">
        <v>31350.7</v>
      </c>
      <c r="EK20">
        <v>30377.6</v>
      </c>
      <c r="EL20">
        <v>37661.8</v>
      </c>
      <c r="EM20">
        <v>35998.7</v>
      </c>
      <c r="EN20">
        <v>43940.2</v>
      </c>
      <c r="EO20">
        <v>42412.8</v>
      </c>
      <c r="EP20">
        <v>2.1577</v>
      </c>
      <c r="EQ20">
        <v>1.98212</v>
      </c>
      <c r="ER20">
        <v>0.10889</v>
      </c>
      <c r="ES20">
        <v>0</v>
      </c>
      <c r="ET20">
        <v>24.191</v>
      </c>
      <c r="EU20">
        <v>999.9</v>
      </c>
      <c r="EV20">
        <v>70</v>
      </c>
      <c r="EW20">
        <v>24.4</v>
      </c>
      <c r="EX20">
        <v>21.1018</v>
      </c>
      <c r="EY20">
        <v>61.8455</v>
      </c>
      <c r="EZ20">
        <v>22.2516</v>
      </c>
      <c r="FA20">
        <v>1</v>
      </c>
      <c r="FB20">
        <v>-0.197642</v>
      </c>
      <c r="FC20">
        <v>0</v>
      </c>
      <c r="FD20">
        <v>20.2239</v>
      </c>
      <c r="FE20">
        <v>5.22837</v>
      </c>
      <c r="FF20">
        <v>11.992</v>
      </c>
      <c r="FG20">
        <v>4.9674</v>
      </c>
      <c r="FH20">
        <v>3.297</v>
      </c>
      <c r="FI20">
        <v>9999</v>
      </c>
      <c r="FJ20">
        <v>9999</v>
      </c>
      <c r="FK20">
        <v>9999</v>
      </c>
      <c r="FL20">
        <v>291</v>
      </c>
      <c r="FM20">
        <v>4.9711</v>
      </c>
      <c r="FN20">
        <v>1.86768</v>
      </c>
      <c r="FO20">
        <v>1.85883</v>
      </c>
      <c r="FP20">
        <v>1.86502</v>
      </c>
      <c r="FQ20">
        <v>1.86304</v>
      </c>
      <c r="FR20">
        <v>1.86432</v>
      </c>
      <c r="FS20">
        <v>1.85975</v>
      </c>
      <c r="FT20">
        <v>1.86386</v>
      </c>
      <c r="FU20">
        <v>0</v>
      </c>
      <c r="FV20">
        <v>0</v>
      </c>
      <c r="FW20">
        <v>0</v>
      </c>
      <c r="FX20">
        <v>0</v>
      </c>
      <c r="FY20" t="s">
        <v>364</v>
      </c>
      <c r="FZ20" t="s">
        <v>365</v>
      </c>
      <c r="GA20" t="s">
        <v>366</v>
      </c>
      <c r="GB20" t="s">
        <v>366</v>
      </c>
      <c r="GC20" t="s">
        <v>366</v>
      </c>
      <c r="GD20" t="s">
        <v>366</v>
      </c>
      <c r="GE20">
        <v>0</v>
      </c>
      <c r="GF20">
        <v>100</v>
      </c>
      <c r="GG20">
        <v>100</v>
      </c>
      <c r="GH20">
        <v>-3.03</v>
      </c>
      <c r="GI20">
        <v>-0.0507</v>
      </c>
      <c r="GJ20">
        <v>-1.476494936418346</v>
      </c>
      <c r="GK20">
        <v>-0.003299111148393282</v>
      </c>
      <c r="GL20">
        <v>-1.06275746806878E-06</v>
      </c>
      <c r="GM20">
        <v>3.821269898850418E-10</v>
      </c>
      <c r="GN20">
        <v>-0.02390527731529679</v>
      </c>
      <c r="GO20">
        <v>0.002106818564846177</v>
      </c>
      <c r="GP20">
        <v>-0.0004317099719524547</v>
      </c>
      <c r="GQ20">
        <v>1.296113847622273E-05</v>
      </c>
      <c r="GR20">
        <v>2</v>
      </c>
      <c r="GS20">
        <v>2049</v>
      </c>
      <c r="GT20">
        <v>2</v>
      </c>
      <c r="GU20">
        <v>30</v>
      </c>
      <c r="GV20">
        <v>1.8</v>
      </c>
      <c r="GW20">
        <v>20099</v>
      </c>
      <c r="GX20">
        <v>1.13159</v>
      </c>
      <c r="GY20">
        <v>2.39746</v>
      </c>
      <c r="GZ20">
        <v>1.44897</v>
      </c>
      <c r="HA20">
        <v>2.31934</v>
      </c>
      <c r="HB20">
        <v>1.55151</v>
      </c>
      <c r="HC20">
        <v>2.27905</v>
      </c>
      <c r="HD20">
        <v>29.751</v>
      </c>
      <c r="HE20">
        <v>15.5592</v>
      </c>
      <c r="HF20">
        <v>18</v>
      </c>
      <c r="HG20">
        <v>597.995</v>
      </c>
      <c r="HH20">
        <v>488.419</v>
      </c>
      <c r="HI20">
        <v>25.4164</v>
      </c>
      <c r="HJ20">
        <v>24.6037</v>
      </c>
      <c r="HK20">
        <v>30.0002</v>
      </c>
      <c r="HL20">
        <v>24.5848</v>
      </c>
      <c r="HM20">
        <v>24.5222</v>
      </c>
      <c r="HN20">
        <v>22.6721</v>
      </c>
      <c r="HO20">
        <v>10.3525</v>
      </c>
      <c r="HP20">
        <v>100</v>
      </c>
      <c r="HQ20">
        <v>-999.9</v>
      </c>
      <c r="HR20">
        <v>420</v>
      </c>
      <c r="HS20">
        <v>20</v>
      </c>
      <c r="HT20">
        <v>99.4943</v>
      </c>
      <c r="HU20">
        <v>101.352</v>
      </c>
    </row>
    <row r="21" spans="1:229">
      <c r="A21">
        <v>5</v>
      </c>
      <c r="B21">
        <v>1710703054.5</v>
      </c>
      <c r="C21">
        <v>399</v>
      </c>
      <c r="D21" t="s">
        <v>377</v>
      </c>
      <c r="E21" t="s">
        <v>378</v>
      </c>
      <c r="F21">
        <v>15</v>
      </c>
      <c r="H21">
        <v>1710703046.5</v>
      </c>
      <c r="I21">
        <f>(J21)/1000</f>
        <v>0</v>
      </c>
      <c r="J21">
        <f>IF(BE21, AM21, AG21)</f>
        <v>0</v>
      </c>
      <c r="K21">
        <f>IF(BE21, AH21, AF21)</f>
        <v>0</v>
      </c>
      <c r="L21">
        <f>BG21 - IF(AT21&gt;1, K21*BA21*100.0/(AV21*BU21), 0)</f>
        <v>0</v>
      </c>
      <c r="M21">
        <f>((S21-I21/2)*L21-K21)/(S21+I21/2)</f>
        <v>0</v>
      </c>
      <c r="N21">
        <f>M21*(BN21+BO21)/1000.0</f>
        <v>0</v>
      </c>
      <c r="O21">
        <f>(BG21 - IF(AT21&gt;1, K21*BA21*100.0/(AV21*BU21), 0))*(BN21+BO21)/1000.0</f>
        <v>0</v>
      </c>
      <c r="P21">
        <f>2.0/((1/R21-1/Q21)+SIGN(R21)*SQRT((1/R21-1/Q21)*(1/R21-1/Q21) + 4*BB21/((BB21+1)*(BB21+1))*(2*1/R21*1/Q21-1/Q21*1/Q21)))</f>
        <v>0</v>
      </c>
      <c r="Q21">
        <f>IF(LEFT(BC21,1)&lt;&gt;"0",IF(LEFT(BC21,1)="1",3.0,BD21),$D$5+$E$5*(BU21*BN21/($K$5*1000))+$F$5*(BU21*BN21/($K$5*1000))*MAX(MIN(BA21,$J$5),$I$5)*MAX(MIN(BA21,$J$5),$I$5)+$G$5*MAX(MIN(BA21,$J$5),$I$5)*(BU21*BN21/($K$5*1000))+$H$5*(BU21*BN21/($K$5*1000))*(BU21*BN21/($K$5*1000)))</f>
        <v>0</v>
      </c>
      <c r="R21">
        <f>I21*(1000-(1000*0.61365*exp(17.502*V21/(240.97+V21))/(BN21+BO21)+BI21)/2)/(1000*0.61365*exp(17.502*V21/(240.97+V21))/(BN21+BO21)-BI21)</f>
        <v>0</v>
      </c>
      <c r="S21">
        <f>1/((BB21+1)/(P21/1.6)+1/(Q21/1.37)) + BB21/((BB21+1)/(P21/1.6) + BB21/(Q21/1.37))</f>
        <v>0</v>
      </c>
      <c r="T21">
        <f>(AW21*AZ21)</f>
        <v>0</v>
      </c>
      <c r="U21">
        <f>(BP21+(T21+2*0.95*5.67E-8*(((BP21+$B$7)+273)^4-(BP21+273)^4)-44100*I21)/(1.84*29.3*Q21+8*0.95*5.67E-8*(BP21+273)^3))</f>
        <v>0</v>
      </c>
      <c r="V21">
        <f>($C$7*BQ21+$D$7*BR21+$E$7*U21)</f>
        <v>0</v>
      </c>
      <c r="W21">
        <f>0.61365*exp(17.502*V21/(240.97+V21))</f>
        <v>0</v>
      </c>
      <c r="X21">
        <f>(Y21/Z21*100)</f>
        <v>0</v>
      </c>
      <c r="Y21">
        <f>BI21*(BN21+BO21)/1000</f>
        <v>0</v>
      </c>
      <c r="Z21">
        <f>0.61365*exp(17.502*BP21/(240.97+BP21))</f>
        <v>0</v>
      </c>
      <c r="AA21">
        <f>(W21-BI21*(BN21+BO21)/1000)</f>
        <v>0</v>
      </c>
      <c r="AB21">
        <f>(-I21*44100)</f>
        <v>0</v>
      </c>
      <c r="AC21">
        <f>2*29.3*Q21*0.92*(BP21-V21)</f>
        <v>0</v>
      </c>
      <c r="AD21">
        <f>2*0.95*5.67E-8*(((BP21+$B$7)+273)^4-(V21+273)^4)</f>
        <v>0</v>
      </c>
      <c r="AE21">
        <f>T21+AD21+AB21+AC21</f>
        <v>0</v>
      </c>
      <c r="AF21">
        <f>BM21*AT21*(BH21-BG21*(1000-AT21*BJ21)/(1000-AT21*BI21))/(100*BA21)</f>
        <v>0</v>
      </c>
      <c r="AG21">
        <f>1000*BM21*AT21*(BI21-BJ21)/(100*BA21*(1000-AT21*BI21))</f>
        <v>0</v>
      </c>
      <c r="AH21">
        <f>(AI21 - AJ21 - BN21*1E3/(8.314*(BP21+273.15)) * AL21/BM21 * AK21) * BM21/(100*BA21) * (1000 - BJ21)/1000</f>
        <v>0</v>
      </c>
      <c r="AI21">
        <v>428.5802627023485</v>
      </c>
      <c r="AJ21">
        <v>428.709496969697</v>
      </c>
      <c r="AK21">
        <v>-0.0002719684116384394</v>
      </c>
      <c r="AL21">
        <v>67.18103286409972</v>
      </c>
      <c r="AM21">
        <f>(AO21 - AN21 + BN21*1E3/(8.314*(BP21+273.15)) * AQ21/BM21 * AP21) * BM21/(100*BA21) * 1000/(1000 - AO21)</f>
        <v>0</v>
      </c>
      <c r="AN21">
        <v>20.02121460238449</v>
      </c>
      <c r="AO21">
        <v>20.05378545454545</v>
      </c>
      <c r="AP21">
        <v>-1.528631383388268E-05</v>
      </c>
      <c r="AQ21">
        <v>78.54932448855459</v>
      </c>
      <c r="AR21">
        <v>0</v>
      </c>
      <c r="AS21">
        <v>0</v>
      </c>
      <c r="AT21">
        <f>IF(AR21*$H$13&gt;=AV21,1.0,(AV21/(AV21-AR21*$H$13)))</f>
        <v>0</v>
      </c>
      <c r="AU21">
        <f>(AT21-1)*100</f>
        <v>0</v>
      </c>
      <c r="AV21">
        <f>MAX(0,($B$13+$C$13*BU21)/(1+$D$13*BU21)*BN21/(BP21+273)*$E$13)</f>
        <v>0</v>
      </c>
      <c r="AW21">
        <f>$B$11*BV21+$C$11*BW21+$F$11*CH21*(1-CK21)</f>
        <v>0</v>
      </c>
      <c r="AX21">
        <f>AW21*AY21</f>
        <v>0</v>
      </c>
      <c r="AY21">
        <f>($B$11*$D$9+$C$11*$D$9+$F$11*((CU21+CM21)/MAX(CU21+CM21+CV21, 0.1)*$I$9+CV21/MAX(CU21+CM21+CV21, 0.1)*$J$9))/($B$11+$C$11+$F$11)</f>
        <v>0</v>
      </c>
      <c r="AZ21">
        <f>($B$11*$K$9+$C$11*$K$9+$F$11*((CU21+CM21)/MAX(CU21+CM21+CV21, 0.1)*$P$9+CV21/MAX(CU21+CM21+CV21, 0.1)*$Q$9))/($B$11+$C$11+$F$11)</f>
        <v>0</v>
      </c>
      <c r="BA21">
        <v>6</v>
      </c>
      <c r="BB21">
        <v>0.5</v>
      </c>
      <c r="BC21" t="s">
        <v>361</v>
      </c>
      <c r="BD21">
        <v>2</v>
      </c>
      <c r="BE21" t="b">
        <v>1</v>
      </c>
      <c r="BF21">
        <v>1710703046.5</v>
      </c>
      <c r="BG21">
        <v>420.1511612903226</v>
      </c>
      <c r="BH21">
        <v>419.991870967742</v>
      </c>
      <c r="BI21">
        <v>20.06612903225807</v>
      </c>
      <c r="BJ21">
        <v>20.04147419354839</v>
      </c>
      <c r="BK21">
        <v>423.1641612903226</v>
      </c>
      <c r="BL21">
        <v>20.11684838709677</v>
      </c>
      <c r="BM21">
        <v>599.993129032258</v>
      </c>
      <c r="BN21">
        <v>101.7570967741935</v>
      </c>
      <c r="BO21">
        <v>0.09996930322580642</v>
      </c>
      <c r="BP21">
        <v>25.87438709677419</v>
      </c>
      <c r="BQ21">
        <v>26.12894193548387</v>
      </c>
      <c r="BR21">
        <v>999.9000000000003</v>
      </c>
      <c r="BS21">
        <v>0</v>
      </c>
      <c r="BT21">
        <v>0</v>
      </c>
      <c r="BU21">
        <v>9996.969354838709</v>
      </c>
      <c r="BV21">
        <v>0</v>
      </c>
      <c r="BW21">
        <v>6.105089999999997</v>
      </c>
      <c r="BX21">
        <v>0.1418801419354839</v>
      </c>
      <c r="BY21">
        <v>428.7368387096774</v>
      </c>
      <c r="BZ21">
        <v>428.5812903225807</v>
      </c>
      <c r="CA21">
        <v>0.02467026096774193</v>
      </c>
      <c r="CB21">
        <v>419.991870967742</v>
      </c>
      <c r="CC21">
        <v>20.04147419354839</v>
      </c>
      <c r="CD21">
        <v>2.041872903225806</v>
      </c>
      <c r="CE21">
        <v>2.039362580645161</v>
      </c>
      <c r="CF21">
        <v>17.77282580645161</v>
      </c>
      <c r="CG21">
        <v>17.75330645161291</v>
      </c>
      <c r="CH21">
        <v>522.8040331748387</v>
      </c>
      <c r="CI21">
        <v>0.06451612903225806</v>
      </c>
      <c r="CJ21">
        <v>0</v>
      </c>
      <c r="CK21">
        <v>0</v>
      </c>
      <c r="CL21">
        <v>153.7926774193548</v>
      </c>
      <c r="CM21">
        <v>1.617897690967741</v>
      </c>
      <c r="CN21">
        <v>2570.235483870968</v>
      </c>
      <c r="CO21">
        <v>4982.096774193549</v>
      </c>
      <c r="CP21">
        <v>35.87674193548386</v>
      </c>
      <c r="CQ21">
        <v>40.96748387096774</v>
      </c>
      <c r="CR21">
        <v>38.19722580645161</v>
      </c>
      <c r="CS21">
        <v>41.85254838709675</v>
      </c>
      <c r="CT21">
        <v>38.55635483870968</v>
      </c>
      <c r="CU21">
        <v>521.1864516129033</v>
      </c>
      <c r="CV21">
        <v>0</v>
      </c>
      <c r="CW21">
        <v>0</v>
      </c>
      <c r="CX21">
        <v>12.70000004768372</v>
      </c>
      <c r="CY21">
        <v>0.09677419354838709</v>
      </c>
      <c r="CZ21">
        <v>1710703070.5</v>
      </c>
      <c r="DA21" t="s">
        <v>379</v>
      </c>
      <c r="DB21">
        <v>1710703070.5</v>
      </c>
      <c r="DC21">
        <v>1709496980.5</v>
      </c>
      <c r="DD21">
        <v>5</v>
      </c>
      <c r="DE21">
        <v>0.017</v>
      </c>
      <c r="DF21">
        <v>0.03</v>
      </c>
      <c r="DG21">
        <v>-3.013</v>
      </c>
      <c r="DH21">
        <v>-0.041</v>
      </c>
      <c r="DI21">
        <v>420</v>
      </c>
      <c r="DJ21">
        <v>13</v>
      </c>
      <c r="DK21">
        <v>0.14</v>
      </c>
      <c r="DL21">
        <v>0.1</v>
      </c>
      <c r="DM21">
        <v>0.14408186</v>
      </c>
      <c r="DN21">
        <v>-0.08950906266416528</v>
      </c>
      <c r="DO21">
        <v>0.03442592807307306</v>
      </c>
      <c r="DP21">
        <v>1</v>
      </c>
      <c r="DQ21">
        <v>148.3403823529412</v>
      </c>
      <c r="DR21">
        <v>-15.93552324145877</v>
      </c>
      <c r="DS21">
        <v>82.71185999175079</v>
      </c>
      <c r="DT21">
        <v>0</v>
      </c>
      <c r="DU21">
        <v>0.0195856559</v>
      </c>
      <c r="DV21">
        <v>0.161616599347092</v>
      </c>
      <c r="DW21">
        <v>0.01757265692048227</v>
      </c>
      <c r="DX21">
        <v>0</v>
      </c>
      <c r="DY21">
        <v>1</v>
      </c>
      <c r="DZ21">
        <v>3</v>
      </c>
      <c r="EA21" t="s">
        <v>380</v>
      </c>
      <c r="EB21">
        <v>3.23074</v>
      </c>
      <c r="EC21">
        <v>2.70421</v>
      </c>
      <c r="ED21">
        <v>0.107165</v>
      </c>
      <c r="EE21">
        <v>0.106909</v>
      </c>
      <c r="EF21">
        <v>0.103142</v>
      </c>
      <c r="EG21">
        <v>0.103445</v>
      </c>
      <c r="EH21">
        <v>29237.6</v>
      </c>
      <c r="EI21">
        <v>28628.2</v>
      </c>
      <c r="EJ21">
        <v>31351.6</v>
      </c>
      <c r="EK21">
        <v>30378.1</v>
      </c>
      <c r="EL21">
        <v>37661.5</v>
      </c>
      <c r="EM21">
        <v>36000.9</v>
      </c>
      <c r="EN21">
        <v>43942.1</v>
      </c>
      <c r="EO21">
        <v>42413.4</v>
      </c>
      <c r="EP21">
        <v>2.1582</v>
      </c>
      <c r="EQ21">
        <v>1.98135</v>
      </c>
      <c r="ER21">
        <v>0.111207</v>
      </c>
      <c r="ES21">
        <v>0</v>
      </c>
      <c r="ET21">
        <v>24.1711</v>
      </c>
      <c r="EU21">
        <v>999.9</v>
      </c>
      <c r="EV21">
        <v>69.8</v>
      </c>
      <c r="EW21">
        <v>24.4</v>
      </c>
      <c r="EX21">
        <v>21.0427</v>
      </c>
      <c r="EY21">
        <v>62.0355</v>
      </c>
      <c r="EZ21">
        <v>22.7604</v>
      </c>
      <c r="FA21">
        <v>1</v>
      </c>
      <c r="FB21">
        <v>-0.198158</v>
      </c>
      <c r="FC21">
        <v>0</v>
      </c>
      <c r="FD21">
        <v>20.224</v>
      </c>
      <c r="FE21">
        <v>5.22912</v>
      </c>
      <c r="FF21">
        <v>11.992</v>
      </c>
      <c r="FG21">
        <v>4.96785</v>
      </c>
      <c r="FH21">
        <v>3.297</v>
      </c>
      <c r="FI21">
        <v>9999</v>
      </c>
      <c r="FJ21">
        <v>9999</v>
      </c>
      <c r="FK21">
        <v>9999</v>
      </c>
      <c r="FL21">
        <v>291.1</v>
      </c>
      <c r="FM21">
        <v>4.97108</v>
      </c>
      <c r="FN21">
        <v>1.86768</v>
      </c>
      <c r="FO21">
        <v>1.85883</v>
      </c>
      <c r="FP21">
        <v>1.86501</v>
      </c>
      <c r="FQ21">
        <v>1.86306</v>
      </c>
      <c r="FR21">
        <v>1.86432</v>
      </c>
      <c r="FS21">
        <v>1.85975</v>
      </c>
      <c r="FT21">
        <v>1.86386</v>
      </c>
      <c r="FU21">
        <v>0</v>
      </c>
      <c r="FV21">
        <v>0</v>
      </c>
      <c r="FW21">
        <v>0</v>
      </c>
      <c r="FX21">
        <v>0</v>
      </c>
      <c r="FY21" t="s">
        <v>364</v>
      </c>
      <c r="FZ21" t="s">
        <v>365</v>
      </c>
      <c r="GA21" t="s">
        <v>366</v>
      </c>
      <c r="GB21" t="s">
        <v>366</v>
      </c>
      <c r="GC21" t="s">
        <v>366</v>
      </c>
      <c r="GD21" t="s">
        <v>366</v>
      </c>
      <c r="GE21">
        <v>0</v>
      </c>
      <c r="GF21">
        <v>100</v>
      </c>
      <c r="GG21">
        <v>100</v>
      </c>
      <c r="GH21">
        <v>-3.013</v>
      </c>
      <c r="GI21">
        <v>-0.0508</v>
      </c>
      <c r="GJ21">
        <v>-1.473005198751522</v>
      </c>
      <c r="GK21">
        <v>-0.003299111148393282</v>
      </c>
      <c r="GL21">
        <v>-1.06275746806878E-06</v>
      </c>
      <c r="GM21">
        <v>3.821269898850418E-10</v>
      </c>
      <c r="GN21">
        <v>-0.02390527731529679</v>
      </c>
      <c r="GO21">
        <v>0.002106818564846177</v>
      </c>
      <c r="GP21">
        <v>-0.0004317099719524547</v>
      </c>
      <c r="GQ21">
        <v>1.296113847622273E-05</v>
      </c>
      <c r="GR21">
        <v>2</v>
      </c>
      <c r="GS21">
        <v>2049</v>
      </c>
      <c r="GT21">
        <v>2</v>
      </c>
      <c r="GU21">
        <v>30</v>
      </c>
      <c r="GV21">
        <v>1.9</v>
      </c>
      <c r="GW21">
        <v>20101.2</v>
      </c>
      <c r="GX21">
        <v>1.13281</v>
      </c>
      <c r="GY21">
        <v>2.41089</v>
      </c>
      <c r="GZ21">
        <v>1.44775</v>
      </c>
      <c r="HA21">
        <v>2.31934</v>
      </c>
      <c r="HB21">
        <v>1.55151</v>
      </c>
      <c r="HC21">
        <v>2.44385</v>
      </c>
      <c r="HD21">
        <v>29.8364</v>
      </c>
      <c r="HE21">
        <v>15.5592</v>
      </c>
      <c r="HF21">
        <v>18</v>
      </c>
      <c r="HG21">
        <v>598.255</v>
      </c>
      <c r="HH21">
        <v>487.846</v>
      </c>
      <c r="HI21">
        <v>25.3626</v>
      </c>
      <c r="HJ21">
        <v>24.5937</v>
      </c>
      <c r="HK21">
        <v>30.0001</v>
      </c>
      <c r="HL21">
        <v>24.5766</v>
      </c>
      <c r="HM21">
        <v>24.5141</v>
      </c>
      <c r="HN21">
        <v>22.6736</v>
      </c>
      <c r="HO21">
        <v>10.6286</v>
      </c>
      <c r="HP21">
        <v>100</v>
      </c>
      <c r="HQ21">
        <v>-999.9</v>
      </c>
      <c r="HR21">
        <v>420</v>
      </c>
      <c r="HS21">
        <v>20</v>
      </c>
      <c r="HT21">
        <v>99.498</v>
      </c>
      <c r="HU21">
        <v>101.354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27</v>
      </c>
    </row>
    <row r="16" spans="1:2">
      <c r="A16" t="s">
        <v>28</v>
      </c>
      <c r="B16" t="s">
        <v>29</v>
      </c>
    </row>
    <row r="17" spans="1:2">
      <c r="A17" t="s">
        <v>30</v>
      </c>
      <c r="B17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2024-03-19T19:18:04Z</dcterms:created>
  <dcterms:modified xsi:type="dcterms:W3CDTF">2024-03-19T19:18:04Z</dcterms:modified>
</cp:coreProperties>
</file>