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成本核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<sst xmlns="http://schemas.openxmlformats.org/spreadsheetml/2006/main" count="467" uniqueCount="220">
  <si>
    <r>
      <t>板材基础成本数据</t>
    </r>
    <r>
      <rPr>
        <b/>
        <sz val="11"/>
        <color rgb="FFFF0000"/>
        <rFont val="微软雅黑"/>
        <charset val="134"/>
      </rPr>
      <t>（2026年3月20日更新）</t>
    </r>
  </si>
  <si>
    <r>
      <t>铁件基础成本数据</t>
    </r>
    <r>
      <rPr>
        <b/>
        <sz val="11"/>
        <color rgb="FFFF0000"/>
        <rFont val="微软雅黑"/>
        <charset val="134"/>
      </rPr>
      <t>（2021.11月更新）</t>
    </r>
  </si>
  <si>
    <t>分类</t>
  </si>
  <si>
    <t>工艺</t>
  </si>
  <si>
    <t>规格</t>
  </si>
  <si>
    <t>标准</t>
  </si>
  <si>
    <t>未税（元）</t>
  </si>
  <si>
    <t>备注</t>
  </si>
  <si>
    <t>材料</t>
  </si>
  <si>
    <t>单位</t>
  </si>
  <si>
    <t>单价（元）</t>
  </si>
  <si>
    <t>贴三胺刨花板</t>
  </si>
  <si>
    <t>18mm/张</t>
  </si>
  <si>
    <t>E1</t>
  </si>
  <si>
    <t>P2</t>
  </si>
  <si>
    <t>16mm/张</t>
  </si>
  <si>
    <t>材料成本</t>
  </si>
  <si>
    <t>15mm/张</t>
  </si>
  <si>
    <t>铁线</t>
  </si>
  <si>
    <t>kg</t>
  </si>
  <si>
    <t>12mm/张</t>
  </si>
  <si>
    <t>圆管</t>
  </si>
  <si>
    <t>焊管</t>
  </si>
  <si>
    <t>贴三胺密度板</t>
  </si>
  <si>
    <t>长方管</t>
  </si>
  <si>
    <t>扁铁</t>
  </si>
  <si>
    <t>5mm/张</t>
  </si>
  <si>
    <t>拉网</t>
  </si>
  <si>
    <t>拉网工艺</t>
  </si>
  <si>
    <t>3mm/张</t>
  </si>
  <si>
    <t>加工成本</t>
  </si>
  <si>
    <t>切管</t>
  </si>
  <si>
    <t>个</t>
  </si>
  <si>
    <t>不考虑切口大小</t>
  </si>
  <si>
    <t>开料</t>
  </si>
  <si>
    <t>米</t>
  </si>
  <si>
    <t>/</t>
  </si>
  <si>
    <t>按四边长度计算</t>
  </si>
  <si>
    <t>点焊</t>
  </si>
  <si>
    <t>不考虑点焊直径</t>
  </si>
  <si>
    <t>封边</t>
  </si>
  <si>
    <t>1mm厚度PVC封边</t>
  </si>
  <si>
    <t>二保焊</t>
  </si>
  <si>
    <t>条</t>
  </si>
  <si>
    <t>不考虑焊接长度</t>
  </si>
  <si>
    <t>打孔</t>
  </si>
  <si>
    <t>含木榫孔、三合一孔</t>
  </si>
  <si>
    <t>弯管</t>
  </si>
  <si>
    <t>不考虑弯曲角度</t>
  </si>
  <si>
    <t>开槽</t>
  </si>
  <si>
    <t>冲压</t>
  </si>
  <si>
    <t>次</t>
  </si>
  <si>
    <t>含冲孔和成型，不考虑大小</t>
  </si>
  <si>
    <t>喷漆</t>
  </si>
  <si>
    <t>㎡</t>
  </si>
  <si>
    <t>一底两面</t>
  </si>
  <si>
    <t>打磨</t>
  </si>
  <si>
    <t>一个方管端部按4次核算</t>
  </si>
  <si>
    <r>
      <rPr>
        <b/>
        <sz val="11"/>
        <color rgb="FF000000"/>
        <rFont val="SimSun"/>
        <charset val="134"/>
      </rPr>
      <t>五、人工及管理成本</t>
    </r>
    <r>
      <rPr>
        <b/>
        <sz val="11"/>
        <color rgb="FFFF0000"/>
        <rFont val="SimSun"/>
        <charset val="134"/>
      </rPr>
      <t>（根据工厂情况不同，可进行适当调整）</t>
    </r>
  </si>
  <si>
    <t>烤漆成本</t>
  </si>
  <si>
    <t>人工成本</t>
  </si>
  <si>
    <t>3%-10%</t>
  </si>
  <si>
    <t>产品采购价格越高，人工成本占比相对偏低</t>
  </si>
  <si>
    <t>能耗成本</t>
  </si>
  <si>
    <t>在核算加工费用时已核算改费用，考虑办公能耗等可按1%核算</t>
  </si>
  <si>
    <t>管理成本</t>
  </si>
  <si>
    <t>3%-5%</t>
  </si>
  <si>
    <t>主要为管理人员工资及其他管理费用</t>
  </si>
  <si>
    <t>厂房租赁</t>
  </si>
  <si>
    <t>按1万平年产值5000-6000万核算</t>
  </si>
  <si>
    <t>纯利润</t>
  </si>
  <si>
    <t>税点</t>
  </si>
  <si>
    <t>8%-10%</t>
  </si>
  <si>
    <t>注意在核算原材料成本时的价格是否为未税</t>
  </si>
  <si>
    <t>不含管理费用的叫毛利</t>
  </si>
  <si>
    <r>
      <rPr>
        <b/>
        <sz val="11"/>
        <color rgb="FF000000"/>
        <rFont val="Microsoft YaHei"/>
        <charset val="134"/>
      </rPr>
      <t>一、板材成本核算</t>
    </r>
    <r>
      <rPr>
        <b/>
        <sz val="11"/>
        <color rgb="FFFF0000"/>
        <rFont val="Microsoft YaHei"/>
        <charset val="134"/>
      </rPr>
      <t>(按照每个板材的规格进行核算) DJ500275_2	EX 边柜 纯木 带插板 NS-03 一件一箱 颜色-&gt;白色</t>
    </r>
  </si>
  <si>
    <t>板材成本核算</t>
  </si>
  <si>
    <t>开料成本核算</t>
  </si>
  <si>
    <t>封边成本核算</t>
  </si>
  <si>
    <t>打孔成本核算</t>
  </si>
  <si>
    <t>开槽成本核算</t>
  </si>
  <si>
    <t>喷漆成本核算</t>
  </si>
  <si>
    <t>成本小计（元）</t>
  </si>
  <si>
    <t>序号</t>
  </si>
  <si>
    <t>板子</t>
  </si>
  <si>
    <t>材质</t>
  </si>
  <si>
    <t>厚度（mm）</t>
  </si>
  <si>
    <t>元/张</t>
  </si>
  <si>
    <t>数量</t>
  </si>
  <si>
    <t>长度（mm）</t>
  </si>
  <si>
    <t>宽度（mm）</t>
  </si>
  <si>
    <t>开料片数</t>
  </si>
  <si>
    <t>成本（元）</t>
  </si>
  <si>
    <t>长度（m）</t>
  </si>
  <si>
    <t>元/m</t>
  </si>
  <si>
    <t>个数</t>
  </si>
  <si>
    <t>元/个</t>
  </si>
  <si>
    <t>面积（㎡）</t>
  </si>
  <si>
    <t>元/㎡</t>
  </si>
  <si>
    <t>A</t>
  </si>
  <si>
    <t>上面板</t>
  </si>
  <si>
    <t>刨花板</t>
  </si>
  <si>
    <t>B</t>
  </si>
  <si>
    <t>抽屉面板</t>
  </si>
  <si>
    <t>密度板</t>
  </si>
  <si>
    <t>C</t>
  </si>
  <si>
    <t>大面板</t>
  </si>
  <si>
    <t>D</t>
  </si>
  <si>
    <t>右侧面板</t>
  </si>
  <si>
    <t>E</t>
  </si>
  <si>
    <t>长抽抽面</t>
  </si>
  <si>
    <t>F</t>
  </si>
  <si>
    <t>桌上立板</t>
  </si>
  <si>
    <t>G</t>
  </si>
  <si>
    <t>长抽侧板</t>
  </si>
  <si>
    <t>H</t>
  </si>
  <si>
    <t>长抽背板</t>
  </si>
  <si>
    <t>I</t>
  </si>
  <si>
    <t>长抽底板</t>
  </si>
  <si>
    <t>J</t>
  </si>
  <si>
    <t>大侧板</t>
  </si>
  <si>
    <t>K</t>
  </si>
  <si>
    <t>右侧大侧板</t>
  </si>
  <si>
    <t>L</t>
  </si>
  <si>
    <t>右侧挡板</t>
  </si>
  <si>
    <t>M</t>
  </si>
  <si>
    <t>左侧挡板</t>
  </si>
  <si>
    <t>N</t>
  </si>
  <si>
    <t>腿侧板</t>
  </si>
  <si>
    <t>O</t>
  </si>
  <si>
    <t>窄挡板</t>
  </si>
  <si>
    <t>P</t>
  </si>
  <si>
    <t>柜门</t>
  </si>
  <si>
    <t>Q</t>
  </si>
  <si>
    <t>柜门侧板</t>
  </si>
  <si>
    <t>R</t>
  </si>
  <si>
    <t>桌上抽面板</t>
  </si>
  <si>
    <t>S</t>
  </si>
  <si>
    <t>柜门背板</t>
  </si>
  <si>
    <t>T</t>
  </si>
  <si>
    <t>右侧抽屉侧板背板</t>
  </si>
  <si>
    <t>U</t>
  </si>
  <si>
    <t>柜门底板</t>
  </si>
  <si>
    <t>V</t>
  </si>
  <si>
    <t>3抽屉底板</t>
  </si>
  <si>
    <r>
      <rPr>
        <b/>
        <sz val="11"/>
        <color theme="1"/>
        <rFont val="宋体"/>
        <charset val="134"/>
        <scheme val="minor"/>
      </rPr>
      <t>二、铁件成本核算</t>
    </r>
    <r>
      <rPr>
        <b/>
        <sz val="11"/>
        <color rgb="FFFF0000"/>
        <rFont val="宋体"/>
        <charset val="134"/>
        <scheme val="minor"/>
      </rPr>
      <t>(按照铁件的规格进行核算)</t>
    </r>
  </si>
  <si>
    <t>类别</t>
  </si>
  <si>
    <t>材料分类</t>
  </si>
  <si>
    <t>要素1</t>
  </si>
  <si>
    <t>要素2</t>
  </si>
  <si>
    <t>要素3</t>
  </si>
  <si>
    <t>要素4</t>
  </si>
  <si>
    <t>重量（kg）</t>
  </si>
  <si>
    <t>3.切管成本核算</t>
  </si>
  <si>
    <t>4.点焊成本核算</t>
  </si>
  <si>
    <t>5.二保焊成本核算</t>
  </si>
  <si>
    <t>1.铁件成本</t>
  </si>
  <si>
    <t>半径mm</t>
  </si>
  <si>
    <t>长度mm</t>
  </si>
  <si>
    <t>壁厚mm</t>
  </si>
  <si>
    <t>6.弯管成本核算</t>
  </si>
  <si>
    <t>7.冲压成本核算（含打孔）</t>
  </si>
  <si>
    <t>8.打磨成本核算</t>
  </si>
  <si>
    <t>长mm</t>
  </si>
  <si>
    <t>宽mm</t>
  </si>
  <si>
    <t>宽度mm</t>
  </si>
  <si>
    <t>厚度mm</t>
  </si>
  <si>
    <t>总成本</t>
  </si>
  <si>
    <t>铁线宽度</t>
  </si>
  <si>
    <t>面积(㎡)</t>
  </si>
  <si>
    <t>2.烤漆成本</t>
  </si>
  <si>
    <r>
      <rPr>
        <b/>
        <sz val="11"/>
        <color rgb="FF000000"/>
        <rFont val="宋体"/>
        <charset val="134"/>
      </rPr>
      <t>二、配件成本</t>
    </r>
    <r>
      <rPr>
        <b/>
        <sz val="11"/>
        <color rgb="FFFF0000"/>
        <rFont val="宋体"/>
        <charset val="134"/>
      </rPr>
      <t>（根据收集的价格，不断完善增加）</t>
    </r>
  </si>
  <si>
    <t>种类</t>
  </si>
  <si>
    <t>总价</t>
  </si>
  <si>
    <t>内六角扳手</t>
  </si>
  <si>
    <t>螺丝</t>
  </si>
  <si>
    <t>拉手</t>
  </si>
  <si>
    <t>螺牙塞</t>
  </si>
  <si>
    <t>螺丝（二合一）</t>
  </si>
  <si>
    <t>铁线挂钩</t>
  </si>
  <si>
    <t>灯带</t>
  </si>
  <si>
    <t>扁铁挂钩</t>
  </si>
  <si>
    <t>排插</t>
  </si>
  <si>
    <t>调节脚</t>
  </si>
  <si>
    <t>导轨</t>
  </si>
  <si>
    <t>对</t>
  </si>
  <si>
    <t>轮子（普通）</t>
  </si>
  <si>
    <t>套</t>
  </si>
  <si>
    <t>4个PP轮</t>
  </si>
  <si>
    <t>五金包</t>
  </si>
  <si>
    <t>包</t>
  </si>
  <si>
    <t>轮子（工业）</t>
  </si>
  <si>
    <t>4个尼龙轮</t>
  </si>
  <si>
    <r>
      <rPr>
        <b/>
        <sz val="11"/>
        <color rgb="FF000000"/>
        <rFont val="宋体"/>
        <charset val="134"/>
      </rPr>
      <t>四、包装成本</t>
    </r>
    <r>
      <rPr>
        <b/>
        <sz val="11"/>
        <color rgb="FFFF0000"/>
        <rFont val="宋体"/>
        <charset val="134"/>
      </rPr>
      <t>(纸箱的核算可以根据经验和纸箱的规格不同进行调整)</t>
    </r>
  </si>
  <si>
    <t>核算方法</t>
  </si>
  <si>
    <t>宽度（mm)</t>
  </si>
  <si>
    <t>厚度（mm)</t>
  </si>
  <si>
    <t>体积(m³)</t>
  </si>
  <si>
    <r>
      <rPr>
        <b/>
        <sz val="11"/>
        <color rgb="FF000000"/>
        <rFont val="宋体"/>
        <charset val="134"/>
      </rPr>
      <t>密度（kg/m³)</t>
    </r>
  </si>
  <si>
    <t>重量(kg)</t>
  </si>
  <si>
    <t>公斤价（元）</t>
  </si>
  <si>
    <t>PE袋</t>
  </si>
  <si>
    <t>保利龙</t>
  </si>
  <si>
    <t>纸护角</t>
  </si>
  <si>
    <t>纸箱（200磅）</t>
  </si>
  <si>
    <t>长（cm)</t>
  </si>
  <si>
    <t>宽（cm)</t>
  </si>
  <si>
    <t>高（cm)</t>
  </si>
  <si>
    <t>单价（元/㎡)</t>
  </si>
  <si>
    <t>1、</t>
  </si>
  <si>
    <t>板材</t>
  </si>
  <si>
    <t>2、</t>
  </si>
  <si>
    <t>配件</t>
  </si>
  <si>
    <t>普通箱</t>
  </si>
  <si>
    <t>(长+宽+5)*(宽+高+3)*2*单价/10000</t>
  </si>
  <si>
    <t>3、</t>
  </si>
  <si>
    <t>包装</t>
  </si>
  <si>
    <t>隔板</t>
  </si>
  <si>
    <t>(长+2.54)*(宽+2.54)*单价/10000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</si>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</sst>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  <numFmt numFmtId="178" formatCode="0_);[Red]\(0\)"/>
    <numFmt numFmtId="179" formatCode="0.00_ "/>
  </numFmts>
  <fonts count="4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000000"/>
      <name val="微软雅黑"/>
      <charset val="134"/>
    </font>
    <font>
      <sz val="10"/>
      <name val="微软雅黑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b/>
      <sz val="11"/>
      <name val="宋体"/>
      <charset val="134"/>
    </font>
    <font>
      <sz val="11"/>
      <color rgb="FF000000"/>
      <name val="SimSun"/>
      <charset val="134"/>
    </font>
    <font>
      <b/>
      <sz val="11"/>
      <name val="Microsoft YaHei"/>
      <charset val="134"/>
    </font>
    <font>
      <sz val="11"/>
      <color rgb="FFFF0000"/>
      <name val="SimSun"/>
      <charset val="134"/>
    </font>
    <font>
      <sz val="11"/>
      <color rgb="FFFF0000"/>
      <name val="宋体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b/>
      <sz val="11"/>
      <color rgb="FF000000"/>
      <name val="Microsoft YaHei"/>
      <charset val="134"/>
    </font>
    <font>
      <b/>
      <sz val="11"/>
      <color rgb="FFFF0000"/>
      <name val="Microsoft YaHei"/>
      <charset val="134"/>
    </font>
    <font>
      <b/>
      <sz val="11"/>
      <color rgb="FF000000"/>
      <name val="SimSun"/>
      <charset val="134"/>
    </font>
    <font>
      <b/>
      <sz val="11"/>
      <color rgb="FFFF0000"/>
      <name val="SimSun"/>
      <charset val="134"/>
    </font>
    <font>
      <b/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21" applyNumberFormat="0" applyAlignment="0" applyProtection="0">
      <alignment vertical="center"/>
    </xf>
    <xf numFmtId="0" fontId="28" fillId="10" borderId="22" applyNumberFormat="0" applyAlignment="0" applyProtection="0">
      <alignment vertical="center"/>
    </xf>
    <xf numFmtId="0" fontId="29" fillId="10" borderId="21" applyNumberFormat="0" applyAlignment="0" applyProtection="0">
      <alignment vertical="center"/>
    </xf>
    <xf numFmtId="0" fontId="30" fillId="11" borderId="23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>
      <alignment vertical="center"/>
    </xf>
    <xf numFmtId="0" fontId="3" fillId="0" borderId="1" xfId="0" applyNumberFormat="1" applyFont="1" applyFill="1" applyBorder="1">
      <alignment vertical="center"/>
    </xf>
    <xf numFmtId="0" fontId="3" fillId="0" borderId="2" xfId="0" applyNumberFormat="1" applyFont="1" applyFill="1" applyBorder="1">
      <alignment vertical="center"/>
    </xf>
    <xf numFmtId="0" fontId="3" fillId="0" borderId="0" xfId="0" applyNumberFormat="1" applyFont="1" applyFill="1">
      <alignment vertical="center"/>
    </xf>
    <xf numFmtId="0" fontId="4" fillId="0" borderId="0" xfId="0" applyNumberFormat="1" applyFont="1" applyFill="1">
      <alignment vertical="center"/>
    </xf>
    <xf numFmtId="0" fontId="5" fillId="0" borderId="0" xfId="0" applyNumberFormat="1" applyFont="1" applyFill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>
      <alignment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/>
    <xf numFmtId="0" fontId="4" fillId="0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>
      <alignment vertical="center"/>
    </xf>
    <xf numFmtId="9" fontId="3" fillId="3" borderId="1" xfId="0" applyNumberFormat="1" applyFont="1" applyFill="1" applyBorder="1">
      <alignment vertical="center"/>
    </xf>
    <xf numFmtId="9" fontId="3" fillId="3" borderId="0" xfId="0" applyNumberFormat="1" applyFont="1" applyFill="1">
      <alignment vertical="center"/>
    </xf>
    <xf numFmtId="9" fontId="4" fillId="0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11" fillId="4" borderId="6" xfId="0" applyNumberFormat="1" applyFont="1" applyFill="1" applyBorder="1">
      <alignment vertical="center"/>
    </xf>
    <xf numFmtId="0" fontId="3" fillId="0" borderId="6" xfId="0" applyNumberFormat="1" applyFont="1" applyFill="1" applyBorder="1">
      <alignment vertical="center"/>
    </xf>
    <xf numFmtId="0" fontId="5" fillId="5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>
      <alignment vertical="center"/>
    </xf>
    <xf numFmtId="0" fontId="6" fillId="0" borderId="8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>
      <alignment vertical="center"/>
    </xf>
    <xf numFmtId="0" fontId="6" fillId="0" borderId="9" xfId="0" applyNumberFormat="1" applyFont="1" applyFill="1" applyBorder="1">
      <alignment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177" fontId="15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0" borderId="13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7" fontId="0" fillId="0" borderId="13" xfId="0" applyNumberFormat="1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6" fillId="0" borderId="14" xfId="0" applyNumberFormat="1" applyFont="1" applyFill="1" applyBorder="1">
      <alignment vertical="center"/>
    </xf>
    <xf numFmtId="0" fontId="6" fillId="0" borderId="0" xfId="0" applyNumberFormat="1" applyFont="1" applyFill="1">
      <alignment vertical="center"/>
    </xf>
    <xf numFmtId="0" fontId="6" fillId="0" borderId="0" xfId="0" applyNumberFormat="1" applyFont="1" applyFill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177" fontId="0" fillId="2" borderId="13" xfId="0" applyNumberFormat="1" applyFill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3" fillId="0" borderId="15" xfId="0" applyNumberFormat="1" applyFont="1" applyFill="1" applyBorder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>
      <alignment vertical="center"/>
    </xf>
    <xf numFmtId="0" fontId="17" fillId="4" borderId="16" xfId="0" applyNumberFormat="1" applyFont="1" applyFill="1" applyBorder="1">
      <alignment vertical="center"/>
    </xf>
    <xf numFmtId="0" fontId="3" fillId="0" borderId="16" xfId="0" applyNumberFormat="1" applyFont="1" applyFill="1" applyBorder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>
      <alignment vertical="center"/>
    </xf>
    <xf numFmtId="0" fontId="4" fillId="5" borderId="0" xfId="0" applyNumberFormat="1" applyFont="1" applyFill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>
      <alignment vertical="center"/>
    </xf>
    <xf numFmtId="0" fontId="4" fillId="0" borderId="17" xfId="0" applyNumberFormat="1" applyFont="1" applyFill="1" applyBorder="1" applyAlignment="1">
      <alignment horizontal="center" vertical="center"/>
    </xf>
    <xf numFmtId="176" fontId="4" fillId="0" borderId="17" xfId="0" applyNumberFormat="1" applyFont="1" applyFill="1" applyBorder="1" applyAlignment="1">
      <alignment horizontal="center" vertical="center"/>
    </xf>
    <xf numFmtId="0" fontId="4" fillId="0" borderId="17" xfId="0" applyNumberFormat="1" applyFont="1" applyFill="1" applyBorder="1">
      <alignment vertical="center"/>
    </xf>
    <xf numFmtId="0" fontId="4" fillId="0" borderId="13" xfId="0" applyNumberFormat="1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>
      <alignment vertical="center"/>
    </xf>
    <xf numFmtId="176" fontId="4" fillId="0" borderId="13" xfId="0" applyNumberFormat="1" applyFont="1" applyFill="1" applyBorder="1">
      <alignment vertical="center"/>
    </xf>
    <xf numFmtId="0" fontId="9" fillId="4" borderId="16" xfId="0" applyNumberFormat="1" applyFont="1" applyFill="1" applyBorder="1">
      <alignment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178" fontId="4" fillId="0" borderId="1" xfId="0" applyNumberFormat="1" applyFont="1" applyFill="1" applyBorder="1" applyAlignment="1">
      <alignment horizontal="center" vertical="center"/>
    </xf>
    <xf numFmtId="0" fontId="13" fillId="0" borderId="0" xfId="0" applyNumberFormat="1" applyFont="1" applyFill="1">
      <alignment vertical="center"/>
    </xf>
    <xf numFmtId="0" fontId="18" fillId="0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0" fontId="4" fillId="2" borderId="0" xfId="0" applyNumberFormat="1" applyFont="1" applyFill="1">
      <alignment vertical="center"/>
    </xf>
    <xf numFmtId="179" fontId="4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186055</xdr:colOff>
      <xdr:row>102</xdr:row>
      <xdr:rowOff>57150</xdr:rowOff>
    </xdr:from>
    <xdr:to>
      <xdr:col>11</xdr:col>
      <xdr:colOff>656590</xdr:colOff>
      <xdr:row>128</xdr:row>
      <xdr:rowOff>86995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055" y="21840825"/>
          <a:ext cx="7918450" cy="448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21</xdr:col>
      <xdr:colOff>202565</xdr:colOff>
      <xdr:row>17</xdr:row>
      <xdr:rowOff>127635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5715" y="838200"/>
          <a:ext cx="2564765" cy="2604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2"/>
  <sheetViews>
    <sheetView tabSelected="1" workbookViewId="0">
      <selection activeCell="L6" sqref="L6"/>
    </sheetView>
  </sheetViews>
  <sheetFormatPr defaultColWidth="9" defaultRowHeight="13.5"/>
  <cols>
    <col min="1" max="1" width="6" style="1" customWidth="1"/>
    <col min="2" max="2" width="10" style="1" customWidth="1"/>
    <col min="3" max="3" width="9" style="1" customWidth="1"/>
    <col min="4" max="4" width="6" style="1" customWidth="1"/>
    <col min="5" max="5" width="11" style="1" customWidth="1"/>
    <col min="6" max="6" width="10.125" style="1" customWidth="1"/>
    <col min="7" max="7" width="11.625" style="1" customWidth="1"/>
    <col min="8" max="8" width="9.36666666666667" style="1" customWidth="1"/>
    <col min="9" max="9" width="9.25" style="1" customWidth="1"/>
    <col min="10" max="10" width="9.375" style="1" customWidth="1"/>
    <col min="11" max="11" width="6" style="1" customWidth="1"/>
    <col min="12" max="12" width="15" style="1" customWidth="1"/>
    <col min="13" max="13" width="11" style="1" customWidth="1"/>
    <col min="14" max="14" width="10" style="1" customWidth="1"/>
    <col min="15" max="15" width="14" style="1" customWidth="1"/>
    <col min="16" max="16" width="9" style="1" customWidth="1"/>
    <col min="17" max="17" width="10" style="1" customWidth="1"/>
    <col min="18" max="18" width="9" style="1" customWidth="1"/>
    <col min="19" max="19" width="10" style="1" customWidth="1"/>
    <col min="20" max="25" width="6" style="1" customWidth="1"/>
    <col min="26" max="35" width="14" style="1" customWidth="1"/>
    <col min="36" max="16384" width="9" style="1"/>
  </cols>
  <sheetData>
    <row r="1" ht="16.5" spans="1:35">
      <c r="A1" s="2" t="s">
        <v>0</v>
      </c>
      <c r="B1" s="3"/>
      <c r="C1" s="3"/>
      <c r="D1" s="3"/>
      <c r="E1" s="3"/>
      <c r="F1" s="3"/>
      <c r="G1" s="3"/>
      <c r="H1" s="3"/>
      <c r="I1" s="2" t="s">
        <v>1</v>
      </c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7"/>
      <c r="AC1" s="5"/>
      <c r="AD1" s="5"/>
      <c r="AE1" s="5"/>
      <c r="AF1" s="5"/>
      <c r="AG1" s="5"/>
      <c r="AH1" s="5"/>
      <c r="AI1" s="5"/>
    </row>
    <row r="2" ht="16.5" spans="1:35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5</v>
      </c>
      <c r="G2" s="8" t="s">
        <v>6</v>
      </c>
      <c r="H2" s="8" t="s">
        <v>7</v>
      </c>
      <c r="I2" s="9" t="s">
        <v>2</v>
      </c>
      <c r="J2" s="8" t="s">
        <v>8</v>
      </c>
      <c r="K2" s="8" t="s">
        <v>9</v>
      </c>
      <c r="L2" s="10" t="s">
        <v>10</v>
      </c>
      <c r="M2" s="8" t="s">
        <v>7</v>
      </c>
      <c r="N2" s="3"/>
      <c r="O2" s="3"/>
      <c r="P2" s="3"/>
      <c r="Q2" s="5"/>
      <c r="R2" s="5"/>
      <c r="S2" s="5"/>
      <c r="T2" s="5"/>
      <c r="U2" s="5"/>
      <c r="V2" s="5"/>
      <c r="W2" s="5"/>
      <c r="X2" s="5"/>
      <c r="Y2" s="5"/>
      <c r="Z2" s="5"/>
      <c r="AA2" s="6"/>
      <c r="AB2" s="7"/>
      <c r="AC2" s="5"/>
      <c r="AD2" s="5"/>
      <c r="AE2" s="5"/>
      <c r="AF2" s="5"/>
      <c r="AG2" s="5"/>
      <c r="AH2" s="5"/>
      <c r="AI2" s="5"/>
    </row>
    <row r="3" ht="16.5" spans="1:35">
      <c r="A3" s="8"/>
      <c r="B3" s="11" t="s">
        <v>11</v>
      </c>
      <c r="C3" s="12" t="s">
        <v>12</v>
      </c>
      <c r="D3" s="13" t="s">
        <v>13</v>
      </c>
      <c r="E3" s="14">
        <v>72</v>
      </c>
      <c r="F3" s="13" t="s">
        <v>14</v>
      </c>
      <c r="G3" s="8"/>
      <c r="H3" s="8"/>
      <c r="I3" s="9"/>
      <c r="J3" s="8"/>
      <c r="K3" s="8"/>
      <c r="L3" s="10"/>
      <c r="M3" s="8"/>
      <c r="N3" s="3"/>
      <c r="O3" s="3"/>
      <c r="P3" s="3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5"/>
      <c r="AD3" s="5"/>
      <c r="AE3" s="5"/>
      <c r="AF3" s="5"/>
      <c r="AG3" s="5"/>
      <c r="AH3" s="5"/>
      <c r="AI3" s="5"/>
    </row>
    <row r="4" ht="16.5" spans="1:35">
      <c r="A4" s="8"/>
      <c r="B4" s="15"/>
      <c r="C4" s="12" t="s">
        <v>15</v>
      </c>
      <c r="D4" s="13" t="s">
        <v>13</v>
      </c>
      <c r="E4" s="14">
        <v>66</v>
      </c>
      <c r="F4" s="13" t="s">
        <v>14</v>
      </c>
      <c r="G4" s="8"/>
      <c r="H4" s="8"/>
      <c r="I4" s="9"/>
      <c r="J4" s="8"/>
      <c r="K4" s="8"/>
      <c r="L4" s="10"/>
      <c r="M4" s="8"/>
      <c r="N4" s="3"/>
      <c r="O4" s="3"/>
      <c r="P4" s="3"/>
      <c r="Q4" s="5"/>
      <c r="R4" s="5"/>
      <c r="S4" s="5"/>
      <c r="T4" s="5"/>
      <c r="U4" s="5"/>
      <c r="V4" s="5"/>
      <c r="W4" s="5"/>
      <c r="X4" s="5"/>
      <c r="Y4" s="5"/>
      <c r="Z4" s="5"/>
      <c r="AA4" s="6"/>
      <c r="AB4" s="7"/>
      <c r="AC4" s="5"/>
      <c r="AD4" s="5"/>
      <c r="AE4" s="5"/>
      <c r="AF4" s="5"/>
      <c r="AG4" s="5"/>
      <c r="AH4" s="5"/>
      <c r="AI4" s="5"/>
    </row>
    <row r="5" ht="15" customHeight="1" spans="1:35">
      <c r="A5" s="9" t="s">
        <v>16</v>
      </c>
      <c r="B5" s="15"/>
      <c r="C5" s="12" t="s">
        <v>17</v>
      </c>
      <c r="D5" s="13" t="s">
        <v>13</v>
      </c>
      <c r="E5" s="16"/>
      <c r="F5" s="13" t="s">
        <v>14</v>
      </c>
      <c r="G5" s="13"/>
      <c r="H5" s="13"/>
      <c r="I5" s="9" t="s">
        <v>16</v>
      </c>
      <c r="J5" s="13" t="s">
        <v>18</v>
      </c>
      <c r="K5" s="13" t="s">
        <v>19</v>
      </c>
      <c r="L5" s="17">
        <v>5.2</v>
      </c>
      <c r="M5" s="12"/>
      <c r="N5" s="3"/>
      <c r="O5" s="3"/>
      <c r="P5" s="3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7"/>
      <c r="AC5" s="5"/>
      <c r="AD5" s="5"/>
      <c r="AE5" s="5"/>
      <c r="AF5" s="5"/>
      <c r="AG5" s="5"/>
      <c r="AH5" s="5"/>
      <c r="AI5" s="5"/>
    </row>
    <row r="6" ht="15" customHeight="1" spans="1:35">
      <c r="A6" s="3"/>
      <c r="B6" s="18"/>
      <c r="C6" s="12" t="s">
        <v>20</v>
      </c>
      <c r="D6" s="13" t="s">
        <v>13</v>
      </c>
      <c r="E6" s="16"/>
      <c r="F6" s="13" t="s">
        <v>14</v>
      </c>
      <c r="G6" s="12"/>
      <c r="H6" s="12"/>
      <c r="I6" s="3"/>
      <c r="J6" s="13" t="s">
        <v>21</v>
      </c>
      <c r="K6" s="13" t="s">
        <v>19</v>
      </c>
      <c r="L6" s="19">
        <v>4.5</v>
      </c>
      <c r="M6" s="12" t="s">
        <v>22</v>
      </c>
      <c r="N6" s="3"/>
      <c r="O6" s="3"/>
      <c r="P6" s="3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7"/>
      <c r="AC6" s="5"/>
      <c r="AD6" s="5"/>
      <c r="AE6" s="5"/>
      <c r="AF6" s="5"/>
      <c r="AG6" s="5"/>
      <c r="AH6" s="5"/>
      <c r="AI6" s="5"/>
    </row>
    <row r="7" ht="15" customHeight="1" spans="1:35">
      <c r="A7" s="3"/>
      <c r="B7" s="15" t="s">
        <v>23</v>
      </c>
      <c r="C7" s="12" t="s">
        <v>12</v>
      </c>
      <c r="D7" s="13" t="s">
        <v>13</v>
      </c>
      <c r="E7" s="16">
        <v>95</v>
      </c>
      <c r="F7" s="13" t="s">
        <v>14</v>
      </c>
      <c r="G7" s="12"/>
      <c r="H7" s="12"/>
      <c r="I7" s="3"/>
      <c r="J7" s="13"/>
      <c r="K7" s="13"/>
      <c r="L7" s="19"/>
      <c r="M7" s="12"/>
      <c r="N7" s="3"/>
      <c r="O7" s="3"/>
      <c r="P7" s="3"/>
      <c r="Q7" s="5"/>
      <c r="R7" s="5"/>
      <c r="S7" s="5"/>
      <c r="T7" s="5"/>
      <c r="U7" s="5"/>
      <c r="V7" s="5"/>
      <c r="W7" s="5"/>
      <c r="X7" s="5"/>
      <c r="Y7" s="5"/>
      <c r="Z7" s="5"/>
      <c r="AA7" s="6"/>
      <c r="AB7" s="7"/>
      <c r="AC7" s="5"/>
      <c r="AD7" s="5"/>
      <c r="AE7" s="5"/>
      <c r="AF7" s="5"/>
      <c r="AG7" s="5"/>
      <c r="AH7" s="5"/>
      <c r="AI7" s="5"/>
    </row>
    <row r="8" ht="15" customHeight="1" spans="1:35">
      <c r="A8" s="3"/>
      <c r="B8" s="15"/>
      <c r="C8" s="12" t="s">
        <v>15</v>
      </c>
      <c r="D8" s="13" t="s">
        <v>13</v>
      </c>
      <c r="E8" s="16">
        <v>77</v>
      </c>
      <c r="F8" s="13" t="s">
        <v>14</v>
      </c>
      <c r="G8" s="12"/>
      <c r="H8" s="12"/>
      <c r="I8" s="3"/>
      <c r="J8" s="13"/>
      <c r="K8" s="13"/>
      <c r="L8" s="19"/>
      <c r="M8" s="12"/>
      <c r="N8" s="3"/>
      <c r="O8" s="3"/>
      <c r="P8" s="3"/>
      <c r="Q8" s="5"/>
      <c r="R8" s="5"/>
      <c r="S8" s="5"/>
      <c r="T8" s="5"/>
      <c r="U8" s="5"/>
      <c r="V8" s="5"/>
      <c r="W8" s="5"/>
      <c r="X8" s="5"/>
      <c r="Y8" s="5"/>
      <c r="Z8" s="5"/>
      <c r="AA8" s="6"/>
      <c r="AB8" s="7"/>
      <c r="AC8" s="5"/>
      <c r="AD8" s="5"/>
      <c r="AE8" s="5"/>
      <c r="AF8" s="5"/>
      <c r="AG8" s="5"/>
      <c r="AH8" s="5"/>
      <c r="AI8" s="5"/>
    </row>
    <row r="9" ht="15" customHeight="1" spans="1:35">
      <c r="A9" s="3"/>
      <c r="B9" s="15"/>
      <c r="C9" s="12" t="s">
        <v>17</v>
      </c>
      <c r="D9" s="13" t="s">
        <v>13</v>
      </c>
      <c r="E9" s="16"/>
      <c r="F9" s="13" t="s">
        <v>14</v>
      </c>
      <c r="G9" s="12"/>
      <c r="H9" s="12"/>
      <c r="I9" s="3"/>
      <c r="J9" s="13" t="s">
        <v>24</v>
      </c>
      <c r="K9" s="13" t="s">
        <v>19</v>
      </c>
      <c r="L9" s="17">
        <v>6</v>
      </c>
      <c r="M9" s="12" t="s">
        <v>22</v>
      </c>
      <c r="N9" s="3"/>
      <c r="O9" s="3"/>
      <c r="P9" s="3"/>
      <c r="Q9" s="5"/>
      <c r="R9" s="5"/>
      <c r="S9" s="5"/>
      <c r="T9" s="5"/>
      <c r="U9" s="5"/>
      <c r="V9" s="5"/>
      <c r="W9" s="5"/>
      <c r="X9" s="5"/>
      <c r="Y9" s="5"/>
      <c r="Z9" s="5"/>
      <c r="AA9" s="6"/>
      <c r="AB9" s="7"/>
      <c r="AC9" s="5"/>
      <c r="AD9" s="5"/>
      <c r="AE9" s="5"/>
      <c r="AF9" s="5"/>
      <c r="AG9" s="5"/>
      <c r="AH9" s="5"/>
      <c r="AI9" s="5"/>
    </row>
    <row r="10" ht="15" customHeight="1" spans="1:35">
      <c r="A10" s="3"/>
      <c r="B10" s="15"/>
      <c r="C10" s="12" t="s">
        <v>20</v>
      </c>
      <c r="D10" s="13" t="s">
        <v>13</v>
      </c>
      <c r="E10" s="16"/>
      <c r="F10" s="13" t="s">
        <v>14</v>
      </c>
      <c r="G10" s="12"/>
      <c r="H10" s="12"/>
      <c r="I10" s="3"/>
      <c r="J10" s="13" t="s">
        <v>25</v>
      </c>
      <c r="K10" s="13" t="s">
        <v>19</v>
      </c>
      <c r="L10" s="17">
        <v>5.2</v>
      </c>
      <c r="M10" s="12"/>
      <c r="N10" s="3"/>
      <c r="O10" s="3"/>
      <c r="P10" s="3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  <c r="AB10" s="7"/>
      <c r="AC10" s="5"/>
      <c r="AD10" s="5"/>
      <c r="AE10" s="5"/>
      <c r="AF10" s="5"/>
      <c r="AG10" s="5"/>
      <c r="AH10" s="5"/>
      <c r="AI10" s="5"/>
    </row>
    <row r="11" ht="15" customHeight="1" spans="1:35">
      <c r="A11" s="3"/>
      <c r="B11" s="15"/>
      <c r="C11" s="12" t="s">
        <v>26</v>
      </c>
      <c r="D11" s="13" t="s">
        <v>13</v>
      </c>
      <c r="E11" s="16"/>
      <c r="F11" s="13" t="s">
        <v>14</v>
      </c>
      <c r="G11" s="12"/>
      <c r="H11" s="12"/>
      <c r="I11" s="3"/>
      <c r="J11" s="12" t="s">
        <v>27</v>
      </c>
      <c r="K11" s="13" t="s">
        <v>19</v>
      </c>
      <c r="L11" s="19">
        <v>6</v>
      </c>
      <c r="M11" s="12" t="s">
        <v>28</v>
      </c>
      <c r="N11" s="3"/>
      <c r="O11" s="3"/>
      <c r="P11" s="3"/>
      <c r="Q11" s="5"/>
      <c r="R11" s="5"/>
      <c r="S11" s="5"/>
      <c r="T11" s="5"/>
      <c r="U11" s="5"/>
      <c r="V11" s="5"/>
      <c r="W11" s="5"/>
      <c r="X11" s="5"/>
      <c r="Y11" s="5"/>
      <c r="Z11" s="5"/>
      <c r="AA11" s="6"/>
      <c r="AB11" s="7"/>
      <c r="AC11" s="5"/>
      <c r="AD11" s="5"/>
      <c r="AE11" s="5"/>
      <c r="AF11" s="5"/>
      <c r="AG11" s="5"/>
      <c r="AH11" s="5"/>
      <c r="AI11" s="5"/>
    </row>
    <row r="12" ht="15" customHeight="1" spans="1:35">
      <c r="A12" s="3"/>
      <c r="B12" s="18"/>
      <c r="C12" s="12" t="s">
        <v>29</v>
      </c>
      <c r="D12" s="13" t="s">
        <v>13</v>
      </c>
      <c r="E12" s="16"/>
      <c r="F12" s="13" t="s">
        <v>14</v>
      </c>
      <c r="G12" s="12"/>
      <c r="H12" s="20"/>
      <c r="I12" s="21" t="s">
        <v>30</v>
      </c>
      <c r="J12" s="12" t="s">
        <v>31</v>
      </c>
      <c r="K12" s="12" t="s">
        <v>32</v>
      </c>
      <c r="L12" s="17">
        <v>0.15</v>
      </c>
      <c r="M12" s="12" t="s">
        <v>33</v>
      </c>
      <c r="N12" s="3"/>
      <c r="O12" s="3"/>
      <c r="P12" s="3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7"/>
      <c r="AC12" s="5"/>
      <c r="AD12" s="5"/>
      <c r="AE12" s="5"/>
      <c r="AF12" s="5"/>
      <c r="AG12" s="5"/>
      <c r="AH12" s="5"/>
      <c r="AI12" s="5"/>
    </row>
    <row r="13" ht="15" customHeight="1" spans="1:35">
      <c r="A13" s="9" t="s">
        <v>30</v>
      </c>
      <c r="B13" s="13" t="s">
        <v>34</v>
      </c>
      <c r="C13" s="12" t="s">
        <v>35</v>
      </c>
      <c r="D13" s="12" t="s">
        <v>36</v>
      </c>
      <c r="E13" s="12">
        <v>0.3</v>
      </c>
      <c r="F13" s="12" t="s">
        <v>36</v>
      </c>
      <c r="G13" s="12" t="s">
        <v>36</v>
      </c>
      <c r="H13" s="20" t="s">
        <v>37</v>
      </c>
      <c r="I13" s="3"/>
      <c r="J13" s="12" t="s">
        <v>38</v>
      </c>
      <c r="K13" s="12" t="s">
        <v>32</v>
      </c>
      <c r="L13" s="17">
        <v>0.15</v>
      </c>
      <c r="M13" s="12" t="s">
        <v>39</v>
      </c>
      <c r="N13" s="3"/>
      <c r="O13" s="3"/>
      <c r="P13" s="3"/>
      <c r="Q13" s="5"/>
      <c r="R13" s="5"/>
      <c r="S13" s="5"/>
      <c r="T13" s="5"/>
      <c r="U13" s="5"/>
      <c r="V13" s="5"/>
      <c r="W13" s="5"/>
      <c r="X13" s="5"/>
      <c r="Y13" s="5"/>
      <c r="Z13" s="5"/>
      <c r="AA13" s="6"/>
      <c r="AB13" s="7"/>
      <c r="AC13" s="5"/>
      <c r="AD13" s="5"/>
      <c r="AE13" s="5"/>
      <c r="AF13" s="5"/>
      <c r="AG13" s="5"/>
      <c r="AH13" s="5"/>
      <c r="AI13" s="5"/>
    </row>
    <row r="14" ht="15" customHeight="1" spans="1:35">
      <c r="A14" s="3"/>
      <c r="B14" s="13" t="s">
        <v>40</v>
      </c>
      <c r="C14" s="12" t="s">
        <v>35</v>
      </c>
      <c r="D14" s="12" t="s">
        <v>36</v>
      </c>
      <c r="E14" s="12">
        <v>0.5</v>
      </c>
      <c r="F14" s="12" t="s">
        <v>36</v>
      </c>
      <c r="G14" s="12" t="s">
        <v>36</v>
      </c>
      <c r="H14" s="20" t="s">
        <v>41</v>
      </c>
      <c r="I14" s="3"/>
      <c r="J14" s="12" t="s">
        <v>42</v>
      </c>
      <c r="K14" s="12" t="s">
        <v>43</v>
      </c>
      <c r="L14" s="19">
        <v>0.3</v>
      </c>
      <c r="M14" s="12" t="s">
        <v>44</v>
      </c>
      <c r="N14" s="3"/>
      <c r="O14" s="3"/>
      <c r="P14" s="3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  <c r="AB14" s="7"/>
      <c r="AC14" s="5"/>
      <c r="AD14" s="5"/>
      <c r="AE14" s="5"/>
      <c r="AF14" s="5"/>
      <c r="AG14" s="5"/>
      <c r="AH14" s="5"/>
      <c r="AI14" s="5"/>
    </row>
    <row r="15" ht="15" customHeight="1" spans="1:35">
      <c r="A15" s="3"/>
      <c r="B15" s="13" t="s">
        <v>45</v>
      </c>
      <c r="C15" s="12" t="s">
        <v>32</v>
      </c>
      <c r="D15" s="12" t="s">
        <v>36</v>
      </c>
      <c r="E15" s="12">
        <v>0.15</v>
      </c>
      <c r="F15" s="12" t="s">
        <v>36</v>
      </c>
      <c r="G15" s="12" t="s">
        <v>36</v>
      </c>
      <c r="H15" s="22" t="s">
        <v>46</v>
      </c>
      <c r="I15" s="3"/>
      <c r="J15" s="12" t="s">
        <v>47</v>
      </c>
      <c r="K15" s="12" t="s">
        <v>32</v>
      </c>
      <c r="L15" s="19">
        <v>0.15</v>
      </c>
      <c r="M15" s="12" t="s">
        <v>48</v>
      </c>
      <c r="N15" s="3"/>
      <c r="O15" s="3"/>
      <c r="P15" s="3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  <c r="AB15" s="7"/>
      <c r="AC15" s="5"/>
      <c r="AD15" s="5"/>
      <c r="AE15" s="5"/>
      <c r="AF15" s="5"/>
      <c r="AG15" s="5"/>
      <c r="AH15" s="5"/>
      <c r="AI15" s="5"/>
    </row>
    <row r="16" ht="15" customHeight="1" spans="1:35">
      <c r="A16" s="3"/>
      <c r="B16" s="13" t="s">
        <v>49</v>
      </c>
      <c r="C16" s="12" t="s">
        <v>35</v>
      </c>
      <c r="D16" s="12" t="s">
        <v>36</v>
      </c>
      <c r="E16" s="12">
        <v>0.5</v>
      </c>
      <c r="F16" s="12" t="s">
        <v>36</v>
      </c>
      <c r="G16" s="12" t="s">
        <v>36</v>
      </c>
      <c r="H16" s="20"/>
      <c r="I16" s="3"/>
      <c r="J16" s="12" t="s">
        <v>50</v>
      </c>
      <c r="K16" s="12" t="s">
        <v>51</v>
      </c>
      <c r="L16" s="19">
        <v>0.15</v>
      </c>
      <c r="M16" s="13" t="s">
        <v>52</v>
      </c>
      <c r="N16" s="3"/>
      <c r="O16" s="3"/>
      <c r="P16" s="3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  <c r="AB16" s="7"/>
      <c r="AC16" s="5"/>
      <c r="AD16" s="5"/>
      <c r="AE16" s="5"/>
      <c r="AF16" s="5"/>
      <c r="AG16" s="5"/>
      <c r="AH16" s="5"/>
      <c r="AI16" s="5"/>
    </row>
    <row r="17" ht="15" customHeight="1" spans="1:35">
      <c r="A17" s="3"/>
      <c r="B17" s="13" t="s">
        <v>53</v>
      </c>
      <c r="C17" s="12" t="s">
        <v>54</v>
      </c>
      <c r="D17" s="12" t="s">
        <v>36</v>
      </c>
      <c r="E17" s="12"/>
      <c r="F17" s="12" t="s">
        <v>36</v>
      </c>
      <c r="G17" s="12" t="s">
        <v>36</v>
      </c>
      <c r="H17" s="20" t="s">
        <v>55</v>
      </c>
      <c r="I17" s="3"/>
      <c r="J17" s="12" t="s">
        <v>56</v>
      </c>
      <c r="K17" s="12" t="s">
        <v>51</v>
      </c>
      <c r="L17" s="19">
        <v>0.05</v>
      </c>
      <c r="M17" s="23" t="s">
        <v>57</v>
      </c>
      <c r="N17" s="4"/>
      <c r="O17" s="4"/>
      <c r="P17" s="4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  <c r="AB17" s="7"/>
      <c r="AC17" s="5"/>
      <c r="AD17" s="5"/>
      <c r="AE17" s="5"/>
      <c r="AF17" s="5"/>
      <c r="AG17" s="5"/>
      <c r="AH17" s="5"/>
      <c r="AI17" s="5"/>
    </row>
    <row r="18" ht="16.5" spans="1:35">
      <c r="A18" s="24" t="s">
        <v>58</v>
      </c>
      <c r="B18" s="5"/>
      <c r="C18" s="5"/>
      <c r="D18" s="5"/>
      <c r="E18" s="5"/>
      <c r="F18" s="5"/>
      <c r="G18" s="5"/>
      <c r="H18" s="5"/>
      <c r="I18" s="21" t="s">
        <v>59</v>
      </c>
      <c r="J18" s="13" t="s">
        <v>18</v>
      </c>
      <c r="K18" s="12" t="s">
        <v>54</v>
      </c>
      <c r="L18" s="17">
        <v>15</v>
      </c>
      <c r="M18" s="12"/>
      <c r="N18" s="3"/>
      <c r="O18" s="3"/>
      <c r="P18" s="3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B18" s="7"/>
      <c r="AC18" s="5"/>
      <c r="AD18" s="5"/>
      <c r="AE18" s="5"/>
      <c r="AF18" s="5"/>
      <c r="AG18" s="5"/>
      <c r="AH18" s="5"/>
      <c r="AI18" s="5"/>
    </row>
    <row r="19" ht="16.5" spans="1:35">
      <c r="A19" s="25">
        <v>1</v>
      </c>
      <c r="B19" s="26" t="s">
        <v>60</v>
      </c>
      <c r="C19" s="27" t="s">
        <v>61</v>
      </c>
      <c r="D19" s="28" t="s">
        <v>62</v>
      </c>
      <c r="E19" s="3"/>
      <c r="F19" s="3"/>
      <c r="G19" s="29">
        <v>0.08</v>
      </c>
      <c r="H19" s="30"/>
      <c r="I19" s="3"/>
      <c r="J19" s="13" t="s">
        <v>21</v>
      </c>
      <c r="K19" s="12" t="s">
        <v>54</v>
      </c>
      <c r="L19" s="19">
        <v>12</v>
      </c>
      <c r="M19" s="12"/>
      <c r="N19" s="3"/>
      <c r="O19" s="3"/>
      <c r="P19" s="3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  <c r="AB19" s="7"/>
      <c r="AC19" s="5"/>
      <c r="AD19" s="5"/>
      <c r="AE19" s="5"/>
      <c r="AF19" s="5"/>
      <c r="AG19" s="5"/>
      <c r="AH19" s="5"/>
      <c r="AI19" s="5"/>
    </row>
    <row r="20" ht="16.5" spans="1:35">
      <c r="A20" s="25">
        <v>2</v>
      </c>
      <c r="B20" s="26" t="s">
        <v>63</v>
      </c>
      <c r="C20" s="31">
        <v>0.01</v>
      </c>
      <c r="D20" s="28" t="s">
        <v>64</v>
      </c>
      <c r="E20" s="3"/>
      <c r="F20" s="3"/>
      <c r="G20" s="29">
        <v>0.01</v>
      </c>
      <c r="H20" s="5"/>
      <c r="I20" s="3"/>
      <c r="J20" s="13" t="s">
        <v>24</v>
      </c>
      <c r="K20" s="12" t="s">
        <v>54</v>
      </c>
      <c r="L20" s="17">
        <v>14</v>
      </c>
      <c r="M20" s="12"/>
      <c r="N20" s="3"/>
      <c r="O20" s="3"/>
      <c r="P20" s="3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  <c r="AB20" s="7"/>
      <c r="AC20" s="5"/>
      <c r="AD20" s="5"/>
      <c r="AE20" s="5"/>
      <c r="AF20" s="5"/>
      <c r="AG20" s="5"/>
      <c r="AH20" s="5"/>
      <c r="AI20" s="5"/>
    </row>
    <row r="21" ht="16.5" spans="1:35">
      <c r="A21" s="25">
        <v>3</v>
      </c>
      <c r="B21" s="26" t="s">
        <v>65</v>
      </c>
      <c r="C21" s="32" t="s">
        <v>66</v>
      </c>
      <c r="D21" s="28" t="s">
        <v>67</v>
      </c>
      <c r="E21" s="3"/>
      <c r="F21" s="3"/>
      <c r="G21" s="29">
        <v>0.05</v>
      </c>
      <c r="H21" s="5"/>
      <c r="I21" s="3"/>
      <c r="J21" s="13" t="s">
        <v>25</v>
      </c>
      <c r="K21" s="12" t="s">
        <v>54</v>
      </c>
      <c r="L21" s="17">
        <v>10</v>
      </c>
      <c r="M21" s="12"/>
      <c r="N21" s="3"/>
      <c r="O21" s="3"/>
      <c r="P21" s="3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  <c r="AB21" s="7"/>
      <c r="AC21" s="5"/>
      <c r="AD21" s="5"/>
      <c r="AE21" s="5"/>
      <c r="AF21" s="5"/>
      <c r="AG21" s="5"/>
      <c r="AH21" s="5"/>
      <c r="AI21" s="5"/>
    </row>
    <row r="22" ht="16.5" spans="1:35">
      <c r="A22" s="25">
        <v>4</v>
      </c>
      <c r="B22" s="26" t="s">
        <v>68</v>
      </c>
      <c r="C22" s="32" t="s">
        <v>66</v>
      </c>
      <c r="D22" s="28" t="s">
        <v>69</v>
      </c>
      <c r="E22" s="3"/>
      <c r="F22" s="3"/>
      <c r="G22" s="29">
        <v>0.03</v>
      </c>
      <c r="H22" s="5"/>
      <c r="I22" s="3"/>
      <c r="J22" s="12" t="s">
        <v>27</v>
      </c>
      <c r="K22" s="12" t="s">
        <v>54</v>
      </c>
      <c r="L22" s="19">
        <v>15</v>
      </c>
      <c r="M22" s="12"/>
      <c r="N22" s="3"/>
      <c r="O22" s="3"/>
      <c r="P22" s="3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  <c r="AB22" s="7"/>
      <c r="AC22" s="5"/>
      <c r="AD22" s="5"/>
      <c r="AE22" s="5"/>
      <c r="AF22" s="5"/>
      <c r="AG22" s="5"/>
      <c r="AH22" s="5"/>
      <c r="AI22" s="5"/>
    </row>
    <row r="23" ht="16.5" spans="1:35">
      <c r="A23" s="25">
        <v>5</v>
      </c>
      <c r="B23" s="26" t="s">
        <v>70</v>
      </c>
      <c r="C23" s="31">
        <v>0.1</v>
      </c>
      <c r="D23" s="28"/>
      <c r="E23" s="3"/>
      <c r="F23" s="3"/>
      <c r="G23" s="29">
        <v>0.08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6"/>
      <c r="AB23" s="7"/>
      <c r="AC23" s="24"/>
      <c r="AD23" s="24"/>
      <c r="AE23" s="24"/>
      <c r="AF23" s="24"/>
      <c r="AG23" s="24"/>
      <c r="AH23" s="24"/>
      <c r="AI23" s="24"/>
    </row>
    <row r="24" ht="16.5" spans="1:35">
      <c r="A24" s="25">
        <v>6</v>
      </c>
      <c r="B24" s="26" t="s">
        <v>71</v>
      </c>
      <c r="C24" s="32" t="s">
        <v>72</v>
      </c>
      <c r="D24" s="28" t="s">
        <v>73</v>
      </c>
      <c r="E24" s="3"/>
      <c r="F24" s="3"/>
      <c r="G24" s="29">
        <v>0.08</v>
      </c>
      <c r="H24" s="24"/>
      <c r="I24" s="24" t="s">
        <v>74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6"/>
      <c r="AB24" s="7"/>
      <c r="AC24" s="24"/>
      <c r="AD24" s="24"/>
      <c r="AE24" s="24"/>
      <c r="AF24" s="24"/>
      <c r="AG24" s="24"/>
      <c r="AH24" s="24"/>
      <c r="AI24" s="24"/>
    </row>
    <row r="25" ht="16.5" spans="1:35">
      <c r="A25" s="33" t="s">
        <v>75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6"/>
      <c r="AB25" s="5"/>
      <c r="AC25" s="5"/>
      <c r="AD25" s="5"/>
      <c r="AE25" s="5"/>
      <c r="AF25" s="5"/>
      <c r="AG25" s="5"/>
      <c r="AH25" s="5"/>
      <c r="AI25" s="5"/>
    </row>
    <row r="26" ht="16.5" spans="1:35">
      <c r="A26" s="9" t="s">
        <v>76</v>
      </c>
      <c r="B26" s="3"/>
      <c r="C26" s="3"/>
      <c r="D26" s="3"/>
      <c r="E26" s="3"/>
      <c r="F26" s="3"/>
      <c r="G26" s="3"/>
      <c r="H26" s="3"/>
      <c r="I26" s="3"/>
      <c r="J26" s="3"/>
      <c r="K26" s="9" t="s">
        <v>77</v>
      </c>
      <c r="L26" s="3"/>
      <c r="M26" s="3"/>
      <c r="N26" s="9" t="s">
        <v>78</v>
      </c>
      <c r="O26" s="3"/>
      <c r="P26" s="3"/>
      <c r="Q26" s="9" t="s">
        <v>79</v>
      </c>
      <c r="R26" s="3"/>
      <c r="S26" s="3"/>
      <c r="T26" s="9" t="s">
        <v>80</v>
      </c>
      <c r="U26" s="3"/>
      <c r="V26" s="3"/>
      <c r="W26" s="9" t="s">
        <v>81</v>
      </c>
      <c r="X26" s="3"/>
      <c r="Y26" s="3"/>
      <c r="Z26" s="35" t="s">
        <v>82</v>
      </c>
      <c r="AA26" s="6"/>
      <c r="AB26" s="5"/>
      <c r="AC26" s="5"/>
      <c r="AD26" s="5"/>
      <c r="AE26" s="5"/>
      <c r="AF26" s="5"/>
      <c r="AG26" s="5"/>
      <c r="AH26" s="5"/>
      <c r="AI26" s="5"/>
    </row>
    <row r="27" ht="60" spans="1:35">
      <c r="A27" s="9" t="s">
        <v>83</v>
      </c>
      <c r="B27" s="36" t="s">
        <v>84</v>
      </c>
      <c r="C27" s="9" t="s">
        <v>85</v>
      </c>
      <c r="D27" s="9" t="s">
        <v>86</v>
      </c>
      <c r="E27" s="9" t="s">
        <v>87</v>
      </c>
      <c r="F27" s="9" t="s">
        <v>88</v>
      </c>
      <c r="G27" s="9" t="s">
        <v>89</v>
      </c>
      <c r="H27" s="9" t="s">
        <v>90</v>
      </c>
      <c r="I27" s="9" t="s">
        <v>91</v>
      </c>
      <c r="J27" s="37" t="s">
        <v>92</v>
      </c>
      <c r="K27" s="9" t="s">
        <v>93</v>
      </c>
      <c r="L27" s="9" t="s">
        <v>94</v>
      </c>
      <c r="M27" s="9" t="s">
        <v>92</v>
      </c>
      <c r="N27" s="9" t="s">
        <v>93</v>
      </c>
      <c r="O27" s="9" t="s">
        <v>94</v>
      </c>
      <c r="P27" s="9" t="s">
        <v>92</v>
      </c>
      <c r="Q27" s="9" t="s">
        <v>95</v>
      </c>
      <c r="R27" s="9" t="s">
        <v>96</v>
      </c>
      <c r="S27" s="9" t="s">
        <v>92</v>
      </c>
      <c r="T27" s="9" t="s">
        <v>93</v>
      </c>
      <c r="U27" s="9" t="s">
        <v>94</v>
      </c>
      <c r="V27" s="9" t="s">
        <v>92</v>
      </c>
      <c r="W27" s="9" t="s">
        <v>97</v>
      </c>
      <c r="X27" s="9" t="s">
        <v>98</v>
      </c>
      <c r="Y27" s="9" t="s">
        <v>92</v>
      </c>
      <c r="Z27" s="3"/>
      <c r="AA27" s="38"/>
      <c r="AB27" s="5"/>
      <c r="AC27" s="5"/>
      <c r="AD27" s="5"/>
      <c r="AE27" s="5"/>
      <c r="AF27" s="5"/>
      <c r="AG27" s="5"/>
      <c r="AH27" s="5"/>
      <c r="AI27" s="5"/>
    </row>
    <row r="28" ht="16.5" spans="1:35">
      <c r="A28" s="13" t="s">
        <v>99</v>
      </c>
      <c r="B28" s="39" t="s">
        <v>100</v>
      </c>
      <c r="C28" s="25" t="s">
        <v>101</v>
      </c>
      <c r="D28" s="25">
        <v>15</v>
      </c>
      <c r="E28" s="25">
        <v>75</v>
      </c>
      <c r="F28" s="25">
        <v>1</v>
      </c>
      <c r="G28" s="40">
        <v>800</v>
      </c>
      <c r="H28" s="40">
        <v>400</v>
      </c>
      <c r="I28" s="12">
        <f t="shared" ref="I28:I49" si="0">INT(2400/G28)*INT(1200/H28)</f>
        <v>9</v>
      </c>
      <c r="J28" s="41">
        <f>E28*F28/I28</f>
        <v>8.33333333333333</v>
      </c>
      <c r="K28" s="12">
        <f t="shared" ref="K28:K49" si="1">(G28+H28)*2*F28/1000</f>
        <v>2.4</v>
      </c>
      <c r="L28" s="42">
        <f t="shared" ref="L28:L49" si="2">$E$13</f>
        <v>0.3</v>
      </c>
      <c r="M28" s="12">
        <f>K28*L28</f>
        <v>0.72</v>
      </c>
      <c r="N28" s="12">
        <f>(G28+H28)*2*F28/1000</f>
        <v>2.4</v>
      </c>
      <c r="O28" s="42">
        <f t="shared" ref="O28:O49" si="3">$E$14</f>
        <v>0.5</v>
      </c>
      <c r="P28" s="12">
        <f t="shared" ref="P28:P35" si="4">N28*O28</f>
        <v>1.2</v>
      </c>
      <c r="Q28" s="12"/>
      <c r="R28" s="42">
        <f t="shared" ref="R28:R37" si="5">$E$15</f>
        <v>0.15</v>
      </c>
      <c r="S28" s="12">
        <v>0</v>
      </c>
      <c r="T28" s="12">
        <v>2.06</v>
      </c>
      <c r="U28" s="42">
        <f t="shared" ref="U28:U37" si="6">$E$16</f>
        <v>0.5</v>
      </c>
      <c r="V28" s="12">
        <f t="shared" ref="V28:V37" si="7">T28*U28</f>
        <v>1.03</v>
      </c>
      <c r="W28" s="12"/>
      <c r="X28" s="42">
        <v>0</v>
      </c>
      <c r="Y28" s="12">
        <v>0</v>
      </c>
      <c r="Z28" s="12">
        <f t="shared" ref="Z28:Z33" si="8">J28+M28+P28+S28+V28</f>
        <v>11.2833333333333</v>
      </c>
      <c r="AA28" s="43"/>
      <c r="AB28" s="5"/>
      <c r="AC28" s="5"/>
      <c r="AD28" s="5"/>
      <c r="AE28" s="5"/>
      <c r="AF28" s="5"/>
      <c r="AG28" s="5"/>
      <c r="AH28" s="5"/>
      <c r="AI28" s="5"/>
    </row>
    <row r="29" ht="16.5" spans="1:35">
      <c r="A29" s="13" t="s">
        <v>102</v>
      </c>
      <c r="B29" s="39" t="s">
        <v>103</v>
      </c>
      <c r="C29" s="25" t="s">
        <v>104</v>
      </c>
      <c r="D29" s="25">
        <v>12</v>
      </c>
      <c r="E29" s="25">
        <v>70</v>
      </c>
      <c r="F29" s="25">
        <v>1</v>
      </c>
      <c r="G29" s="40">
        <v>500</v>
      </c>
      <c r="H29" s="40">
        <v>400</v>
      </c>
      <c r="I29" s="12">
        <f t="shared" si="0"/>
        <v>12</v>
      </c>
      <c r="J29" s="41">
        <f t="shared" ref="J29:J49" si="9">E29*F29/I29</f>
        <v>5.83333333333333</v>
      </c>
      <c r="K29" s="12">
        <f t="shared" si="1"/>
        <v>1.8</v>
      </c>
      <c r="L29" s="42">
        <f t="shared" si="2"/>
        <v>0.3</v>
      </c>
      <c r="M29" s="12">
        <f t="shared" ref="M29:M49" si="10">K29*L29</f>
        <v>0.54</v>
      </c>
      <c r="N29" s="12">
        <f t="shared" ref="N29:N49" si="11">(G29+H29)*2*F29/1000</f>
        <v>1.8</v>
      </c>
      <c r="O29" s="42">
        <f t="shared" si="3"/>
        <v>0.5</v>
      </c>
      <c r="P29" s="12">
        <f t="shared" si="4"/>
        <v>0.9</v>
      </c>
      <c r="Q29" s="12"/>
      <c r="R29" s="42">
        <f t="shared" si="5"/>
        <v>0.15</v>
      </c>
      <c r="S29" s="12">
        <v>0</v>
      </c>
      <c r="T29" s="12"/>
      <c r="U29" s="42">
        <f t="shared" si="6"/>
        <v>0.5</v>
      </c>
      <c r="V29" s="12">
        <f t="shared" si="7"/>
        <v>0</v>
      </c>
      <c r="W29" s="12"/>
      <c r="X29" s="42">
        <v>0</v>
      </c>
      <c r="Y29" s="12">
        <v>0</v>
      </c>
      <c r="Z29" s="12">
        <f t="shared" si="8"/>
        <v>7.27333333333333</v>
      </c>
      <c r="AA29" s="43"/>
      <c r="AB29" s="5"/>
      <c r="AC29" s="5"/>
      <c r="AD29" s="5"/>
      <c r="AE29" s="5"/>
      <c r="AF29" s="5"/>
      <c r="AG29" s="5"/>
      <c r="AH29" s="5"/>
      <c r="AI29" s="5"/>
    </row>
    <row r="30" ht="16.5" spans="1:35">
      <c r="A30" s="44" t="s">
        <v>105</v>
      </c>
      <c r="B30" s="39" t="s">
        <v>106</v>
      </c>
      <c r="C30" s="25" t="s">
        <v>104</v>
      </c>
      <c r="D30" s="25">
        <v>12</v>
      </c>
      <c r="E30" s="25">
        <v>70</v>
      </c>
      <c r="F30" s="25">
        <v>1</v>
      </c>
      <c r="G30" s="40">
        <v>1200</v>
      </c>
      <c r="H30" s="40">
        <v>500</v>
      </c>
      <c r="I30" s="12">
        <f t="shared" si="0"/>
        <v>4</v>
      </c>
      <c r="J30" s="41">
        <f t="shared" si="9"/>
        <v>17.5</v>
      </c>
      <c r="K30" s="12">
        <f t="shared" si="1"/>
        <v>3.4</v>
      </c>
      <c r="L30" s="42">
        <f t="shared" si="2"/>
        <v>0.3</v>
      </c>
      <c r="M30" s="12">
        <f t="shared" si="10"/>
        <v>1.02</v>
      </c>
      <c r="N30" s="12">
        <f t="shared" si="11"/>
        <v>3.4</v>
      </c>
      <c r="O30" s="42">
        <f t="shared" si="3"/>
        <v>0.5</v>
      </c>
      <c r="P30" s="12">
        <f t="shared" si="4"/>
        <v>1.7</v>
      </c>
      <c r="Q30" s="12"/>
      <c r="R30" s="42">
        <f t="shared" si="5"/>
        <v>0.15</v>
      </c>
      <c r="S30" s="12">
        <v>0</v>
      </c>
      <c r="T30" s="12"/>
      <c r="U30" s="42">
        <f t="shared" si="6"/>
        <v>0.5</v>
      </c>
      <c r="V30" s="12">
        <f t="shared" si="7"/>
        <v>0</v>
      </c>
      <c r="W30" s="12"/>
      <c r="X30" s="42">
        <v>0</v>
      </c>
      <c r="Y30" s="12">
        <v>0</v>
      </c>
      <c r="Z30" s="12">
        <f t="shared" si="8"/>
        <v>20.22</v>
      </c>
      <c r="AA30" s="43"/>
      <c r="AB30" s="5"/>
      <c r="AC30" s="5"/>
      <c r="AD30" s="5"/>
      <c r="AE30" s="5"/>
      <c r="AF30" s="5"/>
      <c r="AG30" s="5"/>
      <c r="AH30" s="5"/>
      <c r="AI30" s="5"/>
    </row>
    <row r="31" ht="16.5" spans="1:35">
      <c r="A31" s="44" t="s">
        <v>107</v>
      </c>
      <c r="B31" s="40" t="s">
        <v>108</v>
      </c>
      <c r="C31" s="25" t="s">
        <v>104</v>
      </c>
      <c r="D31" s="25">
        <v>12</v>
      </c>
      <c r="E31" s="25">
        <v>70</v>
      </c>
      <c r="F31" s="25">
        <v>1</v>
      </c>
      <c r="G31" s="40">
        <v>950</v>
      </c>
      <c r="H31" s="40">
        <v>400</v>
      </c>
      <c r="I31" s="12">
        <f t="shared" si="0"/>
        <v>6</v>
      </c>
      <c r="J31" s="41">
        <f t="shared" si="9"/>
        <v>11.6666666666667</v>
      </c>
      <c r="K31" s="12">
        <f t="shared" si="1"/>
        <v>2.7</v>
      </c>
      <c r="L31" s="42">
        <f t="shared" si="2"/>
        <v>0.3</v>
      </c>
      <c r="M31" s="12">
        <f t="shared" si="10"/>
        <v>0.81</v>
      </c>
      <c r="N31" s="12">
        <f t="shared" si="11"/>
        <v>2.7</v>
      </c>
      <c r="O31" s="42">
        <f t="shared" si="3"/>
        <v>0.5</v>
      </c>
      <c r="P31" s="12">
        <f t="shared" si="4"/>
        <v>1.35</v>
      </c>
      <c r="Q31" s="12"/>
      <c r="R31" s="42">
        <f t="shared" si="5"/>
        <v>0.15</v>
      </c>
      <c r="S31" s="12">
        <v>0</v>
      </c>
      <c r="T31" s="12"/>
      <c r="U31" s="42">
        <f t="shared" si="6"/>
        <v>0.5</v>
      </c>
      <c r="V31" s="12">
        <f t="shared" si="7"/>
        <v>0</v>
      </c>
      <c r="W31" s="12"/>
      <c r="X31" s="42">
        <v>0</v>
      </c>
      <c r="Y31" s="12">
        <v>0</v>
      </c>
      <c r="Z31" s="12">
        <f t="shared" si="8"/>
        <v>13.8266666666667</v>
      </c>
      <c r="AA31" s="43"/>
      <c r="AB31" s="5"/>
      <c r="AC31" s="5"/>
      <c r="AD31" s="5"/>
      <c r="AE31" s="5"/>
      <c r="AF31" s="5"/>
      <c r="AG31" s="5"/>
      <c r="AH31" s="5"/>
      <c r="AI31" s="5"/>
    </row>
    <row r="32" ht="16.5" spans="1:35">
      <c r="A32" s="44" t="s">
        <v>109</v>
      </c>
      <c r="B32" s="40" t="s">
        <v>110</v>
      </c>
      <c r="C32" s="25" t="s">
        <v>104</v>
      </c>
      <c r="D32" s="25">
        <v>12</v>
      </c>
      <c r="E32" s="25">
        <v>70</v>
      </c>
      <c r="F32" s="25">
        <v>1</v>
      </c>
      <c r="G32" s="40">
        <v>510</v>
      </c>
      <c r="H32" s="40">
        <v>100</v>
      </c>
      <c r="I32" s="12">
        <f t="shared" si="0"/>
        <v>48</v>
      </c>
      <c r="J32" s="41">
        <f t="shared" si="9"/>
        <v>1.45833333333333</v>
      </c>
      <c r="K32" s="12">
        <f t="shared" si="1"/>
        <v>1.22</v>
      </c>
      <c r="L32" s="42">
        <f t="shared" si="2"/>
        <v>0.3</v>
      </c>
      <c r="M32" s="12">
        <f t="shared" si="10"/>
        <v>0.366</v>
      </c>
      <c r="N32" s="12">
        <f t="shared" si="11"/>
        <v>1.22</v>
      </c>
      <c r="O32" s="42">
        <f t="shared" si="3"/>
        <v>0.5</v>
      </c>
      <c r="P32" s="12">
        <f t="shared" si="4"/>
        <v>0.61</v>
      </c>
      <c r="Q32" s="12"/>
      <c r="R32" s="42">
        <f t="shared" si="5"/>
        <v>0.15</v>
      </c>
      <c r="S32" s="12">
        <v>0</v>
      </c>
      <c r="T32" s="12"/>
      <c r="U32" s="42">
        <f t="shared" si="6"/>
        <v>0.5</v>
      </c>
      <c r="V32" s="12">
        <f t="shared" si="7"/>
        <v>0</v>
      </c>
      <c r="W32" s="12"/>
      <c r="X32" s="42">
        <v>0</v>
      </c>
      <c r="Y32" s="12">
        <v>0</v>
      </c>
      <c r="Z32" s="12">
        <f t="shared" si="8"/>
        <v>2.43433333333333</v>
      </c>
      <c r="AA32" s="43"/>
      <c r="AB32" s="5"/>
      <c r="AC32" s="5"/>
      <c r="AD32" s="5"/>
      <c r="AE32" s="5"/>
      <c r="AF32" s="5"/>
      <c r="AG32" s="5"/>
      <c r="AH32" s="5"/>
      <c r="AI32" s="5"/>
    </row>
    <row r="33" ht="16.5" spans="1:35">
      <c r="A33" s="13" t="s">
        <v>111</v>
      </c>
      <c r="B33" s="39" t="s">
        <v>112</v>
      </c>
      <c r="C33" s="25" t="s">
        <v>104</v>
      </c>
      <c r="D33" s="25">
        <v>12</v>
      </c>
      <c r="E33" s="25">
        <v>70</v>
      </c>
      <c r="F33" s="25">
        <v>4</v>
      </c>
      <c r="G33" s="40">
        <v>180</v>
      </c>
      <c r="H33" s="40">
        <v>120</v>
      </c>
      <c r="I33" s="12">
        <f t="shared" si="0"/>
        <v>130</v>
      </c>
      <c r="J33" s="41">
        <f t="shared" si="9"/>
        <v>2.15384615384615</v>
      </c>
      <c r="K33" s="12">
        <f t="shared" si="1"/>
        <v>2.4</v>
      </c>
      <c r="L33" s="42">
        <f t="shared" si="2"/>
        <v>0.3</v>
      </c>
      <c r="M33" s="12">
        <f t="shared" si="10"/>
        <v>0.72</v>
      </c>
      <c r="N33" s="12">
        <f t="shared" si="11"/>
        <v>2.4</v>
      </c>
      <c r="O33" s="42">
        <f t="shared" si="3"/>
        <v>0.5</v>
      </c>
      <c r="P33" s="12">
        <f t="shared" si="4"/>
        <v>1.2</v>
      </c>
      <c r="Q33" s="12"/>
      <c r="R33" s="42">
        <f t="shared" si="5"/>
        <v>0.15</v>
      </c>
      <c r="S33" s="12">
        <f>Q33*R33</f>
        <v>0</v>
      </c>
      <c r="T33" s="12"/>
      <c r="U33" s="42">
        <f t="shared" si="6"/>
        <v>0.5</v>
      </c>
      <c r="V33" s="12">
        <f t="shared" si="7"/>
        <v>0</v>
      </c>
      <c r="W33" s="12"/>
      <c r="X33" s="42">
        <v>0</v>
      </c>
      <c r="Y33" s="12">
        <v>0</v>
      </c>
      <c r="Z33" s="12">
        <f t="shared" si="8"/>
        <v>4.07384615384615</v>
      </c>
      <c r="AA33" s="43"/>
      <c r="AB33" s="5"/>
      <c r="AC33" s="5"/>
      <c r="AD33" s="5"/>
      <c r="AE33" s="5"/>
      <c r="AF33" s="5"/>
      <c r="AG33" s="5"/>
      <c r="AH33" s="5"/>
      <c r="AI33" s="5"/>
    </row>
    <row r="34" ht="16.5" spans="1:35">
      <c r="A34" s="13" t="s">
        <v>113</v>
      </c>
      <c r="B34" s="39" t="s">
        <v>114</v>
      </c>
      <c r="C34" s="25" t="s">
        <v>104</v>
      </c>
      <c r="D34" s="25">
        <v>12</v>
      </c>
      <c r="E34" s="25">
        <v>70</v>
      </c>
      <c r="F34" s="25">
        <v>2</v>
      </c>
      <c r="G34" s="40">
        <v>80</v>
      </c>
      <c r="H34" s="40">
        <v>150</v>
      </c>
      <c r="I34" s="12">
        <f t="shared" si="0"/>
        <v>240</v>
      </c>
      <c r="J34" s="41">
        <f t="shared" si="9"/>
        <v>0.583333333333333</v>
      </c>
      <c r="K34" s="12">
        <f t="shared" si="1"/>
        <v>0.92</v>
      </c>
      <c r="L34" s="42">
        <f t="shared" si="2"/>
        <v>0.3</v>
      </c>
      <c r="M34" s="12">
        <f t="shared" si="10"/>
        <v>0.276</v>
      </c>
      <c r="N34" s="12">
        <f t="shared" si="11"/>
        <v>0.92</v>
      </c>
      <c r="O34" s="42">
        <f t="shared" si="3"/>
        <v>0.5</v>
      </c>
      <c r="P34" s="12">
        <f t="shared" si="4"/>
        <v>0.46</v>
      </c>
      <c r="Q34" s="12"/>
      <c r="R34" s="42">
        <f t="shared" si="5"/>
        <v>0.15</v>
      </c>
      <c r="S34" s="12">
        <v>0</v>
      </c>
      <c r="T34" s="12"/>
      <c r="U34" s="42">
        <f t="shared" si="6"/>
        <v>0.5</v>
      </c>
      <c r="V34" s="12">
        <f t="shared" si="7"/>
        <v>0</v>
      </c>
      <c r="W34" s="12"/>
      <c r="X34" s="42">
        <v>0</v>
      </c>
      <c r="Y34" s="12">
        <v>0</v>
      </c>
      <c r="Z34" s="12">
        <f t="shared" ref="Z34:Z49" si="12">J34+M34+P34+S34+V34</f>
        <v>1.31933333333333</v>
      </c>
      <c r="AA34" s="43"/>
      <c r="AB34" s="5"/>
      <c r="AC34" s="5"/>
      <c r="AD34" s="5"/>
      <c r="AE34" s="5"/>
      <c r="AF34" s="5"/>
      <c r="AG34" s="5"/>
      <c r="AH34" s="5"/>
      <c r="AI34" s="5"/>
    </row>
    <row r="35" ht="16.5" spans="1:35">
      <c r="A35" s="13" t="s">
        <v>115</v>
      </c>
      <c r="B35" s="39" t="s">
        <v>116</v>
      </c>
      <c r="C35" s="25" t="s">
        <v>104</v>
      </c>
      <c r="D35" s="25">
        <v>12</v>
      </c>
      <c r="E35" s="25">
        <v>70</v>
      </c>
      <c r="F35" s="25">
        <v>1</v>
      </c>
      <c r="G35" s="40">
        <v>506</v>
      </c>
      <c r="H35" s="40">
        <v>80</v>
      </c>
      <c r="I35" s="12">
        <f t="shared" si="0"/>
        <v>60</v>
      </c>
      <c r="J35" s="41">
        <f t="shared" si="9"/>
        <v>1.16666666666667</v>
      </c>
      <c r="K35" s="12">
        <f t="shared" si="1"/>
        <v>1.172</v>
      </c>
      <c r="L35" s="42">
        <f t="shared" si="2"/>
        <v>0.3</v>
      </c>
      <c r="M35" s="12">
        <f t="shared" si="10"/>
        <v>0.3516</v>
      </c>
      <c r="N35" s="12">
        <f t="shared" si="11"/>
        <v>1.172</v>
      </c>
      <c r="O35" s="42">
        <f t="shared" si="3"/>
        <v>0.5</v>
      </c>
      <c r="P35" s="12">
        <f t="shared" si="4"/>
        <v>0.586</v>
      </c>
      <c r="Q35" s="12"/>
      <c r="R35" s="42">
        <f t="shared" si="5"/>
        <v>0.15</v>
      </c>
      <c r="S35" s="12">
        <v>0</v>
      </c>
      <c r="T35" s="12"/>
      <c r="U35" s="42">
        <f t="shared" si="6"/>
        <v>0.5</v>
      </c>
      <c r="V35" s="12">
        <f t="shared" si="7"/>
        <v>0</v>
      </c>
      <c r="W35" s="12"/>
      <c r="X35" s="42">
        <v>0</v>
      </c>
      <c r="Y35" s="12">
        <v>0</v>
      </c>
      <c r="Z35" s="12">
        <f t="shared" si="12"/>
        <v>2.10426666666667</v>
      </c>
      <c r="AA35" s="43"/>
      <c r="AB35" s="5"/>
      <c r="AC35" s="5"/>
      <c r="AD35" s="5"/>
      <c r="AE35" s="5"/>
      <c r="AF35" s="5"/>
      <c r="AG35" s="5"/>
      <c r="AH35" s="5"/>
      <c r="AI35" s="5"/>
    </row>
    <row r="36" ht="16.5" spans="1:35">
      <c r="A36" s="13" t="s">
        <v>117</v>
      </c>
      <c r="B36" s="39" t="s">
        <v>118</v>
      </c>
      <c r="C36" s="25" t="s">
        <v>104</v>
      </c>
      <c r="D36" s="25">
        <v>4</v>
      </c>
      <c r="E36" s="25">
        <v>45</v>
      </c>
      <c r="F36" s="25">
        <v>1</v>
      </c>
      <c r="G36" s="40">
        <v>490</v>
      </c>
      <c r="H36" s="40">
        <v>130</v>
      </c>
      <c r="I36" s="12">
        <f t="shared" si="0"/>
        <v>36</v>
      </c>
      <c r="J36" s="41">
        <f t="shared" si="9"/>
        <v>1.25</v>
      </c>
      <c r="K36" s="12">
        <f t="shared" si="1"/>
        <v>1.24</v>
      </c>
      <c r="L36" s="42">
        <f t="shared" si="2"/>
        <v>0.3</v>
      </c>
      <c r="M36" s="12">
        <f t="shared" si="10"/>
        <v>0.372</v>
      </c>
      <c r="N36" s="12">
        <f t="shared" si="11"/>
        <v>1.24</v>
      </c>
      <c r="O36" s="42">
        <f t="shared" si="3"/>
        <v>0.5</v>
      </c>
      <c r="P36" s="12">
        <f t="shared" ref="P36:P49" si="13">N36*O36</f>
        <v>0.62</v>
      </c>
      <c r="Q36" s="12"/>
      <c r="R36" s="42">
        <f t="shared" si="5"/>
        <v>0.15</v>
      </c>
      <c r="S36" s="12">
        <v>0</v>
      </c>
      <c r="T36" s="12"/>
      <c r="U36" s="42">
        <f t="shared" si="6"/>
        <v>0.5</v>
      </c>
      <c r="V36" s="12">
        <f t="shared" si="7"/>
        <v>0</v>
      </c>
      <c r="W36" s="12"/>
      <c r="X36" s="42">
        <v>0</v>
      </c>
      <c r="Y36" s="12">
        <v>0</v>
      </c>
      <c r="Z36" s="12">
        <f t="shared" si="12"/>
        <v>2.242</v>
      </c>
      <c r="AA36" s="43"/>
      <c r="AB36" s="5"/>
      <c r="AC36" s="5"/>
      <c r="AD36" s="5"/>
      <c r="AE36" s="5"/>
      <c r="AF36" s="5"/>
      <c r="AG36" s="5"/>
      <c r="AH36" s="5"/>
      <c r="AI36" s="5"/>
    </row>
    <row r="37" ht="16.5" spans="1:35">
      <c r="A37" s="13" t="s">
        <v>119</v>
      </c>
      <c r="B37" s="39" t="s">
        <v>120</v>
      </c>
      <c r="C37" s="25" t="s">
        <v>104</v>
      </c>
      <c r="D37" s="25">
        <v>12</v>
      </c>
      <c r="E37" s="25">
        <v>70</v>
      </c>
      <c r="F37" s="25">
        <v>2</v>
      </c>
      <c r="G37" s="40">
        <v>750</v>
      </c>
      <c r="H37" s="40">
        <v>500</v>
      </c>
      <c r="I37" s="12">
        <f t="shared" si="0"/>
        <v>6</v>
      </c>
      <c r="J37" s="41">
        <f t="shared" si="9"/>
        <v>23.3333333333333</v>
      </c>
      <c r="K37" s="12">
        <f t="shared" si="1"/>
        <v>5</v>
      </c>
      <c r="L37" s="42">
        <f t="shared" si="2"/>
        <v>0.3</v>
      </c>
      <c r="M37" s="12">
        <f t="shared" si="10"/>
        <v>1.5</v>
      </c>
      <c r="N37" s="12">
        <f t="shared" si="11"/>
        <v>5</v>
      </c>
      <c r="O37" s="42">
        <f t="shared" si="3"/>
        <v>0.5</v>
      </c>
      <c r="P37" s="12">
        <f t="shared" si="13"/>
        <v>2.5</v>
      </c>
      <c r="Q37" s="12"/>
      <c r="R37" s="42">
        <f t="shared" si="5"/>
        <v>0.15</v>
      </c>
      <c r="S37" s="12">
        <v>0</v>
      </c>
      <c r="T37" s="12"/>
      <c r="U37" s="42">
        <f t="shared" si="6"/>
        <v>0.5</v>
      </c>
      <c r="V37" s="12">
        <f t="shared" si="7"/>
        <v>0</v>
      </c>
      <c r="W37" s="12"/>
      <c r="X37" s="42">
        <v>0</v>
      </c>
      <c r="Y37" s="12">
        <v>0</v>
      </c>
      <c r="Z37" s="12">
        <f t="shared" si="12"/>
        <v>27.3333333333333</v>
      </c>
      <c r="AA37" s="43"/>
      <c r="AB37" s="5"/>
      <c r="AC37" s="5"/>
      <c r="AD37" s="5"/>
      <c r="AE37" s="5"/>
      <c r="AF37" s="5"/>
      <c r="AG37" s="5"/>
      <c r="AH37" s="5"/>
      <c r="AI37" s="5"/>
    </row>
    <row r="38" ht="16.5" spans="1:35">
      <c r="A38" s="13" t="s">
        <v>121</v>
      </c>
      <c r="B38" s="39" t="s">
        <v>122</v>
      </c>
      <c r="C38" s="25" t="s">
        <v>104</v>
      </c>
      <c r="D38" s="25">
        <v>12</v>
      </c>
      <c r="E38" s="25">
        <v>70</v>
      </c>
      <c r="F38" s="25">
        <v>2</v>
      </c>
      <c r="G38" s="40">
        <v>750</v>
      </c>
      <c r="H38" s="40">
        <v>400</v>
      </c>
      <c r="I38" s="12">
        <f t="shared" si="0"/>
        <v>9</v>
      </c>
      <c r="J38" s="41">
        <f t="shared" si="9"/>
        <v>15.5555555555556</v>
      </c>
      <c r="K38" s="12">
        <f t="shared" si="1"/>
        <v>4.6</v>
      </c>
      <c r="L38" s="42">
        <f t="shared" si="2"/>
        <v>0.3</v>
      </c>
      <c r="M38" s="12">
        <f t="shared" si="10"/>
        <v>1.38</v>
      </c>
      <c r="N38" s="12">
        <f t="shared" si="11"/>
        <v>4.6</v>
      </c>
      <c r="O38" s="42">
        <f t="shared" si="3"/>
        <v>0.5</v>
      </c>
      <c r="P38" s="12">
        <f t="shared" si="13"/>
        <v>2.3</v>
      </c>
      <c r="Q38" s="12"/>
      <c r="R38" s="42">
        <f t="shared" ref="R38:R49" si="14">$E$15</f>
        <v>0.15</v>
      </c>
      <c r="S38" s="12">
        <v>0</v>
      </c>
      <c r="T38" s="12"/>
      <c r="U38" s="42">
        <f t="shared" ref="U38:U49" si="15">$E$16</f>
        <v>0.5</v>
      </c>
      <c r="V38" s="12">
        <f t="shared" ref="V38:V49" si="16">T38*U38</f>
        <v>0</v>
      </c>
      <c r="W38" s="12"/>
      <c r="X38" s="42">
        <v>0</v>
      </c>
      <c r="Y38" s="12">
        <v>0</v>
      </c>
      <c r="Z38" s="12">
        <f t="shared" si="12"/>
        <v>19.2355555555556</v>
      </c>
      <c r="AA38" s="43"/>
      <c r="AB38" s="5"/>
      <c r="AC38" s="5"/>
      <c r="AD38" s="5"/>
      <c r="AE38" s="5"/>
      <c r="AF38" s="5"/>
      <c r="AG38" s="5"/>
      <c r="AH38" s="5"/>
      <c r="AI38" s="5"/>
    </row>
    <row r="39" ht="16.5" spans="1:35">
      <c r="A39" s="13" t="s">
        <v>123</v>
      </c>
      <c r="B39" s="39" t="s">
        <v>124</v>
      </c>
      <c r="C39" s="25" t="s">
        <v>104</v>
      </c>
      <c r="D39" s="25">
        <v>12</v>
      </c>
      <c r="E39" s="25">
        <v>70</v>
      </c>
      <c r="F39" s="25">
        <v>1</v>
      </c>
      <c r="G39" s="40">
        <v>800</v>
      </c>
      <c r="H39" s="40">
        <v>250</v>
      </c>
      <c r="I39" s="12">
        <f t="shared" si="0"/>
        <v>12</v>
      </c>
      <c r="J39" s="41">
        <f t="shared" si="9"/>
        <v>5.83333333333333</v>
      </c>
      <c r="K39" s="12">
        <f t="shared" si="1"/>
        <v>2.1</v>
      </c>
      <c r="L39" s="42">
        <f t="shared" si="2"/>
        <v>0.3</v>
      </c>
      <c r="M39" s="12">
        <f t="shared" si="10"/>
        <v>0.63</v>
      </c>
      <c r="N39" s="12">
        <f t="shared" si="11"/>
        <v>2.1</v>
      </c>
      <c r="O39" s="42">
        <f t="shared" si="3"/>
        <v>0.5</v>
      </c>
      <c r="P39" s="12">
        <f t="shared" si="13"/>
        <v>1.05</v>
      </c>
      <c r="Q39" s="12"/>
      <c r="R39" s="42">
        <f t="shared" si="14"/>
        <v>0.15</v>
      </c>
      <c r="S39" s="12">
        <v>0</v>
      </c>
      <c r="T39" s="12"/>
      <c r="U39" s="42">
        <f t="shared" si="15"/>
        <v>0.5</v>
      </c>
      <c r="V39" s="12">
        <f t="shared" si="16"/>
        <v>0</v>
      </c>
      <c r="W39" s="12"/>
      <c r="X39" s="42">
        <v>0</v>
      </c>
      <c r="Y39" s="12">
        <v>0</v>
      </c>
      <c r="Z39" s="12">
        <f t="shared" si="12"/>
        <v>7.51333333333333</v>
      </c>
      <c r="AA39" s="43"/>
      <c r="AB39" s="5"/>
      <c r="AC39" s="5"/>
      <c r="AD39" s="5"/>
      <c r="AE39" s="5"/>
      <c r="AF39" s="5"/>
      <c r="AG39" s="5"/>
      <c r="AH39" s="5"/>
      <c r="AI39" s="5"/>
    </row>
    <row r="40" ht="16.5" spans="1:35">
      <c r="A40" s="13" t="s">
        <v>125</v>
      </c>
      <c r="B40" s="39" t="s">
        <v>126</v>
      </c>
      <c r="C40" s="25" t="s">
        <v>104</v>
      </c>
      <c r="D40" s="25">
        <v>12</v>
      </c>
      <c r="E40" s="25">
        <v>70</v>
      </c>
      <c r="F40" s="25">
        <v>1</v>
      </c>
      <c r="G40" s="40">
        <v>900</v>
      </c>
      <c r="H40" s="40">
        <v>250</v>
      </c>
      <c r="I40" s="12">
        <f t="shared" si="0"/>
        <v>8</v>
      </c>
      <c r="J40" s="41">
        <f t="shared" si="9"/>
        <v>8.75</v>
      </c>
      <c r="K40" s="12">
        <f t="shared" si="1"/>
        <v>2.3</v>
      </c>
      <c r="L40" s="42">
        <f t="shared" si="2"/>
        <v>0.3</v>
      </c>
      <c r="M40" s="12">
        <f t="shared" si="10"/>
        <v>0.69</v>
      </c>
      <c r="N40" s="12">
        <f t="shared" si="11"/>
        <v>2.3</v>
      </c>
      <c r="O40" s="42">
        <f t="shared" si="3"/>
        <v>0.5</v>
      </c>
      <c r="P40" s="12">
        <f t="shared" si="13"/>
        <v>1.15</v>
      </c>
      <c r="Q40" s="12"/>
      <c r="R40" s="42">
        <f t="shared" si="14"/>
        <v>0.15</v>
      </c>
      <c r="S40" s="12">
        <v>0</v>
      </c>
      <c r="T40" s="12"/>
      <c r="U40" s="42">
        <f t="shared" si="15"/>
        <v>0.5</v>
      </c>
      <c r="V40" s="12">
        <f t="shared" si="16"/>
        <v>0</v>
      </c>
      <c r="W40" s="12"/>
      <c r="X40" s="42">
        <v>0</v>
      </c>
      <c r="Y40" s="12">
        <v>0</v>
      </c>
      <c r="Z40" s="12">
        <f t="shared" si="12"/>
        <v>10.59</v>
      </c>
      <c r="AA40" s="43"/>
      <c r="AB40" s="5"/>
      <c r="AC40" s="5"/>
      <c r="AD40" s="5"/>
      <c r="AE40" s="5"/>
      <c r="AF40" s="5"/>
      <c r="AG40" s="5"/>
      <c r="AH40" s="5"/>
      <c r="AI40" s="5"/>
    </row>
    <row r="41" ht="16.5" spans="1:35">
      <c r="A41" s="13" t="s">
        <v>127</v>
      </c>
      <c r="B41" s="39" t="s">
        <v>128</v>
      </c>
      <c r="C41" s="25" t="s">
        <v>104</v>
      </c>
      <c r="D41" s="25">
        <v>12</v>
      </c>
      <c r="E41" s="25">
        <v>70</v>
      </c>
      <c r="F41" s="25">
        <v>2</v>
      </c>
      <c r="G41" s="40">
        <v>750</v>
      </c>
      <c r="H41" s="40">
        <v>300</v>
      </c>
      <c r="I41" s="12">
        <f t="shared" si="0"/>
        <v>12</v>
      </c>
      <c r="J41" s="41">
        <f t="shared" si="9"/>
        <v>11.6666666666667</v>
      </c>
      <c r="K41" s="12">
        <f t="shared" si="1"/>
        <v>4.2</v>
      </c>
      <c r="L41" s="42">
        <f t="shared" si="2"/>
        <v>0.3</v>
      </c>
      <c r="M41" s="12">
        <f t="shared" si="10"/>
        <v>1.26</v>
      </c>
      <c r="N41" s="12">
        <f t="shared" si="11"/>
        <v>4.2</v>
      </c>
      <c r="O41" s="42">
        <f t="shared" si="3"/>
        <v>0.5</v>
      </c>
      <c r="P41" s="12">
        <f t="shared" si="13"/>
        <v>2.1</v>
      </c>
      <c r="Q41" s="12"/>
      <c r="R41" s="42">
        <f t="shared" si="14"/>
        <v>0.15</v>
      </c>
      <c r="S41" s="12">
        <v>0</v>
      </c>
      <c r="T41" s="12"/>
      <c r="U41" s="42">
        <f t="shared" si="15"/>
        <v>0.5</v>
      </c>
      <c r="V41" s="12">
        <f t="shared" si="16"/>
        <v>0</v>
      </c>
      <c r="W41" s="12"/>
      <c r="X41" s="42">
        <v>0</v>
      </c>
      <c r="Y41" s="12">
        <v>0</v>
      </c>
      <c r="Z41" s="12">
        <f t="shared" si="12"/>
        <v>15.0266666666667</v>
      </c>
      <c r="AA41" s="43"/>
      <c r="AB41" s="5"/>
      <c r="AC41" s="5"/>
      <c r="AD41" s="5"/>
      <c r="AE41" s="5"/>
      <c r="AF41" s="5"/>
      <c r="AG41" s="5"/>
      <c r="AH41" s="5"/>
      <c r="AI41" s="5"/>
    </row>
    <row r="42" ht="16.5" spans="1:35">
      <c r="A42" s="13" t="s">
        <v>129</v>
      </c>
      <c r="B42" s="39" t="s">
        <v>130</v>
      </c>
      <c r="C42" s="25" t="s">
        <v>104</v>
      </c>
      <c r="D42" s="25">
        <v>12</v>
      </c>
      <c r="E42" s="25">
        <v>70</v>
      </c>
      <c r="F42" s="25">
        <v>1</v>
      </c>
      <c r="G42" s="40">
        <v>1800</v>
      </c>
      <c r="H42" s="40">
        <v>70</v>
      </c>
      <c r="I42" s="12">
        <f t="shared" si="0"/>
        <v>17</v>
      </c>
      <c r="J42" s="41">
        <f t="shared" si="9"/>
        <v>4.11764705882353</v>
      </c>
      <c r="K42" s="12">
        <f t="shared" si="1"/>
        <v>3.74</v>
      </c>
      <c r="L42" s="42">
        <f t="shared" si="2"/>
        <v>0.3</v>
      </c>
      <c r="M42" s="12">
        <f t="shared" si="10"/>
        <v>1.122</v>
      </c>
      <c r="N42" s="12">
        <f t="shared" si="11"/>
        <v>3.74</v>
      </c>
      <c r="O42" s="42">
        <f t="shared" si="3"/>
        <v>0.5</v>
      </c>
      <c r="P42" s="12">
        <f t="shared" si="13"/>
        <v>1.87</v>
      </c>
      <c r="Q42" s="12"/>
      <c r="R42" s="42">
        <f t="shared" si="14"/>
        <v>0.15</v>
      </c>
      <c r="S42" s="12">
        <v>0</v>
      </c>
      <c r="T42" s="12"/>
      <c r="U42" s="42">
        <f t="shared" si="15"/>
        <v>0.5</v>
      </c>
      <c r="V42" s="12">
        <f t="shared" si="16"/>
        <v>0</v>
      </c>
      <c r="W42" s="12"/>
      <c r="X42" s="42">
        <v>0</v>
      </c>
      <c r="Y42" s="12">
        <v>0</v>
      </c>
      <c r="Z42" s="12">
        <f t="shared" si="12"/>
        <v>7.10964705882353</v>
      </c>
      <c r="AA42" s="43"/>
      <c r="AB42" s="5"/>
      <c r="AC42" s="5"/>
      <c r="AD42" s="5"/>
      <c r="AE42" s="5"/>
      <c r="AF42" s="5"/>
      <c r="AG42" s="5"/>
      <c r="AH42" s="5"/>
      <c r="AI42" s="5"/>
    </row>
    <row r="43" ht="16.5" spans="1:35">
      <c r="A43" s="13" t="s">
        <v>131</v>
      </c>
      <c r="B43" s="39" t="s">
        <v>132</v>
      </c>
      <c r="C43" s="25" t="s">
        <v>104</v>
      </c>
      <c r="D43" s="25">
        <v>12</v>
      </c>
      <c r="E43" s="25">
        <v>70</v>
      </c>
      <c r="F43" s="25">
        <v>4</v>
      </c>
      <c r="G43" s="40">
        <v>370</v>
      </c>
      <c r="H43" s="40">
        <v>330</v>
      </c>
      <c r="I43" s="12">
        <f t="shared" si="0"/>
        <v>18</v>
      </c>
      <c r="J43" s="41">
        <f t="shared" si="9"/>
        <v>15.5555555555556</v>
      </c>
      <c r="K43" s="12">
        <f t="shared" si="1"/>
        <v>5.6</v>
      </c>
      <c r="L43" s="42">
        <f t="shared" si="2"/>
        <v>0.3</v>
      </c>
      <c r="M43" s="12">
        <f t="shared" si="10"/>
        <v>1.68</v>
      </c>
      <c r="N43" s="12">
        <f t="shared" si="11"/>
        <v>5.6</v>
      </c>
      <c r="O43" s="42">
        <f t="shared" si="3"/>
        <v>0.5</v>
      </c>
      <c r="P43" s="12">
        <f t="shared" si="13"/>
        <v>2.8</v>
      </c>
      <c r="Q43" s="12"/>
      <c r="R43" s="42">
        <f t="shared" si="14"/>
        <v>0.15</v>
      </c>
      <c r="S43" s="12">
        <v>0</v>
      </c>
      <c r="T43" s="12"/>
      <c r="U43" s="42">
        <f t="shared" si="15"/>
        <v>0.5</v>
      </c>
      <c r="V43" s="12">
        <f t="shared" si="16"/>
        <v>0</v>
      </c>
      <c r="W43" s="12"/>
      <c r="X43" s="42">
        <v>0</v>
      </c>
      <c r="Y43" s="12">
        <v>0</v>
      </c>
      <c r="Z43" s="12">
        <f t="shared" si="12"/>
        <v>20.0355555555556</v>
      </c>
      <c r="AA43" s="43"/>
      <c r="AB43" s="5"/>
      <c r="AC43" s="5"/>
      <c r="AD43" s="5"/>
      <c r="AE43" s="5"/>
      <c r="AF43" s="5"/>
      <c r="AG43" s="5"/>
      <c r="AH43" s="5"/>
      <c r="AI43" s="5"/>
    </row>
    <row r="44" ht="16.5" spans="1:35">
      <c r="A44" s="13" t="s">
        <v>133</v>
      </c>
      <c r="B44" s="39" t="s">
        <v>134</v>
      </c>
      <c r="C44" s="25" t="s">
        <v>104</v>
      </c>
      <c r="D44" s="25">
        <v>12</v>
      </c>
      <c r="E44" s="25">
        <v>70</v>
      </c>
      <c r="F44" s="25">
        <v>4</v>
      </c>
      <c r="G44" s="40">
        <v>250</v>
      </c>
      <c r="H44" s="40">
        <v>330</v>
      </c>
      <c r="I44" s="12">
        <f t="shared" si="0"/>
        <v>27</v>
      </c>
      <c r="J44" s="41">
        <f t="shared" si="9"/>
        <v>10.3703703703704</v>
      </c>
      <c r="K44" s="12">
        <f t="shared" si="1"/>
        <v>4.64</v>
      </c>
      <c r="L44" s="42">
        <f t="shared" si="2"/>
        <v>0.3</v>
      </c>
      <c r="M44" s="12">
        <f t="shared" si="10"/>
        <v>1.392</v>
      </c>
      <c r="N44" s="12">
        <f t="shared" si="11"/>
        <v>4.64</v>
      </c>
      <c r="O44" s="42">
        <f t="shared" si="3"/>
        <v>0.5</v>
      </c>
      <c r="P44" s="12">
        <f t="shared" si="13"/>
        <v>2.32</v>
      </c>
      <c r="Q44" s="12"/>
      <c r="R44" s="42">
        <f t="shared" si="14"/>
        <v>0.15</v>
      </c>
      <c r="S44" s="12">
        <v>0</v>
      </c>
      <c r="T44" s="12"/>
      <c r="U44" s="42">
        <f t="shared" si="15"/>
        <v>0.5</v>
      </c>
      <c r="V44" s="12">
        <f t="shared" si="16"/>
        <v>0</v>
      </c>
      <c r="W44" s="12"/>
      <c r="X44" s="42">
        <v>0</v>
      </c>
      <c r="Y44" s="12">
        <v>0</v>
      </c>
      <c r="Z44" s="12">
        <f t="shared" si="12"/>
        <v>14.0823703703704</v>
      </c>
      <c r="AA44" s="43"/>
      <c r="AB44" s="5"/>
      <c r="AC44" s="5"/>
      <c r="AD44" s="5"/>
      <c r="AE44" s="5"/>
      <c r="AF44" s="5"/>
      <c r="AG44" s="5"/>
      <c r="AH44" s="5"/>
      <c r="AI44" s="5"/>
    </row>
    <row r="45" ht="16.5" spans="1:35">
      <c r="A45" s="13" t="s">
        <v>135</v>
      </c>
      <c r="B45" s="39" t="s">
        <v>136</v>
      </c>
      <c r="C45" s="25" t="s">
        <v>104</v>
      </c>
      <c r="D45" s="25">
        <v>12</v>
      </c>
      <c r="E45" s="25">
        <v>70</v>
      </c>
      <c r="F45" s="25">
        <v>1</v>
      </c>
      <c r="G45" s="40">
        <v>510</v>
      </c>
      <c r="H45" s="40">
        <v>120</v>
      </c>
      <c r="I45" s="12">
        <f t="shared" si="0"/>
        <v>40</v>
      </c>
      <c r="J45" s="41">
        <f t="shared" si="9"/>
        <v>1.75</v>
      </c>
      <c r="K45" s="12">
        <f t="shared" si="1"/>
        <v>1.26</v>
      </c>
      <c r="L45" s="42">
        <f t="shared" si="2"/>
        <v>0.3</v>
      </c>
      <c r="M45" s="12">
        <f t="shared" si="10"/>
        <v>0.378</v>
      </c>
      <c r="N45" s="12">
        <f t="shared" si="11"/>
        <v>1.26</v>
      </c>
      <c r="O45" s="42">
        <f t="shared" si="3"/>
        <v>0.5</v>
      </c>
      <c r="P45" s="12">
        <f t="shared" si="13"/>
        <v>0.63</v>
      </c>
      <c r="Q45" s="12"/>
      <c r="R45" s="42">
        <f t="shared" si="14"/>
        <v>0.15</v>
      </c>
      <c r="S45" s="12">
        <v>0</v>
      </c>
      <c r="T45" s="12"/>
      <c r="U45" s="42">
        <f t="shared" si="15"/>
        <v>0.5</v>
      </c>
      <c r="V45" s="12">
        <f t="shared" si="16"/>
        <v>0</v>
      </c>
      <c r="W45" s="12"/>
      <c r="X45" s="42">
        <v>0</v>
      </c>
      <c r="Y45" s="12">
        <v>0</v>
      </c>
      <c r="Z45" s="12">
        <f t="shared" si="12"/>
        <v>2.758</v>
      </c>
      <c r="AA45" s="43"/>
      <c r="AB45" s="5"/>
      <c r="AC45" s="5"/>
      <c r="AD45" s="5"/>
      <c r="AE45" s="5"/>
      <c r="AF45" s="5"/>
      <c r="AG45" s="5"/>
      <c r="AH45" s="5"/>
      <c r="AI45" s="5"/>
    </row>
    <row r="46" ht="16.5" spans="1:35">
      <c r="A46" s="13" t="s">
        <v>137</v>
      </c>
      <c r="B46" s="39" t="s">
        <v>138</v>
      </c>
      <c r="C46" s="25" t="s">
        <v>104</v>
      </c>
      <c r="D46" s="25">
        <v>12</v>
      </c>
      <c r="E46" s="25">
        <v>70</v>
      </c>
      <c r="F46" s="25">
        <v>2</v>
      </c>
      <c r="G46" s="40">
        <v>350</v>
      </c>
      <c r="H46" s="40">
        <v>310</v>
      </c>
      <c r="I46" s="12">
        <f t="shared" si="0"/>
        <v>18</v>
      </c>
      <c r="J46" s="41">
        <f t="shared" si="9"/>
        <v>7.77777777777778</v>
      </c>
      <c r="K46" s="12">
        <f t="shared" si="1"/>
        <v>2.64</v>
      </c>
      <c r="L46" s="42">
        <f t="shared" si="2"/>
        <v>0.3</v>
      </c>
      <c r="M46" s="12">
        <f t="shared" si="10"/>
        <v>0.792</v>
      </c>
      <c r="N46" s="12">
        <f t="shared" si="11"/>
        <v>2.64</v>
      </c>
      <c r="O46" s="42">
        <f t="shared" si="3"/>
        <v>0.5</v>
      </c>
      <c r="P46" s="12">
        <f t="shared" si="13"/>
        <v>1.32</v>
      </c>
      <c r="Q46" s="12"/>
      <c r="R46" s="42">
        <f t="shared" si="14"/>
        <v>0.15</v>
      </c>
      <c r="S46" s="12">
        <v>0</v>
      </c>
      <c r="T46" s="12"/>
      <c r="U46" s="42">
        <f t="shared" si="15"/>
        <v>0.5</v>
      </c>
      <c r="V46" s="12">
        <f t="shared" si="16"/>
        <v>0</v>
      </c>
      <c r="W46" s="12"/>
      <c r="X46" s="42">
        <v>0</v>
      </c>
      <c r="Y46" s="12">
        <v>0</v>
      </c>
      <c r="Z46" s="12">
        <f t="shared" si="12"/>
        <v>9.88977777777778</v>
      </c>
      <c r="AA46" s="43"/>
      <c r="AB46" s="5"/>
      <c r="AC46" s="5"/>
      <c r="AD46" s="5"/>
      <c r="AE46" s="5"/>
      <c r="AF46" s="5"/>
      <c r="AG46" s="5"/>
      <c r="AH46" s="5"/>
      <c r="AI46" s="5"/>
    </row>
    <row r="47" ht="16.5" spans="1:35">
      <c r="A47" s="13" t="s">
        <v>139</v>
      </c>
      <c r="B47" s="39" t="s">
        <v>140</v>
      </c>
      <c r="C47" s="25" t="s">
        <v>104</v>
      </c>
      <c r="D47" s="25">
        <v>12</v>
      </c>
      <c r="E47" s="25">
        <v>70</v>
      </c>
      <c r="F47" s="25">
        <v>3</v>
      </c>
      <c r="G47" s="40">
        <v>150</v>
      </c>
      <c r="H47" s="40">
        <v>330</v>
      </c>
      <c r="I47" s="12">
        <f t="shared" si="0"/>
        <v>48</v>
      </c>
      <c r="J47" s="41">
        <f t="shared" si="9"/>
        <v>4.375</v>
      </c>
      <c r="K47" s="12">
        <f t="shared" si="1"/>
        <v>2.88</v>
      </c>
      <c r="L47" s="42">
        <f t="shared" si="2"/>
        <v>0.3</v>
      </c>
      <c r="M47" s="12">
        <f t="shared" si="10"/>
        <v>0.864</v>
      </c>
      <c r="N47" s="12">
        <f t="shared" si="11"/>
        <v>2.88</v>
      </c>
      <c r="O47" s="42">
        <f t="shared" si="3"/>
        <v>0.5</v>
      </c>
      <c r="P47" s="12">
        <f t="shared" si="13"/>
        <v>1.44</v>
      </c>
      <c r="Q47" s="12"/>
      <c r="R47" s="42">
        <f t="shared" si="14"/>
        <v>0.15</v>
      </c>
      <c r="S47" s="12">
        <v>0</v>
      </c>
      <c r="T47" s="12"/>
      <c r="U47" s="42">
        <f t="shared" si="15"/>
        <v>0.5</v>
      </c>
      <c r="V47" s="12">
        <f t="shared" si="16"/>
        <v>0</v>
      </c>
      <c r="W47" s="12"/>
      <c r="X47" s="42">
        <v>0</v>
      </c>
      <c r="Y47" s="12">
        <v>0</v>
      </c>
      <c r="Z47" s="12">
        <f t="shared" si="12"/>
        <v>6.679</v>
      </c>
      <c r="AA47" s="43"/>
      <c r="AB47" s="5"/>
      <c r="AC47" s="5"/>
      <c r="AD47" s="5"/>
      <c r="AE47" s="5"/>
      <c r="AF47" s="5"/>
      <c r="AG47" s="5"/>
      <c r="AH47" s="5"/>
      <c r="AI47" s="5"/>
    </row>
    <row r="48" ht="16.5" spans="1:35">
      <c r="A48" s="13" t="s">
        <v>141</v>
      </c>
      <c r="B48" s="39" t="s">
        <v>142</v>
      </c>
      <c r="C48" s="25" t="s">
        <v>104</v>
      </c>
      <c r="D48" s="25">
        <v>12</v>
      </c>
      <c r="E48" s="25">
        <v>70</v>
      </c>
      <c r="F48" s="25">
        <v>1</v>
      </c>
      <c r="G48" s="40">
        <v>330</v>
      </c>
      <c r="H48" s="40">
        <v>380</v>
      </c>
      <c r="I48" s="12">
        <f t="shared" si="0"/>
        <v>21</v>
      </c>
      <c r="J48" s="41">
        <f t="shared" si="9"/>
        <v>3.33333333333333</v>
      </c>
      <c r="K48" s="12">
        <f t="shared" si="1"/>
        <v>1.42</v>
      </c>
      <c r="L48" s="42">
        <f t="shared" si="2"/>
        <v>0.3</v>
      </c>
      <c r="M48" s="12">
        <f t="shared" si="10"/>
        <v>0.426</v>
      </c>
      <c r="N48" s="12">
        <f t="shared" si="11"/>
        <v>1.42</v>
      </c>
      <c r="O48" s="42">
        <f t="shared" si="3"/>
        <v>0.5</v>
      </c>
      <c r="P48" s="12">
        <f t="shared" si="13"/>
        <v>0.71</v>
      </c>
      <c r="Q48" s="12"/>
      <c r="R48" s="42">
        <f t="shared" si="14"/>
        <v>0.15</v>
      </c>
      <c r="S48" s="12">
        <v>0</v>
      </c>
      <c r="T48" s="12"/>
      <c r="U48" s="42">
        <f t="shared" si="15"/>
        <v>0.5</v>
      </c>
      <c r="V48" s="12">
        <f t="shared" si="16"/>
        <v>0</v>
      </c>
      <c r="W48" s="12"/>
      <c r="X48" s="42">
        <v>0</v>
      </c>
      <c r="Y48" s="12">
        <v>0</v>
      </c>
      <c r="Z48" s="12">
        <f t="shared" si="12"/>
        <v>4.46933333333333</v>
      </c>
      <c r="AA48" s="43"/>
      <c r="AB48" s="5"/>
      <c r="AC48" s="5"/>
      <c r="AD48" s="5"/>
      <c r="AE48" s="5"/>
      <c r="AF48" s="5"/>
      <c r="AG48" s="5"/>
      <c r="AH48" s="5"/>
      <c r="AI48" s="5"/>
    </row>
    <row r="49" ht="16.5" spans="1:35">
      <c r="A49" s="13" t="s">
        <v>143</v>
      </c>
      <c r="B49" s="39" t="s">
        <v>144</v>
      </c>
      <c r="C49" s="25" t="s">
        <v>104</v>
      </c>
      <c r="D49" s="25">
        <v>4</v>
      </c>
      <c r="E49" s="25">
        <v>45</v>
      </c>
      <c r="F49" s="25">
        <v>1</v>
      </c>
      <c r="G49" s="40">
        <v>330</v>
      </c>
      <c r="H49" s="40">
        <v>1030</v>
      </c>
      <c r="I49" s="12">
        <f t="shared" si="0"/>
        <v>7</v>
      </c>
      <c r="J49" s="41">
        <f t="shared" si="9"/>
        <v>6.42857142857143</v>
      </c>
      <c r="K49" s="12">
        <f t="shared" si="1"/>
        <v>2.72</v>
      </c>
      <c r="L49" s="42">
        <f t="shared" si="2"/>
        <v>0.3</v>
      </c>
      <c r="M49" s="12">
        <f t="shared" si="10"/>
        <v>0.816</v>
      </c>
      <c r="N49" s="12">
        <f t="shared" si="11"/>
        <v>2.72</v>
      </c>
      <c r="O49" s="42">
        <f t="shared" si="3"/>
        <v>0.5</v>
      </c>
      <c r="P49" s="12">
        <f t="shared" si="13"/>
        <v>1.36</v>
      </c>
      <c r="Q49" s="12"/>
      <c r="R49" s="42">
        <f t="shared" si="14"/>
        <v>0.15</v>
      </c>
      <c r="S49" s="12">
        <v>0</v>
      </c>
      <c r="T49" s="12"/>
      <c r="U49" s="42">
        <f t="shared" si="15"/>
        <v>0.5</v>
      </c>
      <c r="V49" s="12">
        <f t="shared" si="16"/>
        <v>0</v>
      </c>
      <c r="W49" s="12"/>
      <c r="X49" s="42">
        <v>0</v>
      </c>
      <c r="Y49" s="12">
        <v>0</v>
      </c>
      <c r="Z49" s="12">
        <f t="shared" si="12"/>
        <v>8.60457142857143</v>
      </c>
      <c r="AA49" s="43"/>
      <c r="AB49" s="5"/>
      <c r="AC49" s="5"/>
      <c r="AD49" s="5"/>
      <c r="AE49" s="5"/>
      <c r="AF49" s="5"/>
      <c r="AG49" s="5"/>
      <c r="AH49" s="5"/>
      <c r="AI49" s="5"/>
    </row>
    <row r="50" ht="16.5" spans="1:35">
      <c r="A50" s="13"/>
      <c r="B50" s="39"/>
      <c r="C50" s="25"/>
      <c r="D50" s="25"/>
      <c r="E50" s="25"/>
      <c r="F50" s="25"/>
      <c r="G50" s="40"/>
      <c r="H50" s="40"/>
      <c r="I50" s="12"/>
      <c r="J50" s="41"/>
      <c r="K50" s="12"/>
      <c r="L50" s="42"/>
      <c r="M50" s="12"/>
      <c r="N50" s="12"/>
      <c r="O50" s="42"/>
      <c r="P50" s="12"/>
      <c r="Q50" s="12"/>
      <c r="R50" s="42"/>
      <c r="S50" s="12"/>
      <c r="T50" s="12"/>
      <c r="U50" s="42"/>
      <c r="V50" s="12"/>
      <c r="W50" s="12"/>
      <c r="X50" s="42"/>
      <c r="Y50" s="12"/>
      <c r="Z50" s="12"/>
      <c r="AA50" s="43"/>
      <c r="AB50" s="5"/>
      <c r="AC50" s="5"/>
      <c r="AD50" s="5"/>
      <c r="AE50" s="5"/>
      <c r="AF50" s="5"/>
      <c r="AG50" s="5"/>
      <c r="AH50" s="5"/>
      <c r="AI50" s="5"/>
    </row>
    <row r="51" ht="16.5" spans="1:35">
      <c r="A51" s="13"/>
      <c r="B51" s="39"/>
      <c r="C51" s="25"/>
      <c r="D51" s="25"/>
      <c r="E51" s="25"/>
      <c r="F51" s="25"/>
      <c r="G51" s="40"/>
      <c r="H51" s="40"/>
      <c r="I51" s="12"/>
      <c r="J51" s="41"/>
      <c r="K51" s="12"/>
      <c r="L51" s="42"/>
      <c r="M51" s="12"/>
      <c r="N51" s="12"/>
      <c r="O51" s="42"/>
      <c r="P51" s="12"/>
      <c r="Q51" s="12"/>
      <c r="R51" s="42"/>
      <c r="S51" s="12"/>
      <c r="T51" s="12"/>
      <c r="U51" s="42"/>
      <c r="V51" s="12"/>
      <c r="W51" s="12"/>
      <c r="X51" s="42"/>
      <c r="Y51" s="12"/>
      <c r="Z51" s="12">
        <f>SUM(Z28:Z50)</f>
        <v>218.104257233834</v>
      </c>
      <c r="AA51" s="43"/>
      <c r="AB51" s="5"/>
      <c r="AC51" s="5"/>
      <c r="AD51" s="5"/>
      <c r="AE51" s="5"/>
      <c r="AF51" s="5"/>
      <c r="AG51" s="5"/>
      <c r="AH51" s="5"/>
      <c r="AI51" s="5"/>
    </row>
    <row r="52" ht="17.25" spans="1:35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7"/>
      <c r="N52" s="47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8"/>
      <c r="Z52" s="49"/>
      <c r="AA52" s="6"/>
      <c r="AB52" s="5"/>
      <c r="AC52" s="5"/>
      <c r="AD52" s="5"/>
      <c r="AE52" s="5"/>
      <c r="AF52" s="5"/>
      <c r="AG52" s="5"/>
      <c r="AH52" s="5"/>
      <c r="AI52" s="5"/>
    </row>
    <row r="53" ht="16.5" spans="1:35">
      <c r="A53" s="50" t="s">
        <v>145</v>
      </c>
      <c r="B53" s="51"/>
      <c r="C53" s="51"/>
      <c r="D53" s="51"/>
      <c r="E53" s="51"/>
      <c r="F53" s="51"/>
      <c r="G53" s="51"/>
      <c r="H53" s="51"/>
      <c r="I53" s="52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3"/>
      <c r="Z53" s="49"/>
      <c r="AA53" s="6"/>
      <c r="AB53" s="5"/>
      <c r="AC53" s="5"/>
      <c r="AD53" s="5"/>
      <c r="AE53" s="5"/>
      <c r="AF53" s="5"/>
      <c r="AG53" s="5"/>
      <c r="AH53" s="5"/>
      <c r="AI53" s="5"/>
    </row>
    <row r="54" ht="27" spans="1:35">
      <c r="A54" s="54" t="s">
        <v>146</v>
      </c>
      <c r="B54" s="54" t="s">
        <v>147</v>
      </c>
      <c r="C54" s="54"/>
      <c r="D54" s="54" t="s">
        <v>148</v>
      </c>
      <c r="E54" s="54" t="s">
        <v>149</v>
      </c>
      <c r="F54" s="54" t="s">
        <v>150</v>
      </c>
      <c r="G54" s="54" t="s">
        <v>151</v>
      </c>
      <c r="H54" s="55" t="s">
        <v>152</v>
      </c>
      <c r="I54" s="56" t="s">
        <v>10</v>
      </c>
      <c r="J54" s="56" t="s">
        <v>92</v>
      </c>
      <c r="K54" s="57"/>
      <c r="L54" s="58" t="s">
        <v>153</v>
      </c>
      <c r="M54" s="58"/>
      <c r="N54" s="58"/>
      <c r="O54" s="58" t="s">
        <v>154</v>
      </c>
      <c r="P54" s="58"/>
      <c r="Q54" s="58"/>
      <c r="R54" s="58" t="s">
        <v>155</v>
      </c>
      <c r="S54" s="58"/>
      <c r="T54" s="58"/>
      <c r="U54" s="57"/>
      <c r="V54" s="57"/>
      <c r="W54" s="57"/>
      <c r="X54" s="57"/>
      <c r="Y54" s="57"/>
      <c r="Z54" s="49"/>
      <c r="AA54" s="6"/>
      <c r="AB54" s="5"/>
      <c r="AC54" s="5"/>
      <c r="AD54" s="5"/>
      <c r="AE54" s="5"/>
      <c r="AF54" s="5"/>
      <c r="AG54" s="5"/>
      <c r="AH54" s="5"/>
      <c r="AI54" s="5"/>
    </row>
    <row r="55" ht="45" spans="1:35">
      <c r="A55" s="59" t="s">
        <v>156</v>
      </c>
      <c r="B55" s="60" t="s">
        <v>18</v>
      </c>
      <c r="C55" s="60"/>
      <c r="D55" s="61" t="s">
        <v>157</v>
      </c>
      <c r="E55" s="61" t="s">
        <v>158</v>
      </c>
      <c r="F55" s="61" t="s">
        <v>36</v>
      </c>
      <c r="G55" s="61" t="s">
        <v>36</v>
      </c>
      <c r="H55" s="61" t="s">
        <v>36</v>
      </c>
      <c r="I55" s="61" t="s">
        <v>36</v>
      </c>
      <c r="J55" s="61" t="s">
        <v>36</v>
      </c>
      <c r="K55"/>
      <c r="L55" s="58" t="s">
        <v>88</v>
      </c>
      <c r="M55" s="58" t="s">
        <v>96</v>
      </c>
      <c r="N55" s="58" t="s">
        <v>92</v>
      </c>
      <c r="O55" s="58" t="s">
        <v>88</v>
      </c>
      <c r="P55" s="58" t="s">
        <v>96</v>
      </c>
      <c r="Q55" s="58" t="s">
        <v>92</v>
      </c>
      <c r="R55" s="58" t="s">
        <v>88</v>
      </c>
      <c r="S55" s="58" t="s">
        <v>96</v>
      </c>
      <c r="T55" s="58" t="s">
        <v>92</v>
      </c>
      <c r="U55"/>
      <c r="V55"/>
      <c r="W55"/>
      <c r="X55"/>
      <c r="Y55"/>
      <c r="Z55" s="49"/>
      <c r="AA55" s="6"/>
      <c r="AB55" s="5"/>
      <c r="AC55" s="5"/>
      <c r="AD55" s="5"/>
      <c r="AE55" s="5"/>
      <c r="AF55" s="5"/>
      <c r="AG55" s="5"/>
      <c r="AH55" s="5"/>
      <c r="AI55" s="5"/>
    </row>
    <row r="56" ht="16.5" spans="1:35">
      <c r="A56" s="59"/>
      <c r="B56" s="60"/>
      <c r="C56" s="60"/>
      <c r="D56" s="62"/>
      <c r="E56" s="62"/>
      <c r="F56" s="61" t="s">
        <v>36</v>
      </c>
      <c r="G56" s="61" t="s">
        <v>36</v>
      </c>
      <c r="H56" s="63">
        <f>D56*D56*3.1416*0.00785*E56/1000</f>
        <v>0</v>
      </c>
      <c r="I56" s="61"/>
      <c r="J56" s="61">
        <f t="shared" ref="J56:J60" si="17">I56*H56</f>
        <v>0</v>
      </c>
      <c r="K56"/>
      <c r="L56" s="64"/>
      <c r="M56" s="64"/>
      <c r="N56" s="65">
        <f>L56*M56</f>
        <v>0</v>
      </c>
      <c r="O56" s="64"/>
      <c r="P56" s="64"/>
      <c r="Q56" s="65">
        <f>O56*P56</f>
        <v>0</v>
      </c>
      <c r="R56" s="64"/>
      <c r="S56" s="64"/>
      <c r="T56" s="65">
        <f>R56*S56</f>
        <v>0</v>
      </c>
      <c r="U56"/>
      <c r="V56"/>
      <c r="W56"/>
      <c r="X56"/>
      <c r="Y56"/>
      <c r="Z56" s="49"/>
      <c r="AA56" s="6"/>
      <c r="AB56" s="5"/>
      <c r="AC56" s="5"/>
      <c r="AD56" s="5"/>
      <c r="AE56" s="5"/>
      <c r="AF56" s="5"/>
      <c r="AG56" s="5"/>
      <c r="AH56" s="5"/>
      <c r="AI56" s="5"/>
    </row>
    <row r="57" ht="16.5" spans="1:35">
      <c r="A57" s="59"/>
      <c r="B57" s="60" t="s">
        <v>21</v>
      </c>
      <c r="C57" s="60" t="s">
        <v>21</v>
      </c>
      <c r="D57" s="61" t="s">
        <v>157</v>
      </c>
      <c r="E57" s="61" t="s">
        <v>158</v>
      </c>
      <c r="F57" s="61" t="s">
        <v>159</v>
      </c>
      <c r="G57" s="61" t="s">
        <v>36</v>
      </c>
      <c r="H57" s="61" t="s">
        <v>36</v>
      </c>
      <c r="I57" s="61" t="s">
        <v>36</v>
      </c>
      <c r="J57" s="61" t="s">
        <v>36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s="49"/>
      <c r="AA57" s="6"/>
      <c r="AB57" s="5"/>
      <c r="AC57" s="5"/>
      <c r="AD57" s="5"/>
      <c r="AE57" s="5"/>
      <c r="AF57" s="5"/>
      <c r="AG57" s="5"/>
      <c r="AH57" s="5"/>
      <c r="AI57" s="5"/>
    </row>
    <row r="58" ht="17.25" spans="1:35">
      <c r="A58" s="59"/>
      <c r="B58" s="60"/>
      <c r="C58" s="60"/>
      <c r="D58" s="62"/>
      <c r="E58" s="62"/>
      <c r="F58" s="62"/>
      <c r="G58" s="61" t="s">
        <v>36</v>
      </c>
      <c r="H58" s="63">
        <f>(D58*F58-F58*F58)*3.1416*0.00785*E58/1000</f>
        <v>0</v>
      </c>
      <c r="I58" s="61"/>
      <c r="J58" s="61">
        <f t="shared" si="17"/>
        <v>0</v>
      </c>
      <c r="K58"/>
      <c r="L58" s="58" t="s">
        <v>160</v>
      </c>
      <c r="M58" s="58"/>
      <c r="N58" s="58"/>
      <c r="O58" s="58" t="s">
        <v>161</v>
      </c>
      <c r="P58" s="58"/>
      <c r="Q58" s="58"/>
      <c r="R58" s="58" t="s">
        <v>162</v>
      </c>
      <c r="S58" s="58"/>
      <c r="T58" s="58"/>
      <c r="U58"/>
      <c r="V58"/>
      <c r="W58"/>
      <c r="X58"/>
      <c r="Y58"/>
      <c r="Z58" s="66"/>
      <c r="AA58" s="6"/>
      <c r="AB58" s="5"/>
      <c r="AC58" s="5"/>
      <c r="AD58" s="5"/>
      <c r="AE58" s="5"/>
      <c r="AF58" s="5"/>
      <c r="AG58" s="5"/>
      <c r="AH58" s="5"/>
      <c r="AI58" s="5"/>
    </row>
    <row r="59" ht="45" spans="1:35">
      <c r="A59" s="59"/>
      <c r="B59" s="60" t="s">
        <v>24</v>
      </c>
      <c r="C59" s="60" t="s">
        <v>24</v>
      </c>
      <c r="D59" s="61" t="s">
        <v>163</v>
      </c>
      <c r="E59" s="61" t="s">
        <v>164</v>
      </c>
      <c r="F59" s="61" t="s">
        <v>158</v>
      </c>
      <c r="G59" s="61" t="s">
        <v>159</v>
      </c>
      <c r="H59" s="63" t="s">
        <v>36</v>
      </c>
      <c r="I59" s="61" t="s">
        <v>36</v>
      </c>
      <c r="J59" s="61" t="s">
        <v>36</v>
      </c>
      <c r="K59"/>
      <c r="L59" s="58" t="s">
        <v>88</v>
      </c>
      <c r="M59" s="58" t="s">
        <v>96</v>
      </c>
      <c r="N59" s="58" t="s">
        <v>92</v>
      </c>
      <c r="O59" s="58" t="s">
        <v>88</v>
      </c>
      <c r="P59" s="58" t="s">
        <v>96</v>
      </c>
      <c r="Q59" s="58" t="s">
        <v>92</v>
      </c>
      <c r="R59" s="58" t="s">
        <v>88</v>
      </c>
      <c r="S59" s="58" t="s">
        <v>96</v>
      </c>
      <c r="T59" s="58" t="s">
        <v>92</v>
      </c>
      <c r="U59"/>
      <c r="V59"/>
      <c r="W59"/>
      <c r="X59"/>
      <c r="Y59"/>
      <c r="Z59" s="6"/>
      <c r="AA59" s="6"/>
      <c r="AB59" s="67"/>
      <c r="AC59" s="67"/>
      <c r="AD59" s="67"/>
      <c r="AE59" s="67"/>
      <c r="AF59" s="68"/>
      <c r="AG59" s="67"/>
      <c r="AH59" s="67"/>
      <c r="AI59" s="67"/>
    </row>
    <row r="60" spans="1:35">
      <c r="A60" s="59"/>
      <c r="B60" s="60"/>
      <c r="C60" s="60"/>
      <c r="D60" s="62">
        <v>20</v>
      </c>
      <c r="E60" s="62">
        <v>20</v>
      </c>
      <c r="F60" s="62">
        <v>3200</v>
      </c>
      <c r="G60" s="62">
        <v>0.7</v>
      </c>
      <c r="H60" s="63">
        <f>(D60+E60)*2*G60*0.00785*F60/1000-(G60/2)*(G60/2)*4*3.1416*0.00785/1000</f>
        <v>1.4067079158356</v>
      </c>
      <c r="I60" s="61">
        <v>5</v>
      </c>
      <c r="J60" s="61">
        <f t="shared" si="17"/>
        <v>7.033539579178</v>
      </c>
      <c r="K60"/>
      <c r="L60" s="64"/>
      <c r="M60" s="64"/>
      <c r="N60" s="65">
        <f>L60*M60</f>
        <v>0</v>
      </c>
      <c r="O60" s="64"/>
      <c r="P60" s="64"/>
      <c r="Q60" s="65">
        <f>O60*P60</f>
        <v>0</v>
      </c>
      <c r="R60" s="64"/>
      <c r="S60" s="64"/>
      <c r="T60" s="65">
        <f>R60*S60</f>
        <v>0</v>
      </c>
      <c r="U60"/>
      <c r="V60"/>
      <c r="W60"/>
      <c r="X60"/>
      <c r="Y60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>
      <c r="A61" s="59"/>
      <c r="B61" s="60" t="s">
        <v>25</v>
      </c>
      <c r="C61" s="60" t="s">
        <v>25</v>
      </c>
      <c r="D61" s="61" t="s">
        <v>165</v>
      </c>
      <c r="E61" s="61" t="s">
        <v>166</v>
      </c>
      <c r="F61" s="61" t="s">
        <v>158</v>
      </c>
      <c r="G61" s="61" t="s">
        <v>36</v>
      </c>
      <c r="H61" s="63" t="s">
        <v>36</v>
      </c>
      <c r="I61" s="61" t="s">
        <v>36</v>
      </c>
      <c r="J61" s="61" t="s">
        <v>36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>
      <c r="A62" s="59"/>
      <c r="B62" s="60"/>
      <c r="C62" s="60"/>
      <c r="D62" s="62"/>
      <c r="E62" s="62"/>
      <c r="F62" s="62"/>
      <c r="G62" s="61" t="s">
        <v>36</v>
      </c>
      <c r="H62" s="63">
        <f>D62*E62*0.00785*F62/1000</f>
        <v>0</v>
      </c>
      <c r="I62" s="61"/>
      <c r="J62" s="61">
        <f>I62*H62</f>
        <v>0</v>
      </c>
      <c r="K62"/>
      <c r="L62" s="69" t="s">
        <v>167</v>
      </c>
      <c r="M62" s="69"/>
      <c r="N62"/>
      <c r="O62"/>
      <c r="P62"/>
      <c r="Q62"/>
      <c r="R62"/>
      <c r="S62"/>
      <c r="T62"/>
      <c r="U62"/>
      <c r="V62"/>
      <c r="W62"/>
      <c r="X62"/>
      <c r="Y62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>
      <c r="A63" s="59"/>
      <c r="B63" s="60" t="s">
        <v>27</v>
      </c>
      <c r="C63" s="60" t="s">
        <v>27</v>
      </c>
      <c r="D63" s="61" t="s">
        <v>158</v>
      </c>
      <c r="E63" s="61" t="s">
        <v>165</v>
      </c>
      <c r="F63" s="61" t="s">
        <v>168</v>
      </c>
      <c r="G63" s="61" t="s">
        <v>166</v>
      </c>
      <c r="H63" s="63" t="s">
        <v>36</v>
      </c>
      <c r="I63" s="61" t="s">
        <v>36</v>
      </c>
      <c r="J63" s="61" t="s">
        <v>36</v>
      </c>
      <c r="K63"/>
      <c r="L63" s="65"/>
      <c r="M63" s="65"/>
      <c r="N63"/>
      <c r="O63"/>
      <c r="P63"/>
      <c r="Q63"/>
      <c r="R63"/>
      <c r="S63"/>
      <c r="T63"/>
      <c r="U63"/>
      <c r="V63"/>
      <c r="W63"/>
      <c r="X63"/>
      <c r="Y63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>
      <c r="A64" s="59"/>
      <c r="B64" s="60"/>
      <c r="C64" s="60"/>
      <c r="D64" s="62"/>
      <c r="E64" s="62"/>
      <c r="F64" s="62">
        <v>3.5</v>
      </c>
      <c r="G64" s="62"/>
      <c r="H64" s="63">
        <f>D64*E64*G64/F64*0.00785/1000</f>
        <v>0</v>
      </c>
      <c r="I64" s="61"/>
      <c r="J64" s="65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27" spans="1:35">
      <c r="A65" s="54" t="s">
        <v>146</v>
      </c>
      <c r="B65" s="54" t="s">
        <v>147</v>
      </c>
      <c r="C65" s="54"/>
      <c r="D65" s="54" t="s">
        <v>148</v>
      </c>
      <c r="E65" s="54" t="s">
        <v>149</v>
      </c>
      <c r="F65" s="54" t="s">
        <v>150</v>
      </c>
      <c r="G65" s="54" t="s">
        <v>151</v>
      </c>
      <c r="H65" s="55" t="s">
        <v>169</v>
      </c>
      <c r="I65" s="56" t="s">
        <v>10</v>
      </c>
      <c r="J65" s="56" t="s">
        <v>92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>
      <c r="A66" s="59" t="s">
        <v>170</v>
      </c>
      <c r="B66" s="60" t="s">
        <v>18</v>
      </c>
      <c r="C66" s="60" t="s">
        <v>18</v>
      </c>
      <c r="D66" s="61" t="s">
        <v>157</v>
      </c>
      <c r="E66" s="61" t="s">
        <v>158</v>
      </c>
      <c r="F66" s="61" t="s">
        <v>36</v>
      </c>
      <c r="G66" s="61" t="s">
        <v>36</v>
      </c>
      <c r="H66" s="61" t="s">
        <v>36</v>
      </c>
      <c r="I66" s="61" t="s">
        <v>36</v>
      </c>
      <c r="J66" s="61" t="s">
        <v>36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>
      <c r="A67" s="59"/>
      <c r="B67" s="60"/>
      <c r="C67" s="60"/>
      <c r="D67" s="62"/>
      <c r="E67" s="62"/>
      <c r="F67" s="61" t="s">
        <v>36</v>
      </c>
      <c r="G67" s="61" t="s">
        <v>36</v>
      </c>
      <c r="H67" s="70">
        <f>D67*2*3.1416*E67/1000000</f>
        <v>0</v>
      </c>
      <c r="I67" s="61"/>
      <c r="J67" s="71">
        <f t="shared" ref="J67:J71" si="18">I67*H67</f>
        <v>0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>
      <c r="A68" s="59"/>
      <c r="B68" s="60" t="s">
        <v>21</v>
      </c>
      <c r="C68" s="60" t="s">
        <v>21</v>
      </c>
      <c r="D68" s="61" t="s">
        <v>157</v>
      </c>
      <c r="E68" s="61" t="s">
        <v>158</v>
      </c>
      <c r="F68" s="61" t="s">
        <v>36</v>
      </c>
      <c r="G68" s="61" t="s">
        <v>36</v>
      </c>
      <c r="H68" s="61" t="s">
        <v>36</v>
      </c>
      <c r="I68" s="61" t="s">
        <v>36</v>
      </c>
      <c r="J68" s="61" t="s">
        <v>36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>
      <c r="A69" s="59"/>
      <c r="B69" s="60"/>
      <c r="C69" s="60"/>
      <c r="D69" s="62"/>
      <c r="E69" s="62"/>
      <c r="F69" s="72" t="s">
        <v>36</v>
      </c>
      <c r="G69" s="61" t="s">
        <v>36</v>
      </c>
      <c r="H69" s="70">
        <f>D69*2*3.1416*E69/1000000</f>
        <v>0</v>
      </c>
      <c r="I69" s="61"/>
      <c r="J69" s="71">
        <f t="shared" si="18"/>
        <v>0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>
      <c r="A70" s="59"/>
      <c r="B70" s="60" t="s">
        <v>24</v>
      </c>
      <c r="C70" s="60" t="s">
        <v>24</v>
      </c>
      <c r="D70" s="61" t="s">
        <v>163</v>
      </c>
      <c r="E70" s="61" t="s">
        <v>164</v>
      </c>
      <c r="F70" s="61" t="s">
        <v>158</v>
      </c>
      <c r="G70" s="61" t="s">
        <v>36</v>
      </c>
      <c r="H70" s="63" t="s">
        <v>36</v>
      </c>
      <c r="I70" s="63" t="s">
        <v>36</v>
      </c>
      <c r="J70" s="63" t="s">
        <v>36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>
      <c r="A71" s="59"/>
      <c r="B71" s="60"/>
      <c r="C71" s="60"/>
      <c r="D71" s="62">
        <v>20</v>
      </c>
      <c r="E71" s="62">
        <v>20</v>
      </c>
      <c r="F71" s="62">
        <v>3200</v>
      </c>
      <c r="G71" s="72" t="s">
        <v>36</v>
      </c>
      <c r="H71" s="70">
        <f>(D71+E71)*2*F71/1000000</f>
        <v>0.256</v>
      </c>
      <c r="I71" s="61">
        <v>14</v>
      </c>
      <c r="J71" s="61">
        <f t="shared" si="18"/>
        <v>3.584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>
      <c r="A72" s="59"/>
      <c r="B72" s="60" t="s">
        <v>25</v>
      </c>
      <c r="C72" s="60" t="s">
        <v>25</v>
      </c>
      <c r="D72" s="61" t="s">
        <v>165</v>
      </c>
      <c r="E72" s="61" t="s">
        <v>166</v>
      </c>
      <c r="F72" s="61" t="s">
        <v>158</v>
      </c>
      <c r="G72" s="61" t="s">
        <v>36</v>
      </c>
      <c r="H72" s="61" t="s">
        <v>36</v>
      </c>
      <c r="I72" s="61" t="s">
        <v>36</v>
      </c>
      <c r="J72" s="61" t="s">
        <v>36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>
      <c r="A73" s="59"/>
      <c r="B73" s="60"/>
      <c r="C73" s="60"/>
      <c r="D73" s="62"/>
      <c r="E73" s="62"/>
      <c r="F73" s="62"/>
      <c r="G73" s="61" t="s">
        <v>36</v>
      </c>
      <c r="H73" s="70" t="e">
        <f>D73*F73*2/1000000*C37+E73*F73*2/1000000</f>
        <v>#VALUE!</v>
      </c>
      <c r="I73" s="61"/>
      <c r="J73" s="61" t="e">
        <f>I73*H73</f>
        <v>#VALUE!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>
      <c r="A74" s="59"/>
      <c r="B74" s="60" t="s">
        <v>27</v>
      </c>
      <c r="C74" s="60" t="s">
        <v>27</v>
      </c>
      <c r="D74" s="61" t="s">
        <v>158</v>
      </c>
      <c r="E74" s="61" t="s">
        <v>165</v>
      </c>
      <c r="F74" s="61" t="s">
        <v>36</v>
      </c>
      <c r="G74" s="61" t="s">
        <v>36</v>
      </c>
      <c r="H74" s="61" t="s">
        <v>36</v>
      </c>
      <c r="I74" s="61" t="s">
        <v>36</v>
      </c>
      <c r="J74" s="61" t="s">
        <v>36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 s="43"/>
      <c r="AA74" s="6"/>
      <c r="AB74" s="6"/>
      <c r="AC74" s="6"/>
      <c r="AD74" s="6"/>
      <c r="AE74" s="6"/>
      <c r="AF74" s="6"/>
      <c r="AG74" s="6"/>
      <c r="AH74" s="6"/>
      <c r="AI74" s="6"/>
    </row>
    <row r="75" spans="1:35">
      <c r="A75" s="59"/>
      <c r="B75" s="60"/>
      <c r="C75" s="60"/>
      <c r="D75" s="62"/>
      <c r="E75" s="62"/>
      <c r="F75" s="72" t="s">
        <v>36</v>
      </c>
      <c r="G75" s="72" t="s">
        <v>36</v>
      </c>
      <c r="H75" s="70" t="e">
        <f>D75*E75*2/1000000*C37</f>
        <v>#VALUE!</v>
      </c>
      <c r="I75" s="61"/>
      <c r="J75" s="71" t="e">
        <f>I75*H75</f>
        <v>#VALUE!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36" customHeight="1" spans="1:35">
      <c r="A76" s="73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>
      <c r="A77" s="6"/>
      <c r="B77" s="6"/>
      <c r="C77" s="6"/>
      <c r="D77" s="6"/>
      <c r="E77" s="6"/>
      <c r="F77" s="6"/>
      <c r="G77" s="6"/>
      <c r="H77" s="6"/>
      <c r="I77" s="6"/>
      <c r="J77" s="7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4.25" spans="1:35">
      <c r="A78" s="6"/>
      <c r="B78" s="6"/>
      <c r="C78" s="6"/>
      <c r="D78" s="6"/>
      <c r="E78" s="6"/>
      <c r="F78" s="6"/>
      <c r="G78" s="6"/>
      <c r="H78" s="6"/>
      <c r="I78" s="43"/>
      <c r="J78" s="7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>
      <c r="A79" s="77" t="s">
        <v>171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>
      <c r="A80" s="79" t="s">
        <v>83</v>
      </c>
      <c r="B80" s="79" t="s">
        <v>172</v>
      </c>
      <c r="C80" s="3"/>
      <c r="D80" s="79" t="s">
        <v>9</v>
      </c>
      <c r="E80" s="79" t="s">
        <v>10</v>
      </c>
      <c r="F80" s="79" t="s">
        <v>7</v>
      </c>
      <c r="G80" s="6"/>
      <c r="H80" s="28"/>
      <c r="I80" s="25"/>
      <c r="J80" s="80" t="s">
        <v>10</v>
      </c>
      <c r="K80" s="28" t="s">
        <v>88</v>
      </c>
      <c r="L80" s="28" t="s">
        <v>9</v>
      </c>
      <c r="M80" s="81" t="s">
        <v>173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>
      <c r="A81" s="36">
        <v>1</v>
      </c>
      <c r="B81" s="25" t="s">
        <v>174</v>
      </c>
      <c r="C81" s="3"/>
      <c r="D81" s="25" t="s">
        <v>32</v>
      </c>
      <c r="E81" s="82">
        <v>0.2</v>
      </c>
      <c r="F81" s="25"/>
      <c r="G81" s="6"/>
      <c r="H81" s="25">
        <v>1</v>
      </c>
      <c r="I81" s="25" t="s">
        <v>174</v>
      </c>
      <c r="J81" s="83">
        <v>0.2</v>
      </c>
      <c r="K81" s="84">
        <v>1</v>
      </c>
      <c r="L81" s="28" t="s">
        <v>32</v>
      </c>
      <c r="M81" s="28">
        <f t="shared" ref="M81:M87" si="19">J81*K81</f>
        <v>0.2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>
      <c r="A82" s="36">
        <v>2</v>
      </c>
      <c r="B82" s="25" t="s">
        <v>175</v>
      </c>
      <c r="C82" s="3"/>
      <c r="D82" s="25" t="s">
        <v>32</v>
      </c>
      <c r="E82" s="82">
        <v>0.02</v>
      </c>
      <c r="F82" s="25"/>
      <c r="G82" s="6"/>
      <c r="H82" s="25">
        <v>2</v>
      </c>
      <c r="I82" s="25" t="s">
        <v>176</v>
      </c>
      <c r="J82" s="83">
        <v>1</v>
      </c>
      <c r="K82" s="28">
        <v>5</v>
      </c>
      <c r="L82" s="28" t="s">
        <v>32</v>
      </c>
      <c r="M82" s="28">
        <f t="shared" si="19"/>
        <v>5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>
      <c r="A83" s="36">
        <v>3</v>
      </c>
      <c r="B83" s="25" t="s">
        <v>177</v>
      </c>
      <c r="C83" s="3"/>
      <c r="D83" s="25" t="s">
        <v>32</v>
      </c>
      <c r="E83" s="25">
        <v>0.1</v>
      </c>
      <c r="F83" s="25"/>
      <c r="G83" s="6"/>
      <c r="H83" s="85">
        <v>3</v>
      </c>
      <c r="I83" s="85" t="s">
        <v>178</v>
      </c>
      <c r="J83" s="86">
        <v>0.2</v>
      </c>
      <c r="K83" s="87">
        <v>70</v>
      </c>
      <c r="L83" s="87" t="s">
        <v>32</v>
      </c>
      <c r="M83" s="87">
        <f t="shared" si="19"/>
        <v>14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>
      <c r="A84" s="36">
        <v>4</v>
      </c>
      <c r="B84" s="25" t="s">
        <v>179</v>
      </c>
      <c r="C84" s="3"/>
      <c r="D84" s="25" t="s">
        <v>32</v>
      </c>
      <c r="E84" s="25">
        <v>0.5</v>
      </c>
      <c r="F84" s="25"/>
      <c r="G84" s="6"/>
      <c r="H84" s="88">
        <v>4</v>
      </c>
      <c r="I84" s="88" t="s">
        <v>180</v>
      </c>
      <c r="J84" s="89">
        <v>15</v>
      </c>
      <c r="K84" s="90">
        <v>0</v>
      </c>
      <c r="L84" s="90" t="s">
        <v>43</v>
      </c>
      <c r="M84" s="90">
        <f t="shared" si="19"/>
        <v>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>
      <c r="A85" s="36">
        <v>5</v>
      </c>
      <c r="B85" s="25" t="s">
        <v>181</v>
      </c>
      <c r="C85" s="3"/>
      <c r="D85" s="25" t="s">
        <v>32</v>
      </c>
      <c r="E85" s="25">
        <v>0.8</v>
      </c>
      <c r="F85" s="25"/>
      <c r="G85" s="6"/>
      <c r="H85" s="88">
        <v>5</v>
      </c>
      <c r="I85" s="88" t="s">
        <v>182</v>
      </c>
      <c r="J85" s="89">
        <v>25</v>
      </c>
      <c r="K85" s="90">
        <v>0</v>
      </c>
      <c r="L85" s="90" t="s">
        <v>43</v>
      </c>
      <c r="M85" s="90">
        <f t="shared" si="19"/>
        <v>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>
      <c r="A86" s="36">
        <v>6</v>
      </c>
      <c r="B86" s="25" t="s">
        <v>183</v>
      </c>
      <c r="C86" s="3"/>
      <c r="D86" s="25" t="s">
        <v>32</v>
      </c>
      <c r="E86" s="25">
        <v>0.8</v>
      </c>
      <c r="F86" s="25"/>
      <c r="G86" s="6"/>
      <c r="H86" s="88">
        <v>6</v>
      </c>
      <c r="I86" s="88" t="s">
        <v>184</v>
      </c>
      <c r="J86" s="89">
        <v>1.5</v>
      </c>
      <c r="K86" s="90">
        <v>3</v>
      </c>
      <c r="L86" s="90" t="s">
        <v>185</v>
      </c>
      <c r="M86" s="90">
        <f t="shared" si="19"/>
        <v>4.5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>
      <c r="A87" s="36">
        <v>7</v>
      </c>
      <c r="B87" s="25" t="s">
        <v>186</v>
      </c>
      <c r="C87" s="3"/>
      <c r="D87" s="25" t="s">
        <v>187</v>
      </c>
      <c r="E87" s="25">
        <v>3</v>
      </c>
      <c r="F87" s="25" t="s">
        <v>188</v>
      </c>
      <c r="G87" s="6"/>
      <c r="H87" s="88">
        <v>7</v>
      </c>
      <c r="I87" s="88" t="s">
        <v>189</v>
      </c>
      <c r="J87" s="91">
        <v>15</v>
      </c>
      <c r="K87" s="90">
        <v>1</v>
      </c>
      <c r="L87" s="90" t="s">
        <v>190</v>
      </c>
      <c r="M87" s="90">
        <f t="shared" si="19"/>
        <v>15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>
      <c r="A88" s="36">
        <v>8</v>
      </c>
      <c r="B88" s="25" t="s">
        <v>191</v>
      </c>
      <c r="C88" s="3"/>
      <c r="D88" s="25" t="s">
        <v>187</v>
      </c>
      <c r="E88" s="25">
        <v>7</v>
      </c>
      <c r="F88" s="25" t="s">
        <v>192</v>
      </c>
      <c r="G88" s="6"/>
      <c r="H88" s="6"/>
      <c r="I88" s="43"/>
      <c r="J88" s="76"/>
      <c r="K88" s="6"/>
      <c r="L88" s="6"/>
      <c r="M88" s="6">
        <f>SUM(M81:M87)</f>
        <v>38.7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4.25" spans="1:25">
      <c r="A89" s="6"/>
      <c r="B89" s="6"/>
      <c r="C89" s="6"/>
      <c r="D89" s="6"/>
      <c r="E89" s="6"/>
      <c r="F89" s="6"/>
      <c r="G89" s="6"/>
      <c r="H89" s="6"/>
      <c r="I89" s="43"/>
      <c r="J89" s="7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>
      <c r="A90" s="92" t="s">
        <v>193</v>
      </c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</row>
    <row r="91" spans="1:25">
      <c r="A91" s="79" t="s">
        <v>83</v>
      </c>
      <c r="B91" s="79" t="s">
        <v>172</v>
      </c>
      <c r="C91" s="3"/>
      <c r="D91" s="79" t="s">
        <v>9</v>
      </c>
      <c r="E91" s="21" t="s">
        <v>92</v>
      </c>
      <c r="F91" s="21" t="s">
        <v>88</v>
      </c>
      <c r="G91" s="93" t="s">
        <v>7</v>
      </c>
      <c r="H91" s="94" t="s">
        <v>194</v>
      </c>
      <c r="I91" s="24"/>
      <c r="J91" s="24"/>
      <c r="K91" s="24"/>
      <c r="L91" s="24"/>
      <c r="M91" s="24"/>
      <c r="N91" s="24"/>
      <c r="O91" s="24"/>
      <c r="P91" s="24"/>
      <c r="Q91" s="6"/>
      <c r="R91" s="6"/>
      <c r="S91" s="6"/>
      <c r="T91" s="6"/>
      <c r="U91" s="6"/>
      <c r="V91" s="6"/>
      <c r="W91" s="6"/>
      <c r="X91" s="6"/>
      <c r="Y91" s="6"/>
    </row>
    <row r="92" ht="27" spans="1:25">
      <c r="A92" s="3"/>
      <c r="B92" s="3"/>
      <c r="C92" s="3"/>
      <c r="D92" s="3"/>
      <c r="E92" s="3"/>
      <c r="F92" s="3"/>
      <c r="G92" s="3"/>
      <c r="H92" s="21" t="s">
        <v>89</v>
      </c>
      <c r="I92" s="21" t="s">
        <v>195</v>
      </c>
      <c r="J92" s="95" t="s">
        <v>196</v>
      </c>
      <c r="K92" s="21" t="s">
        <v>197</v>
      </c>
      <c r="L92" s="21" t="s">
        <v>198</v>
      </c>
      <c r="M92" s="21" t="s">
        <v>199</v>
      </c>
      <c r="N92" s="21" t="s">
        <v>200</v>
      </c>
      <c r="O92" s="96" t="s">
        <v>92</v>
      </c>
      <c r="P92" s="21" t="s">
        <v>7</v>
      </c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25">
        <v>1</v>
      </c>
      <c r="B93" s="25" t="s">
        <v>201</v>
      </c>
      <c r="C93" s="3"/>
      <c r="D93" s="25" t="s">
        <v>19</v>
      </c>
      <c r="E93" s="97"/>
      <c r="F93" s="97"/>
      <c r="G93" s="25"/>
      <c r="H93" s="25"/>
      <c r="I93" s="25"/>
      <c r="J93" s="83"/>
      <c r="K93" s="25">
        <v>0</v>
      </c>
      <c r="L93" s="25">
        <v>1000</v>
      </c>
      <c r="M93" s="25">
        <v>0</v>
      </c>
      <c r="N93" s="25">
        <v>12</v>
      </c>
      <c r="O93" s="25">
        <v>0</v>
      </c>
      <c r="P93" s="28"/>
      <c r="Q93" s="6"/>
      <c r="R93" s="6"/>
      <c r="S93" s="6"/>
      <c r="T93" s="6"/>
      <c r="U93" s="6"/>
      <c r="V93" s="6"/>
      <c r="W93" s="6"/>
      <c r="X93" s="6"/>
      <c r="Y93" s="6"/>
    </row>
    <row r="94" spans="1:25">
      <c r="A94" s="25">
        <v>2</v>
      </c>
      <c r="B94" s="25" t="s">
        <v>202</v>
      </c>
      <c r="C94" s="3"/>
      <c r="D94" s="25" t="s">
        <v>19</v>
      </c>
      <c r="E94" s="97">
        <v>10</v>
      </c>
      <c r="F94" s="97"/>
      <c r="G94" s="25"/>
      <c r="H94" s="25">
        <v>1200</v>
      </c>
      <c r="I94" s="25">
        <v>500</v>
      </c>
      <c r="J94" s="98">
        <v>160</v>
      </c>
      <c r="K94" s="25">
        <f>(J94*I94*H94)/1000000000</f>
        <v>0.096</v>
      </c>
      <c r="L94" s="25">
        <v>15</v>
      </c>
      <c r="M94" s="25">
        <f>K94*L94</f>
        <v>1.44</v>
      </c>
      <c r="N94" s="25">
        <v>15</v>
      </c>
      <c r="O94" s="25">
        <f>N94*M94*2/3</f>
        <v>14.4</v>
      </c>
      <c r="P94" s="28"/>
      <c r="Q94" s="6"/>
      <c r="R94" s="6"/>
      <c r="S94" s="6"/>
      <c r="T94" s="6"/>
      <c r="U94" s="6"/>
      <c r="V94" s="6"/>
      <c r="W94" s="6"/>
      <c r="X94" s="6"/>
      <c r="Y94" s="6"/>
    </row>
    <row r="95" spans="1:25">
      <c r="A95" s="25">
        <v>3</v>
      </c>
      <c r="B95" s="25" t="s">
        <v>203</v>
      </c>
      <c r="C95" s="3"/>
      <c r="D95" s="32" t="s">
        <v>32</v>
      </c>
      <c r="E95" s="25">
        <v>0.5</v>
      </c>
      <c r="F95" s="25">
        <v>8</v>
      </c>
      <c r="G95" s="25">
        <v>4</v>
      </c>
      <c r="H95" s="43"/>
      <c r="I95" s="43"/>
      <c r="J95" s="75"/>
      <c r="K95" s="43"/>
      <c r="L95" s="43"/>
      <c r="M95" s="43"/>
      <c r="N95" s="43"/>
      <c r="O95" s="43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>
      <c r="A96" s="6"/>
      <c r="B96" s="6"/>
      <c r="C96" s="6"/>
      <c r="D96" s="6"/>
      <c r="E96" s="6"/>
      <c r="F96" s="6"/>
      <c r="G96" s="6"/>
      <c r="H96" s="6"/>
      <c r="I96" s="43"/>
      <c r="J96" s="7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27" spans="1:25">
      <c r="A97" s="79" t="s">
        <v>83</v>
      </c>
      <c r="B97" s="21" t="s">
        <v>204</v>
      </c>
      <c r="C97" s="3"/>
      <c r="D97" s="79" t="s">
        <v>205</v>
      </c>
      <c r="E97" s="79" t="s">
        <v>206</v>
      </c>
      <c r="F97" s="79" t="s">
        <v>207</v>
      </c>
      <c r="G97" s="21" t="s">
        <v>208</v>
      </c>
      <c r="H97" s="6"/>
      <c r="I97" s="6"/>
      <c r="J97" s="75" t="s">
        <v>209</v>
      </c>
      <c r="K97" s="6" t="s">
        <v>210</v>
      </c>
      <c r="L97" s="6">
        <f>Z51</f>
        <v>218.104257233834</v>
      </c>
      <c r="M97" s="6">
        <f>L97*(G19+G20+G21+G22+G23+G24)</f>
        <v>71.9744048871651</v>
      </c>
      <c r="N97" s="99">
        <f>L97+M97</f>
        <v>290.078662120999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>
      <c r="A98" s="3"/>
      <c r="B98" s="3"/>
      <c r="C98" s="3"/>
      <c r="D98" s="82">
        <v>133</v>
      </c>
      <c r="E98" s="82">
        <v>60</v>
      </c>
      <c r="F98" s="82">
        <v>16</v>
      </c>
      <c r="G98" s="25">
        <v>6</v>
      </c>
      <c r="H98" s="6"/>
      <c r="I98" s="6"/>
      <c r="J98" s="75" t="s">
        <v>211</v>
      </c>
      <c r="K98" s="6" t="s">
        <v>212</v>
      </c>
      <c r="L98" s="6">
        <f>M88</f>
        <v>38.7</v>
      </c>
      <c r="M98" s="6">
        <f>L98*(G20+G21+G22+G23+G24+G19)</f>
        <v>12.771</v>
      </c>
      <c r="N98" s="99">
        <f>L98+M98</f>
        <v>51.471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4.25" spans="1:25">
      <c r="A99" s="25">
        <v>1</v>
      </c>
      <c r="B99" s="100" t="s">
        <v>213</v>
      </c>
      <c r="C99" s="3"/>
      <c r="D99" s="36" t="s">
        <v>214</v>
      </c>
      <c r="E99" s="3"/>
      <c r="F99" s="3"/>
      <c r="G99" s="101">
        <f>(D98+E98+5)*(E98+F98+3)*2*G98/10000</f>
        <v>18.7704</v>
      </c>
      <c r="H99" s="6"/>
      <c r="I99" s="6"/>
      <c r="J99" s="75" t="s">
        <v>215</v>
      </c>
      <c r="K99" s="6" t="s">
        <v>216</v>
      </c>
      <c r="L99" s="6">
        <f>G99+O94+G95</f>
        <v>37.1704</v>
      </c>
      <c r="M99" s="6">
        <f>L99*(G21+G22+G23+G24+G19+G20)</f>
        <v>12.266232</v>
      </c>
      <c r="N99" s="99">
        <f>L99+M99</f>
        <v>49.436632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>
      <c r="A100" s="25">
        <v>2</v>
      </c>
      <c r="B100" s="25" t="s">
        <v>217</v>
      </c>
      <c r="C100" s="3"/>
      <c r="D100" s="25" t="s">
        <v>218</v>
      </c>
      <c r="E100" s="3"/>
      <c r="F100" s="3"/>
      <c r="G100" s="102">
        <f>(D98+2.54)*(E98+2.54)*G98/10000</f>
        <v>5.08600296</v>
      </c>
      <c r="H100" s="6"/>
      <c r="I100" s="6"/>
      <c r="J100" s="75"/>
      <c r="K100" s="6"/>
      <c r="L100" s="6"/>
      <c r="M100" s="6"/>
      <c r="N100" s="99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>
      <c r="A101" s="6"/>
      <c r="B101" s="6"/>
      <c r="C101" s="6"/>
      <c r="D101" s="6"/>
      <c r="E101" s="6"/>
      <c r="F101" s="6"/>
      <c r="G101" s="6"/>
      <c r="H101" s="6"/>
      <c r="I101" s="43"/>
      <c r="J101" s="76"/>
      <c r="K101" s="6"/>
      <c r="L101" s="6"/>
      <c r="M101" s="6" t="s">
        <v>219</v>
      </c>
      <c r="N101" s="103">
        <f>SUM(N97:N100)</f>
        <v>390.986294120999</v>
      </c>
      <c r="O101" s="6"/>
      <c r="P101" s="6"/>
      <c r="Q101" s="6"/>
      <c r="R101" s="6"/>
      <c r="S101" s="104"/>
      <c r="T101" s="6"/>
      <c r="U101" s="24"/>
      <c r="V101" s="24"/>
      <c r="W101" s="6"/>
      <c r="X101" s="6"/>
      <c r="Y101" s="6"/>
    </row>
    <row r="102" ht="16.5" spans="1: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</sheetData>
  <mergeCells count="91">
    <mergeCell ref="A1:H1"/>
    <mergeCell ref="I1:M1"/>
    <mergeCell ref="M2:P2"/>
    <mergeCell ref="M5:P5"/>
    <mergeCell ref="M6:P6"/>
    <mergeCell ref="M9:P9"/>
    <mergeCell ref="M10:P10"/>
    <mergeCell ref="M11:P11"/>
    <mergeCell ref="M12:P12"/>
    <mergeCell ref="M13:P13"/>
    <mergeCell ref="M14:P14"/>
    <mergeCell ref="M15:P15"/>
    <mergeCell ref="M16:P16"/>
    <mergeCell ref="M17:P17"/>
    <mergeCell ref="M18:P18"/>
    <mergeCell ref="D19:F19"/>
    <mergeCell ref="M19:P19"/>
    <mergeCell ref="D20:F20"/>
    <mergeCell ref="M20:P20"/>
    <mergeCell ref="D21:F21"/>
    <mergeCell ref="M21:P21"/>
    <mergeCell ref="D22:F22"/>
    <mergeCell ref="M22:P22"/>
    <mergeCell ref="D23:F23"/>
    <mergeCell ref="D24:F24"/>
    <mergeCell ref="A25:Z25"/>
    <mergeCell ref="A26:J26"/>
    <mergeCell ref="K26:M26"/>
    <mergeCell ref="N26:P26"/>
    <mergeCell ref="Q26:S26"/>
    <mergeCell ref="T26:V26"/>
    <mergeCell ref="W26:Y26"/>
    <mergeCell ref="A53:Y53"/>
    <mergeCell ref="B54:C54"/>
    <mergeCell ref="L54:N54"/>
    <mergeCell ref="O54:Q54"/>
    <mergeCell ref="R54:T54"/>
    <mergeCell ref="L58:N58"/>
    <mergeCell ref="O58:Q58"/>
    <mergeCell ref="R58:T58"/>
    <mergeCell ref="L62:M62"/>
    <mergeCell ref="L63:M63"/>
    <mergeCell ref="B65:C65"/>
    <mergeCell ref="A76:Y76"/>
    <mergeCell ref="A79:Y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90:Y90"/>
    <mergeCell ref="H91:P91"/>
    <mergeCell ref="B93:C93"/>
    <mergeCell ref="B94:C94"/>
    <mergeCell ref="B95:C95"/>
    <mergeCell ref="B99:C99"/>
    <mergeCell ref="D99:F99"/>
    <mergeCell ref="B100:C100"/>
    <mergeCell ref="D100:F100"/>
    <mergeCell ref="A5:A12"/>
    <mergeCell ref="A13:A17"/>
    <mergeCell ref="A55:A64"/>
    <mergeCell ref="A66:A75"/>
    <mergeCell ref="A91:A92"/>
    <mergeCell ref="A97:A98"/>
    <mergeCell ref="B3:B6"/>
    <mergeCell ref="B7:B12"/>
    <mergeCell ref="D91:D92"/>
    <mergeCell ref="E91:E92"/>
    <mergeCell ref="F91:F92"/>
    <mergeCell ref="G91:G92"/>
    <mergeCell ref="I5:I11"/>
    <mergeCell ref="I12:I17"/>
    <mergeCell ref="I18:I22"/>
    <mergeCell ref="Z26:Z27"/>
    <mergeCell ref="B57:C58"/>
    <mergeCell ref="B59:C60"/>
    <mergeCell ref="B55:C56"/>
    <mergeCell ref="B66:C67"/>
    <mergeCell ref="B68:C69"/>
    <mergeCell ref="B70:C71"/>
    <mergeCell ref="B61:C62"/>
    <mergeCell ref="B72:C73"/>
    <mergeCell ref="B63:C64"/>
    <mergeCell ref="B74:C75"/>
    <mergeCell ref="B91:C92"/>
    <mergeCell ref="B97:C9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小橘子</cp:lastModifiedBy>
  <dcterms:created xsi:type="dcterms:W3CDTF">2025-06-24T08:16:00Z</dcterms:created>
  <dcterms:modified xsi:type="dcterms:W3CDTF">2026-03-23T02:52:27Z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A642E672C31E42E8B90F82B6C041055B_13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