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bowen/My Drive (bowen.anthony@gmail.com)/R Programming/SA55-pemivibart-comparison/raw-data/"/>
    </mc:Choice>
  </mc:AlternateContent>
  <xr:revisionPtr revIDLastSave="0" documentId="13_ncr:1_{38C8775E-5ADA-604D-BB60-650DA2DC5D61}" xr6:coauthVersionLast="47" xr6:coauthVersionMax="47" xr10:uidLastSave="{00000000-0000-0000-0000-000000000000}"/>
  <bookViews>
    <workbookView xWindow="0" yWindow="1220" windowWidth="25960" windowHeight="17440" activeTab="1" xr2:uid="{BCDDD864-CCDC-D247-B0F9-B43C9F779A23}"/>
  </bookViews>
  <sheets>
    <sheet name="SA55 concentration calc" sheetId="3" r:id="rId1"/>
    <sheet name="Pemivibart concentration cal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L3" i="4"/>
  <c r="K3" i="4"/>
  <c r="K18" i="3"/>
  <c r="K17" i="3" s="1"/>
  <c r="K16" i="3" s="1"/>
  <c r="K15" i="3" s="1"/>
  <c r="N2" i="3"/>
  <c r="L18" i="3"/>
  <c r="N18" i="3" s="1"/>
  <c r="O18" i="3" s="1"/>
  <c r="N9" i="3"/>
  <c r="O9" i="3" s="1"/>
  <c r="N8" i="3"/>
  <c r="P8" i="3" s="1"/>
  <c r="N7" i="3"/>
  <c r="O7" i="3" s="1"/>
  <c r="N6" i="3"/>
  <c r="O6" i="3" s="1"/>
  <c r="N5" i="3"/>
  <c r="O5" i="3" s="1"/>
  <c r="N4" i="3"/>
  <c r="O4" i="3" s="1"/>
  <c r="N3" i="3"/>
  <c r="P3" i="3" s="1"/>
  <c r="O2" i="3"/>
  <c r="J7" i="3"/>
  <c r="J6" i="3"/>
  <c r="J5" i="3"/>
  <c r="L17" i="3" l="1"/>
  <c r="P2" i="3"/>
  <c r="P18" i="3"/>
  <c r="O3" i="3"/>
  <c r="P4" i="3"/>
  <c r="O8" i="3"/>
  <c r="P9" i="3"/>
  <c r="P5" i="3"/>
  <c r="P6" i="3"/>
  <c r="P7" i="3"/>
  <c r="L16" i="3" l="1"/>
  <c r="N17" i="3"/>
  <c r="O17" i="3" l="1"/>
  <c r="P17" i="3"/>
  <c r="L15" i="3"/>
  <c r="N15" i="3" s="1"/>
  <c r="N16" i="3"/>
  <c r="O16" i="3" l="1"/>
  <c r="P16" i="3"/>
  <c r="P15" i="3"/>
  <c r="O15" i="3"/>
</calcChain>
</file>

<file path=xl/sharedStrings.xml><?xml version="1.0" encoding="utf-8"?>
<sst xmlns="http://schemas.openxmlformats.org/spreadsheetml/2006/main" count="101" uniqueCount="48">
  <si>
    <t>https://www.fda.gov/media/177067/download</t>
  </si>
  <si>
    <t>pemivibart</t>
  </si>
  <si>
    <t>adintrevimab</t>
  </si>
  <si>
    <t>sa55</t>
  </si>
  <si>
    <t>initial dose (mg)</t>
  </si>
  <si>
    <t>route</t>
  </si>
  <si>
    <t>IV</t>
  </si>
  <si>
    <t>IM</t>
  </si>
  <si>
    <t>drug</t>
  </si>
  <si>
    <t>fda</t>
  </si>
  <si>
    <t>cmax (ug/mL)</t>
  </si>
  <si>
    <t>Vd (L)</t>
  </si>
  <si>
    <t>tixagevimab</t>
  </si>
  <si>
    <t>cilgavimab</t>
  </si>
  <si>
    <t>https://pmc.ncbi.nlm.nih.gov/articles/PMC10127981/</t>
  </si>
  <si>
    <t>https://pmc.ncbi.nlm.nih.gov/articles/PMC8556815/</t>
  </si>
  <si>
    <t>casirivimab</t>
  </si>
  <si>
    <t>imdevimab</t>
  </si>
  <si>
    <t>SQ</t>
  </si>
  <si>
    <t>citation</t>
  </si>
  <si>
    <t>source</t>
  </si>
  <si>
    <t>link</t>
  </si>
  <si>
    <t xml:space="preserve">Schmidt P, Gong J, Narayan K, et al. Safety, Pharmacokinetics, Serum Neutralizing Titers, and Immunogenicity of Adintrevimab, a Monoclonal Antibody Targeting SARS-CoV-2: A Randomized, Double-Blind, Placebo-Controlled, Phase 1 Dose-escalation Study in Healthy Adults. Infect Dis Ther 2023;12(5):1365–77. </t>
  </si>
  <si>
    <t>published trial</t>
  </si>
  <si>
    <t xml:space="preserve">Deeks ED. Casirivimab/Imdevimab: First Approval. Drugs 2021;81(17):2047–55. </t>
  </si>
  <si>
    <t>FDA. Emergency Use Authorization (EUA) for PEMGARDA Center for Drug Evaluation and Research (CDER) Review Memorandum [Internet]. [cited 2025 Jan 9];Available from: https://www.fda.gov/media/181308/download?attachment</t>
  </si>
  <si>
    <t>https://www.fda.gov/media/154701/download</t>
  </si>
  <si>
    <t>FDA. Fact sheet for Evusheld  [Internet]. [cited 2025 Jan 9]</t>
  </si>
  <si>
    <t>ESTIMATED concentrations for SA55:</t>
  </si>
  <si>
    <t>c day 28 (ug/mL)</t>
  </si>
  <si>
    <t>c day 90 (ug/mL)</t>
  </si>
  <si>
    <t>time to cmax (days)</t>
  </si>
  <si>
    <t>half-life (days)</t>
  </si>
  <si>
    <t>half-life estimate</t>
  </si>
  <si>
    <t>Vd estimate</t>
  </si>
  <si>
    <t>mean from IV mAb therapies</t>
  </si>
  <si>
    <t xml:space="preserve">Schmidt P, Li Y, Popejoy M. Immunobridging for Pemivibart, a Monoclonal Antibody for Prevention of Covid-19. New England Journal of Medicine 2024;391(19):1860–2. </t>
  </si>
  <si>
    <t>https://pmc.ncbi.nlm.nih.gov/articles/PMC11687646/</t>
  </si>
  <si>
    <t>cmax estimate (ug/mL)</t>
  </si>
  <si>
    <t>day 28 estimate (ug/mL)</t>
  </si>
  <si>
    <t>day 90 estimate (ug/mL)</t>
  </si>
  <si>
    <t>c day 1 (ug/mL)</t>
  </si>
  <si>
    <t>JN.1 IC50 (ng/mL)</t>
  </si>
  <si>
    <t>c day 1</t>
  </si>
  <si>
    <t>c day 28</t>
  </si>
  <si>
    <t>c day 90</t>
  </si>
  <si>
    <t>JN.1 variant normalized concentration (fold JN.1 IC50)</t>
  </si>
  <si>
    <t>actual concentration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</si>
</sst>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3" fillId="0" borderId="0" xfId="0" applyFont="1"/>
    <xf numFmtId="1" fontId="3" fillId="0" borderId="0" xfId="0" applyNumberFormat="1" applyFont="1"/>
    <xf numFmtId="1" fontId="3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2"/>
    <xf numFmtId="0" fontId="0" fillId="0" borderId="0" xfId="0" applyFont="1"/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a.gov/media/177067/download" TargetMode="External"/><Relationship Id="rId3" Type="http://schemas.openxmlformats.org/officeDocument/2006/relationships/hyperlink" Target="https://pmc.ncbi.nlm.nih.gov/articles/PMC10127981/" TargetMode="External"/><Relationship Id="rId7" Type="http://schemas.openxmlformats.org/officeDocument/2006/relationships/hyperlink" Target="https://pmc.ncbi.nlm.nih.gov/articles/PMC8556815/" TargetMode="External"/><Relationship Id="rId2" Type="http://schemas.openxmlformats.org/officeDocument/2006/relationships/hyperlink" Target="https://pmc.ncbi.nlm.nih.gov/articles/PMC10127981/" TargetMode="External"/><Relationship Id="rId1" Type="http://schemas.openxmlformats.org/officeDocument/2006/relationships/hyperlink" Target="https://pmc.ncbi.nlm.nih.gov/articles/PMC10127981/" TargetMode="External"/><Relationship Id="rId6" Type="http://schemas.openxmlformats.org/officeDocument/2006/relationships/hyperlink" Target="https://pmc.ncbi.nlm.nih.gov/articles/PMC8556815/" TargetMode="External"/><Relationship Id="rId5" Type="http://schemas.openxmlformats.org/officeDocument/2006/relationships/hyperlink" Target="https://pmc.ncbi.nlm.nih.gov/articles/PMC8556815/" TargetMode="External"/><Relationship Id="rId10" Type="http://schemas.openxmlformats.org/officeDocument/2006/relationships/hyperlink" Target="https://www.fda.gov/media/154701/download" TargetMode="External"/><Relationship Id="rId4" Type="http://schemas.openxmlformats.org/officeDocument/2006/relationships/hyperlink" Target="https://pmc.ncbi.nlm.nih.gov/articles/PMC8556815/" TargetMode="External"/><Relationship Id="rId9" Type="http://schemas.openxmlformats.org/officeDocument/2006/relationships/hyperlink" Target="https://www.fda.gov/media/154701/downloa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mc.ncbi.nlm.nih.gov/articles/PMC116876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B9FC-FC63-F540-B107-BA022669BD0E}">
  <dimension ref="A1:P24"/>
  <sheetViews>
    <sheetView workbookViewId="0">
      <selection activeCell="F31" sqref="F31"/>
    </sheetView>
  </sheetViews>
  <sheetFormatPr baseColWidth="10" defaultRowHeight="16" x14ac:dyDescent="0.2"/>
  <cols>
    <col min="4" max="4" width="15.6640625" bestFit="1" customWidth="1"/>
    <col min="5" max="5" width="14" bestFit="1" customWidth="1"/>
    <col min="7" max="7" width="12.1640625" bestFit="1" customWidth="1"/>
    <col min="8" max="8" width="12.1640625" customWidth="1"/>
    <col min="9" max="9" width="14.1640625" bestFit="1" customWidth="1"/>
    <col min="10" max="10" width="17" bestFit="1" customWidth="1"/>
    <col min="11" max="12" width="12.1640625" customWidth="1"/>
    <col min="13" max="13" width="17" bestFit="1" customWidth="1"/>
  </cols>
  <sheetData>
    <row r="1" spans="1:16" x14ac:dyDescent="0.2">
      <c r="A1" t="s">
        <v>19</v>
      </c>
      <c r="B1" t="s">
        <v>21</v>
      </c>
      <c r="C1" t="s">
        <v>20</v>
      </c>
      <c r="D1" t="s">
        <v>8</v>
      </c>
      <c r="E1" t="s">
        <v>4</v>
      </c>
      <c r="F1" t="s">
        <v>5</v>
      </c>
      <c r="G1" t="s">
        <v>10</v>
      </c>
      <c r="H1" t="s">
        <v>29</v>
      </c>
      <c r="I1" t="s">
        <v>30</v>
      </c>
      <c r="J1" t="s">
        <v>31</v>
      </c>
      <c r="K1" t="s">
        <v>32</v>
      </c>
      <c r="L1" t="s">
        <v>11</v>
      </c>
      <c r="N1" t="s">
        <v>38</v>
      </c>
      <c r="O1" t="s">
        <v>39</v>
      </c>
      <c r="P1" t="s">
        <v>40</v>
      </c>
    </row>
    <row r="2" spans="1:16" x14ac:dyDescent="0.2">
      <c r="A2" t="s">
        <v>25</v>
      </c>
      <c r="B2" s="8" t="s">
        <v>0</v>
      </c>
      <c r="C2" s="3" t="s">
        <v>9</v>
      </c>
      <c r="D2" s="3" t="s">
        <v>1</v>
      </c>
      <c r="E2" s="4">
        <v>4500</v>
      </c>
      <c r="F2" s="3" t="s">
        <v>6</v>
      </c>
      <c r="G2" s="3">
        <v>1750</v>
      </c>
      <c r="H2" s="3">
        <v>460</v>
      </c>
      <c r="I2" s="3">
        <v>175</v>
      </c>
      <c r="J2" s="3"/>
      <c r="K2">
        <v>44.8</v>
      </c>
      <c r="L2">
        <v>5.54</v>
      </c>
      <c r="N2">
        <f>E2/L2</f>
        <v>812.27436823104688</v>
      </c>
      <c r="O2">
        <f>N2*(0.5^(28/K2))</f>
        <v>526.69476497559049</v>
      </c>
      <c r="P2">
        <f>N2*(0.5^(90/K2))</f>
        <v>201.81571918705151</v>
      </c>
    </row>
    <row r="3" spans="1:16" x14ac:dyDescent="0.2">
      <c r="A3" t="s">
        <v>27</v>
      </c>
      <c r="B3" s="8" t="s">
        <v>26</v>
      </c>
      <c r="C3" s="3" t="s">
        <v>9</v>
      </c>
      <c r="D3" s="3" t="s">
        <v>12</v>
      </c>
      <c r="E3" s="4">
        <v>300</v>
      </c>
      <c r="F3" s="3" t="s">
        <v>7</v>
      </c>
      <c r="G3" s="3">
        <v>21.9</v>
      </c>
      <c r="H3" s="3"/>
      <c r="I3" s="3"/>
      <c r="J3" s="3">
        <v>14.9</v>
      </c>
      <c r="K3" s="3">
        <v>87.9</v>
      </c>
      <c r="L3" s="3">
        <v>7.7</v>
      </c>
      <c r="N3">
        <f>E3/L3</f>
        <v>38.961038961038959</v>
      </c>
      <c r="O3">
        <f>N3*(0.5^(28/K3))</f>
        <v>31.242033294323697</v>
      </c>
      <c r="P3">
        <f>N3*(0.5^(90/K3))</f>
        <v>19.160581753213073</v>
      </c>
    </row>
    <row r="4" spans="1:16" x14ac:dyDescent="0.2">
      <c r="A4" t="s">
        <v>27</v>
      </c>
      <c r="B4" s="8" t="s">
        <v>26</v>
      </c>
      <c r="C4" s="3" t="s">
        <v>9</v>
      </c>
      <c r="D4" s="3" t="s">
        <v>13</v>
      </c>
      <c r="E4" s="4">
        <v>300</v>
      </c>
      <c r="F4" s="3" t="s">
        <v>7</v>
      </c>
      <c r="G4" s="3">
        <v>20.3</v>
      </c>
      <c r="H4" s="3"/>
      <c r="I4" s="3"/>
      <c r="J4" s="3">
        <v>15</v>
      </c>
      <c r="K4" s="3">
        <v>82.9</v>
      </c>
      <c r="L4" s="3">
        <v>8.6999999999999993</v>
      </c>
      <c r="N4">
        <f>E4/L4</f>
        <v>34.482758620689658</v>
      </c>
      <c r="O4">
        <f>N4*(0.5^(28/K4))</f>
        <v>27.2852045965186</v>
      </c>
      <c r="P4">
        <f>N4*(0.5^(90/K4))</f>
        <v>16.247636166214438</v>
      </c>
    </row>
    <row r="5" spans="1:16" x14ac:dyDescent="0.2">
      <c r="A5" t="s">
        <v>22</v>
      </c>
      <c r="B5" s="8" t="s">
        <v>14</v>
      </c>
      <c r="C5" s="3" t="s">
        <v>23</v>
      </c>
      <c r="D5" s="3" t="s">
        <v>2</v>
      </c>
      <c r="E5" s="4">
        <v>300</v>
      </c>
      <c r="F5" s="3" t="s">
        <v>7</v>
      </c>
      <c r="G5" s="3">
        <v>49.98</v>
      </c>
      <c r="H5" s="3"/>
      <c r="I5" s="3"/>
      <c r="J5" s="3">
        <f>311.65/24</f>
        <v>12.985416666666666</v>
      </c>
      <c r="K5" s="3">
        <v>95.7</v>
      </c>
      <c r="L5" s="3">
        <v>6.19909</v>
      </c>
      <c r="N5">
        <f>E5/L5</f>
        <v>48.394199793840706</v>
      </c>
      <c r="O5">
        <f>N5*(0.5^(28/K5))</f>
        <v>39.510967225542089</v>
      </c>
      <c r="P5">
        <f>N5*(0.5^(90/K5))</f>
        <v>25.216975919562234</v>
      </c>
    </row>
    <row r="6" spans="1:16" x14ac:dyDescent="0.2">
      <c r="A6" t="s">
        <v>22</v>
      </c>
      <c r="B6" s="8" t="s">
        <v>14</v>
      </c>
      <c r="C6" s="3" t="s">
        <v>23</v>
      </c>
      <c r="D6" s="3" t="s">
        <v>2</v>
      </c>
      <c r="E6" s="5">
        <v>500</v>
      </c>
      <c r="F6" s="3" t="s">
        <v>6</v>
      </c>
      <c r="G6" s="3">
        <v>169.38</v>
      </c>
      <c r="H6" s="3"/>
      <c r="I6" s="3"/>
      <c r="J6" s="3">
        <f>1/24</f>
        <v>4.1666666666666664E-2</v>
      </c>
      <c r="K6" s="3">
        <v>88.5</v>
      </c>
      <c r="L6" s="3">
        <v>4.8375700000000004</v>
      </c>
      <c r="N6">
        <f>E6/L6</f>
        <v>103.35767751164323</v>
      </c>
      <c r="O6">
        <f>N6*(0.5^(28/K6))</f>
        <v>83.004495335424338</v>
      </c>
      <c r="P6">
        <f>N6*(0.5^(90/K6))</f>
        <v>51.075254932585629</v>
      </c>
    </row>
    <row r="7" spans="1:16" x14ac:dyDescent="0.2">
      <c r="A7" t="s">
        <v>22</v>
      </c>
      <c r="B7" s="8" t="s">
        <v>14</v>
      </c>
      <c r="C7" s="3" t="s">
        <v>23</v>
      </c>
      <c r="D7" s="3" t="s">
        <v>2</v>
      </c>
      <c r="E7" s="4">
        <v>600</v>
      </c>
      <c r="F7" s="3" t="s">
        <v>7</v>
      </c>
      <c r="G7" s="3">
        <v>85.6</v>
      </c>
      <c r="H7" s="3"/>
      <c r="I7" s="3"/>
      <c r="J7">
        <f>312.75/24</f>
        <v>13.03125</v>
      </c>
      <c r="K7" s="3">
        <v>99.6</v>
      </c>
      <c r="L7" s="3">
        <v>5.8201799999999997</v>
      </c>
      <c r="N7">
        <f>E7/L7</f>
        <v>103.08959516715979</v>
      </c>
      <c r="O7">
        <f>N7*(0.5^(28/K7))</f>
        <v>84.837512803393508</v>
      </c>
      <c r="P7">
        <f>N7*(0.5^(90/K7))</f>
        <v>55.106112923583972</v>
      </c>
    </row>
    <row r="8" spans="1:16" x14ac:dyDescent="0.2">
      <c r="A8" t="s">
        <v>24</v>
      </c>
      <c r="B8" s="8" t="s">
        <v>15</v>
      </c>
      <c r="C8" s="3" t="s">
        <v>23</v>
      </c>
      <c r="D8" s="3" t="s">
        <v>16</v>
      </c>
      <c r="E8" s="1">
        <v>600</v>
      </c>
      <c r="F8" s="3" t="s">
        <v>6</v>
      </c>
      <c r="G8" s="3">
        <v>182.7</v>
      </c>
      <c r="H8" s="3">
        <v>37.9</v>
      </c>
      <c r="I8" s="3"/>
      <c r="K8" s="3">
        <v>31.2</v>
      </c>
      <c r="L8" s="3">
        <v>7.16</v>
      </c>
      <c r="N8">
        <f>E8/L8</f>
        <v>83.798882681564251</v>
      </c>
      <c r="O8">
        <f>N8*(0.5^(28/K8))</f>
        <v>44.986593007044092</v>
      </c>
      <c r="P8">
        <f>N8*(0.5^(90/K8))</f>
        <v>11.347037009307829</v>
      </c>
    </row>
    <row r="9" spans="1:16" x14ac:dyDescent="0.2">
      <c r="A9" t="s">
        <v>24</v>
      </c>
      <c r="B9" s="8" t="s">
        <v>15</v>
      </c>
      <c r="C9" s="3" t="s">
        <v>23</v>
      </c>
      <c r="D9" s="3" t="s">
        <v>17</v>
      </c>
      <c r="E9" s="1">
        <v>600</v>
      </c>
      <c r="F9" s="3" t="s">
        <v>6</v>
      </c>
      <c r="G9" s="3">
        <v>181.7</v>
      </c>
      <c r="H9" s="3">
        <v>31</v>
      </c>
      <c r="I9" s="3"/>
      <c r="K9" s="3">
        <v>27.3</v>
      </c>
      <c r="L9" s="3">
        <v>7.43</v>
      </c>
      <c r="N9">
        <f>E9/L9</f>
        <v>80.753701211305525</v>
      </c>
      <c r="O9">
        <f>N9*(0.5^(28/K9))</f>
        <v>39.665572153617674</v>
      </c>
      <c r="P9">
        <f>N9*(0.5^(90/K9))</f>
        <v>8.2178054885919742</v>
      </c>
    </row>
    <row r="10" spans="1:16" x14ac:dyDescent="0.2">
      <c r="A10" t="s">
        <v>24</v>
      </c>
      <c r="B10" s="8" t="s">
        <v>15</v>
      </c>
      <c r="C10" s="3" t="s">
        <v>23</v>
      </c>
      <c r="D10" s="3" t="s">
        <v>16</v>
      </c>
      <c r="E10" s="1">
        <v>600</v>
      </c>
      <c r="F10" s="3" t="s">
        <v>18</v>
      </c>
      <c r="G10" s="3">
        <v>52.2</v>
      </c>
      <c r="H10" s="3">
        <v>30.5</v>
      </c>
      <c r="I10" s="3"/>
      <c r="J10" s="3"/>
    </row>
    <row r="11" spans="1:16" x14ac:dyDescent="0.2">
      <c r="A11" t="s">
        <v>24</v>
      </c>
      <c r="B11" s="8" t="s">
        <v>15</v>
      </c>
      <c r="C11" s="3" t="s">
        <v>23</v>
      </c>
      <c r="D11" s="3" t="s">
        <v>17</v>
      </c>
      <c r="E11" s="1">
        <v>600</v>
      </c>
      <c r="F11" s="3" t="s">
        <v>18</v>
      </c>
      <c r="G11" s="3">
        <v>49.2</v>
      </c>
      <c r="H11" s="3">
        <v>25.9</v>
      </c>
      <c r="I11" s="3"/>
      <c r="J11" s="3"/>
    </row>
    <row r="12" spans="1:16" x14ac:dyDescent="0.2">
      <c r="E12" s="1"/>
    </row>
    <row r="13" spans="1:16" x14ac:dyDescent="0.2">
      <c r="E13" s="1"/>
      <c r="K13" t="s">
        <v>33</v>
      </c>
      <c r="L13" t="s">
        <v>34</v>
      </c>
      <c r="N13" t="s">
        <v>38</v>
      </c>
      <c r="O13" t="s">
        <v>39</v>
      </c>
      <c r="P13" t="s">
        <v>40</v>
      </c>
    </row>
    <row r="14" spans="1:16" x14ac:dyDescent="0.2">
      <c r="A14" t="s">
        <v>28</v>
      </c>
      <c r="E14" s="1"/>
      <c r="K14" t="s">
        <v>35</v>
      </c>
      <c r="L14" t="s">
        <v>35</v>
      </c>
    </row>
    <row r="15" spans="1:16" x14ac:dyDescent="0.2">
      <c r="C15" s="3"/>
      <c r="D15" s="3" t="s">
        <v>3</v>
      </c>
      <c r="E15" s="4">
        <v>150</v>
      </c>
      <c r="F15" s="3" t="s">
        <v>6</v>
      </c>
      <c r="G15" s="6"/>
      <c r="H15" s="6"/>
      <c r="I15" s="6"/>
      <c r="J15" s="2"/>
      <c r="K15" s="2">
        <f t="shared" ref="K15:L17" si="0">K16</f>
        <v>47.95</v>
      </c>
      <c r="L15" s="2">
        <f t="shared" si="0"/>
        <v>6.2418924999999996</v>
      </c>
      <c r="M15" s="3"/>
      <c r="N15">
        <f>E15/L15</f>
        <v>24.031173237924236</v>
      </c>
      <c r="O15">
        <f>N15*(0.5^(28/K15))</f>
        <v>16.03212296332228</v>
      </c>
      <c r="P15">
        <f>N15*(0.5^(90/K15))</f>
        <v>6.5426723232078583</v>
      </c>
    </row>
    <row r="16" spans="1:16" x14ac:dyDescent="0.2">
      <c r="C16" s="3"/>
      <c r="D16" s="3" t="s">
        <v>3</v>
      </c>
      <c r="E16" s="4">
        <v>300</v>
      </c>
      <c r="F16" s="3" t="s">
        <v>6</v>
      </c>
      <c r="G16" s="6"/>
      <c r="H16" s="6"/>
      <c r="I16" s="6"/>
      <c r="J16" s="2"/>
      <c r="K16" s="2">
        <f t="shared" si="0"/>
        <v>47.95</v>
      </c>
      <c r="L16" s="2">
        <f t="shared" si="0"/>
        <v>6.2418924999999996</v>
      </c>
      <c r="M16" s="3"/>
      <c r="N16">
        <f>E16/L16</f>
        <v>48.062346475848472</v>
      </c>
      <c r="O16">
        <f>N16*(0.5^(28/K16))</f>
        <v>32.06424592664456</v>
      </c>
      <c r="P16">
        <f>N16*(0.5^(90/K16))</f>
        <v>13.085344646415717</v>
      </c>
    </row>
    <row r="17" spans="3:16" x14ac:dyDescent="0.2">
      <c r="C17" s="3"/>
      <c r="D17" s="3" t="s">
        <v>3</v>
      </c>
      <c r="E17" s="4">
        <v>600</v>
      </c>
      <c r="F17" s="3" t="s">
        <v>6</v>
      </c>
      <c r="G17" s="6"/>
      <c r="H17" s="6"/>
      <c r="I17" s="6"/>
      <c r="J17" s="2"/>
      <c r="K17" s="2">
        <f t="shared" si="0"/>
        <v>47.95</v>
      </c>
      <c r="L17" s="2">
        <f t="shared" si="0"/>
        <v>6.2418924999999996</v>
      </c>
      <c r="M17" s="3"/>
      <c r="N17">
        <f>E17/L17</f>
        <v>96.124692951696943</v>
      </c>
      <c r="O17">
        <f>N17*(0.5^(28/K17))</f>
        <v>64.12849185328912</v>
      </c>
      <c r="P17">
        <f>N17*(0.5^(90/K17))</f>
        <v>26.170689292831433</v>
      </c>
    </row>
    <row r="18" spans="3:16" x14ac:dyDescent="0.2">
      <c r="C18" s="3"/>
      <c r="D18" s="3" t="s">
        <v>3</v>
      </c>
      <c r="E18" s="4">
        <v>900</v>
      </c>
      <c r="F18" s="3" t="s">
        <v>6</v>
      </c>
      <c r="G18" s="6"/>
      <c r="H18" s="6"/>
      <c r="I18" s="6"/>
      <c r="J18" s="6"/>
      <c r="K18" s="6">
        <f>AVERAGE(K8:K9,K6,K2)</f>
        <v>47.95</v>
      </c>
      <c r="L18" s="6">
        <f>AVERAGE(L8:L9,L6,L2)</f>
        <v>6.2418924999999996</v>
      </c>
      <c r="M18" s="3"/>
      <c r="N18">
        <f>E18/L18</f>
        <v>144.18703942754541</v>
      </c>
      <c r="O18">
        <f>N18*(0.5^(28/K18))</f>
        <v>96.19273777993368</v>
      </c>
      <c r="P18">
        <f>N18*(0.5^(90/K18))</f>
        <v>39.256033939247146</v>
      </c>
    </row>
    <row r="19" spans="3:16" x14ac:dyDescent="0.2">
      <c r="E19" s="1"/>
    </row>
    <row r="20" spans="3:16" x14ac:dyDescent="0.2">
      <c r="E20" s="1"/>
    </row>
    <row r="21" spans="3:16" x14ac:dyDescent="0.2">
      <c r="E21" s="1"/>
    </row>
    <row r="22" spans="3:16" x14ac:dyDescent="0.2">
      <c r="E22" s="1"/>
    </row>
    <row r="23" spans="3:16" x14ac:dyDescent="0.2">
      <c r="E23" s="1"/>
    </row>
    <row r="24" spans="3:16" x14ac:dyDescent="0.2">
      <c r="E24" s="1"/>
    </row>
  </sheetData>
  <hyperlinks>
    <hyperlink ref="B5" r:id="rId1" xr:uid="{85131AC0-EBBB-5542-8BDB-8ADBBC97804E}"/>
    <hyperlink ref="B6" r:id="rId2" xr:uid="{04778A67-3760-2449-8D18-9006C466F72F}"/>
    <hyperlink ref="B7" r:id="rId3" xr:uid="{7CFC54BA-6FD5-264E-BCB0-2B990BA40E72}"/>
    <hyperlink ref="B8" r:id="rId4" xr:uid="{74D67A7B-8922-D544-80E7-42398D495C4C}"/>
    <hyperlink ref="B9" r:id="rId5" xr:uid="{137D2D03-53B7-294D-976E-91BD219BAE13}"/>
    <hyperlink ref="B10" r:id="rId6" xr:uid="{D2EA15BD-E7E6-7346-8D93-D8473ECBDB93}"/>
    <hyperlink ref="B11" r:id="rId7" xr:uid="{D2EE2C70-5B97-2149-A399-EF1A5E3D97A9}"/>
    <hyperlink ref="B2" r:id="rId8" xr:uid="{4813B3A3-DB83-C241-B28A-C312F34E544E}"/>
    <hyperlink ref="B3" r:id="rId9" xr:uid="{B866D960-5A0A-9A45-8E0D-6FB7E0D55E9F}"/>
    <hyperlink ref="B4" r:id="rId10" xr:uid="{DBCB9386-C0AB-DE46-8D0F-1E86BC9AB9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3BFA-FD1E-264C-92E3-BB07F3E61C0A}">
  <dimension ref="A1:M3"/>
  <sheetViews>
    <sheetView tabSelected="1" workbookViewId="0">
      <selection activeCell="L8" sqref="L8"/>
    </sheetView>
  </sheetViews>
  <sheetFormatPr baseColWidth="10" defaultRowHeight="16" x14ac:dyDescent="0.2"/>
  <cols>
    <col min="3" max="3" width="12.6640625" bestFit="1" customWidth="1"/>
    <col min="4" max="4" width="9.83203125" bestFit="1" customWidth="1"/>
    <col min="7" max="7" width="13.1640625" bestFit="1" customWidth="1"/>
    <col min="8" max="9" width="14.1640625" bestFit="1" customWidth="1"/>
    <col min="10" max="10" width="15.33203125" bestFit="1" customWidth="1"/>
    <col min="11" max="11" width="16" customWidth="1"/>
    <col min="12" max="13" width="14.1640625" bestFit="1" customWidth="1"/>
  </cols>
  <sheetData>
    <row r="1" spans="1:13" x14ac:dyDescent="0.2">
      <c r="G1" s="10" t="s">
        <v>46</v>
      </c>
      <c r="H1" s="10"/>
      <c r="I1" s="10"/>
      <c r="K1" s="7" t="s">
        <v>47</v>
      </c>
      <c r="L1" s="7"/>
      <c r="M1" s="7"/>
    </row>
    <row r="2" spans="1:13" x14ac:dyDescent="0.2">
      <c r="A2" t="s">
        <v>19</v>
      </c>
      <c r="B2" t="s">
        <v>21</v>
      </c>
      <c r="C2" t="s">
        <v>20</v>
      </c>
      <c r="D2" t="s">
        <v>8</v>
      </c>
      <c r="E2" t="s">
        <v>4</v>
      </c>
      <c r="F2" t="s">
        <v>5</v>
      </c>
      <c r="G2" t="s">
        <v>43</v>
      </c>
      <c r="H2" t="s">
        <v>44</v>
      </c>
      <c r="I2" t="s">
        <v>45</v>
      </c>
      <c r="J2" t="s">
        <v>42</v>
      </c>
      <c r="K2" t="s">
        <v>41</v>
      </c>
      <c r="L2" t="s">
        <v>29</v>
      </c>
      <c r="M2" t="s">
        <v>30</v>
      </c>
    </row>
    <row r="3" spans="1:13" x14ac:dyDescent="0.2">
      <c r="A3" t="s">
        <v>36</v>
      </c>
      <c r="B3" s="8" t="s">
        <v>37</v>
      </c>
      <c r="C3" t="s">
        <v>23</v>
      </c>
      <c r="D3" t="s">
        <v>1</v>
      </c>
      <c r="E3">
        <v>4500</v>
      </c>
      <c r="F3" t="s">
        <v>6</v>
      </c>
      <c r="G3">
        <v>20246</v>
      </c>
      <c r="H3" s="9">
        <v>6278</v>
      </c>
      <c r="I3">
        <v>2839</v>
      </c>
      <c r="J3">
        <v>74.599999999999994</v>
      </c>
      <c r="K3" s="1">
        <f>G3*$J$3/1000</f>
        <v>1510.3516</v>
      </c>
      <c r="L3" s="1">
        <f>H3*$J$3/1000</f>
        <v>468.33879999999999</v>
      </c>
      <c r="M3" s="1">
        <f>I3*$J$3/1000</f>
        <v>211.7894</v>
      </c>
    </row>
  </sheetData>
  <mergeCells count="1">
    <mergeCell ref="K1:M1"/>
  </mergeCells>
  <hyperlinks>
    <hyperlink ref="B3" r:id="rId1" xr:uid="{C293607C-F028-A641-9917-F6AFFA4DD9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SA55 concentration calc</vt:lpstr>
      <vt:lpstr>Pemivibart concentration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Bowen, Anthony</dc:creator>
  <cp:lastModifiedBy>Bowen, Anthony</cp:lastModifiedBy>
  <dcterms:created xsi:type="dcterms:W3CDTF">2024-12-31T19:07:12Z</dcterms:created>
  <dcterms:modified xsi:type="dcterms:W3CDTF">2025-02-13T19:34:44Z</dcterms:modified>
</cp:coreProperties>
</file>