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tevenho/Desktop/"/>
    </mc:Choice>
  </mc:AlternateContent>
  <bookViews>
    <workbookView xWindow="0" yWindow="460" windowWidth="25600" windowHeight="14140" activeTab="1"/>
  </bookViews>
  <sheets>
    <sheet name="Processing Constraints &amp; Un (2" sheetId="2" r:id="rId1"/>
    <sheet name="Case 1" sheetId="1" r:id="rId2"/>
    <sheet name="Case 2" sheetId="3" r:id="rId3"/>
    <sheet name="Case 3" sheetId="4" r:id="rId4"/>
  </sheets>
  <definedNames>
    <definedName name="_xlnm.Print_Titles" localSheetId="1">'Case 1'!$8:$8</definedName>
    <definedName name="_xlnm.Print_Titles" localSheetId="2">'Case 2'!$8:$8</definedName>
    <definedName name="_xlnm.Print_Titles" localSheetId="3">'Case 3'!$8:$8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4" i="3" l="1"/>
  <c r="L24" i="3"/>
  <c r="K24" i="3"/>
  <c r="J24" i="3"/>
  <c r="I24" i="3"/>
  <c r="J22" i="4"/>
  <c r="K17" i="4"/>
  <c r="K18" i="4"/>
  <c r="K23" i="4"/>
  <c r="M19" i="3"/>
  <c r="N19" i="3"/>
  <c r="M18" i="3"/>
  <c r="K19" i="3"/>
  <c r="K18" i="3"/>
  <c r="L18" i="3"/>
  <c r="E39" i="4"/>
  <c r="E45" i="4"/>
  <c r="F45" i="4"/>
  <c r="D39" i="4"/>
  <c r="D45" i="4"/>
  <c r="F20" i="4"/>
  <c r="F23" i="4"/>
  <c r="I12" i="4"/>
  <c r="G12" i="4"/>
  <c r="F12" i="4"/>
  <c r="E12" i="4"/>
  <c r="E37" i="4"/>
  <c r="E43" i="4"/>
  <c r="F43" i="4"/>
  <c r="D12" i="4"/>
  <c r="D37" i="4"/>
  <c r="D43" i="4"/>
  <c r="E39" i="3"/>
  <c r="E45" i="3"/>
  <c r="F45" i="3"/>
  <c r="D39" i="3"/>
  <c r="D45" i="3"/>
  <c r="F20" i="3"/>
  <c r="F23" i="3"/>
  <c r="I12" i="3"/>
  <c r="G12" i="3"/>
  <c r="F12" i="3"/>
  <c r="E12" i="3"/>
  <c r="E37" i="3"/>
  <c r="E43" i="3"/>
  <c r="F43" i="3"/>
  <c r="D12" i="3"/>
  <c r="D37" i="3"/>
  <c r="D43" i="3"/>
  <c r="F20" i="1"/>
  <c r="F18" i="1"/>
  <c r="F24" i="2"/>
  <c r="F30" i="2"/>
  <c r="G30" i="2"/>
  <c r="E24" i="2"/>
  <c r="E30" i="2"/>
  <c r="J15" i="2"/>
  <c r="H15" i="2"/>
  <c r="G15" i="2"/>
  <c r="F15" i="2"/>
  <c r="F22" i="2"/>
  <c r="F28" i="2"/>
  <c r="G28" i="2"/>
  <c r="E15" i="2"/>
  <c r="E22" i="2"/>
  <c r="E28" i="2"/>
  <c r="F23" i="1"/>
  <c r="E39" i="1"/>
  <c r="E45" i="1"/>
  <c r="F45" i="1"/>
  <c r="D39" i="1"/>
  <c r="D45" i="1"/>
  <c r="G12" i="1"/>
  <c r="F12" i="1"/>
  <c r="E12" i="1"/>
  <c r="E37" i="1"/>
  <c r="E43" i="1"/>
  <c r="F43" i="1"/>
  <c r="D12" i="1"/>
  <c r="D37" i="1"/>
  <c r="D43" i="1"/>
  <c r="I12" i="1"/>
</calcChain>
</file>

<file path=xl/sharedStrings.xml><?xml version="1.0" encoding="utf-8"?>
<sst xmlns="http://schemas.openxmlformats.org/spreadsheetml/2006/main" count="427" uniqueCount="95">
  <si>
    <t>HLP-22</t>
  </si>
  <si>
    <t>UFP-1</t>
  </si>
  <si>
    <t>UFP-2</t>
  </si>
  <si>
    <t>HLP-28</t>
  </si>
  <si>
    <t>HFP-1</t>
  </si>
  <si>
    <t>HFP-2</t>
  </si>
  <si>
    <t xml:space="preserve">Max working volume </t>
  </si>
  <si>
    <t>units</t>
  </si>
  <si>
    <t>gal</t>
  </si>
  <si>
    <t>Heal volume</t>
  </si>
  <si>
    <t>Pump transfer rate</t>
  </si>
  <si>
    <t>Vessel Properties</t>
  </si>
  <si>
    <t>Transfer uncertainty</t>
  </si>
  <si>
    <t>Min trans. - in (from prior vessel)</t>
  </si>
  <si>
    <t>Max trans. -in (from prior vessel)</t>
  </si>
  <si>
    <t>LAW (from FRP)</t>
  </si>
  <si>
    <t>Max transfer</t>
  </si>
  <si>
    <t>Min transfer</t>
  </si>
  <si>
    <t>Sodium Hydroxide</t>
  </si>
  <si>
    <t>Cleaning Solutions</t>
  </si>
  <si>
    <t>Neutralized CXP Eluate (CNP-03)</t>
  </si>
  <si>
    <t>Target trans. (from prior vessel)</t>
  </si>
  <si>
    <t>Full batch transfer in from UFP-2 where batch volume may be &lt; 16k gal</t>
  </si>
  <si>
    <t>Multiple batches transferred in until either max UDS (e.g., pressure drop across filters) or volumetric set pt based on ULD or HGR</t>
  </si>
  <si>
    <t>Transfer full working volume batch from HFP-1</t>
  </si>
  <si>
    <t>Reference</t>
  </si>
  <si>
    <t>HFP-1,2,5: 24590-HLW-M6C-HFP-00001</t>
  </si>
  <si>
    <t>Assumed to be 5x measurement uncertainty</t>
  </si>
  <si>
    <t>ES-ENG-15-010 rev D (p E-20); rounded to nearest 100 gal</t>
  </si>
  <si>
    <t>gpm</t>
  </si>
  <si>
    <t>Restricted to 200 g/L solids by ICD-19; max solids in HLP-22 8 wt% (potential for limits testing up to 200 g/L UDS)</t>
  </si>
  <si>
    <t>Operator Knowledge</t>
  </si>
  <si>
    <t xml:space="preserve">    Batch sheet from CUF testing</t>
  </si>
  <si>
    <t xml:space="preserve">    Tank Farms macro-batch sample results</t>
  </si>
  <si>
    <t xml:space="preserve">    Slurry volume in vessel (total)</t>
  </si>
  <si>
    <t xml:space="preserve">    Slurry bulk density in vessel</t>
  </si>
  <si>
    <t xml:space="preserve">    Upper/lower region density</t>
  </si>
  <si>
    <t>Max working volume</t>
  </si>
  <si>
    <t xml:space="preserve">           Volume</t>
  </si>
  <si>
    <t xml:space="preserve">           Density</t>
  </si>
  <si>
    <t xml:space="preserve">    Transfers into vessel </t>
  </si>
  <si>
    <t>Model properties to track</t>
  </si>
  <si>
    <t xml:space="preserve">    UDS A</t>
  </si>
  <si>
    <t xml:space="preserve">    UDS B</t>
  </si>
  <si>
    <t xml:space="preserve">    UDS C</t>
  </si>
  <si>
    <t xml:space="preserve">    UDS D</t>
  </si>
  <si>
    <t xml:space="preserve">    UDS Total (sum A+B+C+D)</t>
  </si>
  <si>
    <t xml:space="preserve">    Fluid density (g/mL)</t>
  </si>
  <si>
    <t xml:space="preserve">    Na concentration</t>
  </si>
  <si>
    <t xml:space="preserve">    Al content</t>
  </si>
  <si>
    <t xml:space="preserve">    Volume</t>
  </si>
  <si>
    <t>Vessel current fill</t>
  </si>
  <si>
    <t>Process &amp; Evaporator Condensate</t>
  </si>
  <si>
    <t>Suction Line properties (instantaneous and integrated over transfer)</t>
  </si>
  <si>
    <t xml:space="preserve">    Transfer volume (batch size)</t>
  </si>
  <si>
    <t>NaOH volume added</t>
  </si>
  <si>
    <t>Neutralized CXP Eluate added (from CNP-03)</t>
  </si>
  <si>
    <t>Batch volume in from prior primary vessel (TF, SHSV, HFP)</t>
  </si>
  <si>
    <t>Permeate removed (UFP-2 only)</t>
  </si>
  <si>
    <t xml:space="preserve">Case:  </t>
  </si>
  <si>
    <t>Tank Farm Feed Solids (g/L):</t>
  </si>
  <si>
    <t>UFP-02 Leaching (% UDS leached):</t>
  </si>
  <si>
    <t>HLP-28 final solids content (wt% UDS):</t>
  </si>
  <si>
    <t>Operator Actions</t>
  </si>
  <si>
    <t>Condensate/wash volume added (0 wt% UDS)</t>
  </si>
  <si>
    <t>LAW volume added (0.5 wt% UDS, 5 M Na))</t>
  </si>
  <si>
    <t>Tank Farm Feed Na (M)</t>
  </si>
  <si>
    <t>Target values</t>
  </si>
  <si>
    <t xml:space="preserve">     UDS</t>
  </si>
  <si>
    <t>wt%</t>
  </si>
  <si>
    <t xml:space="preserve">     Na (dissolved) </t>
  </si>
  <si>
    <t>M</t>
  </si>
  <si>
    <t>TF Sample &amp; CUF results; vol of TF added (bubbler); vol of LAW added (bubbler):</t>
  </si>
  <si>
    <t>Objective</t>
  </si>
  <si>
    <t>Dilute to 10 wt% solids</t>
  </si>
  <si>
    <t>Process LAW</t>
  </si>
  <si>
    <t xml:space="preserve">Stage waste for transfer to HFP-1 or HFP-5; transfer batch vol. </t>
  </si>
  <si>
    <t>Case Assumptions</t>
  </si>
  <si>
    <t>Concentrate to 10 wt% in 5 M Na &amp; wash to form 15 wt% UDS at 0.1 M Na; multiple batches added to UFP-02 from UFP-01</t>
  </si>
  <si>
    <t>Heel volume</t>
  </si>
  <si>
    <t>Minimum transfer volume is 1 line volume (450 gal) plus measurement uncertainty of 50 gal based on radar in HFP-1.</t>
  </si>
  <si>
    <t>Glass formers+additives</t>
  </si>
  <si>
    <t>Sample; add glass formers; blend; sample; transfer to melter feed vessel (vol  of waste tranferred in is based on nominal transfer volume)</t>
  </si>
  <si>
    <t>multiple tranfers</t>
  </si>
  <si>
    <t>CXP eluate</t>
  </si>
  <si>
    <t>yes</t>
  </si>
  <si>
    <t>Stage waste for transfer to HFP-1 or HFP-5; transfer batch vol. ; includes neutralized CXP eluate at 1 M NaOH; basis for CXP eluate vol is 3600+400 for pH adj. 24590-PTF-RPT-PE-15-002 rev 0, Table 3</t>
  </si>
  <si>
    <t xml:space="preserve">1. conc. from 140,000 gal at 2.5 wt% to 16,300 gal at 21.5 wt%, SpG 1.4 (multiple batches added to UFP-02 from UFP-01);
2. Add 4,000 gal 19M NaOH results in 20,300 gal at 17.36 wt% SpG=1.4;
3. Digest  to 8.68 wt% at SpG 1.4; 
4. Conc. to 12,300 gal at 14.3 wt%; 
5. Wash w 3x12,300 gal to 12,300 gal at 20 wt% SpG 1 </t>
  </si>
  <si>
    <t>no</t>
  </si>
  <si>
    <t>Feed Receipt</t>
  </si>
  <si>
    <t>Pass through</t>
  </si>
  <si>
    <t xml:space="preserve">1. conc. from 112,850 gal at 3.9 wt% to 16,300 gal at 27 wt%, SpG 1.4 (multiple batches added to UFP-02 from UFP-01);
2. Add 4,000 gal 19M NaOH results in 20,300 gal at 21.7 wt% SpG=1.4;
3. Digest to 10.85 wt% at SpG 1.4; 
4. Conc. to 11,410 gal at 19.3 wt%; 
5. Wash w 3x11,410 gal to 11,410 gal at 27 wt% SpG 1 </t>
  </si>
  <si>
    <t xml:space="preserve"> </t>
  </si>
  <si>
    <t>No</t>
  </si>
  <si>
    <t>multiple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</si>
</sst>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3" fontId="0" fillId="0" borderId="0" xfId="0" applyNumberFormat="1" applyFont="1"/>
    <xf numFmtId="0" fontId="3" fillId="0" borderId="0" xfId="0" applyFont="1" applyAlignment="1">
      <alignment horizontal="right"/>
    </xf>
    <xf numFmtId="0" fontId="0" fillId="0" borderId="0" xfId="0" applyFont="1"/>
    <xf numFmtId="164" fontId="0" fillId="0" borderId="0" xfId="1" applyNumberFormat="1" applyFont="1"/>
    <xf numFmtId="9" fontId="0" fillId="0" borderId="0" xfId="0" applyNumberFormat="1"/>
    <xf numFmtId="0" fontId="0" fillId="0" borderId="0" xfId="0" applyFont="1" applyAlignment="1">
      <alignment wrapText="1"/>
    </xf>
    <xf numFmtId="3" fontId="0" fillId="0" borderId="0" xfId="0" applyNumberFormat="1" applyFont="1" applyAlignment="1">
      <alignment wrapText="1"/>
    </xf>
    <xf numFmtId="165" fontId="0" fillId="0" borderId="0" xfId="0" applyNumberFormat="1" applyFont="1"/>
    <xf numFmtId="3" fontId="0" fillId="0" borderId="0" xfId="0" applyNumberFormat="1" applyFont="1" applyAlignment="1">
      <alignment vertical="top"/>
    </xf>
    <xf numFmtId="3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3" fontId="0" fillId="0" borderId="0" xfId="0" applyNumberFormat="1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/>
    <xf numFmtId="3" fontId="0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3" fontId="0" fillId="2" borderId="0" xfId="0" applyNumberFormat="1" applyFont="1" applyFill="1"/>
    <xf numFmtId="3" fontId="0" fillId="2" borderId="0" xfId="0" applyNumberFormat="1" applyFont="1" applyFill="1" applyAlignment="1">
      <alignment vertical="top" wrapText="1"/>
    </xf>
    <xf numFmtId="9" fontId="0" fillId="0" borderId="0" xfId="2" applyFont="1"/>
    <xf numFmtId="166" fontId="0" fillId="0" borderId="0" xfId="2" applyNumberFormat="1" applyFon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L82"/>
  <sheetViews>
    <sheetView topLeftCell="A13" zoomScale="130" zoomScaleNormal="130" zoomScalePageLayoutView="130" workbookViewId="0">
      <selection activeCell="F19" sqref="F19"/>
    </sheetView>
  </sheetViews>
  <sheetFormatPr baseColWidth="10" defaultColWidth="8.83203125" defaultRowHeight="15" x14ac:dyDescent="0.2"/>
  <cols>
    <col min="1" max="1" width="31" customWidth="1"/>
    <col min="2" max="2" width="19.33203125" customWidth="1"/>
    <col min="3" max="3" width="29.6640625" customWidth="1"/>
    <col min="4" max="4" width="18.33203125" customWidth="1"/>
    <col min="5" max="22" width="15.6640625" customWidth="1"/>
  </cols>
  <sheetData>
    <row r="10" spans="1:12" x14ac:dyDescent="0.2">
      <c r="B10" t="s">
        <v>7</v>
      </c>
      <c r="C10" t="s">
        <v>25</v>
      </c>
      <c r="D10" s="1"/>
      <c r="E10" s="8" t="s">
        <v>0</v>
      </c>
      <c r="F10" s="8" t="s">
        <v>1</v>
      </c>
      <c r="G10" s="8" t="s">
        <v>2</v>
      </c>
      <c r="H10" s="8" t="s">
        <v>3</v>
      </c>
      <c r="I10" s="8" t="s">
        <v>4</v>
      </c>
      <c r="J10" s="8" t="s">
        <v>5</v>
      </c>
    </row>
    <row r="11" spans="1:12" x14ac:dyDescent="0.2">
      <c r="A11" s="1" t="s">
        <v>11</v>
      </c>
    </row>
    <row r="12" spans="1:12" x14ac:dyDescent="0.2">
      <c r="A12" t="s">
        <v>6</v>
      </c>
      <c r="B12" t="s">
        <v>8</v>
      </c>
      <c r="E12" s="2">
        <v>16300</v>
      </c>
      <c r="F12" s="2">
        <v>16300</v>
      </c>
      <c r="G12" s="2">
        <v>20300</v>
      </c>
      <c r="H12" s="2">
        <v>16300</v>
      </c>
      <c r="I12" s="7">
        <v>5500</v>
      </c>
      <c r="J12" s="7">
        <v>7208</v>
      </c>
      <c r="L12" t="s">
        <v>26</v>
      </c>
    </row>
    <row r="13" spans="1:12" x14ac:dyDescent="0.2">
      <c r="A13" t="s">
        <v>79</v>
      </c>
      <c r="B13" t="s">
        <v>8</v>
      </c>
      <c r="E13" s="2">
        <v>5000</v>
      </c>
      <c r="F13" s="2">
        <v>5000</v>
      </c>
      <c r="G13" s="2">
        <v>1000</v>
      </c>
      <c r="H13" s="2">
        <v>5000</v>
      </c>
      <c r="I13" s="2">
        <v>1214</v>
      </c>
      <c r="J13" s="2">
        <v>1401</v>
      </c>
    </row>
    <row r="14" spans="1:12" x14ac:dyDescent="0.2">
      <c r="A14" t="s">
        <v>10</v>
      </c>
      <c r="B14" t="s">
        <v>29</v>
      </c>
      <c r="E14">
        <v>125</v>
      </c>
      <c r="F14">
        <v>125</v>
      </c>
      <c r="G14">
        <v>125</v>
      </c>
      <c r="H14">
        <v>140</v>
      </c>
    </row>
    <row r="15" spans="1:12" ht="30" x14ac:dyDescent="0.2">
      <c r="A15" t="s">
        <v>13</v>
      </c>
      <c r="B15" t="s">
        <v>8</v>
      </c>
      <c r="C15" s="4" t="s">
        <v>27</v>
      </c>
      <c r="E15" s="7">
        <f t="shared" ref="E15:H15" si="0">E18*5</f>
        <v>3500</v>
      </c>
      <c r="F15" s="7">
        <f t="shared" si="0"/>
        <v>3500</v>
      </c>
      <c r="G15" s="7">
        <f t="shared" si="0"/>
        <v>3500</v>
      </c>
      <c r="H15" s="7">
        <f t="shared" si="0"/>
        <v>3500</v>
      </c>
      <c r="I15" s="7">
        <v>500</v>
      </c>
      <c r="J15" s="7">
        <f>J18*5</f>
        <v>250</v>
      </c>
    </row>
    <row r="16" spans="1:12" x14ac:dyDescent="0.2">
      <c r="A16" t="s">
        <v>21</v>
      </c>
      <c r="B16" t="s">
        <v>8</v>
      </c>
      <c r="E16" s="2">
        <v>16300</v>
      </c>
      <c r="F16" s="2">
        <v>4000</v>
      </c>
      <c r="G16" s="2">
        <v>16300</v>
      </c>
      <c r="I16" s="7">
        <v>2610</v>
      </c>
      <c r="J16" s="7">
        <v>5500</v>
      </c>
    </row>
    <row r="17" spans="1:10" x14ac:dyDescent="0.2">
      <c r="A17" t="s">
        <v>14</v>
      </c>
      <c r="B17" t="s">
        <v>8</v>
      </c>
      <c r="E17" s="2">
        <v>16300</v>
      </c>
      <c r="F17" s="2">
        <v>16300</v>
      </c>
      <c r="G17" s="2">
        <v>16300</v>
      </c>
      <c r="H17" s="2">
        <v>16300</v>
      </c>
      <c r="I17" s="7">
        <v>4305</v>
      </c>
      <c r="J17" s="2">
        <v>5500</v>
      </c>
    </row>
    <row r="18" spans="1:10" ht="30" x14ac:dyDescent="0.2">
      <c r="A18" t="s">
        <v>12</v>
      </c>
      <c r="B18" t="s">
        <v>8</v>
      </c>
      <c r="C18" s="4" t="s">
        <v>28</v>
      </c>
      <c r="E18" s="7">
        <v>700</v>
      </c>
      <c r="F18" s="7">
        <v>700</v>
      </c>
      <c r="G18" s="7">
        <v>700</v>
      </c>
      <c r="H18" s="7">
        <v>700</v>
      </c>
      <c r="I18" s="7">
        <v>50</v>
      </c>
      <c r="J18" s="7">
        <v>50</v>
      </c>
    </row>
    <row r="19" spans="1:10" ht="120" x14ac:dyDescent="0.2">
      <c r="E19" s="5" t="s">
        <v>30</v>
      </c>
      <c r="F19" s="6"/>
      <c r="G19" s="5" t="s">
        <v>23</v>
      </c>
      <c r="H19" s="5" t="s">
        <v>22</v>
      </c>
      <c r="I19" s="5" t="s">
        <v>80</v>
      </c>
      <c r="J19" s="5" t="s">
        <v>24</v>
      </c>
    </row>
    <row r="20" spans="1:10" x14ac:dyDescent="0.2">
      <c r="A20" s="1" t="s">
        <v>15</v>
      </c>
    </row>
    <row r="21" spans="1:10" x14ac:dyDescent="0.2">
      <c r="A21" s="9" t="s">
        <v>37</v>
      </c>
      <c r="B21" t="s">
        <v>8</v>
      </c>
      <c r="D21" s="10">
        <v>375000</v>
      </c>
    </row>
    <row r="22" spans="1:10" x14ac:dyDescent="0.2">
      <c r="A22" t="s">
        <v>17</v>
      </c>
      <c r="E22" s="2">
        <f>E15</f>
        <v>3500</v>
      </c>
      <c r="F22" s="2">
        <f>F15</f>
        <v>3500</v>
      </c>
    </row>
    <row r="23" spans="1:10" x14ac:dyDescent="0.2">
      <c r="A23" t="s">
        <v>16</v>
      </c>
    </row>
    <row r="24" spans="1:10" x14ac:dyDescent="0.2">
      <c r="A24" t="s">
        <v>12</v>
      </c>
      <c r="E24" s="2">
        <f>E18</f>
        <v>700</v>
      </c>
      <c r="F24" s="2">
        <f>F18</f>
        <v>700</v>
      </c>
    </row>
    <row r="26" spans="1:10" x14ac:dyDescent="0.2">
      <c r="A26" s="1" t="s">
        <v>52</v>
      </c>
    </row>
    <row r="27" spans="1:10" x14ac:dyDescent="0.2">
      <c r="A27" s="9" t="s">
        <v>37</v>
      </c>
      <c r="B27" t="s">
        <v>8</v>
      </c>
      <c r="D27" s="10">
        <v>265000</v>
      </c>
    </row>
    <row r="28" spans="1:10" x14ac:dyDescent="0.2">
      <c r="A28" t="s">
        <v>17</v>
      </c>
      <c r="E28" s="2">
        <f>E22</f>
        <v>3500</v>
      </c>
      <c r="F28" s="2">
        <f>F22</f>
        <v>3500</v>
      </c>
      <c r="G28" s="2">
        <f>F28</f>
        <v>3500</v>
      </c>
    </row>
    <row r="29" spans="1:10" x14ac:dyDescent="0.2">
      <c r="A29" t="s">
        <v>16</v>
      </c>
    </row>
    <row r="30" spans="1:10" x14ac:dyDescent="0.2">
      <c r="A30" t="s">
        <v>12</v>
      </c>
      <c r="E30" s="2">
        <f>E24</f>
        <v>700</v>
      </c>
      <c r="F30" s="2">
        <f>F24</f>
        <v>700</v>
      </c>
      <c r="G30" s="2">
        <f>F30</f>
        <v>700</v>
      </c>
    </row>
    <row r="33" spans="1:2" x14ac:dyDescent="0.2">
      <c r="A33" s="1" t="s">
        <v>18</v>
      </c>
    </row>
    <row r="34" spans="1:2" x14ac:dyDescent="0.2">
      <c r="A34" s="9" t="s">
        <v>37</v>
      </c>
      <c r="B34" t="s">
        <v>8</v>
      </c>
    </row>
    <row r="35" spans="1:2" x14ac:dyDescent="0.2">
      <c r="A35" t="s">
        <v>17</v>
      </c>
    </row>
    <row r="36" spans="1:2" x14ac:dyDescent="0.2">
      <c r="A36" t="s">
        <v>16</v>
      </c>
    </row>
    <row r="37" spans="1:2" x14ac:dyDescent="0.2">
      <c r="A37" t="s">
        <v>12</v>
      </c>
      <c r="B37" s="11">
        <v>0.05</v>
      </c>
    </row>
    <row r="39" spans="1:2" x14ac:dyDescent="0.2">
      <c r="A39" s="1" t="s">
        <v>19</v>
      </c>
    </row>
    <row r="40" spans="1:2" x14ac:dyDescent="0.2">
      <c r="A40" s="9" t="s">
        <v>37</v>
      </c>
    </row>
    <row r="41" spans="1:2" x14ac:dyDescent="0.2">
      <c r="A41" t="s">
        <v>17</v>
      </c>
    </row>
    <row r="42" spans="1:2" x14ac:dyDescent="0.2">
      <c r="A42" t="s">
        <v>16</v>
      </c>
    </row>
    <row r="43" spans="1:2" x14ac:dyDescent="0.2">
      <c r="A43" t="s">
        <v>12</v>
      </c>
    </row>
    <row r="45" spans="1:2" x14ac:dyDescent="0.2">
      <c r="A45" s="1" t="s">
        <v>20</v>
      </c>
    </row>
    <row r="46" spans="1:2" x14ac:dyDescent="0.2">
      <c r="A46" s="9" t="s">
        <v>37</v>
      </c>
    </row>
    <row r="47" spans="1:2" x14ac:dyDescent="0.2">
      <c r="A47" t="s">
        <v>17</v>
      </c>
    </row>
    <row r="48" spans="1:2" x14ac:dyDescent="0.2">
      <c r="A48" t="s">
        <v>16</v>
      </c>
    </row>
    <row r="49" spans="1:1" x14ac:dyDescent="0.2">
      <c r="A49" t="s">
        <v>12</v>
      </c>
    </row>
    <row r="51" spans="1:1" x14ac:dyDescent="0.2">
      <c r="A51" s="1" t="s">
        <v>31</v>
      </c>
    </row>
    <row r="52" spans="1:1" x14ac:dyDescent="0.2">
      <c r="A52" t="s">
        <v>32</v>
      </c>
    </row>
    <row r="53" spans="1:1" x14ac:dyDescent="0.2">
      <c r="A53" t="s">
        <v>33</v>
      </c>
    </row>
    <row r="54" spans="1:1" x14ac:dyDescent="0.2">
      <c r="A54" t="s">
        <v>34</v>
      </c>
    </row>
    <row r="55" spans="1:1" x14ac:dyDescent="0.2">
      <c r="A55" t="s">
        <v>35</v>
      </c>
    </row>
    <row r="56" spans="1:1" x14ac:dyDescent="0.2">
      <c r="A56" t="s">
        <v>36</v>
      </c>
    </row>
    <row r="57" spans="1:1" x14ac:dyDescent="0.2">
      <c r="A57" t="s">
        <v>40</v>
      </c>
    </row>
    <row r="58" spans="1:1" x14ac:dyDescent="0.2">
      <c r="A58" t="s">
        <v>38</v>
      </c>
    </row>
    <row r="59" spans="1:1" x14ac:dyDescent="0.2">
      <c r="A59" t="s">
        <v>39</v>
      </c>
    </row>
    <row r="62" spans="1:1" x14ac:dyDescent="0.2">
      <c r="A62" s="1" t="s">
        <v>41</v>
      </c>
    </row>
    <row r="63" spans="1:1" x14ac:dyDescent="0.2">
      <c r="A63" t="s">
        <v>51</v>
      </c>
    </row>
    <row r="64" spans="1:1" x14ac:dyDescent="0.2">
      <c r="A64" t="s">
        <v>50</v>
      </c>
    </row>
    <row r="65" spans="1:1" x14ac:dyDescent="0.2">
      <c r="A65" t="s">
        <v>47</v>
      </c>
    </row>
    <row r="66" spans="1:1" x14ac:dyDescent="0.2">
      <c r="A66" t="s">
        <v>42</v>
      </c>
    </row>
    <row r="67" spans="1:1" x14ac:dyDescent="0.2">
      <c r="A67" t="s">
        <v>43</v>
      </c>
    </row>
    <row r="68" spans="1:1" x14ac:dyDescent="0.2">
      <c r="A68" t="s">
        <v>44</v>
      </c>
    </row>
    <row r="69" spans="1:1" x14ac:dyDescent="0.2">
      <c r="A69" t="s">
        <v>45</v>
      </c>
    </row>
    <row r="70" spans="1:1" x14ac:dyDescent="0.2">
      <c r="A70" t="s">
        <v>46</v>
      </c>
    </row>
    <row r="71" spans="1:1" x14ac:dyDescent="0.2">
      <c r="A71" t="s">
        <v>48</v>
      </c>
    </row>
    <row r="72" spans="1:1" x14ac:dyDescent="0.2">
      <c r="A72" t="s">
        <v>49</v>
      </c>
    </row>
    <row r="73" spans="1:1" ht="30" x14ac:dyDescent="0.2">
      <c r="A73" s="4" t="s">
        <v>53</v>
      </c>
    </row>
    <row r="74" spans="1:1" x14ac:dyDescent="0.2">
      <c r="A74" s="4" t="s">
        <v>54</v>
      </c>
    </row>
    <row r="75" spans="1:1" x14ac:dyDescent="0.2">
      <c r="A75" t="s">
        <v>47</v>
      </c>
    </row>
    <row r="76" spans="1:1" x14ac:dyDescent="0.2">
      <c r="A76" t="s">
        <v>42</v>
      </c>
    </row>
    <row r="77" spans="1:1" x14ac:dyDescent="0.2">
      <c r="A77" t="s">
        <v>43</v>
      </c>
    </row>
    <row r="78" spans="1:1" x14ac:dyDescent="0.2">
      <c r="A78" t="s">
        <v>44</v>
      </c>
    </row>
    <row r="79" spans="1:1" x14ac:dyDescent="0.2">
      <c r="A79" t="s">
        <v>45</v>
      </c>
    </row>
    <row r="80" spans="1:1" x14ac:dyDescent="0.2">
      <c r="A80" t="s">
        <v>46</v>
      </c>
    </row>
    <row r="81" spans="1:1" x14ac:dyDescent="0.2">
      <c r="A81" t="s">
        <v>48</v>
      </c>
    </row>
    <row r="82" spans="1:1" x14ac:dyDescent="0.2">
      <c r="A82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7"/>
  <sheetViews>
    <sheetView tabSelected="1" topLeftCell="A3" zoomScale="130" zoomScaleNormal="130" zoomScaleSheetLayoutView="100" zoomScalePageLayoutView="130" workbookViewId="0">
      <pane xSplit="2" ySplit="6" topLeftCell="C22" activePane="bottomRight" state="frozen"/>
      <selection activeCell="A3" sqref="A3"/>
      <selection pane="topRight" activeCell="C3" sqref="C3"/>
      <selection pane="bottomLeft" activeCell="A9" sqref="A9"/>
      <selection pane="bottomRight" activeCell="E28" sqref="E28"/>
    </sheetView>
  </sheetViews>
  <sheetFormatPr baseColWidth="10" defaultColWidth="8.83203125" defaultRowHeight="15" x14ac:dyDescent="0.2"/>
  <cols>
    <col min="1" max="1" width="31.33203125" customWidth="1"/>
    <col min="2" max="2" width="8.33203125" customWidth="1"/>
    <col min="3" max="3" width="18.33203125" customWidth="1"/>
    <col min="4" max="5" width="15.6640625" customWidth="1"/>
    <col min="6" max="6" width="17" customWidth="1"/>
    <col min="7" max="21" width="15.6640625" customWidth="1"/>
  </cols>
  <sheetData>
    <row r="2" spans="1:9" x14ac:dyDescent="0.2">
      <c r="A2" s="1" t="s">
        <v>59</v>
      </c>
      <c r="B2" s="1">
        <v>1</v>
      </c>
    </row>
    <row r="3" spans="1:9" x14ac:dyDescent="0.2">
      <c r="A3" t="s">
        <v>60</v>
      </c>
      <c r="B3">
        <v>200</v>
      </c>
    </row>
    <row r="4" spans="1:9" x14ac:dyDescent="0.2">
      <c r="A4" t="s">
        <v>66</v>
      </c>
      <c r="B4">
        <v>5</v>
      </c>
    </row>
    <row r="5" spans="1:9" x14ac:dyDescent="0.2">
      <c r="A5" t="s">
        <v>61</v>
      </c>
      <c r="B5">
        <v>0</v>
      </c>
    </row>
    <row r="6" spans="1:9" x14ac:dyDescent="0.2">
      <c r="A6" t="s">
        <v>62</v>
      </c>
      <c r="B6">
        <v>15</v>
      </c>
    </row>
    <row r="7" spans="1:9" x14ac:dyDescent="0.2">
      <c r="A7" t="s">
        <v>84</v>
      </c>
      <c r="B7" s="20" t="s">
        <v>93</v>
      </c>
      <c r="C7" t="s">
        <v>92</v>
      </c>
    </row>
    <row r="8" spans="1:9" x14ac:dyDescent="0.2">
      <c r="B8" s="8" t="s">
        <v>7</v>
      </c>
      <c r="C8" s="1"/>
      <c r="D8" s="8" t="s">
        <v>0</v>
      </c>
      <c r="E8" s="8" t="s">
        <v>1</v>
      </c>
      <c r="F8" s="8" t="s">
        <v>2</v>
      </c>
      <c r="G8" s="8" t="s">
        <v>3</v>
      </c>
      <c r="H8" s="8" t="s">
        <v>4</v>
      </c>
      <c r="I8" s="8" t="s">
        <v>5</v>
      </c>
    </row>
    <row r="9" spans="1:9" x14ac:dyDescent="0.2">
      <c r="A9" s="1" t="s">
        <v>11</v>
      </c>
      <c r="B9" s="20"/>
    </row>
    <row r="10" spans="1:9" x14ac:dyDescent="0.2">
      <c r="A10" t="s">
        <v>6</v>
      </c>
      <c r="B10" s="20" t="s">
        <v>8</v>
      </c>
      <c r="D10" s="2">
        <v>16300</v>
      </c>
      <c r="E10" s="2">
        <v>16300</v>
      </c>
      <c r="F10" s="2">
        <v>20300</v>
      </c>
      <c r="G10" s="2">
        <v>16300</v>
      </c>
      <c r="H10" s="7">
        <v>5500</v>
      </c>
      <c r="I10" s="7">
        <v>7208</v>
      </c>
    </row>
    <row r="11" spans="1:9" x14ac:dyDescent="0.2">
      <c r="A11" t="s">
        <v>9</v>
      </c>
      <c r="B11" s="20" t="s">
        <v>8</v>
      </c>
      <c r="D11" s="2">
        <v>5000</v>
      </c>
      <c r="E11" s="2">
        <v>5000</v>
      </c>
      <c r="F11" s="2">
        <v>1000</v>
      </c>
      <c r="G11" s="2">
        <v>5000</v>
      </c>
      <c r="H11" s="2">
        <v>1214</v>
      </c>
      <c r="I11" s="2">
        <v>1401</v>
      </c>
    </row>
    <row r="12" spans="1:9" x14ac:dyDescent="0.2">
      <c r="A12" t="s">
        <v>13</v>
      </c>
      <c r="B12" s="20" t="s">
        <v>8</v>
      </c>
      <c r="D12" s="7">
        <f t="shared" ref="D12:G12" si="0">D15*5</f>
        <v>3500</v>
      </c>
      <c r="E12" s="7">
        <f t="shared" si="0"/>
        <v>3500</v>
      </c>
      <c r="F12" s="7">
        <f t="shared" si="0"/>
        <v>3500</v>
      </c>
      <c r="G12" s="7">
        <f t="shared" si="0"/>
        <v>3500</v>
      </c>
      <c r="H12" s="7">
        <v>500</v>
      </c>
      <c r="I12" s="7">
        <f>I15*5</f>
        <v>250</v>
      </c>
    </row>
    <row r="13" spans="1:9" x14ac:dyDescent="0.2">
      <c r="A13" t="s">
        <v>21</v>
      </c>
      <c r="B13" s="20" t="s">
        <v>8</v>
      </c>
      <c r="D13" s="2">
        <v>16300</v>
      </c>
      <c r="E13" s="2">
        <v>4000</v>
      </c>
      <c r="F13" s="18" t="s">
        <v>94</v>
      </c>
      <c r="G13" s="2">
        <v>16300</v>
      </c>
      <c r="H13" s="7">
        <v>2610</v>
      </c>
      <c r="I13" s="2">
        <v>5500</v>
      </c>
    </row>
    <row r="14" spans="1:9" x14ac:dyDescent="0.2">
      <c r="A14" t="s">
        <v>14</v>
      </c>
      <c r="B14" s="20" t="s">
        <v>8</v>
      </c>
      <c r="D14" s="2">
        <v>16300</v>
      </c>
      <c r="E14" s="2">
        <v>16300</v>
      </c>
      <c r="F14" s="2">
        <v>16300</v>
      </c>
      <c r="G14" s="2">
        <v>16300</v>
      </c>
      <c r="H14" s="2">
        <v>4305</v>
      </c>
      <c r="I14" s="2">
        <v>5500</v>
      </c>
    </row>
    <row r="15" spans="1:9" x14ac:dyDescent="0.2">
      <c r="A15" t="s">
        <v>12</v>
      </c>
      <c r="B15" s="20" t="s">
        <v>8</v>
      </c>
      <c r="D15" s="7">
        <v>700</v>
      </c>
      <c r="E15" s="7">
        <v>700</v>
      </c>
      <c r="F15" s="7">
        <v>700</v>
      </c>
      <c r="G15" s="7">
        <v>700</v>
      </c>
      <c r="H15" s="7">
        <v>50</v>
      </c>
      <c r="I15" s="7">
        <v>50</v>
      </c>
    </row>
    <row r="16" spans="1:9" x14ac:dyDescent="0.2">
      <c r="B16" s="20"/>
      <c r="D16" s="7"/>
      <c r="E16" s="7"/>
      <c r="F16" s="7"/>
      <c r="G16" s="7"/>
      <c r="H16" s="7"/>
      <c r="I16" s="7"/>
    </row>
    <row r="17" spans="1:9" x14ac:dyDescent="0.2">
      <c r="A17" s="1" t="s">
        <v>77</v>
      </c>
      <c r="B17" s="20"/>
      <c r="D17" s="7"/>
      <c r="E17" s="7"/>
      <c r="F17" s="7"/>
      <c r="G17" s="7"/>
      <c r="H17" s="7"/>
      <c r="I17" s="7"/>
    </row>
    <row r="18" spans="1:9" ht="30" x14ac:dyDescent="0.2">
      <c r="A18" s="4" t="s">
        <v>57</v>
      </c>
      <c r="B18" s="20" t="s">
        <v>8</v>
      </c>
      <c r="D18" s="7">
        <v>11150</v>
      </c>
      <c r="E18" s="7">
        <v>4075</v>
      </c>
      <c r="F18" s="7">
        <f>4*F27</f>
        <v>65200</v>
      </c>
      <c r="G18" s="7">
        <v>16300</v>
      </c>
      <c r="H18" s="7">
        <v>2610</v>
      </c>
      <c r="I18" s="7">
        <v>5500</v>
      </c>
    </row>
    <row r="19" spans="1:9" ht="30" x14ac:dyDescent="0.2">
      <c r="A19" s="4" t="s">
        <v>65</v>
      </c>
      <c r="B19" s="20" t="s">
        <v>8</v>
      </c>
      <c r="D19" s="7">
        <v>5150</v>
      </c>
      <c r="E19" s="7">
        <v>12225</v>
      </c>
      <c r="F19" s="7">
        <v>0</v>
      </c>
      <c r="G19" s="7">
        <v>0</v>
      </c>
      <c r="H19" s="7">
        <v>0</v>
      </c>
      <c r="I19" s="7">
        <v>0</v>
      </c>
    </row>
    <row r="20" spans="1:9" ht="30" x14ac:dyDescent="0.2">
      <c r="A20" s="4" t="s">
        <v>64</v>
      </c>
      <c r="B20" s="20" t="s">
        <v>8</v>
      </c>
      <c r="D20" s="7">
        <v>0</v>
      </c>
      <c r="E20" s="7">
        <v>0</v>
      </c>
      <c r="F20" s="7">
        <f>3*F27</f>
        <v>48900</v>
      </c>
      <c r="G20" s="7">
        <v>0</v>
      </c>
      <c r="H20" s="7">
        <v>0</v>
      </c>
      <c r="I20" s="7">
        <v>0</v>
      </c>
    </row>
    <row r="21" spans="1:9" x14ac:dyDescent="0.2">
      <c r="A21" t="s">
        <v>55</v>
      </c>
      <c r="B21" s="20" t="s">
        <v>8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 ht="30" x14ac:dyDescent="0.2">
      <c r="A22" s="12" t="s">
        <v>56</v>
      </c>
      <c r="B22" s="20" t="s">
        <v>8</v>
      </c>
      <c r="D22" s="7"/>
      <c r="E22" s="7"/>
      <c r="F22" s="7"/>
      <c r="G22" s="7"/>
      <c r="H22" s="7">
        <v>0</v>
      </c>
      <c r="I22" s="7"/>
    </row>
    <row r="23" spans="1:9" x14ac:dyDescent="0.2">
      <c r="A23" s="12" t="s">
        <v>58</v>
      </c>
      <c r="B23" s="20" t="s">
        <v>8</v>
      </c>
      <c r="D23" s="7"/>
      <c r="E23" s="7"/>
      <c r="F23" s="7">
        <f>F18+F20-F27</f>
        <v>97800</v>
      </c>
      <c r="G23" s="7"/>
      <c r="H23" s="7">
        <v>0</v>
      </c>
      <c r="I23" s="7"/>
    </row>
    <row r="24" spans="1:9" x14ac:dyDescent="0.2">
      <c r="A24" s="12" t="s">
        <v>81</v>
      </c>
      <c r="B24" s="20" t="s">
        <v>8</v>
      </c>
      <c r="D24" s="7"/>
      <c r="E24" s="7"/>
      <c r="F24" s="7"/>
      <c r="G24" s="7"/>
      <c r="H24" s="7"/>
      <c r="I24" s="7"/>
    </row>
    <row r="25" spans="1:9" ht="120" x14ac:dyDescent="0.2">
      <c r="A25" s="17" t="s">
        <v>73</v>
      </c>
      <c r="D25" s="16" t="s">
        <v>74</v>
      </c>
      <c r="E25" s="15" t="s">
        <v>75</v>
      </c>
      <c r="F25" s="16" t="s">
        <v>78</v>
      </c>
      <c r="G25" s="16" t="s">
        <v>76</v>
      </c>
      <c r="H25" s="16" t="s">
        <v>82</v>
      </c>
      <c r="I25" s="15"/>
    </row>
    <row r="26" spans="1:9" x14ac:dyDescent="0.2">
      <c r="A26" s="24" t="s">
        <v>67</v>
      </c>
      <c r="D26" s="7"/>
      <c r="E26" s="7"/>
      <c r="F26" s="7"/>
      <c r="G26" s="7"/>
      <c r="H26" s="7"/>
      <c r="I26" s="7"/>
    </row>
    <row r="27" spans="1:9" x14ac:dyDescent="0.2">
      <c r="A27" s="12" t="s">
        <v>50</v>
      </c>
      <c r="B27" t="s">
        <v>8</v>
      </c>
      <c r="D27" s="7">
        <v>16300</v>
      </c>
      <c r="E27" s="7">
        <v>16300</v>
      </c>
      <c r="F27" s="7">
        <v>16300</v>
      </c>
      <c r="G27" s="7">
        <v>16300</v>
      </c>
      <c r="H27" s="7"/>
      <c r="I27" s="7"/>
    </row>
    <row r="28" spans="1:9" x14ac:dyDescent="0.2">
      <c r="A28" s="12" t="s">
        <v>68</v>
      </c>
      <c r="B28" t="s">
        <v>69</v>
      </c>
      <c r="D28" s="7">
        <v>10</v>
      </c>
      <c r="E28" s="14">
        <v>2.5</v>
      </c>
      <c r="F28" s="7">
        <v>15</v>
      </c>
      <c r="G28" s="7">
        <v>15</v>
      </c>
      <c r="H28" s="7"/>
      <c r="I28" s="7"/>
    </row>
    <row r="29" spans="1:9" x14ac:dyDescent="0.2">
      <c r="A29" s="12" t="s">
        <v>70</v>
      </c>
      <c r="B29" t="s">
        <v>71</v>
      </c>
      <c r="D29" s="7">
        <v>5</v>
      </c>
      <c r="E29" s="7">
        <v>5</v>
      </c>
      <c r="F29" s="14">
        <v>0.1</v>
      </c>
      <c r="G29" s="14">
        <v>0.1</v>
      </c>
      <c r="H29" s="7"/>
      <c r="I29" s="7"/>
    </row>
    <row r="30" spans="1:9" s="4" customFormat="1" ht="75" x14ac:dyDescent="0.2">
      <c r="A30" s="17" t="s">
        <v>31</v>
      </c>
      <c r="D30" s="16" t="s">
        <v>72</v>
      </c>
      <c r="E30" s="13"/>
      <c r="F30" s="13"/>
      <c r="G30" s="13"/>
      <c r="H30" s="13"/>
      <c r="I30" s="13"/>
    </row>
    <row r="31" spans="1:9" s="4" customFormat="1" x14ac:dyDescent="0.2">
      <c r="A31" s="12" t="s">
        <v>63</v>
      </c>
      <c r="D31" s="13"/>
      <c r="E31" s="13"/>
      <c r="F31" s="13"/>
      <c r="G31" s="13"/>
      <c r="H31" s="13"/>
      <c r="I31" s="13"/>
    </row>
    <row r="32" spans="1:9" x14ac:dyDescent="0.2">
      <c r="A32" s="12"/>
      <c r="D32" s="7"/>
      <c r="E32" s="7"/>
      <c r="F32" s="7"/>
      <c r="G32" s="7"/>
      <c r="H32" s="7"/>
      <c r="I32" s="7"/>
    </row>
    <row r="33" spans="1:9" x14ac:dyDescent="0.2">
      <c r="A33" s="12"/>
      <c r="D33" s="7"/>
      <c r="E33" s="7"/>
      <c r="F33" s="7"/>
      <c r="G33" s="7"/>
      <c r="H33" s="7"/>
      <c r="I33" s="7"/>
    </row>
    <row r="34" spans="1:9" x14ac:dyDescent="0.2">
      <c r="D34" s="7"/>
      <c r="E34" s="7"/>
      <c r="F34" s="7"/>
      <c r="G34" s="7"/>
      <c r="H34" s="7"/>
      <c r="I34" s="7"/>
    </row>
    <row r="35" spans="1:9" x14ac:dyDescent="0.2">
      <c r="A35" s="1" t="s">
        <v>15</v>
      </c>
    </row>
    <row r="36" spans="1:9" x14ac:dyDescent="0.2">
      <c r="A36" s="9" t="s">
        <v>37</v>
      </c>
      <c r="B36" t="s">
        <v>8</v>
      </c>
      <c r="D36" s="10">
        <v>375000</v>
      </c>
    </row>
    <row r="37" spans="1:9" x14ac:dyDescent="0.2">
      <c r="A37" t="s">
        <v>17</v>
      </c>
      <c r="D37" s="2">
        <f>D12</f>
        <v>3500</v>
      </c>
      <c r="E37" s="2">
        <f>E12</f>
        <v>3500</v>
      </c>
    </row>
    <row r="38" spans="1:9" x14ac:dyDescent="0.2">
      <c r="A38" t="s">
        <v>16</v>
      </c>
    </row>
    <row r="39" spans="1:9" x14ac:dyDescent="0.2">
      <c r="A39" t="s">
        <v>12</v>
      </c>
      <c r="D39" s="2">
        <f>D15</f>
        <v>700</v>
      </c>
      <c r="E39" s="2">
        <f>E15</f>
        <v>700</v>
      </c>
    </row>
    <row r="41" spans="1:9" x14ac:dyDescent="0.2">
      <c r="A41" s="1" t="s">
        <v>52</v>
      </c>
    </row>
    <row r="42" spans="1:9" x14ac:dyDescent="0.2">
      <c r="A42" s="9" t="s">
        <v>37</v>
      </c>
      <c r="B42" t="s">
        <v>8</v>
      </c>
      <c r="D42" s="10">
        <v>265000</v>
      </c>
    </row>
    <row r="43" spans="1:9" x14ac:dyDescent="0.2">
      <c r="A43" t="s">
        <v>17</v>
      </c>
      <c r="D43" s="2">
        <f>D37</f>
        <v>3500</v>
      </c>
      <c r="E43" s="2">
        <f>E37</f>
        <v>3500</v>
      </c>
      <c r="F43" s="2">
        <f>E43</f>
        <v>3500</v>
      </c>
    </row>
    <row r="44" spans="1:9" x14ac:dyDescent="0.2">
      <c r="A44" t="s">
        <v>16</v>
      </c>
    </row>
    <row r="45" spans="1:9" x14ac:dyDescent="0.2">
      <c r="A45" t="s">
        <v>12</v>
      </c>
      <c r="D45" s="2">
        <f>D39</f>
        <v>700</v>
      </c>
      <c r="E45" s="2">
        <f>E39</f>
        <v>700</v>
      </c>
      <c r="F45" s="2">
        <f>E45</f>
        <v>700</v>
      </c>
    </row>
    <row r="48" spans="1:9" x14ac:dyDescent="0.2">
      <c r="A48" s="1" t="s">
        <v>18</v>
      </c>
    </row>
    <row r="49" spans="1:2" x14ac:dyDescent="0.2">
      <c r="A49" s="9" t="s">
        <v>37</v>
      </c>
      <c r="B49" t="s">
        <v>8</v>
      </c>
    </row>
    <row r="50" spans="1:2" x14ac:dyDescent="0.2">
      <c r="A50" t="s">
        <v>17</v>
      </c>
    </row>
    <row r="51" spans="1:2" x14ac:dyDescent="0.2">
      <c r="A51" t="s">
        <v>16</v>
      </c>
    </row>
    <row r="52" spans="1:2" x14ac:dyDescent="0.2">
      <c r="A52" t="s">
        <v>12</v>
      </c>
      <c r="B52" s="11">
        <v>0.05</v>
      </c>
    </row>
    <row r="54" spans="1:2" x14ac:dyDescent="0.2">
      <c r="A54" s="1" t="s">
        <v>19</v>
      </c>
    </row>
    <row r="55" spans="1:2" x14ac:dyDescent="0.2">
      <c r="A55" s="9" t="s">
        <v>37</v>
      </c>
    </row>
    <row r="56" spans="1:2" x14ac:dyDescent="0.2">
      <c r="A56" t="s">
        <v>17</v>
      </c>
    </row>
    <row r="57" spans="1:2" x14ac:dyDescent="0.2">
      <c r="A57" t="s">
        <v>16</v>
      </c>
    </row>
    <row r="58" spans="1:2" x14ac:dyDescent="0.2">
      <c r="A58" t="s">
        <v>12</v>
      </c>
    </row>
    <row r="60" spans="1:2" x14ac:dyDescent="0.2">
      <c r="A60" s="1" t="s">
        <v>20</v>
      </c>
    </row>
    <row r="61" spans="1:2" x14ac:dyDescent="0.2">
      <c r="A61" s="9" t="s">
        <v>37</v>
      </c>
    </row>
    <row r="62" spans="1:2" x14ac:dyDescent="0.2">
      <c r="A62" t="s">
        <v>17</v>
      </c>
    </row>
    <row r="63" spans="1:2" x14ac:dyDescent="0.2">
      <c r="A63" t="s">
        <v>16</v>
      </c>
    </row>
    <row r="64" spans="1:2" x14ac:dyDescent="0.2">
      <c r="A64" t="s">
        <v>12</v>
      </c>
    </row>
    <row r="66" spans="1:1" x14ac:dyDescent="0.2">
      <c r="A66" s="1" t="s">
        <v>31</v>
      </c>
    </row>
    <row r="67" spans="1:1" x14ac:dyDescent="0.2">
      <c r="A67" t="s">
        <v>32</v>
      </c>
    </row>
    <row r="68" spans="1:1" x14ac:dyDescent="0.2">
      <c r="A68" t="s">
        <v>33</v>
      </c>
    </row>
    <row r="69" spans="1:1" x14ac:dyDescent="0.2">
      <c r="A69" t="s">
        <v>34</v>
      </c>
    </row>
    <row r="70" spans="1:1" x14ac:dyDescent="0.2">
      <c r="A70" t="s">
        <v>35</v>
      </c>
    </row>
    <row r="71" spans="1:1" x14ac:dyDescent="0.2">
      <c r="A71" t="s">
        <v>36</v>
      </c>
    </row>
    <row r="72" spans="1:1" x14ac:dyDescent="0.2">
      <c r="A72" t="s">
        <v>40</v>
      </c>
    </row>
    <row r="73" spans="1:1" x14ac:dyDescent="0.2">
      <c r="A73" t="s">
        <v>38</v>
      </c>
    </row>
    <row r="74" spans="1:1" x14ac:dyDescent="0.2">
      <c r="A74" t="s">
        <v>39</v>
      </c>
    </row>
    <row r="77" spans="1:1" x14ac:dyDescent="0.2">
      <c r="A77" s="1" t="s">
        <v>41</v>
      </c>
    </row>
    <row r="78" spans="1:1" x14ac:dyDescent="0.2">
      <c r="A78" t="s">
        <v>51</v>
      </c>
    </row>
    <row r="79" spans="1:1" x14ac:dyDescent="0.2">
      <c r="A79" t="s">
        <v>50</v>
      </c>
    </row>
    <row r="80" spans="1:1" x14ac:dyDescent="0.2">
      <c r="A80" t="s">
        <v>47</v>
      </c>
    </row>
    <row r="81" spans="1:1" x14ac:dyDescent="0.2">
      <c r="A81" t="s">
        <v>42</v>
      </c>
    </row>
    <row r="82" spans="1:1" x14ac:dyDescent="0.2">
      <c r="A82" t="s">
        <v>43</v>
      </c>
    </row>
    <row r="83" spans="1:1" x14ac:dyDescent="0.2">
      <c r="A83" t="s">
        <v>44</v>
      </c>
    </row>
    <row r="84" spans="1:1" x14ac:dyDescent="0.2">
      <c r="A84" t="s">
        <v>45</v>
      </c>
    </row>
    <row r="85" spans="1:1" x14ac:dyDescent="0.2">
      <c r="A85" t="s">
        <v>46</v>
      </c>
    </row>
    <row r="86" spans="1:1" x14ac:dyDescent="0.2">
      <c r="A86" t="s">
        <v>48</v>
      </c>
    </row>
    <row r="87" spans="1:1" x14ac:dyDescent="0.2">
      <c r="A87" t="s">
        <v>49</v>
      </c>
    </row>
    <row r="88" spans="1:1" ht="30" x14ac:dyDescent="0.2">
      <c r="A88" s="4" t="s">
        <v>53</v>
      </c>
    </row>
    <row r="89" spans="1:1" x14ac:dyDescent="0.2">
      <c r="A89" s="4" t="s">
        <v>54</v>
      </c>
    </row>
    <row r="90" spans="1:1" x14ac:dyDescent="0.2">
      <c r="A90" t="s">
        <v>47</v>
      </c>
    </row>
    <row r="91" spans="1:1" x14ac:dyDescent="0.2">
      <c r="A91" t="s">
        <v>42</v>
      </c>
    </row>
    <row r="92" spans="1:1" x14ac:dyDescent="0.2">
      <c r="A92" t="s">
        <v>43</v>
      </c>
    </row>
    <row r="93" spans="1:1" x14ac:dyDescent="0.2">
      <c r="A93" t="s">
        <v>44</v>
      </c>
    </row>
    <row r="94" spans="1:1" x14ac:dyDescent="0.2">
      <c r="A94" t="s">
        <v>45</v>
      </c>
    </row>
    <row r="95" spans="1:1" x14ac:dyDescent="0.2">
      <c r="A95" t="s">
        <v>46</v>
      </c>
    </row>
    <row r="96" spans="1:1" x14ac:dyDescent="0.2">
      <c r="A96" t="s">
        <v>48</v>
      </c>
    </row>
    <row r="97" spans="1:1" x14ac:dyDescent="0.2">
      <c r="A97" t="s">
        <v>49</v>
      </c>
    </row>
  </sheetData>
  <pageMargins left="0.7" right="0.7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7"/>
  <sheetViews>
    <sheetView topLeftCell="A3" zoomScale="115" zoomScaleNormal="115" zoomScaleSheetLayoutView="100" zoomScalePageLayoutView="115" workbookViewId="0">
      <pane xSplit="2" ySplit="6" topLeftCell="D18" activePane="bottomRight" state="frozen"/>
      <selection activeCell="A3" sqref="A3"/>
      <selection pane="topRight" activeCell="C3" sqref="C3"/>
      <selection pane="bottomLeft" activeCell="A9" sqref="A9"/>
      <selection pane="bottomRight" activeCell="M24" sqref="M24"/>
    </sheetView>
  </sheetViews>
  <sheetFormatPr baseColWidth="10" defaultColWidth="8.83203125" defaultRowHeight="15" x14ac:dyDescent="0.2"/>
  <cols>
    <col min="1" max="1" width="31.33203125" customWidth="1"/>
    <col min="2" max="2" width="8.33203125" customWidth="1"/>
    <col min="3" max="3" width="18.33203125" customWidth="1"/>
    <col min="4" max="5" width="15.6640625" customWidth="1"/>
    <col min="6" max="6" width="33.33203125" customWidth="1"/>
    <col min="7" max="21" width="15.6640625" customWidth="1"/>
  </cols>
  <sheetData>
    <row r="2" spans="1:9" x14ac:dyDescent="0.2">
      <c r="A2" s="1" t="s">
        <v>59</v>
      </c>
      <c r="B2" s="1">
        <v>1</v>
      </c>
    </row>
    <row r="3" spans="1:9" x14ac:dyDescent="0.2">
      <c r="A3" t="s">
        <v>60</v>
      </c>
      <c r="B3">
        <v>200</v>
      </c>
    </row>
    <row r="4" spans="1:9" x14ac:dyDescent="0.2">
      <c r="A4" t="s">
        <v>66</v>
      </c>
      <c r="B4">
        <v>5</v>
      </c>
    </row>
    <row r="5" spans="1:9" x14ac:dyDescent="0.2">
      <c r="A5" t="s">
        <v>61</v>
      </c>
      <c r="B5" s="19">
        <v>50</v>
      </c>
    </row>
    <row r="6" spans="1:9" x14ac:dyDescent="0.2">
      <c r="A6" t="s">
        <v>62</v>
      </c>
      <c r="B6">
        <v>15</v>
      </c>
    </row>
    <row r="7" spans="1:9" x14ac:dyDescent="0.2">
      <c r="A7" t="s">
        <v>84</v>
      </c>
      <c r="B7" s="21" t="s">
        <v>85</v>
      </c>
    </row>
    <row r="8" spans="1:9" x14ac:dyDescent="0.2">
      <c r="B8" t="s">
        <v>7</v>
      </c>
      <c r="C8" s="1"/>
      <c r="D8" s="8" t="s">
        <v>0</v>
      </c>
      <c r="E8" s="8" t="s">
        <v>1</v>
      </c>
      <c r="F8" s="8" t="s">
        <v>2</v>
      </c>
      <c r="G8" s="8" t="s">
        <v>3</v>
      </c>
      <c r="H8" s="8" t="s">
        <v>4</v>
      </c>
      <c r="I8" s="8" t="s">
        <v>5</v>
      </c>
    </row>
    <row r="9" spans="1:9" x14ac:dyDescent="0.2">
      <c r="A9" s="1" t="s">
        <v>11</v>
      </c>
    </row>
    <row r="10" spans="1:9" x14ac:dyDescent="0.2">
      <c r="A10" t="s">
        <v>6</v>
      </c>
      <c r="B10" t="s">
        <v>8</v>
      </c>
      <c r="D10" s="2">
        <v>16300</v>
      </c>
      <c r="E10" s="2">
        <v>16300</v>
      </c>
      <c r="F10" s="2">
        <v>20300</v>
      </c>
      <c r="G10" s="2">
        <v>16300</v>
      </c>
      <c r="H10" s="7">
        <v>5500</v>
      </c>
      <c r="I10" s="7">
        <v>7208</v>
      </c>
    </row>
    <row r="11" spans="1:9" x14ac:dyDescent="0.2">
      <c r="A11" t="s">
        <v>9</v>
      </c>
      <c r="B11" t="s">
        <v>8</v>
      </c>
      <c r="D11" s="2">
        <v>5000</v>
      </c>
      <c r="E11" s="2">
        <v>5000</v>
      </c>
      <c r="F11" s="2">
        <v>1000</v>
      </c>
      <c r="G11" s="2">
        <v>5000</v>
      </c>
      <c r="H11" s="2">
        <v>1214</v>
      </c>
      <c r="I11" s="2">
        <v>1401</v>
      </c>
    </row>
    <row r="12" spans="1:9" x14ac:dyDescent="0.2">
      <c r="A12" t="s">
        <v>13</v>
      </c>
      <c r="B12" t="s">
        <v>8</v>
      </c>
      <c r="D12" s="7">
        <f t="shared" ref="D12:G12" si="0">D15*5</f>
        <v>3500</v>
      </c>
      <c r="E12" s="7">
        <f t="shared" si="0"/>
        <v>3500</v>
      </c>
      <c r="F12" s="7">
        <f t="shared" si="0"/>
        <v>3500</v>
      </c>
      <c r="G12" s="7">
        <f t="shared" si="0"/>
        <v>3500</v>
      </c>
      <c r="H12" s="7">
        <v>500</v>
      </c>
      <c r="I12" s="7">
        <f>I15*5</f>
        <v>250</v>
      </c>
    </row>
    <row r="13" spans="1:9" x14ac:dyDescent="0.2">
      <c r="A13" t="s">
        <v>21</v>
      </c>
      <c r="B13" t="s">
        <v>8</v>
      </c>
      <c r="D13" s="2">
        <v>16300</v>
      </c>
      <c r="E13" s="2">
        <v>4000</v>
      </c>
      <c r="F13" s="18" t="s">
        <v>83</v>
      </c>
      <c r="G13" s="2">
        <v>16300</v>
      </c>
      <c r="H13" s="7">
        <v>2610</v>
      </c>
      <c r="I13" s="2">
        <v>5500</v>
      </c>
    </row>
    <row r="14" spans="1:9" x14ac:dyDescent="0.2">
      <c r="A14" t="s">
        <v>14</v>
      </c>
      <c r="B14" t="s">
        <v>8</v>
      </c>
      <c r="D14" s="2">
        <v>16300</v>
      </c>
      <c r="E14" s="2">
        <v>16300</v>
      </c>
      <c r="F14" s="2">
        <v>16300</v>
      </c>
      <c r="G14" s="2">
        <v>16300</v>
      </c>
      <c r="H14" s="2">
        <v>4305</v>
      </c>
      <c r="I14" s="2">
        <v>5500</v>
      </c>
    </row>
    <row r="15" spans="1:9" x14ac:dyDescent="0.2">
      <c r="A15" t="s">
        <v>12</v>
      </c>
      <c r="B15" t="s">
        <v>8</v>
      </c>
      <c r="D15" s="7">
        <v>700</v>
      </c>
      <c r="E15" s="7">
        <v>700</v>
      </c>
      <c r="F15" s="7">
        <v>700</v>
      </c>
      <c r="G15" s="7">
        <v>700</v>
      </c>
      <c r="H15" s="7">
        <v>50</v>
      </c>
      <c r="I15" s="7">
        <v>50</v>
      </c>
    </row>
    <row r="16" spans="1:9" x14ac:dyDescent="0.2">
      <c r="D16" s="7"/>
      <c r="E16" s="7"/>
      <c r="F16" s="7"/>
      <c r="G16" s="7"/>
      <c r="H16" s="7"/>
      <c r="I16" s="7"/>
    </row>
    <row r="17" spans="1:14" x14ac:dyDescent="0.2">
      <c r="A17" s="1" t="s">
        <v>77</v>
      </c>
      <c r="D17" s="7"/>
      <c r="E17" s="7"/>
      <c r="F17" s="7"/>
      <c r="G17" s="7"/>
      <c r="H17" s="7"/>
      <c r="I17" s="7"/>
    </row>
    <row r="18" spans="1:14" ht="30" x14ac:dyDescent="0.2">
      <c r="A18" s="4" t="s">
        <v>57</v>
      </c>
      <c r="D18" s="7">
        <v>11150</v>
      </c>
      <c r="E18" s="7">
        <v>4075</v>
      </c>
      <c r="F18" s="3">
        <v>140000</v>
      </c>
      <c r="G18" s="3">
        <v>12300</v>
      </c>
      <c r="H18" s="7">
        <v>2610</v>
      </c>
      <c r="I18" s="7">
        <v>5500</v>
      </c>
      <c r="K18" s="2">
        <f>(D18*3)</f>
        <v>33450</v>
      </c>
      <c r="L18" s="2">
        <f>SUM(K18:K19)/E18</f>
        <v>12</v>
      </c>
      <c r="M18">
        <f>E18*L18</f>
        <v>48900</v>
      </c>
    </row>
    <row r="19" spans="1:14" ht="30" x14ac:dyDescent="0.2">
      <c r="A19" s="4" t="s">
        <v>65</v>
      </c>
      <c r="D19" s="7">
        <v>5150</v>
      </c>
      <c r="E19" s="7">
        <v>12225</v>
      </c>
      <c r="F19" s="7">
        <v>0</v>
      </c>
      <c r="G19" s="7">
        <v>0</v>
      </c>
      <c r="H19" s="7">
        <v>0</v>
      </c>
      <c r="I19" s="7">
        <v>0</v>
      </c>
      <c r="K19" s="2">
        <f>(D19*3)</f>
        <v>15450</v>
      </c>
      <c r="M19">
        <f>E19*L18</f>
        <v>146700</v>
      </c>
      <c r="N19">
        <f>M19/16300</f>
        <v>9</v>
      </c>
    </row>
    <row r="20" spans="1:14" ht="30" x14ac:dyDescent="0.2">
      <c r="A20" s="4" t="s">
        <v>64</v>
      </c>
      <c r="D20" s="7">
        <v>0</v>
      </c>
      <c r="E20" s="7">
        <v>0</v>
      </c>
      <c r="F20" s="3">
        <f>3*F27</f>
        <v>36900</v>
      </c>
      <c r="G20" s="7">
        <v>0</v>
      </c>
      <c r="H20" s="7">
        <v>0</v>
      </c>
      <c r="I20" s="7">
        <v>0</v>
      </c>
    </row>
    <row r="21" spans="1:14" x14ac:dyDescent="0.2">
      <c r="A21" t="s">
        <v>55</v>
      </c>
      <c r="D21" s="7">
        <v>0</v>
      </c>
      <c r="E21" s="7">
        <v>0</v>
      </c>
      <c r="F21" s="3">
        <v>4000</v>
      </c>
      <c r="G21" s="7">
        <v>0</v>
      </c>
      <c r="H21" s="7">
        <v>0</v>
      </c>
      <c r="I21" s="7">
        <v>0</v>
      </c>
    </row>
    <row r="22" spans="1:14" ht="30" x14ac:dyDescent="0.2">
      <c r="A22" s="12" t="s">
        <v>56</v>
      </c>
      <c r="D22" s="7"/>
      <c r="E22" s="7"/>
      <c r="F22" s="7"/>
      <c r="G22" s="3">
        <v>4000</v>
      </c>
      <c r="H22" s="7">
        <v>0</v>
      </c>
      <c r="I22" s="7"/>
    </row>
    <row r="23" spans="1:14" x14ac:dyDescent="0.2">
      <c r="A23" s="12" t="s">
        <v>58</v>
      </c>
      <c r="D23" s="7"/>
      <c r="E23" s="7"/>
      <c r="F23" s="3">
        <f>F18+F20+F21-F27</f>
        <v>168600</v>
      </c>
      <c r="G23" s="7"/>
      <c r="H23" s="7">
        <v>0</v>
      </c>
      <c r="I23" s="7"/>
    </row>
    <row r="24" spans="1:14" x14ac:dyDescent="0.2">
      <c r="A24" s="12" t="s">
        <v>81</v>
      </c>
      <c r="D24" s="7"/>
      <c r="E24" s="7"/>
      <c r="F24" s="7"/>
      <c r="G24" s="7"/>
      <c r="H24" s="7"/>
      <c r="I24" s="28">
        <f>(140000/16300)*0.025</f>
        <v>0.21472392638036811</v>
      </c>
      <c r="J24" s="29">
        <f>(16300/20300)*I24</f>
        <v>0.17241379310344829</v>
      </c>
      <c r="K24" s="29">
        <f>J24/2</f>
        <v>8.6206896551724144E-2</v>
      </c>
      <c r="L24" s="27">
        <f>(20300/12300)*K24</f>
        <v>0.14227642276422764</v>
      </c>
      <c r="M24" s="28">
        <f>((20300/12300)*(((16300/20300)*((140000/16300)*0.025))/2))*1.4</f>
        <v>0.19918699186991867</v>
      </c>
    </row>
    <row r="25" spans="1:14" ht="195" x14ac:dyDescent="0.2">
      <c r="A25" s="17" t="s">
        <v>73</v>
      </c>
      <c r="D25" s="16" t="s">
        <v>74</v>
      </c>
      <c r="E25" s="15" t="s">
        <v>75</v>
      </c>
      <c r="F25" s="16" t="s">
        <v>87</v>
      </c>
      <c r="G25" s="16" t="s">
        <v>86</v>
      </c>
      <c r="H25" s="16" t="s">
        <v>82</v>
      </c>
      <c r="I25" s="15"/>
    </row>
    <row r="26" spans="1:14" x14ac:dyDescent="0.2">
      <c r="A26" s="12" t="s">
        <v>67</v>
      </c>
      <c r="D26" s="7"/>
      <c r="E26" s="7"/>
      <c r="F26" s="7"/>
      <c r="G26" s="7"/>
      <c r="H26" s="7"/>
      <c r="I26" s="7"/>
    </row>
    <row r="27" spans="1:14" x14ac:dyDescent="0.2">
      <c r="A27" s="12" t="s">
        <v>50</v>
      </c>
      <c r="B27" t="s">
        <v>8</v>
      </c>
      <c r="D27" s="7">
        <v>16300</v>
      </c>
      <c r="E27" s="7">
        <v>16300</v>
      </c>
      <c r="F27" s="3">
        <v>12300</v>
      </c>
      <c r="G27" s="7">
        <v>16300</v>
      </c>
      <c r="H27" s="7"/>
      <c r="I27" s="7"/>
    </row>
    <row r="28" spans="1:14" x14ac:dyDescent="0.2">
      <c r="A28" s="12" t="s">
        <v>68</v>
      </c>
      <c r="B28" t="s">
        <v>69</v>
      </c>
      <c r="D28" s="7">
        <v>10</v>
      </c>
      <c r="E28" s="14">
        <v>2.5</v>
      </c>
      <c r="F28" s="3">
        <v>20</v>
      </c>
      <c r="G28" s="7">
        <v>15</v>
      </c>
      <c r="H28" s="7"/>
      <c r="I28" s="7"/>
    </row>
    <row r="29" spans="1:14" x14ac:dyDescent="0.2">
      <c r="A29" s="12" t="s">
        <v>70</v>
      </c>
      <c r="B29" t="s">
        <v>71</v>
      </c>
      <c r="D29" s="7">
        <v>5</v>
      </c>
      <c r="E29" s="7">
        <v>5</v>
      </c>
      <c r="F29" s="14">
        <v>0.1</v>
      </c>
      <c r="G29" s="14">
        <v>0.1</v>
      </c>
      <c r="H29" s="7"/>
      <c r="I29" s="7"/>
    </row>
    <row r="30" spans="1:14" s="4" customFormat="1" ht="75" x14ac:dyDescent="0.2">
      <c r="A30" s="17" t="s">
        <v>31</v>
      </c>
      <c r="D30" s="16" t="s">
        <v>72</v>
      </c>
      <c r="E30" s="13"/>
      <c r="F30" s="13"/>
      <c r="G30" s="13"/>
      <c r="H30" s="13"/>
      <c r="I30" s="13"/>
    </row>
    <row r="31" spans="1:14" s="4" customFormat="1" x14ac:dyDescent="0.2">
      <c r="A31" s="12" t="s">
        <v>63</v>
      </c>
      <c r="D31" s="13"/>
      <c r="E31" s="13"/>
      <c r="F31" s="13"/>
      <c r="G31" s="13"/>
      <c r="H31" s="13"/>
      <c r="I31" s="13"/>
    </row>
    <row r="32" spans="1:14" x14ac:dyDescent="0.2">
      <c r="A32" s="12"/>
      <c r="D32" s="7"/>
      <c r="E32" s="7"/>
      <c r="F32" s="7"/>
      <c r="G32" s="7"/>
      <c r="H32" s="7"/>
      <c r="I32" s="7"/>
    </row>
    <row r="33" spans="1:9" x14ac:dyDescent="0.2">
      <c r="A33" s="12"/>
      <c r="D33" s="7"/>
      <c r="E33" s="7"/>
      <c r="F33" s="7"/>
      <c r="G33" s="7"/>
      <c r="H33" s="7"/>
      <c r="I33" s="7"/>
    </row>
    <row r="34" spans="1:9" x14ac:dyDescent="0.2">
      <c r="D34" s="7"/>
      <c r="E34" s="7"/>
      <c r="F34" s="7"/>
      <c r="G34" s="7"/>
      <c r="H34" s="7"/>
      <c r="I34" s="7"/>
    </row>
    <row r="35" spans="1:9" x14ac:dyDescent="0.2">
      <c r="A35" s="1" t="s">
        <v>15</v>
      </c>
    </row>
    <row r="36" spans="1:9" x14ac:dyDescent="0.2">
      <c r="A36" s="9" t="s">
        <v>37</v>
      </c>
      <c r="B36" t="s">
        <v>8</v>
      </c>
      <c r="D36" s="10">
        <v>375000</v>
      </c>
    </row>
    <row r="37" spans="1:9" x14ac:dyDescent="0.2">
      <c r="A37" t="s">
        <v>17</v>
      </c>
      <c r="D37" s="2">
        <f>D12</f>
        <v>3500</v>
      </c>
      <c r="E37" s="2">
        <f>E12</f>
        <v>3500</v>
      </c>
    </row>
    <row r="38" spans="1:9" x14ac:dyDescent="0.2">
      <c r="A38" t="s">
        <v>16</v>
      </c>
    </row>
    <row r="39" spans="1:9" x14ac:dyDescent="0.2">
      <c r="A39" t="s">
        <v>12</v>
      </c>
      <c r="D39" s="2">
        <f>D15</f>
        <v>700</v>
      </c>
      <c r="E39" s="2">
        <f>E15</f>
        <v>700</v>
      </c>
    </row>
    <row r="41" spans="1:9" x14ac:dyDescent="0.2">
      <c r="A41" s="1" t="s">
        <v>52</v>
      </c>
    </row>
    <row r="42" spans="1:9" x14ac:dyDescent="0.2">
      <c r="A42" s="9" t="s">
        <v>37</v>
      </c>
      <c r="B42" t="s">
        <v>8</v>
      </c>
      <c r="D42" s="10">
        <v>265000</v>
      </c>
    </row>
    <row r="43" spans="1:9" x14ac:dyDescent="0.2">
      <c r="A43" t="s">
        <v>17</v>
      </c>
      <c r="D43" s="2">
        <f>D37</f>
        <v>3500</v>
      </c>
      <c r="E43" s="2">
        <f>E37</f>
        <v>3500</v>
      </c>
      <c r="F43" s="2">
        <f>E43</f>
        <v>3500</v>
      </c>
    </row>
    <row r="44" spans="1:9" x14ac:dyDescent="0.2">
      <c r="A44" t="s">
        <v>16</v>
      </c>
    </row>
    <row r="45" spans="1:9" x14ac:dyDescent="0.2">
      <c r="A45" t="s">
        <v>12</v>
      </c>
      <c r="D45" s="2">
        <f>D39</f>
        <v>700</v>
      </c>
      <c r="E45" s="2">
        <f>E39</f>
        <v>700</v>
      </c>
      <c r="F45" s="2">
        <f>E45</f>
        <v>700</v>
      </c>
    </row>
    <row r="48" spans="1:9" x14ac:dyDescent="0.2">
      <c r="A48" s="1" t="s">
        <v>18</v>
      </c>
    </row>
    <row r="49" spans="1:2" x14ac:dyDescent="0.2">
      <c r="A49" s="9" t="s">
        <v>37</v>
      </c>
      <c r="B49" t="s">
        <v>8</v>
      </c>
    </row>
    <row r="50" spans="1:2" x14ac:dyDescent="0.2">
      <c r="A50" t="s">
        <v>17</v>
      </c>
    </row>
    <row r="51" spans="1:2" x14ac:dyDescent="0.2">
      <c r="A51" t="s">
        <v>16</v>
      </c>
    </row>
    <row r="52" spans="1:2" x14ac:dyDescent="0.2">
      <c r="A52" t="s">
        <v>12</v>
      </c>
      <c r="B52" s="11">
        <v>0.05</v>
      </c>
    </row>
    <row r="54" spans="1:2" x14ac:dyDescent="0.2">
      <c r="A54" s="1" t="s">
        <v>19</v>
      </c>
    </row>
    <row r="55" spans="1:2" x14ac:dyDescent="0.2">
      <c r="A55" s="9" t="s">
        <v>37</v>
      </c>
    </row>
    <row r="56" spans="1:2" x14ac:dyDescent="0.2">
      <c r="A56" t="s">
        <v>17</v>
      </c>
    </row>
    <row r="57" spans="1:2" x14ac:dyDescent="0.2">
      <c r="A57" t="s">
        <v>16</v>
      </c>
    </row>
    <row r="58" spans="1:2" x14ac:dyDescent="0.2">
      <c r="A58" t="s">
        <v>12</v>
      </c>
    </row>
    <row r="60" spans="1:2" x14ac:dyDescent="0.2">
      <c r="A60" s="1" t="s">
        <v>20</v>
      </c>
    </row>
    <row r="61" spans="1:2" x14ac:dyDescent="0.2">
      <c r="A61" s="9" t="s">
        <v>37</v>
      </c>
    </row>
    <row r="62" spans="1:2" x14ac:dyDescent="0.2">
      <c r="A62" t="s">
        <v>17</v>
      </c>
    </row>
    <row r="63" spans="1:2" x14ac:dyDescent="0.2">
      <c r="A63" t="s">
        <v>16</v>
      </c>
    </row>
    <row r="64" spans="1:2" x14ac:dyDescent="0.2">
      <c r="A64" t="s">
        <v>12</v>
      </c>
    </row>
    <row r="66" spans="1:1" x14ac:dyDescent="0.2">
      <c r="A66" s="1" t="s">
        <v>31</v>
      </c>
    </row>
    <row r="67" spans="1:1" x14ac:dyDescent="0.2">
      <c r="A67" t="s">
        <v>32</v>
      </c>
    </row>
    <row r="68" spans="1:1" x14ac:dyDescent="0.2">
      <c r="A68" t="s">
        <v>33</v>
      </c>
    </row>
    <row r="69" spans="1:1" x14ac:dyDescent="0.2">
      <c r="A69" t="s">
        <v>34</v>
      </c>
    </row>
    <row r="70" spans="1:1" x14ac:dyDescent="0.2">
      <c r="A70" t="s">
        <v>35</v>
      </c>
    </row>
    <row r="71" spans="1:1" x14ac:dyDescent="0.2">
      <c r="A71" t="s">
        <v>36</v>
      </c>
    </row>
    <row r="72" spans="1:1" x14ac:dyDescent="0.2">
      <c r="A72" t="s">
        <v>40</v>
      </c>
    </row>
    <row r="73" spans="1:1" x14ac:dyDescent="0.2">
      <c r="A73" t="s">
        <v>38</v>
      </c>
    </row>
    <row r="74" spans="1:1" x14ac:dyDescent="0.2">
      <c r="A74" t="s">
        <v>39</v>
      </c>
    </row>
    <row r="77" spans="1:1" x14ac:dyDescent="0.2">
      <c r="A77" s="1" t="s">
        <v>41</v>
      </c>
    </row>
    <row r="78" spans="1:1" x14ac:dyDescent="0.2">
      <c r="A78" t="s">
        <v>51</v>
      </c>
    </row>
    <row r="79" spans="1:1" x14ac:dyDescent="0.2">
      <c r="A79" t="s">
        <v>50</v>
      </c>
    </row>
    <row r="80" spans="1:1" x14ac:dyDescent="0.2">
      <c r="A80" t="s">
        <v>47</v>
      </c>
    </row>
    <row r="81" spans="1:1" x14ac:dyDescent="0.2">
      <c r="A81" t="s">
        <v>42</v>
      </c>
    </row>
    <row r="82" spans="1:1" x14ac:dyDescent="0.2">
      <c r="A82" t="s">
        <v>43</v>
      </c>
    </row>
    <row r="83" spans="1:1" x14ac:dyDescent="0.2">
      <c r="A83" t="s">
        <v>44</v>
      </c>
    </row>
    <row r="84" spans="1:1" x14ac:dyDescent="0.2">
      <c r="A84" t="s">
        <v>45</v>
      </c>
    </row>
    <row r="85" spans="1:1" x14ac:dyDescent="0.2">
      <c r="A85" t="s">
        <v>46</v>
      </c>
    </row>
    <row r="86" spans="1:1" x14ac:dyDescent="0.2">
      <c r="A86" t="s">
        <v>48</v>
      </c>
    </row>
    <row r="87" spans="1:1" x14ac:dyDescent="0.2">
      <c r="A87" t="s">
        <v>49</v>
      </c>
    </row>
    <row r="88" spans="1:1" ht="30" x14ac:dyDescent="0.2">
      <c r="A88" s="4" t="s">
        <v>53</v>
      </c>
    </row>
    <row r="89" spans="1:1" x14ac:dyDescent="0.2">
      <c r="A89" s="4" t="s">
        <v>54</v>
      </c>
    </row>
    <row r="90" spans="1:1" x14ac:dyDescent="0.2">
      <c r="A90" t="s">
        <v>47</v>
      </c>
    </row>
    <row r="91" spans="1:1" x14ac:dyDescent="0.2">
      <c r="A91" t="s">
        <v>42</v>
      </c>
    </row>
    <row r="92" spans="1:1" x14ac:dyDescent="0.2">
      <c r="A92" t="s">
        <v>43</v>
      </c>
    </row>
    <row r="93" spans="1:1" x14ac:dyDescent="0.2">
      <c r="A93" t="s">
        <v>44</v>
      </c>
    </row>
    <row r="94" spans="1:1" x14ac:dyDescent="0.2">
      <c r="A94" t="s">
        <v>45</v>
      </c>
    </row>
    <row r="95" spans="1:1" x14ac:dyDescent="0.2">
      <c r="A95" t="s">
        <v>46</v>
      </c>
    </row>
    <row r="96" spans="1:1" x14ac:dyDescent="0.2">
      <c r="A96" t="s">
        <v>48</v>
      </c>
    </row>
    <row r="97" spans="1:1" x14ac:dyDescent="0.2">
      <c r="A97" t="s">
        <v>49</v>
      </c>
    </row>
  </sheetData>
  <pageMargins left="0.7" right="0.7" top="0.75" bottom="0.75" header="0.3" footer="0.3"/>
  <pageSetup paperSize="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7"/>
  <sheetViews>
    <sheetView topLeftCell="A3" zoomScale="110" zoomScaleNormal="110" zoomScaleSheetLayoutView="100" zoomScalePageLayoutView="110" workbookViewId="0">
      <pane xSplit="2" ySplit="6" topLeftCell="C62" activePane="bottomRight" state="frozen"/>
      <selection activeCell="A3" sqref="A3"/>
      <selection pane="topRight" activeCell="C3" sqref="C3"/>
      <selection pane="bottomLeft" activeCell="A9" sqref="A9"/>
      <selection pane="bottomRight" activeCell="F25" sqref="F25"/>
    </sheetView>
  </sheetViews>
  <sheetFormatPr baseColWidth="10" defaultColWidth="8.83203125" defaultRowHeight="15" x14ac:dyDescent="0.2"/>
  <cols>
    <col min="1" max="1" width="31.33203125" customWidth="1"/>
    <col min="2" max="2" width="8.33203125" customWidth="1"/>
    <col min="3" max="3" width="18.33203125" customWidth="1"/>
    <col min="4" max="5" width="15.6640625" customWidth="1"/>
    <col min="6" max="6" width="33.33203125" customWidth="1"/>
    <col min="7" max="21" width="15.6640625" customWidth="1"/>
  </cols>
  <sheetData>
    <row r="2" spans="1:9" x14ac:dyDescent="0.2">
      <c r="A2" s="1" t="s">
        <v>59</v>
      </c>
      <c r="B2" s="1">
        <v>1</v>
      </c>
    </row>
    <row r="3" spans="1:9" x14ac:dyDescent="0.2">
      <c r="A3" t="s">
        <v>60</v>
      </c>
      <c r="B3">
        <v>50</v>
      </c>
    </row>
    <row r="4" spans="1:9" x14ac:dyDescent="0.2">
      <c r="A4" t="s">
        <v>66</v>
      </c>
      <c r="B4">
        <v>5</v>
      </c>
    </row>
    <row r="5" spans="1:9" x14ac:dyDescent="0.2">
      <c r="A5" t="s">
        <v>61</v>
      </c>
      <c r="B5" s="9">
        <v>50</v>
      </c>
    </row>
    <row r="6" spans="1:9" x14ac:dyDescent="0.2">
      <c r="A6" t="s">
        <v>62</v>
      </c>
      <c r="B6" s="19">
        <v>27</v>
      </c>
    </row>
    <row r="7" spans="1:9" x14ac:dyDescent="0.2">
      <c r="A7" t="s">
        <v>84</v>
      </c>
      <c r="B7" s="21" t="s">
        <v>88</v>
      </c>
    </row>
    <row r="8" spans="1:9" x14ac:dyDescent="0.2">
      <c r="B8" t="s">
        <v>7</v>
      </c>
      <c r="C8" s="1"/>
      <c r="D8" s="8" t="s">
        <v>0</v>
      </c>
      <c r="E8" s="8" t="s">
        <v>1</v>
      </c>
      <c r="F8" s="8" t="s">
        <v>2</v>
      </c>
      <c r="G8" s="8" t="s">
        <v>3</v>
      </c>
      <c r="H8" s="8" t="s">
        <v>4</v>
      </c>
      <c r="I8" s="8" t="s">
        <v>5</v>
      </c>
    </row>
    <row r="9" spans="1:9" x14ac:dyDescent="0.2">
      <c r="A9" s="1" t="s">
        <v>11</v>
      </c>
    </row>
    <row r="10" spans="1:9" x14ac:dyDescent="0.2">
      <c r="A10" t="s">
        <v>6</v>
      </c>
      <c r="B10" t="s">
        <v>8</v>
      </c>
      <c r="D10" s="7">
        <v>16300</v>
      </c>
      <c r="E10" s="7">
        <v>16300</v>
      </c>
      <c r="F10" s="7">
        <v>20300</v>
      </c>
      <c r="G10" s="7">
        <v>16300</v>
      </c>
      <c r="H10" s="7">
        <v>5500</v>
      </c>
      <c r="I10" s="7">
        <v>7208</v>
      </c>
    </row>
    <row r="11" spans="1:9" x14ac:dyDescent="0.2">
      <c r="A11" t="s">
        <v>9</v>
      </c>
      <c r="B11" t="s">
        <v>8</v>
      </c>
      <c r="D11" s="7">
        <v>5000</v>
      </c>
      <c r="E11" s="7">
        <v>5000</v>
      </c>
      <c r="F11" s="7">
        <v>1000</v>
      </c>
      <c r="G11" s="7">
        <v>5000</v>
      </c>
      <c r="H11" s="7">
        <v>1214</v>
      </c>
      <c r="I11" s="7">
        <v>1401</v>
      </c>
    </row>
    <row r="12" spans="1:9" x14ac:dyDescent="0.2">
      <c r="A12" t="s">
        <v>13</v>
      </c>
      <c r="B12" t="s">
        <v>8</v>
      </c>
      <c r="D12" s="7">
        <f t="shared" ref="D12:G12" si="0">D15*5</f>
        <v>3500</v>
      </c>
      <c r="E12" s="7">
        <f t="shared" si="0"/>
        <v>3500</v>
      </c>
      <c r="F12" s="7">
        <f t="shared" si="0"/>
        <v>3500</v>
      </c>
      <c r="G12" s="7">
        <f t="shared" si="0"/>
        <v>3500</v>
      </c>
      <c r="H12" s="7">
        <v>500</v>
      </c>
      <c r="I12" s="7">
        <f>I15*5</f>
        <v>250</v>
      </c>
    </row>
    <row r="13" spans="1:9" x14ac:dyDescent="0.2">
      <c r="A13" t="s">
        <v>21</v>
      </c>
      <c r="B13" t="s">
        <v>8</v>
      </c>
      <c r="D13" s="7">
        <v>16300</v>
      </c>
      <c r="E13" s="7">
        <v>4000</v>
      </c>
      <c r="F13" s="23" t="s">
        <v>83</v>
      </c>
      <c r="G13" s="7">
        <v>16300</v>
      </c>
      <c r="H13" s="7">
        <v>2610</v>
      </c>
      <c r="I13" s="7">
        <v>5500</v>
      </c>
    </row>
    <row r="14" spans="1:9" x14ac:dyDescent="0.2">
      <c r="A14" t="s">
        <v>14</v>
      </c>
      <c r="B14" t="s">
        <v>8</v>
      </c>
      <c r="D14" s="7">
        <v>16300</v>
      </c>
      <c r="E14" s="7">
        <v>16300</v>
      </c>
      <c r="F14" s="7">
        <v>16300</v>
      </c>
      <c r="G14" s="7">
        <v>16300</v>
      </c>
      <c r="H14" s="7">
        <v>4305</v>
      </c>
      <c r="I14" s="7">
        <v>5500</v>
      </c>
    </row>
    <row r="15" spans="1:9" x14ac:dyDescent="0.2">
      <c r="A15" t="s">
        <v>12</v>
      </c>
      <c r="B15" t="s">
        <v>8</v>
      </c>
      <c r="D15" s="7">
        <v>700</v>
      </c>
      <c r="E15" s="7">
        <v>700</v>
      </c>
      <c r="F15" s="7">
        <v>700</v>
      </c>
      <c r="G15" s="7">
        <v>700</v>
      </c>
      <c r="H15" s="7">
        <v>50</v>
      </c>
      <c r="I15" s="7">
        <v>50</v>
      </c>
    </row>
    <row r="16" spans="1:9" x14ac:dyDescent="0.2">
      <c r="D16" s="7"/>
      <c r="E16" s="7"/>
      <c r="F16" s="7"/>
      <c r="G16" s="7"/>
      <c r="H16" s="7"/>
      <c r="I16" s="7"/>
    </row>
    <row r="17" spans="1:11" x14ac:dyDescent="0.2">
      <c r="A17" s="1" t="s">
        <v>77</v>
      </c>
      <c r="D17" s="7"/>
      <c r="E17" s="7"/>
      <c r="F17" s="7"/>
      <c r="G17" s="7"/>
      <c r="H17" s="7"/>
      <c r="I17" s="7"/>
      <c r="K17">
        <f>4868194/489</f>
        <v>9955.4069529652352</v>
      </c>
    </row>
    <row r="18" spans="1:11" ht="30" x14ac:dyDescent="0.2">
      <c r="A18" s="4" t="s">
        <v>57</v>
      </c>
      <c r="D18" s="7">
        <v>16300</v>
      </c>
      <c r="E18" s="7">
        <v>16300</v>
      </c>
      <c r="F18" s="7">
        <v>112850</v>
      </c>
      <c r="G18" s="3">
        <v>11410</v>
      </c>
      <c r="H18" s="25">
        <v>2610</v>
      </c>
      <c r="I18" s="7">
        <v>5500</v>
      </c>
      <c r="K18">
        <f>99407/62</f>
        <v>1603.3387096774193</v>
      </c>
    </row>
    <row r="19" spans="1:11" ht="30" x14ac:dyDescent="0.2">
      <c r="A19" s="4" t="s">
        <v>65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11" ht="30" x14ac:dyDescent="0.2">
      <c r="A20" s="4" t="s">
        <v>64</v>
      </c>
      <c r="D20" s="7">
        <v>0</v>
      </c>
      <c r="E20" s="7">
        <v>0</v>
      </c>
      <c r="F20" s="7">
        <f>3*F27</f>
        <v>34230</v>
      </c>
      <c r="G20" s="7">
        <v>0</v>
      </c>
      <c r="H20" s="7">
        <v>0</v>
      </c>
      <c r="I20" s="7">
        <v>0</v>
      </c>
    </row>
    <row r="21" spans="1:11" x14ac:dyDescent="0.2">
      <c r="A21" t="s">
        <v>55</v>
      </c>
      <c r="D21" s="7">
        <v>0</v>
      </c>
      <c r="E21" s="7">
        <v>0</v>
      </c>
      <c r="F21" s="7">
        <v>4000</v>
      </c>
      <c r="G21" s="7">
        <v>0</v>
      </c>
      <c r="H21" s="7">
        <v>0</v>
      </c>
      <c r="I21" s="7">
        <v>0</v>
      </c>
    </row>
    <row r="22" spans="1:11" ht="30" x14ac:dyDescent="0.2">
      <c r="A22" s="12" t="s">
        <v>56</v>
      </c>
      <c r="D22" s="7"/>
      <c r="E22" s="7"/>
      <c r="F22" s="7"/>
      <c r="G22" s="3">
        <v>0</v>
      </c>
      <c r="H22" s="7">
        <v>0</v>
      </c>
      <c r="I22" s="7"/>
      <c r="J22">
        <f>20300/11410</f>
        <v>1.7791411042944785</v>
      </c>
    </row>
    <row r="23" spans="1:11" x14ac:dyDescent="0.2">
      <c r="A23" s="12" t="s">
        <v>58</v>
      </c>
      <c r="D23" s="7"/>
      <c r="E23" s="7"/>
      <c r="F23" s="7">
        <f>F18+F20+F21-F27</f>
        <v>139670</v>
      </c>
      <c r="G23" s="7"/>
      <c r="H23" s="7">
        <v>0</v>
      </c>
      <c r="I23" s="7"/>
      <c r="J23">
        <v>1.77880184331797</v>
      </c>
      <c r="K23">
        <f>J23*J24</f>
        <v>19.299999999999972</v>
      </c>
    </row>
    <row r="24" spans="1:11" x14ac:dyDescent="0.2">
      <c r="A24" s="12" t="s">
        <v>81</v>
      </c>
      <c r="D24" s="7"/>
      <c r="E24" s="7"/>
      <c r="F24" s="7"/>
      <c r="G24" s="7"/>
      <c r="H24" s="7"/>
      <c r="I24" s="7"/>
      <c r="J24">
        <v>10.85</v>
      </c>
      <c r="K24">
        <v>19.3</v>
      </c>
    </row>
    <row r="25" spans="1:11" ht="135" x14ac:dyDescent="0.2">
      <c r="A25" s="17" t="s">
        <v>73</v>
      </c>
      <c r="D25" s="16" t="s">
        <v>89</v>
      </c>
      <c r="E25" s="15" t="s">
        <v>90</v>
      </c>
      <c r="F25" s="26" t="s">
        <v>91</v>
      </c>
      <c r="G25" s="16" t="s">
        <v>76</v>
      </c>
      <c r="H25" s="16" t="s">
        <v>82</v>
      </c>
      <c r="I25" s="15"/>
    </row>
    <row r="26" spans="1:11" x14ac:dyDescent="0.2">
      <c r="A26" s="24" t="s">
        <v>67</v>
      </c>
      <c r="D26" s="7"/>
      <c r="E26" s="7"/>
      <c r="F26" s="7"/>
      <c r="G26" s="7"/>
      <c r="H26" s="7"/>
      <c r="I26" s="7"/>
    </row>
    <row r="27" spans="1:11" x14ac:dyDescent="0.2">
      <c r="A27" s="12" t="s">
        <v>50</v>
      </c>
      <c r="B27" t="s">
        <v>8</v>
      </c>
      <c r="D27" s="7">
        <v>16300</v>
      </c>
      <c r="E27" s="7">
        <v>16300</v>
      </c>
      <c r="F27" s="3">
        <v>11410</v>
      </c>
      <c r="G27" s="7">
        <v>11410</v>
      </c>
      <c r="H27" s="7"/>
      <c r="I27" s="7"/>
    </row>
    <row r="28" spans="1:11" x14ac:dyDescent="0.2">
      <c r="A28" s="12" t="s">
        <v>68</v>
      </c>
      <c r="B28" t="s">
        <v>69</v>
      </c>
      <c r="D28" s="22">
        <v>3.9</v>
      </c>
      <c r="E28" s="22">
        <v>3.9</v>
      </c>
      <c r="F28" s="3">
        <v>27</v>
      </c>
      <c r="G28" s="3">
        <v>27</v>
      </c>
      <c r="H28" s="7"/>
      <c r="I28" s="7"/>
    </row>
    <row r="29" spans="1:11" x14ac:dyDescent="0.2">
      <c r="A29" s="12" t="s">
        <v>70</v>
      </c>
      <c r="B29" t="s">
        <v>71</v>
      </c>
      <c r="D29" s="7">
        <v>5</v>
      </c>
      <c r="E29" s="7">
        <v>5</v>
      </c>
      <c r="F29" s="14">
        <v>0.1</v>
      </c>
      <c r="G29" s="14">
        <v>0.1</v>
      </c>
      <c r="H29" s="7"/>
      <c r="I29" s="7"/>
    </row>
    <row r="30" spans="1:11" s="4" customFormat="1" ht="75" x14ac:dyDescent="0.2">
      <c r="A30" s="17" t="s">
        <v>31</v>
      </c>
      <c r="D30" s="16" t="s">
        <v>72</v>
      </c>
      <c r="E30" s="13"/>
      <c r="F30" s="13"/>
      <c r="G30" s="13"/>
      <c r="H30" s="13"/>
      <c r="I30" s="13"/>
    </row>
    <row r="31" spans="1:11" s="4" customFormat="1" x14ac:dyDescent="0.2">
      <c r="A31" s="12" t="s">
        <v>63</v>
      </c>
      <c r="D31" s="13"/>
      <c r="E31" s="13"/>
      <c r="F31" s="13"/>
      <c r="G31" s="13"/>
      <c r="H31" s="13"/>
      <c r="I31" s="13"/>
    </row>
    <row r="32" spans="1:11" x14ac:dyDescent="0.2">
      <c r="A32" s="12"/>
      <c r="D32" s="7"/>
      <c r="E32" s="7"/>
      <c r="F32" s="7"/>
      <c r="G32" s="7"/>
      <c r="H32" s="7"/>
      <c r="I32" s="7"/>
    </row>
    <row r="33" spans="1:9" x14ac:dyDescent="0.2">
      <c r="A33" s="12"/>
      <c r="D33" s="7"/>
      <c r="E33" s="7"/>
      <c r="F33" s="7"/>
      <c r="G33" s="7"/>
      <c r="H33" s="7"/>
      <c r="I33" s="7"/>
    </row>
    <row r="34" spans="1:9" x14ac:dyDescent="0.2">
      <c r="D34" s="7"/>
      <c r="E34" s="7"/>
      <c r="F34" s="7"/>
      <c r="G34" s="7"/>
      <c r="H34" s="7"/>
      <c r="I34" s="7"/>
    </row>
    <row r="35" spans="1:9" x14ac:dyDescent="0.2">
      <c r="A35" s="1" t="s">
        <v>15</v>
      </c>
      <c r="D35" s="9"/>
      <c r="E35" s="9"/>
      <c r="F35" s="9"/>
      <c r="G35" s="9"/>
      <c r="H35" s="9"/>
      <c r="I35" s="9"/>
    </row>
    <row r="36" spans="1:9" x14ac:dyDescent="0.2">
      <c r="A36" s="9" t="s">
        <v>37</v>
      </c>
      <c r="B36" t="s">
        <v>8</v>
      </c>
      <c r="D36" s="10">
        <v>375000</v>
      </c>
      <c r="E36" s="9"/>
      <c r="F36" s="9"/>
      <c r="G36" s="9"/>
      <c r="H36" s="9"/>
      <c r="I36" s="9"/>
    </row>
    <row r="37" spans="1:9" x14ac:dyDescent="0.2">
      <c r="A37" t="s">
        <v>17</v>
      </c>
      <c r="D37" s="7">
        <f>D12</f>
        <v>3500</v>
      </c>
      <c r="E37" s="7">
        <f>E12</f>
        <v>3500</v>
      </c>
      <c r="F37" s="9"/>
      <c r="G37" s="9"/>
      <c r="H37" s="9"/>
      <c r="I37" s="9"/>
    </row>
    <row r="38" spans="1:9" x14ac:dyDescent="0.2">
      <c r="A38" t="s">
        <v>16</v>
      </c>
      <c r="D38" s="9"/>
      <c r="E38" s="9"/>
      <c r="F38" s="9"/>
      <c r="G38" s="9"/>
      <c r="H38" s="9"/>
      <c r="I38" s="9"/>
    </row>
    <row r="39" spans="1:9" x14ac:dyDescent="0.2">
      <c r="A39" t="s">
        <v>12</v>
      </c>
      <c r="D39" s="7">
        <f>D15</f>
        <v>700</v>
      </c>
      <c r="E39" s="7">
        <f>E15</f>
        <v>700</v>
      </c>
      <c r="F39" s="9"/>
      <c r="G39" s="9"/>
      <c r="H39" s="9"/>
      <c r="I39" s="9"/>
    </row>
    <row r="40" spans="1:9" x14ac:dyDescent="0.2">
      <c r="D40" s="9"/>
      <c r="E40" s="9"/>
      <c r="F40" s="9"/>
      <c r="G40" s="9"/>
      <c r="H40" s="9"/>
      <c r="I40" s="9"/>
    </row>
    <row r="41" spans="1:9" x14ac:dyDescent="0.2">
      <c r="A41" s="1" t="s">
        <v>52</v>
      </c>
      <c r="D41" s="9"/>
      <c r="E41" s="9"/>
      <c r="F41" s="9"/>
      <c r="G41" s="9"/>
      <c r="H41" s="9"/>
      <c r="I41" s="9"/>
    </row>
    <row r="42" spans="1:9" x14ac:dyDescent="0.2">
      <c r="A42" s="9" t="s">
        <v>37</v>
      </c>
      <c r="B42" t="s">
        <v>8</v>
      </c>
      <c r="D42" s="10">
        <v>265000</v>
      </c>
      <c r="E42" s="9"/>
      <c r="F42" s="9"/>
      <c r="G42" s="9"/>
      <c r="H42" s="9"/>
      <c r="I42" s="9"/>
    </row>
    <row r="43" spans="1:9" x14ac:dyDescent="0.2">
      <c r="A43" t="s">
        <v>17</v>
      </c>
      <c r="D43" s="7">
        <f>D37</f>
        <v>3500</v>
      </c>
      <c r="E43" s="7">
        <f>E37</f>
        <v>3500</v>
      </c>
      <c r="F43" s="7">
        <f>E43</f>
        <v>3500</v>
      </c>
      <c r="G43" s="9"/>
      <c r="H43" s="9"/>
      <c r="I43" s="9"/>
    </row>
    <row r="44" spans="1:9" x14ac:dyDescent="0.2">
      <c r="A44" t="s">
        <v>16</v>
      </c>
      <c r="D44" s="9"/>
      <c r="E44" s="9"/>
      <c r="F44" s="9"/>
      <c r="G44" s="9"/>
      <c r="H44" s="9"/>
      <c r="I44" s="9"/>
    </row>
    <row r="45" spans="1:9" x14ac:dyDescent="0.2">
      <c r="A45" t="s">
        <v>12</v>
      </c>
      <c r="D45" s="7">
        <f>D39</f>
        <v>700</v>
      </c>
      <c r="E45" s="7">
        <f>E39</f>
        <v>700</v>
      </c>
      <c r="F45" s="7">
        <f>E45</f>
        <v>700</v>
      </c>
      <c r="G45" s="9"/>
      <c r="H45" s="9"/>
      <c r="I45" s="9"/>
    </row>
    <row r="46" spans="1:9" x14ac:dyDescent="0.2">
      <c r="D46" s="9"/>
      <c r="E46" s="9"/>
      <c r="F46" s="9"/>
      <c r="G46" s="9"/>
      <c r="H46" s="9"/>
      <c r="I46" s="9"/>
    </row>
    <row r="47" spans="1:9" x14ac:dyDescent="0.2">
      <c r="D47" s="9"/>
      <c r="E47" s="9"/>
      <c r="F47" s="9"/>
      <c r="G47" s="9"/>
      <c r="H47" s="9"/>
      <c r="I47" s="9"/>
    </row>
    <row r="48" spans="1:9" x14ac:dyDescent="0.2">
      <c r="A48" s="1" t="s">
        <v>18</v>
      </c>
      <c r="D48" s="9"/>
      <c r="E48" s="9"/>
      <c r="F48" s="9"/>
      <c r="G48" s="9"/>
      <c r="H48" s="9"/>
      <c r="I48" s="9"/>
    </row>
    <row r="49" spans="1:2" x14ac:dyDescent="0.2">
      <c r="A49" s="9" t="s">
        <v>37</v>
      </c>
      <c r="B49" t="s">
        <v>8</v>
      </c>
    </row>
    <row r="50" spans="1:2" x14ac:dyDescent="0.2">
      <c r="A50" t="s">
        <v>17</v>
      </c>
    </row>
    <row r="51" spans="1:2" x14ac:dyDescent="0.2">
      <c r="A51" t="s">
        <v>16</v>
      </c>
    </row>
    <row r="52" spans="1:2" x14ac:dyDescent="0.2">
      <c r="A52" t="s">
        <v>12</v>
      </c>
      <c r="B52" s="11">
        <v>0.05</v>
      </c>
    </row>
    <row r="54" spans="1:2" x14ac:dyDescent="0.2">
      <c r="A54" s="1" t="s">
        <v>19</v>
      </c>
    </row>
    <row r="55" spans="1:2" x14ac:dyDescent="0.2">
      <c r="A55" s="9" t="s">
        <v>37</v>
      </c>
    </row>
    <row r="56" spans="1:2" x14ac:dyDescent="0.2">
      <c r="A56" t="s">
        <v>17</v>
      </c>
    </row>
    <row r="57" spans="1:2" x14ac:dyDescent="0.2">
      <c r="A57" t="s">
        <v>16</v>
      </c>
    </row>
    <row r="58" spans="1:2" x14ac:dyDescent="0.2">
      <c r="A58" t="s">
        <v>12</v>
      </c>
    </row>
    <row r="60" spans="1:2" x14ac:dyDescent="0.2">
      <c r="A60" s="1" t="s">
        <v>20</v>
      </c>
    </row>
    <row r="61" spans="1:2" x14ac:dyDescent="0.2">
      <c r="A61" s="9" t="s">
        <v>37</v>
      </c>
    </row>
    <row r="62" spans="1:2" x14ac:dyDescent="0.2">
      <c r="A62" t="s">
        <v>17</v>
      </c>
    </row>
    <row r="63" spans="1:2" x14ac:dyDescent="0.2">
      <c r="A63" t="s">
        <v>16</v>
      </c>
    </row>
    <row r="64" spans="1:2" x14ac:dyDescent="0.2">
      <c r="A64" t="s">
        <v>12</v>
      </c>
    </row>
    <row r="66" spans="1:1" x14ac:dyDescent="0.2">
      <c r="A66" s="1" t="s">
        <v>31</v>
      </c>
    </row>
    <row r="67" spans="1:1" x14ac:dyDescent="0.2">
      <c r="A67" t="s">
        <v>32</v>
      </c>
    </row>
    <row r="68" spans="1:1" x14ac:dyDescent="0.2">
      <c r="A68" t="s">
        <v>33</v>
      </c>
    </row>
    <row r="69" spans="1:1" x14ac:dyDescent="0.2">
      <c r="A69" t="s">
        <v>34</v>
      </c>
    </row>
    <row r="70" spans="1:1" x14ac:dyDescent="0.2">
      <c r="A70" t="s">
        <v>35</v>
      </c>
    </row>
    <row r="71" spans="1:1" x14ac:dyDescent="0.2">
      <c r="A71" t="s">
        <v>36</v>
      </c>
    </row>
    <row r="72" spans="1:1" x14ac:dyDescent="0.2">
      <c r="A72" t="s">
        <v>40</v>
      </c>
    </row>
    <row r="73" spans="1:1" x14ac:dyDescent="0.2">
      <c r="A73" t="s">
        <v>38</v>
      </c>
    </row>
    <row r="74" spans="1:1" x14ac:dyDescent="0.2">
      <c r="A74" t="s">
        <v>39</v>
      </c>
    </row>
    <row r="77" spans="1:1" x14ac:dyDescent="0.2">
      <c r="A77" s="1" t="s">
        <v>41</v>
      </c>
    </row>
    <row r="78" spans="1:1" x14ac:dyDescent="0.2">
      <c r="A78" t="s">
        <v>51</v>
      </c>
    </row>
    <row r="79" spans="1:1" x14ac:dyDescent="0.2">
      <c r="A79" t="s">
        <v>50</v>
      </c>
    </row>
    <row r="80" spans="1:1" x14ac:dyDescent="0.2">
      <c r="A80" t="s">
        <v>47</v>
      </c>
    </row>
    <row r="81" spans="1:1" x14ac:dyDescent="0.2">
      <c r="A81" t="s">
        <v>42</v>
      </c>
    </row>
    <row r="82" spans="1:1" x14ac:dyDescent="0.2">
      <c r="A82" t="s">
        <v>43</v>
      </c>
    </row>
    <row r="83" spans="1:1" x14ac:dyDescent="0.2">
      <c r="A83" t="s">
        <v>44</v>
      </c>
    </row>
    <row r="84" spans="1:1" x14ac:dyDescent="0.2">
      <c r="A84" t="s">
        <v>45</v>
      </c>
    </row>
    <row r="85" spans="1:1" x14ac:dyDescent="0.2">
      <c r="A85" t="s">
        <v>46</v>
      </c>
    </row>
    <row r="86" spans="1:1" x14ac:dyDescent="0.2">
      <c r="A86" t="s">
        <v>48</v>
      </c>
    </row>
    <row r="87" spans="1:1" x14ac:dyDescent="0.2">
      <c r="A87" t="s">
        <v>49</v>
      </c>
    </row>
    <row r="88" spans="1:1" ht="30" x14ac:dyDescent="0.2">
      <c r="A88" s="4" t="s">
        <v>53</v>
      </c>
    </row>
    <row r="89" spans="1:1" x14ac:dyDescent="0.2">
      <c r="A89" s="4" t="s">
        <v>54</v>
      </c>
    </row>
    <row r="90" spans="1:1" x14ac:dyDescent="0.2">
      <c r="A90" t="s">
        <v>47</v>
      </c>
    </row>
    <row r="91" spans="1:1" x14ac:dyDescent="0.2">
      <c r="A91" t="s">
        <v>42</v>
      </c>
    </row>
    <row r="92" spans="1:1" x14ac:dyDescent="0.2">
      <c r="A92" t="s">
        <v>43</v>
      </c>
    </row>
    <row r="93" spans="1:1" x14ac:dyDescent="0.2">
      <c r="A93" t="s">
        <v>44</v>
      </c>
    </row>
    <row r="94" spans="1:1" x14ac:dyDescent="0.2">
      <c r="A94" t="s">
        <v>45</v>
      </c>
    </row>
    <row r="95" spans="1:1" x14ac:dyDescent="0.2">
      <c r="A95" t="s">
        <v>46</v>
      </c>
    </row>
    <row r="96" spans="1:1" x14ac:dyDescent="0.2">
      <c r="A96" t="s">
        <v>48</v>
      </c>
    </row>
    <row r="97" spans="1:1" x14ac:dyDescent="0.2">
      <c r="A97" t="s">
        <v>49</v>
      </c>
    </row>
  </sheetData>
  <pageMargins left="0.7" right="0.7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Processing Constraints &amp; Un (2</vt:lpstr>
      <vt:lpstr>Case 1</vt:lpstr>
      <vt:lpstr>Case 2</vt:lpstr>
      <vt:lpstr>Case 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Kosson, David S</dc:creator>
  <cp:lastModifiedBy>Microsoft Office User</cp:lastModifiedBy>
  <cp:lastPrinted>2016-08-21T14:40:28Z</cp:lastPrinted>
  <dcterms:created xsi:type="dcterms:W3CDTF">2016-05-31T18:48:56Z</dcterms:created>
  <dcterms:modified xsi:type="dcterms:W3CDTF">2017-07-17T20:51:24Z</dcterms:modified>
</cp:coreProperties>
</file>