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LONG3\Desktop\intuit\"/>
    </mc:Choice>
  </mc:AlternateContent>
  <xr:revisionPtr revIDLastSave="0" documentId="13_ncr:1_{A7A67E91-36C2-4CC2-9F18-7BED4E5BE02E}" xr6:coauthVersionLast="47" xr6:coauthVersionMax="47" xr10:uidLastSave="{00000000-0000-0000-0000-000000000000}"/>
  <bookViews>
    <workbookView xWindow="1665" yWindow="795" windowWidth="17115" windowHeight="13890" activeTab="4" xr2:uid="{669F990D-39CD-46E8-B7A0-6D30A8D1FE9C}"/>
  </bookViews>
  <sheets>
    <sheet name="Sheet1" sheetId="1" r:id="rId1"/>
    <sheet name="overview" sheetId="2" r:id="rId2"/>
    <sheet name="variable insights" sheetId="4" r:id="rId3"/>
    <sheet name="Sheet5" sheetId="5" r:id="rId4"/>
    <sheet name="Sheet6" sheetId="6" r:id="rId5"/>
    <sheet name="variable raw" sheetId="3" state="hidden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6" l="1"/>
  <c r="E27" i="6"/>
  <c r="G29" i="6"/>
  <c r="F30" i="6"/>
  <c r="F16" i="4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F16" i="3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E16" i="3" s="1"/>
  <c r="M42" i="2"/>
  <c r="M41" i="2"/>
  <c r="M40" i="2"/>
  <c r="D29" i="2"/>
  <c r="H21" i="2"/>
  <c r="E21" i="2"/>
  <c r="F21" i="2" s="1"/>
  <c r="L22" i="2" s="1"/>
  <c r="M22" i="2" s="1"/>
  <c r="D21" i="2"/>
  <c r="L20" i="2"/>
  <c r="M20" i="2" s="1"/>
  <c r="H20" i="2"/>
  <c r="H22" i="2" s="1"/>
  <c r="F43" i="1"/>
  <c r="E43" i="1"/>
  <c r="D43" i="1"/>
  <c r="F33" i="1"/>
  <c r="E33" i="1"/>
  <c r="D33" i="1"/>
  <c r="D29" i="1"/>
  <c r="F21" i="1"/>
  <c r="E21" i="1"/>
  <c r="D21" i="1"/>
  <c r="E16" i="4" l="1"/>
  <c r="F33" i="2"/>
  <c r="L21" i="2"/>
  <c r="M21" i="2" s="1"/>
  <c r="D33" i="2"/>
  <c r="E33" i="2"/>
  <c r="G43" i="1"/>
  <c r="H43" i="1" s="1"/>
  <c r="L42" i="2" l="1"/>
  <c r="F43" i="2"/>
  <c r="E43" i="2"/>
  <c r="E34" i="2"/>
  <c r="L41" i="2"/>
  <c r="L40" i="2"/>
  <c r="D43" i="2"/>
  <c r="G43" i="2" l="1"/>
  <c r="H43" i="2" s="1"/>
</calcChain>
</file>

<file path=xl/sharedStrings.xml><?xml version="1.0" encoding="utf-8"?>
<sst xmlns="http://schemas.openxmlformats.org/spreadsheetml/2006/main" count="162" uniqueCount="72">
  <si>
    <t>contacts</t>
  </si>
  <si>
    <t>voicemails</t>
  </si>
  <si>
    <t>Neither contacts or voicemials</t>
  </si>
  <si>
    <t>total calls</t>
  </si>
  <si>
    <t>total customer</t>
  </si>
  <si>
    <t>0 calls</t>
  </si>
  <si>
    <t>1-15 calls</t>
  </si>
  <si>
    <t>15+calls</t>
  </si>
  <si>
    <t>Customer pay rate by number of calls</t>
  </si>
  <si>
    <t>overall</t>
  </si>
  <si>
    <t>Monthly Call Outcome Distribution</t>
  </si>
  <si>
    <t>Percentage</t>
  </si>
  <si>
    <t>Contact</t>
  </si>
  <si>
    <t>Voicemail</t>
  </si>
  <si>
    <t>No Action</t>
  </si>
  <si>
    <t>Total Number of Customer</t>
  </si>
  <si>
    <t>Customer Pay Rate</t>
  </si>
  <si>
    <t>0 Calls</t>
  </si>
  <si>
    <t>1-15 Calls</t>
  </si>
  <si>
    <t>15+ Calls</t>
  </si>
  <si>
    <t>repeat dq</t>
  </si>
  <si>
    <t>month</t>
  </si>
  <si>
    <t>cust</t>
  </si>
  <si>
    <t>pred_avg</t>
  </si>
  <si>
    <t>actual_avg</t>
  </si>
  <si>
    <t>days since last</t>
  </si>
  <si>
    <t>dq</t>
  </si>
  <si>
    <t>adjust</t>
  </si>
  <si>
    <t>&lt;14</t>
  </si>
  <si>
    <t>14-20</t>
  </si>
  <si>
    <t>21-29</t>
  </si>
  <si>
    <t>30-44</t>
  </si>
  <si>
    <t>45-59</t>
  </si>
  <si>
    <t>60-89</t>
  </si>
  <si>
    <t>90+</t>
  </si>
  <si>
    <t>monthday</t>
  </si>
  <si>
    <t>fico bin</t>
  </si>
  <si>
    <t>&lt;=620</t>
  </si>
  <si>
    <t>620-680</t>
  </si>
  <si>
    <t>680-720</t>
  </si>
  <si>
    <t>720-780</t>
  </si>
  <si>
    <t>&gt;=780</t>
  </si>
  <si>
    <t>Actual Pay Rate</t>
  </si>
  <si>
    <t>Propensity to Pay Rate</t>
  </si>
  <si>
    <t># Cohort Volume</t>
  </si>
  <si>
    <t>% Account Workload Reduction</t>
  </si>
  <si>
    <t># FTEs Saving</t>
  </si>
  <si>
    <t>$ FTEs Savings</t>
  </si>
  <si>
    <t>N/A</t>
  </si>
  <si>
    <t>$ 2.69 Million</t>
  </si>
  <si>
    <t>$ 3.06 Million</t>
  </si>
  <si>
    <t>$ 2.85 Million</t>
  </si>
  <si>
    <t>Control</t>
  </si>
  <si>
    <t>Treatment 1</t>
  </si>
  <si>
    <t>Treatment 2</t>
  </si>
  <si>
    <t>Treatment 3</t>
  </si>
  <si>
    <t>% 46DPD Cohorts Moved to 61+ DPD</t>
  </si>
  <si>
    <t>Financial Metrics</t>
  </si>
  <si>
    <t>Short-Term Collection Metrics</t>
  </si>
  <si>
    <t>% Relative Difference of 61+DPD Equity to Control</t>
  </si>
  <si>
    <t>Long-Term Collection Metrics</t>
  </si>
  <si>
    <t>% 46DPD Cohorts Moved to 91+DPD</t>
  </si>
  <si>
    <t>% 46DPD Cohorts Moved to 121+DPD or Charge Off</t>
  </si>
  <si>
    <t>Operational Metrics</t>
  </si>
  <si>
    <t>% Relative Difference of Contact Rate to Control</t>
  </si>
  <si>
    <t>% Difference of Contact Rate</t>
  </si>
  <si>
    <t>% Relative Difference of 61+DPD Equity</t>
  </si>
  <si>
    <t>$ FTE Savings</t>
  </si>
  <si>
    <t>$ 1.57 Million</t>
  </si>
  <si>
    <t>$ 1.47 Million</t>
  </si>
  <si>
    <t>$ 1.68 Million</t>
  </si>
  <si>
    <t>Experiment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</si>
</sst>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11" x14ac:knownFonts="1">
    <font>
      <sz val="11"/>
      <color theme="1"/>
      <name val="Overpass"/>
      <family val="2"/>
      <scheme val="minor"/>
    </font>
    <font>
      <sz val="10"/>
      <color theme="1"/>
      <name val="Overpass"/>
      <family val="2"/>
      <scheme val="minor"/>
    </font>
    <font>
      <sz val="10"/>
      <color rgb="FFFF0000"/>
      <name val="Overpass"/>
      <family val="2"/>
      <scheme val="minor"/>
    </font>
    <font>
      <sz val="11"/>
      <color theme="1"/>
      <name val="Overpass"/>
      <family val="3"/>
      <scheme val="minor"/>
    </font>
    <font>
      <sz val="18"/>
      <name val="Arial"/>
    </font>
    <font>
      <b/>
      <sz val="12"/>
      <color rgb="FFFFFFFF"/>
      <name val="Overpass"/>
    </font>
    <font>
      <b/>
      <sz val="12"/>
      <color rgb="FFF2F2F2"/>
      <name val="Overpass"/>
    </font>
    <font>
      <sz val="12"/>
      <color rgb="FF3D3935"/>
      <name val="Overpass"/>
    </font>
    <font>
      <b/>
      <sz val="12"/>
      <color rgb="FFFFFFFF"/>
      <name val="Overpass"/>
      <family val="3"/>
    </font>
    <font>
      <b/>
      <sz val="11"/>
      <color theme="1"/>
      <name val="Overpass"/>
      <family val="3"/>
      <scheme val="minor"/>
    </font>
    <font>
      <sz val="10"/>
      <color theme="1"/>
      <name val="Overpass"/>
      <family val="3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5C3DD"/>
        <bgColor indexed="64"/>
      </patternFill>
    </fill>
    <fill>
      <patternFill patternType="solid">
        <fgColor rgb="FFCCE9F2"/>
        <bgColor indexed="64"/>
      </patternFill>
    </fill>
    <fill>
      <patternFill patternType="solid">
        <fgColor rgb="FFE7F5F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10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left" vertical="top"/>
    </xf>
    <xf numFmtId="10" fontId="1" fillId="0" borderId="0" xfId="0" applyNumberFormat="1" applyFont="1" applyAlignment="1">
      <alignment horizontal="left" vertical="top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9" fontId="1" fillId="0" borderId="0" xfId="0" applyNumberFormat="1" applyFont="1" applyAlignment="1">
      <alignment horizontal="left" vertical="top"/>
    </xf>
    <xf numFmtId="9" fontId="1" fillId="0" borderId="0" xfId="0" applyNumberFormat="1" applyFont="1"/>
    <xf numFmtId="0" fontId="4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2" borderId="2" xfId="0" applyFont="1" applyFill="1" applyBorder="1" applyAlignment="1">
      <alignment horizontal="center" vertical="center" wrapText="1" readingOrder="1"/>
    </xf>
    <xf numFmtId="3" fontId="7" fillId="3" borderId="2" xfId="0" applyNumberFormat="1" applyFont="1" applyFill="1" applyBorder="1" applyAlignment="1">
      <alignment horizontal="center" vertical="center" wrapText="1" readingOrder="1"/>
    </xf>
    <xf numFmtId="10" fontId="7" fillId="3" borderId="2" xfId="0" applyNumberFormat="1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3" fontId="7" fillId="4" borderId="3" xfId="0" applyNumberFormat="1" applyFont="1" applyFill="1" applyBorder="1" applyAlignment="1">
      <alignment horizontal="center" vertical="center" wrapText="1" readingOrder="1"/>
    </xf>
    <xf numFmtId="10" fontId="7" fillId="4" borderId="3" xfId="0" applyNumberFormat="1" applyFont="1" applyFill="1" applyBorder="1" applyAlignment="1">
      <alignment horizontal="center" vertical="center" wrapText="1" readingOrder="1"/>
    </xf>
    <xf numFmtId="9" fontId="7" fillId="4" borderId="3" xfId="0" applyNumberFormat="1" applyFont="1" applyFill="1" applyBorder="1" applyAlignment="1">
      <alignment horizontal="center" vertical="center" wrapText="1" readingOrder="1"/>
    </xf>
    <xf numFmtId="0" fontId="7" fillId="4" borderId="3" xfId="0" applyFont="1" applyFill="1" applyBorder="1" applyAlignment="1">
      <alignment horizontal="center" vertical="center" wrapText="1" readingOrder="1"/>
    </xf>
    <xf numFmtId="3" fontId="7" fillId="3" borderId="3" xfId="0" applyNumberFormat="1" applyFont="1" applyFill="1" applyBorder="1" applyAlignment="1">
      <alignment horizontal="center" vertical="center" wrapText="1" readingOrder="1"/>
    </xf>
    <xf numFmtId="10" fontId="7" fillId="3" borderId="3" xfId="0" applyNumberFormat="1" applyFont="1" applyFill="1" applyBorder="1" applyAlignment="1">
      <alignment horizontal="center" vertical="center" wrapText="1" readingOrder="1"/>
    </xf>
    <xf numFmtId="9" fontId="7" fillId="3" borderId="3" xfId="0" applyNumberFormat="1" applyFont="1" applyFill="1" applyBorder="1" applyAlignment="1">
      <alignment horizontal="center" vertical="center" wrapText="1" readingOrder="1"/>
    </xf>
    <xf numFmtId="0" fontId="7" fillId="3" borderId="3" xfId="0" applyFont="1" applyFill="1" applyBorder="1" applyAlignment="1">
      <alignment horizontal="center" vertical="center" wrapText="1" readingOrder="1"/>
    </xf>
    <xf numFmtId="3" fontId="1" fillId="0" borderId="0" xfId="0" applyNumberFormat="1" applyFont="1"/>
    <xf numFmtId="0" fontId="8" fillId="2" borderId="1" xfId="0" applyFont="1" applyFill="1" applyBorder="1" applyAlignment="1">
      <alignment horizontal="center" vertical="center" wrapText="1" readingOrder="1"/>
    </xf>
    <xf numFmtId="0" fontId="0" fillId="0" borderId="4" xfId="0" applyBorder="1"/>
    <xf numFmtId="0" fontId="1" fillId="0" borderId="4" xfId="0" applyFont="1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10" fontId="1" fillId="0" borderId="21" xfId="0" applyNumberFormat="1" applyFont="1" applyBorder="1" applyAlignment="1">
      <alignment horizontal="center" vertical="center"/>
    </xf>
    <xf numFmtId="10" fontId="1" fillId="0" borderId="22" xfId="0" applyNumberFormat="1" applyFont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9" fontId="1" fillId="0" borderId="13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 wrapText="1"/>
    </xf>
    <xf numFmtId="168" fontId="1" fillId="0" borderId="11" xfId="0" applyNumberFormat="1" applyFont="1" applyBorder="1" applyAlignment="1">
      <alignment horizontal="center" vertical="center" wrapText="1"/>
    </xf>
    <xf numFmtId="168" fontId="1" fillId="0" borderId="15" xfId="0" applyNumberFormat="1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" fillId="8" borderId="24" xfId="0" applyFont="1" applyFill="1" applyBorder="1" applyAlignment="1">
      <alignment horizontal="center" vertical="center" wrapText="1"/>
    </xf>
    <xf numFmtId="168" fontId="1" fillId="0" borderId="5" xfId="0" applyNumberFormat="1" applyFont="1" applyBorder="1" applyAlignment="1">
      <alignment horizontal="center" vertical="center" wrapText="1"/>
    </xf>
    <xf numFmtId="168" fontId="1" fillId="0" borderId="25" xfId="0" applyNumberFormat="1" applyFont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168" fontId="1" fillId="0" borderId="12" xfId="0" applyNumberFormat="1" applyFont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168" fontId="1" fillId="0" borderId="13" xfId="0" applyNumberFormat="1" applyFont="1" applyBorder="1" applyAlignment="1">
      <alignment horizontal="center" vertical="center" wrapText="1"/>
    </xf>
    <xf numFmtId="10" fontId="1" fillId="0" borderId="15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5" borderId="28" xfId="0" applyFont="1" applyFill="1" applyBorder="1" applyAlignment="1">
      <alignment horizontal="center" vertical="center"/>
    </xf>
    <xf numFmtId="0" fontId="10" fillId="5" borderId="29" xfId="0" applyFont="1" applyFill="1" applyBorder="1" applyAlignment="1">
      <alignment horizontal="center" vertical="center"/>
    </xf>
    <xf numFmtId="0" fontId="10" fillId="5" borderId="30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6" borderId="32" xfId="0" applyFont="1" applyFill="1" applyBorder="1" applyAlignment="1">
      <alignment horizontal="center" vertical="center" wrapText="1"/>
    </xf>
    <xf numFmtId="0" fontId="10" fillId="6" borderId="33" xfId="0" applyFont="1" applyFill="1" applyBorder="1" applyAlignment="1">
      <alignment horizontal="center" vertical="center"/>
    </xf>
    <xf numFmtId="168" fontId="1" fillId="0" borderId="10" xfId="0" applyNumberFormat="1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168" fontId="1" fillId="0" borderId="6" xfId="0" applyNumberFormat="1" applyFont="1" applyBorder="1" applyAlignment="1">
      <alignment horizontal="center" vertical="center" wrapText="1"/>
    </xf>
    <xf numFmtId="168" fontId="1" fillId="0" borderId="27" xfId="0" applyNumberFormat="1" applyFont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Monthly 46-60 DPD Calls by Call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[1]Sheet1!$L$19</c:f>
              <c:strCache>
                <c:ptCount val="1"/>
                <c:pt idx="0">
                  <c:v>Monthly Call Outcome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[1]Sheet1!$K$20:$K$22</c:f>
              <c:strCache>
                <c:ptCount val="3"/>
                <c:pt idx="0">
                  <c:v>Contact</c:v>
                </c:pt>
                <c:pt idx="1">
                  <c:v>Voicemail</c:v>
                </c:pt>
                <c:pt idx="2">
                  <c:v>No Action</c:v>
                </c:pt>
              </c:strCache>
            </c:strRef>
          </c:cat>
          <c:val>
            <c:numRef>
              <c:f>[1]Sheet1!$L$20:$L$22</c:f>
              <c:numCache>
                <c:formatCode>General</c:formatCode>
                <c:ptCount val="3"/>
                <c:pt idx="0">
                  <c:v>17793.000000000004</c:v>
                </c:pt>
                <c:pt idx="1">
                  <c:v>349270</c:v>
                </c:pt>
                <c:pt idx="2">
                  <c:v>291937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4-4FE0-8A54-B623203A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046351"/>
        <c:axId val="1682052111"/>
      </c:barChart>
      <c:catAx>
        <c:axId val="168204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52111"/>
        <c:crosses val="autoZero"/>
        <c:auto val="1"/>
        <c:lblAlgn val="ctr"/>
        <c:lblOffset val="100"/>
        <c:noMultiLvlLbl val="0"/>
      </c:catAx>
      <c:valAx>
        <c:axId val="1682052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=1000]#,##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4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[1]Sheet2!$K$1</c:f>
              <c:strCache>
                <c:ptCount val="1"/>
                <c:pt idx="0">
                  <c:v>cust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[1]Sheet2!$J$2:$J$13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[1]Sheet2!$K$2:$K$13</c:f>
              <c:numCache>
                <c:formatCode>General</c:formatCode>
                <c:ptCount val="12"/>
                <c:pt idx="0">
                  <c:v>29530</c:v>
                </c:pt>
                <c:pt idx="1">
                  <c:v>40610</c:v>
                </c:pt>
                <c:pt idx="2">
                  <c:v>24495</c:v>
                </c:pt>
                <c:pt idx="3">
                  <c:v>30494</c:v>
                </c:pt>
                <c:pt idx="4">
                  <c:v>35421</c:v>
                </c:pt>
                <c:pt idx="5">
                  <c:v>41535</c:v>
                </c:pt>
                <c:pt idx="6">
                  <c:v>31791</c:v>
                </c:pt>
                <c:pt idx="7">
                  <c:v>43068</c:v>
                </c:pt>
                <c:pt idx="8">
                  <c:v>51644</c:v>
                </c:pt>
                <c:pt idx="9">
                  <c:v>26266</c:v>
                </c:pt>
                <c:pt idx="10">
                  <c:v>34896</c:v>
                </c:pt>
                <c:pt idx="11">
                  <c:v>36400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5-4FDC-8581-4DC3C29B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2150031"/>
        <c:axId val="1682152911"/>
      </c:barChart>
      <c:lineChart>
        <c:grouping val="standard"/>
        <c:varyColors val="0"/>
        <c:ser>
          <c:idx val="1"/>
          <c:order val="1"/>
          <c:tx>
            <c:strRef>
              <c:f>[1]Sheet2!$L$1</c:f>
              <c:strCache>
                <c:ptCount val="1"/>
                <c:pt idx="0">
                  <c:v>pred_avg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[1]Sheet2!$J$2:$J$13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[1]Sheet2!$L$2:$L$13</c:f>
              <c:numCache>
                <c:formatCode>General</c:formatCode>
                <c:ptCount val="12"/>
                <c:pt idx="0">
                  <c:v>0.31072</c:v>
                </c:pt>
                <c:pt idx="1">
                  <c:v>0.32981199999999999</c:v>
                </c:pt>
                <c:pt idx="2">
                  <c:v>0.32066499999999998</c:v>
                </c:pt>
                <c:pt idx="3">
                  <c:v>0.31770100000000001</c:v>
                </c:pt>
                <c:pt idx="4">
                  <c:v>0.29945500000000003</c:v>
                </c:pt>
                <c:pt idx="5">
                  <c:v>0.29561399999999999</c:v>
                </c:pt>
                <c:pt idx="6">
                  <c:v>0.303033</c:v>
                </c:pt>
                <c:pt idx="7">
                  <c:v>0.28761300000000001</c:v>
                </c:pt>
                <c:pt idx="8">
                  <c:v>0.28513899999999998</c:v>
                </c:pt>
                <c:pt idx="9">
                  <c:v>0.28410800000000003</c:v>
                </c:pt>
                <c:pt idx="10">
                  <c:v>0.29012399999999999</c:v>
                </c:pt>
                <c:pt idx="11">
                  <c:v>0.27312799999999998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5-4FDC-8581-4DC3C29B599D}"/>
            </c:ext>
          </c:extLst>
        </c:ser>
        <c:ser>
          <c:idx val="2"/>
          <c:order val="2"/>
          <c:tx>
            <c:strRef>
              <c:f>[1]Sheet2!$M$1</c:f>
              <c:strCache>
                <c:ptCount val="1"/>
                <c:pt idx="0">
                  <c:v>actual_avg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[1]Sheet2!$J$2:$J$13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[1]Sheet2!$M$2:$M$13</c:f>
              <c:numCache>
                <c:formatCode>General</c:formatCode>
                <c:ptCount val="12"/>
                <c:pt idx="0">
                  <c:v>0.30887199999999998</c:v>
                </c:pt>
                <c:pt idx="1">
                  <c:v>0.33198699999999998</c:v>
                </c:pt>
                <c:pt idx="2">
                  <c:v>0.324679</c:v>
                </c:pt>
                <c:pt idx="3">
                  <c:v>0.32039099999999998</c:v>
                </c:pt>
                <c:pt idx="4">
                  <c:v>0.296124</c:v>
                </c:pt>
                <c:pt idx="5">
                  <c:v>0.29413699999999998</c:v>
                </c:pt>
                <c:pt idx="6">
                  <c:v>0.308421</c:v>
                </c:pt>
                <c:pt idx="7">
                  <c:v>0.28408600000000001</c:v>
                </c:pt>
                <c:pt idx="8">
                  <c:v>0.28615099999999999</c:v>
                </c:pt>
                <c:pt idx="9">
                  <c:v>0.28184700000000001</c:v>
                </c:pt>
                <c:pt idx="10">
                  <c:v>0.29032000000000002</c:v>
                </c:pt>
                <c:pt idx="11">
                  <c:v>0.27082400000000001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5-4FDC-8581-4DC3C29B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118207"/>
        <c:axId val="921103327"/>
      </c:lineChart>
      <c:catAx>
        <c:axId val="168215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52911"/>
        <c:crosses val="autoZero"/>
        <c:auto val="1"/>
        <c:lblAlgn val="ctr"/>
        <c:lblOffset val="100"/>
        <c:noMultiLvlLbl val="0"/>
      </c:catAx>
      <c:valAx>
        <c:axId val="16821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50031"/>
        <c:crosses val="autoZero"/>
        <c:crossBetween val="between"/>
      </c:valAx>
      <c:valAx>
        <c:axId val="921103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18207"/>
        <c:crosses val="max"/>
        <c:crossBetween val="between"/>
      </c:valAx>
      <c:catAx>
        <c:axId val="921118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1103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[1]Sheet2!$Q$1</c:f>
              <c:strCache>
                <c:ptCount val="1"/>
                <c:pt idx="0">
                  <c:v>cust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[1]Sheet2!$P$2:$P$8</c:f>
              <c:strCache>
                <c:ptCount val="7"/>
                <c:pt idx="0">
                  <c:v>&lt;14</c:v>
                </c:pt>
                <c:pt idx="1">
                  <c:v>14-20</c:v>
                </c:pt>
                <c:pt idx="2">
                  <c:v>21-29</c:v>
                </c:pt>
                <c:pt idx="3">
                  <c:v>30-44</c:v>
                </c:pt>
                <c:pt idx="4">
                  <c:v>45-59</c:v>
                </c:pt>
                <c:pt idx="5">
                  <c:v>60-89</c:v>
                </c:pt>
                <c:pt idx="6">
                  <c:v>90+</c:v>
                </c:pt>
              </c:strCache>
            </c:strRef>
          </c:cat>
          <c:val>
            <c:numRef>
              <c:f>[1]Sheet2!$Q$2:$Q$8</c:f>
              <c:numCache>
                <c:formatCode>General</c:formatCode>
                <c:ptCount val="7"/>
                <c:pt idx="0">
                  <c:v>75258</c:v>
                </c:pt>
                <c:pt idx="1">
                  <c:v>64193</c:v>
                </c:pt>
                <c:pt idx="2">
                  <c:v>77707</c:v>
                </c:pt>
                <c:pt idx="3">
                  <c:v>68090</c:v>
                </c:pt>
                <c:pt idx="4">
                  <c:v>58227</c:v>
                </c:pt>
                <c:pt idx="5">
                  <c:v>64346</c:v>
                </c:pt>
                <c:pt idx="6">
                  <c:v>18329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F-49B8-B8B4-DE9AC7A51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2193231"/>
        <c:axId val="1682193711"/>
      </c:barChart>
      <c:lineChart>
        <c:grouping val="standard"/>
        <c:varyColors val="0"/>
        <c:ser>
          <c:idx val="1"/>
          <c:order val="1"/>
          <c:tx>
            <c:strRef>
              <c:f>[1]Sheet2!$R$1</c:f>
              <c:strCache>
                <c:ptCount val="1"/>
                <c:pt idx="0">
                  <c:v>pred_avg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[1]Sheet2!$P$2:$P$8</c:f>
              <c:strCache>
                <c:ptCount val="7"/>
                <c:pt idx="0">
                  <c:v>&lt;14</c:v>
                </c:pt>
                <c:pt idx="1">
                  <c:v>14-20</c:v>
                </c:pt>
                <c:pt idx="2">
                  <c:v>21-29</c:v>
                </c:pt>
                <c:pt idx="3">
                  <c:v>30-44</c:v>
                </c:pt>
                <c:pt idx="4">
                  <c:v>45-59</c:v>
                </c:pt>
                <c:pt idx="5">
                  <c:v>60-89</c:v>
                </c:pt>
                <c:pt idx="6">
                  <c:v>90+</c:v>
                </c:pt>
              </c:strCache>
            </c:strRef>
          </c:cat>
          <c:val>
            <c:numRef>
              <c:f>[1]Sheet2!$R$2:$R$8</c:f>
              <c:numCache>
                <c:formatCode>General</c:formatCode>
                <c:ptCount val="7"/>
                <c:pt idx="0">
                  <c:v>0.230818</c:v>
                </c:pt>
                <c:pt idx="1">
                  <c:v>0.198738</c:v>
                </c:pt>
                <c:pt idx="2">
                  <c:v>0.415765</c:v>
                </c:pt>
                <c:pt idx="3">
                  <c:v>0.35477799999999998</c:v>
                </c:pt>
                <c:pt idx="4">
                  <c:v>0.33241900000000002</c:v>
                </c:pt>
                <c:pt idx="5">
                  <c:v>0.26995599999999997</c:v>
                </c:pt>
                <c:pt idx="6">
                  <c:v>0.215641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F-49B8-B8B4-DE9AC7A51520}"/>
            </c:ext>
          </c:extLst>
        </c:ser>
        <c:ser>
          <c:idx val="2"/>
          <c:order val="2"/>
          <c:tx>
            <c:strRef>
              <c:f>[1]Sheet2!$S$1</c:f>
              <c:strCache>
                <c:ptCount val="1"/>
                <c:pt idx="0">
                  <c:v>actual_avg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[1]Sheet2!$P$2:$P$8</c:f>
              <c:strCache>
                <c:ptCount val="7"/>
                <c:pt idx="0">
                  <c:v>&lt;14</c:v>
                </c:pt>
                <c:pt idx="1">
                  <c:v>14-20</c:v>
                </c:pt>
                <c:pt idx="2">
                  <c:v>21-29</c:v>
                </c:pt>
                <c:pt idx="3">
                  <c:v>30-44</c:v>
                </c:pt>
                <c:pt idx="4">
                  <c:v>45-59</c:v>
                </c:pt>
                <c:pt idx="5">
                  <c:v>60-89</c:v>
                </c:pt>
                <c:pt idx="6">
                  <c:v>90+</c:v>
                </c:pt>
              </c:strCache>
            </c:strRef>
          </c:cat>
          <c:val>
            <c:numRef>
              <c:f>[1]Sheet2!$S$2:$S$8</c:f>
              <c:numCache>
                <c:formatCode>General</c:formatCode>
                <c:ptCount val="7"/>
                <c:pt idx="0">
                  <c:v>0.23036799999999999</c:v>
                </c:pt>
                <c:pt idx="1">
                  <c:v>0.19752900000000001</c:v>
                </c:pt>
                <c:pt idx="2">
                  <c:v>0.41670600000000002</c:v>
                </c:pt>
                <c:pt idx="3">
                  <c:v>0.35470699999999999</c:v>
                </c:pt>
                <c:pt idx="4">
                  <c:v>0.33247500000000002</c:v>
                </c:pt>
                <c:pt idx="5">
                  <c:v>0.27133000000000002</c:v>
                </c:pt>
                <c:pt idx="6">
                  <c:v>0.21135899999999999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F-49B8-B8B4-DE9AC7A51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108127"/>
        <c:axId val="921113407"/>
      </c:lineChart>
      <c:catAx>
        <c:axId val="168219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93711"/>
        <c:crosses val="autoZero"/>
        <c:auto val="1"/>
        <c:lblAlgn val="ctr"/>
        <c:lblOffset val="100"/>
        <c:noMultiLvlLbl val="0"/>
      </c:catAx>
      <c:valAx>
        <c:axId val="16821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93231"/>
        <c:crosses val="autoZero"/>
        <c:crossBetween val="between"/>
      </c:valAx>
      <c:valAx>
        <c:axId val="9211134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08127"/>
        <c:crosses val="max"/>
        <c:crossBetween val="between"/>
      </c:valAx>
      <c:catAx>
        <c:axId val="921108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1113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effectLst/>
              </a:rPr>
              <a:t>Customer Count and Payment Rate by Calls Received During 46-60 DPD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[1]Sheet1!$L$39</c:f>
              <c:strCache>
                <c:ptCount val="1"/>
                <c:pt idx="0">
                  <c:v>Total Number of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[1]Sheet1!$K$40:$K$42</c:f>
              <c:strCache>
                <c:ptCount val="3"/>
                <c:pt idx="0">
                  <c:v>0 Calls</c:v>
                </c:pt>
                <c:pt idx="1">
                  <c:v>1-15 Calls</c:v>
                </c:pt>
                <c:pt idx="2">
                  <c:v>15+ Calls</c:v>
                </c:pt>
              </c:strCache>
            </c:strRef>
          </c:cat>
          <c:val>
            <c:numRef>
              <c:f>[1]Sheet1!$L$40:$L$42</c:f>
              <c:numCache>
                <c:formatCode>General</c:formatCode>
                <c:ptCount val="3"/>
                <c:pt idx="0">
                  <c:v>18428.571428571431</c:v>
                </c:pt>
                <c:pt idx="1">
                  <c:v>22728.571428571431</c:v>
                </c:pt>
                <c:pt idx="2">
                  <c:v>20271.428571428569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7-41C6-AB27-DB613F3EC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169231"/>
        <c:axId val="1682169711"/>
      </c:barChart>
      <c:lineChart>
        <c:grouping val="standard"/>
        <c:varyColors val="0"/>
        <c:ser>
          <c:idx val="1"/>
          <c:order val="1"/>
          <c:tx>
            <c:strRef>
              <c:f>[1]Sheet1!$M$39</c:f>
              <c:strCache>
                <c:ptCount val="1"/>
                <c:pt idx="0">
                  <c:v>Customer Pay Rate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[1]Sheet1!$K$40:$K$42</c:f>
              <c:strCache>
                <c:ptCount val="3"/>
                <c:pt idx="0">
                  <c:v>0 Calls</c:v>
                </c:pt>
                <c:pt idx="1">
                  <c:v>1-15 Calls</c:v>
                </c:pt>
                <c:pt idx="2">
                  <c:v>15+ Calls</c:v>
                </c:pt>
              </c:strCache>
            </c:strRef>
          </c:cat>
          <c:val>
            <c:numRef>
              <c:f>[1]Sheet1!$M$40:$M$42</c:f>
              <c:numCache>
                <c:formatCode>General</c:formatCode>
                <c:ptCount val="3"/>
                <c:pt idx="0">
                  <c:v>0.72209999999999996</c:v>
                </c:pt>
                <c:pt idx="1">
                  <c:v>0.61</c:v>
                </c:pt>
                <c:pt idx="2">
                  <c:v>0.35110000000000002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7-41C6-AB27-DB613F3EC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178831"/>
        <c:axId val="1682170191"/>
      </c:lineChart>
      <c:catAx>
        <c:axId val="168216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Calls Received During 46-60 DPD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69711"/>
        <c:crosses val="autoZero"/>
        <c:auto val="1"/>
        <c:lblAlgn val="ctr"/>
        <c:lblOffset val="100"/>
        <c:noMultiLvlLbl val="0"/>
      </c:catAx>
      <c:valAx>
        <c:axId val="168216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=1000]#,##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69231"/>
        <c:crosses val="autoZero"/>
        <c:crossBetween val="between"/>
      </c:valAx>
      <c:valAx>
        <c:axId val="16821701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78831"/>
        <c:crosses val="max"/>
        <c:crossBetween val="between"/>
      </c:valAx>
      <c:catAx>
        <c:axId val="16821788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2170191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[1]Sheet2!$B$20</c:f>
              <c:strCache>
                <c:ptCount val="1"/>
                <c:pt idx="0">
                  <c:v>cust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[1]Sheet2!$A$21:$A$41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</c:numCache>
            </c:numRef>
          </c:cat>
          <c:val>
            <c:numRef>
              <c:f>[1]Sheet2!$B$21:$B$41</c:f>
              <c:numCache>
                <c:formatCode>General</c:formatCode>
                <c:ptCount val="21"/>
                <c:pt idx="0">
                  <c:v>29422</c:v>
                </c:pt>
                <c:pt idx="1">
                  <c:v>9256</c:v>
                </c:pt>
                <c:pt idx="2">
                  <c:v>35966</c:v>
                </c:pt>
                <c:pt idx="3">
                  <c:v>9325</c:v>
                </c:pt>
                <c:pt idx="4">
                  <c:v>28477</c:v>
                </c:pt>
                <c:pt idx="5">
                  <c:v>8127</c:v>
                </c:pt>
                <c:pt idx="6">
                  <c:v>30998</c:v>
                </c:pt>
                <c:pt idx="7">
                  <c:v>9512</c:v>
                </c:pt>
                <c:pt idx="8">
                  <c:v>34872</c:v>
                </c:pt>
                <c:pt idx="9">
                  <c:v>17971</c:v>
                </c:pt>
                <c:pt idx="10">
                  <c:v>21016</c:v>
                </c:pt>
                <c:pt idx="11">
                  <c:v>12630</c:v>
                </c:pt>
                <c:pt idx="12">
                  <c:v>28137</c:v>
                </c:pt>
                <c:pt idx="13">
                  <c:v>8867</c:v>
                </c:pt>
                <c:pt idx="14">
                  <c:v>30536</c:v>
                </c:pt>
                <c:pt idx="15">
                  <c:v>7108</c:v>
                </c:pt>
                <c:pt idx="16">
                  <c:v>28185</c:v>
                </c:pt>
                <c:pt idx="17">
                  <c:v>9737</c:v>
                </c:pt>
                <c:pt idx="18">
                  <c:v>10443</c:v>
                </c:pt>
                <c:pt idx="19">
                  <c:v>27360</c:v>
                </c:pt>
                <c:pt idx="20">
                  <c:v>28205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D-45D7-8290-3F8C6C489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2210511"/>
        <c:axId val="1682186511"/>
      </c:barChart>
      <c:lineChart>
        <c:grouping val="standard"/>
        <c:varyColors val="0"/>
        <c:ser>
          <c:idx val="1"/>
          <c:order val="1"/>
          <c:tx>
            <c:strRef>
              <c:f>[1]Sheet2!$C$20</c:f>
              <c:strCache>
                <c:ptCount val="1"/>
                <c:pt idx="0">
                  <c:v>pred_avg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[1]Sheet2!$A$21:$A$41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</c:numCache>
            </c:numRef>
          </c:cat>
          <c:val>
            <c:numRef>
              <c:f>[1]Sheet2!$C$21:$C$41</c:f>
              <c:numCache>
                <c:formatCode>General</c:formatCode>
                <c:ptCount val="21"/>
                <c:pt idx="0">
                  <c:v>0.27912100000000001</c:v>
                </c:pt>
                <c:pt idx="1">
                  <c:v>0.28652499999999997</c:v>
                </c:pt>
                <c:pt idx="2">
                  <c:v>0.27937899999999999</c:v>
                </c:pt>
                <c:pt idx="3">
                  <c:v>0.30730400000000002</c:v>
                </c:pt>
                <c:pt idx="4">
                  <c:v>0.29400799999999999</c:v>
                </c:pt>
                <c:pt idx="5">
                  <c:v>0.309975</c:v>
                </c:pt>
                <c:pt idx="6">
                  <c:v>0.29286400000000001</c:v>
                </c:pt>
                <c:pt idx="7">
                  <c:v>0.29435699999999998</c:v>
                </c:pt>
                <c:pt idx="8">
                  <c:v>0.28598600000000002</c:v>
                </c:pt>
                <c:pt idx="9">
                  <c:v>0.31487399999999999</c:v>
                </c:pt>
                <c:pt idx="10">
                  <c:v>0.29646600000000001</c:v>
                </c:pt>
                <c:pt idx="11">
                  <c:v>0.307973</c:v>
                </c:pt>
                <c:pt idx="12">
                  <c:v>0.29638599999999998</c:v>
                </c:pt>
                <c:pt idx="13">
                  <c:v>0.29619200000000001</c:v>
                </c:pt>
                <c:pt idx="14">
                  <c:v>0.27995799999999998</c:v>
                </c:pt>
                <c:pt idx="15">
                  <c:v>0.321774</c:v>
                </c:pt>
                <c:pt idx="16">
                  <c:v>0.30909999999999999</c:v>
                </c:pt>
                <c:pt idx="17">
                  <c:v>0.33676899999999999</c:v>
                </c:pt>
                <c:pt idx="18">
                  <c:v>0.30824800000000002</c:v>
                </c:pt>
                <c:pt idx="19">
                  <c:v>0.35031000000000001</c:v>
                </c:pt>
                <c:pt idx="20">
                  <c:v>0.29697099999999998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D-45D7-8290-3F8C6C489136}"/>
            </c:ext>
          </c:extLst>
        </c:ser>
        <c:ser>
          <c:idx val="2"/>
          <c:order val="2"/>
          <c:tx>
            <c:strRef>
              <c:f>[1]Sheet2!$D$20</c:f>
              <c:strCache>
                <c:ptCount val="1"/>
                <c:pt idx="0">
                  <c:v>actual_avg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[1]Sheet2!$A$21:$A$41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</c:numCache>
            </c:numRef>
          </c:cat>
          <c:val>
            <c:numRef>
              <c:f>[1]Sheet2!$D$21:$D$41</c:f>
              <c:numCache>
                <c:formatCode>General</c:formatCode>
                <c:ptCount val="21"/>
                <c:pt idx="0">
                  <c:v>0.27775100000000003</c:v>
                </c:pt>
                <c:pt idx="1">
                  <c:v>0.28781299999999999</c:v>
                </c:pt>
                <c:pt idx="2">
                  <c:v>0.27943099999999998</c:v>
                </c:pt>
                <c:pt idx="3">
                  <c:v>0.30445</c:v>
                </c:pt>
                <c:pt idx="4">
                  <c:v>0.29641499999999998</c:v>
                </c:pt>
                <c:pt idx="5">
                  <c:v>0.30749399999999999</c:v>
                </c:pt>
                <c:pt idx="6">
                  <c:v>0.29047000000000001</c:v>
                </c:pt>
                <c:pt idx="7">
                  <c:v>0.291211</c:v>
                </c:pt>
                <c:pt idx="8">
                  <c:v>0.28811100000000001</c:v>
                </c:pt>
                <c:pt idx="9">
                  <c:v>0.323243</c:v>
                </c:pt>
                <c:pt idx="10">
                  <c:v>0.297678</c:v>
                </c:pt>
                <c:pt idx="11">
                  <c:v>0.31132199999999999</c:v>
                </c:pt>
                <c:pt idx="12">
                  <c:v>0.29175099999999998</c:v>
                </c:pt>
                <c:pt idx="13">
                  <c:v>0.29965000000000003</c:v>
                </c:pt>
                <c:pt idx="14">
                  <c:v>0.276723</c:v>
                </c:pt>
                <c:pt idx="15">
                  <c:v>0.31260599999999999</c:v>
                </c:pt>
                <c:pt idx="16">
                  <c:v>0.30920700000000001</c:v>
                </c:pt>
                <c:pt idx="17">
                  <c:v>0.34291899999999997</c:v>
                </c:pt>
                <c:pt idx="18">
                  <c:v>0.30460599999999999</c:v>
                </c:pt>
                <c:pt idx="19">
                  <c:v>0.35380099999999998</c:v>
                </c:pt>
                <c:pt idx="20">
                  <c:v>0.294487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2D-45D7-8290-3F8C6C489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32911"/>
        <c:axId val="1682033871"/>
      </c:lineChart>
      <c:catAx>
        <c:axId val="168221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86511"/>
        <c:crosses val="autoZero"/>
        <c:auto val="1"/>
        <c:lblAlgn val="ctr"/>
        <c:lblOffset val="100"/>
        <c:noMultiLvlLbl val="0"/>
      </c:catAx>
      <c:valAx>
        <c:axId val="16821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10511"/>
        <c:crosses val="autoZero"/>
        <c:crossBetween val="between"/>
      </c:valAx>
      <c:valAx>
        <c:axId val="16820338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32911"/>
        <c:crosses val="max"/>
        <c:crossBetween val="between"/>
      </c:valAx>
      <c:catAx>
        <c:axId val="1682032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2033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Pay Rate vs Propensity to Pay Rate</a:t>
            </a:r>
          </a:p>
          <a:p>
            <a:pPr>
              <a:defRPr/>
            </a:pPr>
            <a:r>
              <a:rPr lang="en-US">
                <a:solidFill>
                  <a:schemeClr val="accent5">
                    <a:lumMod val="60000"/>
                    <a:lumOff val="40000"/>
                  </a:schemeClr>
                </a:solidFill>
              </a:rPr>
              <a:t>by Number of Repeated Delinquency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[1]Sheet3!$B$2</c:f>
              <c:strCache>
                <c:ptCount val="1"/>
                <c:pt idx="0">
                  <c:v>Actual Pay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[1]Sheet3!$A$3:$A$15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[1]Sheet3!$B$3:$B$15</c:f>
              <c:numCache>
                <c:formatCode>General</c:formatCode>
                <c:ptCount val="13"/>
                <c:pt idx="0">
                  <c:v>0.37108999999999998</c:v>
                </c:pt>
                <c:pt idx="1">
                  <c:v>0.328934</c:v>
                </c:pt>
                <c:pt idx="2">
                  <c:v>0.28493099999999999</c:v>
                </c:pt>
                <c:pt idx="3">
                  <c:v>0.26929619999999999</c:v>
                </c:pt>
                <c:pt idx="4">
                  <c:v>0.263934</c:v>
                </c:pt>
                <c:pt idx="5">
                  <c:v>0.27557500000000001</c:v>
                </c:pt>
                <c:pt idx="6">
                  <c:v>0.28871200000000002</c:v>
                </c:pt>
                <c:pt idx="7">
                  <c:v>0.28791</c:v>
                </c:pt>
                <c:pt idx="8">
                  <c:v>0.27900000000000003</c:v>
                </c:pt>
                <c:pt idx="9">
                  <c:v>0.33100000000000002</c:v>
                </c:pt>
                <c:pt idx="10">
                  <c:v>0.33800000000000002</c:v>
                </c:pt>
                <c:pt idx="11">
                  <c:v>0.37</c:v>
                </c:pt>
                <c:pt idx="12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F-41E0-92D1-340044D03EDF}"/>
            </c:ext>
          </c:extLst>
        </c:ser>
        <c:ser>
          <c:idx val="1"/>
          <c:order val="1"/>
          <c:tx>
            <c:strRef>
              <c:f>[1]Sheet3!$C$2</c:f>
              <c:strCache>
                <c:ptCount val="1"/>
                <c:pt idx="0">
                  <c:v>Propensity to Pay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[1]Sheet3!$A$3:$A$15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[1]Sheet3!$C$3:$C$15</c:f>
              <c:numCache>
                <c:formatCode>General</c:formatCode>
                <c:ptCount val="13"/>
                <c:pt idx="0">
                  <c:v>0.39810899999999999</c:v>
                </c:pt>
                <c:pt idx="1">
                  <c:v>0.34893400000000002</c:v>
                </c:pt>
                <c:pt idx="2">
                  <c:v>0.27931</c:v>
                </c:pt>
                <c:pt idx="3">
                  <c:v>0.25929619999999998</c:v>
                </c:pt>
                <c:pt idx="4">
                  <c:v>0.25393399999999999</c:v>
                </c:pt>
                <c:pt idx="5">
                  <c:v>0.26857500000000001</c:v>
                </c:pt>
                <c:pt idx="6">
                  <c:v>0.27871200000000002</c:v>
                </c:pt>
                <c:pt idx="7">
                  <c:v>0.28791</c:v>
                </c:pt>
                <c:pt idx="8">
                  <c:v>0.29699999999999999</c:v>
                </c:pt>
                <c:pt idx="9">
                  <c:v>0.32100000000000001</c:v>
                </c:pt>
                <c:pt idx="10">
                  <c:v>0.32800000000000001</c:v>
                </c:pt>
                <c:pt idx="11">
                  <c:v>0.36299999999999999</c:v>
                </c:pt>
                <c:pt idx="1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F-41E0-92D1-340044D03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799535"/>
        <c:axId val="946800975"/>
      </c:lineChart>
      <c:catAx>
        <c:axId val="94679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Repeated Delinquency in Past 12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800975"/>
        <c:crosses val="autoZero"/>
        <c:auto val="1"/>
        <c:lblAlgn val="ctr"/>
        <c:lblOffset val="100"/>
        <c:noMultiLvlLbl val="0"/>
      </c:catAx>
      <c:valAx>
        <c:axId val="946800975"/>
        <c:scaling>
          <c:orientation val="minMax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9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Pay Rate vs</a:t>
            </a:r>
            <a:r>
              <a:rPr lang="en-US" baseline="0"/>
              <a:t> Propensity to Pay Rate</a:t>
            </a:r>
          </a:p>
          <a:p>
            <a:pPr>
              <a:defRPr/>
            </a:pPr>
            <a:r>
              <a:rPr lang="en-US" baseline="0">
                <a:solidFill>
                  <a:schemeClr val="accent5">
                    <a:lumMod val="60000"/>
                    <a:lumOff val="40000"/>
                  </a:schemeClr>
                </a:solidFill>
              </a:rPr>
              <a:t>by Calendar Month </a:t>
            </a:r>
            <a:endParaRPr lang="en-US">
              <a:solidFill>
                <a:schemeClr val="accent5">
                  <a:lumMod val="60000"/>
                  <a:lumOff val="4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[1]Sheet3!$J$1</c:f>
              <c:strCache>
                <c:ptCount val="1"/>
                <c:pt idx="0">
                  <c:v>Actual Pay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[1]Sheet3!$I$2:$I$13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[1]Sheet3!$J$2:$J$13</c:f>
              <c:numCache>
                <c:formatCode>General</c:formatCode>
                <c:ptCount val="12"/>
                <c:pt idx="0">
                  <c:v>0.328872</c:v>
                </c:pt>
                <c:pt idx="1">
                  <c:v>0.361987</c:v>
                </c:pt>
                <c:pt idx="2">
                  <c:v>0.324679</c:v>
                </c:pt>
                <c:pt idx="3">
                  <c:v>0.32039099999999998</c:v>
                </c:pt>
                <c:pt idx="4">
                  <c:v>0.296124</c:v>
                </c:pt>
                <c:pt idx="5">
                  <c:v>0.29413699999999998</c:v>
                </c:pt>
                <c:pt idx="6">
                  <c:v>0.308421</c:v>
                </c:pt>
                <c:pt idx="7">
                  <c:v>0.28408600000000001</c:v>
                </c:pt>
                <c:pt idx="8">
                  <c:v>0.28615099999999999</c:v>
                </c:pt>
                <c:pt idx="9">
                  <c:v>0.27184700000000001</c:v>
                </c:pt>
                <c:pt idx="10">
                  <c:v>0.28032000000000001</c:v>
                </c:pt>
                <c:pt idx="11">
                  <c:v>0.25082399999999999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F-4E0E-A35C-8C73A16E143A}"/>
            </c:ext>
          </c:extLst>
        </c:ser>
        <c:ser>
          <c:idx val="1"/>
          <c:order val="1"/>
          <c:tx>
            <c:strRef>
              <c:f>[1]Sheet3!$K$1</c:f>
              <c:strCache>
                <c:ptCount val="1"/>
                <c:pt idx="0">
                  <c:v>Propensity to Pay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[1]Sheet3!$I$2:$I$13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[1]Sheet3!$K$2:$K$13</c:f>
              <c:numCache>
                <c:formatCode>General</c:formatCode>
                <c:ptCount val="12"/>
                <c:pt idx="0">
                  <c:v>0.33072000000000001</c:v>
                </c:pt>
                <c:pt idx="1">
                  <c:v>0.36981199999999997</c:v>
                </c:pt>
                <c:pt idx="2">
                  <c:v>0.32066499999999998</c:v>
                </c:pt>
                <c:pt idx="3">
                  <c:v>0.31770100000000001</c:v>
                </c:pt>
                <c:pt idx="4">
                  <c:v>0.29945500000000003</c:v>
                </c:pt>
                <c:pt idx="5">
                  <c:v>0.29561399999999999</c:v>
                </c:pt>
                <c:pt idx="6">
                  <c:v>0.303033</c:v>
                </c:pt>
                <c:pt idx="7">
                  <c:v>0.28761300000000001</c:v>
                </c:pt>
                <c:pt idx="8">
                  <c:v>0.28513899999999998</c:v>
                </c:pt>
                <c:pt idx="9">
                  <c:v>0.27410800000000002</c:v>
                </c:pt>
                <c:pt idx="10">
                  <c:v>0.28012399999999998</c:v>
                </c:pt>
                <c:pt idx="11">
                  <c:v>0.25312800000000002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F-4E0E-A35C-8C73A16E1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388431"/>
        <c:axId val="956366831"/>
      </c:lineChart>
      <c:catAx>
        <c:axId val="95638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Calendar</a:t>
                </a:r>
                <a:r>
                  <a:rPr lang="en-US" baseline="0"/>
                  <a:t> </a:t>
                </a: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66831"/>
        <c:crosses val="autoZero"/>
        <c:auto val="1"/>
        <c:lblAlgn val="ctr"/>
        <c:lblOffset val="100"/>
        <c:noMultiLvlLbl val="0"/>
      </c:catAx>
      <c:valAx>
        <c:axId val="956366831"/>
        <c:scaling>
          <c:orientation val="minMax"/>
          <c:max val="0.5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8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Pay Rate vs Propensity to Pay Rate</a:t>
            </a:r>
            <a:r>
              <a:rPr lang="en-US" sz="1400" b="0" i="0" u="none" strike="noStrike" baseline="0">
                <a:effectLst/>
              </a:rPr>
              <a:t>Actual Pay </a:t>
            </a:r>
          </a:p>
          <a:p>
            <a:pPr>
              <a:defRPr/>
            </a:pPr>
            <a:r>
              <a:rPr lang="en-US" sz="1400" b="0" i="0" u="none" strike="noStrike" baseline="0">
                <a:solidFill>
                  <a:schemeClr val="accent5">
                    <a:lumMod val="60000"/>
                    <a:lumOff val="40000"/>
                  </a:schemeClr>
                </a:solidFill>
                <a:effectLst/>
              </a:rPr>
              <a:t>by Days Since Last Payment</a:t>
            </a:r>
            <a:endParaRPr lang="en-US">
              <a:solidFill>
                <a:schemeClr val="accent5">
                  <a:lumMod val="60000"/>
                  <a:lumOff val="4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[1]Sheet3!$O$1</c:f>
              <c:strCache>
                <c:ptCount val="1"/>
                <c:pt idx="0">
                  <c:v>Actual Pay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[1]Sheet3!$N$2:$N$8</c:f>
              <c:strCache>
                <c:ptCount val="7"/>
                <c:pt idx="0">
                  <c:v>&lt;14</c:v>
                </c:pt>
                <c:pt idx="1">
                  <c:v>14-20</c:v>
                </c:pt>
                <c:pt idx="2">
                  <c:v>21-29</c:v>
                </c:pt>
                <c:pt idx="3">
                  <c:v>30-44</c:v>
                </c:pt>
                <c:pt idx="4">
                  <c:v>45-59</c:v>
                </c:pt>
                <c:pt idx="5">
                  <c:v>60-89</c:v>
                </c:pt>
                <c:pt idx="6">
                  <c:v>90+</c:v>
                </c:pt>
              </c:strCache>
            </c:strRef>
          </c:cat>
          <c:val>
            <c:numRef>
              <c:f>[1]Sheet3!$O$2:$O$8</c:f>
              <c:numCache>
                <c:formatCode>General</c:formatCode>
                <c:ptCount val="7"/>
                <c:pt idx="0">
                  <c:v>0.23036799999999999</c:v>
                </c:pt>
                <c:pt idx="1">
                  <c:v>0.19752900000000001</c:v>
                </c:pt>
                <c:pt idx="2">
                  <c:v>0.41670600000000002</c:v>
                </c:pt>
                <c:pt idx="3">
                  <c:v>0.35470699999999999</c:v>
                </c:pt>
                <c:pt idx="4">
                  <c:v>0.33247500000000002</c:v>
                </c:pt>
                <c:pt idx="5">
                  <c:v>0.27133000000000002</c:v>
                </c:pt>
                <c:pt idx="6">
                  <c:v>0.21135899999999999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F-4358-9DEF-EE51F9DAB30F}"/>
            </c:ext>
          </c:extLst>
        </c:ser>
        <c:ser>
          <c:idx val="1"/>
          <c:order val="1"/>
          <c:tx>
            <c:strRef>
              <c:f>[1]Sheet3!$P$1</c:f>
              <c:strCache>
                <c:ptCount val="1"/>
                <c:pt idx="0">
                  <c:v>Propensity to Pay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strRef>
              <c:f>[1]Sheet3!$N$2:$N$8</c:f>
              <c:strCache>
                <c:ptCount val="7"/>
                <c:pt idx="0">
                  <c:v>&lt;14</c:v>
                </c:pt>
                <c:pt idx="1">
                  <c:v>14-20</c:v>
                </c:pt>
                <c:pt idx="2">
                  <c:v>21-29</c:v>
                </c:pt>
                <c:pt idx="3">
                  <c:v>30-44</c:v>
                </c:pt>
                <c:pt idx="4">
                  <c:v>45-59</c:v>
                </c:pt>
                <c:pt idx="5">
                  <c:v>60-89</c:v>
                </c:pt>
                <c:pt idx="6">
                  <c:v>90+</c:v>
                </c:pt>
              </c:strCache>
            </c:strRef>
          </c:cat>
          <c:val>
            <c:numRef>
              <c:f>[1]Sheet3!$P$2:$P$8</c:f>
              <c:numCache>
                <c:formatCode>General</c:formatCode>
                <c:ptCount val="7"/>
                <c:pt idx="0">
                  <c:v>0.230818</c:v>
                </c:pt>
                <c:pt idx="1">
                  <c:v>0.198738</c:v>
                </c:pt>
                <c:pt idx="2">
                  <c:v>0.415765</c:v>
                </c:pt>
                <c:pt idx="3">
                  <c:v>0.35477799999999998</c:v>
                </c:pt>
                <c:pt idx="4">
                  <c:v>0.33241900000000002</c:v>
                </c:pt>
                <c:pt idx="5">
                  <c:v>0.26995599999999997</c:v>
                </c:pt>
                <c:pt idx="6">
                  <c:v>0.215641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F-4358-9DEF-EE51F9DAB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376911"/>
        <c:axId val="956386511"/>
      </c:lineChart>
      <c:catAx>
        <c:axId val="95637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Last 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86511"/>
        <c:crosses val="autoZero"/>
        <c:auto val="1"/>
        <c:lblAlgn val="ctr"/>
        <c:lblOffset val="100"/>
        <c:noMultiLvlLbl val="0"/>
      </c:catAx>
      <c:valAx>
        <c:axId val="956386511"/>
        <c:scaling>
          <c:orientation val="minMax"/>
          <c:max val="0.5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7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Pay Rate vs</a:t>
            </a:r>
            <a:r>
              <a:rPr lang="en-US" baseline="0"/>
              <a:t> Propensity to Pay Rate</a:t>
            </a:r>
          </a:p>
          <a:p>
            <a:pPr>
              <a:defRPr/>
            </a:pPr>
            <a:r>
              <a:rPr lang="en-US" baseline="0">
                <a:solidFill>
                  <a:schemeClr val="accent5">
                    <a:lumMod val="60000"/>
                    <a:lumOff val="40000"/>
                  </a:schemeClr>
                </a:solidFill>
              </a:rPr>
              <a:t>by FICO Score</a:t>
            </a:r>
            <a:endParaRPr lang="en-US">
              <a:solidFill>
                <a:schemeClr val="accent5">
                  <a:lumMod val="60000"/>
                  <a:lumOff val="4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[1]Sheet3!$O$40</c:f>
              <c:strCache>
                <c:ptCount val="1"/>
                <c:pt idx="0">
                  <c:v>Actual Pay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[1]Sheet3!$N$41:$N$45</c:f>
              <c:strCache>
                <c:ptCount val="5"/>
                <c:pt idx="0">
                  <c:v>&lt;=620</c:v>
                </c:pt>
                <c:pt idx="1">
                  <c:v>620-680</c:v>
                </c:pt>
                <c:pt idx="2">
                  <c:v>680-720</c:v>
                </c:pt>
                <c:pt idx="3">
                  <c:v>720-780</c:v>
                </c:pt>
                <c:pt idx="4">
                  <c:v>&gt;=780</c:v>
                </c:pt>
              </c:strCache>
            </c:strRef>
          </c:cat>
          <c:val>
            <c:numRef>
              <c:f>[1]Sheet3!$O$41:$O$45</c:f>
              <c:numCache>
                <c:formatCode>General</c:formatCode>
                <c:ptCount val="5"/>
                <c:pt idx="0">
                  <c:v>0.25739200000000001</c:v>
                </c:pt>
                <c:pt idx="1">
                  <c:v>0.31026100000000001</c:v>
                </c:pt>
                <c:pt idx="2">
                  <c:v>0.32916099999999998</c:v>
                </c:pt>
                <c:pt idx="3">
                  <c:v>0.34501900000000002</c:v>
                </c:pt>
                <c:pt idx="4">
                  <c:v>0.38931700000000002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9-43AE-BFFD-7A4BF9FEDCF9}"/>
            </c:ext>
          </c:extLst>
        </c:ser>
        <c:ser>
          <c:idx val="1"/>
          <c:order val="1"/>
          <c:tx>
            <c:strRef>
              <c:f>[1]Sheet3!$P$40</c:f>
              <c:strCache>
                <c:ptCount val="1"/>
                <c:pt idx="0">
                  <c:v>Propensity to Pay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strRef>
              <c:f>[1]Sheet3!$N$41:$N$45</c:f>
              <c:strCache>
                <c:ptCount val="5"/>
                <c:pt idx="0">
                  <c:v>&lt;=620</c:v>
                </c:pt>
                <c:pt idx="1">
                  <c:v>620-680</c:v>
                </c:pt>
                <c:pt idx="2">
                  <c:v>680-720</c:v>
                </c:pt>
                <c:pt idx="3">
                  <c:v>720-780</c:v>
                </c:pt>
                <c:pt idx="4">
                  <c:v>&gt;=780</c:v>
                </c:pt>
              </c:strCache>
            </c:strRef>
          </c:cat>
          <c:val>
            <c:numRef>
              <c:f>[1]Sheet3!$P$41:$P$45</c:f>
              <c:numCache>
                <c:formatCode>General</c:formatCode>
                <c:ptCount val="5"/>
                <c:pt idx="0">
                  <c:v>0.25733200000000001</c:v>
                </c:pt>
                <c:pt idx="1">
                  <c:v>0.31276999999999999</c:v>
                </c:pt>
                <c:pt idx="2">
                  <c:v>0.33958700000000003</c:v>
                </c:pt>
                <c:pt idx="3">
                  <c:v>0.34396500000000002</c:v>
                </c:pt>
                <c:pt idx="4">
                  <c:v>0.385048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9-43AE-BFFD-7A4BF9FED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582383"/>
        <c:axId val="964582863"/>
      </c:lineChart>
      <c:catAx>
        <c:axId val="96458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FICO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82863"/>
        <c:crosses val="autoZero"/>
        <c:auto val="1"/>
        <c:lblAlgn val="ctr"/>
        <c:lblOffset val="100"/>
        <c:noMultiLvlLbl val="0"/>
      </c:catAx>
      <c:valAx>
        <c:axId val="964582863"/>
        <c:scaling>
          <c:orientation val="minMax"/>
          <c:max val="0.48000000000000004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8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[1]Sheet2!$B$20</c:f>
              <c:strCache>
                <c:ptCount val="1"/>
                <c:pt idx="0">
                  <c:v>cust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[1]Sheet2!$A$21:$A$41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</c:numCache>
            </c:numRef>
          </c:cat>
          <c:val>
            <c:numRef>
              <c:f>[1]Sheet2!$B$21:$B$41</c:f>
              <c:numCache>
                <c:formatCode>General</c:formatCode>
                <c:ptCount val="21"/>
                <c:pt idx="0">
                  <c:v>29422</c:v>
                </c:pt>
                <c:pt idx="1">
                  <c:v>9256</c:v>
                </c:pt>
                <c:pt idx="2">
                  <c:v>35966</c:v>
                </c:pt>
                <c:pt idx="3">
                  <c:v>9325</c:v>
                </c:pt>
                <c:pt idx="4">
                  <c:v>28477</c:v>
                </c:pt>
                <c:pt idx="5">
                  <c:v>8127</c:v>
                </c:pt>
                <c:pt idx="6">
                  <c:v>30998</c:v>
                </c:pt>
                <c:pt idx="7">
                  <c:v>9512</c:v>
                </c:pt>
                <c:pt idx="8">
                  <c:v>34872</c:v>
                </c:pt>
                <c:pt idx="9">
                  <c:v>17971</c:v>
                </c:pt>
                <c:pt idx="10">
                  <c:v>21016</c:v>
                </c:pt>
                <c:pt idx="11">
                  <c:v>12630</c:v>
                </c:pt>
                <c:pt idx="12">
                  <c:v>28137</c:v>
                </c:pt>
                <c:pt idx="13">
                  <c:v>8867</c:v>
                </c:pt>
                <c:pt idx="14">
                  <c:v>30536</c:v>
                </c:pt>
                <c:pt idx="15">
                  <c:v>7108</c:v>
                </c:pt>
                <c:pt idx="16">
                  <c:v>28185</c:v>
                </c:pt>
                <c:pt idx="17">
                  <c:v>9737</c:v>
                </c:pt>
                <c:pt idx="18">
                  <c:v>10443</c:v>
                </c:pt>
                <c:pt idx="19">
                  <c:v>27360</c:v>
                </c:pt>
                <c:pt idx="20">
                  <c:v>28205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A-44E1-93D6-0E6607A86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2210511"/>
        <c:axId val="1682186511"/>
      </c:barChart>
      <c:lineChart>
        <c:grouping val="standard"/>
        <c:varyColors val="0"/>
        <c:ser>
          <c:idx val="1"/>
          <c:order val="1"/>
          <c:tx>
            <c:strRef>
              <c:f>[1]Sheet2!$C$20</c:f>
              <c:strCache>
                <c:ptCount val="1"/>
                <c:pt idx="0">
                  <c:v>pred_avg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[1]Sheet2!$A$21:$A$41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</c:numCache>
            </c:numRef>
          </c:cat>
          <c:val>
            <c:numRef>
              <c:f>[1]Sheet2!$C$21:$C$41</c:f>
              <c:numCache>
                <c:formatCode>General</c:formatCode>
                <c:ptCount val="21"/>
                <c:pt idx="0">
                  <c:v>0.27912100000000001</c:v>
                </c:pt>
                <c:pt idx="1">
                  <c:v>0.28652499999999997</c:v>
                </c:pt>
                <c:pt idx="2">
                  <c:v>0.27937899999999999</c:v>
                </c:pt>
                <c:pt idx="3">
                  <c:v>0.30730400000000002</c:v>
                </c:pt>
                <c:pt idx="4">
                  <c:v>0.29400799999999999</c:v>
                </c:pt>
                <c:pt idx="5">
                  <c:v>0.309975</c:v>
                </c:pt>
                <c:pt idx="6">
                  <c:v>0.29286400000000001</c:v>
                </c:pt>
                <c:pt idx="7">
                  <c:v>0.29435699999999998</c:v>
                </c:pt>
                <c:pt idx="8">
                  <c:v>0.28598600000000002</c:v>
                </c:pt>
                <c:pt idx="9">
                  <c:v>0.31487399999999999</c:v>
                </c:pt>
                <c:pt idx="10">
                  <c:v>0.29646600000000001</c:v>
                </c:pt>
                <c:pt idx="11">
                  <c:v>0.307973</c:v>
                </c:pt>
                <c:pt idx="12">
                  <c:v>0.29638599999999998</c:v>
                </c:pt>
                <c:pt idx="13">
                  <c:v>0.29619200000000001</c:v>
                </c:pt>
                <c:pt idx="14">
                  <c:v>0.27995799999999998</c:v>
                </c:pt>
                <c:pt idx="15">
                  <c:v>0.321774</c:v>
                </c:pt>
                <c:pt idx="16">
                  <c:v>0.30909999999999999</c:v>
                </c:pt>
                <c:pt idx="17">
                  <c:v>0.33676899999999999</c:v>
                </c:pt>
                <c:pt idx="18">
                  <c:v>0.30824800000000002</c:v>
                </c:pt>
                <c:pt idx="19">
                  <c:v>0.35031000000000001</c:v>
                </c:pt>
                <c:pt idx="20">
                  <c:v>0.29697099999999998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A-44E1-93D6-0E6607A86DCA}"/>
            </c:ext>
          </c:extLst>
        </c:ser>
        <c:ser>
          <c:idx val="2"/>
          <c:order val="2"/>
          <c:tx>
            <c:strRef>
              <c:f>[1]Sheet2!$D$20</c:f>
              <c:strCache>
                <c:ptCount val="1"/>
                <c:pt idx="0">
                  <c:v>actual_avg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[1]Sheet2!$A$21:$A$41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</c:numCache>
            </c:numRef>
          </c:cat>
          <c:val>
            <c:numRef>
              <c:f>[1]Sheet2!$D$21:$D$41</c:f>
              <c:numCache>
                <c:formatCode>General</c:formatCode>
                <c:ptCount val="21"/>
                <c:pt idx="0">
                  <c:v>0.27775100000000003</c:v>
                </c:pt>
                <c:pt idx="1">
                  <c:v>0.28781299999999999</c:v>
                </c:pt>
                <c:pt idx="2">
                  <c:v>0.27943099999999998</c:v>
                </c:pt>
                <c:pt idx="3">
                  <c:v>0.30445</c:v>
                </c:pt>
                <c:pt idx="4">
                  <c:v>0.29641499999999998</c:v>
                </c:pt>
                <c:pt idx="5">
                  <c:v>0.30749399999999999</c:v>
                </c:pt>
                <c:pt idx="6">
                  <c:v>0.29047000000000001</c:v>
                </c:pt>
                <c:pt idx="7">
                  <c:v>0.291211</c:v>
                </c:pt>
                <c:pt idx="8">
                  <c:v>0.28811100000000001</c:v>
                </c:pt>
                <c:pt idx="9">
                  <c:v>0.323243</c:v>
                </c:pt>
                <c:pt idx="10">
                  <c:v>0.297678</c:v>
                </c:pt>
                <c:pt idx="11">
                  <c:v>0.31132199999999999</c:v>
                </c:pt>
                <c:pt idx="12">
                  <c:v>0.29175099999999998</c:v>
                </c:pt>
                <c:pt idx="13">
                  <c:v>0.29965000000000003</c:v>
                </c:pt>
                <c:pt idx="14">
                  <c:v>0.276723</c:v>
                </c:pt>
                <c:pt idx="15">
                  <c:v>0.31260599999999999</c:v>
                </c:pt>
                <c:pt idx="16">
                  <c:v>0.30920700000000001</c:v>
                </c:pt>
                <c:pt idx="17">
                  <c:v>0.34291899999999997</c:v>
                </c:pt>
                <c:pt idx="18">
                  <c:v>0.30460599999999999</c:v>
                </c:pt>
                <c:pt idx="19">
                  <c:v>0.35380099999999998</c:v>
                </c:pt>
                <c:pt idx="20">
                  <c:v>0.294487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A-44E1-93D6-0E6607A86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32911"/>
        <c:axId val="1682033871"/>
      </c:lineChart>
      <c:catAx>
        <c:axId val="168221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86511"/>
        <c:crosses val="autoZero"/>
        <c:auto val="1"/>
        <c:lblAlgn val="ctr"/>
        <c:lblOffset val="100"/>
        <c:noMultiLvlLbl val="0"/>
      </c:catAx>
      <c:valAx>
        <c:axId val="16821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10511"/>
        <c:crosses val="autoZero"/>
        <c:crossBetween val="between"/>
      </c:valAx>
      <c:valAx>
        <c:axId val="16820338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32911"/>
        <c:crosses val="max"/>
        <c:crossBetween val="between"/>
      </c:valAx>
      <c:catAx>
        <c:axId val="1682032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2033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[1]Sheet2!$B$2</c:f>
              <c:strCache>
                <c:ptCount val="1"/>
                <c:pt idx="0">
                  <c:v>cust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[1]Sheet2!$A$3:$A$15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[1]Sheet2!$B$3:$B$15</c:f>
              <c:numCache>
                <c:formatCode>General</c:formatCode>
                <c:ptCount val="13"/>
                <c:pt idx="0">
                  <c:v>20543</c:v>
                </c:pt>
                <c:pt idx="1">
                  <c:v>39277</c:v>
                </c:pt>
                <c:pt idx="2">
                  <c:v>53480</c:v>
                </c:pt>
                <c:pt idx="3">
                  <c:v>60583</c:v>
                </c:pt>
                <c:pt idx="4">
                  <c:v>58886</c:v>
                </c:pt>
                <c:pt idx="5">
                  <c:v>50673</c:v>
                </c:pt>
                <c:pt idx="6">
                  <c:v>38539</c:v>
                </c:pt>
                <c:pt idx="7">
                  <c:v>26255</c:v>
                </c:pt>
                <c:pt idx="8">
                  <c:v>16486</c:v>
                </c:pt>
                <c:pt idx="9">
                  <c:v>9205</c:v>
                </c:pt>
                <c:pt idx="10">
                  <c:v>4467</c:v>
                </c:pt>
                <c:pt idx="11">
                  <c:v>1804</c:v>
                </c:pt>
                <c:pt idx="12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4-4D80-AE81-B36E2396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990671"/>
        <c:axId val="1681991151"/>
      </c:barChart>
      <c:lineChart>
        <c:grouping val="standard"/>
        <c:varyColors val="0"/>
        <c:ser>
          <c:idx val="1"/>
          <c:order val="1"/>
          <c:tx>
            <c:strRef>
              <c:f>[1]Sheet2!$C$2</c:f>
              <c:strCache>
                <c:ptCount val="1"/>
                <c:pt idx="0">
                  <c:v>pred_avg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[1]Sheet2!$A$3:$A$15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[1]Sheet2!$C$3:$C$15</c:f>
              <c:numCache>
                <c:formatCode>General</c:formatCode>
                <c:ptCount val="13"/>
                <c:pt idx="0">
                  <c:v>0.39810899999999999</c:v>
                </c:pt>
                <c:pt idx="1">
                  <c:v>0.34893400000000002</c:v>
                </c:pt>
                <c:pt idx="2">
                  <c:v>0.27931</c:v>
                </c:pt>
                <c:pt idx="3">
                  <c:v>0.25929619999999998</c:v>
                </c:pt>
                <c:pt idx="4">
                  <c:v>0.25393399999999999</c:v>
                </c:pt>
                <c:pt idx="5">
                  <c:v>0.26857500000000001</c:v>
                </c:pt>
                <c:pt idx="6">
                  <c:v>0.27871200000000002</c:v>
                </c:pt>
                <c:pt idx="7">
                  <c:v>0.28791</c:v>
                </c:pt>
                <c:pt idx="8">
                  <c:v>0.29699999999999999</c:v>
                </c:pt>
                <c:pt idx="9">
                  <c:v>0.32100000000000001</c:v>
                </c:pt>
                <c:pt idx="10">
                  <c:v>0.32800000000000001</c:v>
                </c:pt>
                <c:pt idx="11">
                  <c:v>0.36299999999999999</c:v>
                </c:pt>
                <c:pt idx="1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4-4D80-AE81-B36E239626ED}"/>
            </c:ext>
          </c:extLst>
        </c:ser>
        <c:ser>
          <c:idx val="2"/>
          <c:order val="2"/>
          <c:tx>
            <c:strRef>
              <c:f>[1]Sheet2!$D$2</c:f>
              <c:strCache>
                <c:ptCount val="1"/>
                <c:pt idx="0">
                  <c:v>actual_avg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[1]Sheet2!$A$3:$A$15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[1]Sheet2!$D$3:$D$15</c:f>
              <c:numCache>
                <c:formatCode>General</c:formatCode>
                <c:ptCount val="13"/>
                <c:pt idx="0">
                  <c:v>0.37108999999999998</c:v>
                </c:pt>
                <c:pt idx="1">
                  <c:v>0.328934</c:v>
                </c:pt>
                <c:pt idx="2">
                  <c:v>0.28493099999999999</c:v>
                </c:pt>
                <c:pt idx="3">
                  <c:v>0.26929619999999999</c:v>
                </c:pt>
                <c:pt idx="4">
                  <c:v>0.263934</c:v>
                </c:pt>
                <c:pt idx="5">
                  <c:v>0.27557500000000001</c:v>
                </c:pt>
                <c:pt idx="6">
                  <c:v>0.28871200000000002</c:v>
                </c:pt>
                <c:pt idx="7">
                  <c:v>0.28791</c:v>
                </c:pt>
                <c:pt idx="8">
                  <c:v>0.27900000000000003</c:v>
                </c:pt>
                <c:pt idx="9">
                  <c:v>0.33100000000000002</c:v>
                </c:pt>
                <c:pt idx="10">
                  <c:v>0.33800000000000002</c:v>
                </c:pt>
                <c:pt idx="11">
                  <c:v>0.37</c:v>
                </c:pt>
                <c:pt idx="12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4-4D80-AE81-B36E2396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974831"/>
        <c:axId val="1681971951"/>
      </c:lineChart>
      <c:catAx>
        <c:axId val="168199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91151"/>
        <c:crosses val="autoZero"/>
        <c:auto val="1"/>
        <c:lblAlgn val="ctr"/>
        <c:lblOffset val="100"/>
        <c:noMultiLvlLbl val="0"/>
      </c:catAx>
      <c:valAx>
        <c:axId val="168199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90671"/>
        <c:crosses val="autoZero"/>
        <c:crossBetween val="between"/>
      </c:valAx>
      <c:valAx>
        <c:axId val="1681971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74831"/>
        <c:crosses val="max"/>
        <c:crossBetween val="between"/>
      </c:valAx>
      <c:catAx>
        <c:axId val="1681974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1971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1376362</xdr:colOff>
      <xdr:row>7</xdr:row>
      <xdr:rowOff>47626</xdr:rowOff>
    </xdr:from>
    <xdr:to>
      <xdr:col>10</xdr:col>
      <xdr:colOff>1752600</xdr:colOff>
      <xdr:row>26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62B4F-2ABD-44EF-952A-A3BD37866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46</xdr:row>
      <xdr:rowOff>128585</xdr:rowOff>
    </xdr:from>
    <xdr:to>
      <xdr:col>10</xdr:col>
      <xdr:colOff>419100</xdr:colOff>
      <xdr:row>66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87DBFC-4B55-474F-A26D-3BCE775D9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61911</xdr:rowOff>
    </xdr:from>
    <xdr:to>
      <xdr:col>11</xdr:col>
      <xdr:colOff>0</xdr:colOff>
      <xdr:row>62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A44F5-AE61-48DB-8DA2-AB37144CA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3</xdr:row>
      <xdr:rowOff>71436</xdr:rowOff>
    </xdr:from>
    <xdr:to>
      <xdr:col>7</xdr:col>
      <xdr:colOff>533400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3A455-E98C-4950-949E-1BAD33AC1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676274</xdr:colOff>
      <xdr:row>26</xdr:row>
      <xdr:rowOff>152399</xdr:rowOff>
    </xdr:from>
    <xdr:to>
      <xdr:col>6</xdr:col>
      <xdr:colOff>428625</xdr:colOff>
      <xdr:row>47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CFCBF4-6911-4F84-A9D1-864738C99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142876</xdr:colOff>
      <xdr:row>5</xdr:row>
      <xdr:rowOff>33336</xdr:rowOff>
    </xdr:from>
    <xdr:to>
      <xdr:col>17</xdr:col>
      <xdr:colOff>495301</xdr:colOff>
      <xdr:row>23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4EF1E6-6921-440E-9E00-F3FE31B41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</xdr:colOff>
      <xdr:row>27</xdr:row>
      <xdr:rowOff>128586</xdr:rowOff>
    </xdr:from>
    <xdr:to>
      <xdr:col>16</xdr:col>
      <xdr:colOff>85725</xdr:colOff>
      <xdr:row>48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5A78B5-916B-4389-905D-5DCD5DA25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61911</xdr:rowOff>
    </xdr:from>
    <xdr:to>
      <xdr:col>11</xdr:col>
      <xdr:colOff>485775</xdr:colOff>
      <xdr:row>62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BB61D-58A5-4C88-ADF4-4C4C88E89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8</xdr:row>
      <xdr:rowOff>147637</xdr:rowOff>
    </xdr:from>
    <xdr:to>
      <xdr:col>9</xdr:col>
      <xdr:colOff>219076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DCECF-6777-4668-BC8B-4BBD3DA74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657224</xdr:colOff>
      <xdr:row>7</xdr:row>
      <xdr:rowOff>138111</xdr:rowOff>
    </xdr:from>
    <xdr:to>
      <xdr:col>18</xdr:col>
      <xdr:colOff>400050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714841-E9EB-4A1A-9867-F45D016C8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638175</xdr:colOff>
      <xdr:row>2</xdr:row>
      <xdr:rowOff>166687</xdr:rowOff>
    </xdr:from>
    <xdr:to>
      <xdr:col>21</xdr:col>
      <xdr:colOff>238125</xdr:colOff>
      <xdr:row>18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B05AFE-AA00-4960-8344-53970A2D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9">
          <cell r="L19" t="str">
            <v>Monthly Call Outcome Distribution</v>
          </cell>
        </row>
        <row r="20">
          <cell r="K20" t="str">
            <v>Contact</v>
          </cell>
          <cell r="L20">
            <v>17793.000000000004</v>
          </cell>
        </row>
        <row r="21">
          <cell r="K21" t="str">
            <v>Voicemail</v>
          </cell>
          <cell r="L21">
            <v>349270</v>
          </cell>
        </row>
        <row r="22">
          <cell r="K22" t="str">
            <v>No Action</v>
          </cell>
          <cell r="L22">
            <v>291937</v>
          </cell>
        </row>
        <row r="39">
          <cell r="L39" t="str">
            <v>Total Number of Customer</v>
          </cell>
          <cell r="M39" t="str">
            <v>Customer Pay Rate</v>
          </cell>
        </row>
        <row r="40">
          <cell r="K40" t="str">
            <v>0 Calls</v>
          </cell>
          <cell r="L40">
            <v>18428.571428571431</v>
          </cell>
          <cell r="M40">
            <v>0.72209999999999996</v>
          </cell>
        </row>
        <row r="41">
          <cell r="K41" t="str">
            <v>1-15 Calls</v>
          </cell>
          <cell r="L41">
            <v>22728.571428571431</v>
          </cell>
          <cell r="M41">
            <v>0.61</v>
          </cell>
        </row>
        <row r="42">
          <cell r="K42" t="str">
            <v>15+ Calls</v>
          </cell>
          <cell r="L42">
            <v>20271.428571428569</v>
          </cell>
          <cell r="M42">
            <v>0.35110000000000002</v>
          </cell>
        </row>
      </sheetData>
      <sheetData sheetId="1">
        <row r="1">
          <cell r="K1" t="str">
            <v>cust</v>
          </cell>
          <cell r="L1" t="str">
            <v>pred_avg</v>
          </cell>
          <cell r="M1" t="str">
            <v>actual_avg</v>
          </cell>
          <cell r="Q1" t="str">
            <v>cust</v>
          </cell>
          <cell r="R1" t="str">
            <v>pred_avg</v>
          </cell>
          <cell r="S1" t="str">
            <v>actual_avg</v>
          </cell>
        </row>
        <row r="2">
          <cell r="B2" t="str">
            <v>cust</v>
          </cell>
          <cell r="C2" t="str">
            <v>pred_avg</v>
          </cell>
          <cell r="D2" t="str">
            <v>actual_avg</v>
          </cell>
          <cell r="J2">
            <v>1</v>
          </cell>
          <cell r="K2">
            <v>29530</v>
          </cell>
          <cell r="L2">
            <v>0.31072</v>
          </cell>
          <cell r="M2">
            <v>0.30887199999999998</v>
          </cell>
          <cell r="P2" t="str">
            <v>&lt;14</v>
          </cell>
          <cell r="Q2">
            <v>75258</v>
          </cell>
          <cell r="R2">
            <v>0.230818</v>
          </cell>
          <cell r="S2">
            <v>0.23036799999999999</v>
          </cell>
        </row>
        <row r="3">
          <cell r="A3">
            <v>0</v>
          </cell>
          <cell r="B3">
            <v>20543</v>
          </cell>
          <cell r="C3">
            <v>0.39810899999999999</v>
          </cell>
          <cell r="D3">
            <v>0.37108999999999998</v>
          </cell>
          <cell r="J3">
            <v>2</v>
          </cell>
          <cell r="K3">
            <v>40610</v>
          </cell>
          <cell r="L3">
            <v>0.32981199999999999</v>
          </cell>
          <cell r="M3">
            <v>0.33198699999999998</v>
          </cell>
          <cell r="P3" t="str">
            <v>14-20</v>
          </cell>
          <cell r="Q3">
            <v>64193</v>
          </cell>
          <cell r="R3">
            <v>0.198738</v>
          </cell>
          <cell r="S3">
            <v>0.19752900000000001</v>
          </cell>
        </row>
        <row r="4">
          <cell r="A4">
            <v>1</v>
          </cell>
          <cell r="B4">
            <v>39277</v>
          </cell>
          <cell r="C4">
            <v>0.34893400000000002</v>
          </cell>
          <cell r="D4">
            <v>0.328934</v>
          </cell>
          <cell r="J4">
            <v>3</v>
          </cell>
          <cell r="K4">
            <v>24495</v>
          </cell>
          <cell r="L4">
            <v>0.32066499999999998</v>
          </cell>
          <cell r="M4">
            <v>0.324679</v>
          </cell>
          <cell r="P4" t="str">
            <v>21-29</v>
          </cell>
          <cell r="Q4">
            <v>77707</v>
          </cell>
          <cell r="R4">
            <v>0.415765</v>
          </cell>
          <cell r="S4">
            <v>0.41670600000000002</v>
          </cell>
        </row>
        <row r="5">
          <cell r="A5">
            <v>2</v>
          </cell>
          <cell r="B5">
            <v>53480</v>
          </cell>
          <cell r="C5">
            <v>0.27931</v>
          </cell>
          <cell r="D5">
            <v>0.28493099999999999</v>
          </cell>
          <cell r="J5">
            <v>4</v>
          </cell>
          <cell r="K5">
            <v>30494</v>
          </cell>
          <cell r="L5">
            <v>0.31770100000000001</v>
          </cell>
          <cell r="M5">
            <v>0.32039099999999998</v>
          </cell>
          <cell r="P5" t="str">
            <v>30-44</v>
          </cell>
          <cell r="Q5">
            <v>68090</v>
          </cell>
          <cell r="R5">
            <v>0.35477799999999998</v>
          </cell>
          <cell r="S5">
            <v>0.35470699999999999</v>
          </cell>
        </row>
        <row r="6">
          <cell r="A6">
            <v>3</v>
          </cell>
          <cell r="B6">
            <v>60583</v>
          </cell>
          <cell r="C6">
            <v>0.25929619999999998</v>
          </cell>
          <cell r="D6">
            <v>0.26929619999999999</v>
          </cell>
          <cell r="J6">
            <v>5</v>
          </cell>
          <cell r="K6">
            <v>35421</v>
          </cell>
          <cell r="L6">
            <v>0.29945500000000003</v>
          </cell>
          <cell r="M6">
            <v>0.296124</v>
          </cell>
          <cell r="P6" t="str">
            <v>45-59</v>
          </cell>
          <cell r="Q6">
            <v>58227</v>
          </cell>
          <cell r="R6">
            <v>0.33241900000000002</v>
          </cell>
          <cell r="S6">
            <v>0.33247500000000002</v>
          </cell>
        </row>
        <row r="7">
          <cell r="A7">
            <v>4</v>
          </cell>
          <cell r="B7">
            <v>58886</v>
          </cell>
          <cell r="C7">
            <v>0.25393399999999999</v>
          </cell>
          <cell r="D7">
            <v>0.263934</v>
          </cell>
          <cell r="J7">
            <v>6</v>
          </cell>
          <cell r="K7">
            <v>41535</v>
          </cell>
          <cell r="L7">
            <v>0.29561399999999999</v>
          </cell>
          <cell r="M7">
            <v>0.29413699999999998</v>
          </cell>
          <cell r="P7" t="str">
            <v>60-89</v>
          </cell>
          <cell r="Q7">
            <v>64346</v>
          </cell>
          <cell r="R7">
            <v>0.26995599999999997</v>
          </cell>
          <cell r="S7">
            <v>0.27133000000000002</v>
          </cell>
        </row>
        <row r="8">
          <cell r="A8">
            <v>5</v>
          </cell>
          <cell r="B8">
            <v>50673</v>
          </cell>
          <cell r="C8">
            <v>0.26857500000000001</v>
          </cell>
          <cell r="D8">
            <v>0.27557500000000001</v>
          </cell>
          <cell r="J8">
            <v>7</v>
          </cell>
          <cell r="K8">
            <v>31791</v>
          </cell>
          <cell r="L8">
            <v>0.303033</v>
          </cell>
          <cell r="M8">
            <v>0.308421</v>
          </cell>
          <cell r="P8" t="str">
            <v>90+</v>
          </cell>
          <cell r="Q8">
            <v>18329</v>
          </cell>
          <cell r="R8">
            <v>0.215641</v>
          </cell>
          <cell r="S8">
            <v>0.21135899999999999</v>
          </cell>
        </row>
        <row r="9">
          <cell r="A9">
            <v>6</v>
          </cell>
          <cell r="B9">
            <v>38539</v>
          </cell>
          <cell r="C9">
            <v>0.27871200000000002</v>
          </cell>
          <cell r="D9">
            <v>0.28871200000000002</v>
          </cell>
          <cell r="J9">
            <v>8</v>
          </cell>
          <cell r="K9">
            <v>43068</v>
          </cell>
          <cell r="L9">
            <v>0.28761300000000001</v>
          </cell>
          <cell r="M9">
            <v>0.28408600000000001</v>
          </cell>
        </row>
        <row r="10">
          <cell r="A10">
            <v>7</v>
          </cell>
          <cell r="B10">
            <v>26255</v>
          </cell>
          <cell r="C10">
            <v>0.28791</v>
          </cell>
          <cell r="D10">
            <v>0.28791</v>
          </cell>
          <cell r="J10">
            <v>9</v>
          </cell>
          <cell r="K10">
            <v>51644</v>
          </cell>
          <cell r="L10">
            <v>0.28513899999999998</v>
          </cell>
          <cell r="M10">
            <v>0.28615099999999999</v>
          </cell>
        </row>
        <row r="11">
          <cell r="A11">
            <v>8</v>
          </cell>
          <cell r="B11">
            <v>16486</v>
          </cell>
          <cell r="C11">
            <v>0.29699999999999999</v>
          </cell>
          <cell r="D11">
            <v>0.27900000000000003</v>
          </cell>
          <cell r="J11">
            <v>10</v>
          </cell>
          <cell r="K11">
            <v>26266</v>
          </cell>
          <cell r="L11">
            <v>0.28410800000000003</v>
          </cell>
          <cell r="M11">
            <v>0.28184700000000001</v>
          </cell>
        </row>
        <row r="12">
          <cell r="A12">
            <v>9</v>
          </cell>
          <cell r="B12">
            <v>9205</v>
          </cell>
          <cell r="C12">
            <v>0.32100000000000001</v>
          </cell>
          <cell r="D12">
            <v>0.33100000000000002</v>
          </cell>
          <cell r="J12">
            <v>11</v>
          </cell>
          <cell r="K12">
            <v>34896</v>
          </cell>
          <cell r="L12">
            <v>0.29012399999999999</v>
          </cell>
          <cell r="M12">
            <v>0.29032000000000002</v>
          </cell>
        </row>
        <row r="13">
          <cell r="A13">
            <v>10</v>
          </cell>
          <cell r="B13">
            <v>4467</v>
          </cell>
          <cell r="C13">
            <v>0.32800000000000001</v>
          </cell>
          <cell r="D13">
            <v>0.33800000000000002</v>
          </cell>
          <cell r="J13">
            <v>12</v>
          </cell>
          <cell r="K13">
            <v>36400</v>
          </cell>
          <cell r="L13">
            <v>0.27312799999999998</v>
          </cell>
          <cell r="M13">
            <v>0.27082400000000001</v>
          </cell>
        </row>
        <row r="14">
          <cell r="A14">
            <v>11</v>
          </cell>
          <cell r="B14">
            <v>1804</v>
          </cell>
          <cell r="C14">
            <v>0.36299999999999999</v>
          </cell>
          <cell r="D14">
            <v>0.37</v>
          </cell>
        </row>
        <row r="15">
          <cell r="A15">
            <v>12</v>
          </cell>
          <cell r="B15">
            <v>407</v>
          </cell>
          <cell r="C15">
            <v>0.45</v>
          </cell>
          <cell r="D15">
            <v>0.43</v>
          </cell>
        </row>
        <row r="20">
          <cell r="B20" t="str">
            <v>cust</v>
          </cell>
          <cell r="C20" t="str">
            <v>pred_avg</v>
          </cell>
          <cell r="D20" t="str">
            <v>actual_avg</v>
          </cell>
        </row>
        <row r="21">
          <cell r="A21">
            <v>1</v>
          </cell>
          <cell r="B21">
            <v>29422</v>
          </cell>
          <cell r="C21">
            <v>0.27912100000000001</v>
          </cell>
          <cell r="D21">
            <v>0.27775100000000003</v>
          </cell>
        </row>
        <row r="22">
          <cell r="A22">
            <v>2</v>
          </cell>
          <cell r="B22">
            <v>9256</v>
          </cell>
          <cell r="C22">
            <v>0.28652499999999997</v>
          </cell>
          <cell r="D22">
            <v>0.28781299999999999</v>
          </cell>
        </row>
        <row r="23">
          <cell r="A23">
            <v>4</v>
          </cell>
          <cell r="B23">
            <v>35966</v>
          </cell>
          <cell r="C23">
            <v>0.27937899999999999</v>
          </cell>
          <cell r="D23">
            <v>0.27943099999999998</v>
          </cell>
        </row>
        <row r="24">
          <cell r="A24">
            <v>5</v>
          </cell>
          <cell r="B24">
            <v>9325</v>
          </cell>
          <cell r="C24">
            <v>0.30730400000000002</v>
          </cell>
          <cell r="D24">
            <v>0.30445</v>
          </cell>
        </row>
        <row r="25">
          <cell r="A25">
            <v>6</v>
          </cell>
          <cell r="B25">
            <v>28477</v>
          </cell>
          <cell r="C25">
            <v>0.29400799999999999</v>
          </cell>
          <cell r="D25">
            <v>0.29641499999999998</v>
          </cell>
        </row>
        <row r="26">
          <cell r="A26">
            <v>7</v>
          </cell>
          <cell r="B26">
            <v>8127</v>
          </cell>
          <cell r="C26">
            <v>0.309975</v>
          </cell>
          <cell r="D26">
            <v>0.30749399999999999</v>
          </cell>
        </row>
        <row r="27">
          <cell r="A27">
            <v>9</v>
          </cell>
          <cell r="B27">
            <v>30998</v>
          </cell>
          <cell r="C27">
            <v>0.29286400000000001</v>
          </cell>
          <cell r="D27">
            <v>0.29047000000000001</v>
          </cell>
        </row>
        <row r="28">
          <cell r="A28">
            <v>10</v>
          </cell>
          <cell r="B28">
            <v>9512</v>
          </cell>
          <cell r="C28">
            <v>0.29435699999999998</v>
          </cell>
          <cell r="D28">
            <v>0.291211</v>
          </cell>
        </row>
        <row r="29">
          <cell r="A29">
            <v>12</v>
          </cell>
          <cell r="B29">
            <v>34872</v>
          </cell>
          <cell r="C29">
            <v>0.28598600000000002</v>
          </cell>
          <cell r="D29">
            <v>0.28811100000000001</v>
          </cell>
        </row>
        <row r="30">
          <cell r="A30">
            <v>14</v>
          </cell>
          <cell r="B30">
            <v>17971</v>
          </cell>
          <cell r="C30">
            <v>0.31487399999999999</v>
          </cell>
          <cell r="D30">
            <v>0.323243</v>
          </cell>
        </row>
        <row r="31">
          <cell r="A31">
            <v>15</v>
          </cell>
          <cell r="B31">
            <v>21016</v>
          </cell>
          <cell r="C31">
            <v>0.29646600000000001</v>
          </cell>
          <cell r="D31">
            <v>0.297678</v>
          </cell>
        </row>
        <row r="32">
          <cell r="A32">
            <v>16</v>
          </cell>
          <cell r="B32">
            <v>12630</v>
          </cell>
          <cell r="C32">
            <v>0.307973</v>
          </cell>
          <cell r="D32">
            <v>0.31132199999999999</v>
          </cell>
        </row>
        <row r="33">
          <cell r="A33">
            <v>17</v>
          </cell>
          <cell r="B33">
            <v>28137</v>
          </cell>
          <cell r="C33">
            <v>0.29638599999999998</v>
          </cell>
          <cell r="D33">
            <v>0.29175099999999998</v>
          </cell>
        </row>
        <row r="34">
          <cell r="A34">
            <v>18</v>
          </cell>
          <cell r="B34">
            <v>8867</v>
          </cell>
          <cell r="C34">
            <v>0.29619200000000001</v>
          </cell>
          <cell r="D34">
            <v>0.29965000000000003</v>
          </cell>
        </row>
        <row r="35">
          <cell r="A35">
            <v>20</v>
          </cell>
          <cell r="B35">
            <v>30536</v>
          </cell>
          <cell r="C35">
            <v>0.27995799999999998</v>
          </cell>
          <cell r="D35">
            <v>0.276723</v>
          </cell>
        </row>
        <row r="36">
          <cell r="A36">
            <v>22</v>
          </cell>
          <cell r="B36">
            <v>7108</v>
          </cell>
          <cell r="C36">
            <v>0.321774</v>
          </cell>
          <cell r="D36">
            <v>0.31260599999999999</v>
          </cell>
        </row>
        <row r="37">
          <cell r="A37">
            <v>23</v>
          </cell>
          <cell r="B37">
            <v>28185</v>
          </cell>
          <cell r="C37">
            <v>0.30909999999999999</v>
          </cell>
          <cell r="D37">
            <v>0.30920700000000001</v>
          </cell>
        </row>
        <row r="38">
          <cell r="A38">
            <v>24</v>
          </cell>
          <cell r="B38">
            <v>9737</v>
          </cell>
          <cell r="C38">
            <v>0.33676899999999999</v>
          </cell>
          <cell r="D38">
            <v>0.34291899999999997</v>
          </cell>
        </row>
        <row r="39">
          <cell r="A39">
            <v>25</v>
          </cell>
          <cell r="B39">
            <v>10443</v>
          </cell>
          <cell r="C39">
            <v>0.30824800000000002</v>
          </cell>
          <cell r="D39">
            <v>0.30460599999999999</v>
          </cell>
        </row>
        <row r="40">
          <cell r="A40">
            <v>26</v>
          </cell>
          <cell r="B40">
            <v>27360</v>
          </cell>
          <cell r="C40">
            <v>0.35031000000000001</v>
          </cell>
          <cell r="D40">
            <v>0.35380099999999998</v>
          </cell>
        </row>
        <row r="41">
          <cell r="A41">
            <v>28</v>
          </cell>
          <cell r="B41">
            <v>28205</v>
          </cell>
          <cell r="C41">
            <v>0.29697099999999998</v>
          </cell>
          <cell r="D41">
            <v>0.294487</v>
          </cell>
        </row>
      </sheetData>
      <sheetData sheetId="2">
        <row r="1">
          <cell r="J1" t="str">
            <v>Actual Pay Rate</v>
          </cell>
          <cell r="K1" t="str">
            <v>Propensity to Pay Rate</v>
          </cell>
          <cell r="O1" t="str">
            <v>Actual Pay Rate</v>
          </cell>
          <cell r="P1" t="str">
            <v>Propensity to Pay Rate</v>
          </cell>
        </row>
        <row r="2">
          <cell r="B2" t="str">
            <v>Actual Pay Rate</v>
          </cell>
          <cell r="C2" t="str">
            <v>Propensity to Pay Rate</v>
          </cell>
          <cell r="I2">
            <v>1</v>
          </cell>
          <cell r="J2">
            <v>0.328872</v>
          </cell>
          <cell r="K2">
            <v>0.33072000000000001</v>
          </cell>
          <cell r="N2" t="str">
            <v>&lt;14</v>
          </cell>
          <cell r="O2">
            <v>0.23036799999999999</v>
          </cell>
          <cell r="P2">
            <v>0.230818</v>
          </cell>
        </row>
        <row r="3">
          <cell r="A3">
            <v>0</v>
          </cell>
          <cell r="B3">
            <v>0.37108999999999998</v>
          </cell>
          <cell r="C3">
            <v>0.39810899999999999</v>
          </cell>
          <cell r="I3">
            <v>2</v>
          </cell>
          <cell r="J3">
            <v>0.361987</v>
          </cell>
          <cell r="K3">
            <v>0.36981199999999997</v>
          </cell>
          <cell r="N3" t="str">
            <v>14-20</v>
          </cell>
          <cell r="O3">
            <v>0.19752900000000001</v>
          </cell>
          <cell r="P3">
            <v>0.198738</v>
          </cell>
        </row>
        <row r="4">
          <cell r="A4">
            <v>1</v>
          </cell>
          <cell r="B4">
            <v>0.328934</v>
          </cell>
          <cell r="C4">
            <v>0.34893400000000002</v>
          </cell>
          <cell r="I4">
            <v>3</v>
          </cell>
          <cell r="J4">
            <v>0.324679</v>
          </cell>
          <cell r="K4">
            <v>0.32066499999999998</v>
          </cell>
          <cell r="N4" t="str">
            <v>21-29</v>
          </cell>
          <cell r="O4">
            <v>0.41670600000000002</v>
          </cell>
          <cell r="P4">
            <v>0.415765</v>
          </cell>
        </row>
        <row r="5">
          <cell r="A5">
            <v>2</v>
          </cell>
          <cell r="B5">
            <v>0.28493099999999999</v>
          </cell>
          <cell r="C5">
            <v>0.27931</v>
          </cell>
          <cell r="I5">
            <v>4</v>
          </cell>
          <cell r="J5">
            <v>0.32039099999999998</v>
          </cell>
          <cell r="K5">
            <v>0.31770100000000001</v>
          </cell>
          <cell r="N5" t="str">
            <v>30-44</v>
          </cell>
          <cell r="O5">
            <v>0.35470699999999999</v>
          </cell>
          <cell r="P5">
            <v>0.35477799999999998</v>
          </cell>
        </row>
        <row r="6">
          <cell r="A6">
            <v>3</v>
          </cell>
          <cell r="B6">
            <v>0.26929619999999999</v>
          </cell>
          <cell r="C6">
            <v>0.25929619999999998</v>
          </cell>
          <cell r="I6">
            <v>5</v>
          </cell>
          <cell r="J6">
            <v>0.296124</v>
          </cell>
          <cell r="K6">
            <v>0.29945500000000003</v>
          </cell>
          <cell r="N6" t="str">
            <v>45-59</v>
          </cell>
          <cell r="O6">
            <v>0.33247500000000002</v>
          </cell>
          <cell r="P6">
            <v>0.33241900000000002</v>
          </cell>
        </row>
        <row r="7">
          <cell r="A7">
            <v>4</v>
          </cell>
          <cell r="B7">
            <v>0.263934</v>
          </cell>
          <cell r="C7">
            <v>0.25393399999999999</v>
          </cell>
          <cell r="I7">
            <v>6</v>
          </cell>
          <cell r="J7">
            <v>0.29413699999999998</v>
          </cell>
          <cell r="K7">
            <v>0.29561399999999999</v>
          </cell>
          <cell r="N7" t="str">
            <v>60-89</v>
          </cell>
          <cell r="O7">
            <v>0.27133000000000002</v>
          </cell>
          <cell r="P7">
            <v>0.26995599999999997</v>
          </cell>
        </row>
        <row r="8">
          <cell r="A8">
            <v>5</v>
          </cell>
          <cell r="B8">
            <v>0.27557500000000001</v>
          </cell>
          <cell r="C8">
            <v>0.26857500000000001</v>
          </cell>
          <cell r="I8">
            <v>7</v>
          </cell>
          <cell r="J8">
            <v>0.308421</v>
          </cell>
          <cell r="K8">
            <v>0.303033</v>
          </cell>
          <cell r="N8" t="str">
            <v>90+</v>
          </cell>
          <cell r="O8">
            <v>0.21135899999999999</v>
          </cell>
          <cell r="P8">
            <v>0.215641</v>
          </cell>
        </row>
        <row r="9">
          <cell r="A9">
            <v>6</v>
          </cell>
          <cell r="B9">
            <v>0.28871200000000002</v>
          </cell>
          <cell r="C9">
            <v>0.27871200000000002</v>
          </cell>
          <cell r="I9">
            <v>8</v>
          </cell>
          <cell r="J9">
            <v>0.28408600000000001</v>
          </cell>
          <cell r="K9">
            <v>0.28761300000000001</v>
          </cell>
        </row>
        <row r="10">
          <cell r="A10">
            <v>7</v>
          </cell>
          <cell r="B10">
            <v>0.28791</v>
          </cell>
          <cell r="C10">
            <v>0.28791</v>
          </cell>
          <cell r="I10">
            <v>9</v>
          </cell>
          <cell r="J10">
            <v>0.28615099999999999</v>
          </cell>
          <cell r="K10">
            <v>0.28513899999999998</v>
          </cell>
        </row>
        <row r="11">
          <cell r="A11">
            <v>8</v>
          </cell>
          <cell r="B11">
            <v>0.27900000000000003</v>
          </cell>
          <cell r="C11">
            <v>0.29699999999999999</v>
          </cell>
          <cell r="I11">
            <v>10</v>
          </cell>
          <cell r="J11">
            <v>0.27184700000000001</v>
          </cell>
          <cell r="K11">
            <v>0.27410800000000002</v>
          </cell>
        </row>
        <row r="12">
          <cell r="A12">
            <v>9</v>
          </cell>
          <cell r="B12">
            <v>0.33100000000000002</v>
          </cell>
          <cell r="C12">
            <v>0.32100000000000001</v>
          </cell>
          <cell r="I12">
            <v>11</v>
          </cell>
          <cell r="J12">
            <v>0.28032000000000001</v>
          </cell>
          <cell r="K12">
            <v>0.28012399999999998</v>
          </cell>
        </row>
        <row r="13">
          <cell r="A13">
            <v>10</v>
          </cell>
          <cell r="B13">
            <v>0.33800000000000002</v>
          </cell>
          <cell r="C13">
            <v>0.32800000000000001</v>
          </cell>
          <cell r="I13">
            <v>12</v>
          </cell>
          <cell r="J13">
            <v>0.25082399999999999</v>
          </cell>
          <cell r="K13">
            <v>0.25312800000000002</v>
          </cell>
        </row>
        <row r="14">
          <cell r="A14">
            <v>11</v>
          </cell>
          <cell r="B14">
            <v>0.37</v>
          </cell>
          <cell r="C14">
            <v>0.36299999999999999</v>
          </cell>
        </row>
        <row r="15">
          <cell r="A15">
            <v>12</v>
          </cell>
          <cell r="B15">
            <v>0.43</v>
          </cell>
          <cell r="C15">
            <v>0.45</v>
          </cell>
        </row>
        <row r="40">
          <cell r="O40" t="str">
            <v>Actual Pay Rate</v>
          </cell>
          <cell r="P40" t="str">
            <v>Propensity to Pay Rate</v>
          </cell>
        </row>
        <row r="41">
          <cell r="N41" t="str">
            <v>&lt;=620</v>
          </cell>
          <cell r="O41">
            <v>0.25739200000000001</v>
          </cell>
          <cell r="P41">
            <v>0.25733200000000001</v>
          </cell>
        </row>
        <row r="42">
          <cell r="N42" t="str">
            <v>620-680</v>
          </cell>
          <cell r="O42">
            <v>0.31026100000000001</v>
          </cell>
          <cell r="P42">
            <v>0.31276999999999999</v>
          </cell>
        </row>
        <row r="43">
          <cell r="N43" t="str">
            <v>680-720</v>
          </cell>
          <cell r="O43">
            <v>0.32916099999999998</v>
          </cell>
          <cell r="P43">
            <v>0.33958700000000003</v>
          </cell>
        </row>
        <row r="44">
          <cell r="N44" t="str">
            <v>720-780</v>
          </cell>
          <cell r="O44">
            <v>0.34501900000000002</v>
          </cell>
          <cell r="P44">
            <v>0.34396500000000002</v>
          </cell>
        </row>
        <row r="45">
          <cell r="N45" t="str">
            <v>&gt;=780</v>
          </cell>
          <cell r="O45">
            <v>0.38931700000000002</v>
          </cell>
          <cell r="P45">
            <v>0.385048</v>
          </cell>
        </row>
      </sheetData>
    </sheetDataSet>
  </externalBook>
</externalLink>
</file>

<file path=xl/theme/theme1.xml><?xml version="1.0" encoding="utf-8"?>
<a:theme xmlns:a="http://schemas.openxmlformats.org/drawingml/2006/main" name="GM Financial 2021">
  <a:themeElements>
    <a:clrScheme name="Custom 2">
      <a:dk1>
        <a:srgbClr val="3D3935"/>
      </a:dk1>
      <a:lt1>
        <a:srgbClr val="FFFFFF"/>
      </a:lt1>
      <a:dk2>
        <a:srgbClr val="0072CE"/>
      </a:dk2>
      <a:lt2>
        <a:srgbClr val="D9D9D6"/>
      </a:lt2>
      <a:accent1>
        <a:srgbClr val="0072CE"/>
      </a:accent1>
      <a:accent2>
        <a:srgbClr val="05C3DD"/>
      </a:accent2>
      <a:accent3>
        <a:srgbClr val="77787B"/>
      </a:accent3>
      <a:accent4>
        <a:srgbClr val="6CC24A"/>
      </a:accent4>
      <a:accent5>
        <a:srgbClr val="E35205"/>
      </a:accent5>
      <a:accent6>
        <a:srgbClr val="00295B"/>
      </a:accent6>
      <a:hlink>
        <a:srgbClr val="0072CE"/>
      </a:hlink>
      <a:folHlink>
        <a:srgbClr val="954F72"/>
      </a:folHlink>
    </a:clrScheme>
    <a:fontScheme name="GM Financial">
      <a:majorFont>
        <a:latin typeface="Overpass"/>
        <a:ea typeface=""/>
        <a:cs typeface=""/>
      </a:majorFont>
      <a:minorFont>
        <a:latin typeface="Overpass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462A1-FD1A-431C-81D9-47C4F99C99B0}">
  <sheetPr codeName="Sheet1"/>
  <dimension ref="D14:H43"/>
  <sheetViews>
    <sheetView workbookViewId="0">
      <selection activeCell="G47" sqref="G47"/>
    </sheetView>
  </sheetViews>
  <sheetFormatPr defaultColWidth="8.69921875" defaultRowHeight="13.5" x14ac:dyDescent="0.25"/>
  <cols>
    <col min="1" max="3" width="8.69921875" style="1"/>
    <col min="4" max="4" width="22.3984375" style="1" bestFit="1" customWidth="1"/>
    <col min="5" max="16384" width="8.69921875" style="1"/>
  </cols>
  <sheetData>
    <row r="14" spans="4:4" x14ac:dyDescent="0.25">
      <c r="D14" s="1" t="s">
        <v>3</v>
      </c>
    </row>
    <row r="15" spans="4:4" x14ac:dyDescent="0.25">
      <c r="D15" s="1">
        <v>659000</v>
      </c>
    </row>
    <row r="20" spans="4:6" x14ac:dyDescent="0.25">
      <c r="D20" s="1" t="s">
        <v>0</v>
      </c>
      <c r="E20" s="1" t="s">
        <v>1</v>
      </c>
      <c r="F20" s="1" t="s">
        <v>2</v>
      </c>
    </row>
    <row r="21" spans="4:6" x14ac:dyDescent="0.25">
      <c r="D21" s="1">
        <f>D15*2.7%</f>
        <v>17793.000000000004</v>
      </c>
      <c r="E21" s="1">
        <f>D15*53%</f>
        <v>349270</v>
      </c>
      <c r="F21" s="1">
        <f>D15-SUM(D21:E21)</f>
        <v>291937</v>
      </c>
    </row>
    <row r="28" spans="4:6" x14ac:dyDescent="0.25">
      <c r="D28" s="1" t="s">
        <v>4</v>
      </c>
    </row>
    <row r="29" spans="4:6" x14ac:dyDescent="0.25">
      <c r="D29" s="1">
        <f>43000/0.7</f>
        <v>61428.571428571435</v>
      </c>
    </row>
    <row r="32" spans="4:6" x14ac:dyDescent="0.25">
      <c r="D32" s="1" t="s">
        <v>5</v>
      </c>
      <c r="E32" s="1" t="s">
        <v>6</v>
      </c>
      <c r="F32" s="1" t="s">
        <v>7</v>
      </c>
    </row>
    <row r="33" spans="4:8" x14ac:dyDescent="0.25">
      <c r="D33" s="1">
        <f>D29*30%</f>
        <v>18428.571428571431</v>
      </c>
      <c r="E33" s="1">
        <f>D29*37%</f>
        <v>22728.571428571431</v>
      </c>
      <c r="F33" s="1">
        <f>D29-D33-E33</f>
        <v>20271.428571428569</v>
      </c>
    </row>
    <row r="39" spans="4:8" x14ac:dyDescent="0.25">
      <c r="D39" s="1" t="s">
        <v>8</v>
      </c>
    </row>
    <row r="41" spans="4:8" x14ac:dyDescent="0.25">
      <c r="D41" s="1" t="s">
        <v>5</v>
      </c>
      <c r="E41" s="1" t="s">
        <v>6</v>
      </c>
      <c r="F41" s="1" t="s">
        <v>7</v>
      </c>
    </row>
    <row r="42" spans="4:8" x14ac:dyDescent="0.25">
      <c r="D42" s="2">
        <v>0.72209999999999996</v>
      </c>
      <c r="E42" s="2">
        <v>0.61</v>
      </c>
      <c r="F42" s="2">
        <v>0.35110000000000002</v>
      </c>
      <c r="H42" s="1" t="s">
        <v>9</v>
      </c>
    </row>
    <row r="43" spans="4:8" x14ac:dyDescent="0.25">
      <c r="D43" s="1">
        <f>D33*D42</f>
        <v>13307.27142857143</v>
      </c>
      <c r="E43" s="1">
        <f>E33*E42</f>
        <v>13864.428571428572</v>
      </c>
      <c r="F43" s="1">
        <f>F33*F42</f>
        <v>7117.2985714285705</v>
      </c>
      <c r="G43" s="1">
        <f>SUM(D43:F43)</f>
        <v>34288.998571428572</v>
      </c>
      <c r="H43" s="3">
        <f>G43/D29</f>
        <v>0.55819299999999994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103A-1044-4F62-A743-75DDFB37312B}">
  <sheetPr codeName="Sheet2"/>
  <dimension ref="D14:M43"/>
  <sheetViews>
    <sheetView topLeftCell="A10" workbookViewId="0">
      <selection sqref="A1:XFD1048576"/>
    </sheetView>
  </sheetViews>
  <sheetFormatPr defaultColWidth="8.69921875" defaultRowHeight="13.5" x14ac:dyDescent="0.25"/>
  <cols>
    <col min="1" max="3" width="8.69921875" style="4"/>
    <col min="4" max="4" width="22.3984375" style="4" bestFit="1" customWidth="1"/>
    <col min="5" max="10" width="8.69921875" style="4"/>
    <col min="11" max="11" width="18.69921875" style="4" bestFit="1" customWidth="1"/>
    <col min="12" max="12" width="24.19921875" style="4" bestFit="1" customWidth="1"/>
    <col min="13" max="13" width="19.59765625" style="4" bestFit="1" customWidth="1"/>
    <col min="14" max="16384" width="8.69921875" style="4"/>
  </cols>
  <sheetData>
    <row r="14" spans="4:4" x14ac:dyDescent="0.25">
      <c r="D14" s="4" t="s">
        <v>3</v>
      </c>
    </row>
    <row r="15" spans="4:4" x14ac:dyDescent="0.25">
      <c r="D15" s="4">
        <v>659000</v>
      </c>
    </row>
    <row r="19" spans="4:13" ht="15" x14ac:dyDescent="0.25">
      <c r="K19" s="7"/>
      <c r="L19" s="9" t="s">
        <v>10</v>
      </c>
      <c r="M19" s="7" t="s">
        <v>11</v>
      </c>
    </row>
    <row r="20" spans="4:13" x14ac:dyDescent="0.25">
      <c r="D20" s="4" t="s">
        <v>0</v>
      </c>
      <c r="E20" s="4" t="s">
        <v>1</v>
      </c>
      <c r="F20" s="4" t="s">
        <v>2</v>
      </c>
      <c r="H20" s="4">
        <f>B20*2.7%</f>
        <v>0</v>
      </c>
      <c r="K20" s="7" t="s">
        <v>12</v>
      </c>
      <c r="L20" s="7">
        <f>D21</f>
        <v>17793.000000000004</v>
      </c>
      <c r="M20" s="8">
        <f>L20/$D$15</f>
        <v>2.7000000000000007E-2</v>
      </c>
    </row>
    <row r="21" spans="4:13" x14ac:dyDescent="0.25">
      <c r="D21" s="4">
        <f>D15*2.7%</f>
        <v>17793.000000000004</v>
      </c>
      <c r="E21" s="4">
        <f>D15*53%</f>
        <v>349270</v>
      </c>
      <c r="F21" s="4">
        <f>D15-SUM(D21:E21)</f>
        <v>291937</v>
      </c>
      <c r="H21" s="4">
        <f>B20*53%</f>
        <v>0</v>
      </c>
      <c r="K21" s="7" t="s">
        <v>13</v>
      </c>
      <c r="L21" s="7">
        <f>E21</f>
        <v>349270</v>
      </c>
      <c r="M21" s="8">
        <f t="shared" ref="M21:M22" si="0">L21/$D$15</f>
        <v>0.53</v>
      </c>
    </row>
    <row r="22" spans="4:13" x14ac:dyDescent="0.25">
      <c r="H22" s="4">
        <f>B20-SUM(H20:H21)</f>
        <v>0</v>
      </c>
      <c r="K22" s="7" t="s">
        <v>14</v>
      </c>
      <c r="L22" s="7">
        <f>F21</f>
        <v>291937</v>
      </c>
      <c r="M22" s="8">
        <f t="shared" si="0"/>
        <v>0.443</v>
      </c>
    </row>
    <row r="24" spans="4:13" x14ac:dyDescent="0.25">
      <c r="D24" s="4">
        <v>17793.000000000004</v>
      </c>
      <c r="E24" s="4">
        <v>349270</v>
      </c>
      <c r="F24" s="4">
        <v>291937</v>
      </c>
    </row>
    <row r="28" spans="4:13" x14ac:dyDescent="0.25">
      <c r="D28" s="4" t="s">
        <v>4</v>
      </c>
    </row>
    <row r="29" spans="4:13" x14ac:dyDescent="0.25">
      <c r="D29" s="4">
        <f>43000/0.7</f>
        <v>61428.571428571435</v>
      </c>
    </row>
    <row r="32" spans="4:13" x14ac:dyDescent="0.25">
      <c r="D32" s="4" t="s">
        <v>5</v>
      </c>
      <c r="E32" s="4" t="s">
        <v>6</v>
      </c>
      <c r="F32" s="4" t="s">
        <v>7</v>
      </c>
    </row>
    <row r="33" spans="4:13" x14ac:dyDescent="0.25">
      <c r="D33" s="4">
        <f>D29*30%</f>
        <v>18428.571428571431</v>
      </c>
      <c r="E33" s="4">
        <f>D29*37%</f>
        <v>22728.571428571431</v>
      </c>
      <c r="F33" s="4">
        <f>D29-D33-E33</f>
        <v>20271.428571428569</v>
      </c>
    </row>
    <row r="34" spans="4:13" x14ac:dyDescent="0.25">
      <c r="E34" s="4">
        <f>SUM(E33:F33)</f>
        <v>43000</v>
      </c>
    </row>
    <row r="39" spans="4:13" ht="15" x14ac:dyDescent="0.25">
      <c r="D39" s="4" t="s">
        <v>8</v>
      </c>
      <c r="K39" s="7"/>
      <c r="L39" s="10" t="s">
        <v>15</v>
      </c>
      <c r="M39" s="7" t="s">
        <v>16</v>
      </c>
    </row>
    <row r="40" spans="4:13" x14ac:dyDescent="0.25">
      <c r="K40" s="7" t="s">
        <v>17</v>
      </c>
      <c r="L40" s="11">
        <f>D33</f>
        <v>18428.571428571431</v>
      </c>
      <c r="M40" s="12">
        <f>D42</f>
        <v>0.72209999999999996</v>
      </c>
    </row>
    <row r="41" spans="4:13" x14ac:dyDescent="0.25">
      <c r="D41" s="4" t="s">
        <v>5</v>
      </c>
      <c r="E41" s="4" t="s">
        <v>6</v>
      </c>
      <c r="F41" s="4" t="s">
        <v>7</v>
      </c>
      <c r="K41" s="7" t="s">
        <v>18</v>
      </c>
      <c r="L41" s="11">
        <f>E33</f>
        <v>22728.571428571431</v>
      </c>
      <c r="M41" s="12">
        <f>E42</f>
        <v>0.61</v>
      </c>
    </row>
    <row r="42" spans="4:13" x14ac:dyDescent="0.25">
      <c r="D42" s="5">
        <v>0.72209999999999996</v>
      </c>
      <c r="E42" s="5">
        <v>0.61</v>
      </c>
      <c r="F42" s="5">
        <v>0.35110000000000002</v>
      </c>
      <c r="H42" s="4" t="s">
        <v>9</v>
      </c>
      <c r="K42" s="7" t="s">
        <v>19</v>
      </c>
      <c r="L42" s="11">
        <f>F33</f>
        <v>20271.428571428569</v>
      </c>
      <c r="M42" s="12">
        <f>F42</f>
        <v>0.35110000000000002</v>
      </c>
    </row>
    <row r="43" spans="4:13" x14ac:dyDescent="0.25">
      <c r="D43" s="4">
        <f>D33*D42</f>
        <v>13307.27142857143</v>
      </c>
      <c r="E43" s="4">
        <f>E33*E42</f>
        <v>13864.428571428572</v>
      </c>
      <c r="F43" s="4">
        <f>F33*F42</f>
        <v>7117.2985714285705</v>
      </c>
      <c r="G43" s="4">
        <f>SUM(D43:F43)</f>
        <v>34288.998571428572</v>
      </c>
      <c r="H43" s="6">
        <f>G43/D29</f>
        <v>0.55819299999999994</v>
      </c>
      <c r="K43" s="7"/>
      <c r="L43" s="11"/>
      <c r="M43" s="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AD98-8F76-408E-B95E-7D8D2F97565F}">
  <sheetPr codeName="Sheet3"/>
  <dimension ref="A1:P45"/>
  <sheetViews>
    <sheetView topLeftCell="A25" workbookViewId="0">
      <selection sqref="A1:XFD1048576"/>
    </sheetView>
  </sheetViews>
  <sheetFormatPr defaultColWidth="8.69921875" defaultRowHeight="13.5" x14ac:dyDescent="0.25"/>
  <cols>
    <col min="1" max="1" width="8.69921875" style="4"/>
    <col min="2" max="2" width="14.09765625" style="4" bestFit="1" customWidth="1"/>
    <col min="3" max="16384" width="8.69921875" style="4"/>
  </cols>
  <sheetData>
    <row r="1" spans="1:16" x14ac:dyDescent="0.25">
      <c r="A1" s="6" t="s">
        <v>20</v>
      </c>
      <c r="I1" s="6" t="s">
        <v>21</v>
      </c>
      <c r="J1" s="4" t="s">
        <v>42</v>
      </c>
      <c r="K1" s="4" t="s">
        <v>43</v>
      </c>
      <c r="O1" s="4" t="s">
        <v>42</v>
      </c>
      <c r="P1" s="4" t="s">
        <v>43</v>
      </c>
    </row>
    <row r="2" spans="1:16" x14ac:dyDescent="0.25">
      <c r="A2" s="4" t="s">
        <v>26</v>
      </c>
      <c r="B2" s="4" t="s">
        <v>42</v>
      </c>
      <c r="C2" s="4" t="s">
        <v>43</v>
      </c>
      <c r="D2" s="4" t="s">
        <v>27</v>
      </c>
      <c r="I2" s="4">
        <v>1</v>
      </c>
      <c r="J2" s="13">
        <v>0.328872</v>
      </c>
      <c r="K2" s="13">
        <v>0.33072000000000001</v>
      </c>
      <c r="N2" s="4" t="s">
        <v>28</v>
      </c>
      <c r="O2" s="13">
        <v>0.23036799999999999</v>
      </c>
      <c r="P2" s="13">
        <v>0.230818</v>
      </c>
    </row>
    <row r="3" spans="1:16" x14ac:dyDescent="0.25">
      <c r="A3" s="4">
        <v>0</v>
      </c>
      <c r="B3" s="13">
        <f>E3</f>
        <v>0.37108999999999998</v>
      </c>
      <c r="C3" s="13">
        <v>0.39810899999999999</v>
      </c>
      <c r="D3" s="4">
        <f>B3+0.04</f>
        <v>0.41108999999999996</v>
      </c>
      <c r="E3" s="4">
        <v>0.37108999999999998</v>
      </c>
      <c r="I3" s="4">
        <v>2</v>
      </c>
      <c r="J3" s="13">
        <v>0.361987</v>
      </c>
      <c r="K3" s="13">
        <v>0.36981199999999997</v>
      </c>
      <c r="N3" s="4" t="s">
        <v>29</v>
      </c>
      <c r="O3" s="13">
        <v>0.19752900000000001</v>
      </c>
      <c r="P3" s="13">
        <v>0.198738</v>
      </c>
    </row>
    <row r="4" spans="1:16" x14ac:dyDescent="0.25">
      <c r="A4" s="4">
        <v>1</v>
      </c>
      <c r="B4" s="13">
        <f t="shared" ref="B4:B15" si="0">E4</f>
        <v>0.328934</v>
      </c>
      <c r="C4" s="13">
        <v>0.34893400000000002</v>
      </c>
      <c r="D4" s="4">
        <f>B4-0.01</f>
        <v>0.318934</v>
      </c>
      <c r="E4" s="4">
        <v>0.328934</v>
      </c>
      <c r="I4" s="4">
        <v>3</v>
      </c>
      <c r="J4" s="13">
        <v>0.324679</v>
      </c>
      <c r="K4" s="13">
        <v>0.32066499999999998</v>
      </c>
      <c r="N4" s="4" t="s">
        <v>30</v>
      </c>
      <c r="O4" s="13">
        <v>0.41670600000000002</v>
      </c>
      <c r="P4" s="13">
        <v>0.415765</v>
      </c>
    </row>
    <row r="5" spans="1:16" x14ac:dyDescent="0.25">
      <c r="A5" s="4">
        <v>2</v>
      </c>
      <c r="B5" s="13">
        <f t="shared" si="0"/>
        <v>0.28493099999999999</v>
      </c>
      <c r="C5" s="13">
        <v>0.27931</v>
      </c>
      <c r="D5" s="4">
        <f t="shared" ref="D5:D8" si="1">B5-0.01</f>
        <v>0.27493099999999998</v>
      </c>
      <c r="E5" s="4">
        <v>0.28493099999999999</v>
      </c>
      <c r="I5" s="4">
        <v>4</v>
      </c>
      <c r="J5" s="13">
        <v>0.32039099999999998</v>
      </c>
      <c r="K5" s="13">
        <v>0.31770100000000001</v>
      </c>
      <c r="N5" s="4" t="s">
        <v>31</v>
      </c>
      <c r="O5" s="13">
        <v>0.35470699999999999</v>
      </c>
      <c r="P5" s="13">
        <v>0.35477799999999998</v>
      </c>
    </row>
    <row r="6" spans="1:16" x14ac:dyDescent="0.25">
      <c r="A6" s="4">
        <v>3</v>
      </c>
      <c r="B6" s="13">
        <f t="shared" si="0"/>
        <v>0.26929619999999999</v>
      </c>
      <c r="C6" s="13">
        <v>0.25929619999999998</v>
      </c>
      <c r="D6" s="4">
        <f t="shared" si="1"/>
        <v>0.25929619999999998</v>
      </c>
      <c r="E6" s="4">
        <v>0.26929619999999999</v>
      </c>
      <c r="I6" s="4">
        <v>5</v>
      </c>
      <c r="J6" s="13">
        <v>0.296124</v>
      </c>
      <c r="K6" s="13">
        <v>0.29945500000000003</v>
      </c>
      <c r="N6" s="4" t="s">
        <v>32</v>
      </c>
      <c r="O6" s="13">
        <v>0.33247500000000002</v>
      </c>
      <c r="P6" s="13">
        <v>0.33241900000000002</v>
      </c>
    </row>
    <row r="7" spans="1:16" x14ac:dyDescent="0.25">
      <c r="A7" s="4">
        <v>4</v>
      </c>
      <c r="B7" s="13">
        <f t="shared" si="0"/>
        <v>0.263934</v>
      </c>
      <c r="C7" s="13">
        <v>0.25393399999999999</v>
      </c>
      <c r="D7" s="4">
        <f t="shared" si="1"/>
        <v>0.25393399999999999</v>
      </c>
      <c r="E7" s="4">
        <v>0.263934</v>
      </c>
      <c r="I7" s="4">
        <v>6</v>
      </c>
      <c r="J7" s="13">
        <v>0.29413699999999998</v>
      </c>
      <c r="K7" s="13">
        <v>0.29561399999999999</v>
      </c>
      <c r="N7" s="4" t="s">
        <v>33</v>
      </c>
      <c r="O7" s="13">
        <v>0.27133000000000002</v>
      </c>
      <c r="P7" s="13">
        <v>0.26995599999999997</v>
      </c>
    </row>
    <row r="8" spans="1:16" x14ac:dyDescent="0.25">
      <c r="A8" s="4">
        <v>5</v>
      </c>
      <c r="B8" s="13">
        <f t="shared" si="0"/>
        <v>0.27557500000000001</v>
      </c>
      <c r="C8" s="13">
        <v>0.26857500000000001</v>
      </c>
      <c r="D8" s="4">
        <f t="shared" si="1"/>
        <v>0.26557500000000001</v>
      </c>
      <c r="E8" s="4">
        <v>0.27557500000000001</v>
      </c>
      <c r="I8" s="4">
        <v>7</v>
      </c>
      <c r="J8" s="13">
        <v>0.308421</v>
      </c>
      <c r="K8" s="13">
        <v>0.303033</v>
      </c>
      <c r="N8" s="4" t="s">
        <v>34</v>
      </c>
      <c r="O8" s="13">
        <v>0.21135899999999999</v>
      </c>
      <c r="P8" s="13">
        <v>0.215641</v>
      </c>
    </row>
    <row r="9" spans="1:16" x14ac:dyDescent="0.25">
      <c r="A9" s="4">
        <v>6</v>
      </c>
      <c r="B9" s="13">
        <f t="shared" si="0"/>
        <v>0.28871200000000002</v>
      </c>
      <c r="C9" s="13">
        <v>0.27871200000000002</v>
      </c>
      <c r="D9" s="4">
        <f>B9</f>
        <v>0.28871200000000002</v>
      </c>
      <c r="E9" s="4">
        <v>0.28871200000000002</v>
      </c>
      <c r="I9" s="4">
        <v>8</v>
      </c>
      <c r="J9" s="13">
        <v>0.28408600000000001</v>
      </c>
      <c r="K9" s="13">
        <v>0.28761300000000001</v>
      </c>
    </row>
    <row r="10" spans="1:16" x14ac:dyDescent="0.25">
      <c r="A10" s="4">
        <v>7</v>
      </c>
      <c r="B10" s="13">
        <f t="shared" si="0"/>
        <v>0.28791</v>
      </c>
      <c r="C10" s="13">
        <v>0.28791</v>
      </c>
      <c r="D10" s="4">
        <f t="shared" ref="D10:D15" si="2">B10</f>
        <v>0.28791</v>
      </c>
      <c r="E10" s="4">
        <v>0.28791</v>
      </c>
      <c r="I10" s="4">
        <v>9</v>
      </c>
      <c r="J10" s="13">
        <v>0.28615099999999999</v>
      </c>
      <c r="K10" s="13">
        <v>0.28513899999999998</v>
      </c>
    </row>
    <row r="11" spans="1:16" x14ac:dyDescent="0.25">
      <c r="A11" s="4">
        <v>8</v>
      </c>
      <c r="B11" s="13">
        <f t="shared" si="0"/>
        <v>0.27900000000000003</v>
      </c>
      <c r="C11" s="13">
        <v>0.29699999999999999</v>
      </c>
      <c r="D11" s="4">
        <f t="shared" si="2"/>
        <v>0.27900000000000003</v>
      </c>
      <c r="E11" s="4">
        <v>0.27900000000000003</v>
      </c>
      <c r="I11" s="4">
        <v>10</v>
      </c>
      <c r="J11" s="13">
        <v>0.27184700000000001</v>
      </c>
      <c r="K11" s="13">
        <v>0.27410800000000002</v>
      </c>
    </row>
    <row r="12" spans="1:16" x14ac:dyDescent="0.25">
      <c r="A12" s="4">
        <v>9</v>
      </c>
      <c r="B12" s="13">
        <f t="shared" si="0"/>
        <v>0.33100000000000002</v>
      </c>
      <c r="C12" s="13">
        <v>0.32100000000000001</v>
      </c>
      <c r="D12" s="4">
        <f t="shared" si="2"/>
        <v>0.33100000000000002</v>
      </c>
      <c r="E12" s="4">
        <v>0.33100000000000002</v>
      </c>
      <c r="I12" s="4">
        <v>11</v>
      </c>
      <c r="J12" s="13">
        <v>0.28032000000000001</v>
      </c>
      <c r="K12" s="13">
        <v>0.28012399999999998</v>
      </c>
    </row>
    <row r="13" spans="1:16" x14ac:dyDescent="0.25">
      <c r="A13" s="4">
        <v>10</v>
      </c>
      <c r="B13" s="13">
        <f t="shared" si="0"/>
        <v>0.33800000000000002</v>
      </c>
      <c r="C13" s="13">
        <v>0.32800000000000001</v>
      </c>
      <c r="D13" s="4">
        <f t="shared" si="2"/>
        <v>0.33800000000000002</v>
      </c>
      <c r="E13" s="4">
        <v>0.33800000000000002</v>
      </c>
      <c r="I13" s="4">
        <v>12</v>
      </c>
      <c r="J13" s="13">
        <v>0.25082399999999999</v>
      </c>
      <c r="K13" s="13">
        <v>0.25312800000000002</v>
      </c>
    </row>
    <row r="14" spans="1:16" x14ac:dyDescent="0.25">
      <c r="A14" s="4">
        <v>11</v>
      </c>
      <c r="B14" s="13">
        <f t="shared" si="0"/>
        <v>0.37</v>
      </c>
      <c r="C14" s="13">
        <v>0.36299999999999999</v>
      </c>
      <c r="D14" s="4">
        <f t="shared" si="2"/>
        <v>0.37</v>
      </c>
      <c r="E14" s="4">
        <v>0.37</v>
      </c>
    </row>
    <row r="15" spans="1:16" x14ac:dyDescent="0.25">
      <c r="A15" s="4">
        <v>12</v>
      </c>
      <c r="B15" s="13">
        <f t="shared" si="0"/>
        <v>0.43</v>
      </c>
      <c r="C15" s="13">
        <v>0.45</v>
      </c>
      <c r="D15" s="4">
        <f t="shared" si="2"/>
        <v>0.43</v>
      </c>
      <c r="E15" s="4">
        <v>0.43</v>
      </c>
    </row>
    <row r="16" spans="1:16" x14ac:dyDescent="0.25">
      <c r="E16" s="4">
        <f>AVERAGE(D3:D15)</f>
        <v>0.31602940000000002</v>
      </c>
      <c r="F16" s="4" t="e">
        <f>(#REF!*E3+#REF!*E4+#REF!*E5+#REF!*E6+#REF!*E7+#REF!*E8+#REF!*E9+#REF!*E10+#REF!*E11+#REF!*E12+#REF!*E13+#REF!*E14+#REF!*E15)/SUM(#REF!)</f>
        <v>#REF!</v>
      </c>
    </row>
    <row r="20" spans="1:4" x14ac:dyDescent="0.25">
      <c r="A20" s="4" t="s">
        <v>35</v>
      </c>
      <c r="B20" s="4" t="s">
        <v>22</v>
      </c>
      <c r="C20" s="4" t="s">
        <v>23</v>
      </c>
      <c r="D20" s="4" t="s">
        <v>24</v>
      </c>
    </row>
    <row r="21" spans="1:4" x14ac:dyDescent="0.25">
      <c r="A21" s="4">
        <v>1</v>
      </c>
      <c r="B21" s="4">
        <v>29422</v>
      </c>
      <c r="C21" s="4">
        <v>0.27912100000000001</v>
      </c>
      <c r="D21" s="4">
        <v>0.27775100000000003</v>
      </c>
    </row>
    <row r="22" spans="1:4" x14ac:dyDescent="0.25">
      <c r="A22" s="4">
        <v>2</v>
      </c>
      <c r="B22" s="4">
        <v>9256</v>
      </c>
      <c r="C22" s="4">
        <v>0.28652499999999997</v>
      </c>
      <c r="D22" s="4">
        <v>0.28781299999999999</v>
      </c>
    </row>
    <row r="23" spans="1:4" x14ac:dyDescent="0.25">
      <c r="A23" s="4">
        <v>4</v>
      </c>
      <c r="B23" s="4">
        <v>35966</v>
      </c>
      <c r="C23" s="4">
        <v>0.27937899999999999</v>
      </c>
      <c r="D23" s="4">
        <v>0.27943099999999998</v>
      </c>
    </row>
    <row r="24" spans="1:4" x14ac:dyDescent="0.25">
      <c r="A24" s="4">
        <v>5</v>
      </c>
      <c r="B24" s="4">
        <v>9325</v>
      </c>
      <c r="C24" s="4">
        <v>0.30730400000000002</v>
      </c>
      <c r="D24" s="4">
        <v>0.30445</v>
      </c>
    </row>
    <row r="25" spans="1:4" x14ac:dyDescent="0.25">
      <c r="A25" s="4">
        <v>6</v>
      </c>
      <c r="B25" s="4">
        <v>28477</v>
      </c>
      <c r="C25" s="4">
        <v>0.29400799999999999</v>
      </c>
      <c r="D25" s="4">
        <v>0.29641499999999998</v>
      </c>
    </row>
    <row r="26" spans="1:4" x14ac:dyDescent="0.25">
      <c r="A26" s="4">
        <v>7</v>
      </c>
      <c r="B26" s="4">
        <v>8127</v>
      </c>
      <c r="C26" s="4">
        <v>0.309975</v>
      </c>
      <c r="D26" s="4">
        <v>0.30749399999999999</v>
      </c>
    </row>
    <row r="27" spans="1:4" x14ac:dyDescent="0.25">
      <c r="A27" s="4">
        <v>9</v>
      </c>
      <c r="B27" s="4">
        <v>30998</v>
      </c>
      <c r="C27" s="4">
        <v>0.29286400000000001</v>
      </c>
      <c r="D27" s="4">
        <v>0.29047000000000001</v>
      </c>
    </row>
    <row r="28" spans="1:4" x14ac:dyDescent="0.25">
      <c r="A28" s="4">
        <v>10</v>
      </c>
      <c r="B28" s="4">
        <v>9512</v>
      </c>
      <c r="C28" s="4">
        <v>0.29435699999999998</v>
      </c>
      <c r="D28" s="4">
        <v>0.291211</v>
      </c>
    </row>
    <row r="29" spans="1:4" x14ac:dyDescent="0.25">
      <c r="A29" s="4">
        <v>12</v>
      </c>
      <c r="B29" s="4">
        <v>34872</v>
      </c>
      <c r="C29" s="4">
        <v>0.28598600000000002</v>
      </c>
      <c r="D29" s="4">
        <v>0.28811100000000001</v>
      </c>
    </row>
    <row r="30" spans="1:4" x14ac:dyDescent="0.25">
      <c r="A30" s="4">
        <v>14</v>
      </c>
      <c r="B30" s="4">
        <v>17971</v>
      </c>
      <c r="C30" s="4">
        <v>0.31487399999999999</v>
      </c>
      <c r="D30" s="4">
        <v>0.323243</v>
      </c>
    </row>
    <row r="31" spans="1:4" x14ac:dyDescent="0.25">
      <c r="A31" s="4">
        <v>15</v>
      </c>
      <c r="B31" s="4">
        <v>21016</v>
      </c>
      <c r="C31" s="4">
        <v>0.29646600000000001</v>
      </c>
      <c r="D31" s="4">
        <v>0.297678</v>
      </c>
    </row>
    <row r="32" spans="1:4" x14ac:dyDescent="0.25">
      <c r="A32" s="4">
        <v>16</v>
      </c>
      <c r="B32" s="4">
        <v>12630</v>
      </c>
      <c r="C32" s="4">
        <v>0.307973</v>
      </c>
      <c r="D32" s="4">
        <v>0.31132199999999999</v>
      </c>
    </row>
    <row r="33" spans="1:16" x14ac:dyDescent="0.25">
      <c r="A33" s="4">
        <v>17</v>
      </c>
      <c r="B33" s="4">
        <v>28137</v>
      </c>
      <c r="C33" s="4">
        <v>0.29638599999999998</v>
      </c>
      <c r="D33" s="4">
        <v>0.29175099999999998</v>
      </c>
      <c r="N33" s="4" t="s">
        <v>22</v>
      </c>
      <c r="O33" s="4" t="s">
        <v>23</v>
      </c>
      <c r="P33" s="4" t="s">
        <v>24</v>
      </c>
    </row>
    <row r="34" spans="1:16" x14ac:dyDescent="0.25">
      <c r="A34" s="4">
        <v>18</v>
      </c>
      <c r="B34" s="4">
        <v>8867</v>
      </c>
      <c r="C34" s="4">
        <v>0.29619200000000001</v>
      </c>
      <c r="D34" s="4">
        <v>0.29965000000000003</v>
      </c>
    </row>
    <row r="35" spans="1:16" x14ac:dyDescent="0.25">
      <c r="A35" s="4">
        <v>20</v>
      </c>
      <c r="B35" s="4">
        <v>30536</v>
      </c>
      <c r="C35" s="4">
        <v>0.27995799999999998</v>
      </c>
      <c r="D35" s="4">
        <v>0.276723</v>
      </c>
    </row>
    <row r="36" spans="1:16" x14ac:dyDescent="0.25">
      <c r="A36" s="4">
        <v>22</v>
      </c>
      <c r="B36" s="4">
        <v>7108</v>
      </c>
      <c r="C36" s="4">
        <v>0.321774</v>
      </c>
      <c r="D36" s="4">
        <v>0.31260599999999999</v>
      </c>
    </row>
    <row r="37" spans="1:16" x14ac:dyDescent="0.25">
      <c r="A37" s="4">
        <v>23</v>
      </c>
      <c r="B37" s="4">
        <v>28185</v>
      </c>
      <c r="C37" s="4">
        <v>0.30909999999999999</v>
      </c>
      <c r="D37" s="4">
        <v>0.30920700000000001</v>
      </c>
    </row>
    <row r="38" spans="1:16" x14ac:dyDescent="0.25">
      <c r="A38" s="4">
        <v>24</v>
      </c>
      <c r="B38" s="4">
        <v>9737</v>
      </c>
      <c r="C38" s="4">
        <v>0.33676899999999999</v>
      </c>
      <c r="D38" s="4">
        <v>0.34291899999999997</v>
      </c>
    </row>
    <row r="39" spans="1:16" x14ac:dyDescent="0.25">
      <c r="A39" s="4">
        <v>25</v>
      </c>
      <c r="B39" s="4">
        <v>10443</v>
      </c>
      <c r="C39" s="4">
        <v>0.30824800000000002</v>
      </c>
      <c r="D39" s="4">
        <v>0.30460599999999999</v>
      </c>
    </row>
    <row r="40" spans="1:16" x14ac:dyDescent="0.25">
      <c r="A40" s="4">
        <v>26</v>
      </c>
      <c r="B40" s="4">
        <v>27360</v>
      </c>
      <c r="C40" s="4">
        <v>0.35031000000000001</v>
      </c>
      <c r="D40" s="4">
        <v>0.35380099999999998</v>
      </c>
      <c r="O40" s="4" t="s">
        <v>42</v>
      </c>
      <c r="P40" s="4" t="s">
        <v>43</v>
      </c>
    </row>
    <row r="41" spans="1:16" x14ac:dyDescent="0.25">
      <c r="A41" s="4">
        <v>28</v>
      </c>
      <c r="B41" s="4">
        <v>28205</v>
      </c>
      <c r="C41" s="4">
        <v>0.29697099999999998</v>
      </c>
      <c r="D41" s="4">
        <v>0.294487</v>
      </c>
      <c r="N41" s="4" t="s">
        <v>37</v>
      </c>
      <c r="O41" s="13">
        <v>0.25739200000000001</v>
      </c>
      <c r="P41" s="13">
        <v>0.25733200000000001</v>
      </c>
    </row>
    <row r="42" spans="1:16" x14ac:dyDescent="0.25">
      <c r="N42" s="4" t="s">
        <v>38</v>
      </c>
      <c r="O42" s="13">
        <v>0.31026100000000001</v>
      </c>
      <c r="P42" s="13">
        <v>0.31276999999999999</v>
      </c>
    </row>
    <row r="43" spans="1:16" x14ac:dyDescent="0.25">
      <c r="N43" s="4" t="s">
        <v>39</v>
      </c>
      <c r="O43" s="13">
        <v>0.32916099999999998</v>
      </c>
      <c r="P43" s="13">
        <v>0.33958700000000003</v>
      </c>
    </row>
    <row r="44" spans="1:16" x14ac:dyDescent="0.25">
      <c r="N44" s="4" t="s">
        <v>40</v>
      </c>
      <c r="O44" s="13">
        <v>0.34501900000000002</v>
      </c>
      <c r="P44" s="13">
        <v>0.34396500000000002</v>
      </c>
    </row>
    <row r="45" spans="1:16" x14ac:dyDescent="0.25">
      <c r="N45" s="4" t="s">
        <v>41</v>
      </c>
      <c r="O45" s="13">
        <v>0.38931700000000002</v>
      </c>
      <c r="P45" s="13">
        <v>0.385048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F596-CD11-4DEF-8436-A62E25CE0A4A}">
  <dimension ref="A2:P11"/>
  <sheetViews>
    <sheetView workbookViewId="0">
      <selection activeCell="C4" sqref="C4:C7"/>
    </sheetView>
  </sheetViews>
  <sheetFormatPr defaultColWidth="8.69921875" defaultRowHeight="15" x14ac:dyDescent="0.25"/>
  <cols>
    <col min="1" max="6" width="8.69921875" style="4"/>
    <col min="7" max="7" width="8.59765625" bestFit="1" customWidth="1"/>
    <col min="8" max="8" width="8.59765625" customWidth="1"/>
    <col min="9" max="9" width="19.09765625" style="4" bestFit="1" customWidth="1"/>
    <col min="10" max="10" width="10.3984375" style="4" customWidth="1"/>
    <col min="11" max="11" width="8.69921875" style="4"/>
    <col min="12" max="12" width="22.296875" style="4" bestFit="1" customWidth="1"/>
    <col min="13" max="13" width="30.09765625" style="4" bestFit="1" customWidth="1"/>
    <col min="14" max="14" width="22" style="4" bestFit="1" customWidth="1"/>
    <col min="15" max="15" width="30.59765625" style="4" bestFit="1" customWidth="1"/>
    <col min="16" max="16384" width="8.69921875" style="4"/>
  </cols>
  <sheetData>
    <row r="2" spans="1:16" ht="15.75" thickBot="1" x14ac:dyDescent="0.3"/>
    <row r="3" spans="1:16" ht="66.75" thickBot="1" x14ac:dyDescent="0.3">
      <c r="A3" s="14"/>
      <c r="B3" s="15" t="s">
        <v>44</v>
      </c>
      <c r="C3" s="15" t="s">
        <v>56</v>
      </c>
      <c r="D3" s="30" t="s">
        <v>45</v>
      </c>
      <c r="E3" s="15" t="s">
        <v>46</v>
      </c>
      <c r="F3" s="15" t="s">
        <v>47</v>
      </c>
    </row>
    <row r="4" spans="1:16" ht="18" thickTop="1" thickBot="1" x14ac:dyDescent="0.3">
      <c r="A4" s="16" t="s">
        <v>52</v>
      </c>
      <c r="B4" s="17">
        <v>108782</v>
      </c>
      <c r="C4" s="18">
        <v>0.45600000000000002</v>
      </c>
      <c r="D4" s="19" t="s">
        <v>48</v>
      </c>
      <c r="E4" s="19" t="s">
        <v>48</v>
      </c>
      <c r="F4" s="19" t="s">
        <v>48</v>
      </c>
      <c r="H4" s="31"/>
      <c r="I4" s="32" t="s">
        <v>57</v>
      </c>
      <c r="J4" s="32"/>
      <c r="K4" s="32"/>
      <c r="L4" s="32" t="s">
        <v>58</v>
      </c>
      <c r="M4" s="32"/>
      <c r="N4" s="32" t="s">
        <v>60</v>
      </c>
      <c r="O4" s="32"/>
      <c r="P4" s="32" t="s">
        <v>63</v>
      </c>
    </row>
    <row r="5" spans="1:16" ht="33.75" thickBot="1" x14ac:dyDescent="0.3">
      <c r="A5" s="20" t="s">
        <v>53</v>
      </c>
      <c r="B5" s="21">
        <v>15594</v>
      </c>
      <c r="C5" s="22">
        <v>0.46500000000000002</v>
      </c>
      <c r="D5" s="23">
        <v>-0.17</v>
      </c>
      <c r="E5" s="24">
        <v>51</v>
      </c>
      <c r="F5" s="24" t="s">
        <v>49</v>
      </c>
      <c r="H5" s="31"/>
      <c r="I5" s="32" t="s">
        <v>45</v>
      </c>
      <c r="J5" s="32" t="s">
        <v>46</v>
      </c>
      <c r="K5" s="32" t="s">
        <v>47</v>
      </c>
      <c r="L5" s="32" t="s">
        <v>56</v>
      </c>
      <c r="M5" s="32" t="s">
        <v>59</v>
      </c>
      <c r="N5" s="32" t="s">
        <v>61</v>
      </c>
      <c r="O5" s="32" t="s">
        <v>62</v>
      </c>
      <c r="P5" s="32" t="s">
        <v>64</v>
      </c>
    </row>
    <row r="6" spans="1:16" ht="33.75" thickBot="1" x14ac:dyDescent="0.3">
      <c r="A6" s="20" t="s">
        <v>54</v>
      </c>
      <c r="B6" s="25">
        <v>15666</v>
      </c>
      <c r="C6" s="26">
        <v>0.46200000000000002</v>
      </c>
      <c r="D6" s="27">
        <v>-0.19</v>
      </c>
      <c r="E6" s="28">
        <v>58</v>
      </c>
      <c r="F6" s="28" t="s">
        <v>50</v>
      </c>
      <c r="H6" s="31" t="s">
        <v>52</v>
      </c>
      <c r="I6" s="32"/>
      <c r="J6" s="32"/>
      <c r="K6" s="32"/>
      <c r="L6" s="32"/>
      <c r="M6" s="32"/>
      <c r="N6" s="32"/>
      <c r="O6" s="32"/>
      <c r="P6" s="32"/>
    </row>
    <row r="7" spans="1:16" ht="33.75" thickBot="1" x14ac:dyDescent="0.3">
      <c r="A7" s="20" t="s">
        <v>55</v>
      </c>
      <c r="B7" s="21">
        <v>15747</v>
      </c>
      <c r="C7" s="22">
        <v>0.45900000000000002</v>
      </c>
      <c r="D7" s="23">
        <v>-0.17</v>
      </c>
      <c r="E7" s="24">
        <v>52</v>
      </c>
      <c r="F7" s="24" t="s">
        <v>51</v>
      </c>
      <c r="H7" s="31" t="s">
        <v>53</v>
      </c>
      <c r="I7" s="32"/>
      <c r="J7" s="32"/>
      <c r="K7" s="32"/>
      <c r="L7" s="32"/>
      <c r="M7" s="32"/>
      <c r="N7" s="32"/>
      <c r="O7" s="32"/>
      <c r="P7" s="32"/>
    </row>
    <row r="8" spans="1:16" x14ac:dyDescent="0.25">
      <c r="H8" s="31" t="s">
        <v>54</v>
      </c>
      <c r="I8" s="32"/>
      <c r="J8" s="32"/>
      <c r="K8" s="32"/>
      <c r="L8" s="32"/>
      <c r="M8" s="32"/>
      <c r="N8" s="32"/>
      <c r="O8" s="32"/>
      <c r="P8" s="32"/>
    </row>
    <row r="9" spans="1:16" x14ac:dyDescent="0.25">
      <c r="H9" s="31" t="s">
        <v>55</v>
      </c>
      <c r="I9" s="32"/>
      <c r="J9" s="32"/>
      <c r="K9" s="32"/>
      <c r="L9" s="32"/>
      <c r="M9" s="32"/>
      <c r="N9" s="32"/>
      <c r="O9" s="32"/>
      <c r="P9" s="32"/>
    </row>
    <row r="11" spans="1:16" x14ac:dyDescent="0.25">
      <c r="F11" s="29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40B2E-434D-46CD-A69D-5B48A659AFA1}">
  <dimension ref="B1:H30"/>
  <sheetViews>
    <sheetView tabSelected="1" topLeftCell="C1" workbookViewId="0">
      <selection activeCell="F11" sqref="F11:F14"/>
    </sheetView>
  </sheetViews>
  <sheetFormatPr defaultColWidth="8.69921875" defaultRowHeight="13.5" x14ac:dyDescent="0.25"/>
  <cols>
    <col min="1" max="1" width="8.69921875" style="4"/>
    <col min="2" max="2" width="13.09765625" style="4" bestFit="1" customWidth="1"/>
    <col min="3" max="3" width="24.8984375" style="4" customWidth="1"/>
    <col min="4" max="4" width="30.09765625" style="4" bestFit="1" customWidth="1"/>
    <col min="5" max="5" width="22" style="4" bestFit="1" customWidth="1"/>
    <col min="6" max="6" width="30.59765625" style="4" bestFit="1" customWidth="1"/>
    <col min="7" max="7" width="30.09765625" style="4" bestFit="1" customWidth="1"/>
    <col min="8" max="8" width="22" style="4" bestFit="1" customWidth="1"/>
    <col min="9" max="9" width="30.59765625" style="4" bestFit="1" customWidth="1"/>
    <col min="10" max="10" width="29" style="4" bestFit="1" customWidth="1"/>
    <col min="11" max="16384" width="8.69921875" style="4"/>
  </cols>
  <sheetData>
    <row r="1" spans="2:8" ht="14.25" thickBot="1" x14ac:dyDescent="0.3"/>
    <row r="2" spans="2:8" ht="18.75" customHeight="1" x14ac:dyDescent="0.25">
      <c r="B2" s="37" t="s">
        <v>71</v>
      </c>
      <c r="C2" s="43" t="s">
        <v>57</v>
      </c>
      <c r="D2" s="35"/>
      <c r="E2" s="44"/>
      <c r="F2" s="72" t="s">
        <v>63</v>
      </c>
    </row>
    <row r="3" spans="2:8" ht="16.5" customHeight="1" thickBot="1" x14ac:dyDescent="0.3">
      <c r="B3" s="38"/>
      <c r="C3" s="68" t="s">
        <v>45</v>
      </c>
      <c r="D3" s="69" t="s">
        <v>46</v>
      </c>
      <c r="E3" s="70" t="s">
        <v>67</v>
      </c>
      <c r="F3" s="73" t="s">
        <v>65</v>
      </c>
    </row>
    <row r="4" spans="2:8" ht="15.75" thickTop="1" x14ac:dyDescent="0.25">
      <c r="B4" s="39" t="s">
        <v>52</v>
      </c>
      <c r="C4" s="65" t="s">
        <v>48</v>
      </c>
      <c r="D4" s="66" t="s">
        <v>48</v>
      </c>
      <c r="E4" s="67" t="s">
        <v>48</v>
      </c>
      <c r="F4" s="71" t="s">
        <v>48</v>
      </c>
      <c r="H4" s="4">
        <v>1575000</v>
      </c>
    </row>
    <row r="5" spans="2:8" ht="15" x14ac:dyDescent="0.25">
      <c r="B5" s="39" t="s">
        <v>53</v>
      </c>
      <c r="C5" s="45">
        <v>0.15</v>
      </c>
      <c r="D5" s="33">
        <v>30</v>
      </c>
      <c r="E5" s="46" t="s">
        <v>68</v>
      </c>
      <c r="F5" s="41">
        <v>0</v>
      </c>
      <c r="H5" s="4">
        <v>1470000</v>
      </c>
    </row>
    <row r="6" spans="2:8" ht="15" x14ac:dyDescent="0.25">
      <c r="B6" s="39" t="s">
        <v>54</v>
      </c>
      <c r="C6" s="45">
        <v>0.14000000000000001</v>
      </c>
      <c r="D6" s="33">
        <v>28</v>
      </c>
      <c r="E6" s="46" t="s">
        <v>69</v>
      </c>
      <c r="F6" s="41">
        <v>2.9999999999999997E-4</v>
      </c>
      <c r="H6" s="4">
        <v>1680000</v>
      </c>
    </row>
    <row r="7" spans="2:8" ht="15.75" thickBot="1" x14ac:dyDescent="0.3">
      <c r="B7" s="40" t="s">
        <v>55</v>
      </c>
      <c r="C7" s="47">
        <v>0.16</v>
      </c>
      <c r="D7" s="36">
        <v>32</v>
      </c>
      <c r="E7" s="48" t="s">
        <v>70</v>
      </c>
      <c r="F7" s="42">
        <v>0</v>
      </c>
    </row>
    <row r="8" spans="2:8" ht="14.25" thickBot="1" x14ac:dyDescent="0.3">
      <c r="B8" s="34"/>
    </row>
    <row r="9" spans="2:8" x14ac:dyDescent="0.25">
      <c r="B9" s="52" t="s">
        <v>71</v>
      </c>
      <c r="C9" s="59" t="s">
        <v>58</v>
      </c>
      <c r="D9" s="60"/>
      <c r="E9" s="56" t="s">
        <v>60</v>
      </c>
      <c r="F9" s="49"/>
    </row>
    <row r="10" spans="2:8" ht="14.25" thickBot="1" x14ac:dyDescent="0.3">
      <c r="B10" s="53"/>
      <c r="C10" s="78" t="s">
        <v>56</v>
      </c>
      <c r="D10" s="79" t="s">
        <v>66</v>
      </c>
      <c r="E10" s="80" t="s">
        <v>61</v>
      </c>
      <c r="F10" s="81" t="s">
        <v>62</v>
      </c>
    </row>
    <row r="11" spans="2:8" ht="15.75" thickTop="1" x14ac:dyDescent="0.25">
      <c r="B11" s="54" t="s">
        <v>52</v>
      </c>
      <c r="C11" s="74">
        <v>0.436</v>
      </c>
      <c r="D11" s="75" t="s">
        <v>48</v>
      </c>
      <c r="E11" s="76">
        <v>0.11799999999999999</v>
      </c>
      <c r="F11" s="77">
        <v>7.5600000000000001E-2</v>
      </c>
    </row>
    <row r="12" spans="2:8" ht="15" x14ac:dyDescent="0.25">
      <c r="B12" s="54" t="s">
        <v>53</v>
      </c>
      <c r="C12" s="61">
        <v>0.45700000000000002</v>
      </c>
      <c r="D12" s="62">
        <v>-4.8999999999999998E-3</v>
      </c>
      <c r="E12" s="57">
        <v>0.125</v>
      </c>
      <c r="F12" s="50">
        <v>8.1299999999999997E-2</v>
      </c>
    </row>
    <row r="13" spans="2:8" ht="15" x14ac:dyDescent="0.25">
      <c r="B13" s="54" t="s">
        <v>54</v>
      </c>
      <c r="C13" s="61">
        <v>0.438</v>
      </c>
      <c r="D13" s="62">
        <v>1.8700000000000001E-2</v>
      </c>
      <c r="E13" s="57">
        <v>0.11899999999999999</v>
      </c>
      <c r="F13" s="50">
        <v>7.6600000000000001E-2</v>
      </c>
    </row>
    <row r="14" spans="2:8" ht="15.75" thickBot="1" x14ac:dyDescent="0.3">
      <c r="B14" s="55" t="s">
        <v>55</v>
      </c>
      <c r="C14" s="63">
        <v>0.442</v>
      </c>
      <c r="D14" s="64">
        <v>2.3300000000000001E-2</v>
      </c>
      <c r="E14" s="58">
        <v>0.12</v>
      </c>
      <c r="F14" s="51">
        <v>7.8100000000000003E-2</v>
      </c>
    </row>
    <row r="27" spans="5:7" x14ac:dyDescent="0.25">
      <c r="E27" s="4">
        <f>20000*0.7*0.15</f>
        <v>2100</v>
      </c>
      <c r="F27" s="4">
        <f>E27/40</f>
        <v>52.5</v>
      </c>
    </row>
    <row r="29" spans="5:7" x14ac:dyDescent="0.25">
      <c r="G29" s="4">
        <f>14000/50</f>
        <v>280</v>
      </c>
    </row>
    <row r="30" spans="5:7" x14ac:dyDescent="0.25">
      <c r="F30" s="4">
        <f>51/0.17</f>
        <v>300</v>
      </c>
    </row>
  </sheetData>
  <mergeCells count="5">
    <mergeCell ref="C9:D9"/>
    <mergeCell ref="E9:F9"/>
    <mergeCell ref="C2:E2"/>
    <mergeCell ref="B2:B3"/>
    <mergeCell ref="B9:B10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D42D-2535-47CC-B945-D27933A0EF98}">
  <sheetPr codeName="Sheet4"/>
  <dimension ref="A1:S41"/>
  <sheetViews>
    <sheetView workbookViewId="0">
      <selection sqref="A1:XFD1048576"/>
    </sheetView>
  </sheetViews>
  <sheetFormatPr defaultColWidth="8.69921875" defaultRowHeight="13.5" x14ac:dyDescent="0.25"/>
  <cols>
    <col min="1" max="16384" width="8.69921875" style="4"/>
  </cols>
  <sheetData>
    <row r="1" spans="1:19" x14ac:dyDescent="0.25">
      <c r="A1" s="6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P1" s="4" t="s">
        <v>25</v>
      </c>
      <c r="Q1" s="4" t="s">
        <v>22</v>
      </c>
      <c r="R1" s="4" t="s">
        <v>23</v>
      </c>
      <c r="S1" s="4" t="s">
        <v>24</v>
      </c>
    </row>
    <row r="2" spans="1:19" x14ac:dyDescent="0.25">
      <c r="A2" s="4" t="s">
        <v>26</v>
      </c>
      <c r="B2" s="4" t="s">
        <v>22</v>
      </c>
      <c r="C2" s="4" t="s">
        <v>23</v>
      </c>
      <c r="D2" s="4" t="s">
        <v>24</v>
      </c>
      <c r="E2" s="4" t="s">
        <v>27</v>
      </c>
      <c r="J2" s="4">
        <v>1</v>
      </c>
      <c r="K2" s="4">
        <v>29530</v>
      </c>
      <c r="L2" s="4">
        <v>0.31072</v>
      </c>
      <c r="M2" s="4">
        <v>0.30887199999999998</v>
      </c>
      <c r="P2" s="4" t="s">
        <v>28</v>
      </c>
      <c r="Q2" s="4">
        <v>75258</v>
      </c>
      <c r="R2" s="4">
        <v>0.230818</v>
      </c>
      <c r="S2" s="4">
        <v>0.23036799999999999</v>
      </c>
    </row>
    <row r="3" spans="1:19" x14ac:dyDescent="0.25">
      <c r="A3" s="4">
        <v>0</v>
      </c>
      <c r="B3" s="4">
        <v>20543</v>
      </c>
      <c r="C3" s="4">
        <v>0.39810899999999999</v>
      </c>
      <c r="D3" s="4">
        <f>F3</f>
        <v>0.37108999999999998</v>
      </c>
      <c r="E3" s="4">
        <f>D3+0.04</f>
        <v>0.41108999999999996</v>
      </c>
      <c r="F3" s="4">
        <v>0.37108999999999998</v>
      </c>
      <c r="J3" s="4">
        <v>2</v>
      </c>
      <c r="K3" s="4">
        <v>40610</v>
      </c>
      <c r="L3" s="4">
        <v>0.32981199999999999</v>
      </c>
      <c r="M3" s="4">
        <v>0.33198699999999998</v>
      </c>
      <c r="P3" s="4" t="s">
        <v>29</v>
      </c>
      <c r="Q3" s="4">
        <v>64193</v>
      </c>
      <c r="R3" s="4">
        <v>0.198738</v>
      </c>
      <c r="S3" s="4">
        <v>0.19752900000000001</v>
      </c>
    </row>
    <row r="4" spans="1:19" x14ac:dyDescent="0.25">
      <c r="A4" s="4">
        <v>1</v>
      </c>
      <c r="B4" s="4">
        <v>39277</v>
      </c>
      <c r="C4" s="4">
        <v>0.34893400000000002</v>
      </c>
      <c r="D4" s="4">
        <f t="shared" ref="D4:D15" si="0">F4</f>
        <v>0.328934</v>
      </c>
      <c r="E4" s="4">
        <f>D4-0.01</f>
        <v>0.318934</v>
      </c>
      <c r="F4" s="4">
        <v>0.328934</v>
      </c>
      <c r="J4" s="4">
        <v>3</v>
      </c>
      <c r="K4" s="4">
        <v>24495</v>
      </c>
      <c r="L4" s="4">
        <v>0.32066499999999998</v>
      </c>
      <c r="M4" s="4">
        <v>0.324679</v>
      </c>
      <c r="P4" s="4" t="s">
        <v>30</v>
      </c>
      <c r="Q4" s="4">
        <v>77707</v>
      </c>
      <c r="R4" s="4">
        <v>0.415765</v>
      </c>
      <c r="S4" s="4">
        <v>0.41670600000000002</v>
      </c>
    </row>
    <row r="5" spans="1:19" x14ac:dyDescent="0.25">
      <c r="A5" s="4">
        <v>2</v>
      </c>
      <c r="B5" s="4">
        <v>53480</v>
      </c>
      <c r="C5" s="4">
        <v>0.27931</v>
      </c>
      <c r="D5" s="4">
        <f t="shared" si="0"/>
        <v>0.28493099999999999</v>
      </c>
      <c r="E5" s="4">
        <f t="shared" ref="E5:E8" si="1">D5-0.01</f>
        <v>0.27493099999999998</v>
      </c>
      <c r="F5" s="4">
        <v>0.28493099999999999</v>
      </c>
      <c r="J5" s="4">
        <v>4</v>
      </c>
      <c r="K5" s="4">
        <v>30494</v>
      </c>
      <c r="L5" s="4">
        <v>0.31770100000000001</v>
      </c>
      <c r="M5" s="4">
        <v>0.32039099999999998</v>
      </c>
      <c r="P5" s="4" t="s">
        <v>31</v>
      </c>
      <c r="Q5" s="4">
        <v>68090</v>
      </c>
      <c r="R5" s="4">
        <v>0.35477799999999998</v>
      </c>
      <c r="S5" s="4">
        <v>0.35470699999999999</v>
      </c>
    </row>
    <row r="6" spans="1:19" x14ac:dyDescent="0.25">
      <c r="A6" s="4">
        <v>3</v>
      </c>
      <c r="B6" s="4">
        <v>60583</v>
      </c>
      <c r="C6" s="4">
        <v>0.25929619999999998</v>
      </c>
      <c r="D6" s="4">
        <f t="shared" si="0"/>
        <v>0.26929619999999999</v>
      </c>
      <c r="E6" s="4">
        <f t="shared" si="1"/>
        <v>0.25929619999999998</v>
      </c>
      <c r="F6" s="4">
        <v>0.26929619999999999</v>
      </c>
      <c r="J6" s="4">
        <v>5</v>
      </c>
      <c r="K6" s="4">
        <v>35421</v>
      </c>
      <c r="L6" s="4">
        <v>0.29945500000000003</v>
      </c>
      <c r="M6" s="4">
        <v>0.296124</v>
      </c>
      <c r="P6" s="4" t="s">
        <v>32</v>
      </c>
      <c r="Q6" s="4">
        <v>58227</v>
      </c>
      <c r="R6" s="4">
        <v>0.33241900000000002</v>
      </c>
      <c r="S6" s="4">
        <v>0.33247500000000002</v>
      </c>
    </row>
    <row r="7" spans="1:19" x14ac:dyDescent="0.25">
      <c r="A7" s="4">
        <v>4</v>
      </c>
      <c r="B7" s="4">
        <v>58886</v>
      </c>
      <c r="C7" s="4">
        <v>0.25393399999999999</v>
      </c>
      <c r="D7" s="4">
        <f t="shared" si="0"/>
        <v>0.263934</v>
      </c>
      <c r="E7" s="4">
        <f t="shared" si="1"/>
        <v>0.25393399999999999</v>
      </c>
      <c r="F7" s="4">
        <v>0.263934</v>
      </c>
      <c r="J7" s="4">
        <v>6</v>
      </c>
      <c r="K7" s="4">
        <v>41535</v>
      </c>
      <c r="L7" s="4">
        <v>0.29561399999999999</v>
      </c>
      <c r="M7" s="4">
        <v>0.29413699999999998</v>
      </c>
      <c r="P7" s="4" t="s">
        <v>33</v>
      </c>
      <c r="Q7" s="4">
        <v>64346</v>
      </c>
      <c r="R7" s="4">
        <v>0.26995599999999997</v>
      </c>
      <c r="S7" s="4">
        <v>0.27133000000000002</v>
      </c>
    </row>
    <row r="8" spans="1:19" x14ac:dyDescent="0.25">
      <c r="A8" s="4">
        <v>5</v>
      </c>
      <c r="B8" s="4">
        <v>50673</v>
      </c>
      <c r="C8" s="4">
        <v>0.26857500000000001</v>
      </c>
      <c r="D8" s="4">
        <f t="shared" si="0"/>
        <v>0.27557500000000001</v>
      </c>
      <c r="E8" s="4">
        <f t="shared" si="1"/>
        <v>0.26557500000000001</v>
      </c>
      <c r="F8" s="4">
        <v>0.27557500000000001</v>
      </c>
      <c r="J8" s="4">
        <v>7</v>
      </c>
      <c r="K8" s="4">
        <v>31791</v>
      </c>
      <c r="L8" s="4">
        <v>0.303033</v>
      </c>
      <c r="M8" s="4">
        <v>0.308421</v>
      </c>
      <c r="P8" s="4" t="s">
        <v>34</v>
      </c>
      <c r="Q8" s="4">
        <v>18329</v>
      </c>
      <c r="R8" s="4">
        <v>0.215641</v>
      </c>
      <c r="S8" s="4">
        <v>0.21135899999999999</v>
      </c>
    </row>
    <row r="9" spans="1:19" x14ac:dyDescent="0.25">
      <c r="A9" s="4">
        <v>6</v>
      </c>
      <c r="B9" s="4">
        <v>38539</v>
      </c>
      <c r="C9" s="4">
        <v>0.27871200000000002</v>
      </c>
      <c r="D9" s="4">
        <f t="shared" si="0"/>
        <v>0.28871200000000002</v>
      </c>
      <c r="E9" s="4">
        <f>D9</f>
        <v>0.28871200000000002</v>
      </c>
      <c r="F9" s="4">
        <v>0.28871200000000002</v>
      </c>
      <c r="J9" s="4">
        <v>8</v>
      </c>
      <c r="K9" s="4">
        <v>43068</v>
      </c>
      <c r="L9" s="4">
        <v>0.28761300000000001</v>
      </c>
      <c r="M9" s="4">
        <v>0.28408600000000001</v>
      </c>
    </row>
    <row r="10" spans="1:19" x14ac:dyDescent="0.25">
      <c r="A10" s="4">
        <v>7</v>
      </c>
      <c r="B10" s="4">
        <v>26255</v>
      </c>
      <c r="C10" s="4">
        <v>0.28791</v>
      </c>
      <c r="D10" s="4">
        <f t="shared" si="0"/>
        <v>0.28791</v>
      </c>
      <c r="E10" s="4">
        <f t="shared" ref="E10:E15" si="2">D10</f>
        <v>0.28791</v>
      </c>
      <c r="F10" s="4">
        <v>0.28791</v>
      </c>
      <c r="J10" s="4">
        <v>9</v>
      </c>
      <c r="K10" s="4">
        <v>51644</v>
      </c>
      <c r="L10" s="4">
        <v>0.28513899999999998</v>
      </c>
      <c r="M10" s="4">
        <v>0.28615099999999999</v>
      </c>
    </row>
    <row r="11" spans="1:19" x14ac:dyDescent="0.25">
      <c r="A11" s="4">
        <v>8</v>
      </c>
      <c r="B11" s="4">
        <v>16486</v>
      </c>
      <c r="C11" s="4">
        <v>0.29699999999999999</v>
      </c>
      <c r="D11" s="4">
        <f t="shared" si="0"/>
        <v>0.27900000000000003</v>
      </c>
      <c r="E11" s="4">
        <f t="shared" si="2"/>
        <v>0.27900000000000003</v>
      </c>
      <c r="F11" s="4">
        <v>0.27900000000000003</v>
      </c>
      <c r="J11" s="4">
        <v>10</v>
      </c>
      <c r="K11" s="4">
        <v>26266</v>
      </c>
      <c r="L11" s="4">
        <v>0.28410800000000003</v>
      </c>
      <c r="M11" s="4">
        <v>0.28184700000000001</v>
      </c>
    </row>
    <row r="12" spans="1:19" x14ac:dyDescent="0.25">
      <c r="A12" s="4">
        <v>9</v>
      </c>
      <c r="B12" s="4">
        <v>9205</v>
      </c>
      <c r="C12" s="4">
        <v>0.32100000000000001</v>
      </c>
      <c r="D12" s="4">
        <f t="shared" si="0"/>
        <v>0.33100000000000002</v>
      </c>
      <c r="E12" s="4">
        <f t="shared" si="2"/>
        <v>0.33100000000000002</v>
      </c>
      <c r="F12" s="4">
        <v>0.33100000000000002</v>
      </c>
      <c r="J12" s="4">
        <v>11</v>
      </c>
      <c r="K12" s="4">
        <v>34896</v>
      </c>
      <c r="L12" s="4">
        <v>0.29012399999999999</v>
      </c>
      <c r="M12" s="4">
        <v>0.29032000000000002</v>
      </c>
    </row>
    <row r="13" spans="1:19" x14ac:dyDescent="0.25">
      <c r="A13" s="4">
        <v>10</v>
      </c>
      <c r="B13" s="4">
        <v>4467</v>
      </c>
      <c r="C13" s="4">
        <v>0.32800000000000001</v>
      </c>
      <c r="D13" s="4">
        <f t="shared" si="0"/>
        <v>0.33800000000000002</v>
      </c>
      <c r="E13" s="4">
        <f t="shared" si="2"/>
        <v>0.33800000000000002</v>
      </c>
      <c r="F13" s="4">
        <v>0.33800000000000002</v>
      </c>
      <c r="J13" s="4">
        <v>12</v>
      </c>
      <c r="K13" s="4">
        <v>36400</v>
      </c>
      <c r="L13" s="4">
        <v>0.27312799999999998</v>
      </c>
      <c r="M13" s="4">
        <v>0.27082400000000001</v>
      </c>
    </row>
    <row r="14" spans="1:19" x14ac:dyDescent="0.25">
      <c r="A14" s="4">
        <v>11</v>
      </c>
      <c r="B14" s="4">
        <v>1804</v>
      </c>
      <c r="C14" s="4">
        <v>0.36299999999999999</v>
      </c>
      <c r="D14" s="4">
        <f t="shared" si="0"/>
        <v>0.37</v>
      </c>
      <c r="E14" s="4">
        <f t="shared" si="2"/>
        <v>0.37</v>
      </c>
      <c r="F14" s="4">
        <v>0.37</v>
      </c>
    </row>
    <row r="15" spans="1:19" x14ac:dyDescent="0.25">
      <c r="A15" s="4">
        <v>12</v>
      </c>
      <c r="B15" s="4">
        <v>407</v>
      </c>
      <c r="C15" s="4">
        <v>0.45</v>
      </c>
      <c r="D15" s="4">
        <f t="shared" si="0"/>
        <v>0.43</v>
      </c>
      <c r="E15" s="4">
        <f t="shared" si="2"/>
        <v>0.43</v>
      </c>
      <c r="F15" s="4">
        <v>0.43</v>
      </c>
    </row>
    <row r="16" spans="1:19" x14ac:dyDescent="0.25">
      <c r="E16" s="4">
        <f>AVERAGE(E3:E15)</f>
        <v>0.31602940000000002</v>
      </c>
      <c r="F16" s="4">
        <f>(B3*F3+B4*F4+B5*F5+B6*F6+B7*F7+B8*F8+B9*F9+B10*F10+B11*F11+B12*F12+B13*F13+B14*F14+B15*F15)/SUM(B3:B15)</f>
        <v>0.28976626021623464</v>
      </c>
    </row>
    <row r="20" spans="1:19" x14ac:dyDescent="0.25">
      <c r="A20" s="4" t="s">
        <v>35</v>
      </c>
      <c r="B20" s="4" t="s">
        <v>22</v>
      </c>
      <c r="C20" s="4" t="s">
        <v>23</v>
      </c>
      <c r="D20" s="4" t="s">
        <v>24</v>
      </c>
    </row>
    <row r="21" spans="1:19" x14ac:dyDescent="0.25">
      <c r="A21" s="4">
        <v>1</v>
      </c>
      <c r="B21" s="4">
        <v>29422</v>
      </c>
      <c r="C21" s="4">
        <v>0.27912100000000001</v>
      </c>
      <c r="D21" s="4">
        <v>0.27775100000000003</v>
      </c>
    </row>
    <row r="22" spans="1:19" x14ac:dyDescent="0.25">
      <c r="A22" s="4">
        <v>2</v>
      </c>
      <c r="B22" s="4">
        <v>9256</v>
      </c>
      <c r="C22" s="4">
        <v>0.28652499999999997</v>
      </c>
      <c r="D22" s="4">
        <v>0.28781299999999999</v>
      </c>
    </row>
    <row r="23" spans="1:19" x14ac:dyDescent="0.25">
      <c r="A23" s="4">
        <v>4</v>
      </c>
      <c r="B23" s="4">
        <v>35966</v>
      </c>
      <c r="C23" s="4">
        <v>0.27937899999999999</v>
      </c>
      <c r="D23" s="4">
        <v>0.27943099999999998</v>
      </c>
    </row>
    <row r="24" spans="1:19" x14ac:dyDescent="0.25">
      <c r="A24" s="4">
        <v>5</v>
      </c>
      <c r="B24" s="4">
        <v>9325</v>
      </c>
      <c r="C24" s="4">
        <v>0.30730400000000002</v>
      </c>
      <c r="D24" s="4">
        <v>0.30445</v>
      </c>
      <c r="P24" s="4" t="s">
        <v>36</v>
      </c>
      <c r="Q24" s="4" t="s">
        <v>22</v>
      </c>
      <c r="R24" s="4" t="s">
        <v>23</v>
      </c>
      <c r="S24" s="4" t="s">
        <v>24</v>
      </c>
    </row>
    <row r="25" spans="1:19" x14ac:dyDescent="0.25">
      <c r="A25" s="4">
        <v>6</v>
      </c>
      <c r="B25" s="4">
        <v>28477</v>
      </c>
      <c r="C25" s="4">
        <v>0.29400799999999999</v>
      </c>
      <c r="D25" s="4">
        <v>0.29641499999999998</v>
      </c>
      <c r="P25" s="4" t="s">
        <v>37</v>
      </c>
      <c r="Q25" s="4">
        <v>401389</v>
      </c>
      <c r="R25" s="4">
        <v>0.29733199999999999</v>
      </c>
      <c r="S25" s="4">
        <v>0.29739199999999999</v>
      </c>
    </row>
    <row r="26" spans="1:19" x14ac:dyDescent="0.25">
      <c r="A26" s="4">
        <v>7</v>
      </c>
      <c r="B26" s="4">
        <v>8127</v>
      </c>
      <c r="C26" s="4">
        <v>0.309975</v>
      </c>
      <c r="D26" s="4">
        <v>0.30749399999999999</v>
      </c>
      <c r="P26" s="4" t="s">
        <v>38</v>
      </c>
      <c r="Q26" s="4">
        <v>12693</v>
      </c>
      <c r="R26" s="4">
        <v>0.33277000000000001</v>
      </c>
      <c r="S26" s="4">
        <v>0.33026100000000003</v>
      </c>
    </row>
    <row r="27" spans="1:19" x14ac:dyDescent="0.25">
      <c r="A27" s="4">
        <v>9</v>
      </c>
      <c r="B27" s="4">
        <v>30998</v>
      </c>
      <c r="C27" s="4">
        <v>0.29286400000000001</v>
      </c>
      <c r="D27" s="4">
        <v>0.29047000000000001</v>
      </c>
      <c r="P27" s="4" t="s">
        <v>39</v>
      </c>
      <c r="Q27" s="4">
        <v>3196</v>
      </c>
      <c r="R27" s="4">
        <v>0.33958700000000003</v>
      </c>
      <c r="S27" s="4">
        <v>0.32916099999999998</v>
      </c>
    </row>
    <row r="28" spans="1:19" x14ac:dyDescent="0.25">
      <c r="A28" s="4">
        <v>10</v>
      </c>
      <c r="B28" s="4">
        <v>9512</v>
      </c>
      <c r="C28" s="4">
        <v>0.29435699999999998</v>
      </c>
      <c r="D28" s="4">
        <v>0.291211</v>
      </c>
      <c r="P28" s="4" t="s">
        <v>40</v>
      </c>
      <c r="Q28" s="4">
        <v>1582</v>
      </c>
      <c r="R28" s="4">
        <v>0.33396500000000001</v>
      </c>
      <c r="S28" s="4">
        <v>0.33501900000000001</v>
      </c>
    </row>
    <row r="29" spans="1:19" x14ac:dyDescent="0.25">
      <c r="A29" s="4">
        <v>12</v>
      </c>
      <c r="B29" s="4">
        <v>34872</v>
      </c>
      <c r="C29" s="4">
        <v>0.28598600000000002</v>
      </c>
      <c r="D29" s="4">
        <v>0.28811100000000001</v>
      </c>
      <c r="P29" s="4" t="s">
        <v>41</v>
      </c>
      <c r="Q29" s="4">
        <v>498</v>
      </c>
      <c r="R29" s="4">
        <v>0.30504799999999999</v>
      </c>
      <c r="S29" s="4">
        <v>0.32931700000000003</v>
      </c>
    </row>
    <row r="30" spans="1:19" x14ac:dyDescent="0.25">
      <c r="A30" s="4">
        <v>14</v>
      </c>
      <c r="B30" s="4">
        <v>17971</v>
      </c>
      <c r="C30" s="4">
        <v>0.31487399999999999</v>
      </c>
      <c r="D30" s="4">
        <v>0.323243</v>
      </c>
    </row>
    <row r="31" spans="1:19" x14ac:dyDescent="0.25">
      <c r="A31" s="4">
        <v>15</v>
      </c>
      <c r="B31" s="4">
        <v>21016</v>
      </c>
      <c r="C31" s="4">
        <v>0.29646600000000001</v>
      </c>
      <c r="D31" s="4">
        <v>0.297678</v>
      </c>
    </row>
    <row r="32" spans="1:19" x14ac:dyDescent="0.25">
      <c r="A32" s="4">
        <v>16</v>
      </c>
      <c r="B32" s="4">
        <v>12630</v>
      </c>
      <c r="C32" s="4">
        <v>0.307973</v>
      </c>
      <c r="D32" s="4">
        <v>0.31132199999999999</v>
      </c>
    </row>
    <row r="33" spans="1:4" x14ac:dyDescent="0.25">
      <c r="A33" s="4">
        <v>17</v>
      </c>
      <c r="B33" s="4">
        <v>28137</v>
      </c>
      <c r="C33" s="4">
        <v>0.29638599999999998</v>
      </c>
      <c r="D33" s="4">
        <v>0.29175099999999998</v>
      </c>
    </row>
    <row r="34" spans="1:4" x14ac:dyDescent="0.25">
      <c r="A34" s="4">
        <v>18</v>
      </c>
      <c r="B34" s="4">
        <v>8867</v>
      </c>
      <c r="C34" s="4">
        <v>0.29619200000000001</v>
      </c>
      <c r="D34" s="4">
        <v>0.29965000000000003</v>
      </c>
    </row>
    <row r="35" spans="1:4" x14ac:dyDescent="0.25">
      <c r="A35" s="4">
        <v>20</v>
      </c>
      <c r="B35" s="4">
        <v>30536</v>
      </c>
      <c r="C35" s="4">
        <v>0.27995799999999998</v>
      </c>
      <c r="D35" s="4">
        <v>0.276723</v>
      </c>
    </row>
    <row r="36" spans="1:4" x14ac:dyDescent="0.25">
      <c r="A36" s="4">
        <v>22</v>
      </c>
      <c r="B36" s="4">
        <v>7108</v>
      </c>
      <c r="C36" s="4">
        <v>0.321774</v>
      </c>
      <c r="D36" s="4">
        <v>0.31260599999999999</v>
      </c>
    </row>
    <row r="37" spans="1:4" x14ac:dyDescent="0.25">
      <c r="A37" s="4">
        <v>23</v>
      </c>
      <c r="B37" s="4">
        <v>28185</v>
      </c>
      <c r="C37" s="4">
        <v>0.30909999999999999</v>
      </c>
      <c r="D37" s="4">
        <v>0.30920700000000001</v>
      </c>
    </row>
    <row r="38" spans="1:4" x14ac:dyDescent="0.25">
      <c r="A38" s="4">
        <v>24</v>
      </c>
      <c r="B38" s="4">
        <v>9737</v>
      </c>
      <c r="C38" s="4">
        <v>0.33676899999999999</v>
      </c>
      <c r="D38" s="4">
        <v>0.34291899999999997</v>
      </c>
    </row>
    <row r="39" spans="1:4" x14ac:dyDescent="0.25">
      <c r="A39" s="4">
        <v>25</v>
      </c>
      <c r="B39" s="4">
        <v>10443</v>
      </c>
      <c r="C39" s="4">
        <v>0.30824800000000002</v>
      </c>
      <c r="D39" s="4">
        <v>0.30460599999999999</v>
      </c>
    </row>
    <row r="40" spans="1:4" x14ac:dyDescent="0.25">
      <c r="A40" s="4">
        <v>26</v>
      </c>
      <c r="B40" s="4">
        <v>27360</v>
      </c>
      <c r="C40" s="4">
        <v>0.35031000000000001</v>
      </c>
      <c r="D40" s="4">
        <v>0.35380099999999998</v>
      </c>
    </row>
    <row r="41" spans="1:4" x14ac:dyDescent="0.25">
      <c r="A41" s="4">
        <v>28</v>
      </c>
      <c r="B41" s="4">
        <v>28205</v>
      </c>
      <c r="C41" s="4">
        <v>0.29697099999999998</v>
      </c>
      <c r="D41" s="4">
        <v>0.294487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overview</vt:lpstr>
      <vt:lpstr>variable insights</vt:lpstr>
      <vt:lpstr>Sheet5</vt:lpstr>
      <vt:lpstr>Sheet6</vt:lpstr>
      <vt:lpstr>variable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Long, Bowen</dc:creator>
  <cp:lastModifiedBy>Long, Bowen</cp:lastModifiedBy>
  <dcterms:created xsi:type="dcterms:W3CDTF">2021-04-01T20:48:39Z</dcterms:created>
  <dcterms:modified xsi:type="dcterms:W3CDTF">2024-10-16T21:30:22Z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75050e-adcc-4201-b0cf-603eca05dc08_Enabled">
    <vt:lpwstr>true</vt:lpwstr>
  </property>
  <property fmtid="{D5CDD505-2E9C-101B-9397-08002B2CF9AE}" pid="3" name="MSIP_Label_0675050e-adcc-4201-b0cf-603eca05dc08_SetDate">
    <vt:lpwstr>2024-10-15T02:50:05Z</vt:lpwstr>
  </property>
  <property fmtid="{D5CDD505-2E9C-101B-9397-08002B2CF9AE}" pid="4" name="MSIP_Label_0675050e-adcc-4201-b0cf-603eca05dc08_Method">
    <vt:lpwstr>Standard</vt:lpwstr>
  </property>
  <property fmtid="{D5CDD505-2E9C-101B-9397-08002B2CF9AE}" pid="5" name="MSIP_Label_0675050e-adcc-4201-b0cf-603eca05dc08_Name">
    <vt:lpwstr>Confidential</vt:lpwstr>
  </property>
  <property fmtid="{D5CDD505-2E9C-101B-9397-08002B2CF9AE}" pid="6" name="MSIP_Label_0675050e-adcc-4201-b0cf-603eca05dc08_SiteId">
    <vt:lpwstr>e45cbcc1-1760-419a-a16b-35802285b3b3</vt:lpwstr>
  </property>
  <property fmtid="{D5CDD505-2E9C-101B-9397-08002B2CF9AE}" pid="7" name="MSIP_Label_0675050e-adcc-4201-b0cf-603eca05dc08_ActionId">
    <vt:lpwstr>a10d9bb2-da87-4d71-b9fe-4e669a4a65db</vt:lpwstr>
  </property>
  <property fmtid="{D5CDD505-2E9C-101B-9397-08002B2CF9AE}" pid="8" name="MSIP_Label_0675050e-adcc-4201-b0cf-603eca05dc08_ContentBits">
    <vt:lpwstr>0</vt:lpwstr>
  </property>
</Properties>
</file>