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owers\Documents\GitHub\writings\data\"/>
    </mc:Choice>
  </mc:AlternateContent>
  <bookViews>
    <workbookView xWindow="0" yWindow="0" windowWidth="28800" windowHeight="12435"/>
  </bookViews>
  <sheets>
    <sheet name="Budget" sheetId="2" r:id="rId1"/>
    <sheet name="2017" sheetId="4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2" l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O3" i="4"/>
  <c r="B3" i="4"/>
  <c r="K23" i="2"/>
  <c r="J23" i="2"/>
  <c r="H23" i="2"/>
  <c r="F23" i="2"/>
  <c r="I9" i="3"/>
  <c r="G9" i="3"/>
  <c r="G26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B9" i="3"/>
  <c r="D26" i="2" l="1"/>
  <c r="E26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F7" i="2" l="1"/>
  <c r="F22" i="2"/>
  <c r="F14" i="2"/>
  <c r="F6" i="2"/>
  <c r="F21" i="2"/>
  <c r="F13" i="2"/>
  <c r="F5" i="2"/>
  <c r="F20" i="2"/>
  <c r="F12" i="2"/>
  <c r="F4" i="2"/>
  <c r="F19" i="2"/>
  <c r="F11" i="2"/>
  <c r="F3" i="2"/>
  <c r="F18" i="2"/>
  <c r="F10" i="2"/>
  <c r="F17" i="2"/>
  <c r="F9" i="2"/>
  <c r="F16" i="2"/>
  <c r="F8" i="2"/>
  <c r="F15" i="2"/>
  <c r="K20" i="2"/>
  <c r="H20" i="2" s="1"/>
  <c r="K13" i="2"/>
  <c r="K12" i="2"/>
  <c r="H12" i="2" s="1"/>
  <c r="K21" i="2"/>
  <c r="H21" i="2" s="1"/>
  <c r="K14" i="2"/>
  <c r="K7" i="2"/>
  <c r="H7" i="2" s="1"/>
  <c r="K8" i="2"/>
  <c r="H8" i="2" s="1"/>
  <c r="K17" i="2"/>
  <c r="H17" i="2" s="1"/>
  <c r="K19" i="2"/>
  <c r="K22" i="2"/>
  <c r="K15" i="2"/>
  <c r="H15" i="2" s="1"/>
  <c r="K3" i="2"/>
  <c r="H3" i="2" s="1"/>
  <c r="K18" i="2"/>
  <c r="H18" i="2" s="1"/>
  <c r="K16" i="2"/>
  <c r="H16" i="2" s="1"/>
  <c r="K10" i="2"/>
  <c r="H10" i="2" s="1"/>
  <c r="K6" i="2"/>
  <c r="H6" i="2" s="1"/>
  <c r="K11" i="2"/>
  <c r="H11" i="2" s="1"/>
  <c r="K9" i="2"/>
  <c r="H9" i="2" s="1"/>
  <c r="K5" i="2"/>
  <c r="H5" i="2" s="1"/>
  <c r="J26" i="2"/>
  <c r="I26" i="2" s="1"/>
  <c r="K4" i="2"/>
  <c r="H4" i="2" s="1"/>
  <c r="H22" i="2" l="1"/>
  <c r="K26" i="2"/>
  <c r="L23" i="2" s="1"/>
  <c r="L16" i="2" l="1"/>
  <c r="L8" i="2"/>
  <c r="L15" i="2"/>
  <c r="L7" i="2"/>
  <c r="L3" i="2"/>
  <c r="L10" i="2"/>
  <c r="L9" i="2"/>
  <c r="L14" i="2"/>
  <c r="L6" i="2"/>
  <c r="L19" i="2"/>
  <c r="L18" i="2"/>
  <c r="L17" i="2"/>
  <c r="L21" i="2"/>
  <c r="L13" i="2"/>
  <c r="L5" i="2"/>
  <c r="L20" i="2"/>
  <c r="L12" i="2"/>
  <c r="L4" i="2"/>
  <c r="L11" i="2"/>
  <c r="L22" i="2"/>
  <c r="K29" i="2"/>
  <c r="K32" i="2" s="1"/>
  <c r="H26" i="2"/>
</calcChain>
</file>

<file path=xl/sharedStrings.xml><?xml version="1.0" encoding="utf-8"?>
<sst xmlns="http://schemas.openxmlformats.org/spreadsheetml/2006/main" count="79" uniqueCount="69">
  <si>
    <t>CountOfCategory</t>
  </si>
  <si>
    <t>CategoryID</t>
  </si>
  <si>
    <t>Monthly</t>
  </si>
  <si>
    <t>SumOfAmount</t>
  </si>
  <si>
    <t>Mortgage &amp; Rent</t>
  </si>
  <si>
    <t>Cash &amp; ATM</t>
  </si>
  <si>
    <t>Shopping</t>
  </si>
  <si>
    <t>Auto Payment</t>
  </si>
  <si>
    <t>Gift</t>
  </si>
  <si>
    <t>Vacation</t>
  </si>
  <si>
    <t>Clothing</t>
  </si>
  <si>
    <t>Donations</t>
  </si>
  <si>
    <t>Bills &amp; Utilities</t>
  </si>
  <si>
    <t>Fees &amp; Charges</t>
  </si>
  <si>
    <t>Education</t>
  </si>
  <si>
    <t>Grocery &amp; Pharmacy</t>
  </si>
  <si>
    <t>Auto Usage (Insurance, Fuel, Tolls, Parking)</t>
  </si>
  <si>
    <t>Auto Maintenance, Service &amp; Parts</t>
  </si>
  <si>
    <t>Internet and Phone</t>
  </si>
  <si>
    <t>Health Care &amp; Doctor</t>
  </si>
  <si>
    <t>Transportation, Other</t>
  </si>
  <si>
    <t>Business Expenses</t>
  </si>
  <si>
    <t>Yearly</t>
  </si>
  <si>
    <t>Category</t>
  </si>
  <si>
    <t>Net Change</t>
  </si>
  <si>
    <t>2016 Net</t>
  </si>
  <si>
    <t>2017 Net</t>
  </si>
  <si>
    <t>Notes</t>
  </si>
  <si>
    <t>Fun!</t>
  </si>
  <si>
    <t>Change</t>
  </si>
  <si>
    <t>Let Mom and Dad choose where we eat more</t>
  </si>
  <si>
    <t>Don't buy a new phone this year.  Combine plans with someone?</t>
  </si>
  <si>
    <t>Seal Around Windows, get rid of any incandesents</t>
  </si>
  <si>
    <t>No Parking tickets, try to drive less?</t>
  </si>
  <si>
    <t>No Accidents.  Fingers Crossed</t>
  </si>
  <si>
    <t>Education will be getting more expensive</t>
  </si>
  <si>
    <t>Let's be sane here and make gifts for each other</t>
  </si>
  <si>
    <t>200 a month for each of us</t>
  </si>
  <si>
    <t>Yeah, we have to slash Fun.  Ugh</t>
  </si>
  <si>
    <t>Fix a mistake in how much we were paying</t>
  </si>
  <si>
    <t xml:space="preserve">Don't want to cut this.  Should be budgeted for </t>
  </si>
  <si>
    <t>Percent</t>
  </si>
  <si>
    <t>Spent</t>
  </si>
  <si>
    <t>Life Insurance</t>
  </si>
  <si>
    <t>This is needed</t>
  </si>
  <si>
    <t>Not purchasing a bike, buy weeklys when possible</t>
  </si>
  <si>
    <t>%</t>
  </si>
  <si>
    <t>AvgOfAmount</t>
  </si>
  <si>
    <t>Paycheck</t>
  </si>
  <si>
    <t>Federal Tax</t>
  </si>
  <si>
    <t>Income</t>
  </si>
  <si>
    <t>Interest Income</t>
  </si>
  <si>
    <t>Home Improvement, Repairs &amp; Décor</t>
  </si>
  <si>
    <t>Cut back on fees</t>
  </si>
  <si>
    <t>No more Chic for Daddy</t>
  </si>
  <si>
    <t>Janurary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</si>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</sst>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;\(&quot;$&quot;#,##0.00\)"/>
    <numFmt numFmtId="165" formatCode="0.00_);[Red]\(0.00\)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25">
    <xf numFmtId="0" fontId="0" fillId="0" borderId="0" xfId="0"/>
    <xf numFmtId="0" fontId="3" fillId="0" borderId="2" xfId="3" applyFont="1" applyFill="1" applyBorder="1" applyAlignment="1">
      <alignment horizontal="right" wrapText="1"/>
    </xf>
    <xf numFmtId="40" fontId="0" fillId="0" borderId="0" xfId="0" applyNumberFormat="1"/>
    <xf numFmtId="165" fontId="0" fillId="0" borderId="0" xfId="0" applyNumberFormat="1"/>
    <xf numFmtId="44" fontId="0" fillId="0" borderId="0" xfId="1" applyFont="1"/>
    <xf numFmtId="44" fontId="3" fillId="0" borderId="2" xfId="1" applyFont="1" applyFill="1" applyBorder="1" applyAlignment="1">
      <alignment horizontal="right" wrapText="1"/>
    </xf>
    <xf numFmtId="40" fontId="0" fillId="0" borderId="0" xfId="1" applyNumberFormat="1" applyFont="1"/>
    <xf numFmtId="166" fontId="0" fillId="0" borderId="0" xfId="2" applyNumberFormat="1" applyFont="1"/>
    <xf numFmtId="8" fontId="0" fillId="0" borderId="0" xfId="0" applyNumberFormat="1"/>
    <xf numFmtId="0" fontId="5" fillId="0" borderId="2" xfId="3" applyFont="1" applyFill="1" applyBorder="1" applyAlignment="1">
      <alignment wrapText="1"/>
    </xf>
    <xf numFmtId="0" fontId="0" fillId="0" borderId="0" xfId="0" applyBorder="1" applyAlignment="1">
      <alignment horizontal="center"/>
    </xf>
    <xf numFmtId="10" fontId="0" fillId="0" borderId="0" xfId="2" applyNumberFormat="1" applyFont="1"/>
    <xf numFmtId="0" fontId="3" fillId="2" borderId="3" xfId="3" applyFont="1" applyFill="1" applyBorder="1" applyAlignment="1">
      <alignment horizontal="center"/>
    </xf>
    <xf numFmtId="0" fontId="5" fillId="2" borderId="3" xfId="3" applyFont="1" applyFill="1" applyBorder="1" applyAlignment="1">
      <alignment horizontal="center"/>
    </xf>
    <xf numFmtId="0" fontId="3" fillId="2" borderId="1" xfId="4" applyFont="1" applyFill="1" applyBorder="1" applyAlignment="1">
      <alignment horizontal="center"/>
    </xf>
    <xf numFmtId="0" fontId="3" fillId="0" borderId="2" xfId="4" applyFont="1" applyFill="1" applyBorder="1" applyAlignment="1">
      <alignment horizontal="right" wrapText="1"/>
    </xf>
    <xf numFmtId="0" fontId="3" fillId="0" borderId="2" xfId="4" applyFont="1" applyFill="1" applyBorder="1" applyAlignment="1">
      <alignment wrapText="1"/>
    </xf>
    <xf numFmtId="164" fontId="3" fillId="0" borderId="2" xfId="4" applyNumberFormat="1" applyFont="1" applyFill="1" applyBorder="1" applyAlignment="1">
      <alignment horizontal="right" wrapText="1"/>
    </xf>
    <xf numFmtId="164" fontId="0" fillId="0" borderId="0" xfId="0" applyNumberFormat="1"/>
    <xf numFmtId="0" fontId="3" fillId="2" borderId="1" xfId="5" applyFont="1" applyFill="1" applyBorder="1" applyAlignment="1">
      <alignment horizontal="center"/>
    </xf>
    <xf numFmtId="0" fontId="3" fillId="0" borderId="2" xfId="5" applyFont="1" applyFill="1" applyBorder="1" applyAlignment="1">
      <alignment horizontal="right" wrapText="1"/>
    </xf>
    <xf numFmtId="0" fontId="3" fillId="0" borderId="2" xfId="5" applyFont="1" applyFill="1" applyBorder="1" applyAlignment="1">
      <alignment wrapText="1"/>
    </xf>
    <xf numFmtId="0" fontId="2" fillId="3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6">
    <cellStyle name="Currency" xfId="1" builtinId="4"/>
    <cellStyle name="Normal" xfId="0" builtinId="0"/>
    <cellStyle name="Normal_Budget" xfId="5"/>
    <cellStyle name="Normal_Sheet2" xfId="3"/>
    <cellStyle name="Normal_Sheet3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tabSelected="1" workbookViewId="0">
      <selection activeCell="G17" sqref="G17"/>
    </sheetView>
  </sheetViews>
  <sheetFormatPr defaultRowHeight="15" x14ac:dyDescent="0.25"/>
  <cols>
    <col min="2" max="2" width="16.42578125" bestFit="1" customWidth="1"/>
    <col min="3" max="3" width="42.7109375" customWidth="1"/>
    <col min="4" max="5" width="14.140625" customWidth="1"/>
    <col min="6" max="6" width="8.5703125" customWidth="1"/>
    <col min="7" max="8" width="12.85546875" customWidth="1"/>
    <col min="9" max="9" width="12.140625" customWidth="1"/>
    <col min="10" max="11" width="14.140625" customWidth="1"/>
    <col min="12" max="12" width="9.85546875" customWidth="1"/>
    <col min="13" max="13" width="39" customWidth="1"/>
    <col min="14" max="14" width="42.7109375" customWidth="1"/>
  </cols>
  <sheetData>
    <row r="1" spans="2:14" x14ac:dyDescent="0.25">
      <c r="D1" s="23">
        <v>2016</v>
      </c>
      <c r="E1" s="23"/>
      <c r="F1" s="10"/>
      <c r="G1" s="24" t="s">
        <v>29</v>
      </c>
      <c r="H1" s="24"/>
      <c r="I1" s="24"/>
      <c r="J1" s="23">
        <v>2017</v>
      </c>
      <c r="K1" s="23"/>
      <c r="L1" s="23"/>
    </row>
    <row r="2" spans="2:14" x14ac:dyDescent="0.25">
      <c r="B2" s="19" t="s">
        <v>0</v>
      </c>
      <c r="C2" s="19" t="s">
        <v>1</v>
      </c>
      <c r="D2" s="19" t="s">
        <v>2</v>
      </c>
      <c r="E2" s="13" t="s">
        <v>22</v>
      </c>
      <c r="F2" s="12" t="s">
        <v>46</v>
      </c>
      <c r="G2" s="13" t="s">
        <v>2</v>
      </c>
      <c r="H2" s="13" t="s">
        <v>22</v>
      </c>
      <c r="I2" s="13" t="s">
        <v>41</v>
      </c>
      <c r="J2" s="12" t="s">
        <v>2</v>
      </c>
      <c r="K2" s="13" t="s">
        <v>22</v>
      </c>
      <c r="L2" s="13" t="s">
        <v>46</v>
      </c>
      <c r="M2" s="13" t="s">
        <v>23</v>
      </c>
      <c r="N2" s="13" t="s">
        <v>27</v>
      </c>
    </row>
    <row r="3" spans="2:14" x14ac:dyDescent="0.25">
      <c r="B3" s="20">
        <v>12</v>
      </c>
      <c r="C3" s="21" t="s">
        <v>4</v>
      </c>
      <c r="D3" s="5">
        <v>2036.83</v>
      </c>
      <c r="E3" s="5">
        <v>24441.96</v>
      </c>
      <c r="F3" s="11">
        <f>E3/E$26</f>
        <v>0.28957318037576335</v>
      </c>
      <c r="G3" s="2">
        <v>-170</v>
      </c>
      <c r="H3" s="2">
        <f t="shared" ref="H3:H22" si="0">K3-E3</f>
        <v>-2040</v>
      </c>
      <c r="I3" s="7">
        <f>(1-(J3/D3))*-1</f>
        <v>-8.3463028333243372E-2</v>
      </c>
      <c r="J3" s="4">
        <f t="shared" ref="J3:J22" si="1">D3+G3</f>
        <v>1866.83</v>
      </c>
      <c r="K3" s="4">
        <f>J3*12</f>
        <v>22401.96</v>
      </c>
      <c r="L3" s="11">
        <f t="shared" ref="L3:L23" si="2">K3/K$26</f>
        <v>0.29566924685905305</v>
      </c>
      <c r="M3" t="str">
        <f t="shared" ref="M3:M22" si="3">C3</f>
        <v>Mortgage &amp; Rent</v>
      </c>
      <c r="N3" t="s">
        <v>39</v>
      </c>
    </row>
    <row r="4" spans="2:14" x14ac:dyDescent="0.25">
      <c r="B4" s="20">
        <v>287</v>
      </c>
      <c r="C4" s="21" t="s">
        <v>15</v>
      </c>
      <c r="D4" s="5">
        <v>858.36083333333329</v>
      </c>
      <c r="E4" s="5">
        <v>10300.33</v>
      </c>
      <c r="F4" s="11">
        <f t="shared" ref="F4:F23" si="4">E4/E$26</f>
        <v>0.12203192039508642</v>
      </c>
      <c r="G4" s="2">
        <v>-85</v>
      </c>
      <c r="H4" s="2">
        <f t="shared" si="0"/>
        <v>-1020</v>
      </c>
      <c r="I4" s="7">
        <f>(1-(J4/D4))*-1</f>
        <v>-9.9025953537410949E-2</v>
      </c>
      <c r="J4" s="4">
        <f t="shared" si="1"/>
        <v>773.36083333333329</v>
      </c>
      <c r="K4" s="4">
        <f t="shared" ref="K4:K23" si="5">J4*12</f>
        <v>9280.33</v>
      </c>
      <c r="L4" s="11">
        <f t="shared" si="2"/>
        <v>0.12248518351534758</v>
      </c>
      <c r="M4" t="str">
        <f t="shared" si="3"/>
        <v>Grocery &amp; Pharmacy</v>
      </c>
    </row>
    <row r="5" spans="2:14" x14ac:dyDescent="0.25">
      <c r="B5" s="20">
        <v>414</v>
      </c>
      <c r="C5" s="21" t="s">
        <v>28</v>
      </c>
      <c r="D5" s="5">
        <v>674.47416666666663</v>
      </c>
      <c r="E5" s="5">
        <v>8093.69</v>
      </c>
      <c r="F5" s="11">
        <f t="shared" si="4"/>
        <v>9.5889018486058894E-2</v>
      </c>
      <c r="G5" s="2">
        <v>-175</v>
      </c>
      <c r="H5" s="2">
        <f t="shared" si="0"/>
        <v>-2100</v>
      </c>
      <c r="I5" s="7">
        <f t="shared" ref="I5:I22" si="6">(1-(J5/D5))*-1</f>
        <v>-0.25946138287974951</v>
      </c>
      <c r="J5" s="4">
        <f t="shared" si="1"/>
        <v>499.47416666666663</v>
      </c>
      <c r="K5" s="4">
        <f t="shared" si="5"/>
        <v>5993.69</v>
      </c>
      <c r="L5" s="11">
        <f t="shared" si="2"/>
        <v>7.9106908868984568E-2</v>
      </c>
      <c r="M5" t="str">
        <f t="shared" si="3"/>
        <v>Fun!</v>
      </c>
      <c r="N5" t="s">
        <v>38</v>
      </c>
    </row>
    <row r="6" spans="2:14" x14ac:dyDescent="0.25">
      <c r="B6" s="20">
        <v>71</v>
      </c>
      <c r="C6" s="21" t="s">
        <v>5</v>
      </c>
      <c r="D6" s="5">
        <v>451.24416666666667</v>
      </c>
      <c r="E6" s="5">
        <v>5414.93</v>
      </c>
      <c r="F6" s="11">
        <f t="shared" si="4"/>
        <v>6.4152731679952529E-2</v>
      </c>
      <c r="G6" s="2">
        <v>-50</v>
      </c>
      <c r="H6" s="2">
        <f t="shared" si="0"/>
        <v>-600</v>
      </c>
      <c r="I6" s="7">
        <f t="shared" si="6"/>
        <v>-0.11080475647884647</v>
      </c>
      <c r="J6" s="4">
        <f t="shared" si="1"/>
        <v>401.24416666666667</v>
      </c>
      <c r="K6" s="4">
        <f t="shared" si="5"/>
        <v>4814.93</v>
      </c>
      <c r="L6" s="11">
        <f t="shared" si="2"/>
        <v>6.3549204032998019E-2</v>
      </c>
      <c r="M6" t="str">
        <f t="shared" si="3"/>
        <v>Cash &amp; ATM</v>
      </c>
      <c r="N6" t="s">
        <v>37</v>
      </c>
    </row>
    <row r="7" spans="2:14" x14ac:dyDescent="0.25">
      <c r="B7" s="20">
        <v>123</v>
      </c>
      <c r="C7" s="21" t="s">
        <v>8</v>
      </c>
      <c r="D7" s="5">
        <v>342.31916666666666</v>
      </c>
      <c r="E7" s="5">
        <v>4107.83</v>
      </c>
      <c r="F7" s="11">
        <f t="shared" si="4"/>
        <v>4.8667021693144574E-2</v>
      </c>
      <c r="G7" s="2">
        <v>-100</v>
      </c>
      <c r="H7" s="2">
        <f t="shared" si="0"/>
        <v>-1200</v>
      </c>
      <c r="I7" s="7">
        <f t="shared" si="6"/>
        <v>-0.29212503925430211</v>
      </c>
      <c r="J7" s="4">
        <f t="shared" si="1"/>
        <v>242.31916666666666</v>
      </c>
      <c r="K7" s="4">
        <f t="shared" si="5"/>
        <v>2907.83</v>
      </c>
      <c r="L7" s="11">
        <f t="shared" si="2"/>
        <v>3.8378601965817286E-2</v>
      </c>
      <c r="M7" t="str">
        <f t="shared" si="3"/>
        <v>Gift</v>
      </c>
      <c r="N7" t="s">
        <v>36</v>
      </c>
    </row>
    <row r="8" spans="2:14" x14ac:dyDescent="0.25">
      <c r="B8" s="20">
        <v>36</v>
      </c>
      <c r="C8" s="21" t="s">
        <v>18</v>
      </c>
      <c r="D8" s="5">
        <v>284.78666666666669</v>
      </c>
      <c r="E8" s="5">
        <v>3417.44</v>
      </c>
      <c r="F8" s="11">
        <f t="shared" si="4"/>
        <v>4.0487709232129861E-2</v>
      </c>
      <c r="G8" s="2">
        <v>-30</v>
      </c>
      <c r="H8" s="2">
        <f t="shared" si="0"/>
        <v>-359.99999999999955</v>
      </c>
      <c r="I8" s="7">
        <f t="shared" si="6"/>
        <v>-0.10534201039374502</v>
      </c>
      <c r="J8" s="4">
        <f t="shared" si="1"/>
        <v>254.78666666666669</v>
      </c>
      <c r="K8" s="4">
        <f t="shared" si="5"/>
        <v>3057.4400000000005</v>
      </c>
      <c r="L8" s="11">
        <f t="shared" si="2"/>
        <v>4.0353209367249267E-2</v>
      </c>
      <c r="M8" t="str">
        <f t="shared" si="3"/>
        <v>Internet and Phone</v>
      </c>
      <c r="N8" t="s">
        <v>31</v>
      </c>
    </row>
    <row r="9" spans="2:14" x14ac:dyDescent="0.25">
      <c r="B9" s="20">
        <v>88</v>
      </c>
      <c r="C9" s="21" t="s">
        <v>9</v>
      </c>
      <c r="D9" s="5">
        <v>281.77833333333336</v>
      </c>
      <c r="E9" s="5">
        <v>3381.34</v>
      </c>
      <c r="F9" s="11">
        <f t="shared" si="4"/>
        <v>4.0060018825486328E-2</v>
      </c>
      <c r="G9" s="2">
        <v>-75</v>
      </c>
      <c r="H9" s="2">
        <f t="shared" si="0"/>
        <v>-900</v>
      </c>
      <c r="I9" s="7">
        <f t="shared" si="6"/>
        <v>-0.2661666676524691</v>
      </c>
      <c r="J9" s="4">
        <f t="shared" si="1"/>
        <v>206.77833333333336</v>
      </c>
      <c r="K9" s="4">
        <f t="shared" si="5"/>
        <v>2481.34</v>
      </c>
      <c r="L9" s="11">
        <f t="shared" si="2"/>
        <v>3.2749631237679322E-2</v>
      </c>
      <c r="M9" t="str">
        <f t="shared" si="3"/>
        <v>Vacation</v>
      </c>
      <c r="N9" t="s">
        <v>30</v>
      </c>
    </row>
    <row r="10" spans="2:14" x14ac:dyDescent="0.25">
      <c r="B10" s="20">
        <v>48</v>
      </c>
      <c r="C10" s="21" t="s">
        <v>12</v>
      </c>
      <c r="D10" s="5">
        <v>273.33999999999997</v>
      </c>
      <c r="E10" s="5">
        <v>3280.08</v>
      </c>
      <c r="F10" s="11">
        <f t="shared" si="4"/>
        <v>3.8860353158541049E-2</v>
      </c>
      <c r="G10" s="2">
        <v>-10</v>
      </c>
      <c r="H10" s="2">
        <f t="shared" si="0"/>
        <v>-120</v>
      </c>
      <c r="I10" s="7">
        <f t="shared" si="6"/>
        <v>-3.6584473549425622E-2</v>
      </c>
      <c r="J10" s="4">
        <f t="shared" si="1"/>
        <v>263.33999999999997</v>
      </c>
      <c r="K10" s="4">
        <f t="shared" si="5"/>
        <v>3160.08</v>
      </c>
      <c r="L10" s="11">
        <f t="shared" si="2"/>
        <v>4.1707889560304384E-2</v>
      </c>
      <c r="M10" t="str">
        <f t="shared" si="3"/>
        <v>Bills &amp; Utilities</v>
      </c>
      <c r="N10" t="s">
        <v>32</v>
      </c>
    </row>
    <row r="11" spans="2:14" x14ac:dyDescent="0.25">
      <c r="B11" s="20">
        <v>74</v>
      </c>
      <c r="C11" s="21" t="s">
        <v>16</v>
      </c>
      <c r="D11" s="5">
        <v>257.74083333333334</v>
      </c>
      <c r="E11" s="5">
        <v>3092.89</v>
      </c>
      <c r="F11" s="11">
        <f t="shared" si="4"/>
        <v>3.6642642155227924E-2</v>
      </c>
      <c r="G11" s="2">
        <v>-25</v>
      </c>
      <c r="H11" s="2">
        <f t="shared" si="0"/>
        <v>-299.99999999999955</v>
      </c>
      <c r="I11" s="7">
        <f t="shared" si="6"/>
        <v>-9.6996660081671182E-2</v>
      </c>
      <c r="J11" s="4">
        <f t="shared" si="1"/>
        <v>232.74083333333334</v>
      </c>
      <c r="K11" s="4">
        <f t="shared" si="5"/>
        <v>2792.8900000000003</v>
      </c>
      <c r="L11" s="11">
        <f t="shared" si="2"/>
        <v>3.6861581882129096E-2</v>
      </c>
      <c r="M11" t="str">
        <f t="shared" si="3"/>
        <v>Auto Usage (Insurance, Fuel, Tolls, Parking)</v>
      </c>
      <c r="N11" t="s">
        <v>33</v>
      </c>
    </row>
    <row r="12" spans="2:14" x14ac:dyDescent="0.25">
      <c r="B12" s="20">
        <v>4</v>
      </c>
      <c r="C12" s="21" t="s">
        <v>17</v>
      </c>
      <c r="D12" s="5">
        <v>255.98916666666665</v>
      </c>
      <c r="E12" s="5">
        <v>3071.87</v>
      </c>
      <c r="F12" s="11">
        <f t="shared" si="4"/>
        <v>3.6393610234240467E-2</v>
      </c>
      <c r="G12" s="2">
        <v>-115</v>
      </c>
      <c r="H12" s="2">
        <f t="shared" si="0"/>
        <v>-1380</v>
      </c>
      <c r="I12" s="7">
        <f t="shared" si="6"/>
        <v>-0.44923776071253019</v>
      </c>
      <c r="J12" s="4">
        <f t="shared" si="1"/>
        <v>140.98916666666665</v>
      </c>
      <c r="K12" s="4">
        <f t="shared" si="5"/>
        <v>1691.87</v>
      </c>
      <c r="L12" s="11">
        <f t="shared" si="2"/>
        <v>2.2329917948403891E-2</v>
      </c>
      <c r="M12" t="str">
        <f t="shared" si="3"/>
        <v>Auto Maintenance, Service &amp; Parts</v>
      </c>
      <c r="N12" t="s">
        <v>34</v>
      </c>
    </row>
    <row r="13" spans="2:14" x14ac:dyDescent="0.25">
      <c r="B13" s="20">
        <v>24</v>
      </c>
      <c r="C13" s="21" t="s">
        <v>19</v>
      </c>
      <c r="D13" s="5">
        <v>220.88333333333333</v>
      </c>
      <c r="E13" s="5">
        <v>2650.6</v>
      </c>
      <c r="F13" s="11">
        <f t="shared" si="4"/>
        <v>3.1402664594165047E-2</v>
      </c>
      <c r="G13" s="2"/>
      <c r="H13" s="2"/>
      <c r="I13" s="7">
        <f t="shared" si="6"/>
        <v>0</v>
      </c>
      <c r="J13" s="4">
        <f t="shared" si="1"/>
        <v>220.88333333333333</v>
      </c>
      <c r="K13" s="4">
        <f t="shared" si="5"/>
        <v>2650.6</v>
      </c>
      <c r="L13" s="11">
        <f t="shared" si="2"/>
        <v>3.4983586513171433E-2</v>
      </c>
      <c r="M13" t="str">
        <f t="shared" si="3"/>
        <v>Health Care &amp; Doctor</v>
      </c>
      <c r="N13" t="s">
        <v>40</v>
      </c>
    </row>
    <row r="14" spans="2:14" x14ac:dyDescent="0.25">
      <c r="B14" s="20">
        <v>12</v>
      </c>
      <c r="C14" s="21" t="s">
        <v>7</v>
      </c>
      <c r="D14" s="5">
        <v>218.17</v>
      </c>
      <c r="E14" s="5">
        <v>2618.04</v>
      </c>
      <c r="F14" s="11">
        <f t="shared" si="4"/>
        <v>3.1016913911607887E-2</v>
      </c>
      <c r="G14" s="2"/>
      <c r="H14" s="2"/>
      <c r="I14" s="7">
        <f t="shared" si="6"/>
        <v>0</v>
      </c>
      <c r="J14" s="4">
        <f t="shared" si="1"/>
        <v>218.17</v>
      </c>
      <c r="K14" s="4">
        <f t="shared" si="5"/>
        <v>2618.04</v>
      </c>
      <c r="L14" s="11">
        <f t="shared" si="2"/>
        <v>3.4553847745772033E-2</v>
      </c>
      <c r="M14" t="str">
        <f t="shared" si="3"/>
        <v>Auto Payment</v>
      </c>
    </row>
    <row r="15" spans="2:14" x14ac:dyDescent="0.25">
      <c r="B15" s="20">
        <v>8</v>
      </c>
      <c r="C15" s="21" t="s">
        <v>14</v>
      </c>
      <c r="D15" s="5">
        <v>207.96083333333334</v>
      </c>
      <c r="E15" s="5">
        <v>2495.5300000000002</v>
      </c>
      <c r="F15" s="11">
        <f t="shared" si="4"/>
        <v>2.9565491426347512E-2</v>
      </c>
      <c r="G15" s="2">
        <v>225</v>
      </c>
      <c r="H15" s="2">
        <f t="shared" si="0"/>
        <v>2699.9999999999995</v>
      </c>
      <c r="I15" s="7">
        <f t="shared" si="6"/>
        <v>1.0819344988840043</v>
      </c>
      <c r="J15" s="4">
        <f t="shared" si="1"/>
        <v>432.96083333333331</v>
      </c>
      <c r="K15" s="4">
        <f t="shared" si="5"/>
        <v>5195.53</v>
      </c>
      <c r="L15" s="11">
        <f t="shared" si="2"/>
        <v>6.8572501787058621E-2</v>
      </c>
      <c r="M15" t="str">
        <f t="shared" si="3"/>
        <v>Education</v>
      </c>
      <c r="N15" t="s">
        <v>35</v>
      </c>
    </row>
    <row r="16" spans="2:14" x14ac:dyDescent="0.25">
      <c r="B16" s="20">
        <v>16</v>
      </c>
      <c r="C16" s="21" t="s">
        <v>20</v>
      </c>
      <c r="D16" s="5">
        <v>170.57666666666668</v>
      </c>
      <c r="E16" s="5">
        <v>2046.92</v>
      </c>
      <c r="F16" s="11">
        <f t="shared" si="4"/>
        <v>2.4250638425672801E-2</v>
      </c>
      <c r="G16" s="2">
        <v>-60</v>
      </c>
      <c r="H16" s="2">
        <f t="shared" si="0"/>
        <v>-720</v>
      </c>
      <c r="I16" s="7">
        <f t="shared" si="6"/>
        <v>-0.35174799210521168</v>
      </c>
      <c r="J16" s="4">
        <f t="shared" si="1"/>
        <v>110.57666666666668</v>
      </c>
      <c r="K16" s="4">
        <f t="shared" si="5"/>
        <v>1326.92</v>
      </c>
      <c r="L16" s="11">
        <f t="shared" si="2"/>
        <v>1.7513174608034952E-2</v>
      </c>
      <c r="M16" t="str">
        <f t="shared" si="3"/>
        <v>Transportation, Other</v>
      </c>
      <c r="N16" t="s">
        <v>45</v>
      </c>
    </row>
    <row r="17" spans="2:14" x14ac:dyDescent="0.25">
      <c r="B17" s="20">
        <v>49</v>
      </c>
      <c r="C17" s="21" t="s">
        <v>10</v>
      </c>
      <c r="D17" s="5">
        <v>163.26583333333335</v>
      </c>
      <c r="E17" s="5">
        <v>1959.19</v>
      </c>
      <c r="F17" s="11">
        <f t="shared" si="4"/>
        <v>2.3211267805871207E-2</v>
      </c>
      <c r="G17" s="2">
        <v>-25</v>
      </c>
      <c r="H17" s="2">
        <f t="shared" si="0"/>
        <v>-300</v>
      </c>
      <c r="I17" s="7">
        <f t="shared" si="6"/>
        <v>-0.15312450553545087</v>
      </c>
      <c r="J17" s="4">
        <f t="shared" si="1"/>
        <v>138.26583333333335</v>
      </c>
      <c r="K17" s="4">
        <f t="shared" si="5"/>
        <v>1659.19</v>
      </c>
      <c r="L17" s="11">
        <f t="shared" si="2"/>
        <v>2.1898595377193436E-2</v>
      </c>
      <c r="M17" t="str">
        <f t="shared" si="3"/>
        <v>Clothing</v>
      </c>
      <c r="N17" t="s">
        <v>54</v>
      </c>
    </row>
    <row r="18" spans="2:14" x14ac:dyDescent="0.25">
      <c r="B18" s="20">
        <v>48</v>
      </c>
      <c r="C18" s="21" t="s">
        <v>6</v>
      </c>
      <c r="D18" s="5">
        <v>126.62833333333333</v>
      </c>
      <c r="E18" s="5">
        <v>1519.54</v>
      </c>
      <c r="F18" s="11">
        <f t="shared" si="4"/>
        <v>1.8002567327177831E-2</v>
      </c>
      <c r="G18" s="2">
        <v>-30</v>
      </c>
      <c r="H18" s="2">
        <f t="shared" si="0"/>
        <v>-360</v>
      </c>
      <c r="I18" s="7">
        <f t="shared" si="6"/>
        <v>-0.2369138028613923</v>
      </c>
      <c r="J18" s="4">
        <f t="shared" si="1"/>
        <v>96.62833333333333</v>
      </c>
      <c r="K18" s="4">
        <f t="shared" si="5"/>
        <v>1159.54</v>
      </c>
      <c r="L18" s="11">
        <f t="shared" si="2"/>
        <v>1.5304032258916021E-2</v>
      </c>
      <c r="M18" t="str">
        <f t="shared" si="3"/>
        <v>Shopping</v>
      </c>
    </row>
    <row r="19" spans="2:14" x14ac:dyDescent="0.25">
      <c r="B19" s="20">
        <v>7</v>
      </c>
      <c r="C19" s="21" t="s">
        <v>52</v>
      </c>
      <c r="D19" s="5">
        <v>88.006666666666661</v>
      </c>
      <c r="E19" s="5">
        <v>1056.08</v>
      </c>
      <c r="F19" s="11">
        <f t="shared" si="4"/>
        <v>1.2511780738174686E-2</v>
      </c>
      <c r="G19" s="2"/>
      <c r="H19" s="2"/>
      <c r="I19" s="7">
        <f t="shared" si="6"/>
        <v>0</v>
      </c>
      <c r="J19" s="4">
        <f t="shared" si="1"/>
        <v>88.006666666666661</v>
      </c>
      <c r="K19" s="4">
        <f t="shared" si="5"/>
        <v>1056.08</v>
      </c>
      <c r="L19" s="11">
        <f t="shared" si="2"/>
        <v>1.3938529406485357E-2</v>
      </c>
      <c r="M19" t="str">
        <f t="shared" si="3"/>
        <v>Home Improvement, Repairs &amp; Décor</v>
      </c>
    </row>
    <row r="20" spans="2:14" x14ac:dyDescent="0.25">
      <c r="B20" s="20">
        <v>41</v>
      </c>
      <c r="C20" s="21" t="s">
        <v>11</v>
      </c>
      <c r="D20" s="5">
        <v>48.75</v>
      </c>
      <c r="E20" s="5">
        <v>585</v>
      </c>
      <c r="F20" s="11">
        <f t="shared" si="4"/>
        <v>6.930717115968669E-3</v>
      </c>
      <c r="G20" s="2">
        <v>15</v>
      </c>
      <c r="H20" s="2">
        <f t="shared" si="0"/>
        <v>180</v>
      </c>
      <c r="I20" s="7">
        <f t="shared" si="6"/>
        <v>0.30769230769230771</v>
      </c>
      <c r="J20" s="4">
        <f t="shared" si="1"/>
        <v>63.75</v>
      </c>
      <c r="K20" s="4">
        <f t="shared" si="5"/>
        <v>765</v>
      </c>
      <c r="L20" s="11">
        <f t="shared" si="2"/>
        <v>1.0096749295471271E-2</v>
      </c>
      <c r="M20" t="str">
        <f t="shared" si="3"/>
        <v>Donations</v>
      </c>
    </row>
    <row r="21" spans="2:14" x14ac:dyDescent="0.25">
      <c r="B21" s="20">
        <v>54</v>
      </c>
      <c r="C21" s="21" t="s">
        <v>13</v>
      </c>
      <c r="D21" s="5">
        <v>40.06</v>
      </c>
      <c r="E21" s="5">
        <v>480.72</v>
      </c>
      <c r="F21" s="11">
        <f t="shared" si="4"/>
        <v>5.6952723623734337E-3</v>
      </c>
      <c r="G21" s="2">
        <v>-25</v>
      </c>
      <c r="H21" s="2">
        <f t="shared" si="0"/>
        <v>-300</v>
      </c>
      <c r="I21" s="7">
        <f t="shared" si="6"/>
        <v>-0.62406390414378432</v>
      </c>
      <c r="J21" s="4">
        <f t="shared" si="1"/>
        <v>15.060000000000002</v>
      </c>
      <c r="K21" s="4">
        <f t="shared" si="5"/>
        <v>180.72000000000003</v>
      </c>
      <c r="L21" s="11">
        <f t="shared" si="2"/>
        <v>2.3852085394478017E-3</v>
      </c>
      <c r="M21" t="str">
        <f t="shared" si="3"/>
        <v>Fees &amp; Charges</v>
      </c>
      <c r="N21" t="s">
        <v>53</v>
      </c>
    </row>
    <row r="22" spans="2:14" x14ac:dyDescent="0.25">
      <c r="B22" s="20">
        <v>24</v>
      </c>
      <c r="C22" s="21" t="s">
        <v>21</v>
      </c>
      <c r="D22" s="5">
        <v>32.738333333333337</v>
      </c>
      <c r="E22" s="5">
        <v>392.86</v>
      </c>
      <c r="F22" s="11">
        <f t="shared" si="4"/>
        <v>4.6543615832127377E-3</v>
      </c>
      <c r="G22" s="2">
        <v>-15</v>
      </c>
      <c r="H22" s="2">
        <f t="shared" si="0"/>
        <v>-179.99999999999997</v>
      </c>
      <c r="I22" s="7">
        <f t="shared" si="6"/>
        <v>-0.45817848597464739</v>
      </c>
      <c r="J22" s="4">
        <f t="shared" si="1"/>
        <v>17.738333333333337</v>
      </c>
      <c r="K22" s="4">
        <f t="shared" si="5"/>
        <v>212.86000000000004</v>
      </c>
      <c r="L22" s="11">
        <f t="shared" si="2"/>
        <v>2.8094039935085166E-3</v>
      </c>
      <c r="M22" t="str">
        <f t="shared" si="3"/>
        <v>Business Expenses</v>
      </c>
    </row>
    <row r="23" spans="2:14" x14ac:dyDescent="0.25">
      <c r="B23" s="1"/>
      <c r="C23" s="9" t="s">
        <v>43</v>
      </c>
      <c r="D23" s="5">
        <v>0.01</v>
      </c>
      <c r="E23" s="5">
        <v>0.01</v>
      </c>
      <c r="F23" s="11">
        <f t="shared" si="4"/>
        <v>1.1847379685416529E-7</v>
      </c>
      <c r="G23" s="2">
        <v>30</v>
      </c>
      <c r="H23" s="2">
        <f t="shared" ref="H23" si="7">K23-E23</f>
        <v>360.11</v>
      </c>
      <c r="I23" s="7"/>
      <c r="J23" s="4">
        <f t="shared" ref="J23" si="8">D23+G23</f>
        <v>30.01</v>
      </c>
      <c r="K23" s="4">
        <f t="shared" si="5"/>
        <v>360.12</v>
      </c>
      <c r="L23" s="11">
        <f t="shared" si="2"/>
        <v>4.752995236974005E-3</v>
      </c>
      <c r="M23" t="s">
        <v>43</v>
      </c>
      <c r="N23" t="s">
        <v>44</v>
      </c>
    </row>
    <row r="24" spans="2:14" x14ac:dyDescent="0.25">
      <c r="D24" s="4"/>
      <c r="E24" s="4"/>
      <c r="F24" s="11"/>
      <c r="G24" s="2"/>
      <c r="H24" s="2"/>
      <c r="I24" s="7"/>
      <c r="J24" s="4"/>
      <c r="K24" s="4"/>
      <c r="L24" s="11"/>
    </row>
    <row r="25" spans="2:14" x14ac:dyDescent="0.25">
      <c r="D25" s="4"/>
      <c r="E25" s="4"/>
      <c r="F25" s="4"/>
    </row>
    <row r="26" spans="2:14" x14ac:dyDescent="0.25">
      <c r="D26" s="4">
        <f>SUM(D3:D25)</f>
        <v>7033.9133333333339</v>
      </c>
      <c r="E26" s="4">
        <f>SUM(E3:E25)</f>
        <v>84406.849999999991</v>
      </c>
      <c r="F26" s="4"/>
      <c r="G26" s="2">
        <f>SUM(G3:G24)</f>
        <v>-720</v>
      </c>
      <c r="H26" s="2">
        <f t="shared" ref="H26" si="9">K26-E26</f>
        <v>-8639.8899999999849</v>
      </c>
      <c r="I26" s="7">
        <f t="shared" ref="I26" si="10">1-(J26/D26)</f>
        <v>0.10236122708364337</v>
      </c>
      <c r="J26" s="4">
        <f>SUM(J3:J25)</f>
        <v>6313.9133333333339</v>
      </c>
      <c r="K26" s="4">
        <f>SUM(K3:K25)</f>
        <v>75766.960000000006</v>
      </c>
    </row>
    <row r="29" spans="2:14" x14ac:dyDescent="0.25">
      <c r="J29" t="s">
        <v>24</v>
      </c>
      <c r="K29" s="4">
        <f>E26-K26</f>
        <v>8639.8899999999849</v>
      </c>
    </row>
    <row r="30" spans="2:14" x14ac:dyDescent="0.25">
      <c r="J30" t="s">
        <v>25</v>
      </c>
      <c r="K30" s="3">
        <v>-8050</v>
      </c>
    </row>
    <row r="32" spans="2:14" x14ac:dyDescent="0.25">
      <c r="J32" t="s">
        <v>26</v>
      </c>
      <c r="K32" s="6">
        <f>K29+K30</f>
        <v>589.88999999998487</v>
      </c>
    </row>
  </sheetData>
  <mergeCells count="3">
    <mergeCell ref="D1:E1"/>
    <mergeCell ref="G1:I1"/>
    <mergeCell ref="J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workbookViewId="0">
      <selection activeCell="C22" sqref="C22"/>
    </sheetView>
  </sheetViews>
  <sheetFormatPr defaultRowHeight="15" x14ac:dyDescent="0.25"/>
  <cols>
    <col min="1" max="1" width="5.42578125" customWidth="1"/>
    <col min="2" max="2" width="42.140625" customWidth="1"/>
    <col min="3" max="14" width="13.42578125" customWidth="1"/>
    <col min="15" max="15" width="13.28515625" customWidth="1"/>
    <col min="16" max="16" width="12.42578125" customWidth="1"/>
  </cols>
  <sheetData>
    <row r="2" spans="2:16" x14ac:dyDescent="0.25">
      <c r="C2" s="22" t="s">
        <v>55</v>
      </c>
      <c r="D2" s="22" t="s">
        <v>56</v>
      </c>
      <c r="E2" s="22" t="s">
        <v>57</v>
      </c>
      <c r="F2" s="22" t="s">
        <v>58</v>
      </c>
      <c r="G2" s="22" t="s">
        <v>59</v>
      </c>
      <c r="H2" s="22" t="s">
        <v>60</v>
      </c>
      <c r="I2" s="22" t="s">
        <v>61</v>
      </c>
      <c r="J2" s="22" t="s">
        <v>62</v>
      </c>
      <c r="K2" s="22" t="s">
        <v>63</v>
      </c>
      <c r="L2" s="22" t="s">
        <v>64</v>
      </c>
      <c r="M2" s="22" t="s">
        <v>65</v>
      </c>
      <c r="N2" s="22" t="s">
        <v>66</v>
      </c>
      <c r="O2" s="22" t="s">
        <v>67</v>
      </c>
      <c r="P2" s="22" t="s">
        <v>68</v>
      </c>
    </row>
    <row r="3" spans="2:16" x14ac:dyDescent="0.25">
      <c r="B3" t="str">
        <f>Budget!C3</f>
        <v>Mortgage &amp; Rent</v>
      </c>
      <c r="O3">
        <f>SUM(C3:N3)</f>
        <v>0</v>
      </c>
    </row>
    <row r="4" spans="2:16" x14ac:dyDescent="0.25">
      <c r="B4" t="str">
        <f>Budget!C4</f>
        <v>Grocery &amp; Pharmacy</v>
      </c>
    </row>
    <row r="5" spans="2:16" x14ac:dyDescent="0.25">
      <c r="B5" t="str">
        <f>Budget!C5</f>
        <v>Fun!</v>
      </c>
    </row>
    <row r="6" spans="2:16" x14ac:dyDescent="0.25">
      <c r="B6" t="str">
        <f>Budget!C6</f>
        <v>Cash &amp; ATM</v>
      </c>
    </row>
    <row r="7" spans="2:16" x14ac:dyDescent="0.25">
      <c r="B7" t="str">
        <f>Budget!C7</f>
        <v>Gift</v>
      </c>
    </row>
    <row r="8" spans="2:16" x14ac:dyDescent="0.25">
      <c r="B8" t="str">
        <f>Budget!C8</f>
        <v>Internet and Phone</v>
      </c>
    </row>
    <row r="9" spans="2:16" x14ac:dyDescent="0.25">
      <c r="B9" t="str">
        <f>Budget!C9</f>
        <v>Vacation</v>
      </c>
    </row>
    <row r="10" spans="2:16" x14ac:dyDescent="0.25">
      <c r="B10" t="str">
        <f>Budget!C10</f>
        <v>Bills &amp; Utilities</v>
      </c>
    </row>
    <row r="11" spans="2:16" x14ac:dyDescent="0.25">
      <c r="B11" t="str">
        <f>Budget!C11</f>
        <v>Auto Usage (Insurance, Fuel, Tolls, Parking)</v>
      </c>
    </row>
    <row r="12" spans="2:16" x14ac:dyDescent="0.25">
      <c r="B12" t="str">
        <f>Budget!C12</f>
        <v>Auto Maintenance, Service &amp; Parts</v>
      </c>
    </row>
    <row r="13" spans="2:16" x14ac:dyDescent="0.25">
      <c r="B13" t="str">
        <f>Budget!C13</f>
        <v>Health Care &amp; Doctor</v>
      </c>
    </row>
    <row r="14" spans="2:16" x14ac:dyDescent="0.25">
      <c r="B14" t="str">
        <f>Budget!C14</f>
        <v>Auto Payment</v>
      </c>
    </row>
    <row r="15" spans="2:16" x14ac:dyDescent="0.25">
      <c r="B15" t="str">
        <f>Budget!C15</f>
        <v>Education</v>
      </c>
    </row>
    <row r="16" spans="2:16" x14ac:dyDescent="0.25">
      <c r="B16" t="str">
        <f>Budget!C16</f>
        <v>Transportation, Other</v>
      </c>
    </row>
    <row r="17" spans="2:2" x14ac:dyDescent="0.25">
      <c r="B17" t="str">
        <f>Budget!C17</f>
        <v>Clothing</v>
      </c>
    </row>
    <row r="18" spans="2:2" x14ac:dyDescent="0.25">
      <c r="B18" t="str">
        <f>Budget!C18</f>
        <v>Shopping</v>
      </c>
    </row>
    <row r="19" spans="2:2" x14ac:dyDescent="0.25">
      <c r="B19" t="str">
        <f>Budget!C19</f>
        <v>Home Improvement, Repairs &amp; Décor</v>
      </c>
    </row>
    <row r="20" spans="2:2" x14ac:dyDescent="0.25">
      <c r="B20" t="str">
        <f>Budget!C20</f>
        <v>Donations</v>
      </c>
    </row>
    <row r="21" spans="2:2" x14ac:dyDescent="0.25">
      <c r="B21" t="str">
        <f>Budget!C21</f>
        <v>Fees &amp; Charges</v>
      </c>
    </row>
    <row r="22" spans="2:2" x14ac:dyDescent="0.25">
      <c r="B22" t="str">
        <f>Budget!C22</f>
        <v>Business Expenses</v>
      </c>
    </row>
    <row r="23" spans="2:2" x14ac:dyDescent="0.25">
      <c r="B23" t="str">
        <f>Budget!C23</f>
        <v>Life Insurance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workbookViewId="0">
      <selection activeCell="E9" sqref="E9"/>
    </sheetView>
  </sheetViews>
  <sheetFormatPr defaultRowHeight="15" x14ac:dyDescent="0.25"/>
  <cols>
    <col min="2" max="7" width="16.28515625" customWidth="1"/>
    <col min="8" max="8" width="9.140625" customWidth="1"/>
    <col min="9" max="9" width="11.5703125" bestFit="1" customWidth="1"/>
  </cols>
  <sheetData>
    <row r="2" spans="2:9" x14ac:dyDescent="0.25">
      <c r="D2" s="14" t="s">
        <v>0</v>
      </c>
      <c r="E2" s="14" t="s">
        <v>23</v>
      </c>
      <c r="F2" s="14" t="s">
        <v>47</v>
      </c>
      <c r="G2" s="14" t="s">
        <v>3</v>
      </c>
    </row>
    <row r="3" spans="2:9" x14ac:dyDescent="0.25">
      <c r="B3" s="8">
        <v>4526.09</v>
      </c>
      <c r="D3" s="15">
        <v>27</v>
      </c>
      <c r="E3" s="16" t="s">
        <v>48</v>
      </c>
      <c r="F3" s="17">
        <v>2325.0410999999999</v>
      </c>
      <c r="G3" s="17">
        <v>62776.11</v>
      </c>
    </row>
    <row r="4" spans="2:9" x14ac:dyDescent="0.25">
      <c r="B4" s="8">
        <v>22436.41</v>
      </c>
      <c r="D4" s="15">
        <v>1</v>
      </c>
      <c r="E4" s="16" t="s">
        <v>49</v>
      </c>
      <c r="F4" s="17">
        <v>6340</v>
      </c>
      <c r="G4" s="17">
        <v>6340</v>
      </c>
    </row>
    <row r="5" spans="2:9" x14ac:dyDescent="0.25">
      <c r="B5" s="8">
        <v>58465.37</v>
      </c>
      <c r="D5" s="15">
        <v>27</v>
      </c>
      <c r="E5" s="16" t="s">
        <v>50</v>
      </c>
      <c r="F5" s="17">
        <v>191.9915</v>
      </c>
      <c r="G5" s="17">
        <v>5183.7700000000004</v>
      </c>
    </row>
    <row r="6" spans="2:9" x14ac:dyDescent="0.25">
      <c r="D6" s="15">
        <v>12</v>
      </c>
      <c r="E6" s="16" t="s">
        <v>13</v>
      </c>
      <c r="F6" s="17">
        <v>10.583299999999999</v>
      </c>
      <c r="G6" s="17">
        <v>127</v>
      </c>
    </row>
    <row r="7" spans="2:9" x14ac:dyDescent="0.25">
      <c r="D7" s="15">
        <v>25</v>
      </c>
      <c r="E7" s="16" t="s">
        <v>51</v>
      </c>
      <c r="F7" s="17">
        <v>9.0399999999999994E-2</v>
      </c>
      <c r="G7" s="17">
        <v>2.2599999999999998</v>
      </c>
    </row>
    <row r="9" spans="2:9" x14ac:dyDescent="0.25">
      <c r="B9" s="8">
        <f>SUM(B3:B6)</f>
        <v>85427.87</v>
      </c>
      <c r="C9" t="s">
        <v>42</v>
      </c>
      <c r="G9" s="18">
        <f>SUM(G3:G7)</f>
        <v>74429.14</v>
      </c>
      <c r="H9" t="s">
        <v>50</v>
      </c>
      <c r="I9" s="8">
        <f>G9-B9</f>
        <v>-10998.729999999996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2017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Bowers</dc:creator>
  <cp:lastModifiedBy>Andrew Bowers</cp:lastModifiedBy>
  <dcterms:created xsi:type="dcterms:W3CDTF">2017-03-14T02:23:47Z</dcterms:created>
  <dcterms:modified xsi:type="dcterms:W3CDTF">2017-03-20T21:23:52Z</dcterms:modified>
</cp:coreProperties>
</file>