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82949B7-5FEF-48CA-8FB7-025FC7DF887C}" xr6:coauthVersionLast="45" xr6:coauthVersionMax="45" xr10:uidLastSave="{00000000-0000-0000-0000-000000000000}"/>
  <bookViews>
    <workbookView xWindow="1095" yWindow="1500" windowWidth="22215" windowHeight="11265" xr2:uid="{00000000-000D-0000-FFFF-FFFF00000000}"/>
  </bookViews>
  <sheets>
    <sheet name="Static" sheetId="3" r:id="rId1"/>
    <sheet name="Liquid" sheetId="4" r:id="rId2"/>
    <sheet name="Portfolio" sheetId="6" r:id="rId3"/>
    <sheet name="TokenPri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4" l="1"/>
  <c r="B20" i="4"/>
  <c r="B19" i="4"/>
  <c r="B18" i="4"/>
  <c r="I13" i="4"/>
  <c r="I9" i="5"/>
  <c r="H9" i="5"/>
  <c r="D9" i="5"/>
  <c r="C9" i="5"/>
  <c r="J13" i="4" l="1"/>
  <c r="H3" i="3"/>
  <c r="H7" i="3"/>
  <c r="H6" i="3"/>
  <c r="H5" i="3"/>
  <c r="H4" i="3"/>
  <c r="H2" i="3"/>
  <c r="G3" i="3"/>
  <c r="G4" i="3"/>
  <c r="G5" i="3"/>
  <c r="G6" i="3"/>
  <c r="G7" i="3"/>
  <c r="G2" i="3"/>
  <c r="J3" i="3" l="1"/>
  <c r="M3" i="3" l="1"/>
  <c r="C5" i="6"/>
  <c r="D20" i="4"/>
  <c r="C11" i="6" s="1"/>
  <c r="C12" i="6" l="1"/>
  <c r="D12" i="6" s="1"/>
  <c r="D11" i="6"/>
  <c r="H3" i="5"/>
  <c r="I3" i="5"/>
  <c r="H4" i="5"/>
  <c r="I4" i="5"/>
  <c r="H5" i="5"/>
  <c r="I5" i="5"/>
  <c r="H6" i="5"/>
  <c r="I6" i="5"/>
  <c r="H7" i="5"/>
  <c r="I7" i="5"/>
  <c r="H8" i="5"/>
  <c r="I8" i="5"/>
  <c r="I2" i="5"/>
  <c r="H2" i="5"/>
  <c r="C19" i="4" l="1"/>
  <c r="D19" i="4" s="1"/>
  <c r="C18" i="4"/>
  <c r="D18" i="4" s="1"/>
  <c r="C6" i="6" s="1"/>
  <c r="J4" i="3" l="1"/>
  <c r="C3" i="5"/>
  <c r="D3" i="5"/>
  <c r="C4" i="5"/>
  <c r="D4" i="5"/>
  <c r="C5" i="5"/>
  <c r="D5" i="5"/>
  <c r="C6" i="5"/>
  <c r="D6" i="5"/>
  <c r="C7" i="5"/>
  <c r="D7" i="5"/>
  <c r="C8" i="5"/>
  <c r="D8" i="5"/>
  <c r="D2" i="5"/>
  <c r="C2" i="5"/>
  <c r="M4" i="3" l="1"/>
  <c r="C7" i="6"/>
  <c r="S6" i="4"/>
  <c r="T6" i="4" l="1"/>
  <c r="H10" i="4"/>
  <c r="I10" i="4" s="1"/>
  <c r="I3" i="3"/>
  <c r="K3" i="3" s="1"/>
  <c r="J7" i="3" l="1"/>
  <c r="I7" i="3"/>
  <c r="K7" i="3" s="1"/>
  <c r="I6" i="3"/>
  <c r="I4" i="3"/>
  <c r="K4" i="3" s="1"/>
  <c r="J2" i="3"/>
  <c r="C3" i="6" s="1"/>
  <c r="I2" i="3"/>
  <c r="K2" i="3" s="1"/>
  <c r="I5" i="3"/>
  <c r="K5" i="3" s="1"/>
  <c r="J5" i="3"/>
  <c r="J6" i="3"/>
  <c r="C2" i="6" s="1"/>
  <c r="M5" i="3" l="1"/>
  <c r="C4" i="6"/>
  <c r="M7" i="3"/>
  <c r="C8" i="6"/>
  <c r="M6" i="3"/>
  <c r="M2" i="3"/>
  <c r="K6" i="3"/>
  <c r="E8" i="6" l="1"/>
  <c r="C9" i="6"/>
  <c r="D8" i="6" s="1"/>
  <c r="E4" i="6" l="1"/>
  <c r="E9" i="6"/>
  <c r="E6" i="6"/>
  <c r="E2" i="6"/>
  <c r="E5" i="6"/>
  <c r="E3" i="6"/>
  <c r="E12" i="6"/>
  <c r="E7" i="6"/>
  <c r="E11" i="6"/>
  <c r="D9" i="6"/>
  <c r="D7" i="6"/>
  <c r="D6" i="6"/>
  <c r="D3" i="6"/>
  <c r="D4" i="6"/>
  <c r="D5" i="6"/>
  <c r="D2" i="6"/>
</calcChain>
</file>

<file path=xl/sharedStrings.xml><?xml version="1.0" encoding="utf-8"?>
<sst xmlns="http://schemas.openxmlformats.org/spreadsheetml/2006/main" count="152" uniqueCount="102">
  <si>
    <t>BTC</t>
  </si>
  <si>
    <t>ETH</t>
  </si>
  <si>
    <t>LTC</t>
  </si>
  <si>
    <t>joint</t>
  </si>
  <si>
    <t>ALGO</t>
  </si>
  <si>
    <t>Coin</t>
  </si>
  <si>
    <t>BNB</t>
  </si>
  <si>
    <t>Current Price</t>
  </si>
  <si>
    <t>Asset</t>
  </si>
  <si>
    <t>Account</t>
  </si>
  <si>
    <t>Joint</t>
  </si>
  <si>
    <t>LINK</t>
  </si>
  <si>
    <t>Metamask</t>
  </si>
  <si>
    <t>Link</t>
  </si>
  <si>
    <t>Sushi</t>
  </si>
  <si>
    <t>HYFI</t>
  </si>
  <si>
    <t>WETH</t>
  </si>
  <si>
    <t>AAVE</t>
  </si>
  <si>
    <t>KALM</t>
  </si>
  <si>
    <t>LP tokens</t>
  </si>
  <si>
    <t>Current Value</t>
  </si>
  <si>
    <t>Location</t>
  </si>
  <si>
    <t>Clownbase</t>
  </si>
  <si>
    <t>Algorand</t>
  </si>
  <si>
    <t>Matic</t>
  </si>
  <si>
    <t># Tokens</t>
  </si>
  <si>
    <t>BTC Current value (in 10 kiloSats)</t>
  </si>
  <si>
    <t>cold</t>
  </si>
  <si>
    <t>bitcoin</t>
  </si>
  <si>
    <t>BTC Current token price (in 10 kiloSats)</t>
  </si>
  <si>
    <t>Network</t>
  </si>
  <si>
    <t>USDC</t>
  </si>
  <si>
    <t>Liquidity Pool</t>
  </si>
  <si>
    <t>Starting # Token 1</t>
  </si>
  <si>
    <t>Starting # Token 2</t>
  </si>
  <si>
    <t>Current LP Token price</t>
  </si>
  <si>
    <t>LP Cost on Entry</t>
  </si>
  <si>
    <t>Ending Token 1</t>
  </si>
  <si>
    <t>Ending Token 2</t>
  </si>
  <si>
    <t>Entry Date</t>
  </si>
  <si>
    <t>Exit Date</t>
  </si>
  <si>
    <t>LP Value on Exit</t>
  </si>
  <si>
    <t>Current Token 1</t>
  </si>
  <si>
    <t>Current Token 2</t>
  </si>
  <si>
    <t>Gas Fees</t>
  </si>
  <si>
    <t>Total Gain/Loss</t>
  </si>
  <si>
    <t>BSC</t>
  </si>
  <si>
    <t>App</t>
  </si>
  <si>
    <t>Staking</t>
  </si>
  <si>
    <t>Starting Tokens</t>
  </si>
  <si>
    <t>Cost basis of start</t>
  </si>
  <si>
    <t>Current Tokens</t>
  </si>
  <si>
    <t>Current Token Value</t>
  </si>
  <si>
    <t>PancakeSwap</t>
  </si>
  <si>
    <t>Staked Pool</t>
  </si>
  <si>
    <t>HYFI-BNB</t>
  </si>
  <si>
    <t>Token</t>
  </si>
  <si>
    <t>Current Token Price</t>
  </si>
  <si>
    <t>Category</t>
  </si>
  <si>
    <t>large-cap</t>
  </si>
  <si>
    <t>Value in USD</t>
  </si>
  <si>
    <t>TOTAL</t>
  </si>
  <si>
    <t>Fraction of category</t>
  </si>
  <si>
    <t>Fraction of Total</t>
  </si>
  <si>
    <t>Token 1</t>
  </si>
  <si>
    <t>Token 2</t>
  </si>
  <si>
    <t>Token 1 Exit Value</t>
  </si>
  <si>
    <t>Token 2 Exit Value</t>
  </si>
  <si>
    <t>Token 1 Entry Value</t>
  </si>
  <si>
    <t>Token 2 Entry Value</t>
  </si>
  <si>
    <t>Liquidity Gain</t>
  </si>
  <si>
    <t>Token Value Change</t>
  </si>
  <si>
    <t>Value Curr Token 1</t>
  </si>
  <si>
    <t>Value Curr Token 2</t>
  </si>
  <si>
    <t>Price</t>
  </si>
  <si>
    <t>Last Price</t>
  </si>
  <si>
    <t>BTC % Change</t>
  </si>
  <si>
    <t>Exited Liquidity Pools</t>
  </si>
  <si>
    <t>Est Tokens</t>
  </si>
  <si>
    <t>Liquidity/Staking Pools Total Tokens</t>
  </si>
  <si>
    <t>Monthly BTC % Change</t>
  </si>
  <si>
    <t>Last Month</t>
  </si>
  <si>
    <t>Iron</t>
  </si>
  <si>
    <t>ICE</t>
  </si>
  <si>
    <t>Exited Staking</t>
  </si>
  <si>
    <t>Tokens on Exit</t>
  </si>
  <si>
    <t>Token Exit Price</t>
  </si>
  <si>
    <t>Proceeds of Sale</t>
  </si>
  <si>
    <t>Net Profit</t>
  </si>
  <si>
    <t>USDC-ICE</t>
  </si>
  <si>
    <t>SPELL</t>
  </si>
  <si>
    <t>Arbitrum</t>
  </si>
  <si>
    <t>SPELL-WETH</t>
  </si>
  <si>
    <t>BTB %</t>
  </si>
  <si>
    <t>small-cap</t>
  </si>
  <si>
    <t>$USTT Current Value</t>
  </si>
  <si>
    <t>$USTT Avg Token Value at Purchase</t>
  </si>
  <si>
    <t>$USTT Cost Basis</t>
  </si>
  <si>
    <t>$USTT Current Token price</t>
  </si>
  <si>
    <t>Gain/Loss ($USTT)</t>
  </si>
  <si>
    <t>USTT % Change</t>
  </si>
  <si>
    <t>Monthly USTT%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</si>
</sst>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tabSelected="1" workbookViewId="0">
      <selection activeCell="I2" sqref="I2"/>
    </sheetView>
  </sheetViews>
  <sheetFormatPr defaultRowHeight="15" x14ac:dyDescent="0.25"/>
  <cols>
    <col min="1" max="1" width="13" customWidth="1"/>
    <col min="2" max="2" width="8.140625" customWidth="1"/>
    <col min="3" max="3" width="9.42578125" customWidth="1"/>
    <col min="6" max="6" width="11.42578125" customWidth="1"/>
    <col min="7" max="7" width="17.28515625" customWidth="1"/>
    <col min="8" max="8" width="14.5703125" customWidth="1"/>
    <col min="9" max="9" width="18.85546875" customWidth="1"/>
    <col min="10" max="10" width="14.85546875" customWidth="1"/>
    <col min="11" max="11" width="16.85546875" bestFit="1" customWidth="1"/>
    <col min="13" max="13" width="10.5703125" customWidth="1"/>
  </cols>
  <sheetData>
    <row r="1" spans="1:13" s="2" customFormat="1" ht="30.75" customHeight="1" x14ac:dyDescent="0.25">
      <c r="A1" s="2" t="s">
        <v>21</v>
      </c>
      <c r="B1" s="2" t="s">
        <v>9</v>
      </c>
      <c r="C1" s="2" t="s">
        <v>30</v>
      </c>
      <c r="D1" s="2" t="s">
        <v>8</v>
      </c>
      <c r="E1" s="2" t="s">
        <v>25</v>
      </c>
      <c r="F1" s="2" t="s">
        <v>97</v>
      </c>
      <c r="G1" s="2" t="s">
        <v>96</v>
      </c>
      <c r="H1" s="2" t="s">
        <v>98</v>
      </c>
      <c r="I1" s="3" t="s">
        <v>29</v>
      </c>
      <c r="J1" s="2" t="s">
        <v>95</v>
      </c>
      <c r="K1" s="2" t="s">
        <v>26</v>
      </c>
      <c r="M1" s="2" t="s">
        <v>99</v>
      </c>
    </row>
    <row r="2" spans="1:13" x14ac:dyDescent="0.25">
      <c r="A2" t="s">
        <v>12</v>
      </c>
      <c r="B2">
        <v>1</v>
      </c>
      <c r="C2" t="s">
        <v>1</v>
      </c>
      <c r="D2" t="s">
        <v>1</v>
      </c>
      <c r="E2">
        <v>5</v>
      </c>
      <c r="F2">
        <v>10000</v>
      </c>
      <c r="G2">
        <f>F2/E2</f>
        <v>2000</v>
      </c>
      <c r="H2">
        <f>TokenPrices!B3</f>
        <v>2935.6997633445403</v>
      </c>
      <c r="I2">
        <f>H2/H$6*10000</f>
        <v>671.65682675494361</v>
      </c>
      <c r="J2">
        <f t="shared" ref="J2:J7" si="0">H2*E2</f>
        <v>14678.498816722702</v>
      </c>
      <c r="K2">
        <f t="shared" ref="K2:K7" si="1">I2*E2</f>
        <v>3358.2841337747182</v>
      </c>
      <c r="M2">
        <f>J2-F2</f>
        <v>4678.498816722702</v>
      </c>
    </row>
    <row r="3" spans="1:13" x14ac:dyDescent="0.25">
      <c r="A3" t="s">
        <v>12</v>
      </c>
      <c r="B3">
        <v>2</v>
      </c>
      <c r="C3" t="s">
        <v>1</v>
      </c>
      <c r="D3" t="s">
        <v>17</v>
      </c>
      <c r="E3">
        <v>3</v>
      </c>
      <c r="F3">
        <v>1300</v>
      </c>
      <c r="G3">
        <f t="shared" ref="G3:G7" si="2">F3/E3</f>
        <v>433.33333333333331</v>
      </c>
      <c r="H3">
        <f>TokenPrices!B8</f>
        <v>294.2806275405855</v>
      </c>
      <c r="I3">
        <f>H3/H$6*10000</f>
        <v>67.328272099658093</v>
      </c>
      <c r="J3">
        <f t="shared" ref="J3" si="3">H3*E3</f>
        <v>882.84188262175644</v>
      </c>
      <c r="K3">
        <f t="shared" ref="K3" si="4">I3*E3</f>
        <v>201.98481629897429</v>
      </c>
      <c r="M3">
        <f>J3-F3</f>
        <v>-417.15811737824356</v>
      </c>
    </row>
    <row r="4" spans="1:13" x14ac:dyDescent="0.25">
      <c r="A4" t="s">
        <v>22</v>
      </c>
      <c r="B4">
        <v>1</v>
      </c>
      <c r="D4" t="s">
        <v>13</v>
      </c>
      <c r="E4">
        <v>25</v>
      </c>
      <c r="F4">
        <v>500</v>
      </c>
      <c r="G4">
        <f t="shared" si="2"/>
        <v>20</v>
      </c>
      <c r="H4">
        <f>TokenPrices!B4</f>
        <v>24.589531754488252</v>
      </c>
      <c r="I4">
        <f t="shared" ref="I4:I7" si="5">H4/H$6*10000</f>
        <v>5.6258228705219189</v>
      </c>
      <c r="J4">
        <f t="shared" si="0"/>
        <v>614.73829386220632</v>
      </c>
      <c r="K4">
        <f t="shared" si="1"/>
        <v>140.64557176304797</v>
      </c>
      <c r="M4">
        <f t="shared" ref="M4:M7" si="6">J4-F4</f>
        <v>114.73829386220632</v>
      </c>
    </row>
    <row r="5" spans="1:13" x14ac:dyDescent="0.25">
      <c r="A5" t="s">
        <v>22</v>
      </c>
      <c r="B5">
        <v>1</v>
      </c>
      <c r="D5" t="s">
        <v>2</v>
      </c>
      <c r="E5">
        <v>2</v>
      </c>
      <c r="F5">
        <v>1000</v>
      </c>
      <c r="G5">
        <f t="shared" si="2"/>
        <v>500</v>
      </c>
      <c r="H5">
        <f>TokenPrices!B7</f>
        <v>158.9670205462437</v>
      </c>
      <c r="I5">
        <f t="shared" si="5"/>
        <v>36.369960549759064</v>
      </c>
      <c r="J5">
        <f t="shared" si="0"/>
        <v>317.9340410924874</v>
      </c>
      <c r="K5">
        <f t="shared" si="1"/>
        <v>72.739921099518128</v>
      </c>
      <c r="M5">
        <f t="shared" si="6"/>
        <v>-682.0659589075126</v>
      </c>
    </row>
    <row r="6" spans="1:13" x14ac:dyDescent="0.25">
      <c r="A6" t="s">
        <v>27</v>
      </c>
      <c r="B6">
        <v>1</v>
      </c>
      <c r="D6" t="s">
        <v>28</v>
      </c>
      <c r="E6">
        <v>1</v>
      </c>
      <c r="F6">
        <v>25000</v>
      </c>
      <c r="G6">
        <f t="shared" si="2"/>
        <v>25000</v>
      </c>
      <c r="H6">
        <f>TokenPrices!B2</f>
        <v>43708.329110985738</v>
      </c>
      <c r="I6">
        <f t="shared" si="5"/>
        <v>10000</v>
      </c>
      <c r="J6">
        <f t="shared" si="0"/>
        <v>43708.329110985738</v>
      </c>
      <c r="K6">
        <f t="shared" si="1"/>
        <v>10000</v>
      </c>
      <c r="M6">
        <f t="shared" si="6"/>
        <v>18708.329110985738</v>
      </c>
    </row>
    <row r="7" spans="1:13" x14ac:dyDescent="0.25">
      <c r="A7" t="s">
        <v>12</v>
      </c>
      <c r="B7">
        <v>1</v>
      </c>
      <c r="C7" t="s">
        <v>46</v>
      </c>
      <c r="D7" t="s">
        <v>6</v>
      </c>
      <c r="E7">
        <v>0.5</v>
      </c>
      <c r="F7">
        <v>300</v>
      </c>
      <c r="G7">
        <f t="shared" si="2"/>
        <v>600</v>
      </c>
      <c r="H7">
        <f>TokenPrices!B6</f>
        <v>359.51099572200843</v>
      </c>
      <c r="I7">
        <f t="shared" si="5"/>
        <v>82.252285327385849</v>
      </c>
      <c r="J7">
        <f t="shared" si="0"/>
        <v>179.75549786100422</v>
      </c>
      <c r="K7">
        <f t="shared" si="1"/>
        <v>41.126142663692924</v>
      </c>
      <c r="M7">
        <f t="shared" si="6"/>
        <v>-120.24450213899578</v>
      </c>
    </row>
  </sheetData>
  <sortState xmlns:xlrd2="http://schemas.microsoft.com/office/spreadsheetml/2017/richdata2" ref="A2:K25">
    <sortCondition ref="D2:D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topLeftCell="A4" workbookViewId="0">
      <selection activeCell="C21" sqref="C21"/>
    </sheetView>
  </sheetViews>
  <sheetFormatPr defaultRowHeight="15" x14ac:dyDescent="0.25"/>
  <cols>
    <col min="1" max="1" width="9.140625" customWidth="1"/>
    <col min="2" max="2" width="13" customWidth="1"/>
    <col min="3" max="3" width="12.28515625" customWidth="1"/>
    <col min="4" max="4" width="14.42578125" customWidth="1"/>
    <col min="5" max="5" width="11" customWidth="1"/>
    <col min="6" max="6" width="9.7109375" customWidth="1"/>
    <col min="7" max="7" width="11.42578125" customWidth="1"/>
    <col min="8" max="8" width="12.5703125" customWidth="1"/>
    <col min="9" max="9" width="12.28515625" customWidth="1"/>
    <col min="10" max="10" width="12" customWidth="1"/>
    <col min="11" max="11" width="12.140625" customWidth="1"/>
    <col min="13" max="13" width="10.5703125" customWidth="1"/>
    <col min="15" max="15" width="10.140625" customWidth="1"/>
    <col min="16" max="16" width="11.28515625" customWidth="1"/>
    <col min="17" max="17" width="10" customWidth="1"/>
    <col min="19" max="19" width="10" customWidth="1"/>
    <col min="20" max="20" width="12.140625" customWidth="1"/>
    <col min="22" max="22" width="11.28515625" customWidth="1"/>
    <col min="28" max="28" width="13.85546875" customWidth="1"/>
    <col min="29" max="29" width="11.7109375" customWidth="1"/>
  </cols>
  <sheetData>
    <row r="1" spans="1:29" s="2" customFormat="1" ht="29.25" customHeight="1" x14ac:dyDescent="0.25">
      <c r="A1" s="2" t="s">
        <v>9</v>
      </c>
      <c r="B1" s="2" t="s">
        <v>47</v>
      </c>
      <c r="C1" s="2" t="s">
        <v>30</v>
      </c>
      <c r="D1" s="2" t="s">
        <v>32</v>
      </c>
      <c r="E1" s="2" t="s">
        <v>19</v>
      </c>
      <c r="F1" s="2" t="s">
        <v>39</v>
      </c>
      <c r="G1" s="2" t="s">
        <v>33</v>
      </c>
      <c r="H1" s="2" t="s">
        <v>34</v>
      </c>
      <c r="I1" s="2" t="s">
        <v>36</v>
      </c>
      <c r="J1" s="2" t="s">
        <v>68</v>
      </c>
      <c r="K1" s="2" t="s">
        <v>69</v>
      </c>
      <c r="L1" s="2" t="s">
        <v>44</v>
      </c>
      <c r="M1" s="2" t="s">
        <v>40</v>
      </c>
      <c r="N1" s="2" t="s">
        <v>37</v>
      </c>
      <c r="O1" s="2" t="s">
        <v>38</v>
      </c>
      <c r="P1" s="2" t="s">
        <v>66</v>
      </c>
      <c r="Q1" s="2" t="s">
        <v>67</v>
      </c>
      <c r="R1" s="2" t="s">
        <v>41</v>
      </c>
      <c r="S1" s="2" t="s">
        <v>45</v>
      </c>
      <c r="T1" s="2" t="s">
        <v>71</v>
      </c>
      <c r="U1" s="2" t="s">
        <v>70</v>
      </c>
      <c r="V1" s="2" t="s">
        <v>35</v>
      </c>
      <c r="W1" s="2" t="s">
        <v>42</v>
      </c>
      <c r="X1" s="2" t="s">
        <v>43</v>
      </c>
      <c r="Y1" s="2" t="s">
        <v>20</v>
      </c>
      <c r="Z1" s="2" t="s">
        <v>64</v>
      </c>
      <c r="AA1" s="2" t="s">
        <v>65</v>
      </c>
      <c r="AB1" s="2" t="s">
        <v>72</v>
      </c>
      <c r="AC1" s="2" t="s">
        <v>73</v>
      </c>
    </row>
    <row r="2" spans="1:29" x14ac:dyDescent="0.25">
      <c r="A2">
        <v>1</v>
      </c>
      <c r="B2" t="s">
        <v>82</v>
      </c>
      <c r="C2" t="s">
        <v>24</v>
      </c>
      <c r="D2" s="6" t="s">
        <v>89</v>
      </c>
      <c r="E2">
        <v>5.3156874383078729E-5</v>
      </c>
      <c r="F2" s="1">
        <v>44389</v>
      </c>
      <c r="G2" s="6">
        <v>100</v>
      </c>
      <c r="H2" s="6">
        <v>38.883666274970629</v>
      </c>
      <c r="I2">
        <v>200</v>
      </c>
      <c r="W2">
        <v>5</v>
      </c>
      <c r="X2">
        <v>333.33</v>
      </c>
      <c r="Y2">
        <v>10</v>
      </c>
      <c r="Z2" t="s">
        <v>31</v>
      </c>
      <c r="AA2" t="s">
        <v>83</v>
      </c>
    </row>
    <row r="3" spans="1:29" x14ac:dyDescent="0.25">
      <c r="A3">
        <v>1</v>
      </c>
      <c r="B3" t="s">
        <v>14</v>
      </c>
      <c r="C3" t="s">
        <v>91</v>
      </c>
      <c r="D3" s="6" t="s">
        <v>92</v>
      </c>
      <c r="E3" s="7">
        <v>911.74999999999989</v>
      </c>
      <c r="F3" s="8">
        <v>44462</v>
      </c>
      <c r="G3" s="7">
        <v>850000</v>
      </c>
      <c r="H3" s="7">
        <v>1</v>
      </c>
      <c r="I3" s="7">
        <v>5400</v>
      </c>
      <c r="J3" s="7">
        <v>3.1764705882352941E-3</v>
      </c>
      <c r="K3">
        <v>2700</v>
      </c>
      <c r="L3" s="7">
        <v>5</v>
      </c>
      <c r="W3" s="7">
        <v>855000</v>
      </c>
      <c r="X3" s="7">
        <v>0.9</v>
      </c>
      <c r="Y3">
        <v>6000</v>
      </c>
      <c r="Z3" t="s">
        <v>90</v>
      </c>
      <c r="AA3" t="s">
        <v>16</v>
      </c>
    </row>
    <row r="4" spans="1:29" x14ac:dyDescent="0.25">
      <c r="F4" s="1"/>
      <c r="G4" s="7"/>
      <c r="H4" s="7"/>
    </row>
    <row r="5" spans="1:29" x14ac:dyDescent="0.25">
      <c r="A5" t="s">
        <v>77</v>
      </c>
      <c r="F5" s="1"/>
    </row>
    <row r="6" spans="1:29" x14ac:dyDescent="0.25">
      <c r="A6" t="s">
        <v>10</v>
      </c>
      <c r="B6" t="s">
        <v>53</v>
      </c>
      <c r="C6" t="s">
        <v>46</v>
      </c>
      <c r="D6" t="s">
        <v>55</v>
      </c>
      <c r="E6">
        <v>50.710223143779004</v>
      </c>
      <c r="F6" s="1">
        <v>44336</v>
      </c>
      <c r="G6">
        <v>2818.0259078956001</v>
      </c>
      <c r="H6">
        <v>1</v>
      </c>
      <c r="I6">
        <v>948.14227719999997</v>
      </c>
      <c r="J6">
        <v>0.16822809799999999</v>
      </c>
      <c r="K6">
        <v>474.07113859999998</v>
      </c>
      <c r="M6" s="1">
        <v>44359</v>
      </c>
      <c r="N6">
        <v>3016.666666666667</v>
      </c>
      <c r="O6">
        <v>0.5</v>
      </c>
      <c r="P6">
        <v>0.06</v>
      </c>
      <c r="Q6">
        <v>362</v>
      </c>
      <c r="R6">
        <v>362</v>
      </c>
      <c r="S6">
        <f>R6-I6</f>
        <v>-586.14227719999997</v>
      </c>
      <c r="T6">
        <f>P6*N6-J6*G6+Q6*O6-K6*H6</f>
        <v>-586.14227719999997</v>
      </c>
      <c r="Z6" t="s">
        <v>15</v>
      </c>
      <c r="AA6" t="s">
        <v>6</v>
      </c>
    </row>
    <row r="7" spans="1:29" x14ac:dyDescent="0.25">
      <c r="F7" s="1"/>
      <c r="M7" s="1"/>
    </row>
    <row r="8" spans="1:29" x14ac:dyDescent="0.25">
      <c r="A8" t="s">
        <v>48</v>
      </c>
    </row>
    <row r="9" spans="1:29" ht="30" customHeight="1" x14ac:dyDescent="0.25">
      <c r="A9" s="2" t="s">
        <v>9</v>
      </c>
      <c r="B9" s="2" t="s">
        <v>47</v>
      </c>
      <c r="C9" s="2" t="s">
        <v>30</v>
      </c>
      <c r="D9" s="2" t="s">
        <v>54</v>
      </c>
      <c r="E9" s="2" t="s">
        <v>49</v>
      </c>
      <c r="F9" s="2" t="s">
        <v>50</v>
      </c>
      <c r="G9" s="2" t="s">
        <v>51</v>
      </c>
      <c r="H9" s="2" t="s">
        <v>57</v>
      </c>
      <c r="I9" s="2" t="s">
        <v>52</v>
      </c>
    </row>
    <row r="10" spans="1:29" x14ac:dyDescent="0.25">
      <c r="A10" t="s">
        <v>3</v>
      </c>
      <c r="B10" t="s">
        <v>22</v>
      </c>
      <c r="D10" s="6" t="s">
        <v>23</v>
      </c>
      <c r="E10">
        <v>500</v>
      </c>
      <c r="F10">
        <v>500</v>
      </c>
      <c r="G10">
        <v>515</v>
      </c>
      <c r="H10">
        <f>TokenPrices!B5</f>
        <v>1.8243522822667793</v>
      </c>
      <c r="I10">
        <f t="shared" ref="I10" si="0">G10*H10</f>
        <v>939.5414253673913</v>
      </c>
    </row>
    <row r="11" spans="1:29" x14ac:dyDescent="0.25">
      <c r="D11" s="7"/>
    </row>
    <row r="12" spans="1:29" ht="30" x14ac:dyDescent="0.25">
      <c r="A12" s="2" t="s">
        <v>84</v>
      </c>
      <c r="B12" s="2" t="s">
        <v>47</v>
      </c>
      <c r="C12" s="2" t="s">
        <v>30</v>
      </c>
      <c r="D12" s="2" t="s">
        <v>54</v>
      </c>
      <c r="E12" s="2" t="s">
        <v>49</v>
      </c>
      <c r="F12" s="2" t="s">
        <v>50</v>
      </c>
      <c r="G12" s="2" t="s">
        <v>85</v>
      </c>
      <c r="H12" s="2" t="s">
        <v>86</v>
      </c>
      <c r="I12" s="2" t="s">
        <v>87</v>
      </c>
      <c r="J12" s="2" t="s">
        <v>88</v>
      </c>
    </row>
    <row r="13" spans="1:29" x14ac:dyDescent="0.25">
      <c r="A13" t="s">
        <v>3</v>
      </c>
      <c r="B13" t="s">
        <v>22</v>
      </c>
      <c r="C13" t="s">
        <v>23</v>
      </c>
      <c r="D13" s="7" t="s">
        <v>23</v>
      </c>
      <c r="E13">
        <v>500</v>
      </c>
      <c r="F13">
        <v>500</v>
      </c>
      <c r="G13">
        <v>510</v>
      </c>
      <c r="H13" s="7">
        <v>2</v>
      </c>
      <c r="I13">
        <f>G13*H13</f>
        <v>1020</v>
      </c>
      <c r="J13">
        <f>I13-F13</f>
        <v>520</v>
      </c>
    </row>
    <row r="14" spans="1:29" x14ac:dyDescent="0.25">
      <c r="D14" s="7"/>
    </row>
    <row r="15" spans="1:29" x14ac:dyDescent="0.25">
      <c r="D15" s="7"/>
    </row>
    <row r="16" spans="1:29" x14ac:dyDescent="0.25">
      <c r="A16" t="s">
        <v>79</v>
      </c>
    </row>
    <row r="17" spans="1:4" x14ac:dyDescent="0.25">
      <c r="A17" t="s">
        <v>5</v>
      </c>
      <c r="B17" t="s">
        <v>78</v>
      </c>
      <c r="C17" t="s">
        <v>7</v>
      </c>
      <c r="D17" t="s">
        <v>52</v>
      </c>
    </row>
    <row r="18" spans="1:4" x14ac:dyDescent="0.25">
      <c r="A18" t="s">
        <v>23</v>
      </c>
      <c r="B18">
        <f>G10</f>
        <v>515</v>
      </c>
      <c r="C18">
        <f>TokenPrices!B5</f>
        <v>1.8243522822667793</v>
      </c>
      <c r="D18">
        <f t="shared" ref="D18:D19" si="1">B18*C18</f>
        <v>939.5414253673913</v>
      </c>
    </row>
    <row r="19" spans="1:4" x14ac:dyDescent="0.25">
      <c r="A19" t="s">
        <v>16</v>
      </c>
      <c r="B19">
        <f>X3</f>
        <v>0.9</v>
      </c>
      <c r="C19">
        <f>TokenPrices!B3</f>
        <v>2935.6997633445403</v>
      </c>
      <c r="D19">
        <f t="shared" si="1"/>
        <v>2642.1297870100861</v>
      </c>
    </row>
    <row r="20" spans="1:4" x14ac:dyDescent="0.25">
      <c r="A20" t="s">
        <v>90</v>
      </c>
      <c r="B20">
        <f>W3</f>
        <v>855000</v>
      </c>
      <c r="C20">
        <f>TokenPrices!B9</f>
        <v>3.7032395705891004E-3</v>
      </c>
      <c r="D20">
        <f t="shared" ref="D20" si="2">B20*C20</f>
        <v>3166.2698328536808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activeCell="D8" sqref="D8"/>
    </sheetView>
  </sheetViews>
  <sheetFormatPr defaultRowHeight="15" x14ac:dyDescent="0.25"/>
  <cols>
    <col min="3" max="3" width="12.5703125" customWidth="1"/>
    <col min="4" max="4" width="12.140625" customWidth="1"/>
    <col min="5" max="5" width="9.140625" style="4"/>
  </cols>
  <sheetData>
    <row r="1" spans="1:11" s="2" customFormat="1" ht="30" customHeight="1" x14ac:dyDescent="0.25">
      <c r="A1" s="2" t="s">
        <v>58</v>
      </c>
      <c r="B1" s="2" t="s">
        <v>8</v>
      </c>
      <c r="C1" s="2" t="s">
        <v>60</v>
      </c>
      <c r="D1" s="2" t="s">
        <v>62</v>
      </c>
      <c r="E1" s="9" t="s">
        <v>63</v>
      </c>
      <c r="H1" s="2" t="s">
        <v>93</v>
      </c>
    </row>
    <row r="2" spans="1:11" x14ac:dyDescent="0.25">
      <c r="A2" t="s">
        <v>59</v>
      </c>
      <c r="B2" t="s">
        <v>0</v>
      </c>
      <c r="C2">
        <f>Static!J6</f>
        <v>43708.329110985738</v>
      </c>
      <c r="D2">
        <f>C2/C$9*100</f>
        <v>68.525523575783382</v>
      </c>
      <c r="E2" s="4">
        <f>C2/SUM(C$9,C$12)*100</f>
        <v>65.284756132558556</v>
      </c>
    </row>
    <row r="3" spans="1:11" x14ac:dyDescent="0.25">
      <c r="A3" t="s">
        <v>59</v>
      </c>
      <c r="B3" t="s">
        <v>1</v>
      </c>
      <c r="C3">
        <f>Static!J2+Liquid!D19</f>
        <v>17320.628603732788</v>
      </c>
      <c r="D3">
        <f>C3/C$9*100</f>
        <v>27.155125072812723</v>
      </c>
      <c r="E3" s="4">
        <f t="shared" ref="E3:E9" si="0">C3/SUM(C$9,C$12)*100</f>
        <v>25.870881762284125</v>
      </c>
    </row>
    <row r="4" spans="1:11" x14ac:dyDescent="0.25">
      <c r="A4" t="s">
        <v>59</v>
      </c>
      <c r="B4" t="s">
        <v>2</v>
      </c>
      <c r="C4">
        <f>Static!J5</f>
        <v>317.9340410924874</v>
      </c>
      <c r="D4">
        <f>C4/C$9*100</f>
        <v>0.49845411782056526</v>
      </c>
      <c r="E4" s="4">
        <f t="shared" si="0"/>
        <v>0.47488080100835911</v>
      </c>
    </row>
    <row r="5" spans="1:11" x14ac:dyDescent="0.25">
      <c r="A5" t="s">
        <v>59</v>
      </c>
      <c r="B5" t="s">
        <v>17</v>
      </c>
      <c r="C5">
        <f>Static!J3</f>
        <v>882.84188262175644</v>
      </c>
      <c r="D5">
        <f>C5/C$9*100</f>
        <v>1.3841115291245638</v>
      </c>
      <c r="E5" s="4">
        <f t="shared" si="0"/>
        <v>1.3186529474558175</v>
      </c>
    </row>
    <row r="6" spans="1:11" x14ac:dyDescent="0.25">
      <c r="A6" t="s">
        <v>59</v>
      </c>
      <c r="B6" t="s">
        <v>23</v>
      </c>
      <c r="C6">
        <f>Liquid!D18</f>
        <v>939.5414253673913</v>
      </c>
      <c r="D6">
        <f>C6/C$9*100</f>
        <v>1.4730045600909565</v>
      </c>
      <c r="E6" s="4">
        <f t="shared" si="0"/>
        <v>1.4033419734667885</v>
      </c>
    </row>
    <row r="7" spans="1:11" x14ac:dyDescent="0.25">
      <c r="A7" t="s">
        <v>59</v>
      </c>
      <c r="B7" t="s">
        <v>13</v>
      </c>
      <c r="C7">
        <f>Static!J4</f>
        <v>614.73829386220632</v>
      </c>
      <c r="D7">
        <f>C7/C$9*100</f>
        <v>0.96378114436782758</v>
      </c>
      <c r="E7" s="4">
        <f t="shared" si="0"/>
        <v>0.91820118536748496</v>
      </c>
    </row>
    <row r="8" spans="1:11" x14ac:dyDescent="0.25">
      <c r="A8" t="s">
        <v>59</v>
      </c>
      <c r="B8" t="s">
        <v>6</v>
      </c>
      <c r="C8">
        <f>Static!J7</f>
        <v>179.75549786100422</v>
      </c>
      <c r="D8">
        <f>C8/C$9*100</f>
        <v>0.28181904586819206</v>
      </c>
      <c r="E8" s="4">
        <f t="shared" ref="E8" si="1">C8/SUM(C$9,C$12)*100</f>
        <v>0.2684910194472005</v>
      </c>
    </row>
    <row r="9" spans="1:11" s="4" customFormat="1" x14ac:dyDescent="0.25">
      <c r="A9" s="4" t="s">
        <v>59</v>
      </c>
      <c r="B9" s="4" t="s">
        <v>61</v>
      </c>
      <c r="C9" s="4">
        <f>SUM(C2:C7)</f>
        <v>63784.013357662356</v>
      </c>
      <c r="D9" s="4">
        <f>C9/C$9*100</f>
        <v>100</v>
      </c>
      <c r="E9" s="4">
        <f t="shared" si="0"/>
        <v>95.270714802141114</v>
      </c>
      <c r="H9"/>
      <c r="I9"/>
      <c r="J9"/>
      <c r="K9"/>
    </row>
    <row r="11" spans="1:11" x14ac:dyDescent="0.25">
      <c r="A11" t="s">
        <v>94</v>
      </c>
      <c r="B11" t="s">
        <v>90</v>
      </c>
      <c r="C11">
        <f>Liquid!D20</f>
        <v>3166.2698328536808</v>
      </c>
      <c r="D11">
        <f>C11/C$12*100</f>
        <v>100</v>
      </c>
      <c r="E11" s="4">
        <f>C11/SUM(C$9,C$12)*100</f>
        <v>4.7292851978588857</v>
      </c>
    </row>
    <row r="12" spans="1:11" x14ac:dyDescent="0.25">
      <c r="A12" s="4" t="s">
        <v>94</v>
      </c>
      <c r="B12" s="4" t="s">
        <v>61</v>
      </c>
      <c r="C12" s="4">
        <f>SUM(C11:C11)</f>
        <v>3166.2698328536808</v>
      </c>
      <c r="D12" s="4">
        <f>C12/C$12*100</f>
        <v>100</v>
      </c>
      <c r="E12" s="4">
        <f>C12/SUM(C$9,C$12)*100</f>
        <v>4.7292851978588857</v>
      </c>
    </row>
    <row r="22" spans="10:11" s="4" customFormat="1" x14ac:dyDescent="0.25">
      <c r="J22"/>
      <c r="K22"/>
    </row>
  </sheetData>
  <sortState xmlns:xlrd2="http://schemas.microsoft.com/office/spreadsheetml/2017/richdata2" ref="J2:K34">
    <sortCondition ref="J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0"/>
  <sheetViews>
    <sheetView workbookViewId="0">
      <selection activeCell="H2" sqref="H2"/>
    </sheetView>
  </sheetViews>
  <sheetFormatPr defaultRowHeight="15" x14ac:dyDescent="0.25"/>
  <cols>
    <col min="1" max="2" width="9.140625" style="4"/>
    <col min="3" max="3" width="11.5703125" customWidth="1"/>
    <col min="6" max="6" width="9.140625" style="5"/>
    <col min="12" max="14" width="9.7109375" bestFit="1" customWidth="1"/>
    <col min="16" max="17" width="9.7109375" bestFit="1" customWidth="1"/>
    <col min="18" max="18" width="10" customWidth="1"/>
    <col min="19" max="22" width="9.7109375" bestFit="1" customWidth="1"/>
  </cols>
  <sheetData>
    <row r="1" spans="1:23" s="2" customFormat="1" ht="30.75" customHeight="1" x14ac:dyDescent="0.25">
      <c r="A1" s="9" t="s">
        <v>56</v>
      </c>
      <c r="B1" s="9" t="s">
        <v>74</v>
      </c>
      <c r="C1" s="2" t="s">
        <v>100</v>
      </c>
      <c r="D1" s="2" t="s">
        <v>76</v>
      </c>
      <c r="F1" s="10" t="s">
        <v>75</v>
      </c>
      <c r="H1" s="2" t="s">
        <v>101</v>
      </c>
      <c r="I1" s="2" t="s">
        <v>80</v>
      </c>
      <c r="J1" s="2" t="s">
        <v>81</v>
      </c>
      <c r="L1" s="3">
        <v>44464</v>
      </c>
      <c r="M1" s="3">
        <v>44457</v>
      </c>
      <c r="N1" s="3">
        <v>44451</v>
      </c>
      <c r="O1" s="3">
        <v>44443</v>
      </c>
      <c r="P1" s="3">
        <v>44436</v>
      </c>
      <c r="Q1" s="3"/>
      <c r="R1" s="3"/>
      <c r="S1" s="3"/>
      <c r="T1" s="3"/>
      <c r="U1" s="3"/>
      <c r="V1" s="3"/>
      <c r="W1" s="3"/>
    </row>
    <row r="2" spans="1:23" x14ac:dyDescent="0.25">
      <c r="A2" s="4" t="s">
        <v>0</v>
      </c>
      <c r="B2" s="4">
        <v>43708.329110985738</v>
      </c>
      <c r="C2">
        <f>(B2-F2)/F2*100</f>
        <v>-10.53467304416557</v>
      </c>
      <c r="D2">
        <f>(B2/B$2-F2/F$2)/(F2/F$2)*100</f>
        <v>0</v>
      </c>
      <c r="F2" s="5">
        <v>48855.048763822044</v>
      </c>
      <c r="H2">
        <f>(B2-J2)/J2*100</f>
        <v>-15.876453094324706</v>
      </c>
      <c r="I2">
        <f>(B2/B$2-J2/J$2)/(J2/J$2)*100</f>
        <v>0</v>
      </c>
      <c r="J2" s="5">
        <v>51957.306507765672</v>
      </c>
      <c r="L2" s="5">
        <v>43708.329110985738</v>
      </c>
      <c r="M2">
        <v>48855.048763822044</v>
      </c>
      <c r="N2">
        <v>47103.717279260432</v>
      </c>
      <c r="O2" s="5">
        <v>54224.728148376606</v>
      </c>
      <c r="P2" s="5">
        <v>51957.306507765672</v>
      </c>
    </row>
    <row r="3" spans="1:23" x14ac:dyDescent="0.25">
      <c r="A3" s="4" t="s">
        <v>1</v>
      </c>
      <c r="B3" s="4">
        <v>2935.6997633445403</v>
      </c>
      <c r="C3">
        <f t="shared" ref="C3:C35" si="0">(B3-F3)/F3*100</f>
        <v>-21.448699941911613</v>
      </c>
      <c r="D3">
        <f t="shared" ref="D3:D35" si="1">(B3/B$2-F3/F$2)/(F3/F$2)*100</f>
        <v>-12.199169520873555</v>
      </c>
      <c r="F3" s="5">
        <v>3737.3025795545095</v>
      </c>
      <c r="H3">
        <f t="shared" ref="H3:H35" si="2">(B3-J3)/J3*100</f>
        <v>-10.331784727497087</v>
      </c>
      <c r="I3">
        <f t="shared" ref="I3:I35" si="3">(B3/B$2-J3/J$2)/(J3/J$2)*100</f>
        <v>6.5911015057943958</v>
      </c>
      <c r="J3" s="5">
        <v>3273.9580624225755</v>
      </c>
      <c r="L3" s="5">
        <v>2935.6997633445403</v>
      </c>
      <c r="M3">
        <v>3737.3025795545095</v>
      </c>
      <c r="N3">
        <v>3494.5183790373821</v>
      </c>
      <c r="O3" s="5">
        <v>4219.3124777201137</v>
      </c>
      <c r="P3" s="5">
        <v>3273.9580624225755</v>
      </c>
    </row>
    <row r="4" spans="1:23" x14ac:dyDescent="0.25">
      <c r="A4" s="4" t="s">
        <v>11</v>
      </c>
      <c r="B4" s="4">
        <v>24.589531754488252</v>
      </c>
      <c r="C4">
        <f t="shared" si="0"/>
        <v>-14.802421261370641</v>
      </c>
      <c r="D4">
        <f t="shared" si="1"/>
        <v>-4.7702818090765886</v>
      </c>
      <c r="F4" s="5">
        <v>28.861772973530684</v>
      </c>
      <c r="H4">
        <f t="shared" si="2"/>
        <v>-9.2105734997266939</v>
      </c>
      <c r="I4">
        <f t="shared" si="3"/>
        <v>7.9239164773594579</v>
      </c>
      <c r="J4" s="5">
        <v>27.084136008298533</v>
      </c>
      <c r="L4" s="5">
        <v>24.589531754488252</v>
      </c>
      <c r="M4">
        <v>28.861772973530684</v>
      </c>
      <c r="N4">
        <v>28.888078281309003</v>
      </c>
      <c r="O4" s="5">
        <v>32.734817389311672</v>
      </c>
      <c r="P4" s="5">
        <v>27.084136008298533</v>
      </c>
    </row>
    <row r="5" spans="1:23" x14ac:dyDescent="0.25">
      <c r="A5" s="4" t="s">
        <v>4</v>
      </c>
      <c r="B5" s="4">
        <v>1.8243522822667793</v>
      </c>
      <c r="C5">
        <f t="shared" si="0"/>
        <v>-14.340365530182211</v>
      </c>
      <c r="D5">
        <f t="shared" si="1"/>
        <v>-4.2538183400317369</v>
      </c>
      <c r="F5" s="5">
        <v>2.1297689320745241</v>
      </c>
      <c r="H5">
        <f t="shared" si="2"/>
        <v>66.516824753499264</v>
      </c>
      <c r="I5">
        <f t="shared" si="3"/>
        <v>97.9431810456216</v>
      </c>
      <c r="J5" s="5">
        <v>1.0955963668941155</v>
      </c>
      <c r="L5" s="5">
        <v>1.8243522822667793</v>
      </c>
      <c r="M5">
        <v>2.1297689320745241</v>
      </c>
      <c r="N5">
        <v>2.3353879059982678</v>
      </c>
      <c r="O5" s="5">
        <v>1.2794595550107173</v>
      </c>
      <c r="P5" s="5">
        <v>1.0955963668941155</v>
      </c>
    </row>
    <row r="6" spans="1:23" x14ac:dyDescent="0.25">
      <c r="A6" s="4" t="s">
        <v>6</v>
      </c>
      <c r="B6" s="4">
        <v>359.51099572200843</v>
      </c>
      <c r="C6">
        <f t="shared" si="0"/>
        <v>-18.127055160436083</v>
      </c>
      <c r="D6">
        <f t="shared" si="1"/>
        <v>-8.4863962102531456</v>
      </c>
      <c r="F6" s="5">
        <v>439.10842150175102</v>
      </c>
      <c r="H6">
        <f t="shared" si="2"/>
        <v>-26.358001827845278</v>
      </c>
      <c r="I6">
        <f t="shared" si="3"/>
        <v>-12.459708510951348</v>
      </c>
      <c r="J6" s="5">
        <v>488.18745368854695</v>
      </c>
      <c r="L6" s="5">
        <v>359.51099572200843</v>
      </c>
      <c r="M6">
        <v>439.10842150175102</v>
      </c>
      <c r="N6">
        <v>424.16381641670984</v>
      </c>
      <c r="O6" s="5">
        <v>542.82254314117699</v>
      </c>
      <c r="P6" s="5">
        <v>488.18745368854695</v>
      </c>
    </row>
    <row r="7" spans="1:23" x14ac:dyDescent="0.25">
      <c r="A7" s="4" t="s">
        <v>2</v>
      </c>
      <c r="B7" s="4">
        <v>158.9670205462437</v>
      </c>
      <c r="C7">
        <f t="shared" si="0"/>
        <v>-17.203038457640545</v>
      </c>
      <c r="D7">
        <f t="shared" si="1"/>
        <v>-7.4535751898239786</v>
      </c>
      <c r="F7" s="5">
        <v>191.99620080854677</v>
      </c>
      <c r="H7">
        <f t="shared" si="2"/>
        <v>-15.325643983492057</v>
      </c>
      <c r="I7">
        <f t="shared" si="3"/>
        <v>0.65476211012625551</v>
      </c>
      <c r="J7" s="5">
        <v>187.73927316937824</v>
      </c>
      <c r="L7" s="5">
        <v>158.9670205462437</v>
      </c>
      <c r="M7">
        <v>191.99620080854677</v>
      </c>
      <c r="N7">
        <v>202.33934218423124</v>
      </c>
      <c r="O7" s="5">
        <v>236.67686217338024</v>
      </c>
      <c r="P7" s="5">
        <v>187.73927316937824</v>
      </c>
    </row>
    <row r="8" spans="1:23" x14ac:dyDescent="0.25">
      <c r="A8" s="4" t="s">
        <v>17</v>
      </c>
      <c r="B8" s="4">
        <v>294.2806275405855</v>
      </c>
      <c r="C8">
        <f t="shared" si="0"/>
        <v>-18.539448165738992</v>
      </c>
      <c r="D8">
        <f t="shared" si="1"/>
        <v>-8.9473490948343262</v>
      </c>
      <c r="F8" s="5">
        <v>361.25538179427821</v>
      </c>
      <c r="H8">
        <f t="shared" si="2"/>
        <v>-23.757992739179034</v>
      </c>
      <c r="I8">
        <f t="shared" si="3"/>
        <v>-9.3690053911916227</v>
      </c>
      <c r="J8" s="5">
        <v>385.98226635595103</v>
      </c>
      <c r="L8" s="5">
        <v>294.2806275405855</v>
      </c>
      <c r="M8">
        <v>361.25538179427821</v>
      </c>
      <c r="N8">
        <v>352.37617381973496</v>
      </c>
      <c r="O8" s="5">
        <v>416.26079360959227</v>
      </c>
      <c r="P8" s="5">
        <v>385.98226635595103</v>
      </c>
    </row>
    <row r="9" spans="1:23" x14ac:dyDescent="0.25">
      <c r="A9" s="4" t="s">
        <v>90</v>
      </c>
      <c r="B9" s="4">
        <v>3.7032395705891004E-3</v>
      </c>
      <c r="C9">
        <f t="shared" si="0"/>
        <v>45.029433649864501</v>
      </c>
      <c r="D9">
        <f t="shared" si="1"/>
        <v>62.106861489993683</v>
      </c>
      <c r="F9">
        <v>2.5534400000000001E-3</v>
      </c>
      <c r="H9" t="e">
        <f t="shared" si="2"/>
        <v>#DIV/0!</v>
      </c>
      <c r="I9" t="e">
        <f t="shared" si="3"/>
        <v>#DIV/0!</v>
      </c>
      <c r="L9" s="5">
        <v>3.7032395705891004E-3</v>
      </c>
      <c r="M9">
        <v>2.6721227165106614E-3</v>
      </c>
      <c r="N9">
        <v>1.5036796253138627E-3</v>
      </c>
    </row>
    <row r="10" spans="1:23" x14ac:dyDescent="0.25">
      <c r="J10" s="5"/>
      <c r="O10" s="5"/>
      <c r="P10" s="5"/>
    </row>
    <row r="11" spans="1:23" x14ac:dyDescent="0.25">
      <c r="J11" s="5"/>
      <c r="O11" s="5"/>
      <c r="P11" s="5"/>
    </row>
    <row r="12" spans="1:23" x14ac:dyDescent="0.25">
      <c r="J12" s="5"/>
    </row>
    <row r="13" spans="1:23" x14ac:dyDescent="0.25">
      <c r="J13" s="5"/>
    </row>
    <row r="14" spans="1:23" x14ac:dyDescent="0.25">
      <c r="J14" s="5"/>
    </row>
    <row r="15" spans="1:23" x14ac:dyDescent="0.25">
      <c r="J15" s="5"/>
    </row>
    <row r="16" spans="1:23" x14ac:dyDescent="0.25">
      <c r="J16" s="5"/>
    </row>
    <row r="17" spans="10:21" x14ac:dyDescent="0.25">
      <c r="J17" s="5"/>
    </row>
    <row r="18" spans="10:21" x14ac:dyDescent="0.25">
      <c r="J18" s="5"/>
    </row>
    <row r="19" spans="10:21" x14ac:dyDescent="0.25">
      <c r="J19" s="5"/>
    </row>
    <row r="20" spans="10:21" x14ac:dyDescent="0.25">
      <c r="J20" s="5"/>
      <c r="O20" s="5"/>
      <c r="P20" s="5"/>
    </row>
    <row r="21" spans="10:21" x14ac:dyDescent="0.25">
      <c r="J21" s="5"/>
      <c r="O21" s="5"/>
      <c r="P21" s="5"/>
    </row>
    <row r="22" spans="10:21" x14ac:dyDescent="0.25">
      <c r="J22" s="5"/>
      <c r="O22" s="5"/>
      <c r="P22" s="5"/>
    </row>
    <row r="23" spans="10:21" x14ac:dyDescent="0.25">
      <c r="J23" s="5"/>
      <c r="O23" s="5"/>
      <c r="P23" s="5"/>
    </row>
    <row r="24" spans="10:21" x14ac:dyDescent="0.25">
      <c r="J24" s="5"/>
      <c r="O24" s="5"/>
      <c r="P24" s="5"/>
    </row>
    <row r="25" spans="10:21" x14ac:dyDescent="0.25">
      <c r="J25" s="5"/>
      <c r="O25" s="5"/>
      <c r="P25" s="5"/>
    </row>
    <row r="26" spans="10:21" x14ac:dyDescent="0.25">
      <c r="J26" s="5"/>
      <c r="O26" s="5"/>
      <c r="P26" s="5"/>
    </row>
    <row r="27" spans="10:21" x14ac:dyDescent="0.25">
      <c r="J27" s="5"/>
      <c r="O27" s="5"/>
      <c r="P27" s="5"/>
    </row>
    <row r="28" spans="10:21" x14ac:dyDescent="0.25">
      <c r="J28" s="5"/>
      <c r="O28" s="5"/>
      <c r="P28" s="5"/>
    </row>
    <row r="29" spans="10:21" x14ac:dyDescent="0.25">
      <c r="J29" s="5"/>
      <c r="N29" s="5"/>
      <c r="O29" s="5"/>
      <c r="P29" s="5"/>
    </row>
    <row r="30" spans="10:21" x14ac:dyDescent="0.25">
      <c r="J30" s="5"/>
      <c r="N30" s="5"/>
      <c r="O30" s="5"/>
      <c r="P30" s="5"/>
      <c r="U30" s="5"/>
    </row>
    <row r="31" spans="10:21" x14ac:dyDescent="0.25">
      <c r="J31" s="5"/>
      <c r="N31" s="5"/>
      <c r="O31" s="5"/>
      <c r="P31" s="5"/>
      <c r="U31" s="5"/>
    </row>
    <row r="32" spans="10:21" x14ac:dyDescent="0.25">
      <c r="J32" s="5"/>
      <c r="N32" s="5"/>
      <c r="O32" s="5"/>
      <c r="P32" s="5"/>
      <c r="U32" s="5"/>
    </row>
    <row r="33" spans="1:21" x14ac:dyDescent="0.25">
      <c r="J33" s="5"/>
      <c r="N33" s="5"/>
      <c r="O33" s="5"/>
      <c r="P33" s="5"/>
      <c r="U33" s="5"/>
    </row>
    <row r="34" spans="1:21" x14ac:dyDescent="0.25">
      <c r="J34" s="5"/>
      <c r="N34" s="5"/>
      <c r="O34" s="5"/>
      <c r="P34" s="5"/>
      <c r="U34" s="5"/>
    </row>
    <row r="35" spans="1:21" x14ac:dyDescent="0.25">
      <c r="J35" s="5"/>
      <c r="N35" s="5"/>
      <c r="O35" s="5"/>
      <c r="P35" s="5"/>
      <c r="R35" s="5"/>
      <c r="U35" s="5"/>
    </row>
    <row r="36" spans="1:21" x14ac:dyDescent="0.25">
      <c r="N36" s="5"/>
      <c r="O36" s="5"/>
      <c r="P36" s="5"/>
      <c r="R36" s="5"/>
      <c r="U36" s="5"/>
    </row>
    <row r="37" spans="1:21" x14ac:dyDescent="0.25">
      <c r="N37" s="5"/>
      <c r="U37" s="5"/>
    </row>
    <row r="38" spans="1:21" x14ac:dyDescent="0.25">
      <c r="U38" s="5"/>
    </row>
    <row r="39" spans="1:21" x14ac:dyDescent="0.25">
      <c r="A39" s="4" t="s">
        <v>15</v>
      </c>
    </row>
    <row r="40" spans="1:21" x14ac:dyDescent="0.25">
      <c r="A40" s="4" t="s">
        <v>18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</vt:lpstr>
      <vt:lpstr>Liquid</vt:lpstr>
      <vt:lpstr>Portfolio</vt:lpstr>
      <vt:lpstr>TokenPrices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2021-09-26T18:13:45Z</dcterms:created>
  <dcterms:modified xsi:type="dcterms:W3CDTF">2021-09-26T18:14:27Z</dcterms:modified>
</cp:coreProperties>
</file>