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390" windowHeight="4065"/>
  </bookViews>
  <sheets>
    <sheet name="Hotel" sheetId="1" r:id="rId1"/>
  </sheets>
  <definedNames>
    <definedName name="Administration">Hotel!$B$26:$N$26</definedName>
    <definedName name="Advertising">Hotel!$B$27:$N$27</definedName>
    <definedName name="April">Hotel!$E$4:$E$29</definedName>
    <definedName name="August">Hotel!$I$4:$I$29</definedName>
    <definedName name="Bar">Hotel!$B$10:$N$10</definedName>
    <definedName name="Bar_Supplies">Hotel!$B$17:$N$17</definedName>
    <definedName name="December">Hotel!$M$4:$M$29</definedName>
    <definedName name="Double_Rooms">Hotel!$B$5:$N$5</definedName>
    <definedName name="Electricity">Hotel!$B$23:$N$23</definedName>
    <definedName name="Family_Rooms">Hotel!$B$7:$N$7</definedName>
    <definedName name="February">Hotel!$C$4:$C$29</definedName>
    <definedName name="Food">Hotel!$B$16:$N$16</definedName>
    <definedName name="Function_Rooms">Hotel!$B$8:$N$8</definedName>
    <definedName name="Games_Machines">Hotel!$B$11:$N$11</definedName>
    <definedName name="Gas">Hotel!$B$21:$N$21</definedName>
    <definedName name="Gross_Profit">Hotel!$B$29:$N$29</definedName>
    <definedName name="Insurance">Hotel!$B$25:$N$25</definedName>
    <definedName name="January">Hotel!$B$4:$B$29</definedName>
    <definedName name="July">Hotel!$H$4:$H$29</definedName>
    <definedName name="June">Hotel!$G$4:$G$29</definedName>
    <definedName name="Laundry">Hotel!$B$18:$N$18</definedName>
    <definedName name="March">Hotel!$D$4:$D$29</definedName>
    <definedName name="May">Hotel!$F$4:$F$29</definedName>
    <definedName name="Misc.">Hotel!$B$13:$N$13</definedName>
    <definedName name="November">Hotel!$L$4:$L$29</definedName>
    <definedName name="October">Hotel!$K$4:$K$29</definedName>
    <definedName name="Payments">Hotel!$B$15:$N$15</definedName>
    <definedName name="Rates">Hotel!$B$22:$N$22</definedName>
    <definedName name="Receipts">Hotel!$B$4:$N$29</definedName>
    <definedName name="Repairs___Maint.">Hotel!$B$20:$N$20</definedName>
    <definedName name="Restaurant">Hotel!$B$9:$N$9</definedName>
    <definedName name="September">Hotel!$J$4:$J$29</definedName>
    <definedName name="Single_Rooms">Hotel!$B$4:$N$4</definedName>
    <definedName name="Spending">Hotel!$B$28:$N$28</definedName>
    <definedName name="Telecom_Charges">Hotel!$B$19:$N$19</definedName>
    <definedName name="Telephones">Hotel!$B$12:$N$12</definedName>
    <definedName name="TOTAL">Hotel!$N$4:$N$29</definedName>
    <definedName name="Turnover">Hotel!$B$14:$N$14</definedName>
    <definedName name="Twin_Rooms">Hotel!$B$6:$N$6</definedName>
    <definedName name="Wages___NI">Hotel!$B$24:$N$24</definedName>
  </definedNames>
  <calcPr calcId="145621"/>
</workbook>
</file>

<file path=xl/calcChain.xml><?xml version="1.0" encoding="utf-8"?>
<calcChain xmlns="http://schemas.openxmlformats.org/spreadsheetml/2006/main">
  <c r="A36" i="1" l="1"/>
  <c r="A34" i="1"/>
  <c r="A32" i="1"/>
  <c r="C28" i="1"/>
  <c r="C14" i="1"/>
  <c r="C29" i="1" s="1"/>
  <c r="M28" i="1"/>
  <c r="L28" i="1"/>
  <c r="K28" i="1"/>
  <c r="J28" i="1"/>
  <c r="I28" i="1"/>
  <c r="H28" i="1"/>
  <c r="G28" i="1"/>
  <c r="F28" i="1"/>
  <c r="E28" i="1"/>
  <c r="D28" i="1"/>
  <c r="B28" i="1"/>
  <c r="N27" i="1"/>
  <c r="N26" i="1"/>
  <c r="N25" i="1"/>
  <c r="N24" i="1"/>
  <c r="N23" i="1"/>
  <c r="N22" i="1"/>
  <c r="N21" i="1"/>
  <c r="N20" i="1"/>
  <c r="N19" i="1"/>
  <c r="N18" i="1"/>
  <c r="N17" i="1"/>
  <c r="N16" i="1"/>
  <c r="N28" i="1" s="1"/>
  <c r="M14" i="1"/>
  <c r="M29" i="1" s="1"/>
  <c r="L14" i="1"/>
  <c r="L29" i="1" s="1"/>
  <c r="K14" i="1"/>
  <c r="K29" i="1" s="1"/>
  <c r="J14" i="1"/>
  <c r="J29" i="1" s="1"/>
  <c r="I14" i="1"/>
  <c r="I29" i="1" s="1"/>
  <c r="H14" i="1"/>
  <c r="H29" i="1" s="1"/>
  <c r="G14" i="1"/>
  <c r="G29" i="1" s="1"/>
  <c r="F14" i="1"/>
  <c r="F29" i="1" s="1"/>
  <c r="E14" i="1"/>
  <c r="E29" i="1" s="1"/>
  <c r="D14" i="1"/>
  <c r="D29" i="1" s="1"/>
  <c r="B14" i="1"/>
  <c r="B29" i="1" s="1"/>
  <c r="N29" i="1" s="1"/>
  <c r="N13" i="1"/>
  <c r="N12" i="1"/>
  <c r="N11" i="1"/>
  <c r="N10" i="1"/>
  <c r="N9" i="1"/>
  <c r="N8" i="1"/>
  <c r="N7" i="1"/>
  <c r="N6" i="1"/>
  <c r="N5" i="1"/>
  <c r="N4" i="1"/>
  <c r="N14" i="1" s="1"/>
</calcChain>
</file>

<file path=xl/sharedStrings.xml><?xml version="1.0" encoding="utf-8"?>
<sst xmlns="http://schemas.openxmlformats.org/spreadsheetml/2006/main" count="41" uniqueCount="41">
  <si>
    <t>Company Cashflow</t>
  </si>
  <si>
    <t>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</si>
  <si>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</si>
  <si>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</si>
  <si>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</si>
  <si>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</si>
  <si>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</si>
  <si>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</si>
  <si>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</si>
  <si>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</si>
  <si>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</si>
  <si>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</si>
  <si>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</si>
  <si>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</si>
  <si>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</si>
  <si>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</t>
  </si>
  <si>
    <t>Double Rooms</t>
  </si>
  <si>
    <t>Twin Rooms</t>
  </si>
  <si>
    <t>Family Rooms</t>
  </si>
  <si>
    <t>Function Rooms</t>
  </si>
  <si>
    <t>Restaurant</t>
  </si>
  <si>
    <t>Bar</t>
  </si>
  <si>
    <t>Games Machines</t>
  </si>
  <si>
    <t>Telephones</t>
  </si>
  <si>
    <t>Misc.</t>
  </si>
  <si>
    <t>Turnover</t>
  </si>
  <si>
    <t>Payments:</t>
  </si>
  <si>
    <t>Food</t>
  </si>
  <si>
    <t>Bar Supplies</t>
  </si>
  <si>
    <t>Laundry</t>
  </si>
  <si>
    <t>Telecom Charges</t>
  </si>
  <si>
    <t>Repairs &amp; Maint.</t>
  </si>
  <si>
    <t>Gas</t>
  </si>
  <si>
    <t>Rates</t>
  </si>
  <si>
    <t>Electricity</t>
  </si>
  <si>
    <t>Wages / NI</t>
  </si>
  <si>
    <t>Insurance</t>
  </si>
  <si>
    <t>Administration</t>
  </si>
  <si>
    <t>Advertising</t>
  </si>
  <si>
    <t>Spending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</si>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</sst>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£&quot;#,##0_);\(&quot;£&quot;#,##0\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0" applyNumberFormat="1" applyFont="1" applyProtection="1"/>
    <xf numFmtId="166" fontId="1" fillId="0" borderId="0" xfId="0" applyNumberFormat="1" applyFont="1"/>
    <xf numFmtId="166" fontId="1" fillId="0" borderId="1" xfId="0" applyNumberFormat="1" applyFont="1" applyBorder="1" applyProtection="1"/>
    <xf numFmtId="166" fontId="4" fillId="0" borderId="2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36" sqref="D36"/>
    </sheetView>
  </sheetViews>
  <sheetFormatPr defaultRowHeight="15" x14ac:dyDescent="0.25"/>
  <cols>
    <col min="1" max="1" width="16.42578125" customWidth="1"/>
    <col min="2" max="13" width="10.7109375" customWidth="1"/>
    <col min="14" max="14" width="11.7109375" customWidth="1"/>
  </cols>
  <sheetData>
    <row r="1" spans="1:14" ht="18.75" x14ac:dyDescent="0.3">
      <c r="A1" s="2" t="s">
        <v>0</v>
      </c>
    </row>
    <row r="3" spans="1:14" ht="21.75" customHeight="1" x14ac:dyDescent="0.25">
      <c r="A3" s="6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4" x14ac:dyDescent="0.25">
      <c r="A4" s="1" t="s">
        <v>15</v>
      </c>
      <c r="B4" s="8">
        <v>2178.3000000000002</v>
      </c>
      <c r="C4" s="8">
        <v>1653.6</v>
      </c>
      <c r="D4" s="8">
        <v>2607.6</v>
      </c>
      <c r="E4" s="8">
        <v>2528.1</v>
      </c>
      <c r="F4" s="8">
        <v>2766.6</v>
      </c>
      <c r="G4" s="8">
        <v>2973.3</v>
      </c>
      <c r="H4" s="8">
        <v>4277.1000000000004</v>
      </c>
      <c r="I4" s="8">
        <v>4308.8999999999996</v>
      </c>
      <c r="J4" s="8">
        <v>3943.2</v>
      </c>
      <c r="K4" s="8">
        <v>2925.6</v>
      </c>
      <c r="L4" s="8">
        <v>2241.9</v>
      </c>
      <c r="M4" s="8">
        <v>2003.4</v>
      </c>
      <c r="N4" s="8">
        <f>SUM((Single_Rooms January):(Single_Rooms December))</f>
        <v>34407.599999999999</v>
      </c>
    </row>
    <row r="5" spans="1:14" x14ac:dyDescent="0.25">
      <c r="A5" s="1" t="s">
        <v>16</v>
      </c>
      <c r="B5" s="8">
        <v>2129.6999999999998</v>
      </c>
      <c r="C5" s="8">
        <v>2083.9</v>
      </c>
      <c r="D5" s="8">
        <v>3137.3</v>
      </c>
      <c r="E5" s="8">
        <v>4144.8999999999996</v>
      </c>
      <c r="F5" s="8">
        <v>3915.9</v>
      </c>
      <c r="G5" s="8">
        <v>4373.8999999999996</v>
      </c>
      <c r="H5" s="8">
        <v>6366.2</v>
      </c>
      <c r="I5" s="8">
        <v>6663.9</v>
      </c>
      <c r="J5" s="8">
        <v>6022.7</v>
      </c>
      <c r="K5" s="8">
        <v>5198.3</v>
      </c>
      <c r="L5" s="8">
        <v>3022.8</v>
      </c>
      <c r="M5" s="8">
        <v>2152.6</v>
      </c>
      <c r="N5" s="8">
        <f>SUM((Double_Rooms January):(Double_Rooms December))</f>
        <v>49212.1</v>
      </c>
    </row>
    <row r="6" spans="1:14" x14ac:dyDescent="0.25">
      <c r="A6" s="1" t="s">
        <v>17</v>
      </c>
      <c r="B6" s="8">
        <v>1836</v>
      </c>
      <c r="C6" s="8">
        <v>1674</v>
      </c>
      <c r="D6" s="8">
        <v>1917</v>
      </c>
      <c r="E6" s="8">
        <v>2052</v>
      </c>
      <c r="F6" s="8">
        <v>2538</v>
      </c>
      <c r="G6" s="8">
        <v>4563</v>
      </c>
      <c r="H6" s="8">
        <v>4617</v>
      </c>
      <c r="I6" s="8">
        <v>4482</v>
      </c>
      <c r="J6" s="8">
        <v>3861</v>
      </c>
      <c r="K6" s="8">
        <v>2322</v>
      </c>
      <c r="L6" s="8">
        <v>2052</v>
      </c>
      <c r="M6" s="8">
        <v>1890</v>
      </c>
      <c r="N6" s="8">
        <f>SUM((Twin_Rooms January):(Twin_Rooms December))</f>
        <v>33804</v>
      </c>
    </row>
    <row r="7" spans="1:14" x14ac:dyDescent="0.25">
      <c r="A7" s="1" t="s">
        <v>18</v>
      </c>
      <c r="B7" s="8">
        <v>807.3</v>
      </c>
      <c r="C7" s="8">
        <v>777.4</v>
      </c>
      <c r="D7" s="8">
        <v>1285.7</v>
      </c>
      <c r="E7" s="8">
        <v>1435.2</v>
      </c>
      <c r="F7" s="8">
        <v>1136.2</v>
      </c>
      <c r="G7" s="8">
        <v>1913.6</v>
      </c>
      <c r="H7" s="8">
        <v>2451.8000000000002</v>
      </c>
      <c r="I7" s="8">
        <v>2571.4</v>
      </c>
      <c r="J7" s="8">
        <v>1883.7</v>
      </c>
      <c r="K7" s="8">
        <v>1405.3</v>
      </c>
      <c r="L7" s="8">
        <v>926.9</v>
      </c>
      <c r="M7" s="8">
        <v>777.4</v>
      </c>
      <c r="N7" s="8">
        <f>SUM((Family_Rooms January):(Family_Rooms December))</f>
        <v>17371.900000000001</v>
      </c>
    </row>
    <row r="8" spans="1:14" x14ac:dyDescent="0.25">
      <c r="A8" s="1" t="s">
        <v>19</v>
      </c>
      <c r="B8" s="8">
        <v>630</v>
      </c>
      <c r="C8" s="8">
        <v>490</v>
      </c>
      <c r="D8" s="8">
        <v>1505</v>
      </c>
      <c r="E8" s="8">
        <v>1820</v>
      </c>
      <c r="F8" s="8">
        <v>1680</v>
      </c>
      <c r="G8" s="8">
        <v>1505</v>
      </c>
      <c r="H8" s="8">
        <v>1750</v>
      </c>
      <c r="I8" s="8">
        <v>1645</v>
      </c>
      <c r="J8" s="8">
        <v>1820</v>
      </c>
      <c r="K8" s="8">
        <v>1435</v>
      </c>
      <c r="L8" s="8">
        <v>1820</v>
      </c>
      <c r="M8" s="8">
        <v>1925</v>
      </c>
      <c r="N8" s="8">
        <f>SUM((Function_Rooms January):(Function_Rooms December))</f>
        <v>18025</v>
      </c>
    </row>
    <row r="9" spans="1:14" x14ac:dyDescent="0.25">
      <c r="A9" s="1" t="s">
        <v>20</v>
      </c>
      <c r="B9" s="8">
        <v>4376.93</v>
      </c>
      <c r="C9" s="8">
        <v>5738.39</v>
      </c>
      <c r="D9" s="8">
        <v>5492.52</v>
      </c>
      <c r="E9" s="8">
        <v>8762.2199999999993</v>
      </c>
      <c r="F9" s="8">
        <v>8201.82</v>
      </c>
      <c r="G9" s="8">
        <v>8620.65</v>
      </c>
      <c r="H9" s="8">
        <v>8945.93</v>
      </c>
      <c r="I9" s="8">
        <v>7392.03</v>
      </c>
      <c r="J9" s="8">
        <v>7018.48</v>
      </c>
      <c r="K9" s="8">
        <v>5920.33</v>
      </c>
      <c r="L9" s="8">
        <v>9391.0300000000007</v>
      </c>
      <c r="M9" s="8">
        <v>11573.87</v>
      </c>
      <c r="N9" s="8">
        <f>SUM((Restaurant January):(Restaurant December))</f>
        <v>91434.2</v>
      </c>
    </row>
    <row r="10" spans="1:14" x14ac:dyDescent="0.25">
      <c r="A10" s="1" t="s">
        <v>21</v>
      </c>
      <c r="B10" s="8">
        <v>2197.59</v>
      </c>
      <c r="C10" s="8">
        <v>2846.63</v>
      </c>
      <c r="D10" s="8">
        <v>2679.51</v>
      </c>
      <c r="E10" s="8">
        <v>3987.67</v>
      </c>
      <c r="F10" s="8">
        <v>3873.92</v>
      </c>
      <c r="G10" s="8">
        <v>4096.8599999999997</v>
      </c>
      <c r="H10" s="8">
        <v>4427.8999999999996</v>
      </c>
      <c r="I10" s="8">
        <v>4210.93</v>
      </c>
      <c r="J10" s="8">
        <v>4362.92</v>
      </c>
      <c r="K10" s="8">
        <v>3617.84</v>
      </c>
      <c r="L10" s="8">
        <v>3201.05</v>
      </c>
      <c r="M10" s="8">
        <v>5632.74</v>
      </c>
      <c r="N10" s="8">
        <f>SUM((Bar January):(Bar December))</f>
        <v>45135.560000000005</v>
      </c>
    </row>
    <row r="11" spans="1:14" x14ac:dyDescent="0.25">
      <c r="A11" s="1" t="s">
        <v>22</v>
      </c>
      <c r="B11" s="8">
        <v>1026.7</v>
      </c>
      <c r="C11" s="8">
        <v>984.2</v>
      </c>
      <c r="D11" s="8">
        <v>1104.9000000000001</v>
      </c>
      <c r="E11" s="8">
        <v>1246.3</v>
      </c>
      <c r="F11" s="8">
        <v>1107.4000000000001</v>
      </c>
      <c r="G11" s="8">
        <v>1231.0999999999999</v>
      </c>
      <c r="H11" s="8">
        <v>1242.8</v>
      </c>
      <c r="I11" s="8">
        <v>1197.5999999999999</v>
      </c>
      <c r="J11" s="8">
        <v>987.4</v>
      </c>
      <c r="K11" s="8">
        <v>959.9</v>
      </c>
      <c r="L11" s="8">
        <v>897.6</v>
      </c>
      <c r="M11" s="8">
        <v>994.9</v>
      </c>
      <c r="N11" s="8">
        <f>SUM((Games_Machines January):(Games_Machines December))</f>
        <v>12980.8</v>
      </c>
    </row>
    <row r="12" spans="1:14" x14ac:dyDescent="0.25">
      <c r="A12" s="1" t="s">
        <v>23</v>
      </c>
      <c r="B12" s="8">
        <v>167.64</v>
      </c>
      <c r="C12" s="8">
        <v>142.72999999999999</v>
      </c>
      <c r="D12" s="8">
        <v>163.96</v>
      </c>
      <c r="E12" s="8">
        <v>196.04</v>
      </c>
      <c r="F12" s="8">
        <v>173.22</v>
      </c>
      <c r="G12" s="8">
        <v>188.94</v>
      </c>
      <c r="H12" s="8">
        <v>217.93</v>
      </c>
      <c r="I12" s="8">
        <v>234.56</v>
      </c>
      <c r="J12" s="8">
        <v>205.81</v>
      </c>
      <c r="K12" s="8">
        <v>172.93</v>
      </c>
      <c r="L12" s="8">
        <v>170.04</v>
      </c>
      <c r="M12" s="8">
        <v>174.05</v>
      </c>
      <c r="N12" s="8">
        <f>SUM((Telephones January):(Telephones December))</f>
        <v>2207.85</v>
      </c>
    </row>
    <row r="13" spans="1:14" x14ac:dyDescent="0.25">
      <c r="A13" s="1" t="s">
        <v>24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f>SUM((Misc. January):(Misc. December))</f>
        <v>0</v>
      </c>
    </row>
    <row r="14" spans="1:14" x14ac:dyDescent="0.25">
      <c r="A14" s="1" t="s">
        <v>25</v>
      </c>
      <c r="B14" s="8">
        <f>SUM((Single_Rooms January):(Misc. January))</f>
        <v>15350.16</v>
      </c>
      <c r="C14" s="8">
        <f>SUM((Single_Rooms February):(Misc. February))</f>
        <v>16390.850000000002</v>
      </c>
      <c r="D14" s="8">
        <f>SUM((Single_Rooms March):(Misc. March))</f>
        <v>19893.490000000002</v>
      </c>
      <c r="E14" s="8">
        <f>SUM((Single_Rooms April):(Misc. April))</f>
        <v>26172.429999999997</v>
      </c>
      <c r="F14" s="8">
        <f>SUM((Single_Rooms May):(Misc. May))</f>
        <v>25393.060000000005</v>
      </c>
      <c r="G14" s="8">
        <f>SUM((Single_Rooms June):(Misc. June))</f>
        <v>29466.35</v>
      </c>
      <c r="H14" s="8">
        <f>SUM((Single_Rooms July):(Misc. July))</f>
        <v>34296.660000000003</v>
      </c>
      <c r="I14" s="8">
        <f>SUM((Single_Rooms August):(Misc. August))</f>
        <v>32706.32</v>
      </c>
      <c r="J14" s="8">
        <f>SUM((Single_Rooms September):(Misc. September))</f>
        <v>30105.210000000003</v>
      </c>
      <c r="K14" s="8">
        <f>SUM((Single_Rooms October):(Misc. October))</f>
        <v>23957.200000000001</v>
      </c>
      <c r="L14" s="8">
        <f>SUM((Single_Rooms November):(Misc. November))</f>
        <v>23723.32</v>
      </c>
      <c r="M14" s="8">
        <f>SUM((Single_Rooms December):(Misc. December))</f>
        <v>27123.960000000003</v>
      </c>
      <c r="N14" s="8">
        <f>SUM((Single_Rooms TOTAL):(Misc. TOTAL))</f>
        <v>304579.00999999995</v>
      </c>
    </row>
    <row r="15" spans="1:14" ht="22.5" customHeight="1" x14ac:dyDescent="0.25">
      <c r="A15" s="7" t="s">
        <v>26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1" t="s">
        <v>27</v>
      </c>
      <c r="B16" s="8">
        <v>2196.48</v>
      </c>
      <c r="C16" s="8">
        <v>2853.05</v>
      </c>
      <c r="D16" s="8">
        <v>3421.82</v>
      </c>
      <c r="E16" s="8">
        <v>5219.83</v>
      </c>
      <c r="F16" s="8">
        <v>4832.93</v>
      </c>
      <c r="G16" s="8">
        <v>5164.04</v>
      </c>
      <c r="H16" s="8">
        <v>5785.93</v>
      </c>
      <c r="I16" s="8">
        <v>4038.62</v>
      </c>
      <c r="J16" s="8">
        <v>3926.2</v>
      </c>
      <c r="K16" s="8">
        <v>2749.38</v>
      </c>
      <c r="L16" s="8">
        <v>5183.72</v>
      </c>
      <c r="M16" s="8">
        <v>7843.57</v>
      </c>
      <c r="N16" s="8">
        <f>SUM((Food January):(Food December))</f>
        <v>53215.57</v>
      </c>
    </row>
    <row r="17" spans="1:14" x14ac:dyDescent="0.25">
      <c r="A17" s="1" t="s">
        <v>28</v>
      </c>
      <c r="B17" s="8">
        <v>1342.08</v>
      </c>
      <c r="C17" s="8">
        <v>1895.48</v>
      </c>
      <c r="D17" s="8">
        <v>1745.83</v>
      </c>
      <c r="E17" s="8">
        <v>2672.93</v>
      </c>
      <c r="F17" s="8">
        <v>2394.84</v>
      </c>
      <c r="G17" s="8">
        <v>2786.96</v>
      </c>
      <c r="H17" s="8">
        <v>3164.93</v>
      </c>
      <c r="I17" s="8">
        <v>2067.69</v>
      </c>
      <c r="J17" s="8">
        <v>2262.2199999999998</v>
      </c>
      <c r="K17" s="8">
        <v>1863.04</v>
      </c>
      <c r="L17" s="8">
        <v>1673.82</v>
      </c>
      <c r="M17" s="8">
        <v>3082.84</v>
      </c>
      <c r="N17" s="8">
        <f>SUM((Bar_Supplies January):(Bar_Supplies December))</f>
        <v>26952.66</v>
      </c>
    </row>
    <row r="18" spans="1:14" x14ac:dyDescent="0.25">
      <c r="A18" s="1" t="s">
        <v>29</v>
      </c>
      <c r="B18" s="8">
        <v>462</v>
      </c>
      <c r="C18" s="8">
        <v>427</v>
      </c>
      <c r="D18" s="8">
        <v>538</v>
      </c>
      <c r="E18" s="8">
        <v>657.42</v>
      </c>
      <c r="F18" s="8">
        <v>604.37</v>
      </c>
      <c r="G18" s="8">
        <v>687.52</v>
      </c>
      <c r="H18" s="8">
        <v>853.69</v>
      </c>
      <c r="I18" s="8">
        <v>634.62</v>
      </c>
      <c r="J18" s="8">
        <v>555.54999999999995</v>
      </c>
      <c r="K18" s="8">
        <v>375.58</v>
      </c>
      <c r="L18" s="8">
        <v>274.83</v>
      </c>
      <c r="M18" s="8">
        <v>186.95</v>
      </c>
      <c r="N18" s="8">
        <f>SUM((Laundry January):(Laundry December))</f>
        <v>6257.53</v>
      </c>
    </row>
    <row r="19" spans="1:14" x14ac:dyDescent="0.25">
      <c r="A19" s="1" t="s">
        <v>30</v>
      </c>
      <c r="B19" s="8">
        <v>600</v>
      </c>
      <c r="C19" s="8">
        <v>0</v>
      </c>
      <c r="D19" s="8">
        <v>0</v>
      </c>
      <c r="E19" s="8">
        <v>897.95</v>
      </c>
      <c r="F19" s="8">
        <v>0</v>
      </c>
      <c r="G19" s="8">
        <v>0</v>
      </c>
      <c r="H19" s="8">
        <v>1094.96</v>
      </c>
      <c r="I19" s="8">
        <v>0</v>
      </c>
      <c r="J19" s="8">
        <v>0</v>
      </c>
      <c r="K19" s="8">
        <v>569.35</v>
      </c>
      <c r="L19" s="8">
        <v>0</v>
      </c>
      <c r="M19" s="8">
        <v>0</v>
      </c>
      <c r="N19" s="8">
        <f>SUM((Telecom_Charges January):(Telecom_Charges December))</f>
        <v>3162.2599999999998</v>
      </c>
    </row>
    <row r="20" spans="1:14" x14ac:dyDescent="0.25">
      <c r="A20" s="1" t="s">
        <v>31</v>
      </c>
      <c r="B20" s="8">
        <v>326.97000000000003</v>
      </c>
      <c r="C20" s="8">
        <v>268.60000000000002</v>
      </c>
      <c r="D20" s="8">
        <v>578.85</v>
      </c>
      <c r="E20" s="8">
        <v>1296.83</v>
      </c>
      <c r="F20" s="8">
        <v>1073.93</v>
      </c>
      <c r="G20" s="8">
        <v>857.93</v>
      </c>
      <c r="H20" s="8">
        <v>1146.95</v>
      </c>
      <c r="I20" s="8">
        <v>987.65</v>
      </c>
      <c r="J20" s="8">
        <v>1276.42</v>
      </c>
      <c r="K20" s="8">
        <v>849.37</v>
      </c>
      <c r="L20" s="8">
        <v>654.32000000000005</v>
      </c>
      <c r="M20" s="8">
        <v>521.92999999999995</v>
      </c>
      <c r="N20" s="8">
        <f>SUM((Repairs___Maint. January):(Repairs___Maint. December))</f>
        <v>9839.75</v>
      </c>
    </row>
    <row r="21" spans="1:14" x14ac:dyDescent="0.25">
      <c r="A21" s="1" t="s">
        <v>32</v>
      </c>
      <c r="B21" s="8">
        <v>0</v>
      </c>
      <c r="C21" s="8">
        <v>0</v>
      </c>
      <c r="D21" s="8">
        <v>786.58</v>
      </c>
      <c r="E21" s="8">
        <v>0</v>
      </c>
      <c r="F21" s="8">
        <v>0</v>
      </c>
      <c r="G21" s="8">
        <v>786.58</v>
      </c>
      <c r="H21" s="8">
        <v>0</v>
      </c>
      <c r="I21" s="8">
        <v>0</v>
      </c>
      <c r="J21" s="8">
        <v>984.38</v>
      </c>
      <c r="K21" s="8">
        <v>0</v>
      </c>
      <c r="L21" s="8">
        <v>0</v>
      </c>
      <c r="M21" s="8">
        <v>739.84</v>
      </c>
      <c r="N21" s="8">
        <f>SUM((Gas January):(Gas December))</f>
        <v>3297.38</v>
      </c>
    </row>
    <row r="22" spans="1:14" x14ac:dyDescent="0.25">
      <c r="A22" s="1" t="s">
        <v>33</v>
      </c>
      <c r="B22" s="8">
        <v>1205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1205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f>SUM((Rates January):(Rates December))</f>
        <v>2410</v>
      </c>
    </row>
    <row r="23" spans="1:14" x14ac:dyDescent="0.25">
      <c r="A23" s="1" t="s">
        <v>34</v>
      </c>
      <c r="B23" s="8">
        <v>0</v>
      </c>
      <c r="C23" s="8">
        <v>1786.63</v>
      </c>
      <c r="D23" s="8">
        <v>0</v>
      </c>
      <c r="E23" s="8">
        <v>0</v>
      </c>
      <c r="F23" s="8">
        <v>1856.47</v>
      </c>
      <c r="G23" s="8">
        <v>0</v>
      </c>
      <c r="H23" s="8">
        <v>0</v>
      </c>
      <c r="I23" s="8">
        <v>1663.48</v>
      </c>
      <c r="J23" s="8">
        <v>0</v>
      </c>
      <c r="K23" s="8">
        <v>0</v>
      </c>
      <c r="L23" s="8">
        <v>1205.8399999999999</v>
      </c>
      <c r="M23" s="8">
        <v>0</v>
      </c>
      <c r="N23" s="8">
        <f>SUM((Electricity January):(Electricity December))</f>
        <v>6512.42</v>
      </c>
    </row>
    <row r="24" spans="1:14" x14ac:dyDescent="0.25">
      <c r="A24" s="1" t="s">
        <v>35</v>
      </c>
      <c r="B24" s="8">
        <v>4276.8</v>
      </c>
      <c r="C24" s="8">
        <v>4276.8</v>
      </c>
      <c r="D24" s="8">
        <v>4276.8</v>
      </c>
      <c r="E24" s="8">
        <v>5793.85</v>
      </c>
      <c r="F24" s="8">
        <v>5042.8500000000004</v>
      </c>
      <c r="G24" s="8">
        <v>5042.8500000000004</v>
      </c>
      <c r="H24" s="8">
        <v>6137.63</v>
      </c>
      <c r="I24" s="8">
        <v>6042.93</v>
      </c>
      <c r="J24" s="8">
        <v>5253.64</v>
      </c>
      <c r="K24" s="8">
        <v>4276.8</v>
      </c>
      <c r="L24" s="8">
        <v>4276.8</v>
      </c>
      <c r="M24" s="8">
        <v>5463.94</v>
      </c>
      <c r="N24" s="8">
        <f>SUM((Wages___NI January):(Wages___NI December))</f>
        <v>60161.69</v>
      </c>
    </row>
    <row r="25" spans="1:14" x14ac:dyDescent="0.25">
      <c r="A25" s="1" t="s">
        <v>36</v>
      </c>
      <c r="B25" s="8">
        <v>2576</v>
      </c>
      <c r="C25" s="8">
        <v>0</v>
      </c>
      <c r="D25" s="8">
        <v>0</v>
      </c>
      <c r="E25" s="8">
        <v>0</v>
      </c>
      <c r="F25" s="8">
        <v>0</v>
      </c>
      <c r="G25" s="8">
        <v>1394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f>SUM((Insurance January):(Insurance December))</f>
        <v>3970</v>
      </c>
    </row>
    <row r="26" spans="1:14" x14ac:dyDescent="0.25">
      <c r="A26" s="1" t="s">
        <v>37</v>
      </c>
      <c r="B26" s="8">
        <v>376.86</v>
      </c>
      <c r="C26" s="8">
        <v>346.21</v>
      </c>
      <c r="D26" s="8">
        <v>438.56</v>
      </c>
      <c r="E26" s="8">
        <v>557.94000000000005</v>
      </c>
      <c r="F26" s="8">
        <v>529.15</v>
      </c>
      <c r="G26" s="8">
        <v>589.04999999999995</v>
      </c>
      <c r="H26" s="8">
        <v>634.53</v>
      </c>
      <c r="I26" s="8">
        <v>548.23</v>
      </c>
      <c r="J26" s="8">
        <v>553.04</v>
      </c>
      <c r="K26" s="8">
        <v>429.51</v>
      </c>
      <c r="L26" s="8">
        <v>372.48</v>
      </c>
      <c r="M26" s="8">
        <v>501.01</v>
      </c>
      <c r="N26" s="8">
        <f>SUM((Administration January):(Administration December))</f>
        <v>5876.57</v>
      </c>
    </row>
    <row r="27" spans="1:14" x14ac:dyDescent="0.25">
      <c r="A27" s="3" t="s">
        <v>38</v>
      </c>
      <c r="B27" s="10">
        <v>200</v>
      </c>
      <c r="C27" s="10">
        <v>250</v>
      </c>
      <c r="D27" s="10">
        <v>250</v>
      </c>
      <c r="E27" s="10">
        <v>1000</v>
      </c>
      <c r="F27" s="10">
        <v>1000</v>
      </c>
      <c r="G27" s="10">
        <v>1200</v>
      </c>
      <c r="H27" s="10">
        <v>1200</v>
      </c>
      <c r="I27" s="10">
        <v>800</v>
      </c>
      <c r="J27" s="10">
        <v>400</v>
      </c>
      <c r="K27" s="10">
        <v>400</v>
      </c>
      <c r="L27" s="10">
        <v>650</v>
      </c>
      <c r="M27" s="10">
        <v>700</v>
      </c>
      <c r="N27" s="10">
        <f>SUM((Advertising January):(Advertising December))</f>
        <v>8050</v>
      </c>
    </row>
    <row r="28" spans="1:14" ht="20.25" customHeight="1" x14ac:dyDescent="0.25">
      <c r="A28" s="1" t="s">
        <v>39</v>
      </c>
      <c r="B28" s="8">
        <f>SUM((Food January):(Advertising January))</f>
        <v>13562.19</v>
      </c>
      <c r="C28" s="8">
        <f>SUM((Food February):(Advertising February))</f>
        <v>12103.77</v>
      </c>
      <c r="D28" s="8">
        <f>SUM((Food March):(Advertising March))</f>
        <v>12036.44</v>
      </c>
      <c r="E28" s="8">
        <f>SUM((Food April):(Advertising April))</f>
        <v>18096.75</v>
      </c>
      <c r="F28" s="8">
        <f>SUM((Food May):(Advertising May))</f>
        <v>17334.54</v>
      </c>
      <c r="G28" s="8">
        <f>SUM((Food June):(Advertising June))</f>
        <v>18508.93</v>
      </c>
      <c r="H28" s="8">
        <f>SUM((Food July):(Advertising July))</f>
        <v>21223.620000000003</v>
      </c>
      <c r="I28" s="8">
        <f>SUM((Food August):(Advertising August))</f>
        <v>16783.22</v>
      </c>
      <c r="J28" s="8">
        <f>SUM((Food September):(Advertising September))</f>
        <v>15211.45</v>
      </c>
      <c r="K28" s="8">
        <f>SUM((Food October):(Advertising October))</f>
        <v>11513.03</v>
      </c>
      <c r="L28" s="8">
        <f>SUM((Food November):(Advertising November))</f>
        <v>14291.809999999998</v>
      </c>
      <c r="M28" s="8">
        <f>SUM((Food December):(Advertising December))</f>
        <v>19040.079999999998</v>
      </c>
      <c r="N28" s="8">
        <f>SUM((Food TOTAL):(Advertising TOTAL))</f>
        <v>189705.83000000002</v>
      </c>
    </row>
    <row r="29" spans="1:14" ht="19.5" customHeight="1" thickBot="1" x14ac:dyDescent="0.3">
      <c r="A29" s="5" t="s">
        <v>40</v>
      </c>
      <c r="B29" s="11">
        <f>Turnover-Spending</f>
        <v>1787.9699999999993</v>
      </c>
      <c r="C29" s="11">
        <f>Turnover-Spending</f>
        <v>4287.0800000000017</v>
      </c>
      <c r="D29" s="11">
        <f>Turnover-Spending</f>
        <v>7857.0500000000011</v>
      </c>
      <c r="E29" s="11">
        <f>Turnover-Spending</f>
        <v>8075.6799999999967</v>
      </c>
      <c r="F29" s="11">
        <f>Turnover-Spending</f>
        <v>8058.5200000000041</v>
      </c>
      <c r="G29" s="11">
        <f>Turnover-Spending</f>
        <v>10957.419999999998</v>
      </c>
      <c r="H29" s="11">
        <f>Turnover-Spending</f>
        <v>13073.04</v>
      </c>
      <c r="I29" s="11">
        <f>Turnover-Spending</f>
        <v>15923.099999999999</v>
      </c>
      <c r="J29" s="11">
        <f>Turnover-Spending</f>
        <v>14893.760000000002</v>
      </c>
      <c r="K29" s="11">
        <f>Turnover-Spending</f>
        <v>12444.17</v>
      </c>
      <c r="L29" s="11">
        <f>Turnover-Spending</f>
        <v>9431.510000000002</v>
      </c>
      <c r="M29" s="11">
        <f>Turnover-Spending</f>
        <v>8083.8800000000047</v>
      </c>
      <c r="N29" s="11">
        <f>Gross_Profit January</f>
        <v>1787.9699999999993</v>
      </c>
    </row>
    <row r="30" spans="1:14" ht="15.75" thickTop="1" x14ac:dyDescent="0.25"/>
    <row r="32" spans="1:14" x14ac:dyDescent="0.25">
      <c r="A32">
        <f>September Bar</f>
        <v>4362.92</v>
      </c>
    </row>
    <row r="34" spans="1:1" x14ac:dyDescent="0.25">
      <c r="A34">
        <f>Function_Rooms December</f>
        <v>1925</v>
      </c>
    </row>
    <row r="36" spans="1:1" x14ac:dyDescent="0.25">
      <c r="A36">
        <f>Turnover July - Spending July</f>
        <v>13073.04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40</vt:i4>
      </vt:variant>
    </vt:vector>
  </HeadingPairs>
  <TitlesOfParts>
    <vt:vector size="41" baseType="lpstr">
      <vt:lpstr>Hotel</vt:lpstr>
      <vt:lpstr>Administration</vt:lpstr>
      <vt:lpstr>Advertising</vt:lpstr>
      <vt:lpstr>April</vt:lpstr>
      <vt:lpstr>August</vt:lpstr>
      <vt:lpstr>Bar</vt:lpstr>
      <vt:lpstr>Bar_Supplies</vt:lpstr>
      <vt:lpstr>December</vt:lpstr>
      <vt:lpstr>Double_Rooms</vt:lpstr>
      <vt:lpstr>Electricity</vt:lpstr>
      <vt:lpstr>Family_Rooms</vt:lpstr>
      <vt:lpstr>February</vt:lpstr>
      <vt:lpstr>Food</vt:lpstr>
      <vt:lpstr>Function_Rooms</vt:lpstr>
      <vt:lpstr>Games_Machines</vt:lpstr>
      <vt:lpstr>Gas</vt:lpstr>
      <vt:lpstr>Gross_Profit</vt:lpstr>
      <vt:lpstr>Insurance</vt:lpstr>
      <vt:lpstr>January</vt:lpstr>
      <vt:lpstr>July</vt:lpstr>
      <vt:lpstr>June</vt:lpstr>
      <vt:lpstr>Laundry</vt:lpstr>
      <vt:lpstr>March</vt:lpstr>
      <vt:lpstr>May</vt:lpstr>
      <vt:lpstr>Misc.</vt:lpstr>
      <vt:lpstr>November</vt:lpstr>
      <vt:lpstr>October</vt:lpstr>
      <vt:lpstr>Payments</vt:lpstr>
      <vt:lpstr>Rates</vt:lpstr>
      <vt:lpstr>Receipts</vt:lpstr>
      <vt:lpstr>Repairs___Maint.</vt:lpstr>
      <vt:lpstr>Restaurant</vt:lpstr>
      <vt:lpstr>September</vt:lpstr>
      <vt:lpstr>Single_Rooms</vt:lpstr>
      <vt:lpstr>Spending</vt:lpstr>
      <vt:lpstr>Telecom_Charges</vt:lpstr>
      <vt:lpstr>Telephones</vt:lpstr>
      <vt:lpstr>TOTAL</vt:lpstr>
      <vt:lpstr>Turnover</vt:lpstr>
      <vt:lpstr>Twin_Rooms</vt:lpstr>
      <vt:lpstr>Wages___NI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Barnacle</dc:creator>
  <cp:lastModifiedBy>Johnpaul McMahon</cp:lastModifiedBy>
  <dcterms:created xsi:type="dcterms:W3CDTF">2010-05-11T14:18:59Z</dcterms:created>
  <dcterms:modified xsi:type="dcterms:W3CDTF">2015-09-22T12:20:01Z</dcterms:modified>
</cp:coreProperties>
</file>