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4605" windowWidth="11970" windowHeight="2370"/>
  </bookViews>
  <sheets>
    <sheet name="Accounts" sheetId="1" r:id="rId1"/>
    <sheet name="Occupancy" sheetId="4" r:id="rId2"/>
    <sheet name="Rates" sheetId="5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14" i="1"/>
  <c r="B30" i="1"/>
  <c r="B3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30" i="1"/>
  <c r="D30" i="1"/>
  <c r="E30" i="1"/>
  <c r="F30" i="1"/>
  <c r="G30" i="1"/>
  <c r="H30" i="1"/>
  <c r="I30" i="1"/>
  <c r="J30" i="1"/>
  <c r="K30" i="1"/>
  <c r="L30" i="1"/>
  <c r="M30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3" i="1"/>
  <c r="N12" i="1"/>
  <c r="N11" i="1"/>
  <c r="N10" i="1"/>
  <c r="N9" i="1"/>
  <c r="N8" i="1"/>
  <c r="N7" i="1"/>
  <c r="N6" i="1"/>
  <c r="N5" i="1"/>
  <c r="N4" i="1"/>
  <c r="C14" i="1"/>
  <c r="D14" i="1"/>
  <c r="E14" i="1"/>
  <c r="F14" i="1"/>
  <c r="G14" i="1"/>
  <c r="H14" i="1"/>
  <c r="I14" i="1"/>
  <c r="J14" i="1"/>
  <c r="K14" i="1"/>
  <c r="L14" i="1"/>
  <c r="M14" i="1"/>
  <c r="N14" i="1"/>
  <c r="B35" i="1"/>
  <c r="C35" i="1"/>
  <c r="C33" i="1"/>
  <c r="D35" i="1"/>
  <c r="D33" i="1"/>
  <c r="E35" i="1"/>
  <c r="E33" i="1"/>
  <c r="F35" i="1"/>
  <c r="F33" i="1"/>
  <c r="G35" i="1"/>
  <c r="G33" i="1"/>
  <c r="H35" i="1"/>
  <c r="H33" i="1"/>
  <c r="I35" i="1"/>
  <c r="I33" i="1"/>
  <c r="J35" i="1"/>
  <c r="J33" i="1"/>
  <c r="K35" i="1"/>
  <c r="K33" i="1"/>
  <c r="L35" i="1"/>
  <c r="L33" i="1"/>
  <c r="M35" i="1"/>
  <c r="M33" i="1"/>
  <c r="N33" i="1"/>
  <c r="N35" i="1"/>
  <c r="C36" i="1"/>
  <c r="D36" i="1"/>
  <c r="E36" i="1"/>
  <c r="F36" i="1"/>
  <c r="G36" i="1"/>
  <c r="H36" i="1"/>
  <c r="I36" i="1"/>
  <c r="J36" i="1"/>
  <c r="K36" i="1"/>
  <c r="L36" i="1"/>
  <c r="M36" i="1"/>
  <c r="D2" i="5"/>
  <c r="B34" i="1"/>
  <c r="B36" i="1"/>
  <c r="N36" i="1"/>
  <c r="O2" i="5"/>
  <c r="N34" i="1"/>
  <c r="O3" i="4"/>
  <c r="O4" i="4"/>
  <c r="O5" i="4"/>
  <c r="O6" i="4"/>
  <c r="O2" i="4"/>
  <c r="N2" i="5"/>
  <c r="M2" i="5"/>
  <c r="L2" i="5"/>
  <c r="K2" i="5"/>
  <c r="J2" i="5"/>
  <c r="I2" i="5"/>
  <c r="H2" i="5"/>
  <c r="G2" i="5"/>
  <c r="F2" i="5"/>
  <c r="E2" i="5"/>
</calcChain>
</file>

<file path=xl/sharedStrings.xml><?xml version="1.0" encoding="utf-8"?>
<sst xmlns="http://schemas.openxmlformats.org/spreadsheetml/2006/main" count="94" uniqueCount="68">
  <si>
    <t>DODGY SPIRES Ltd</t>
  </si>
  <si>
    <t>Receipts: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</si>
  <si>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</si>
  <si>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</si>
  <si>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</si>
  <si>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</si>
  <si>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</si>
  <si>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</si>
  <si>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</si>
  <si>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</si>
  <si>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</si>
  <si>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</si>
  <si>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</si>
  <si>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</si>
  <si>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</si>
  <si>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INCOME:</t>
  </si>
  <si>
    <t>DAILY RATE</t>
  </si>
  <si>
    <t>Jan</t>
  </si>
  <si>
    <t>Feb</t>
  </si>
  <si>
    <t>Aug</t>
  </si>
  <si>
    <t>Sept</t>
  </si>
  <si>
    <t>Oct</t>
  </si>
  <si>
    <t>Nov</t>
  </si>
  <si>
    <t>Dec</t>
  </si>
  <si>
    <t>Single Rooms (10)</t>
  </si>
  <si>
    <t>Single Rooms</t>
  </si>
  <si>
    <t>Double Rooms (10)</t>
  </si>
  <si>
    <t>Double Rooms</t>
  </si>
  <si>
    <t>Twin Rooms    (7)</t>
  </si>
  <si>
    <t>Twin Rooms</t>
  </si>
  <si>
    <t>Family Rooms  (3)</t>
  </si>
  <si>
    <t>Family Rooms</t>
  </si>
  <si>
    <t>Function Rooms</t>
  </si>
  <si>
    <t>Restaurant</t>
  </si>
  <si>
    <t>Bar</t>
  </si>
  <si>
    <t>Games Machines</t>
  </si>
  <si>
    <t>Telephones</t>
  </si>
  <si>
    <t>Misc.</t>
  </si>
  <si>
    <t>Turnover</t>
  </si>
  <si>
    <t>Payments:</t>
  </si>
  <si>
    <t>Total</t>
  </si>
  <si>
    <t>Jan-Mar</t>
  </si>
  <si>
    <t>Apr-Dec</t>
  </si>
  <si>
    <t>Mar</t>
  </si>
  <si>
    <t>Apr</t>
  </si>
  <si>
    <t>Jun</t>
  </si>
  <si>
    <t>Jul</t>
  </si>
  <si>
    <t>Sep</t>
  </si>
  <si>
    <t>Food</t>
  </si>
  <si>
    <t>Tax Rate:</t>
  </si>
  <si>
    <t>Bar Supplies</t>
  </si>
  <si>
    <t>VAT Rate:</t>
  </si>
  <si>
    <t>Laundry</t>
  </si>
  <si>
    <t>Telecom Charges</t>
  </si>
  <si>
    <t>Repairs &amp; Maint.</t>
  </si>
  <si>
    <t>Gas</t>
  </si>
  <si>
    <t>Rates</t>
  </si>
  <si>
    <t>Electricity</t>
  </si>
  <si>
    <t>Wages / NI</t>
  </si>
  <si>
    <t>Insurance</t>
  </si>
  <si>
    <t>Administration</t>
  </si>
  <si>
    <t>Advertising</t>
  </si>
  <si>
    <t>Spending</t>
  </si>
  <si>
    <t>Gross Profit</t>
  </si>
  <si>
    <t>Company Tax</t>
  </si>
  <si>
    <t>VAT</t>
  </si>
  <si>
    <t>Net Profit</t>
  </si>
  <si>
    <t>Accounts for Year Ended Dec 31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</si>
</sst>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0.000"/>
  </numFmts>
  <fonts count="2" x14ac:knownFonts="1">
    <font>
      <sz val="10"/>
      <name val="Arial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fill"/>
    </xf>
    <xf numFmtId="0" fontId="1" fillId="0" borderId="0" xfId="0" applyFont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1" xfId="0" applyBorder="1" applyAlignment="1" applyProtection="1">
      <alignment horizontal="right"/>
    </xf>
    <xf numFmtId="0" fontId="0" fillId="0" borderId="0" xfId="0" applyProtection="1"/>
    <xf numFmtId="164" fontId="1" fillId="0" borderId="0" xfId="0" applyNumberFormat="1" applyFont="1" applyProtection="1">
      <protection locked="0"/>
    </xf>
    <xf numFmtId="164" fontId="0" fillId="0" borderId="0" xfId="0" applyNumberFormat="1" applyProtection="1"/>
    <xf numFmtId="0" fontId="0" fillId="0" borderId="2" xfId="0" applyBorder="1" applyAlignment="1" applyProtection="1">
      <alignment horizontal="left"/>
    </xf>
    <xf numFmtId="164" fontId="0" fillId="0" borderId="2" xfId="0" applyNumberFormat="1" applyBorder="1" applyProtection="1"/>
    <xf numFmtId="0" fontId="0" fillId="0" borderId="1" xfId="0" applyBorder="1" applyAlignment="1">
      <alignment horizontal="right"/>
    </xf>
    <xf numFmtId="0" fontId="0" fillId="0" borderId="3" xfId="0" applyBorder="1" applyAlignment="1" applyProtection="1">
      <alignment horizontal="fill"/>
    </xf>
    <xf numFmtId="0" fontId="0" fillId="0" borderId="4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6" xfId="0" applyBorder="1" applyAlignment="1" applyProtection="1">
      <alignment horizontal="left"/>
    </xf>
    <xf numFmtId="2" fontId="1" fillId="0" borderId="0" xfId="0" applyNumberFormat="1" applyFont="1" applyBorder="1" applyProtection="1">
      <protection locked="0"/>
    </xf>
    <xf numFmtId="2" fontId="0" fillId="0" borderId="0" xfId="0" applyNumberFormat="1" applyBorder="1" applyProtection="1"/>
    <xf numFmtId="2" fontId="0" fillId="0" borderId="7" xfId="0" applyNumberFormat="1" applyBorder="1" applyProtection="1"/>
    <xf numFmtId="0" fontId="0" fillId="0" borderId="8" xfId="0" applyBorder="1" applyAlignment="1" applyProtection="1">
      <alignment horizontal="left"/>
    </xf>
    <xf numFmtId="165" fontId="1" fillId="0" borderId="1" xfId="0" applyNumberFormat="1" applyFont="1" applyBorder="1" applyProtection="1">
      <protection locked="0"/>
    </xf>
    <xf numFmtId="2" fontId="0" fillId="0" borderId="1" xfId="0" applyNumberFormat="1" applyBorder="1" applyProtection="1"/>
    <xf numFmtId="2" fontId="0" fillId="0" borderId="9" xfId="0" applyNumberFormat="1" applyBorder="1" applyProtection="1"/>
    <xf numFmtId="0" fontId="0" fillId="0" borderId="4" xfId="0" applyBorder="1" applyAlignment="1" applyProtection="1">
      <alignment horizontal="left"/>
    </xf>
    <xf numFmtId="164" fontId="0" fillId="0" borderId="4" xfId="0" applyNumberFormat="1" applyBorder="1" applyProtection="1"/>
    <xf numFmtId="164" fontId="0" fillId="0" borderId="0" xfId="0" applyNumberFormat="1" applyAlignment="1" applyProtection="1">
      <alignment horizontal="fill"/>
    </xf>
    <xf numFmtId="0" fontId="0" fillId="0" borderId="10" xfId="0" applyBorder="1" applyAlignment="1" applyProtection="1">
      <alignment horizontal="left"/>
    </xf>
    <xf numFmtId="164" fontId="0" fillId="0" borderId="5" xfId="0" applyNumberFormat="1" applyBorder="1" applyProtection="1"/>
    <xf numFmtId="3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/>
  </sheetViews>
  <sheetFormatPr defaultRowHeight="12.75" x14ac:dyDescent="0.2"/>
  <cols>
    <col min="1" max="1" width="18.5703125" bestFit="1" customWidth="1"/>
    <col min="2" max="12" width="11" customWidth="1"/>
    <col min="13" max="13" width="12.28515625" customWidth="1"/>
    <col min="14" max="15" width="11" customWidth="1"/>
    <col min="16" max="16" width="14.7109375" bestFit="1" customWidth="1"/>
    <col min="17" max="17" width="12.7109375" customWidth="1"/>
    <col min="18" max="29" width="10.85546875" customWidth="1"/>
    <col min="30" max="30" width="15.140625" customWidth="1"/>
  </cols>
  <sheetData>
    <row r="1" spans="1:14" x14ac:dyDescent="0.2">
      <c r="A1" s="1" t="s">
        <v>0</v>
      </c>
      <c r="C1" s="1" t="s">
        <v>67</v>
      </c>
    </row>
    <row r="3" spans="1:14" x14ac:dyDescent="0.2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spans="1:14" x14ac:dyDescent="0.2">
      <c r="A4" s="1" t="s">
        <v>24</v>
      </c>
      <c r="B4" s="7">
        <f>Occupancy!C2*Occupancy!$B$2</f>
        <v>2178.3000000000002</v>
      </c>
      <c r="C4" s="7">
        <f>Occupancy!D2*Occupancy!$B$2</f>
        <v>1653.6000000000001</v>
      </c>
      <c r="D4" s="7">
        <f>Occupancy!E2*Occupancy!$B$2</f>
        <v>2607.6</v>
      </c>
      <c r="E4" s="7">
        <f>Occupancy!F2*Occupancy!$B$2</f>
        <v>2528.1</v>
      </c>
      <c r="F4" s="7">
        <f>Occupancy!G2*Occupancy!$B$2</f>
        <v>2766.6</v>
      </c>
      <c r="G4" s="7">
        <f>Occupancy!H2*Occupancy!$B$2</f>
        <v>2973.3</v>
      </c>
      <c r="H4" s="7">
        <f>Occupancy!I2*Occupancy!$B$2</f>
        <v>4277.1000000000004</v>
      </c>
      <c r="I4" s="7">
        <f>Occupancy!J2*Occupancy!$B$2</f>
        <v>4308.9000000000005</v>
      </c>
      <c r="J4" s="7">
        <f>Occupancy!K2*Occupancy!$B$2</f>
        <v>3943.2000000000003</v>
      </c>
      <c r="K4" s="7">
        <f>Occupancy!L2*Occupancy!$B$2</f>
        <v>2925.6</v>
      </c>
      <c r="L4" s="7">
        <f>Occupancy!M2*Occupancy!$B$2</f>
        <v>2241.9</v>
      </c>
      <c r="M4" s="7">
        <f>Occupancy!N2*Occupancy!$B$2</f>
        <v>2003.4</v>
      </c>
      <c r="N4" s="6">
        <f>SUM(Occupancy!C2:N2)</f>
        <v>2164</v>
      </c>
    </row>
    <row r="5" spans="1:14" x14ac:dyDescent="0.2">
      <c r="A5" s="1" t="s">
        <v>26</v>
      </c>
      <c r="B5" s="7">
        <f>Occupancy!C3*Occupancy!$B$3</f>
        <v>2129.6999999999998</v>
      </c>
      <c r="C5" s="7">
        <f>Occupancy!D3*Occupancy!$B$3</f>
        <v>2083.9</v>
      </c>
      <c r="D5" s="7">
        <f>Occupancy!E3*Occupancy!$B$3</f>
        <v>3137.2999999999997</v>
      </c>
      <c r="E5" s="7">
        <f>Occupancy!F3*Occupancy!$B$3</f>
        <v>4144.8999999999996</v>
      </c>
      <c r="F5" s="7">
        <f>Occupancy!G3*Occupancy!$B$3</f>
        <v>3915.8999999999996</v>
      </c>
      <c r="G5" s="7">
        <f>Occupancy!H3*Occupancy!$B$3</f>
        <v>4373.8999999999996</v>
      </c>
      <c r="H5" s="7">
        <f>Occupancy!I3*Occupancy!$B$3</f>
        <v>6366.2</v>
      </c>
      <c r="I5" s="7">
        <f>Occupancy!J3*Occupancy!$B$3</f>
        <v>6663.9</v>
      </c>
      <c r="J5" s="7">
        <f>Occupancy!K3*Occupancy!$B$3</f>
        <v>6022.7</v>
      </c>
      <c r="K5" s="7">
        <f>Occupancy!L3*Occupancy!$B$3</f>
        <v>5198.2999999999993</v>
      </c>
      <c r="L5" s="7">
        <f>Occupancy!M3*Occupancy!$B$3</f>
        <v>3022.7999999999997</v>
      </c>
      <c r="M5" s="7">
        <f>Occupancy!N3*Occupancy!$B$3</f>
        <v>2152.6</v>
      </c>
      <c r="N5" s="6">
        <f>SUM(Occupancy!C3:N3)</f>
        <v>2149</v>
      </c>
    </row>
    <row r="6" spans="1:14" x14ac:dyDescent="0.2">
      <c r="A6" s="1" t="s">
        <v>28</v>
      </c>
      <c r="B6" s="7">
        <f>Occupancy!C4*Occupancy!$B$4</f>
        <v>918</v>
      </c>
      <c r="C6" s="7">
        <f>Occupancy!D4*Occupancy!$B$4</f>
        <v>837</v>
      </c>
      <c r="D6" s="7">
        <f>Occupancy!E4*Occupancy!$B$4</f>
        <v>958.5</v>
      </c>
      <c r="E6" s="7">
        <f>Occupancy!F4*Occupancy!$B$4</f>
        <v>1026</v>
      </c>
      <c r="F6" s="7">
        <f>Occupancy!G4*Occupancy!$B$4</f>
        <v>1269</v>
      </c>
      <c r="G6" s="7">
        <f>Occupancy!H4*Occupancy!$B$4</f>
        <v>2281.5</v>
      </c>
      <c r="H6" s="7">
        <f>Occupancy!I4*Occupancy!$B$4</f>
        <v>2308.5</v>
      </c>
      <c r="I6" s="7">
        <f>Occupancy!J4*Occupancy!$B$4</f>
        <v>2241</v>
      </c>
      <c r="J6" s="7">
        <f>Occupancy!K4*Occupancy!$B$4</f>
        <v>1930.5</v>
      </c>
      <c r="K6" s="7">
        <f>Occupancy!L4*Occupancy!$B$4</f>
        <v>1161</v>
      </c>
      <c r="L6" s="7">
        <f>Occupancy!M4*Occupancy!$B$4</f>
        <v>1026</v>
      </c>
      <c r="M6" s="7">
        <f>Occupancy!N4*Occupancy!$B$4</f>
        <v>945</v>
      </c>
      <c r="N6" s="6">
        <f>SUM(Occupancy!C4:N4)</f>
        <v>1252</v>
      </c>
    </row>
    <row r="7" spans="1:14" x14ac:dyDescent="0.2">
      <c r="A7" s="1" t="s">
        <v>30</v>
      </c>
      <c r="B7" s="7">
        <f>Occupancy!C5*Occupancy!$B$5</f>
        <v>807.3</v>
      </c>
      <c r="C7" s="7">
        <f>Occupancy!D5*Occupancy!$B$5</f>
        <v>777.4</v>
      </c>
      <c r="D7" s="7">
        <f>Occupancy!E5*Occupancy!$B$5</f>
        <v>1285.7</v>
      </c>
      <c r="E7" s="7">
        <f>Occupancy!F5*Occupancy!$B$5</f>
        <v>1435.1999999999998</v>
      </c>
      <c r="F7" s="7">
        <f>Occupancy!G5*Occupancy!$B$5</f>
        <v>1136.2</v>
      </c>
      <c r="G7" s="7">
        <f>Occupancy!H5*Occupancy!$B$5</f>
        <v>1913.6</v>
      </c>
      <c r="H7" s="7">
        <f>Occupancy!I5*Occupancy!$B$5</f>
        <v>2451.7999999999997</v>
      </c>
      <c r="I7" s="7">
        <f>Occupancy!J5*Occupancy!$B$5</f>
        <v>2571.4</v>
      </c>
      <c r="J7" s="7">
        <f>Occupancy!K5*Occupancy!$B$5</f>
        <v>1883.6999999999998</v>
      </c>
      <c r="K7" s="7">
        <f>Occupancy!L5*Occupancy!$B$5</f>
        <v>1405.3</v>
      </c>
      <c r="L7" s="7">
        <f>Occupancy!M5*Occupancy!$B$5</f>
        <v>926.9</v>
      </c>
      <c r="M7" s="7">
        <f>Occupancy!N5*Occupancy!$B$5</f>
        <v>777.4</v>
      </c>
      <c r="N7" s="6">
        <f>SUM(Occupancy!C5:N5)</f>
        <v>581</v>
      </c>
    </row>
    <row r="8" spans="1:14" x14ac:dyDescent="0.2">
      <c r="A8" s="1" t="s">
        <v>32</v>
      </c>
      <c r="B8" s="7">
        <f>Occupancy!C6*Occupancy!$B$6</f>
        <v>630</v>
      </c>
      <c r="C8" s="7">
        <f>Occupancy!D6*Occupancy!$B$6</f>
        <v>490</v>
      </c>
      <c r="D8" s="7">
        <f>Occupancy!E6*Occupancy!$B$6</f>
        <v>1505</v>
      </c>
      <c r="E8" s="7">
        <f>Occupancy!F6*Occupancy!$B$6</f>
        <v>1820</v>
      </c>
      <c r="F8" s="7">
        <f>Occupancy!G6*Occupancy!$B$6</f>
        <v>1680</v>
      </c>
      <c r="G8" s="7">
        <f>Occupancy!H6*Occupancy!$B$6</f>
        <v>1505</v>
      </c>
      <c r="H8" s="7">
        <f>Occupancy!I6*Occupancy!$B$6</f>
        <v>1750</v>
      </c>
      <c r="I8" s="7">
        <f>Occupancy!J6*Occupancy!$B$6</f>
        <v>1645</v>
      </c>
      <c r="J8" s="7">
        <f>Occupancy!K6*Occupancy!$B$6</f>
        <v>1820</v>
      </c>
      <c r="K8" s="7">
        <f>Occupancy!L6*Occupancy!$B$6</f>
        <v>1435</v>
      </c>
      <c r="L8" s="7">
        <f>Occupancy!M6*Occupancy!$B$6</f>
        <v>1820</v>
      </c>
      <c r="M8" s="7">
        <f>Occupancy!N6*Occupancy!$B$6</f>
        <v>1925</v>
      </c>
      <c r="N8" s="6">
        <f>SUM(Occupancy!C6:N6)</f>
        <v>515</v>
      </c>
    </row>
    <row r="9" spans="1:14" x14ac:dyDescent="0.2">
      <c r="A9" s="1" t="s">
        <v>33</v>
      </c>
      <c r="B9" s="7">
        <v>4376.93</v>
      </c>
      <c r="C9" s="7">
        <v>5738.39</v>
      </c>
      <c r="D9" s="7">
        <v>5492.52</v>
      </c>
      <c r="E9" s="7">
        <v>8762.2199999999993</v>
      </c>
      <c r="F9" s="7">
        <v>8201.82</v>
      </c>
      <c r="G9" s="7">
        <v>8620.65</v>
      </c>
      <c r="H9" s="7">
        <v>8945.93</v>
      </c>
      <c r="I9" s="7">
        <v>7392.03</v>
      </c>
      <c r="J9" s="7">
        <v>7018.48</v>
      </c>
      <c r="K9" s="7">
        <v>5920.33</v>
      </c>
      <c r="L9" s="7">
        <v>9391.0300000000007</v>
      </c>
      <c r="M9" s="7">
        <v>11573.87</v>
      </c>
      <c r="N9" s="8">
        <f t="shared" ref="N9:N14" si="0">SUM(B9:M9)</f>
        <v>91434.2</v>
      </c>
    </row>
    <row r="10" spans="1:14" x14ac:dyDescent="0.2">
      <c r="A10" s="1" t="s">
        <v>34</v>
      </c>
      <c r="B10" s="7">
        <v>2197.59</v>
      </c>
      <c r="C10" s="7">
        <v>2846.63</v>
      </c>
      <c r="D10" s="7">
        <v>2679.51</v>
      </c>
      <c r="E10" s="7">
        <v>3987.67</v>
      </c>
      <c r="F10" s="7">
        <v>3873.92</v>
      </c>
      <c r="G10" s="7">
        <v>4096.8599999999997</v>
      </c>
      <c r="H10" s="7">
        <v>4427.8999999999996</v>
      </c>
      <c r="I10" s="7">
        <v>4210.93</v>
      </c>
      <c r="J10" s="7">
        <v>4362.92</v>
      </c>
      <c r="K10" s="7">
        <v>3617.84</v>
      </c>
      <c r="L10" s="7">
        <v>3201.05</v>
      </c>
      <c r="M10" s="7">
        <v>5632.74</v>
      </c>
      <c r="N10" s="8">
        <f t="shared" si="0"/>
        <v>45135.560000000005</v>
      </c>
    </row>
    <row r="11" spans="1:14" x14ac:dyDescent="0.2">
      <c r="A11" s="1" t="s">
        <v>35</v>
      </c>
      <c r="B11" s="7">
        <v>1026.7</v>
      </c>
      <c r="C11" s="7">
        <v>984.2</v>
      </c>
      <c r="D11" s="7">
        <v>1104.9000000000001</v>
      </c>
      <c r="E11" s="7">
        <v>1246.3</v>
      </c>
      <c r="F11" s="7">
        <v>1107.4000000000001</v>
      </c>
      <c r="G11" s="7">
        <v>1231.0999999999999</v>
      </c>
      <c r="H11" s="7">
        <v>1242.8</v>
      </c>
      <c r="I11" s="7">
        <v>1197.5999999999999</v>
      </c>
      <c r="J11" s="7">
        <v>987.4</v>
      </c>
      <c r="K11" s="7">
        <v>959.9</v>
      </c>
      <c r="L11" s="7">
        <v>897.6</v>
      </c>
      <c r="M11" s="7">
        <v>994.9</v>
      </c>
      <c r="N11" s="8">
        <f t="shared" si="0"/>
        <v>12980.8</v>
      </c>
    </row>
    <row r="12" spans="1:14" x14ac:dyDescent="0.2">
      <c r="A12" s="1" t="s">
        <v>36</v>
      </c>
      <c r="B12" s="7">
        <v>167.64</v>
      </c>
      <c r="C12" s="7">
        <v>142.72999999999999</v>
      </c>
      <c r="D12" s="7">
        <v>163.96</v>
      </c>
      <c r="E12" s="7">
        <v>196.04</v>
      </c>
      <c r="F12" s="7">
        <v>173.22</v>
      </c>
      <c r="G12" s="7">
        <v>188.94</v>
      </c>
      <c r="H12" s="7">
        <v>217.93</v>
      </c>
      <c r="I12" s="7">
        <v>234.56</v>
      </c>
      <c r="J12" s="7">
        <v>205.81</v>
      </c>
      <c r="K12" s="7">
        <v>172.93</v>
      </c>
      <c r="L12" s="7">
        <v>170.04</v>
      </c>
      <c r="M12" s="7">
        <v>174.05</v>
      </c>
      <c r="N12" s="8">
        <f t="shared" si="0"/>
        <v>2207.85</v>
      </c>
    </row>
    <row r="13" spans="1:14" ht="13.5" thickBot="1" x14ac:dyDescent="0.25">
      <c r="A13" s="1" t="s">
        <v>37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8">
        <f t="shared" si="0"/>
        <v>0</v>
      </c>
    </row>
    <row r="14" spans="1:14" ht="14.25" thickTop="1" thickBot="1" x14ac:dyDescent="0.25">
      <c r="A14" s="9" t="s">
        <v>38</v>
      </c>
      <c r="B14" s="10">
        <f>SUM(Accounts!B4:B8)+SUM(B9:B13)</f>
        <v>14432.16</v>
      </c>
      <c r="C14" s="10">
        <f>SUM(Accounts!C4:C8)+SUM(C9:C13)</f>
        <v>15553.85</v>
      </c>
      <c r="D14" s="10">
        <f>SUM(Accounts!D4:D8)+SUM(D9:D13)</f>
        <v>18934.989999999998</v>
      </c>
      <c r="E14" s="10">
        <f>SUM(Accounts!E4:E8)+SUM(E9:E13)</f>
        <v>25146.43</v>
      </c>
      <c r="F14" s="10">
        <f>SUM(Accounts!F4:F8)+SUM(F9:F13)</f>
        <v>24124.059999999998</v>
      </c>
      <c r="G14" s="10">
        <f>SUM(Accounts!G4:G8)+SUM(G9:G13)</f>
        <v>27184.85</v>
      </c>
      <c r="H14" s="10">
        <f>SUM(Accounts!H4:H8)+SUM(H9:H13)</f>
        <v>31988.159999999996</v>
      </c>
      <c r="I14" s="10">
        <f>SUM(Accounts!I4:I8)+SUM(I9:I13)</f>
        <v>30465.319999999996</v>
      </c>
      <c r="J14" s="10">
        <f>SUM(Accounts!J4:J8)+SUM(J9:J13)</f>
        <v>28174.71</v>
      </c>
      <c r="K14" s="10">
        <f>SUM(Accounts!K4:K8)+SUM(K9:K13)</f>
        <v>22796.199999999997</v>
      </c>
      <c r="L14" s="10">
        <f>SUM(Accounts!L4:L8)+SUM(L9:L13)</f>
        <v>22697.32</v>
      </c>
      <c r="M14" s="10">
        <f>SUM(Accounts!M4:M8)+SUM(M9:M13)</f>
        <v>26178.959999999999</v>
      </c>
      <c r="N14" s="10">
        <f t="shared" si="0"/>
        <v>287677.01</v>
      </c>
    </row>
    <row r="15" spans="1:14" ht="13.5" thickTop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7" spans="1:14" x14ac:dyDescent="0.2">
      <c r="A17" s="4" t="s">
        <v>39</v>
      </c>
      <c r="B17" s="11" t="s">
        <v>2</v>
      </c>
      <c r="C17" s="11" t="s">
        <v>3</v>
      </c>
      <c r="D17" s="11" t="s">
        <v>4</v>
      </c>
      <c r="E17" s="11" t="s">
        <v>5</v>
      </c>
      <c r="F17" s="11" t="s">
        <v>6</v>
      </c>
      <c r="G17" s="11" t="s">
        <v>7</v>
      </c>
      <c r="H17" s="11" t="s">
        <v>8</v>
      </c>
      <c r="I17" s="11" t="s">
        <v>9</v>
      </c>
      <c r="J17" s="11" t="s">
        <v>10</v>
      </c>
      <c r="K17" s="11" t="s">
        <v>11</v>
      </c>
      <c r="L17" s="11" t="s">
        <v>12</v>
      </c>
      <c r="M17" s="11" t="s">
        <v>13</v>
      </c>
      <c r="N17" s="11" t="s">
        <v>40</v>
      </c>
    </row>
    <row r="18" spans="1:14" x14ac:dyDescent="0.2">
      <c r="A18" s="1" t="s">
        <v>48</v>
      </c>
      <c r="B18" s="7">
        <v>2196.48</v>
      </c>
      <c r="C18" s="7">
        <v>2853.05</v>
      </c>
      <c r="D18" s="7">
        <v>3421.82</v>
      </c>
      <c r="E18" s="7">
        <v>5219.83</v>
      </c>
      <c r="F18" s="7">
        <v>4832.93</v>
      </c>
      <c r="G18" s="7">
        <v>5164.04</v>
      </c>
      <c r="H18" s="7">
        <v>5785.93</v>
      </c>
      <c r="I18" s="7">
        <v>4038.62</v>
      </c>
      <c r="J18" s="7">
        <v>3926.2</v>
      </c>
      <c r="K18" s="7">
        <v>2749.38</v>
      </c>
      <c r="L18" s="7">
        <v>5183.72</v>
      </c>
      <c r="M18" s="7">
        <v>7843.57</v>
      </c>
      <c r="N18" s="8">
        <f t="shared" ref="N18:N29" si="1">SUM(B18:M18)</f>
        <v>53215.57</v>
      </c>
    </row>
    <row r="19" spans="1:14" x14ac:dyDescent="0.2">
      <c r="A19" s="1" t="s">
        <v>50</v>
      </c>
      <c r="B19" s="7">
        <v>1342.08</v>
      </c>
      <c r="C19" s="7">
        <v>1895.48</v>
      </c>
      <c r="D19" s="7">
        <v>1745.83</v>
      </c>
      <c r="E19" s="7">
        <v>2672.93</v>
      </c>
      <c r="F19" s="7">
        <v>2394.84</v>
      </c>
      <c r="G19" s="7">
        <v>2786.96</v>
      </c>
      <c r="H19" s="7">
        <v>3164.93</v>
      </c>
      <c r="I19" s="7">
        <v>2067.69</v>
      </c>
      <c r="J19" s="7">
        <v>2262.2199999999998</v>
      </c>
      <c r="K19" s="7">
        <v>1863.04</v>
      </c>
      <c r="L19" s="7">
        <v>1673.82</v>
      </c>
      <c r="M19" s="7">
        <v>3082.84</v>
      </c>
      <c r="N19" s="8">
        <f t="shared" si="1"/>
        <v>26952.66</v>
      </c>
    </row>
    <row r="20" spans="1:14" x14ac:dyDescent="0.2">
      <c r="A20" s="1" t="s">
        <v>52</v>
      </c>
      <c r="B20" s="7">
        <v>462</v>
      </c>
      <c r="C20" s="7">
        <v>427</v>
      </c>
      <c r="D20" s="7">
        <v>538</v>
      </c>
      <c r="E20" s="7">
        <v>657.42</v>
      </c>
      <c r="F20" s="7">
        <v>604.37</v>
      </c>
      <c r="G20" s="7">
        <v>687.52</v>
      </c>
      <c r="H20" s="7">
        <v>853.69</v>
      </c>
      <c r="I20" s="7">
        <v>634.62</v>
      </c>
      <c r="J20" s="7">
        <v>555.54999999999995</v>
      </c>
      <c r="K20" s="7">
        <v>375.58</v>
      </c>
      <c r="L20" s="7">
        <v>274.83</v>
      </c>
      <c r="M20" s="7">
        <v>186.95</v>
      </c>
      <c r="N20" s="8">
        <f t="shared" si="1"/>
        <v>6257.53</v>
      </c>
    </row>
    <row r="21" spans="1:14" x14ac:dyDescent="0.2">
      <c r="A21" s="1" t="s">
        <v>53</v>
      </c>
      <c r="B21" s="7">
        <v>600</v>
      </c>
      <c r="C21" s="7">
        <v>0</v>
      </c>
      <c r="D21" s="7">
        <v>0</v>
      </c>
      <c r="E21" s="7">
        <v>897.95</v>
      </c>
      <c r="F21" s="7">
        <v>0</v>
      </c>
      <c r="G21" s="7">
        <v>0</v>
      </c>
      <c r="H21" s="7">
        <v>1094.96</v>
      </c>
      <c r="I21" s="7">
        <v>0</v>
      </c>
      <c r="J21" s="7">
        <v>0</v>
      </c>
      <c r="K21" s="7">
        <v>569.35</v>
      </c>
      <c r="L21" s="7">
        <v>0</v>
      </c>
      <c r="M21" s="7">
        <v>0</v>
      </c>
      <c r="N21" s="8">
        <f t="shared" si="1"/>
        <v>3162.2599999999998</v>
      </c>
    </row>
    <row r="22" spans="1:14" x14ac:dyDescent="0.2">
      <c r="A22" s="1" t="s">
        <v>54</v>
      </c>
      <c r="B22" s="7">
        <v>326.97000000000003</v>
      </c>
      <c r="C22" s="7">
        <v>268.60000000000002</v>
      </c>
      <c r="D22" s="7">
        <v>578.85</v>
      </c>
      <c r="E22" s="7">
        <v>1296.83</v>
      </c>
      <c r="F22" s="7">
        <v>1073.93</v>
      </c>
      <c r="G22" s="7">
        <v>857.93</v>
      </c>
      <c r="H22" s="7">
        <v>1146.95</v>
      </c>
      <c r="I22" s="7">
        <v>987.65</v>
      </c>
      <c r="J22" s="7">
        <v>1276.42</v>
      </c>
      <c r="K22" s="7">
        <v>849.37</v>
      </c>
      <c r="L22" s="7">
        <v>654.32000000000005</v>
      </c>
      <c r="M22" s="7">
        <v>521.92999999999995</v>
      </c>
      <c r="N22" s="8">
        <f t="shared" si="1"/>
        <v>9839.75</v>
      </c>
    </row>
    <row r="23" spans="1:14" x14ac:dyDescent="0.2">
      <c r="A23" s="1" t="s">
        <v>55</v>
      </c>
      <c r="B23" s="7">
        <v>0</v>
      </c>
      <c r="C23" s="7">
        <v>0</v>
      </c>
      <c r="D23" s="7">
        <v>786.58</v>
      </c>
      <c r="E23" s="7">
        <v>0</v>
      </c>
      <c r="F23" s="7">
        <v>0</v>
      </c>
      <c r="G23" s="7">
        <v>786.58</v>
      </c>
      <c r="H23" s="7">
        <v>0</v>
      </c>
      <c r="I23" s="7">
        <v>0</v>
      </c>
      <c r="J23" s="7">
        <v>984.38</v>
      </c>
      <c r="K23" s="7">
        <v>0</v>
      </c>
      <c r="L23" s="7">
        <v>0</v>
      </c>
      <c r="M23" s="7">
        <v>739.84</v>
      </c>
      <c r="N23" s="8">
        <f t="shared" si="1"/>
        <v>3297.38</v>
      </c>
    </row>
    <row r="24" spans="1:14" x14ac:dyDescent="0.2">
      <c r="A24" s="1" t="s">
        <v>56</v>
      </c>
      <c r="B24" s="7">
        <v>1205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1205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8">
        <f t="shared" si="1"/>
        <v>2410</v>
      </c>
    </row>
    <row r="25" spans="1:14" x14ac:dyDescent="0.2">
      <c r="A25" s="1" t="s">
        <v>57</v>
      </c>
      <c r="B25" s="7">
        <v>0</v>
      </c>
      <c r="C25" s="7">
        <v>1786.63</v>
      </c>
      <c r="D25" s="7">
        <v>0</v>
      </c>
      <c r="E25" s="7">
        <v>0</v>
      </c>
      <c r="F25" s="7">
        <v>1856.47</v>
      </c>
      <c r="G25" s="7">
        <v>0</v>
      </c>
      <c r="H25" s="7">
        <v>0</v>
      </c>
      <c r="I25" s="7">
        <v>1663.48</v>
      </c>
      <c r="J25" s="7">
        <v>0</v>
      </c>
      <c r="K25" s="7">
        <v>0</v>
      </c>
      <c r="L25" s="7">
        <v>1205.8399999999999</v>
      </c>
      <c r="M25" s="7">
        <v>0</v>
      </c>
      <c r="N25" s="8">
        <f t="shared" si="1"/>
        <v>6512.42</v>
      </c>
    </row>
    <row r="26" spans="1:14" x14ac:dyDescent="0.2">
      <c r="A26" s="1" t="s">
        <v>58</v>
      </c>
      <c r="B26" s="7">
        <v>4276.8</v>
      </c>
      <c r="C26" s="7">
        <v>4276.8</v>
      </c>
      <c r="D26" s="7">
        <v>4276.8</v>
      </c>
      <c r="E26" s="7">
        <v>5793.85</v>
      </c>
      <c r="F26" s="7">
        <v>5042.8500000000004</v>
      </c>
      <c r="G26" s="7">
        <v>5042.8500000000004</v>
      </c>
      <c r="H26" s="7">
        <v>6137.63</v>
      </c>
      <c r="I26" s="7">
        <v>6042.93</v>
      </c>
      <c r="J26" s="7">
        <v>5253.64</v>
      </c>
      <c r="K26" s="7">
        <v>4276.8</v>
      </c>
      <c r="L26" s="7">
        <v>4276.8</v>
      </c>
      <c r="M26" s="7">
        <v>5463.94</v>
      </c>
      <c r="N26" s="8">
        <f t="shared" si="1"/>
        <v>60161.69</v>
      </c>
    </row>
    <row r="27" spans="1:14" x14ac:dyDescent="0.2">
      <c r="A27" s="1" t="s">
        <v>59</v>
      </c>
      <c r="B27" s="7">
        <v>2576</v>
      </c>
      <c r="C27" s="7">
        <v>0</v>
      </c>
      <c r="D27" s="7">
        <v>0</v>
      </c>
      <c r="E27" s="7">
        <v>0</v>
      </c>
      <c r="F27" s="7">
        <v>0</v>
      </c>
      <c r="G27" s="7">
        <v>1394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8">
        <f t="shared" si="1"/>
        <v>3970</v>
      </c>
    </row>
    <row r="28" spans="1:14" x14ac:dyDescent="0.2">
      <c r="A28" s="1" t="s">
        <v>60</v>
      </c>
      <c r="B28" s="7">
        <v>376.86</v>
      </c>
      <c r="C28" s="7">
        <v>346.21</v>
      </c>
      <c r="D28" s="7">
        <v>438.56</v>
      </c>
      <c r="E28" s="7">
        <v>557.94000000000005</v>
      </c>
      <c r="F28" s="7">
        <v>529.15</v>
      </c>
      <c r="G28" s="7">
        <v>589.04999999999995</v>
      </c>
      <c r="H28" s="7">
        <v>634.53</v>
      </c>
      <c r="I28" s="7">
        <v>548.23</v>
      </c>
      <c r="J28" s="7">
        <v>553.04</v>
      </c>
      <c r="K28" s="7">
        <v>429.51</v>
      </c>
      <c r="L28" s="7">
        <v>372.48</v>
      </c>
      <c r="M28" s="7">
        <v>501.01</v>
      </c>
      <c r="N28" s="8">
        <f t="shared" si="1"/>
        <v>5876.57</v>
      </c>
    </row>
    <row r="29" spans="1:14" x14ac:dyDescent="0.2">
      <c r="A29" s="1" t="s">
        <v>61</v>
      </c>
      <c r="B29" s="7">
        <v>200</v>
      </c>
      <c r="C29" s="7">
        <v>250</v>
      </c>
      <c r="D29" s="7">
        <v>250</v>
      </c>
      <c r="E29" s="7">
        <v>1000</v>
      </c>
      <c r="F29" s="7">
        <v>1000</v>
      </c>
      <c r="G29" s="7">
        <v>1200</v>
      </c>
      <c r="H29" s="7">
        <v>1200</v>
      </c>
      <c r="I29" s="7">
        <v>800</v>
      </c>
      <c r="J29" s="7">
        <v>400</v>
      </c>
      <c r="K29" s="7">
        <v>400</v>
      </c>
      <c r="L29" s="7">
        <v>650</v>
      </c>
      <c r="M29" s="7">
        <v>700</v>
      </c>
      <c r="N29" s="8">
        <f t="shared" si="1"/>
        <v>8050</v>
      </c>
    </row>
    <row r="30" spans="1:14" x14ac:dyDescent="0.2">
      <c r="A30" s="23" t="s">
        <v>62</v>
      </c>
      <c r="B30" s="24">
        <f t="shared" ref="B30:N30" si="2">SUM(B18:B29)</f>
        <v>13562.19</v>
      </c>
      <c r="C30" s="24">
        <f t="shared" si="2"/>
        <v>12103.77</v>
      </c>
      <c r="D30" s="24">
        <f t="shared" si="2"/>
        <v>12036.44</v>
      </c>
      <c r="E30" s="24">
        <f t="shared" si="2"/>
        <v>18096.75</v>
      </c>
      <c r="F30" s="24">
        <f t="shared" si="2"/>
        <v>17334.54</v>
      </c>
      <c r="G30" s="24">
        <f t="shared" si="2"/>
        <v>18508.93</v>
      </c>
      <c r="H30" s="24">
        <f t="shared" si="2"/>
        <v>21223.620000000003</v>
      </c>
      <c r="I30" s="24">
        <f t="shared" si="2"/>
        <v>16783.22</v>
      </c>
      <c r="J30" s="24">
        <f t="shared" si="2"/>
        <v>15211.45</v>
      </c>
      <c r="K30" s="24">
        <f t="shared" si="2"/>
        <v>11513.03</v>
      </c>
      <c r="L30" s="24">
        <f t="shared" si="2"/>
        <v>14291.809999999998</v>
      </c>
      <c r="M30" s="24">
        <f t="shared" si="2"/>
        <v>19040.079999999998</v>
      </c>
      <c r="N30" s="24">
        <f t="shared" si="2"/>
        <v>189705.83000000002</v>
      </c>
    </row>
    <row r="31" spans="1:14" x14ac:dyDescent="0.2">
      <c r="A31" s="2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3" spans="1:14" x14ac:dyDescent="0.2">
      <c r="A33" s="1" t="s">
        <v>63</v>
      </c>
      <c r="B33" s="8">
        <f t="shared" ref="B33:M33" si="3">B14-B30</f>
        <v>869.96999999999935</v>
      </c>
      <c r="C33" s="8">
        <f t="shared" si="3"/>
        <v>3450.08</v>
      </c>
      <c r="D33" s="8">
        <f t="shared" si="3"/>
        <v>6898.5499999999975</v>
      </c>
      <c r="E33" s="8">
        <f t="shared" si="3"/>
        <v>7049.68</v>
      </c>
      <c r="F33" s="8">
        <f t="shared" si="3"/>
        <v>6789.5199999999968</v>
      </c>
      <c r="G33" s="8">
        <f t="shared" si="3"/>
        <v>8675.9199999999983</v>
      </c>
      <c r="H33" s="8">
        <f t="shared" si="3"/>
        <v>10764.539999999994</v>
      </c>
      <c r="I33" s="8">
        <f t="shared" si="3"/>
        <v>13682.099999999995</v>
      </c>
      <c r="J33" s="8">
        <f t="shared" si="3"/>
        <v>12963.259999999998</v>
      </c>
      <c r="K33" s="8">
        <f t="shared" si="3"/>
        <v>11283.169999999996</v>
      </c>
      <c r="L33" s="8">
        <f t="shared" si="3"/>
        <v>8405.510000000002</v>
      </c>
      <c r="M33" s="8">
        <f t="shared" si="3"/>
        <v>7138.880000000001</v>
      </c>
      <c r="N33" s="8">
        <f>SUM(B33:M33)</f>
        <v>97971.18</v>
      </c>
    </row>
    <row r="34" spans="1:14" x14ac:dyDescent="0.2">
      <c r="A34" t="s">
        <v>64</v>
      </c>
      <c r="B34" s="7">
        <f>B33*Rates!D2</f>
        <v>347.98799999999977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>
        <f>Rates!O2*(N33-N35)</f>
        <v>27845.449399999998</v>
      </c>
    </row>
    <row r="35" spans="1:14" x14ac:dyDescent="0.2">
      <c r="A35" s="1" t="s">
        <v>65</v>
      </c>
      <c r="B35" s="8">
        <f>Rates!$B$3*B14-Rates!$B$3*(B18+B24+SUM(B26:B28))</f>
        <v>665.17849999999999</v>
      </c>
      <c r="C35" s="8">
        <f>Rates!$B$3*C14-Rates!$B$3*(C18+C24+SUM(C26:C28))</f>
        <v>1413.6132499999999</v>
      </c>
      <c r="D35" s="8">
        <f>Rates!$B$3*D14-Rates!$B$3*(D18+D24+SUM(D26:D28))</f>
        <v>1889.6167499999997</v>
      </c>
      <c r="E35" s="8">
        <f>Rates!$C$3*E14-Rates!$C$3*(E18+E24+SUM(E26:E28))</f>
        <v>2375.59175</v>
      </c>
      <c r="F35" s="8">
        <f>Rates!$C$3*F14-Rates!$C$3*(F18+F24+SUM(F26:F28))</f>
        <v>2400.847749999999</v>
      </c>
      <c r="G35" s="8">
        <f>Rates!$C$3*G14-Rates!$C$3*(G18+G24+SUM(G26:G28))</f>
        <v>2624.1092499999991</v>
      </c>
      <c r="H35" s="8">
        <f>Rates!$C$3*H14-Rates!$C$3*(H18+H24+SUM(H26:H28))</f>
        <v>3189.3872499999993</v>
      </c>
      <c r="I35" s="8">
        <f>Rates!$C$3*I14-Rates!$C$3*(I18+I24+SUM(I26:I28))</f>
        <v>3471.2194999999992</v>
      </c>
      <c r="J35" s="8">
        <f>Rates!$C$3*J14-Rates!$C$3*(J18+J24+SUM(J26:J28))</f>
        <v>3227.3202499999998</v>
      </c>
      <c r="K35" s="8">
        <f>Rates!$C$3*K14-Rates!$C$3*(K18+K24+SUM(K26:K28))</f>
        <v>2684.5892499999991</v>
      </c>
      <c r="L35" s="8">
        <f>Rates!$C$3*L14-Rates!$C$3*(L18+L24+SUM(L26:L28))</f>
        <v>2251.2559999999994</v>
      </c>
      <c r="M35" s="8">
        <f>Rates!$C$3*M14-Rates!$C$3*(M18+M24+SUM(M26:M28))</f>
        <v>2164.8269999999993</v>
      </c>
      <c r="N35" s="8">
        <f>SUM(B35:M35)</f>
        <v>28357.556499999999</v>
      </c>
    </row>
    <row r="36" spans="1:14" x14ac:dyDescent="0.2">
      <c r="A36" s="26" t="s">
        <v>66</v>
      </c>
      <c r="B36" s="24">
        <f t="shared" ref="B36:M36" si="4">B33-(B34+B35)</f>
        <v>-143.19650000000047</v>
      </c>
      <c r="C36" s="24">
        <f t="shared" si="4"/>
        <v>2036.46675</v>
      </c>
      <c r="D36" s="24">
        <f t="shared" si="4"/>
        <v>5008.9332499999982</v>
      </c>
      <c r="E36" s="24">
        <f t="shared" si="4"/>
        <v>4674.0882500000007</v>
      </c>
      <c r="F36" s="24">
        <f t="shared" si="4"/>
        <v>4388.6722499999978</v>
      </c>
      <c r="G36" s="24">
        <f t="shared" si="4"/>
        <v>6051.8107499999987</v>
      </c>
      <c r="H36" s="24">
        <f t="shared" si="4"/>
        <v>7575.1527499999938</v>
      </c>
      <c r="I36" s="24">
        <f t="shared" si="4"/>
        <v>10210.880499999996</v>
      </c>
      <c r="J36" s="24">
        <f t="shared" si="4"/>
        <v>9735.9397499999977</v>
      </c>
      <c r="K36" s="24">
        <f t="shared" si="4"/>
        <v>8598.5807499999974</v>
      </c>
      <c r="L36" s="24">
        <f t="shared" si="4"/>
        <v>6154.2540000000026</v>
      </c>
      <c r="M36" s="24">
        <f t="shared" si="4"/>
        <v>4974.0530000000017</v>
      </c>
      <c r="N36" s="27">
        <f>SUM(B36:M36)</f>
        <v>69265.635499999989</v>
      </c>
    </row>
  </sheetData>
  <phoneticPr fontId="0" type="noConversion"/>
  <pageMargins left="0.75" right="0.75" top="1" bottom="1" header="0.5" footer="0.5"/>
  <pageSetup paperSize="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16" sqref="A16"/>
    </sheetView>
  </sheetViews>
  <sheetFormatPr defaultRowHeight="12.75" x14ac:dyDescent="0.2"/>
  <cols>
    <col min="1" max="1" width="17.5703125" customWidth="1"/>
    <col min="2" max="2" width="14.7109375" customWidth="1"/>
  </cols>
  <sheetData>
    <row r="1" spans="1:15" x14ac:dyDescent="0.2">
      <c r="A1" s="4" t="s">
        <v>15</v>
      </c>
      <c r="B1" s="5" t="s">
        <v>16</v>
      </c>
      <c r="C1" s="5" t="s">
        <v>17</v>
      </c>
      <c r="D1" s="5" t="s">
        <v>18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14</v>
      </c>
    </row>
    <row r="2" spans="1:15" x14ac:dyDescent="0.2">
      <c r="A2" s="1" t="s">
        <v>25</v>
      </c>
      <c r="B2" s="7">
        <v>15.9</v>
      </c>
      <c r="C2" s="3">
        <v>137</v>
      </c>
      <c r="D2" s="3">
        <v>104</v>
      </c>
      <c r="E2" s="3">
        <v>164</v>
      </c>
      <c r="F2" s="3">
        <v>159</v>
      </c>
      <c r="G2" s="3">
        <v>174</v>
      </c>
      <c r="H2" s="3">
        <v>187</v>
      </c>
      <c r="I2" s="3">
        <v>269</v>
      </c>
      <c r="J2" s="3">
        <v>271</v>
      </c>
      <c r="K2" s="3">
        <v>248</v>
      </c>
      <c r="L2" s="3">
        <v>184</v>
      </c>
      <c r="M2" s="3">
        <v>141</v>
      </c>
      <c r="N2" s="3">
        <v>126</v>
      </c>
      <c r="O2" s="28">
        <f>SUM(C2:N2)</f>
        <v>2164</v>
      </c>
    </row>
    <row r="3" spans="1:15" x14ac:dyDescent="0.2">
      <c r="A3" s="1" t="s">
        <v>27</v>
      </c>
      <c r="B3" s="7">
        <v>22.9</v>
      </c>
      <c r="C3" s="3">
        <v>93</v>
      </c>
      <c r="D3" s="3">
        <v>91</v>
      </c>
      <c r="E3" s="3">
        <v>137</v>
      </c>
      <c r="F3" s="3">
        <v>181</v>
      </c>
      <c r="G3" s="3">
        <v>171</v>
      </c>
      <c r="H3" s="3">
        <v>191</v>
      </c>
      <c r="I3" s="3">
        <v>278</v>
      </c>
      <c r="J3" s="3">
        <v>291</v>
      </c>
      <c r="K3" s="3">
        <v>263</v>
      </c>
      <c r="L3" s="3">
        <v>227</v>
      </c>
      <c r="M3" s="3">
        <v>132</v>
      </c>
      <c r="N3" s="3">
        <v>94</v>
      </c>
      <c r="O3" s="28">
        <f>SUM(C3:N3)</f>
        <v>2149</v>
      </c>
    </row>
    <row r="4" spans="1:15" x14ac:dyDescent="0.2">
      <c r="A4" s="1" t="s">
        <v>29</v>
      </c>
      <c r="B4" s="7">
        <v>13.5</v>
      </c>
      <c r="C4" s="3">
        <v>68</v>
      </c>
      <c r="D4" s="3">
        <v>62</v>
      </c>
      <c r="E4" s="3">
        <v>71</v>
      </c>
      <c r="F4" s="3">
        <v>76</v>
      </c>
      <c r="G4" s="3">
        <v>94</v>
      </c>
      <c r="H4" s="3">
        <v>169</v>
      </c>
      <c r="I4" s="3">
        <v>171</v>
      </c>
      <c r="J4" s="3">
        <v>166</v>
      </c>
      <c r="K4" s="3">
        <v>143</v>
      </c>
      <c r="L4" s="3">
        <v>86</v>
      </c>
      <c r="M4" s="3">
        <v>76</v>
      </c>
      <c r="N4" s="3">
        <v>70</v>
      </c>
      <c r="O4" s="28">
        <f>SUM(C4:N4)</f>
        <v>1252</v>
      </c>
    </row>
    <row r="5" spans="1:15" x14ac:dyDescent="0.2">
      <c r="A5" s="1" t="s">
        <v>31</v>
      </c>
      <c r="B5" s="7">
        <v>29.9</v>
      </c>
      <c r="C5" s="3">
        <v>27</v>
      </c>
      <c r="D5" s="3">
        <v>26</v>
      </c>
      <c r="E5" s="3">
        <v>43</v>
      </c>
      <c r="F5" s="3">
        <v>48</v>
      </c>
      <c r="G5" s="3">
        <v>38</v>
      </c>
      <c r="H5" s="3">
        <v>64</v>
      </c>
      <c r="I5" s="3">
        <v>82</v>
      </c>
      <c r="J5" s="3">
        <v>86</v>
      </c>
      <c r="K5" s="3">
        <v>63</v>
      </c>
      <c r="L5" s="3">
        <v>47</v>
      </c>
      <c r="M5" s="3">
        <v>31</v>
      </c>
      <c r="N5" s="3">
        <v>26</v>
      </c>
      <c r="O5" s="28">
        <f>SUM(C5:N5)</f>
        <v>581</v>
      </c>
    </row>
    <row r="6" spans="1:15" x14ac:dyDescent="0.2">
      <c r="A6" s="1" t="s">
        <v>32</v>
      </c>
      <c r="B6" s="7">
        <v>35</v>
      </c>
      <c r="C6" s="3">
        <v>18</v>
      </c>
      <c r="D6" s="3">
        <v>14</v>
      </c>
      <c r="E6" s="3">
        <v>43</v>
      </c>
      <c r="F6" s="3">
        <v>52</v>
      </c>
      <c r="G6" s="3">
        <v>48</v>
      </c>
      <c r="H6" s="3">
        <v>43</v>
      </c>
      <c r="I6" s="3">
        <v>50</v>
      </c>
      <c r="J6" s="3">
        <v>47</v>
      </c>
      <c r="K6" s="3">
        <v>52</v>
      </c>
      <c r="L6" s="3">
        <v>41</v>
      </c>
      <c r="M6" s="3">
        <v>52</v>
      </c>
      <c r="N6" s="3">
        <v>55</v>
      </c>
      <c r="O6" s="28">
        <f>SUM(C6:N6)</f>
        <v>515</v>
      </c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D2" sqref="D2"/>
    </sheetView>
  </sheetViews>
  <sheetFormatPr defaultRowHeight="12.75" x14ac:dyDescent="0.2"/>
  <cols>
    <col min="1" max="1" width="15.85546875" customWidth="1"/>
    <col min="2" max="3" width="10.42578125" customWidth="1"/>
    <col min="4" max="15" width="7.42578125" customWidth="1"/>
  </cols>
  <sheetData>
    <row r="1" spans="1:15" x14ac:dyDescent="0.2">
      <c r="A1" s="12"/>
      <c r="B1" s="13" t="s">
        <v>41</v>
      </c>
      <c r="C1" s="13" t="s">
        <v>42</v>
      </c>
      <c r="D1" s="13" t="s">
        <v>17</v>
      </c>
      <c r="E1" s="13" t="s">
        <v>18</v>
      </c>
      <c r="F1" s="13" t="s">
        <v>43</v>
      </c>
      <c r="G1" s="13" t="s">
        <v>44</v>
      </c>
      <c r="H1" s="13" t="s">
        <v>6</v>
      </c>
      <c r="I1" s="13" t="s">
        <v>45</v>
      </c>
      <c r="J1" s="13" t="s">
        <v>46</v>
      </c>
      <c r="K1" s="13" t="s">
        <v>19</v>
      </c>
      <c r="L1" s="13" t="s">
        <v>47</v>
      </c>
      <c r="M1" s="13" t="s">
        <v>21</v>
      </c>
      <c r="N1" s="13" t="s">
        <v>22</v>
      </c>
      <c r="O1" s="14" t="s">
        <v>23</v>
      </c>
    </row>
    <row r="2" spans="1:15" x14ac:dyDescent="0.2">
      <c r="A2" s="15" t="s">
        <v>49</v>
      </c>
      <c r="B2" s="16">
        <v>0.4</v>
      </c>
      <c r="C2" s="16">
        <v>0.4</v>
      </c>
      <c r="D2" s="17">
        <f>IF(Accounts!B33-Accounts!B35&lt;=0,0,$B$2)</f>
        <v>0.4</v>
      </c>
      <c r="E2" s="17">
        <f>IF(Accounts!C33-Accounts!C35&lt;=0,0,$B$2)</f>
        <v>0.4</v>
      </c>
      <c r="F2" s="17">
        <f>IF(Accounts!D33-Accounts!D35&lt;=0,0,$B$2)</f>
        <v>0.4</v>
      </c>
      <c r="G2" s="17">
        <f>IF(Accounts!E33-Accounts!E35&lt;=0,0,$C$2)</f>
        <v>0.4</v>
      </c>
      <c r="H2" s="17">
        <f>IF(Accounts!F33-Accounts!F35&lt;=0,0,$C$2)</f>
        <v>0.4</v>
      </c>
      <c r="I2" s="17">
        <f>IF(Accounts!G33-Accounts!G35&lt;=0,0,$C$2)</f>
        <v>0.4</v>
      </c>
      <c r="J2" s="17">
        <f>IF(Accounts!H33-Accounts!H35&lt;=0,0,$C$2)</f>
        <v>0.4</v>
      </c>
      <c r="K2" s="17">
        <f>IF(Accounts!I33-Accounts!I35&lt;=0,0,$C$2)</f>
        <v>0.4</v>
      </c>
      <c r="L2" s="17">
        <f>IF(Accounts!J33-Accounts!J35&lt;=0,0,$C$2)</f>
        <v>0.4</v>
      </c>
      <c r="M2" s="17">
        <f>IF(Accounts!K33-Accounts!K35&lt;=0,0,$C$2)</f>
        <v>0.4</v>
      </c>
      <c r="N2" s="17">
        <f>IF(Accounts!L33-Accounts!L35&lt;=0,0,$C$2)</f>
        <v>0.4</v>
      </c>
      <c r="O2" s="18">
        <f>IF(Accounts!M33-Accounts!M35&lt;=0,0,$C$2)</f>
        <v>0.4</v>
      </c>
    </row>
    <row r="3" spans="1:15" x14ac:dyDescent="0.2">
      <c r="A3" s="19" t="s">
        <v>51</v>
      </c>
      <c r="B3" s="20">
        <v>0.17499999999999999</v>
      </c>
      <c r="C3" s="20">
        <v>0.17499999999999999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Occupancy</vt:lpstr>
      <vt:lpstr>Rates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Janet Chapman</cp:lastModifiedBy>
  <cp:lastPrinted>2010-06-08T09:08:01Z</cp:lastPrinted>
  <dcterms:created xsi:type="dcterms:W3CDTF">1999-07-12T14:46:42Z</dcterms:created>
  <dcterms:modified xsi:type="dcterms:W3CDTF">2010-06-08T09:08:32Z</dcterms:modified>
</cp:coreProperties>
</file>