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zdo\Downloads\"/>
    </mc:Choice>
  </mc:AlternateContent>
  <xr:revisionPtr revIDLastSave="0" documentId="13_ncr:1_{87353E5E-9DC6-4E20-89C1-C2470A9F729F}" xr6:coauthVersionLast="47" xr6:coauthVersionMax="47" xr10:uidLastSave="{00000000-0000-0000-0000-000000000000}"/>
  <bookViews>
    <workbookView xWindow="1284" yWindow="132" windowWidth="18252" windowHeight="12996" xr2:uid="{10B6538B-AC71-4612-8216-8F3EB4B8FA45}"/>
  </bookViews>
  <sheets>
    <sheet name="Sheet1" sheetId="1" r:id="rId1"/>
    <sheet name="Sheet2" sheetId="4" r:id="rId2"/>
    <sheet name="Sheet3" sheetId="3" r:id="rId3"/>
  </sheets>
  <definedNames>
    <definedName name="_xlchart.v1.0" hidden="1">Sheet3!$E$19:$F$28</definedName>
    <definedName name="_xlchart.v1.1" hidden="1">Sheet3!$G$18</definedName>
    <definedName name="_xlchart.v1.2" hidden="1">Sheet3!$G$19:$G$28</definedName>
    <definedName name="_xlchart.v1.3" hidden="1">Sheet3!$E$19:$F$28</definedName>
    <definedName name="_xlchart.v1.4" hidden="1">Sheet3!$G$18</definedName>
    <definedName name="_xlchart.v1.5" hidden="1">Sheet3!$G$19:$G$28</definedName>
  </definedNames>
  <calcPr calcId="191029"/>
  <pivotCaches>
    <pivotCache cacheId="81"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2" i="4" l="1"/>
  <c r="D12" i="4" a="1"/>
  <c r="D12" i="4" s="1"/>
  <c r="F12" i="4" s="1"/>
  <c r="I12" i="4" s="1"/>
  <c r="B12" i="4" a="1"/>
  <c r="B12" i="4" s="1"/>
  <c r="H11" i="4"/>
  <c r="D11" i="4" a="1"/>
  <c r="D11" i="4" s="1"/>
  <c r="F11" i="4" s="1"/>
  <c r="I11" i="4" s="1"/>
  <c r="B11" i="4" a="1"/>
  <c r="B11" i="4" s="1"/>
  <c r="H10" i="4"/>
  <c r="D10" i="4" a="1"/>
  <c r="D10" i="4" s="1"/>
  <c r="F10" i="4" s="1"/>
  <c r="I10" i="4" s="1"/>
  <c r="B10" i="4" a="1"/>
  <c r="B10" i="4" s="1"/>
  <c r="H9" i="4"/>
  <c r="D9" i="4" a="1"/>
  <c r="D9" i="4" s="1"/>
  <c r="F9" i="4" s="1"/>
  <c r="I9" i="4" s="1"/>
  <c r="B9" i="4" a="1"/>
  <c r="B9" i="4" s="1"/>
  <c r="H8" i="4"/>
  <c r="D8" i="4" a="1"/>
  <c r="D8" i="4" s="1"/>
  <c r="F8" i="4" s="1"/>
  <c r="I8" i="4" s="1"/>
  <c r="B8" i="4" a="1"/>
  <c r="B8" i="4" s="1"/>
  <c r="H7" i="4"/>
  <c r="D7" i="4" a="1"/>
  <c r="D7" i="4" s="1"/>
  <c r="F7" i="4" s="1"/>
  <c r="I7" i="4" s="1"/>
  <c r="B7" i="4" a="1"/>
  <c r="B7" i="4" s="1"/>
  <c r="H6" i="4"/>
  <c r="D6" i="4" a="1"/>
  <c r="D6" i="4" s="1"/>
  <c r="F6" i="4" s="1"/>
  <c r="I6" i="4" s="1"/>
  <c r="B6" i="4" a="1"/>
  <c r="B6" i="4" s="1"/>
  <c r="H5" i="4"/>
  <c r="D5" i="4" a="1"/>
  <c r="D5" i="4"/>
  <c r="F5" i="4" s="1"/>
  <c r="I5" i="4" s="1"/>
  <c r="B5" i="4" a="1"/>
  <c r="B5" i="4" s="1"/>
  <c r="H4" i="4"/>
  <c r="D4" i="4" a="1"/>
  <c r="D4" i="4" s="1"/>
  <c r="F4" i="4" s="1"/>
  <c r="I4" i="4" s="1"/>
  <c r="B4" i="4" a="1"/>
  <c r="B4" i="4" s="1"/>
  <c r="H3" i="4"/>
  <c r="D3" i="4" a="1"/>
  <c r="D3" i="4" s="1"/>
  <c r="F3" i="4" s="1"/>
  <c r="I3" i="4" s="1"/>
  <c r="B3" i="4" a="1"/>
  <c r="B3" i="4" s="1"/>
  <c r="J6" i="3" l="1"/>
  <c r="H28" i="3"/>
  <c r="H27" i="3"/>
  <c r="H26" i="3"/>
  <c r="H25" i="3"/>
  <c r="H24" i="3"/>
  <c r="H23" i="3"/>
  <c r="H22" i="3"/>
  <c r="H21" i="3"/>
  <c r="H20" i="3"/>
  <c r="H19" i="3"/>
  <c r="J4" i="3"/>
  <c r="J2" i="3"/>
  <c r="G19" i="3"/>
  <c r="G20" i="3"/>
  <c r="G21" i="3"/>
  <c r="G22" i="3"/>
  <c r="G23" i="3"/>
  <c r="G24" i="3"/>
  <c r="G25" i="3"/>
  <c r="G26" i="3"/>
  <c r="G27" i="3"/>
  <c r="G28"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
    <bk>
      <extLst>
        <ext uri="{3e2802c4-a4d2-4d8b-9148-e3be6c30e623}">
          <xlrd:rvb i="1"/>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futureMetadata>
  <cellMetadata count="1">
    <bk>
      <rc t="1" v="0"/>
    </bk>
  </cellMetadata>
  <valueMetadata count="10">
    <bk>
      <rc t="2" v="0"/>
    </bk>
    <bk>
      <rc t="2" v="1"/>
    </bk>
    <bk>
      <rc t="2" v="2"/>
    </bk>
    <bk>
      <rc t="2" v="3"/>
    </bk>
    <bk>
      <rc t="2" v="4"/>
    </bk>
    <bk>
      <rc t="2" v="5"/>
    </bk>
    <bk>
      <rc t="2" v="6"/>
    </bk>
    <bk>
      <rc t="2" v="7"/>
    </bk>
    <bk>
      <rc t="2" v="8"/>
    </bk>
    <bk>
      <rc t="2" v="9"/>
    </bk>
  </valueMetadata>
</metadata>
</file>

<file path=xl/sharedStrings.xml><?xml version="1.0" encoding="utf-8"?>
<sst xmlns="http://schemas.openxmlformats.org/spreadsheetml/2006/main" count="75" uniqueCount="32">
  <si>
    <t>Security type</t>
  </si>
  <si>
    <t>Price</t>
  </si>
  <si>
    <t>Shares</t>
  </si>
  <si>
    <t>Value</t>
  </si>
  <si>
    <t>Purchase Price</t>
  </si>
  <si>
    <t>Cost Basis</t>
  </si>
  <si>
    <t>NVDA</t>
  </si>
  <si>
    <t>TSM</t>
  </si>
  <si>
    <t>NU</t>
  </si>
  <si>
    <t>MSFT</t>
  </si>
  <si>
    <t>CRWD</t>
  </si>
  <si>
    <t>QQQ</t>
  </si>
  <si>
    <t>SPY</t>
  </si>
  <si>
    <t>TMDX</t>
  </si>
  <si>
    <t>RIVN</t>
  </si>
  <si>
    <t>Crypto</t>
  </si>
  <si>
    <t>Stock</t>
  </si>
  <si>
    <t>ETF</t>
  </si>
  <si>
    <t>BTCUSD</t>
  </si>
  <si>
    <t>Company Name(Ticker)</t>
  </si>
  <si>
    <t>Name (Ticker)</t>
  </si>
  <si>
    <t>Sum of Value</t>
  </si>
  <si>
    <t>Row Labels</t>
  </si>
  <si>
    <t>Grand Total</t>
  </si>
  <si>
    <t>Return</t>
  </si>
  <si>
    <t>Total Returns</t>
  </si>
  <si>
    <t>Return on investment(ROI)</t>
  </si>
  <si>
    <t>Top Performer</t>
  </si>
  <si>
    <t>Sum of Cost Basis</t>
  </si>
  <si>
    <t>earning</t>
  </si>
  <si>
    <t>Investment Portfolio Dashboard</t>
  </si>
  <si>
    <t>Currnet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</si>
</sst>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409]* #,##0.00_);_([$$-409]* \(#,##0.00\);_([$$-409]* &quot;-&quot;??_);_(@_)"/>
  </numFmts>
  <fonts count="4" x14ac:knownFonts="1">
    <font>
      <sz val="11"/>
      <color theme="1"/>
      <name val="Aptos Narrow"/>
      <family val="2"/>
      <scheme val="minor"/>
    </font>
    <font>
      <sz val="11"/>
      <color theme="1"/>
      <name val="Aptos Narrow"/>
      <family val="2"/>
      <scheme val="minor"/>
    </font>
    <font>
      <b/>
      <sz val="28"/>
      <color theme="1"/>
      <name val="Aptos Narrow"/>
      <family val="2"/>
      <scheme val="minor"/>
    </font>
    <font>
      <b/>
      <sz val="36"/>
      <color theme="1"/>
      <name val="Aptos Narrow"/>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9">
    <xf numFmtId="0" fontId="0" fillId="0" borderId="0" xfId="0"/>
    <xf numFmtId="164" fontId="0" fillId="0" borderId="0" xfId="0" applyNumberFormat="1"/>
    <xf numFmtId="44" fontId="0" fillId="0" borderId="0" xfId="1" applyFont="1"/>
    <xf numFmtId="10" fontId="0" fillId="0" borderId="0" xfId="2"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0" fontId="2" fillId="0" borderId="0" xfId="0" applyFont="1" applyAlignment="1">
      <alignment horizontal="center" vertical="center"/>
    </xf>
    <xf numFmtId="0" fontId="3" fillId="0" borderId="0" xfId="0" applyFont="1" applyAlignment="1">
      <alignment horizontal="center" vertical="center"/>
    </xf>
  </cellXfs>
  <cellStyles count="3">
    <cellStyle name="Currency" xfId="1" builtinId="4"/>
    <cellStyle name="Normal" xfId="0" builtinId="0"/>
    <cellStyle name="Percent" xfId="2" builtinId="5"/>
  </cellStyles>
  <dxfs count="0"/>
  <tableStyles count="0" defaultTableStyle="TableStyleMedium2" defaultPivotStyle="PivotStyleLight16"/>
  <colors>
    <mruColors>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pivotCacheDefinition" Target="pivotCache/pivotCacheDefinition1.xml"/><Relationship Id="rId9" Type="http://schemas.microsoft.com/office/2017/06/relationships/rdRichValue" Target="richData/rdrichvalu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Percentage Returns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Sheet2!$B$3:$B$12</c:f>
              <c:strCache>
                <c:ptCount val="10"/>
                <c:pt idx="0">
                  <c:v> BTCUSD </c:v>
                </c:pt>
                <c:pt idx="1">
                  <c:v> NVDA </c:v>
                </c:pt>
                <c:pt idx="2">
                  <c:v> TSM </c:v>
                </c:pt>
                <c:pt idx="3">
                  <c:v> NU </c:v>
                </c:pt>
                <c:pt idx="4">
                  <c:v> MSFT </c:v>
                </c:pt>
                <c:pt idx="5">
                  <c:v> CRWD </c:v>
                </c:pt>
                <c:pt idx="6">
                  <c:v> QQQ </c:v>
                </c:pt>
                <c:pt idx="7">
                  <c:v> SPY </c:v>
                </c:pt>
                <c:pt idx="8">
                  <c:v> TMDX </c:v>
                </c:pt>
                <c:pt idx="9">
                  <c:v> RIVN </c:v>
                </c:pt>
              </c:strCache>
            </c:strRef>
          </c:cat>
          <c:val>
            <c:numRef>
              <c:f>Sheet2!$I$3:$I$12</c:f>
              <c:numCache>
                <c:formatCode>0.00%</c:formatCode>
                <c:ptCount val="10"/>
                <c:pt idx="0">
                  <c:v>0.47087667916997744</c:v>
                </c:pt>
                <c:pt idx="1">
                  <c:v>0.55182010464210185</c:v>
                </c:pt>
                <c:pt idx="2">
                  <c:v>0.48799559471365628</c:v>
                </c:pt>
                <c:pt idx="3">
                  <c:v>0.22979109900090844</c:v>
                </c:pt>
                <c:pt idx="4">
                  <c:v>-2.287527133077305E-2</c:v>
                </c:pt>
                <c:pt idx="5">
                  <c:v>0.76777048798478198</c:v>
                </c:pt>
                <c:pt idx="6">
                  <c:v>5.0625267832794529E-2</c:v>
                </c:pt>
                <c:pt idx="7">
                  <c:v>7.522816396152443E-2</c:v>
                </c:pt>
                <c:pt idx="8">
                  <c:v>-0.36942086240228622</c:v>
                </c:pt>
                <c:pt idx="9">
                  <c:v>-1.0958904109589107E-2</c:v>
                </c:pt>
              </c:numCache>
            </c:numRef>
          </c:val>
          <c:extLst>
            <c:ext xmlns:c16="http://schemas.microsoft.com/office/drawing/2014/chart" uri="{C3380CC4-5D6E-409C-BE32-E72D297353CC}">
              <c16:uniqueId val="{00000000-15B2-48EA-AA52-9469F79B73FE}"/>
            </c:ext>
          </c:extLst>
        </c:ser>
        <c:dLbls>
          <c:showLegendKey val="0"/>
          <c:showVal val="0"/>
          <c:showCatName val="0"/>
          <c:showSerName val="0"/>
          <c:showPercent val="0"/>
          <c:showBubbleSize val="0"/>
        </c:dLbls>
        <c:gapWidth val="50"/>
        <c:axId val="1130929327"/>
        <c:axId val="1130929807"/>
      </c:barChart>
      <c:catAx>
        <c:axId val="1130929327"/>
        <c:scaling>
          <c:orientation val="maxMin"/>
        </c:scaling>
        <c:delete val="0"/>
        <c:axPos val="l"/>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0929807"/>
        <c:crosses val="autoZero"/>
        <c:auto val="1"/>
        <c:lblAlgn val="ctr"/>
        <c:lblOffset val="100"/>
        <c:tickLblSkip val="1"/>
        <c:noMultiLvlLbl val="0"/>
      </c:catAx>
      <c:valAx>
        <c:axId val="1130929807"/>
        <c:scaling>
          <c:orientation val="minMax"/>
        </c:scaling>
        <c:delete val="1"/>
        <c:axPos val="t"/>
        <c:majorGridlines>
          <c:spPr>
            <a:ln w="9525" cap="flat" cmpd="sng" algn="ctr">
              <a:solidFill>
                <a:schemeClr val="tx1">
                  <a:lumMod val="15000"/>
                  <a:lumOff val="85000"/>
                </a:schemeClr>
              </a:solidFill>
              <a:round/>
            </a:ln>
            <a:effectLst/>
          </c:spPr>
        </c:majorGridlines>
        <c:numFmt formatCode="0%" sourceLinked="0"/>
        <c:majorTickMark val="out"/>
        <c:minorTickMark val="none"/>
        <c:tickLblPos val="high"/>
        <c:crossAx val="11309293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Positions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Sheet2!$H$2</c:f>
              <c:strCache>
                <c:ptCount val="1"/>
                <c:pt idx="0">
                  <c:v>Cost Basis</c:v>
                </c:pt>
              </c:strCache>
            </c:strRef>
          </c:tx>
          <c:spPr>
            <a:solidFill>
              <a:schemeClr val="accent4">
                <a:lumMod val="60000"/>
                <a:lumOff val="40000"/>
                <a:alpha val="60000"/>
              </a:schemeClr>
            </a:solidFill>
            <a:ln>
              <a:noFill/>
            </a:ln>
            <a:effectLst/>
          </c:spPr>
          <c:invertIfNegative val="0"/>
          <c:cat>
            <c:strRef>
              <c:f>Sheet2!$B$3:$B$12</c:f>
              <c:strCache>
                <c:ptCount val="10"/>
                <c:pt idx="0">
                  <c:v> BTCUSD </c:v>
                </c:pt>
                <c:pt idx="1">
                  <c:v> NVDA </c:v>
                </c:pt>
                <c:pt idx="2">
                  <c:v> TSM </c:v>
                </c:pt>
                <c:pt idx="3">
                  <c:v> NU </c:v>
                </c:pt>
                <c:pt idx="4">
                  <c:v> MSFT </c:v>
                </c:pt>
                <c:pt idx="5">
                  <c:v> CRWD </c:v>
                </c:pt>
                <c:pt idx="6">
                  <c:v> QQQ </c:v>
                </c:pt>
                <c:pt idx="7">
                  <c:v> SPY </c:v>
                </c:pt>
                <c:pt idx="8">
                  <c:v> TMDX </c:v>
                </c:pt>
                <c:pt idx="9">
                  <c:v> RIVN </c:v>
                </c:pt>
              </c:strCache>
            </c:strRef>
          </c:cat>
          <c:val>
            <c:numRef>
              <c:f>Sheet2!$H$3:$H$12</c:f>
              <c:numCache>
                <c:formatCode>_([$$-409]* #,##0.00_);_([$$-409]* \(#,##0.00\);_([$$-409]* "-"??_);_(@_)</c:formatCode>
                <c:ptCount val="10"/>
                <c:pt idx="0">
                  <c:v>1623.5700000000002</c:v>
                </c:pt>
                <c:pt idx="1">
                  <c:v>3593.2</c:v>
                </c:pt>
                <c:pt idx="2">
                  <c:v>2724</c:v>
                </c:pt>
                <c:pt idx="3">
                  <c:v>3314.0099999999998</c:v>
                </c:pt>
                <c:pt idx="4">
                  <c:v>1257.69</c:v>
                </c:pt>
                <c:pt idx="5">
                  <c:v>1545.54</c:v>
                </c:pt>
                <c:pt idx="6">
                  <c:v>1545.2737999999999</c:v>
                </c:pt>
                <c:pt idx="7">
                  <c:v>1165.7734999999998</c:v>
                </c:pt>
                <c:pt idx="8">
                  <c:v>14395.369999999999</c:v>
                </c:pt>
                <c:pt idx="9">
                  <c:v>3956.6</c:v>
                </c:pt>
              </c:numCache>
            </c:numRef>
          </c:val>
          <c:extLst>
            <c:ext xmlns:c16="http://schemas.microsoft.com/office/drawing/2014/chart" uri="{C3380CC4-5D6E-409C-BE32-E72D297353CC}">
              <c16:uniqueId val="{00000000-C50D-48BC-8371-15C0EE3BFF4A}"/>
            </c:ext>
          </c:extLst>
        </c:ser>
        <c:dLbls>
          <c:showLegendKey val="0"/>
          <c:showVal val="0"/>
          <c:showCatName val="0"/>
          <c:showSerName val="0"/>
          <c:showPercent val="0"/>
          <c:showBubbleSize val="0"/>
        </c:dLbls>
        <c:gapWidth val="100"/>
        <c:overlap val="-27"/>
        <c:axId val="1500918351"/>
        <c:axId val="1500919791"/>
      </c:barChart>
      <c:barChart>
        <c:barDir val="col"/>
        <c:grouping val="clustered"/>
        <c:varyColors val="0"/>
        <c:ser>
          <c:idx val="0"/>
          <c:order val="1"/>
          <c:tx>
            <c:strRef>
              <c:f>Sheet2!$F$2</c:f>
              <c:strCache>
                <c:ptCount val="1"/>
                <c:pt idx="0">
                  <c:v>Currnet Value</c:v>
                </c:pt>
              </c:strCache>
            </c:strRef>
          </c:tx>
          <c:spPr>
            <a:solidFill>
              <a:schemeClr val="accent1"/>
            </a:solidFill>
            <a:ln>
              <a:noFill/>
            </a:ln>
            <a:effectLst/>
          </c:spPr>
          <c:invertIfNegative val="0"/>
          <c:cat>
            <c:strRef>
              <c:f>Sheet2!$B$3:$B$12</c:f>
              <c:strCache>
                <c:ptCount val="10"/>
                <c:pt idx="0">
                  <c:v> BTCUSD </c:v>
                </c:pt>
                <c:pt idx="1">
                  <c:v> NVDA </c:v>
                </c:pt>
                <c:pt idx="2">
                  <c:v> TSM </c:v>
                </c:pt>
                <c:pt idx="3">
                  <c:v> NU </c:v>
                </c:pt>
                <c:pt idx="4">
                  <c:v> MSFT </c:v>
                </c:pt>
                <c:pt idx="5">
                  <c:v> CRWD </c:v>
                </c:pt>
                <c:pt idx="6">
                  <c:v> QQQ </c:v>
                </c:pt>
                <c:pt idx="7">
                  <c:v> SPY </c:v>
                </c:pt>
                <c:pt idx="8">
                  <c:v> TMDX </c:v>
                </c:pt>
                <c:pt idx="9">
                  <c:v> RIVN </c:v>
                </c:pt>
              </c:strCache>
            </c:strRef>
          </c:cat>
          <c:val>
            <c:numRef>
              <c:f>Sheet2!$F$3:$F$12</c:f>
              <c:numCache>
                <c:formatCode>_([$$-409]* #,##0.00_);_([$$-409]* \(#,##0.00\);_([$$-409]* "-"??_);_(@_)</c:formatCode>
                <c:ptCount val="10"/>
                <c:pt idx="0">
                  <c:v>2388.0712500000004</c:v>
                </c:pt>
                <c:pt idx="1">
                  <c:v>5576</c:v>
                </c:pt>
                <c:pt idx="2">
                  <c:v>4053.2999999999997</c:v>
                </c:pt>
                <c:pt idx="3">
                  <c:v>4075.54</c:v>
                </c:pt>
                <c:pt idx="4">
                  <c:v>1228.92</c:v>
                </c:pt>
                <c:pt idx="5">
                  <c:v>2732.16</c:v>
                </c:pt>
                <c:pt idx="6">
                  <c:v>1623.5037</c:v>
                </c:pt>
                <c:pt idx="7">
                  <c:v>1253.4725000000001</c:v>
                </c:pt>
                <c:pt idx="8">
                  <c:v>9077.42</c:v>
                </c:pt>
                <c:pt idx="9">
                  <c:v>3913.24</c:v>
                </c:pt>
              </c:numCache>
            </c:numRef>
          </c:val>
          <c:extLst>
            <c:ext xmlns:c16="http://schemas.microsoft.com/office/drawing/2014/chart" uri="{C3380CC4-5D6E-409C-BE32-E72D297353CC}">
              <c16:uniqueId val="{00000001-C50D-48BC-8371-15C0EE3BFF4A}"/>
            </c:ext>
          </c:extLst>
        </c:ser>
        <c:dLbls>
          <c:showLegendKey val="0"/>
          <c:showVal val="0"/>
          <c:showCatName val="0"/>
          <c:showSerName val="0"/>
          <c:showPercent val="0"/>
          <c:showBubbleSize val="0"/>
        </c:dLbls>
        <c:gapWidth val="219"/>
        <c:overlap val="-27"/>
        <c:axId val="1500895311"/>
        <c:axId val="1500904431"/>
      </c:barChart>
      <c:catAx>
        <c:axId val="1500918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919791"/>
        <c:crosses val="autoZero"/>
        <c:auto val="1"/>
        <c:lblAlgn val="ctr"/>
        <c:lblOffset val="100"/>
        <c:noMultiLvlLbl val="0"/>
      </c:catAx>
      <c:valAx>
        <c:axId val="1500919791"/>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918351"/>
        <c:crosses val="autoZero"/>
        <c:crossBetween val="between"/>
      </c:valAx>
      <c:valAx>
        <c:axId val="1500904431"/>
        <c:scaling>
          <c:orientation val="minMax"/>
          <c:max val="16000"/>
        </c:scaling>
        <c:delete val="1"/>
        <c:axPos val="r"/>
        <c:numFmt formatCode="_([$$-409]* #,##0.00_);_([$$-409]* \(#,##0.00\);_([$$-409]* &quot;-&quot;??_);_(@_)" sourceLinked="1"/>
        <c:majorTickMark val="out"/>
        <c:minorTickMark val="none"/>
        <c:tickLblPos val="nextTo"/>
        <c:crossAx val="1500895311"/>
        <c:crosses val="max"/>
        <c:crossBetween val="between"/>
      </c:valAx>
      <c:catAx>
        <c:axId val="1500895311"/>
        <c:scaling>
          <c:orientation val="minMax"/>
        </c:scaling>
        <c:delete val="1"/>
        <c:axPos val="b"/>
        <c:numFmt formatCode="General" sourceLinked="1"/>
        <c:majorTickMark val="out"/>
        <c:minorTickMark val="none"/>
        <c:tickLblPos val="nextTo"/>
        <c:crossAx val="150090443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Portfolio Breakdown</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Aptos Narrow" panose="02110004020202020204"/>
            </a:rPr>
            <a:t>Portfolio Breakdown</a:t>
          </a:r>
        </a:p>
      </cx:txPr>
    </cx:title>
    <cx:plotArea>
      <cx:plotAreaRegion>
        <cx:series layoutId="treemap" uniqueId="{16A98E99-B3B0-40C5-A97D-C9B4D3CE9C8B}">
          <cx:tx>
            <cx:txData>
              <cx:f>_xlchart.v1.1</cx:f>
              <cx:v>Value</cx:v>
            </cx:txData>
          </cx:tx>
          <cx:dataPt idx="0">
            <cx:spPr>
              <a:solidFill>
                <a:srgbClr val="0F9ED5">
                  <a:lumMod val="75000"/>
                </a:srgbClr>
              </a:solidFill>
            </cx:spPr>
          </cx:dataPt>
          <cx:dataPt idx="2">
            <cx:spPr>
              <a:solidFill>
                <a:srgbClr val="196B24"/>
              </a:solidFill>
            </cx:spPr>
          </cx:dataPt>
          <cx:dataPt idx="5">
            <cx:spPr>
              <a:solidFill>
                <a:srgbClr val="4EA72E"/>
              </a:solidFill>
            </cx:spPr>
          </cx:dataPt>
          <cx:dataLabels pos="inEnd">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53340</xdr:rowOff>
    </xdr:from>
    <xdr:to>
      <xdr:col>14</xdr:col>
      <xdr:colOff>358140</xdr:colOff>
      <xdr:row>33</xdr:row>
      <xdr:rowOff>137160</xdr:rowOff>
    </xdr:to>
    <xdr:sp macro="" textlink="">
      <xdr:nvSpPr>
        <xdr:cNvPr id="30" name="Rectangle: Rounded Corners 29">
          <a:extLst>
            <a:ext uri="{FF2B5EF4-FFF2-40B4-BE49-F238E27FC236}">
              <a16:creationId xmlns:a16="http://schemas.microsoft.com/office/drawing/2014/main" id="{20905729-D289-457E-BE34-82B6449D3F78}"/>
            </a:ext>
          </a:extLst>
        </xdr:cNvPr>
        <xdr:cNvSpPr/>
      </xdr:nvSpPr>
      <xdr:spPr>
        <a:xfrm>
          <a:off x="38100" y="53340"/>
          <a:ext cx="10927080" cy="5981700"/>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200" b="1" baseline="0">
            <a:solidFill>
              <a:sysClr val="windowText" lastClr="000000"/>
            </a:solidFill>
          </a:endParaRPr>
        </a:p>
      </xdr:txBody>
    </xdr:sp>
    <xdr:clientData/>
  </xdr:twoCellAnchor>
  <xdr:twoCellAnchor>
    <xdr:from>
      <xdr:col>9</xdr:col>
      <xdr:colOff>160020</xdr:colOff>
      <xdr:row>18</xdr:row>
      <xdr:rowOff>76200</xdr:rowOff>
    </xdr:from>
    <xdr:to>
      <xdr:col>14</xdr:col>
      <xdr:colOff>0</xdr:colOff>
      <xdr:row>32</xdr:row>
      <xdr:rowOff>3810</xdr:rowOff>
    </xdr:to>
    <xdr:graphicFrame macro="">
      <xdr:nvGraphicFramePr>
        <xdr:cNvPr id="5" name="Chart 4">
          <a:extLst>
            <a:ext uri="{FF2B5EF4-FFF2-40B4-BE49-F238E27FC236}">
              <a16:creationId xmlns:a16="http://schemas.microsoft.com/office/drawing/2014/main" id="{935882A4-206C-4540-BAE6-EB70E7C64D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152400</xdr:colOff>
      <xdr:row>6</xdr:row>
      <xdr:rowOff>7620</xdr:rowOff>
    </xdr:from>
    <xdr:to>
      <xdr:col>14</xdr:col>
      <xdr:colOff>7620</xdr:colOff>
      <xdr:row>18</xdr:row>
      <xdr:rowOff>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3C9971D6-B755-46DA-86FC-98AAB94CF4C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606540" y="1013460"/>
              <a:ext cx="4008120" cy="21412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0</xdr:colOff>
      <xdr:row>6</xdr:row>
      <xdr:rowOff>0</xdr:rowOff>
    </xdr:from>
    <xdr:to>
      <xdr:col>3</xdr:col>
      <xdr:colOff>388620</xdr:colOff>
      <xdr:row>11</xdr:row>
      <xdr:rowOff>167640</xdr:rowOff>
    </xdr:to>
    <xdr:sp macro="" textlink="">
      <xdr:nvSpPr>
        <xdr:cNvPr id="17" name="Rectangle: Rounded Corners 16">
          <a:extLst>
            <a:ext uri="{FF2B5EF4-FFF2-40B4-BE49-F238E27FC236}">
              <a16:creationId xmlns:a16="http://schemas.microsoft.com/office/drawing/2014/main" id="{477EF951-9317-4DAD-A62E-BA5A45D13D46}"/>
            </a:ext>
          </a:extLst>
        </xdr:cNvPr>
        <xdr:cNvSpPr/>
      </xdr:nvSpPr>
      <xdr:spPr>
        <a:xfrm>
          <a:off x="167640" y="914400"/>
          <a:ext cx="1988820" cy="104394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ysClr val="windowText" lastClr="000000"/>
              </a:solidFill>
            </a:rPr>
            <a:t>Total</a:t>
          </a:r>
          <a:r>
            <a:rPr lang="en-US" sz="1200" b="1" baseline="0">
              <a:solidFill>
                <a:sysClr val="windowText" lastClr="000000"/>
              </a:solidFill>
            </a:rPr>
            <a:t> Returns</a:t>
          </a:r>
        </a:p>
      </xdr:txBody>
    </xdr:sp>
    <xdr:clientData/>
  </xdr:twoCellAnchor>
  <xdr:twoCellAnchor>
    <xdr:from>
      <xdr:col>3</xdr:col>
      <xdr:colOff>472440</xdr:colOff>
      <xdr:row>6</xdr:row>
      <xdr:rowOff>0</xdr:rowOff>
    </xdr:from>
    <xdr:to>
      <xdr:col>6</xdr:col>
      <xdr:colOff>541020</xdr:colOff>
      <xdr:row>11</xdr:row>
      <xdr:rowOff>167640</xdr:rowOff>
    </xdr:to>
    <xdr:sp macro="" textlink="">
      <xdr:nvSpPr>
        <xdr:cNvPr id="18" name="Rectangle: Rounded Corners 17">
          <a:extLst>
            <a:ext uri="{FF2B5EF4-FFF2-40B4-BE49-F238E27FC236}">
              <a16:creationId xmlns:a16="http://schemas.microsoft.com/office/drawing/2014/main" id="{909012F6-616F-49CE-9F35-A56882B68351}"/>
            </a:ext>
          </a:extLst>
        </xdr:cNvPr>
        <xdr:cNvSpPr/>
      </xdr:nvSpPr>
      <xdr:spPr>
        <a:xfrm>
          <a:off x="2240280" y="914400"/>
          <a:ext cx="1988820" cy="104394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ysClr val="windowText" lastClr="000000"/>
              </a:solidFill>
            </a:rPr>
            <a:t>Return</a:t>
          </a:r>
          <a:r>
            <a:rPr lang="en-US" sz="1200" b="1" baseline="0">
              <a:solidFill>
                <a:sysClr val="windowText" lastClr="000000"/>
              </a:solidFill>
            </a:rPr>
            <a:t> on Investment (ROI)</a:t>
          </a:r>
        </a:p>
      </xdr:txBody>
    </xdr:sp>
    <xdr:clientData/>
  </xdr:twoCellAnchor>
  <xdr:twoCellAnchor>
    <xdr:from>
      <xdr:col>6</xdr:col>
      <xdr:colOff>617220</xdr:colOff>
      <xdr:row>6</xdr:row>
      <xdr:rowOff>0</xdr:rowOff>
    </xdr:from>
    <xdr:to>
      <xdr:col>9</xdr:col>
      <xdr:colOff>68580</xdr:colOff>
      <xdr:row>11</xdr:row>
      <xdr:rowOff>167640</xdr:rowOff>
    </xdr:to>
    <xdr:sp macro="" textlink="">
      <xdr:nvSpPr>
        <xdr:cNvPr id="19" name="Rectangle: Rounded Corners 18">
          <a:extLst>
            <a:ext uri="{FF2B5EF4-FFF2-40B4-BE49-F238E27FC236}">
              <a16:creationId xmlns:a16="http://schemas.microsoft.com/office/drawing/2014/main" id="{2DF1CD02-A0EB-4422-98D6-6D2FB027784B}"/>
            </a:ext>
          </a:extLst>
        </xdr:cNvPr>
        <xdr:cNvSpPr/>
      </xdr:nvSpPr>
      <xdr:spPr>
        <a:xfrm>
          <a:off x="4305300" y="914400"/>
          <a:ext cx="1988820" cy="104394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ysClr val="windowText" lastClr="000000"/>
              </a:solidFill>
            </a:rPr>
            <a:t>Top</a:t>
          </a:r>
          <a:r>
            <a:rPr lang="en-US" sz="1200" b="1" baseline="0">
              <a:solidFill>
                <a:sysClr val="windowText" lastClr="000000"/>
              </a:solidFill>
            </a:rPr>
            <a:t> Performer</a:t>
          </a:r>
        </a:p>
      </xdr:txBody>
    </xdr:sp>
    <xdr:clientData/>
  </xdr:twoCellAnchor>
  <xdr:twoCellAnchor>
    <xdr:from>
      <xdr:col>1</xdr:col>
      <xdr:colOff>205740</xdr:colOff>
      <xdr:row>7</xdr:row>
      <xdr:rowOff>167640</xdr:rowOff>
    </xdr:from>
    <xdr:to>
      <xdr:col>3</xdr:col>
      <xdr:colOff>205740</xdr:colOff>
      <xdr:row>11</xdr:row>
      <xdr:rowOff>0</xdr:rowOff>
    </xdr:to>
    <xdr:sp macro="" textlink="Sheet3!J2">
      <xdr:nvSpPr>
        <xdr:cNvPr id="20" name="TextBox 19">
          <a:extLst>
            <a:ext uri="{FF2B5EF4-FFF2-40B4-BE49-F238E27FC236}">
              <a16:creationId xmlns:a16="http://schemas.microsoft.com/office/drawing/2014/main" id="{04A861CC-4B1D-893C-90E4-0DADFD1706AF}"/>
            </a:ext>
          </a:extLst>
        </xdr:cNvPr>
        <xdr:cNvSpPr txBox="1"/>
      </xdr:nvSpPr>
      <xdr:spPr>
        <a:xfrm>
          <a:off x="373380" y="1257300"/>
          <a:ext cx="1600200" cy="533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036467D-ACCC-47D1-9F74-4162B8EB5304}" type="TxLink">
            <a:rPr lang="en-US" sz="2400" b="1" i="0" u="none" strike="noStrike">
              <a:solidFill>
                <a:srgbClr val="000000"/>
              </a:solidFill>
              <a:latin typeface="Aptos Narrow"/>
            </a:rPr>
            <a:pPr algn="ctr"/>
            <a:t> $793.77 </a:t>
          </a:fld>
          <a:endParaRPr lang="en-US" sz="2400" b="1"/>
        </a:p>
      </xdr:txBody>
    </xdr:sp>
    <xdr:clientData/>
  </xdr:twoCellAnchor>
  <xdr:twoCellAnchor>
    <xdr:from>
      <xdr:col>3</xdr:col>
      <xdr:colOff>678180</xdr:colOff>
      <xdr:row>7</xdr:row>
      <xdr:rowOff>167640</xdr:rowOff>
    </xdr:from>
    <xdr:to>
      <xdr:col>6</xdr:col>
      <xdr:colOff>358140</xdr:colOff>
      <xdr:row>11</xdr:row>
      <xdr:rowOff>0</xdr:rowOff>
    </xdr:to>
    <xdr:sp macro="" textlink="Sheet3!J4">
      <xdr:nvSpPr>
        <xdr:cNvPr id="21" name="TextBox 20">
          <a:extLst>
            <a:ext uri="{FF2B5EF4-FFF2-40B4-BE49-F238E27FC236}">
              <a16:creationId xmlns:a16="http://schemas.microsoft.com/office/drawing/2014/main" id="{E400256E-1B7A-4DA2-B42D-4763DA4CA748}"/>
            </a:ext>
          </a:extLst>
        </xdr:cNvPr>
        <xdr:cNvSpPr txBox="1"/>
      </xdr:nvSpPr>
      <xdr:spPr>
        <a:xfrm>
          <a:off x="2446020" y="1257300"/>
          <a:ext cx="1600200" cy="533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7A98AEB-0572-486B-A8DF-A90D9ECFF5FF}" type="TxLink">
            <a:rPr lang="en-US" sz="2400" b="1" i="0" u="none" strike="noStrike">
              <a:solidFill>
                <a:srgbClr val="000000"/>
              </a:solidFill>
              <a:latin typeface="Aptos Narrow"/>
            </a:rPr>
            <a:t>2.26%</a:t>
          </a:fld>
          <a:endParaRPr lang="en-US" sz="4800" b="1"/>
        </a:p>
      </xdr:txBody>
    </xdr:sp>
    <xdr:clientData/>
  </xdr:twoCellAnchor>
  <xdr:twoCellAnchor>
    <xdr:from>
      <xdr:col>6</xdr:col>
      <xdr:colOff>822960</xdr:colOff>
      <xdr:row>7</xdr:row>
      <xdr:rowOff>167640</xdr:rowOff>
    </xdr:from>
    <xdr:to>
      <xdr:col>8</xdr:col>
      <xdr:colOff>739140</xdr:colOff>
      <xdr:row>11</xdr:row>
      <xdr:rowOff>0</xdr:rowOff>
    </xdr:to>
    <xdr:sp macro="" textlink="Sheet3!J6">
      <xdr:nvSpPr>
        <xdr:cNvPr id="24" name="TextBox 23">
          <a:extLst>
            <a:ext uri="{FF2B5EF4-FFF2-40B4-BE49-F238E27FC236}">
              <a16:creationId xmlns:a16="http://schemas.microsoft.com/office/drawing/2014/main" id="{16F6500A-D09F-4CB2-BD40-D61C0D8B2D18}"/>
            </a:ext>
          </a:extLst>
        </xdr:cNvPr>
        <xdr:cNvSpPr txBox="1"/>
      </xdr:nvSpPr>
      <xdr:spPr>
        <a:xfrm>
          <a:off x="4511040" y="1257300"/>
          <a:ext cx="1600200" cy="533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4D84630-4C11-4660-912C-089F3833F334}" type="TxLink">
            <a:rPr lang="en-US" sz="2400" b="1" i="0" u="none" strike="noStrike">
              <a:solidFill>
                <a:srgbClr val="000000"/>
              </a:solidFill>
              <a:latin typeface="Aptos Narrow"/>
            </a:rPr>
            <a:t>NVDA</a:t>
          </a:fld>
          <a:endParaRPr lang="en-US" sz="8800" b="1"/>
        </a:p>
      </xdr:txBody>
    </xdr:sp>
    <xdr:clientData/>
  </xdr:twoCellAnchor>
  <xdr:twoCellAnchor>
    <xdr:from>
      <xdr:col>1</xdr:col>
      <xdr:colOff>0</xdr:colOff>
      <xdr:row>12</xdr:row>
      <xdr:rowOff>76200</xdr:rowOff>
    </xdr:from>
    <xdr:to>
      <xdr:col>9</xdr:col>
      <xdr:colOff>68580</xdr:colOff>
      <xdr:row>32</xdr:row>
      <xdr:rowOff>7620</xdr:rowOff>
    </xdr:to>
    <xdr:graphicFrame macro="">
      <xdr:nvGraphicFramePr>
        <xdr:cNvPr id="27" name="Chart 26">
          <a:extLst>
            <a:ext uri="{FF2B5EF4-FFF2-40B4-BE49-F238E27FC236}">
              <a16:creationId xmlns:a16="http://schemas.microsoft.com/office/drawing/2014/main" id="{63C641F5-2DFC-4240-A69D-F90FE3157A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NGSEOK LEE" refreshedDate="45706.700067708334" createdVersion="8" refreshedVersion="8" minRefreshableVersion="3" recordCount="10" xr:uid="{DBE5207A-CFE3-429F-8F68-1A0238A71F39}">
  <cacheSource type="worksheet">
    <worksheetSource ref="B2:I12" sheet="Sheet1"/>
  </cacheSource>
  <cacheFields count="8">
    <cacheField name="Name (Ticker)" numFmtId="164">
      <sharedItems count="10">
        <s v="BTCUSD"/>
        <s v="NVDA"/>
        <s v="TSM"/>
        <s v="NU"/>
        <s v="MSFT"/>
        <s v="CRWD"/>
        <s v="QQQ"/>
        <s v="SPY"/>
        <s v="TMDX"/>
        <s v="RIVN"/>
      </sharedItems>
    </cacheField>
    <cacheField name="Security type" numFmtId="0">
      <sharedItems count="3">
        <s v="Crypto"/>
        <s v="Stock"/>
        <s v="ETF"/>
      </sharedItems>
    </cacheField>
    <cacheField name="Price" numFmtId="164">
      <sharedItems containsSemiMixedTypes="0" containsString="0" containsNumber="1" minValue="13.54" maxValue="95249.5"/>
    </cacheField>
    <cacheField name="Shares" numFmtId="0">
      <sharedItems containsSemiMixedTypes="0" containsString="0" containsNumber="1" minValue="2.5000000000000001E-2" maxValue="301"/>
    </cacheField>
    <cacheField name="Value" numFmtId="164">
      <sharedItems containsSemiMixedTypes="0" containsString="0" containsNumber="1" minValue="1228.92" maxValue="9077.42"/>
    </cacheField>
    <cacheField name="Purchase Price" numFmtId="44">
      <sharedItems containsSemiMixedTypes="0" containsString="0" containsNumber="1" minValue="11.01" maxValue="64942.8"/>
    </cacheField>
    <cacheField name="Cost Basis" numFmtId="164">
      <sharedItems containsSemiMixedTypes="0" containsString="0" containsNumber="1" minValue="1165.7734999999998" maxValue="14395.369999999999"/>
    </cacheField>
    <cacheField name="Return" numFmtId="10">
      <sharedItems containsSemiMixedTypes="0" containsString="0" containsNumber="1" minValue="-0.36942086240228622" maxValue="0.767770487984781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x v="0"/>
    <n v="95249.5"/>
    <n v="2.5000000000000001E-2"/>
    <n v="2381.2375000000002"/>
    <n v="64942.8"/>
    <n v="1623.5700000000002"/>
    <n v="0.46666759055661289"/>
  </r>
  <r>
    <x v="1"/>
    <x v="1"/>
    <n v="139.4"/>
    <n v="40"/>
    <n v="5576"/>
    <n v="89.83"/>
    <n v="3593.2"/>
    <n v="0.55182010464210185"/>
  </r>
  <r>
    <x v="2"/>
    <x v="1"/>
    <n v="202.66499999999999"/>
    <n v="20"/>
    <n v="4053.2999999999997"/>
    <n v="136.19999999999999"/>
    <n v="2724"/>
    <n v="0.48799559471365628"/>
  </r>
  <r>
    <x v="3"/>
    <x v="1"/>
    <n v="13.54"/>
    <n v="301"/>
    <n v="4075.54"/>
    <n v="11.01"/>
    <n v="3314.0099999999998"/>
    <n v="0.22979109900090844"/>
  </r>
  <r>
    <x v="4"/>
    <x v="1"/>
    <n v="409.64"/>
    <n v="3"/>
    <n v="1228.92"/>
    <n v="419.23"/>
    <n v="1257.69"/>
    <n v="-2.287527133077305E-2"/>
  </r>
  <r>
    <x v="5"/>
    <x v="1"/>
    <n v="455.36"/>
    <n v="6"/>
    <n v="2732.16"/>
    <n v="257.58999999999997"/>
    <n v="1545.54"/>
    <n v="0.76777048798478198"/>
  </r>
  <r>
    <x v="6"/>
    <x v="2"/>
    <n v="539.37"/>
    <n v="3.01"/>
    <n v="1623.5037"/>
    <n v="513.38"/>
    <n v="1545.2737999999999"/>
    <n v="5.0625267832794529E-2"/>
  </r>
  <r>
    <x v="7"/>
    <x v="2"/>
    <n v="611.45000000000005"/>
    <n v="2.0499999999999998"/>
    <n v="1253.4725000000001"/>
    <n v="568.66999999999996"/>
    <n v="1165.7734999999998"/>
    <n v="7.522816396152443E-2"/>
  </r>
  <r>
    <x v="8"/>
    <x v="1"/>
    <n v="75.02"/>
    <n v="121"/>
    <n v="9077.42"/>
    <n v="118.97"/>
    <n v="14395.369999999999"/>
    <n v="-0.36942086240228622"/>
  </r>
  <r>
    <x v="9"/>
    <x v="1"/>
    <n v="14.44"/>
    <n v="271"/>
    <n v="3913.24"/>
    <n v="14.6"/>
    <n v="3956.6"/>
    <n v="-1.0958904109589107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A10CEC-F967-4494-A8B1-532051F421BF}" name="PivotTable19" cacheId="8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E2:G16" firstHeaderRow="0" firstDataRow="1" firstDataCol="1"/>
  <pivotFields count="8">
    <pivotField axis="axisRow" showAll="0">
      <items count="11">
        <item x="0"/>
        <item x="5"/>
        <item x="4"/>
        <item x="3"/>
        <item x="1"/>
        <item x="6"/>
        <item x="9"/>
        <item x="7"/>
        <item x="8"/>
        <item x="2"/>
        <item t="default"/>
      </items>
    </pivotField>
    <pivotField axis="axisRow" showAll="0">
      <items count="4">
        <item x="0"/>
        <item x="2"/>
        <item x="1"/>
        <item t="default"/>
      </items>
    </pivotField>
    <pivotField numFmtId="164" showAll="0"/>
    <pivotField showAll="0"/>
    <pivotField dataField="1" numFmtId="164" showAll="0"/>
    <pivotField numFmtId="44" showAll="0"/>
    <pivotField dataField="1" numFmtId="164" showAll="0"/>
    <pivotField numFmtId="10" showAll="0"/>
  </pivotFields>
  <rowFields count="2">
    <field x="1"/>
    <field x="0"/>
  </rowFields>
  <rowItems count="14">
    <i>
      <x/>
    </i>
    <i r="1">
      <x/>
    </i>
    <i>
      <x v="1"/>
    </i>
    <i r="1">
      <x v="5"/>
    </i>
    <i r="1">
      <x v="7"/>
    </i>
    <i>
      <x v="2"/>
    </i>
    <i r="1">
      <x v="1"/>
    </i>
    <i r="1">
      <x v="2"/>
    </i>
    <i r="1">
      <x v="3"/>
    </i>
    <i r="1">
      <x v="4"/>
    </i>
    <i r="1">
      <x v="6"/>
    </i>
    <i r="1">
      <x v="8"/>
    </i>
    <i r="1">
      <x v="9"/>
    </i>
    <i t="grand">
      <x/>
    </i>
  </rowItems>
  <colFields count="1">
    <field x="-2"/>
  </colFields>
  <colItems count="2">
    <i>
      <x/>
    </i>
    <i i="1">
      <x v="1"/>
    </i>
  </colItems>
  <dataFields count="2">
    <dataField name="Sum of Value" fld="4" baseField="0" baseItem="0" numFmtId="164"/>
    <dataField name="Sum of Cost Basis" fld="6"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3">
  <rv s="0">
    <v>en-US</v>
    <v>bo8l6h</v>
    <v>268435456</v>
    <v>1</v>
    <v>Powered by Refinitiv</v>
    <v>0</v>
    <v>BTC/USD</v>
    <v>2</v>
    <v>3</v>
    <v>Finance</v>
    <v>4</v>
    <v>109071.86</v>
    <v>2.3123</v>
    <v>484.84</v>
    <v>5.1019999999999998E-3</v>
    <v>USD</v>
    <v>BTC</v>
    <v>95562.07</v>
    <v>Currency Pair</v>
    <v>45706.998819444445</v>
    <v>94846.84</v>
    <v>Bitcoin/US Dollar FX Spot Rate</v>
    <v>95044.08</v>
    <v>95038.01</v>
    <v>95522.85</v>
    <v>BTCUSD</v>
    <v>BTC/USD</v>
  </rv>
  <rv s="1">
    <v>0</v>
  </rv>
  <rv s="2">
    <v>https://www.bing.com/financeapi/forcetrigger?t=a1yv52&amp;q=XNAS%3aNVDA&amp;form=skydnc</v>
    <v>Learn more on Bing</v>
  </rv>
  <rv s="3">
    <v>en-US</v>
    <v>a1yv52</v>
    <v>268435456</v>
    <v>1</v>
    <v>Powered by Refinitiv</v>
    <v>5</v>
    <v>NVIDIA CORPORATION (XNAS:NVDA)</v>
    <v>6</v>
    <v>7</v>
    <v>Finance</v>
    <v>8</v>
    <v>153.13</v>
    <v>66.248000000000005</v>
    <v>1.7685999999999999</v>
    <v>0.55000000000000004</v>
    <v>-1.4349999999999999E-3</v>
    <v>3.9610000000000001E-3</v>
    <v>-0.2</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29600</v>
    <v>Nasdaq Stock Market</v>
    <v>XNAS</v>
    <v>XNAS</v>
    <v>2788 San Tomas Expressway, SANTA CLARA, CA, 95051 US</v>
    <v>143.44</v>
    <v>Semiconductors &amp; Semiconductor Equipment</v>
    <v>Stock</v>
    <v>45706.998820589841</v>
    <v>2</v>
    <v>137.92500000000001</v>
    <v>3413906000000</v>
    <v>NVIDIA CORPORATION</v>
    <v>NVIDIA CORPORATION</v>
    <v>141.27000000000001</v>
    <v>54.710999999999999</v>
    <v>138.85</v>
    <v>139.4</v>
    <v>139.19999999999999</v>
    <v>24490000000</v>
    <v>NVDA</v>
    <v>NVIDIA CORPORATION (XNAS:NVDA)</v>
    <v>218781502</v>
    <v>279927167</v>
    <v>1998</v>
  </rv>
  <rv s="1">
    <v>3</v>
  </rv>
  <rv s="2">
    <v>https://www.bing.com/financeapi/forcetrigger?t=a24kjc&amp;q=XNYS%3aTSM&amp;form=skydnc</v>
    <v>Learn more on Bing</v>
  </rv>
  <rv s="3">
    <v>en-US</v>
    <v>a24kjc</v>
    <v>268435456</v>
    <v>1</v>
    <v>Powered by Refinitiv</v>
    <v>5</v>
    <v>Taiwan Semiconductor Manufacturing Co., Ltd. (XNYS:TSM)</v>
    <v>6</v>
    <v>7</v>
    <v>Finance</v>
    <v>8</v>
    <v>226.4</v>
    <v>122.91</v>
    <v>1.1181000000000001</v>
    <v>-1.2350000000000001</v>
    <v>-1.9729999999999999E-3</v>
    <v>-6.0569999999999999E-3</v>
    <v>-0.4</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205.85</v>
    <v>Semiconductors &amp; Semiconductor Equipment</v>
    <v>Stock</v>
    <v>45706.998037916404</v>
    <v>5</v>
    <v>200.52</v>
    <v>859565400000</v>
    <v>Taiwan Semiconductor Manufacturing Co., Ltd.</v>
    <v>Taiwan Semiconductor Manufacturing Co., Ltd.</v>
    <v>204.755</v>
    <v>29.368300000000001</v>
    <v>203.9</v>
    <v>202.66499999999999</v>
    <v>202.34</v>
    <v>5186547000</v>
    <v>TSM</v>
    <v>Taiwan Semiconductor Manufacturing Co., Ltd. (XNYS:TSM)</v>
    <v>14981193</v>
    <v>18246388</v>
    <v>1987</v>
  </rv>
  <rv s="1">
    <v>6</v>
  </rv>
  <rv s="2">
    <v>https://www.bing.com/financeapi/forcetrigger?t=c4e5vh&amp;q=XNYS%3aNU&amp;form=skydnc</v>
    <v>Learn more on Bing</v>
  </rv>
  <rv s="3">
    <v>en-US</v>
    <v>c4e5vh</v>
    <v>268435456</v>
    <v>1</v>
    <v>Powered by Refinitiv</v>
    <v>5</v>
    <v>Nu Holdings Ltd (XNYS:NU)</v>
    <v>6</v>
    <v>7</v>
    <v>Finance</v>
    <v>8</v>
    <v>16.145</v>
    <v>9.67</v>
    <v>1.135</v>
    <v>-0.16</v>
    <v>4.424E-3</v>
    <v>-1.1679E-2</v>
    <v>5.9900000000000002E-2</v>
    <v>USD</v>
    <v>Nu Holdings Ltd is a Brazil-based holding company, which engages in the provision of digital banking services. The Company offers its customers products across the five financial seasons: spending, saving, investing, borrowing, and protecting. Its spending solutions are designed to help customers pay for goods and services in their everyday lives with a customized credit line or instantly through a mobile phone, while collecting loyalty points and rewards on applicable transactions. Its savings solutions are designed to help customers deposit, manage, and save their money in interest-earning accounts with complementary debit cards. Its investing solutions are designed to help customers invest their money in investment products and services. Its borrowing solutions are designed to provide customers with unsecured loans that are easy to receive, manage, and pay back. Its protecting solutions are designed to help customers secure life insurance and funeral benefits.</v>
    <v>7686</v>
    <v>New York Stock Exchange</v>
    <v>XNYS</v>
    <v>XNYS</v>
    <v>Rua Capote Valente, 39, Pinheiros, SAO PAULO, SAO PAULO, 05.409-000 BR</v>
    <v>13.75</v>
    <v>Banking Services</v>
    <v>Stock</v>
    <v>45706.998126863284</v>
    <v>8</v>
    <v>13.42</v>
    <v>64530786979</v>
    <v>Nu Holdings Ltd</v>
    <v>Nu Holdings Ltd</v>
    <v>13.55</v>
    <v>37.156999999999996</v>
    <v>13.7</v>
    <v>13.54</v>
    <v>13.5999</v>
    <v>4765937000</v>
    <v>NU</v>
    <v>Nu Holdings Ltd (XNYS:NU)</v>
    <v>37071688</v>
    <v>36801072</v>
    <v>2016</v>
  </rv>
  <rv s="1">
    <v>9</v>
  </rv>
  <rv s="2">
    <v>http://en.wikipedia.org/wiki/Public_domain</v>
    <v>Public domain</v>
  </rv>
  <rv s="2">
    <v>https://en.wikipedia.org/wiki/Microsoft</v>
    <v>Wikipedia</v>
  </rv>
  <rv s="4">
    <v>11</v>
    <v>12</v>
  </rv>
  <rv s="5">
    <v>13</v>
    <v>https://www.bing.com/th?id=AMMS_e6e837c7bf3a77408619758b7447855a&amp;qlt=95</v>
    <v>13</v>
    <v>0</v>
    <v>https://www.bing.com/images/search?form=xlimg&amp;q=microsoft</v>
    <v>Image of MICROSOFT CORPORATION</v>
  </rv>
  <rv s="2">
    <v>https://www.bing.com/financeapi/forcetrigger?t=a1xzim&amp;q=XNAS%3aMSFT&amp;form=skydnc</v>
    <v>Learn more on Bing</v>
  </rv>
  <rv s="6">
    <v>en-US</v>
    <v>a1xzim</v>
    <v>268435456</v>
    <v>1</v>
    <v>Powered by Refinitiv</v>
    <v>9</v>
    <v>MICROSOFT CORPORATION (XNAS:MSFT)</v>
    <v>11</v>
    <v>12</v>
    <v>Finance</v>
    <v>8</v>
    <v>468.35</v>
    <v>385.58</v>
    <v>0.90810000000000002</v>
    <v>1.21</v>
    <v>-4.638E-4</v>
    <v>2.9629999999999999E-3</v>
    <v>-0.19</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410.59699999999998</v>
    <v>14</v>
    <v>Software &amp; IT Services</v>
    <v>Stock</v>
    <v>45706.998735439061</v>
    <v>15</v>
    <v>406.5</v>
    <v>3045256386480</v>
    <v>MICROSOFT CORPORATION</v>
    <v>MICROSOFT CORPORATION</v>
    <v>408</v>
    <v>32.8996</v>
    <v>408.43</v>
    <v>409.64</v>
    <v>409.45</v>
    <v>7433982000</v>
    <v>MSFT</v>
    <v>MICROSOFT CORPORATION (XNAS:MSFT)</v>
    <v>21397439</v>
    <v>23268415</v>
    <v>1993</v>
  </rv>
  <rv s="1">
    <v>16</v>
  </rv>
  <rv s="2">
    <v>https://www.bing.com/financeapi/forcetrigger?t=bq8rqh&amp;q=XNAS%3aCRWD&amp;form=skydnc</v>
    <v>Learn more on Bing</v>
  </rv>
  <rv s="3">
    <v>en-US</v>
    <v>bq8rqh</v>
    <v>268435456</v>
    <v>1</v>
    <v>Powered by Refinitiv</v>
    <v>5</v>
    <v>CROWDSTRIKE HOLDINGS, INC. (XNAS:CRWD)</v>
    <v>6</v>
    <v>7</v>
    <v>Finance</v>
    <v>8</v>
    <v>455.44</v>
    <v>200.81</v>
    <v>1.1866000000000001</v>
    <v>3.62</v>
    <v>0</v>
    <v>8.0129999999999993E-3</v>
    <v>0</v>
    <v>USD</v>
    <v>CrowdStrike Holdings, Inc. is a global cybersecurity company that provides cloud-delivered protection of endpoints, cloud workloads, identity and data. The Company’s Falcon platform is designed for cybersecurity consolidation, purpose-built to stop breaches. The platforms collect and integrates data from across the enterprise, including endpoints, cloud workloads, identities, and third-party sources.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27 cloud modules on its Falcon platform via a software-as-a-service (SaaS) subscription-based model that spans multiple large markets, including corporate endpoint and cloud workload security, and more.</v>
    <v>9666</v>
    <v>Nasdaq Stock Market</v>
    <v>XNAS</v>
    <v>XNAS</v>
    <v>206 E. 9TH STREET, SUITE 1400, AUSTIN, TX, 78701 US</v>
    <v>455.44</v>
    <v>Software &amp; IT Services</v>
    <v>Stock</v>
    <v>45706.998735462497</v>
    <v>18</v>
    <v>445.27</v>
    <v>112160359104</v>
    <v>CROWDSTRIKE HOLDINGS, INC.</v>
    <v>CROWDSTRIKE HOLDINGS, INC.</v>
    <v>451.67</v>
    <v>892.16729999999995</v>
    <v>451.74</v>
    <v>455.36</v>
    <v>455.36</v>
    <v>246311400</v>
    <v>CRWD</v>
    <v>CROWDSTRIKE HOLDINGS, INC. (XNAS:CRWD)</v>
    <v>2750715</v>
    <v>3225857</v>
    <v>2011</v>
  </rv>
  <rv s="1">
    <v>19</v>
  </rv>
  <rv s="2">
    <v>https://www.bing.com/financeapi/forcetrigger?t=a21mim&amp;q=XNAS%3aQQQ&amp;form=skydnc</v>
    <v>Learn more on Bing</v>
  </rv>
  <rv s="7">
    <v>en-US</v>
    <v>a21mim</v>
    <v>268435456</v>
    <v>1</v>
    <v>Powered by Refinitiv</v>
    <v>14</v>
    <v>Invesco QQQ Trust 1 (XNAS:QQQ)</v>
    <v>15</v>
    <v>16</v>
    <v>Finance</v>
    <v>17</v>
    <v>540</v>
    <v>413.07</v>
    <v>1.0714999999999999</v>
    <v>1.22</v>
    <v>1.483E-4</v>
    <v>2.2669999999999999E-3</v>
    <v>0.08</v>
    <v>USD</v>
    <v>Nasdaq Stock Market</v>
    <v>XNAS</v>
    <v>2E-3</v>
    <v>540</v>
    <v>ETF</v>
    <v>45706.99865055547</v>
    <v>21</v>
    <v>536.04</v>
    <v>328302701856.64001</v>
    <v>Invesco QQQ Trust 1</v>
    <v>539.73</v>
    <v>538.15</v>
    <v>539.37</v>
    <v>539.45000000000005</v>
    <v>QQQ</v>
    <v>Invesco QQQ Trust 1 (XNAS:QQQ)</v>
    <v>20485252</v>
    <v>30265702</v>
  </rv>
  <rv s="1">
    <v>22</v>
  </rv>
  <rv s="2">
    <v>https://www.bing.com/financeapi/forcetrigger?t=a23hqh&amp;q=ARCX%3aSPY&amp;form=skydnc</v>
    <v>Learn more on Bing</v>
  </rv>
  <rv s="7">
    <v>en-US</v>
    <v>a23hqh</v>
    <v>268435456</v>
    <v>1</v>
    <v>Powered by Refinitiv</v>
    <v>14</v>
    <v>SPDR S&amp;P 500 (ARCX:SPY)</v>
    <v>15</v>
    <v>16</v>
    <v>Finance</v>
    <v>17</v>
    <v>611.49</v>
    <v>493.56</v>
    <v>0.99819999999999998</v>
    <v>1.75</v>
    <v>-4.9059999999999994E-5</v>
    <v>2.8699999999999997E-3</v>
    <v>-0.03</v>
    <v>USD</v>
    <v>NYSE Arca</v>
    <v>ARCX</v>
    <v>9.4499999999999998E-4</v>
    <v>611.49</v>
    <v>ETF</v>
    <v>45706.998706932813</v>
    <v>24</v>
    <v>608.38</v>
    <v>627680565767.93005</v>
    <v>SPDR S&amp;P 500</v>
    <v>610.88</v>
    <v>609.70000000000005</v>
    <v>611.45000000000005</v>
    <v>611.46</v>
    <v>SPY</v>
    <v>SPDR S&amp;P 500 (ARCX:SPY)</v>
    <v>26699441</v>
    <v>40666510</v>
  </rv>
  <rv s="1">
    <v>25</v>
  </rv>
  <rv s="2">
    <v>https://www.bing.com/financeapi/forcetrigger?t=bpoxsm&amp;q=XNAS%3aTMDX&amp;form=skydnc</v>
    <v>Learn more on Bing</v>
  </rv>
  <rv s="3">
    <v>en-US</v>
    <v>bpoxsm</v>
    <v>268435456</v>
    <v>1</v>
    <v>Powered by Refinitiv</v>
    <v>5</v>
    <v>TransMedics Group, Inc. (XNAS:TMDX)</v>
    <v>6</v>
    <v>7</v>
    <v>Finance</v>
    <v>8</v>
    <v>177.37</v>
    <v>55</v>
    <v>2.1389</v>
    <v>2.84</v>
    <v>-5.5920000000000006E-3</v>
    <v>3.9345999999999999E-2</v>
    <v>-0.41949999999999998</v>
    <v>USD</v>
    <v>TransMedics Group, Inc. is a medical technology company that is transforming organ transplant therapy for patients with end-stage lung, heart and liver failure. The Company specializes in portable extracorporeal warm perfusion and assessment of donor organs for transplantation. Its Organ Care System (OCS) is a portable organ perfusion, optimization and monitoring system that utilizes its customized technology to replicate near-physiologic conditions for donor organs outside of the human body. It also developed its National OCS Program (NOP), which is a turnkey solution to provide outsourced organ retrieval, OCS organ management and logistics services, to provide transplant programs in the United States. Its logistics services include aviation transportation, ground transportation and other coordination activity. Its NOP provides trained organ procurement surgeons, clinical specialists and transplant coordinators that provide an end-to-end clinical solution using its OCS technology.</v>
    <v>584</v>
    <v>Nasdaq Stock Market</v>
    <v>XNAS</v>
    <v>XNAS</v>
    <v>200 Minuteman Road, ANDOVER, MA, 01810 US</v>
    <v>75.95</v>
    <v>Healthcare Equipment &amp; Supplies</v>
    <v>Stock</v>
    <v>45706.997858784373</v>
    <v>27</v>
    <v>72.94</v>
    <v>2517785230</v>
    <v>TransMedics Group, Inc.</v>
    <v>TransMedics Group, Inc.</v>
    <v>73.489999999999995</v>
    <v>76.878</v>
    <v>72.180000000000007</v>
    <v>75.02</v>
    <v>74.600499999999997</v>
    <v>33561520</v>
    <v>TMDX</v>
    <v>TransMedics Group, Inc. (XNAS:TMDX)</v>
    <v>1006004</v>
    <v>2103709</v>
    <v>2018</v>
  </rv>
  <rv s="1">
    <v>28</v>
  </rv>
  <rv s="2">
    <v>https://www.bing.com/financeapi/forcetrigger?t=c3orf2&amp;q=XNAS%3aRIVN&amp;form=skydnc</v>
    <v>Learn more on Bing</v>
  </rv>
  <rv s="3">
    <v>en-US</v>
    <v>c3orf2</v>
    <v>268435456</v>
    <v>1</v>
    <v>Powered by Refinitiv</v>
    <v>5</v>
    <v>RIVIAN AUTOMOTIVE, INC. (XNAS:RIVN)</v>
    <v>6</v>
    <v>7</v>
    <v>Finance</v>
    <v>8</v>
    <v>18.855</v>
    <v>8.26</v>
    <v>2.028</v>
    <v>0.41</v>
    <v>-4.8479999999999999E-3</v>
    <v>2.9222999999999999E-2</v>
    <v>-7.0000000000000007E-2</v>
    <v>USD</v>
    <v>Rivian Automotive, Inc. is an automotive manufacturer, which is engaged in developing and building category-defining electric vehicles (EVs) and accessories. The Company’s R1 platform offers the first-generation consumer vehicles: the R1T, a two-row five-passenger pickup truck, and the R1S, a three-row seven-passenger sport utility vehicle (SUV). In the commercial market, the Company offers Rivian Commercial Vehicle (RCV) platform. The Company’s vehicle on this platform is Electric Delivery Van (EDV), designed and engineered by Rivian in collaboration with Amazon. Alongside its commercial vehicles, it offers FleetOS, its proprietary, end-to-end centralized fleet management subscription platform. It also offers a variety of services, including financing and insurance, vehicle maintenance and repair, charging and FleetOS solutions. Its value-added services include digitally enabled financing and leasing, telematics-based insurance, proactive vehicle service, software services, and more.</v>
    <v>16790</v>
    <v>Nasdaq Stock Market</v>
    <v>XNAS</v>
    <v>XNAS</v>
    <v>14600 Myford Road, IRVINE, CA, 92618 US</v>
    <v>14.45</v>
    <v>Automobiles &amp; Auto Parts</v>
    <v>Stock</v>
    <v>45706.998262060159</v>
    <v>30</v>
    <v>13.54</v>
    <v>14320010000</v>
    <v>RIVIAN AUTOMOTIVE, INC.</v>
    <v>RIVIAN AUTOMOTIVE, INC.</v>
    <v>13.78</v>
    <v>0</v>
    <v>14.03</v>
    <v>14.44</v>
    <v>14.37</v>
    <v>1020670000</v>
    <v>RIVN</v>
    <v>RIVIAN AUTOMOTIVE, INC. (XNAS:RIVN)</v>
    <v>39870323</v>
    <v>28148725</v>
    <v>2015</v>
  </rv>
  <rv s="1">
    <v>31</v>
  </rv>
</rvData>
</file>

<file path=xl/richData/rdrichvaluestructure.xml><?xml version="1.0" encoding="utf-8"?>
<rvStructures xmlns="http://schemas.microsoft.com/office/spreadsheetml/2017/richdata" count="8">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
    <k n="%cvi" t="r"/>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rvStructures>
</file>

<file path=xl/richData/rdsupportingpropertybag.xml><?xml version="1.0" encoding="utf-8"?>
<supportingPropertyBags xmlns="http://schemas.microsoft.com/office/spreadsheetml/2017/richdata2">
  <spbArrays count="4">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spbArrays>
  <spbData count="18">
    <spb s="0">
      <v>0</v>
      <v>Name</v>
    </spb>
    <spb s="1">
      <v>0</v>
      <v>0</v>
      <v>0</v>
    </spb>
    <spb s="2">
      <v>1</v>
      <v>1</v>
    </spb>
    <spb s="3">
      <v>1</v>
      <v>1</v>
      <v>2</v>
      <v>1</v>
      <v>1</v>
      <v>1</v>
      <v>3</v>
      <v>1</v>
      <v>1</v>
      <v>1</v>
      <v>4</v>
      <v>5</v>
    </spb>
    <spb s="4">
      <v>GMT</v>
    </spb>
    <spb s="5">
      <v>1</v>
      <v>Name</v>
      <v>LearnMoreOnLink</v>
    </spb>
    <spb s="6">
      <v>1</v>
      <v>1</v>
      <v>1</v>
      <v>1</v>
    </spb>
    <spb s="7">
      <v>1</v>
      <v>6</v>
      <v>6</v>
      <v>1</v>
      <v>2</v>
      <v>1</v>
      <v>1</v>
      <v>1</v>
      <v>7</v>
      <v>7</v>
      <v>3</v>
      <v>8</v>
      <v>1</v>
      <v>1</v>
      <v>1</v>
      <v>7</v>
      <v>4</v>
      <v>9</v>
      <v>5</v>
      <v>7</v>
      <v>1</v>
      <v>1</v>
      <v>3</v>
    </spb>
    <spb s="8">
      <v>at close</v>
      <v>from previous close</v>
      <v>from previous close</v>
      <v>Source: Nasdaq Last Sale</v>
      <v>GMT</v>
      <v>Real-Time Nasdaq Last Sale</v>
      <v>from close</v>
      <v>from close</v>
    </spb>
    <spb s="5">
      <v>2</v>
      <v>Name</v>
      <v>LearnMoreOnLink</v>
    </spb>
    <spb s="9">
      <v>0</v>
      <v>0</v>
    </spb>
    <spb s="10">
      <v>10</v>
      <v>1</v>
      <v>1</v>
      <v>1</v>
      <v>1</v>
    </spb>
    <spb s="11">
      <v>1</v>
      <v>6</v>
      <v>6</v>
      <v>1</v>
      <v>2</v>
      <v>1</v>
      <v>10</v>
      <v>1</v>
      <v>1</v>
      <v>7</v>
      <v>7</v>
      <v>3</v>
      <v>8</v>
      <v>1</v>
      <v>1</v>
      <v>1</v>
      <v>7</v>
      <v>4</v>
      <v>9</v>
      <v>5</v>
      <v>7</v>
      <v>1</v>
      <v>1</v>
      <v>3</v>
    </spb>
    <spb s="12">
      <v>Powered by Refinitiv</v>
    </spb>
    <spb s="5">
      <v>3</v>
      <v>Name</v>
      <v>LearnMoreOnLink</v>
    </spb>
    <spb s="13">
      <v>1</v>
      <v>1</v>
      <v>1</v>
    </spb>
    <spb s="14">
      <v>1</v>
      <v>6</v>
      <v>1</v>
      <v>2</v>
      <v>1</v>
      <v>1</v>
      <v>1</v>
      <v>7</v>
      <v>3</v>
      <v>8</v>
      <v>1</v>
      <v>1</v>
      <v>3</v>
      <v>1</v>
      <v>7</v>
      <v>4</v>
      <v>5</v>
      <v>1</v>
      <v>1</v>
      <v>3</v>
    </spb>
    <spb s="15">
      <v>at close</v>
      <v>from previous close</v>
      <v>Source: Nasdaq Last Sale</v>
      <v>from previous close</v>
      <v>GMT</v>
      <v>Real-Time Nasdaq Last Sale</v>
      <v>from close</v>
      <v>from close</v>
    </spb>
  </spbData>
</supportingPropertyBags>
</file>

<file path=xl/richData/rdsupportingpropertybagstructure.xml><?xml version="1.0" encoding="utf-8"?>
<spbStructures xmlns="http://schemas.microsoft.com/office/spreadsheetml/2017/richdata2" count="16">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rpv i="1">1</rpv>
    </rSty>
    <rSty dxfid="3"/>
    <rSty dxfid="2"/>
    <rSty dxfid="0">
      <rpv i="0">0.00</rpv>
    </rSty>
    <rSty dxfid="5">
      <rpv i="0">#,##0.00</rpv>
    </rSty>
    <rSty dxfid="4">
      <rpv i="0">#,##0</rpv>
    </rSty>
    <rSty dxfid="1">
      <rpv i="0">_([$$-en-US]* #,##0_);_([$$-en-US]* (#,##0);_([$$-en-US]* "-"_);_(@_)</rpv>
    </rSty>
    <rSty dxfid="6">
      <rpv i="0">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8336D-A169-4A12-B539-24368EC782F5}">
  <dimension ref="B1:N12"/>
  <sheetViews>
    <sheetView showGridLines="0" tabSelected="1" zoomScaleNormal="100" workbookViewId="0">
      <selection activeCell="P1" sqref="P1"/>
    </sheetView>
  </sheetViews>
  <sheetFormatPr defaultColWidth="12.109375" defaultRowHeight="14.4" x14ac:dyDescent="0.3"/>
  <cols>
    <col min="1" max="1" width="5.77734375" customWidth="1"/>
    <col min="2" max="2" width="12.21875" bestFit="1" customWidth="1"/>
    <col min="3" max="3" width="11.109375" bestFit="1" customWidth="1"/>
    <col min="4" max="4" width="11.21875" bestFit="1" customWidth="1"/>
    <col min="5" max="5" width="6.5546875" bestFit="1" customWidth="1"/>
    <col min="6" max="6" width="10.21875" bestFit="1" customWidth="1"/>
    <col min="7" max="7" width="13.33203125" bestFit="1" customWidth="1"/>
    <col min="8" max="8" width="11.21875" bestFit="1" customWidth="1"/>
    <col min="9" max="9" width="12.44140625" bestFit="1" customWidth="1"/>
  </cols>
  <sheetData>
    <row r="1" spans="2:14" ht="7.2" customHeight="1" x14ac:dyDescent="0.3"/>
    <row r="2" spans="2:14" x14ac:dyDescent="0.3">
      <c r="B2" s="8" t="s">
        <v>30</v>
      </c>
      <c r="C2" s="7"/>
      <c r="D2" s="7"/>
      <c r="E2" s="7"/>
      <c r="F2" s="7"/>
      <c r="G2" s="7"/>
      <c r="H2" s="7"/>
      <c r="I2" s="7"/>
      <c r="J2" s="7"/>
      <c r="K2" s="7"/>
      <c r="L2" s="7"/>
      <c r="M2" s="7"/>
      <c r="N2" s="7"/>
    </row>
    <row r="3" spans="2:14" x14ac:dyDescent="0.3">
      <c r="B3" s="7"/>
      <c r="C3" s="7"/>
      <c r="D3" s="7"/>
      <c r="E3" s="7"/>
      <c r="F3" s="7"/>
      <c r="G3" s="7"/>
      <c r="H3" s="7"/>
      <c r="I3" s="7"/>
      <c r="J3" s="7"/>
      <c r="K3" s="7"/>
      <c r="L3" s="7"/>
      <c r="M3" s="7"/>
      <c r="N3" s="7"/>
    </row>
    <row r="4" spans="2:14" x14ac:dyDescent="0.3">
      <c r="B4" s="7"/>
      <c r="C4" s="7"/>
      <c r="D4" s="7"/>
      <c r="E4" s="7"/>
      <c r="F4" s="7"/>
      <c r="G4" s="7"/>
      <c r="H4" s="7"/>
      <c r="I4" s="7"/>
      <c r="J4" s="7"/>
      <c r="K4" s="7"/>
      <c r="L4" s="7"/>
      <c r="M4" s="7"/>
      <c r="N4" s="7"/>
    </row>
    <row r="5" spans="2:14" x14ac:dyDescent="0.3">
      <c r="B5" s="7"/>
      <c r="C5" s="7"/>
      <c r="D5" s="7"/>
      <c r="E5" s="7"/>
      <c r="F5" s="7"/>
      <c r="G5" s="7"/>
      <c r="H5" s="7"/>
      <c r="I5" s="7"/>
      <c r="J5" s="7"/>
      <c r="K5" s="7"/>
      <c r="L5" s="7"/>
      <c r="M5" s="7"/>
      <c r="N5" s="7"/>
    </row>
    <row r="7" spans="2:14" ht="13.8" customHeight="1" x14ac:dyDescent="0.3"/>
    <row r="8" spans="2:14" ht="13.8" customHeight="1" x14ac:dyDescent="0.3"/>
    <row r="9" spans="2:14" ht="13.8" customHeight="1" x14ac:dyDescent="0.3"/>
    <row r="10" spans="2:14" ht="13.8" customHeight="1" x14ac:dyDescent="0.3"/>
    <row r="11" spans="2:14" ht="13.8" customHeight="1" x14ac:dyDescent="0.3"/>
    <row r="12" spans="2:14" ht="13.8" customHeight="1" x14ac:dyDescent="0.3"/>
  </sheetData>
  <mergeCells count="1">
    <mergeCell ref="B2: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0C147-0D73-414C-9770-9BB52A9B49D5}">
  <dimension ref="B2:I12"/>
  <sheetViews>
    <sheetView workbookViewId="0"/>
  </sheetViews>
  <sheetFormatPr defaultRowHeight="14.4" x14ac:dyDescent="0.3"/>
  <cols>
    <col min="2" max="2" width="12.21875" bestFit="1" customWidth="1"/>
    <col min="3" max="3" width="11.109375" bestFit="1" customWidth="1"/>
    <col min="4" max="4" width="11.21875" bestFit="1" customWidth="1"/>
    <col min="5" max="5" width="6.5546875" bestFit="1" customWidth="1"/>
    <col min="6" max="6" width="12" bestFit="1" customWidth="1"/>
    <col min="7" max="7" width="13.33203125" bestFit="1" customWidth="1"/>
    <col min="8" max="8" width="11.21875" bestFit="1" customWidth="1"/>
    <col min="9" max="9" width="7.77734375" bestFit="1" customWidth="1"/>
  </cols>
  <sheetData>
    <row r="2" spans="2:9" x14ac:dyDescent="0.3">
      <c r="B2" t="s">
        <v>20</v>
      </c>
      <c r="C2" t="s">
        <v>0</v>
      </c>
      <c r="D2" t="s">
        <v>1</v>
      </c>
      <c r="E2" t="s">
        <v>2</v>
      </c>
      <c r="F2" t="s">
        <v>31</v>
      </c>
      <c r="G2" t="s">
        <v>4</v>
      </c>
      <c r="H2" t="s">
        <v>5</v>
      </c>
      <c r="I2" t="s">
        <v>24</v>
      </c>
    </row>
    <row r="3" spans="2:9" x14ac:dyDescent="0.3">
      <c r="B3" s="1" t="str" cm="1">
        <f t="array" aca="1" ref="B3" ca="1">_FV(Sheet3!C3,"Ticker symbol",TRUE)</f>
        <v>BTCUSD</v>
      </c>
      <c r="C3" t="s">
        <v>15</v>
      </c>
      <c r="D3" s="1" cm="1">
        <f t="array" aca="1" ref="D3" ca="1">_FV(Sheet3!C3,"Price")</f>
        <v>95522.85</v>
      </c>
      <c r="E3">
        <v>2.5000000000000001E-2</v>
      </c>
      <c r="F3" s="1">
        <f ca="1">D3*E3</f>
        <v>2388.0712500000004</v>
      </c>
      <c r="G3" s="2">
        <v>64942.8</v>
      </c>
      <c r="H3" s="1">
        <f>G3*E3</f>
        <v>1623.5700000000002</v>
      </c>
      <c r="I3" s="3">
        <f ca="1">F3/H3-1</f>
        <v>0.47087667916997744</v>
      </c>
    </row>
    <row r="4" spans="2:9" x14ac:dyDescent="0.3">
      <c r="B4" s="1" t="str" cm="1">
        <f t="array" aca="1" ref="B4" ca="1">_FV(Sheet3!C4,"Ticker symbol",TRUE)</f>
        <v>NVDA</v>
      </c>
      <c r="C4" t="s">
        <v>16</v>
      </c>
      <c r="D4" s="1" cm="1">
        <f t="array" aca="1" ref="D4" ca="1">_FV(Sheet3!C4,"Price")</f>
        <v>139.4</v>
      </c>
      <c r="E4">
        <v>40</v>
      </c>
      <c r="F4" s="1">
        <f ca="1">D4*E4</f>
        <v>5576</v>
      </c>
      <c r="G4" s="2">
        <v>89.83</v>
      </c>
      <c r="H4" s="1">
        <f>G4*E4</f>
        <v>3593.2</v>
      </c>
      <c r="I4" s="3">
        <f ca="1">F4/H4-1</f>
        <v>0.55182010464210185</v>
      </c>
    </row>
    <row r="5" spans="2:9" x14ac:dyDescent="0.3">
      <c r="B5" s="1" t="str" cm="1">
        <f t="array" aca="1" ref="B5" ca="1">_FV(Sheet3!C5,"Ticker symbol",TRUE)</f>
        <v>TSM</v>
      </c>
      <c r="C5" t="s">
        <v>16</v>
      </c>
      <c r="D5" s="1" cm="1">
        <f t="array" aca="1" ref="D5" ca="1">_FV(Sheet3!C5,"Price")</f>
        <v>202.66499999999999</v>
      </c>
      <c r="E5">
        <v>20</v>
      </c>
      <c r="F5" s="1">
        <f ca="1">D5*E5</f>
        <v>4053.2999999999997</v>
      </c>
      <c r="G5" s="2">
        <v>136.19999999999999</v>
      </c>
      <c r="H5" s="1">
        <f>G5*E5</f>
        <v>2724</v>
      </c>
      <c r="I5" s="3">
        <f ca="1">F5/H5-1</f>
        <v>0.48799559471365628</v>
      </c>
    </row>
    <row r="6" spans="2:9" x14ac:dyDescent="0.3">
      <c r="B6" s="1" t="str" cm="1">
        <f t="array" aca="1" ref="B6" ca="1">_FV(Sheet3!C6,"Ticker symbol",TRUE)</f>
        <v>NU</v>
      </c>
      <c r="C6" t="s">
        <v>16</v>
      </c>
      <c r="D6" s="1" cm="1">
        <f t="array" aca="1" ref="D6" ca="1">_FV(Sheet3!C6,"Price")</f>
        <v>13.54</v>
      </c>
      <c r="E6">
        <v>301</v>
      </c>
      <c r="F6" s="1">
        <f ca="1">D6*E6</f>
        <v>4075.54</v>
      </c>
      <c r="G6" s="2">
        <v>11.01</v>
      </c>
      <c r="H6" s="1">
        <f>G6*E6</f>
        <v>3314.0099999999998</v>
      </c>
      <c r="I6" s="3">
        <f ca="1">F6/H6-1</f>
        <v>0.22979109900090844</v>
      </c>
    </row>
    <row r="7" spans="2:9" x14ac:dyDescent="0.3">
      <c r="B7" s="1" t="str" cm="1">
        <f t="array" aca="1" ref="B7" ca="1">_FV(Sheet3!C7,"Ticker symbol",TRUE)</f>
        <v>MSFT</v>
      </c>
      <c r="C7" t="s">
        <v>16</v>
      </c>
      <c r="D7" s="1" cm="1">
        <f t="array" aca="1" ref="D7" ca="1">_FV(Sheet3!C7,"Price")</f>
        <v>409.64</v>
      </c>
      <c r="E7">
        <v>3</v>
      </c>
      <c r="F7" s="1">
        <f ca="1">D7*E7</f>
        <v>1228.92</v>
      </c>
      <c r="G7" s="2">
        <v>419.23</v>
      </c>
      <c r="H7" s="1">
        <f>G7*E7</f>
        <v>1257.69</v>
      </c>
      <c r="I7" s="3">
        <f ca="1">F7/H7-1</f>
        <v>-2.287527133077305E-2</v>
      </c>
    </row>
    <row r="8" spans="2:9" x14ac:dyDescent="0.3">
      <c r="B8" s="1" t="str" cm="1">
        <f t="array" aca="1" ref="B8" ca="1">_FV(Sheet3!C8,"Ticker symbol",TRUE)</f>
        <v>CRWD</v>
      </c>
      <c r="C8" t="s">
        <v>16</v>
      </c>
      <c r="D8" s="1" cm="1">
        <f t="array" aca="1" ref="D8" ca="1">_FV(Sheet3!C8,"Price")</f>
        <v>455.36</v>
      </c>
      <c r="E8">
        <v>6</v>
      </c>
      <c r="F8" s="1">
        <f ca="1">D8*E8</f>
        <v>2732.16</v>
      </c>
      <c r="G8" s="2">
        <v>257.58999999999997</v>
      </c>
      <c r="H8" s="1">
        <f>G8*E8</f>
        <v>1545.54</v>
      </c>
      <c r="I8" s="3">
        <f ca="1">F8/H8-1</f>
        <v>0.76777048798478198</v>
      </c>
    </row>
    <row r="9" spans="2:9" x14ac:dyDescent="0.3">
      <c r="B9" s="1" t="str" cm="1">
        <f t="array" aca="1" ref="B9" ca="1">_FV(Sheet3!C9,"Ticker symbol",TRUE)</f>
        <v>QQQ</v>
      </c>
      <c r="C9" t="s">
        <v>17</v>
      </c>
      <c r="D9" s="1" cm="1">
        <f t="array" aca="1" ref="D9" ca="1">_FV(Sheet3!C9,"Price")</f>
        <v>539.37</v>
      </c>
      <c r="E9">
        <v>3.01</v>
      </c>
      <c r="F9" s="1">
        <f ca="1">D9*E9</f>
        <v>1623.5037</v>
      </c>
      <c r="G9" s="2">
        <v>513.38</v>
      </c>
      <c r="H9" s="1">
        <f>G9*E9</f>
        <v>1545.2737999999999</v>
      </c>
      <c r="I9" s="3">
        <f ca="1">F9/H9-1</f>
        <v>5.0625267832794529E-2</v>
      </c>
    </row>
    <row r="10" spans="2:9" x14ac:dyDescent="0.3">
      <c r="B10" s="1" t="str" cm="1">
        <f t="array" aca="1" ref="B10" ca="1">_FV(Sheet3!C10,"Ticker symbol",TRUE)</f>
        <v>SPY</v>
      </c>
      <c r="C10" t="s">
        <v>17</v>
      </c>
      <c r="D10" s="1" cm="1">
        <f t="array" aca="1" ref="D10" ca="1">_FV(Sheet3!C10,"Price")</f>
        <v>611.45000000000005</v>
      </c>
      <c r="E10">
        <v>2.0499999999999998</v>
      </c>
      <c r="F10" s="1">
        <f ca="1">D10*E10</f>
        <v>1253.4725000000001</v>
      </c>
      <c r="G10" s="2">
        <v>568.66999999999996</v>
      </c>
      <c r="H10" s="1">
        <f>G10*E10</f>
        <v>1165.7734999999998</v>
      </c>
      <c r="I10" s="3">
        <f ca="1">F10/H10-1</f>
        <v>7.522816396152443E-2</v>
      </c>
    </row>
    <row r="11" spans="2:9" x14ac:dyDescent="0.3">
      <c r="B11" s="1" t="str" cm="1">
        <f t="array" aca="1" ref="B11" ca="1">_FV(Sheet3!C11,"Ticker symbol",TRUE)</f>
        <v>TMDX</v>
      </c>
      <c r="C11" t="s">
        <v>16</v>
      </c>
      <c r="D11" s="1" cm="1">
        <f t="array" aca="1" ref="D11" ca="1">_FV(Sheet3!C11,"Price")</f>
        <v>75.02</v>
      </c>
      <c r="E11">
        <v>121</v>
      </c>
      <c r="F11" s="1">
        <f ca="1">D11*E11</f>
        <v>9077.42</v>
      </c>
      <c r="G11" s="2">
        <v>118.97</v>
      </c>
      <c r="H11" s="1">
        <f>G11*E11</f>
        <v>14395.369999999999</v>
      </c>
      <c r="I11" s="3">
        <f ca="1">F11/H11-1</f>
        <v>-0.36942086240228622</v>
      </c>
    </row>
    <row r="12" spans="2:9" x14ac:dyDescent="0.3">
      <c r="B12" s="1" t="str" cm="1">
        <f t="array" aca="1" ref="B12" ca="1">_FV(Sheet3!C12,"Ticker symbol",TRUE)</f>
        <v>RIVN</v>
      </c>
      <c r="C12" t="s">
        <v>16</v>
      </c>
      <c r="D12" s="1" cm="1">
        <f t="array" aca="1" ref="D12" ca="1">_FV(Sheet3!C12,"Price")</f>
        <v>14.44</v>
      </c>
      <c r="E12">
        <v>271</v>
      </c>
      <c r="F12" s="1">
        <f ca="1">D12*E12</f>
        <v>3913.24</v>
      </c>
      <c r="G12" s="2">
        <v>14.6</v>
      </c>
      <c r="H12" s="1">
        <f>G12*E12</f>
        <v>3956.6</v>
      </c>
      <c r="I12" s="3">
        <f ca="1">F12/H12-1</f>
        <v>-1.0958904109589107E-2</v>
      </c>
    </row>
  </sheetData>
  <dataValidations count="1">
    <dataValidation type="list" allowBlank="1" showInputMessage="1" showErrorMessage="1" sqref="C3:C12" xr:uid="{2D24251F-4C2E-4A13-A31C-DC1F62E428AB}">
      <formula1>"Stock, ETF, Crypto, Bond"</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A64FF-501D-434C-81F0-4EEDF023EF56}">
  <dimension ref="B2:J28"/>
  <sheetViews>
    <sheetView workbookViewId="0"/>
  </sheetViews>
  <sheetFormatPr defaultRowHeight="14.4" x14ac:dyDescent="0.3"/>
  <cols>
    <col min="2" max="2" width="12.21875" bestFit="1" customWidth="1"/>
    <col min="3" max="3" width="50.88671875" bestFit="1" customWidth="1"/>
    <col min="5" max="5" width="12.44140625" bestFit="1" customWidth="1"/>
    <col min="6" max="6" width="11.6640625" bestFit="1" customWidth="1"/>
    <col min="7" max="7" width="15.6640625" bestFit="1" customWidth="1"/>
    <col min="9" max="9" width="22.109375" bestFit="1" customWidth="1"/>
  </cols>
  <sheetData>
    <row r="2" spans="2:10" x14ac:dyDescent="0.3">
      <c r="B2" t="s">
        <v>20</v>
      </c>
      <c r="C2" t="s">
        <v>19</v>
      </c>
      <c r="E2" s="4" t="s">
        <v>22</v>
      </c>
      <c r="F2" t="s">
        <v>21</v>
      </c>
      <c r="G2" t="s">
        <v>28</v>
      </c>
      <c r="I2" t="s">
        <v>25</v>
      </c>
      <c r="J2" s="2">
        <f>GETPIVOTDATA("Sum of Value",$E$2)-GETPIVOTDATA("Sum of Cost Basis",$E$2)</f>
        <v>793.76640000000043</v>
      </c>
    </row>
    <row r="3" spans="2:10" x14ac:dyDescent="0.3">
      <c r="B3" t="s">
        <v>18</v>
      </c>
      <c r="C3" t="e" vm="1">
        <v>#VALUE!</v>
      </c>
      <c r="E3" s="5" t="s">
        <v>15</v>
      </c>
      <c r="F3" s="1">
        <v>2381.2375000000002</v>
      </c>
      <c r="G3" s="1">
        <v>1623.5700000000002</v>
      </c>
    </row>
    <row r="4" spans="2:10" x14ac:dyDescent="0.3">
      <c r="B4" t="s">
        <v>6</v>
      </c>
      <c r="C4" t="e" vm="2">
        <v>#VALUE!</v>
      </c>
      <c r="E4" s="6" t="s">
        <v>18</v>
      </c>
      <c r="F4" s="1">
        <v>2381.2375000000002</v>
      </c>
      <c r="G4" s="1">
        <v>1623.5700000000002</v>
      </c>
      <c r="I4" t="s">
        <v>26</v>
      </c>
      <c r="J4" s="3">
        <f>(GETPIVOTDATA("Sum of Value",$E$2)-GETPIVOTDATA("Sum of Cost Basis",$E$2))/GETPIVOTDATA("Sum of Cost Basis",$E$2)</f>
        <v>2.2600887873231442E-2</v>
      </c>
    </row>
    <row r="5" spans="2:10" x14ac:dyDescent="0.3">
      <c r="B5" t="s">
        <v>7</v>
      </c>
      <c r="C5" t="e" vm="3">
        <v>#VALUE!</v>
      </c>
      <c r="E5" s="5" t="s">
        <v>17</v>
      </c>
      <c r="F5" s="1">
        <v>2876.9762000000001</v>
      </c>
      <c r="G5" s="1">
        <v>2711.0472999999997</v>
      </c>
    </row>
    <row r="6" spans="2:10" x14ac:dyDescent="0.3">
      <c r="B6" t="s">
        <v>8</v>
      </c>
      <c r="C6" t="e" vm="4">
        <v>#VALUE!</v>
      </c>
      <c r="E6" s="6" t="s">
        <v>11</v>
      </c>
      <c r="F6" s="1">
        <v>1623.5037</v>
      </c>
      <c r="G6" s="1">
        <v>1545.2737999999999</v>
      </c>
      <c r="I6" t="s">
        <v>27</v>
      </c>
      <c r="J6" t="str">
        <f>INDEX(F19:F28, MATCH(MAX(H19:H28), H19:H28, 0))</f>
        <v>NVDA</v>
      </c>
    </row>
    <row r="7" spans="2:10" x14ac:dyDescent="0.3">
      <c r="B7" t="s">
        <v>9</v>
      </c>
      <c r="C7" t="e" vm="5">
        <v>#VALUE!</v>
      </c>
      <c r="E7" s="6" t="s">
        <v>12</v>
      </c>
      <c r="F7" s="1">
        <v>1253.4725000000001</v>
      </c>
      <c r="G7" s="1">
        <v>1165.7734999999998</v>
      </c>
    </row>
    <row r="8" spans="2:10" x14ac:dyDescent="0.3">
      <c r="B8" t="s">
        <v>10</v>
      </c>
      <c r="C8" t="e" vm="6">
        <v>#VALUE!</v>
      </c>
      <c r="E8" s="5" t="s">
        <v>16</v>
      </c>
      <c r="F8" s="1">
        <v>30656.579999999998</v>
      </c>
      <c r="G8" s="1">
        <v>30786.409999999996</v>
      </c>
    </row>
    <row r="9" spans="2:10" x14ac:dyDescent="0.3">
      <c r="B9" t="s">
        <v>11</v>
      </c>
      <c r="C9" t="e" vm="7">
        <v>#VALUE!</v>
      </c>
      <c r="E9" s="6" t="s">
        <v>10</v>
      </c>
      <c r="F9" s="1">
        <v>2732.16</v>
      </c>
      <c r="G9" s="1">
        <v>1545.54</v>
      </c>
    </row>
    <row r="10" spans="2:10" x14ac:dyDescent="0.3">
      <c r="B10" t="s">
        <v>12</v>
      </c>
      <c r="C10" t="e" vm="8">
        <v>#VALUE!</v>
      </c>
      <c r="E10" s="6" t="s">
        <v>9</v>
      </c>
      <c r="F10" s="1">
        <v>1228.92</v>
      </c>
      <c r="G10" s="1">
        <v>1257.69</v>
      </c>
    </row>
    <row r="11" spans="2:10" x14ac:dyDescent="0.3">
      <c r="B11" t="s">
        <v>13</v>
      </c>
      <c r="C11" t="e" vm="9">
        <v>#VALUE!</v>
      </c>
      <c r="E11" s="6" t="s">
        <v>8</v>
      </c>
      <c r="F11" s="1">
        <v>4075.54</v>
      </c>
      <c r="G11" s="1">
        <v>3314.0099999999998</v>
      </c>
    </row>
    <row r="12" spans="2:10" x14ac:dyDescent="0.3">
      <c r="B12" t="s">
        <v>14</v>
      </c>
      <c r="C12" t="e" vm="10">
        <v>#VALUE!</v>
      </c>
      <c r="E12" s="6" t="s">
        <v>6</v>
      </c>
      <c r="F12" s="1">
        <v>5576</v>
      </c>
      <c r="G12" s="1">
        <v>3593.2</v>
      </c>
    </row>
    <row r="13" spans="2:10" x14ac:dyDescent="0.3">
      <c r="E13" s="6" t="s">
        <v>14</v>
      </c>
      <c r="F13" s="1">
        <v>3913.24</v>
      </c>
      <c r="G13" s="1">
        <v>3956.6</v>
      </c>
    </row>
    <row r="14" spans="2:10" x14ac:dyDescent="0.3">
      <c r="E14" s="6" t="s">
        <v>13</v>
      </c>
      <c r="F14" s="1">
        <v>9077.42</v>
      </c>
      <c r="G14" s="1">
        <v>14395.369999999999</v>
      </c>
    </row>
    <row r="15" spans="2:10" x14ac:dyDescent="0.3">
      <c r="E15" s="6" t="s">
        <v>7</v>
      </c>
      <c r="F15" s="1">
        <v>4053.2999999999997</v>
      </c>
      <c r="G15" s="1">
        <v>2724</v>
      </c>
    </row>
    <row r="16" spans="2:10" x14ac:dyDescent="0.3">
      <c r="E16" s="5" t="s">
        <v>23</v>
      </c>
      <c r="F16" s="1">
        <v>35914.793700000002</v>
      </c>
      <c r="G16" s="1">
        <v>35121.027300000002</v>
      </c>
    </row>
    <row r="18" spans="5:8" x14ac:dyDescent="0.3">
      <c r="E18" t="s">
        <v>0</v>
      </c>
      <c r="F18" t="s">
        <v>20</v>
      </c>
      <c r="G18" t="s">
        <v>3</v>
      </c>
      <c r="H18" t="s">
        <v>29</v>
      </c>
    </row>
    <row r="19" spans="5:8" x14ac:dyDescent="0.3">
      <c r="E19" t="s">
        <v>15</v>
      </c>
      <c r="F19" t="s">
        <v>18</v>
      </c>
      <c r="G19">
        <f>GETPIVOTDATA("Value",$E$2,"Name (Ticker)","BTCUSD","Security type","Crypto")</f>
        <v>2381.2375000000002</v>
      </c>
      <c r="H19">
        <f>GETPIVOTDATA("Sum of Value",$E$2,"Name (Ticker)","BTCUSD","Security type","Crypto")-GETPIVOTDATA("Sum of Cost Basis",$E$2,"Name (Ticker)","BTCUSD","Security type","Crypto")</f>
        <v>757.66750000000002</v>
      </c>
    </row>
    <row r="20" spans="5:8" x14ac:dyDescent="0.3">
      <c r="E20" t="s">
        <v>17</v>
      </c>
      <c r="F20" t="s">
        <v>11</v>
      </c>
      <c r="G20">
        <f>GETPIVOTDATA("Value",$E$2,"Name (Ticker)","QQQ","Security type","ETF")</f>
        <v>1623.5037</v>
      </c>
      <c r="H20">
        <f>GETPIVOTDATA("Sum of Value",$E$2,"Name (Ticker)","QQQ","Security type","ETF")-GETPIVOTDATA("Sum of Cost Basis",$E$2,"Name (Ticker)","QQQ","Security type","ETF")</f>
        <v>78.229900000000043</v>
      </c>
    </row>
    <row r="21" spans="5:8" x14ac:dyDescent="0.3">
      <c r="E21" t="s">
        <v>17</v>
      </c>
      <c r="F21" t="s">
        <v>12</v>
      </c>
      <c r="G21">
        <f>GETPIVOTDATA("Value",$E$2,"Name (Ticker)","SPY","Security type","ETF")</f>
        <v>1253.4725000000001</v>
      </c>
      <c r="H21">
        <f>GETPIVOTDATA("Sum of Value",$E$2,"Name (Ticker)","SPY","Security type","ETF")-GETPIVOTDATA("Sum of Cost Basis",$E$2,"Name (Ticker)","SPY","Security type","ETF")</f>
        <v>87.699000000000296</v>
      </c>
    </row>
    <row r="22" spans="5:8" x14ac:dyDescent="0.3">
      <c r="E22" t="s">
        <v>16</v>
      </c>
      <c r="F22" t="s">
        <v>10</v>
      </c>
      <c r="G22">
        <f>GETPIVOTDATA("Value",$E$2,"Name (Ticker)","CRWD","Security type","Stock")</f>
        <v>2732.16</v>
      </c>
      <c r="H22">
        <f>GETPIVOTDATA("Sum of Value",$E$2,"Name (Ticker)","CRWD","Security type","Stock")-GETPIVOTDATA("Sum of Cost Basis",$E$2,"Name (Ticker)","CRWD","Security type","Stock")</f>
        <v>1186.6199999999999</v>
      </c>
    </row>
    <row r="23" spans="5:8" x14ac:dyDescent="0.3">
      <c r="E23" t="s">
        <v>16</v>
      </c>
      <c r="F23" t="s">
        <v>9</v>
      </c>
      <c r="G23">
        <f>GETPIVOTDATA("Value",$E$2,"Name (Ticker)","MSFT","Security type","Stock")</f>
        <v>1228.92</v>
      </c>
      <c r="H23">
        <f>GETPIVOTDATA("Sum of Value",$E$2,"Name (Ticker)","MSFT","Security type","Stock")-GETPIVOTDATA("Sum of Cost Basis",$E$2,"Name (Ticker)","MSFT","Security type","Stock")</f>
        <v>-28.769999999999982</v>
      </c>
    </row>
    <row r="24" spans="5:8" x14ac:dyDescent="0.3">
      <c r="E24" t="s">
        <v>16</v>
      </c>
      <c r="F24" t="s">
        <v>8</v>
      </c>
      <c r="G24">
        <f>GETPIVOTDATA("Value",$E$2,"Name (Ticker)","NU","Security type","Stock")</f>
        <v>4075.54</v>
      </c>
      <c r="H24">
        <f>GETPIVOTDATA("Sum of Value",$E$2,"Name (Ticker)","NU","Security type","Stock")-GETPIVOTDATA("Sum of Cost Basis",$E$2,"Name (Ticker)","NU","Security type","Stock")</f>
        <v>761.5300000000002</v>
      </c>
    </row>
    <row r="25" spans="5:8" x14ac:dyDescent="0.3">
      <c r="E25" t="s">
        <v>16</v>
      </c>
      <c r="F25" t="s">
        <v>6</v>
      </c>
      <c r="G25">
        <f>GETPIVOTDATA("Value",$E$2,"Name (Ticker)","NVDA","Security type","Stock")</f>
        <v>5576</v>
      </c>
      <c r="H25">
        <f>GETPIVOTDATA("Sum of Value",$E$2,"Name (Ticker)","NVDA","Security type","Stock")-GETPIVOTDATA("Sum of Cost Basis",$E$2,"Name (Ticker)","NVDA","Security type","Stock")</f>
        <v>1982.8000000000002</v>
      </c>
    </row>
    <row r="26" spans="5:8" x14ac:dyDescent="0.3">
      <c r="E26" t="s">
        <v>16</v>
      </c>
      <c r="F26" t="s">
        <v>14</v>
      </c>
      <c r="G26">
        <f>GETPIVOTDATA("Value",$E$2,"Name (Ticker)","RIVN","Security type","Stock")</f>
        <v>3913.24</v>
      </c>
      <c r="H26">
        <f>GETPIVOTDATA("Sum of Value",$E$2,"Name (Ticker)","RIVN","Security type","Stock")-GETPIVOTDATA("Sum of Cost Basis",$E$2,"Name (Ticker)","RIVN","Security type","Stock")</f>
        <v>-43.360000000000127</v>
      </c>
    </row>
    <row r="27" spans="5:8" x14ac:dyDescent="0.3">
      <c r="E27" t="s">
        <v>16</v>
      </c>
      <c r="F27" t="s">
        <v>13</v>
      </c>
      <c r="G27">
        <f>GETPIVOTDATA("Value",$E$2,"Name (Ticker)","TMDX","Security type","Stock")</f>
        <v>9077.42</v>
      </c>
      <c r="H27">
        <f>GETPIVOTDATA("Sum of Value",$E$2,"Name (Ticker)","TMDX","Security type","Stock")-GETPIVOTDATA("Sum of Cost Basis",$E$2,"Name (Ticker)","TMDX","Security type","Stock")</f>
        <v>-5317.9499999999989</v>
      </c>
    </row>
    <row r="28" spans="5:8" x14ac:dyDescent="0.3">
      <c r="E28" t="s">
        <v>16</v>
      </c>
      <c r="F28" t="s">
        <v>7</v>
      </c>
      <c r="G28">
        <f>GETPIVOTDATA("Value",$E$2,"Name (Ticker)","TSM","Security type","Stock")</f>
        <v>4053.2999999999997</v>
      </c>
      <c r="H28">
        <f>GETPIVOTDATA("Sum of Value",$E$2,"Name (Ticker)","TSM","Security type","Stock")-GETPIVOTDATA("Sum of Cost Basis",$E$2,"Name (Ticker)","TSM","Security type","Stock")</f>
        <v>1329.2999999999997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JUNGSEOK LEE</dc:creator>
  <cp:lastModifiedBy>JUNGSEOK LEE</cp:lastModifiedBy>
  <dcterms:created xsi:type="dcterms:W3CDTF">2025-02-18T20:01:14Z</dcterms:created>
  <dcterms:modified xsi:type="dcterms:W3CDTF">2025-02-19T00:00:51Z</dcterms:modified>
</cp:coreProperties>
</file>