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wizdo\Downloads\"/>
    </mc:Choice>
  </mc:AlternateContent>
  <xr:revisionPtr revIDLastSave="0" documentId="13_ncr:1_{165416C7-E267-4DDB-91F6-5B91D7DFBC59}" xr6:coauthVersionLast="47" xr6:coauthVersionMax="47" xr10:uidLastSave="{00000000-0000-0000-0000-000000000000}"/>
  <bookViews>
    <workbookView xWindow="48" yWindow="492" windowWidth="18312" windowHeight="12876" xr2:uid="{00000000-000D-0000-FFFF-FFFF00000000}"/>
  </bookViews>
  <sheets>
    <sheet name="Dashboard" sheetId="2" r:id="rId1"/>
    <sheet name="Pivot Tables" sheetId="3" r:id="rId2"/>
    <sheet name="Actuals" sheetId="4" r:id="rId3"/>
    <sheet name="Budget" sheetId="5" r:id="rId4"/>
  </sheets>
  <definedNames>
    <definedName name="Slicer_Month">#N/A</definedName>
    <definedName name="Slicer_Month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i6ea1KxObxrS2o0gDbuwatD8xJNg=="/>
    </ext>
  </extLst>
</workbook>
</file>

<file path=xl/calcChain.xml><?xml version="1.0" encoding="utf-8"?>
<calcChain xmlns="http://schemas.openxmlformats.org/spreadsheetml/2006/main">
  <c r="A90" i="3" l="1"/>
  <c r="B105" i="3"/>
  <c r="A103" i="3"/>
  <c r="A102" i="3"/>
  <c r="A92" i="3"/>
  <c r="A93" i="3"/>
  <c r="A88" i="3"/>
  <c r="A89" i="3"/>
  <c r="A91" i="3"/>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B120" i="3"/>
  <c r="B119" i="3"/>
  <c r="B61" i="3"/>
  <c r="G5" i="2"/>
  <c r="B88" i="3"/>
  <c r="B55" i="3"/>
  <c r="B91" i="3"/>
  <c r="B90" i="3"/>
  <c r="B49" i="3"/>
  <c r="B37" i="3"/>
  <c r="K5" i="2"/>
  <c r="C5" i="2"/>
  <c r="B67" i="3"/>
  <c r="B43" i="3"/>
  <c r="B93" i="3"/>
  <c r="B92" i="3"/>
  <c r="I5" i="2"/>
  <c r="B103" i="3"/>
  <c r="M5" i="2"/>
  <c r="B102" i="3"/>
  <c r="E5" i="2"/>
  <c r="B89" i="3"/>
  <c r="B110" i="3" l="1"/>
  <c r="B111" i="3"/>
  <c r="B106" i="3"/>
  <c r="B107" i="3" s="1"/>
</calcChain>
</file>

<file path=xl/sharedStrings.xml><?xml version="1.0" encoding="utf-8"?>
<sst xmlns="http://schemas.openxmlformats.org/spreadsheetml/2006/main" count="528" uniqueCount="73">
  <si>
    <t>Personal Finance Dashboard</t>
  </si>
  <si>
    <t>Rent</t>
  </si>
  <si>
    <t>Transport</t>
  </si>
  <si>
    <t>Grocery</t>
  </si>
  <si>
    <t>Utilities</t>
  </si>
  <si>
    <t>Leisure</t>
  </si>
  <si>
    <t>Other</t>
  </si>
  <si>
    <t>Starting Cash Balance</t>
  </si>
  <si>
    <t>Actual Income &amp; Expenses 2022</t>
  </si>
  <si>
    <t>Date</t>
  </si>
  <si>
    <t>Month</t>
  </si>
  <si>
    <t>Category</t>
  </si>
  <si>
    <t>Description</t>
  </si>
  <si>
    <t>Income / Expense</t>
  </si>
  <si>
    <t>Amount</t>
  </si>
  <si>
    <t>Income/Expense</t>
  </si>
  <si>
    <t>Apartment split with friend</t>
  </si>
  <si>
    <t>Expense</t>
  </si>
  <si>
    <t>Higher month than usual</t>
  </si>
  <si>
    <t>Metro card</t>
  </si>
  <si>
    <t>Groceries</t>
  </si>
  <si>
    <t>Walmart shopping</t>
  </si>
  <si>
    <t>Hotel in NYC</t>
  </si>
  <si>
    <t>Dinner with friends (invited my partner)</t>
  </si>
  <si>
    <t>Drake concert</t>
  </si>
  <si>
    <t>Bonus</t>
  </si>
  <si>
    <t>Income</t>
  </si>
  <si>
    <t>Bought new clothes</t>
  </si>
  <si>
    <t>Base Salary</t>
  </si>
  <si>
    <t>Commissions from each sale</t>
  </si>
  <si>
    <t>Side Hustle</t>
  </si>
  <si>
    <t>9-5 job</t>
  </si>
  <si>
    <t>Startup idea $</t>
  </si>
  <si>
    <t>Average month</t>
  </si>
  <si>
    <t>Drinks out</t>
  </si>
  <si>
    <t>Date night</t>
  </si>
  <si>
    <t>Tennis x2</t>
  </si>
  <si>
    <t>Snacks</t>
  </si>
  <si>
    <t>Lunch out x4</t>
  </si>
  <si>
    <t>Dinner with friends x2</t>
  </si>
  <si>
    <t>Exercise</t>
  </si>
  <si>
    <t>Travel back home</t>
  </si>
  <si>
    <t>Disco &amp; drinks</t>
  </si>
  <si>
    <t>NBA game</t>
  </si>
  <si>
    <t>Lemonade</t>
  </si>
  <si>
    <t>Budget Income &amp; Expenses 2022</t>
  </si>
  <si>
    <t>Budget</t>
  </si>
  <si>
    <t>January</t>
  </si>
  <si>
    <t>February</t>
  </si>
  <si>
    <t>March</t>
  </si>
  <si>
    <t>April</t>
  </si>
  <si>
    <t>May</t>
  </si>
  <si>
    <t>June</t>
  </si>
  <si>
    <t>July</t>
  </si>
  <si>
    <t>August</t>
  </si>
  <si>
    <t>September</t>
  </si>
  <si>
    <t>October</t>
  </si>
  <si>
    <t>November</t>
  </si>
  <si>
    <t>December</t>
  </si>
  <si>
    <t>Sum of Amount</t>
  </si>
  <si>
    <t>Column Labels</t>
  </si>
  <si>
    <t>Grand Total</t>
  </si>
  <si>
    <t>Row Labels</t>
  </si>
  <si>
    <t>Sum of Budget</t>
  </si>
  <si>
    <t>Actuals</t>
  </si>
  <si>
    <t>Total Budget</t>
  </si>
  <si>
    <t>Charts</t>
  </si>
  <si>
    <t>Change in Cash</t>
  </si>
  <si>
    <t>Ending Cash Balance</t>
  </si>
  <si>
    <t>Actual Expense</t>
  </si>
  <si>
    <t>Actual Income</t>
  </si>
  <si>
    <t>Planned Expense</t>
  </si>
  <si>
    <t>Planned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</si>
</sst>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7" formatCode="&quot;$&quot;#,##0.00_);\(&quot;$&quot;#,##0.00\)"/>
    <numFmt numFmtId="164" formatCode="&quot;$&quot;#,##0"/>
    <numFmt numFmtId="165" formatCode="&quot;$&quot;#,##0.00"/>
  </numFmts>
  <fonts count="12" x14ac:knownFonts="1">
    <font>
      <sz val="12"/>
      <color theme="1"/>
      <name val="Calibri"/>
      <scheme val="minor"/>
    </font>
    <font>
      <sz val="12"/>
      <color theme="1"/>
      <name val="Calibri"/>
      <family val="2"/>
    </font>
    <font>
      <b/>
      <sz val="11"/>
      <color theme="1"/>
      <name val="Calibri"/>
      <family val="2"/>
    </font>
    <font>
      <sz val="12"/>
      <color theme="1"/>
      <name val="Calibri"/>
      <family val="2"/>
      <scheme val="minor"/>
    </font>
    <font>
      <b/>
      <sz val="28"/>
      <color theme="0"/>
      <name val="Calibri"/>
      <family val="2"/>
    </font>
    <font>
      <sz val="12"/>
      <name val="Calibri"/>
      <family val="2"/>
    </font>
    <font>
      <b/>
      <sz val="24"/>
      <color theme="0"/>
      <name val="Calibri"/>
      <family val="2"/>
    </font>
    <font>
      <b/>
      <sz val="11"/>
      <color theme="0"/>
      <name val="Calibri"/>
      <family val="2"/>
    </font>
    <font>
      <b/>
      <sz val="16"/>
      <color rgb="FF293D68"/>
      <name val="Calibri"/>
      <family val="2"/>
    </font>
    <font>
      <sz val="11"/>
      <color rgb="FF0000FF"/>
      <name val="Calibri"/>
      <family val="2"/>
    </font>
    <font>
      <b/>
      <sz val="12"/>
      <color theme="0"/>
      <name val="Calibri"/>
      <family val="2"/>
    </font>
    <font>
      <sz val="12"/>
      <color theme="0"/>
      <name val="Calibri"/>
      <family val="2"/>
      <scheme val="minor"/>
    </font>
  </fonts>
  <fills count="5">
    <fill>
      <patternFill patternType="none"/>
    </fill>
    <fill>
      <patternFill patternType="gray125"/>
    </fill>
    <fill>
      <patternFill patternType="solid">
        <fgColor rgb="FF293D68"/>
        <bgColor rgb="FF293D68"/>
      </patternFill>
    </fill>
    <fill>
      <patternFill patternType="solid">
        <fgColor rgb="FFB4C6E7"/>
        <bgColor rgb="FFB4C6E7"/>
      </patternFill>
    </fill>
    <fill>
      <patternFill patternType="solid">
        <fgColor rgb="FF002060"/>
        <bgColor indexed="64"/>
      </patternFill>
    </fill>
  </fills>
  <borders count="20">
    <border>
      <left/>
      <right/>
      <top/>
      <bottom/>
      <diagonal/>
    </border>
    <border>
      <left/>
      <right/>
      <top/>
      <bottom/>
      <diagonal/>
    </border>
    <border>
      <left/>
      <right/>
      <top/>
      <bottom/>
      <diagonal/>
    </border>
    <border>
      <left/>
      <right/>
      <top/>
      <bottom/>
      <diagonal/>
    </border>
    <border>
      <left/>
      <right/>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right/>
      <top style="thin">
        <color indexed="65"/>
      </top>
      <bottom/>
      <diagonal/>
    </border>
  </borders>
  <cellStyleXfs count="1">
    <xf numFmtId="0" fontId="0" fillId="0" borderId="0"/>
  </cellStyleXfs>
  <cellXfs count="52">
    <xf numFmtId="0" fontId="0" fillId="0" borderId="0" xfId="0"/>
    <xf numFmtId="0" fontId="3" fillId="0" borderId="0" xfId="0" applyFont="1"/>
    <xf numFmtId="0" fontId="1" fillId="2" borderId="1" xfId="0" applyFont="1" applyFill="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1" fillId="2" borderId="1" xfId="0" applyFont="1" applyFill="1" applyBorder="1" applyAlignment="1">
      <alignment vertical="center"/>
    </xf>
    <xf numFmtId="0" fontId="8" fillId="0" borderId="8" xfId="0" applyFont="1" applyBorder="1"/>
    <xf numFmtId="0" fontId="7" fillId="2" borderId="1" xfId="0" applyFont="1" applyFill="1" applyBorder="1"/>
    <xf numFmtId="16" fontId="1" fillId="0" borderId="0" xfId="0" applyNumberFormat="1" applyFont="1" applyAlignment="1">
      <alignment horizontal="left"/>
    </xf>
    <xf numFmtId="7" fontId="9" fillId="0" borderId="0" xfId="0" applyNumberFormat="1" applyFont="1"/>
    <xf numFmtId="0" fontId="7" fillId="0" borderId="0" xfId="0" applyFont="1"/>
    <xf numFmtId="0" fontId="8" fillId="0" borderId="0" xfId="0" applyFont="1"/>
    <xf numFmtId="17" fontId="10" fillId="2" borderId="1" xfId="0" applyNumberFormat="1" applyFont="1" applyFill="1" applyBorder="1"/>
    <xf numFmtId="165" fontId="9" fillId="0" borderId="0" xfId="0" applyNumberFormat="1" applyFont="1"/>
    <xf numFmtId="0" fontId="0" fillId="0" borderId="9" xfId="0" applyBorder="1"/>
    <xf numFmtId="0" fontId="0" fillId="0" borderId="10" xfId="0" applyBorder="1"/>
    <xf numFmtId="0" fontId="0" fillId="0" borderId="11" xfId="0" applyBorder="1"/>
    <xf numFmtId="0" fontId="0" fillId="0" borderId="13" xfId="0" applyBorder="1"/>
    <xf numFmtId="7" fontId="0" fillId="0" borderId="14" xfId="0" applyNumberFormat="1" applyBorder="1"/>
    <xf numFmtId="0" fontId="0" fillId="0" borderId="9" xfId="0" pivotButton="1" applyBorder="1"/>
    <xf numFmtId="0" fontId="0" fillId="0" borderId="15" xfId="0" applyBorder="1"/>
    <xf numFmtId="7" fontId="0" fillId="0" borderId="16" xfId="0" applyNumberFormat="1" applyBorder="1"/>
    <xf numFmtId="0" fontId="0" fillId="0" borderId="9" xfId="0" applyBorder="1" applyAlignment="1">
      <alignment horizontal="left"/>
    </xf>
    <xf numFmtId="7" fontId="0" fillId="0" borderId="9" xfId="0" applyNumberFormat="1" applyBorder="1"/>
    <xf numFmtId="7" fontId="0" fillId="0" borderId="13" xfId="0" applyNumberFormat="1" applyBorder="1"/>
    <xf numFmtId="0" fontId="0" fillId="0" borderId="12" xfId="0" applyBorder="1" applyAlignment="1">
      <alignment horizontal="left"/>
    </xf>
    <xf numFmtId="7" fontId="0" fillId="0" borderId="12" xfId="0" applyNumberFormat="1" applyBorder="1"/>
    <xf numFmtId="7" fontId="0" fillId="0" borderId="18" xfId="0" applyNumberFormat="1" applyBorder="1"/>
    <xf numFmtId="0" fontId="0" fillId="0" borderId="16" xfId="0" applyBorder="1" applyAlignment="1">
      <alignment horizontal="left"/>
    </xf>
    <xf numFmtId="165" fontId="0" fillId="0" borderId="14" xfId="0" applyNumberFormat="1" applyBorder="1"/>
    <xf numFmtId="165" fontId="0" fillId="0" borderId="13" xfId="0" applyNumberFormat="1" applyBorder="1"/>
    <xf numFmtId="165" fontId="0" fillId="0" borderId="9" xfId="0" applyNumberFormat="1" applyBorder="1"/>
    <xf numFmtId="165" fontId="0" fillId="0" borderId="15" xfId="0" applyNumberFormat="1" applyBorder="1"/>
    <xf numFmtId="165" fontId="0" fillId="0" borderId="16" xfId="0" applyNumberFormat="1" applyBorder="1"/>
    <xf numFmtId="165" fontId="0" fillId="0" borderId="17" xfId="0" applyNumberFormat="1" applyBorder="1"/>
    <xf numFmtId="0" fontId="11" fillId="4" borderId="0" xfId="0" applyFont="1" applyFill="1"/>
    <xf numFmtId="0" fontId="0" fillId="4" borderId="0" xfId="0" applyFill="1"/>
    <xf numFmtId="0" fontId="0" fillId="0" borderId="14" xfId="0" applyBorder="1"/>
    <xf numFmtId="0" fontId="0" fillId="0" borderId="14" xfId="0" pivotButton="1" applyBorder="1"/>
    <xf numFmtId="165" fontId="0" fillId="0" borderId="18" xfId="0" applyNumberFormat="1" applyBorder="1"/>
    <xf numFmtId="165" fontId="0" fillId="0" borderId="12" xfId="0" applyNumberFormat="1" applyBorder="1"/>
    <xf numFmtId="165" fontId="0" fillId="0" borderId="19" xfId="0" applyNumberFormat="1" applyBorder="1"/>
    <xf numFmtId="7" fontId="0" fillId="0" borderId="15" xfId="0" applyNumberFormat="1" applyBorder="1"/>
    <xf numFmtId="7" fontId="0" fillId="0" borderId="17" xfId="0" applyNumberFormat="1" applyBorder="1"/>
    <xf numFmtId="7" fontId="0" fillId="0" borderId="19" xfId="0" applyNumberFormat="1" applyBorder="1"/>
    <xf numFmtId="0" fontId="4" fillId="2" borderId="2" xfId="0" applyFont="1" applyFill="1" applyBorder="1" applyAlignment="1">
      <alignment horizontal="center" vertical="center"/>
    </xf>
    <xf numFmtId="0" fontId="5" fillId="0" borderId="3" xfId="0" applyFont="1" applyBorder="1"/>
    <xf numFmtId="0" fontId="5" fillId="0" borderId="4" xfId="0" applyFont="1" applyBorder="1"/>
    <xf numFmtId="0" fontId="2" fillId="0" borderId="5" xfId="0" applyFont="1" applyBorder="1" applyAlignment="1">
      <alignment horizontal="center"/>
    </xf>
    <xf numFmtId="164" fontId="7" fillId="2" borderId="6" xfId="0" applyNumberFormat="1" applyFont="1" applyFill="1" applyBorder="1" applyAlignment="1">
      <alignment horizontal="center" vertical="center"/>
    </xf>
    <xf numFmtId="0" fontId="5" fillId="0" borderId="7" xfId="0" applyFont="1" applyBorder="1"/>
  </cellXfs>
  <cellStyles count="1">
    <cellStyle name="Normal" xfId="0" builtinId="0"/>
  </cellStyles>
  <dxfs count="11">
    <dxf>
      <numFmt numFmtId="0" formatCode="General"/>
    </dxf>
    <dxf>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Actuals-style" pivot="0" count="3" xr9:uid="{00000000-0011-0000-FFFF-FFFF00000000}">
      <tableStyleElement type="headerRow" dxfId="10"/>
      <tableStyleElement type="firstRowStripe" dxfId="9"/>
      <tableStyleElement type="secondRowStripe" dxfId="8"/>
    </tableStyle>
    <tableStyle name="Actuals-style 2" pivot="0" count="3" xr9:uid="{00000000-0011-0000-FFFF-FFFF01000000}">
      <tableStyleElement type="headerRow" dxfId="7"/>
      <tableStyleElement type="firstRowStripe" dxfId="6"/>
      <tableStyleElement type="secondRowStripe" dxfId="5"/>
    </tableStyle>
    <tableStyle name="Budget-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Cash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7-44E1-43AC-8887-64867F64C7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22225" cap="rnd">
                <a:solidFill>
                  <a:schemeClr val="accent1">
                    <a:lumMod val="40000"/>
                    <a:lumOff val="60000"/>
                  </a:schemeClr>
                </a:solidFill>
                <a:prstDash val="dash"/>
                <a:headEnd type="none"/>
                <a:tailEnd type="none" w="med" len="med"/>
              </a:ln>
              <a:effectLst/>
            </c:spPr>
            <c:trendlineType val="linear"/>
            <c:dispRSqr val="0"/>
            <c:dispEq val="0"/>
          </c:trendline>
          <c:cat>
            <c:strRef>
              <c:f>('Pivot Tables'!$A$105,'Pivot Tables'!$A$107)</c:f>
              <c:strCache>
                <c:ptCount val="2"/>
                <c:pt idx="0">
                  <c:v>Starting Cash Balance</c:v>
                </c:pt>
                <c:pt idx="1">
                  <c:v>Ending Cash Balance</c:v>
                </c:pt>
              </c:strCache>
            </c:strRef>
          </c:cat>
          <c:val>
            <c:numRef>
              <c:f>('Pivot Tables'!$B$105,'Pivot Tables'!$B$107)</c:f>
              <c:numCache>
                <c:formatCode>General</c:formatCode>
                <c:ptCount val="2"/>
                <c:pt idx="0">
                  <c:v>3000</c:v>
                </c:pt>
                <c:pt idx="1">
                  <c:v>8173</c:v>
                </c:pt>
              </c:numCache>
            </c:numRef>
          </c:val>
          <c:extLst>
            <c:ext xmlns:c16="http://schemas.microsoft.com/office/drawing/2014/chart" uri="{C3380CC4-5D6E-409C-BE32-E72D297353CC}">
              <c16:uniqueId val="{00000000-44E1-43AC-8887-64867F64C708}"/>
            </c:ext>
          </c:extLst>
        </c:ser>
        <c:dLbls>
          <c:showLegendKey val="0"/>
          <c:showVal val="0"/>
          <c:showCatName val="0"/>
          <c:showSerName val="0"/>
          <c:showPercent val="0"/>
          <c:showBubbleSize val="0"/>
        </c:dLbls>
        <c:gapWidth val="80"/>
        <c:overlap val="-27"/>
        <c:axId val="1171577903"/>
        <c:axId val="1171578383"/>
      </c:barChart>
      <c:catAx>
        <c:axId val="117157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578383"/>
        <c:crosses val="autoZero"/>
        <c:auto val="1"/>
        <c:lblAlgn val="ctr"/>
        <c:lblOffset val="100"/>
        <c:noMultiLvlLbl val="0"/>
      </c:catAx>
      <c:valAx>
        <c:axId val="1171578383"/>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1715779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rgbClr val="000000">
                    <a:lumMod val="65000"/>
                    <a:lumOff val="35000"/>
                  </a:srgbClr>
                </a:solidFill>
              </a:rPr>
              <a:t>Expense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Tables'!$A$88:$A$93</c:f>
              <c:strCache>
                <c:ptCount val="6"/>
                <c:pt idx="0">
                  <c:v>Rent</c:v>
                </c:pt>
                <c:pt idx="1">
                  <c:v>Transport</c:v>
                </c:pt>
                <c:pt idx="2">
                  <c:v>Groceries</c:v>
                </c:pt>
                <c:pt idx="3">
                  <c:v>Utilities</c:v>
                </c:pt>
                <c:pt idx="4">
                  <c:v>Leisure</c:v>
                </c:pt>
                <c:pt idx="5">
                  <c:v>Other</c:v>
                </c:pt>
              </c:strCache>
            </c:strRef>
          </c:cat>
          <c:val>
            <c:numRef>
              <c:f>'Pivot Tables'!$B$88:$B$93</c:f>
              <c:numCache>
                <c:formatCode>General</c:formatCode>
                <c:ptCount val="6"/>
                <c:pt idx="0">
                  <c:v>2550</c:v>
                </c:pt>
                <c:pt idx="1">
                  <c:v>165</c:v>
                </c:pt>
                <c:pt idx="2">
                  <c:v>962</c:v>
                </c:pt>
                <c:pt idx="3">
                  <c:v>355</c:v>
                </c:pt>
                <c:pt idx="4">
                  <c:v>1161</c:v>
                </c:pt>
                <c:pt idx="5">
                  <c:v>466</c:v>
                </c:pt>
              </c:numCache>
            </c:numRef>
          </c:val>
          <c:extLst>
            <c:ext xmlns:c16="http://schemas.microsoft.com/office/drawing/2014/chart" uri="{C3380CC4-5D6E-409C-BE32-E72D297353CC}">
              <c16:uniqueId val="{00000000-04DE-43B6-B500-E2946D9D1AAE}"/>
            </c:ext>
          </c:extLst>
        </c:ser>
        <c:dLbls>
          <c:showLegendKey val="0"/>
          <c:showVal val="0"/>
          <c:showCatName val="0"/>
          <c:showSerName val="0"/>
          <c:showPercent val="0"/>
          <c:showBubbleSize val="0"/>
        </c:dLbls>
        <c:gapWidth val="100"/>
        <c:overlap val="-27"/>
        <c:axId val="21347535"/>
        <c:axId val="21345615"/>
      </c:barChart>
      <c:catAx>
        <c:axId val="2134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5615"/>
        <c:crosses val="autoZero"/>
        <c:auto val="1"/>
        <c:lblAlgn val="ctr"/>
        <c:lblOffset val="100"/>
        <c:noMultiLvlLbl val="0"/>
      </c:catAx>
      <c:valAx>
        <c:axId val="21345615"/>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1347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238F-4C77-BFF0-754DF16849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Tables'!$A$110,'Pivot Tables'!$A$119)</c:f>
              <c:strCache>
                <c:ptCount val="2"/>
                <c:pt idx="0">
                  <c:v>Actual Expense</c:v>
                </c:pt>
                <c:pt idx="1">
                  <c:v>Planned Expense</c:v>
                </c:pt>
              </c:strCache>
            </c:strRef>
          </c:cat>
          <c:val>
            <c:numRef>
              <c:f>('Pivot Tables'!$B$110,'Pivot Tables'!$B$119)</c:f>
              <c:numCache>
                <c:formatCode>General</c:formatCode>
                <c:ptCount val="2"/>
                <c:pt idx="0">
                  <c:v>5659</c:v>
                </c:pt>
                <c:pt idx="1">
                  <c:v>7125</c:v>
                </c:pt>
              </c:numCache>
            </c:numRef>
          </c:val>
          <c:extLst>
            <c:ext xmlns:c16="http://schemas.microsoft.com/office/drawing/2014/chart" uri="{C3380CC4-5D6E-409C-BE32-E72D297353CC}">
              <c16:uniqueId val="{00000000-238F-4C77-BFF0-754DF1684955}"/>
            </c:ext>
          </c:extLst>
        </c:ser>
        <c:dLbls>
          <c:showLegendKey val="0"/>
          <c:showVal val="0"/>
          <c:showCatName val="0"/>
          <c:showSerName val="0"/>
          <c:showPercent val="0"/>
          <c:showBubbleSize val="0"/>
        </c:dLbls>
        <c:gapWidth val="100"/>
        <c:axId val="946419055"/>
        <c:axId val="946415695"/>
      </c:barChart>
      <c:catAx>
        <c:axId val="946419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15695"/>
        <c:crosses val="autoZero"/>
        <c:auto val="1"/>
        <c:lblAlgn val="ctr"/>
        <c:lblOffset val="100"/>
        <c:noMultiLvlLbl val="0"/>
      </c:catAx>
      <c:valAx>
        <c:axId val="946415695"/>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464190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9CD8-4E67-87DA-D5DAACDC61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Tables'!$A$111,'Pivot Tables'!$A$120)</c:f>
              <c:strCache>
                <c:ptCount val="2"/>
                <c:pt idx="0">
                  <c:v>Actual Income</c:v>
                </c:pt>
                <c:pt idx="1">
                  <c:v>Planned Income</c:v>
                </c:pt>
              </c:strCache>
            </c:strRef>
          </c:cat>
          <c:val>
            <c:numRef>
              <c:f>('Pivot Tables'!$B$111,'Pivot Tables'!$B$120)</c:f>
              <c:numCache>
                <c:formatCode>General</c:formatCode>
                <c:ptCount val="2"/>
                <c:pt idx="0">
                  <c:v>10832</c:v>
                </c:pt>
                <c:pt idx="1">
                  <c:v>8400</c:v>
                </c:pt>
              </c:numCache>
            </c:numRef>
          </c:val>
          <c:extLst>
            <c:ext xmlns:c16="http://schemas.microsoft.com/office/drawing/2014/chart" uri="{C3380CC4-5D6E-409C-BE32-E72D297353CC}">
              <c16:uniqueId val="{00000000-9CD8-4E67-87DA-D5DAACDC6105}"/>
            </c:ext>
          </c:extLst>
        </c:ser>
        <c:dLbls>
          <c:showLegendKey val="0"/>
          <c:showVal val="0"/>
          <c:showCatName val="0"/>
          <c:showSerName val="0"/>
          <c:showPercent val="0"/>
          <c:showBubbleSize val="0"/>
        </c:dLbls>
        <c:gapWidth val="100"/>
        <c:axId val="946417615"/>
        <c:axId val="946418095"/>
      </c:barChart>
      <c:catAx>
        <c:axId val="94641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18095"/>
        <c:crosses val="autoZero"/>
        <c:auto val="1"/>
        <c:lblAlgn val="ctr"/>
        <c:lblOffset val="100"/>
        <c:noMultiLvlLbl val="0"/>
      </c:catAx>
      <c:valAx>
        <c:axId val="946418095"/>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46417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351182</xdr:colOff>
      <xdr:row>3</xdr:row>
      <xdr:rowOff>172279</xdr:rowOff>
    </xdr:from>
    <xdr:to>
      <xdr:col>1</xdr:col>
      <xdr:colOff>795129</xdr:colOff>
      <xdr:row>5</xdr:row>
      <xdr:rowOff>39758</xdr:rowOff>
    </xdr:to>
    <xdr:pic>
      <xdr:nvPicPr>
        <xdr:cNvPr id="9" name="Picture 8">
          <a:extLst>
            <a:ext uri="{FF2B5EF4-FFF2-40B4-BE49-F238E27FC236}">
              <a16:creationId xmlns:a16="http://schemas.microsoft.com/office/drawing/2014/main" id="{FAB0BD99-8F73-4A6B-B71A-C09112C6B32B}"/>
            </a:ext>
          </a:extLst>
        </xdr:cNvPr>
        <xdr:cNvPicPr>
          <a:picLocks noChangeAspect="1"/>
        </xdr:cNvPicPr>
      </xdr:nvPicPr>
      <xdr:blipFill>
        <a:blip xmlns:r="http://schemas.openxmlformats.org/officeDocument/2006/relationships" r:embed="rId1"/>
        <a:stretch>
          <a:fillRect/>
        </a:stretch>
      </xdr:blipFill>
      <xdr:spPr>
        <a:xfrm rot="10800000" flipV="1">
          <a:off x="775252" y="801757"/>
          <a:ext cx="443947" cy="443949"/>
        </a:xfrm>
        <a:prstGeom prst="rect">
          <a:avLst/>
        </a:prstGeom>
      </xdr:spPr>
    </xdr:pic>
    <xdr:clientData/>
  </xdr:twoCellAnchor>
  <xdr:twoCellAnchor editAs="oneCell">
    <xdr:from>
      <xdr:col>3</xdr:col>
      <xdr:colOff>390940</xdr:colOff>
      <xdr:row>3</xdr:row>
      <xdr:rowOff>192157</xdr:rowOff>
    </xdr:from>
    <xdr:to>
      <xdr:col>3</xdr:col>
      <xdr:colOff>801757</xdr:colOff>
      <xdr:row>5</xdr:row>
      <xdr:rowOff>26504</xdr:rowOff>
    </xdr:to>
    <xdr:pic>
      <xdr:nvPicPr>
        <xdr:cNvPr id="13" name="Picture 12">
          <a:extLst>
            <a:ext uri="{FF2B5EF4-FFF2-40B4-BE49-F238E27FC236}">
              <a16:creationId xmlns:a16="http://schemas.microsoft.com/office/drawing/2014/main" id="{9D1C4D5E-3EF3-4D36-E623-8B5C54FF39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31775" y="821635"/>
          <a:ext cx="410817" cy="410817"/>
        </a:xfrm>
        <a:prstGeom prst="rect">
          <a:avLst/>
        </a:prstGeom>
      </xdr:spPr>
    </xdr:pic>
    <xdr:clientData/>
  </xdr:twoCellAnchor>
  <xdr:twoCellAnchor editAs="oneCell">
    <xdr:from>
      <xdr:col>5</xdr:col>
      <xdr:colOff>351183</xdr:colOff>
      <xdr:row>3</xdr:row>
      <xdr:rowOff>178905</xdr:rowOff>
    </xdr:from>
    <xdr:to>
      <xdr:col>5</xdr:col>
      <xdr:colOff>774611</xdr:colOff>
      <xdr:row>5</xdr:row>
      <xdr:rowOff>25863</xdr:rowOff>
    </xdr:to>
    <xdr:pic>
      <xdr:nvPicPr>
        <xdr:cNvPr id="18" name="Picture 17">
          <a:extLst>
            <a:ext uri="{FF2B5EF4-FFF2-40B4-BE49-F238E27FC236}">
              <a16:creationId xmlns:a16="http://schemas.microsoft.com/office/drawing/2014/main" id="{F35607BB-7A39-9580-9F31-849E603452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08783" y="808383"/>
          <a:ext cx="423428" cy="423428"/>
        </a:xfrm>
        <a:prstGeom prst="rect">
          <a:avLst/>
        </a:prstGeom>
      </xdr:spPr>
    </xdr:pic>
    <xdr:clientData/>
  </xdr:twoCellAnchor>
  <xdr:twoCellAnchor editAs="oneCell">
    <xdr:from>
      <xdr:col>11</xdr:col>
      <xdr:colOff>384316</xdr:colOff>
      <xdr:row>3</xdr:row>
      <xdr:rowOff>212035</xdr:rowOff>
    </xdr:from>
    <xdr:to>
      <xdr:col>11</xdr:col>
      <xdr:colOff>755374</xdr:colOff>
      <xdr:row>5</xdr:row>
      <xdr:rowOff>6623</xdr:rowOff>
    </xdr:to>
    <xdr:pic>
      <xdr:nvPicPr>
        <xdr:cNvPr id="20" name="Picture 19">
          <a:extLst>
            <a:ext uri="{FF2B5EF4-FFF2-40B4-BE49-F238E27FC236}">
              <a16:creationId xmlns:a16="http://schemas.microsoft.com/office/drawing/2014/main" id="{FA4AB7EA-735A-F432-B901-03A67D64CAD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92212" y="841513"/>
          <a:ext cx="371058" cy="371058"/>
        </a:xfrm>
        <a:prstGeom prst="rect">
          <a:avLst/>
        </a:prstGeom>
      </xdr:spPr>
    </xdr:pic>
    <xdr:clientData/>
  </xdr:twoCellAnchor>
  <xdr:twoCellAnchor editAs="oneCell">
    <xdr:from>
      <xdr:col>9</xdr:col>
      <xdr:colOff>351184</xdr:colOff>
      <xdr:row>3</xdr:row>
      <xdr:rowOff>192157</xdr:rowOff>
    </xdr:from>
    <xdr:to>
      <xdr:col>9</xdr:col>
      <xdr:colOff>761360</xdr:colOff>
      <xdr:row>5</xdr:row>
      <xdr:rowOff>25863</xdr:rowOff>
    </xdr:to>
    <xdr:pic>
      <xdr:nvPicPr>
        <xdr:cNvPr id="22" name="Picture 21">
          <a:extLst>
            <a:ext uri="{FF2B5EF4-FFF2-40B4-BE49-F238E27FC236}">
              <a16:creationId xmlns:a16="http://schemas.microsoft.com/office/drawing/2014/main" id="{FE6E20E0-2FD8-B526-EC29-615555A908C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242314" y="821635"/>
          <a:ext cx="410176" cy="410176"/>
        </a:xfrm>
        <a:prstGeom prst="rect">
          <a:avLst/>
        </a:prstGeom>
      </xdr:spPr>
    </xdr:pic>
    <xdr:clientData/>
  </xdr:twoCellAnchor>
  <xdr:twoCellAnchor editAs="oneCell">
    <xdr:from>
      <xdr:col>7</xdr:col>
      <xdr:colOff>397567</xdr:colOff>
      <xdr:row>3</xdr:row>
      <xdr:rowOff>218663</xdr:rowOff>
    </xdr:from>
    <xdr:to>
      <xdr:col>7</xdr:col>
      <xdr:colOff>748749</xdr:colOff>
      <xdr:row>4</xdr:row>
      <xdr:rowOff>284923</xdr:rowOff>
    </xdr:to>
    <xdr:pic>
      <xdr:nvPicPr>
        <xdr:cNvPr id="26" name="Picture 25">
          <a:extLst>
            <a:ext uri="{FF2B5EF4-FFF2-40B4-BE49-F238E27FC236}">
              <a16:creationId xmlns:a16="http://schemas.microsoft.com/office/drawing/2014/main" id="{88A03037-780E-6800-4E6D-1060B7E4CF1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671932" y="848141"/>
          <a:ext cx="351182" cy="351182"/>
        </a:xfrm>
        <a:prstGeom prst="rect">
          <a:avLst/>
        </a:prstGeom>
      </xdr:spPr>
    </xdr:pic>
    <xdr:clientData/>
  </xdr:twoCellAnchor>
  <xdr:twoCellAnchor editAs="oneCell">
    <xdr:from>
      <xdr:col>1</xdr:col>
      <xdr:colOff>0</xdr:colOff>
      <xdr:row>10</xdr:row>
      <xdr:rowOff>0</xdr:rowOff>
    </xdr:from>
    <xdr:to>
      <xdr:col>3</xdr:col>
      <xdr:colOff>15240</xdr:colOff>
      <xdr:row>19</xdr:row>
      <xdr:rowOff>19879</xdr:rowOff>
    </xdr:to>
    <mc:AlternateContent xmlns:mc="http://schemas.openxmlformats.org/markup-compatibility/2006" xmlns:a14="http://schemas.microsoft.com/office/drawing/2010/main">
      <mc:Choice Requires="a14">
        <xdr:graphicFrame macro="">
          <xdr:nvGraphicFramePr>
            <xdr:cNvPr id="28" name="Month">
              <a:extLst>
                <a:ext uri="{FF2B5EF4-FFF2-40B4-BE49-F238E27FC236}">
                  <a16:creationId xmlns:a16="http://schemas.microsoft.com/office/drawing/2014/main" id="{7B319A2D-18B2-4A22-9CDF-7DBAE634A24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26720" y="2186940"/>
              <a:ext cx="1827475" cy="18029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xdr:colOff>
      <xdr:row>19</xdr:row>
      <xdr:rowOff>79513</xdr:rowOff>
    </xdr:from>
    <xdr:to>
      <xdr:col>3</xdr:col>
      <xdr:colOff>14288</xdr:colOff>
      <xdr:row>28</xdr:row>
      <xdr:rowOff>145775</xdr:rowOff>
    </xdr:to>
    <mc:AlternateContent xmlns:mc="http://schemas.openxmlformats.org/markup-compatibility/2006" xmlns:a14="http://schemas.microsoft.com/office/drawing/2010/main">
      <mc:Choice Requires="a14">
        <xdr:graphicFrame macro="">
          <xdr:nvGraphicFramePr>
            <xdr:cNvPr id="30" name="Month 1">
              <a:extLst>
                <a:ext uri="{FF2B5EF4-FFF2-40B4-BE49-F238E27FC236}">
                  <a16:creationId xmlns:a16="http://schemas.microsoft.com/office/drawing/2014/main" id="{27621BDD-FBC2-41A8-8A4F-DE9F570F608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6721" y="4049533"/>
              <a:ext cx="1827475" cy="17883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236220</xdr:colOff>
      <xdr:row>7</xdr:row>
      <xdr:rowOff>0</xdr:rowOff>
    </xdr:from>
    <xdr:to>
      <xdr:col>13</xdr:col>
      <xdr:colOff>403860</xdr:colOff>
      <xdr:row>20</xdr:row>
      <xdr:rowOff>167640</xdr:rowOff>
    </xdr:to>
    <xdr:graphicFrame macro="">
      <xdr:nvGraphicFramePr>
        <xdr:cNvPr id="34" name="Chart 33">
          <a:extLst>
            <a:ext uri="{FF2B5EF4-FFF2-40B4-BE49-F238E27FC236}">
              <a16:creationId xmlns:a16="http://schemas.microsoft.com/office/drawing/2014/main" id="{C310A69A-F1C1-44A7-AA76-74F0A918A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152400</xdr:colOff>
      <xdr:row>7</xdr:row>
      <xdr:rowOff>0</xdr:rowOff>
    </xdr:from>
    <xdr:to>
      <xdr:col>9</xdr:col>
      <xdr:colOff>91440</xdr:colOff>
      <xdr:row>20</xdr:row>
      <xdr:rowOff>167640</xdr:rowOff>
    </xdr:to>
    <xdr:graphicFrame macro="">
      <xdr:nvGraphicFramePr>
        <xdr:cNvPr id="39" name="Chart 38">
          <a:extLst>
            <a:ext uri="{FF2B5EF4-FFF2-40B4-BE49-F238E27FC236}">
              <a16:creationId xmlns:a16="http://schemas.microsoft.com/office/drawing/2014/main" id="{0656C38A-CDEE-4FFC-8809-F23CB23CD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152400</xdr:colOff>
      <xdr:row>21</xdr:row>
      <xdr:rowOff>106680</xdr:rowOff>
    </xdr:from>
    <xdr:to>
      <xdr:col>9</xdr:col>
      <xdr:colOff>91440</xdr:colOff>
      <xdr:row>28</xdr:row>
      <xdr:rowOff>144780</xdr:rowOff>
    </xdr:to>
    <xdr:graphicFrame macro="">
      <xdr:nvGraphicFramePr>
        <xdr:cNvPr id="2" name="Chart 1">
          <a:extLst>
            <a:ext uri="{FF2B5EF4-FFF2-40B4-BE49-F238E27FC236}">
              <a16:creationId xmlns:a16="http://schemas.microsoft.com/office/drawing/2014/main" id="{E45B31DC-9D9C-4946-8B65-C33B36787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236220</xdr:colOff>
      <xdr:row>21</xdr:row>
      <xdr:rowOff>106680</xdr:rowOff>
    </xdr:from>
    <xdr:to>
      <xdr:col>13</xdr:col>
      <xdr:colOff>404446</xdr:colOff>
      <xdr:row>28</xdr:row>
      <xdr:rowOff>144780</xdr:rowOff>
    </xdr:to>
    <xdr:graphicFrame macro="">
      <xdr:nvGraphicFramePr>
        <xdr:cNvPr id="3" name="Chart 2">
          <a:extLst>
            <a:ext uri="{FF2B5EF4-FFF2-40B4-BE49-F238E27FC236}">
              <a16:creationId xmlns:a16="http://schemas.microsoft.com/office/drawing/2014/main" id="{6D9A959F-4005-41E6-AD8E-08459D29F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GSEOK LEE" refreshedDate="45706.066552199074" createdVersion="8" refreshedVersion="8" minRefreshableVersion="3" recordCount="108" xr:uid="{90EE79EE-71ED-4B11-88D8-D1C42221B6CB}">
  <cacheSource type="worksheet">
    <worksheetSource name="Table_3"/>
  </cacheSource>
  <cacheFields count="4">
    <cacheField name="Month" numFmtId="0">
      <sharedItems count="12">
        <s v="January"/>
        <s v="February"/>
        <s v="March"/>
        <s v="April"/>
        <s v="May"/>
        <s v="June"/>
        <s v="July"/>
        <s v="August"/>
        <s v="September"/>
        <s v="October"/>
        <s v="November"/>
        <s v="December"/>
      </sharedItems>
    </cacheField>
    <cacheField name="Category" numFmtId="0">
      <sharedItems count="9">
        <s v="Rent"/>
        <s v="Utilities"/>
        <s v="Transport"/>
        <s v="Groceries"/>
        <s v="Leisure"/>
        <s v="Other"/>
        <s v="Bonus"/>
        <s v="Base Salary"/>
        <s v="Side Hustle"/>
      </sharedItems>
    </cacheField>
    <cacheField name="Budget" numFmtId="165">
      <sharedItems containsSemiMixedTypes="0" containsString="0" containsNumber="1" containsInteger="1" minValue="75" maxValue="2200"/>
    </cacheField>
    <cacheField name="Income/Expense" numFmtId="0">
      <sharedItems count="2">
        <s v="Expense"/>
        <s v="Income"/>
      </sharedItems>
    </cacheField>
  </cacheFields>
  <extLst>
    <ext xmlns:x14="http://schemas.microsoft.com/office/spreadsheetml/2009/9/main" uri="{725AE2AE-9491-48be-B2B4-4EB974FC3084}">
      <x14:pivotCacheDefinition pivotCacheId="8657526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GSEOK LEE" refreshedDate="45706.11106516204" createdVersion="8" refreshedVersion="8" minRefreshableVersion="3" recordCount="56" xr:uid="{BDF35A2D-19BA-4C7F-B7D2-5371B4D0E275}">
  <cacheSource type="worksheet">
    <worksheetSource name="Table_2"/>
  </cacheSource>
  <cacheFields count="6">
    <cacheField name="Date" numFmtId="16">
      <sharedItems containsSemiMixedTypes="0" containsNonDate="0" containsDate="1" containsString="0" minDate="2022-01-01T00:00:00" maxDate="2022-05-30T00:00:00"/>
    </cacheField>
    <cacheField name="Month" numFmtId="0">
      <sharedItems count="5">
        <s v="January"/>
        <s v="February"/>
        <s v="March"/>
        <s v="April"/>
        <s v="May"/>
      </sharedItems>
    </cacheField>
    <cacheField name="Category" numFmtId="0">
      <sharedItems count="9">
        <s v="Rent"/>
        <s v="Utilities"/>
        <s v="Transport"/>
        <s v="Groceries"/>
        <s v="Leisure"/>
        <s v="Other"/>
        <s v="Bonus"/>
        <s v="Base Salary"/>
        <s v="Side Hustle"/>
      </sharedItems>
    </cacheField>
    <cacheField name="Description" numFmtId="0">
      <sharedItems/>
    </cacheField>
    <cacheField name="Income / Expense" numFmtId="0">
      <sharedItems count="2">
        <s v="Expense"/>
        <s v="Income"/>
      </sharedItems>
    </cacheField>
    <cacheField name="Amount" numFmtId="7">
      <sharedItems containsSemiMixedTypes="0" containsString="0" containsNumber="1" containsInteger="1" minValue="18" maxValue="3000"/>
    </cacheField>
  </cacheFields>
  <extLst>
    <ext xmlns:x14="http://schemas.microsoft.com/office/spreadsheetml/2009/9/main" uri="{725AE2AE-9491-48be-B2B4-4EB974FC3084}">
      <x14:pivotCacheDefinition pivotCacheId="11582310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
  <r>
    <x v="0"/>
    <x v="0"/>
    <n v="850"/>
    <x v="0"/>
  </r>
  <r>
    <x v="0"/>
    <x v="1"/>
    <n v="200"/>
    <x v="0"/>
  </r>
  <r>
    <x v="0"/>
    <x v="2"/>
    <n v="75"/>
    <x v="0"/>
  </r>
  <r>
    <x v="0"/>
    <x v="3"/>
    <n v="550"/>
    <x v="0"/>
  </r>
  <r>
    <x v="0"/>
    <x v="4"/>
    <n v="400"/>
    <x v="0"/>
  </r>
  <r>
    <x v="0"/>
    <x v="5"/>
    <n v="300"/>
    <x v="0"/>
  </r>
  <r>
    <x v="0"/>
    <x v="6"/>
    <n v="2200"/>
    <x v="1"/>
  </r>
  <r>
    <x v="0"/>
    <x v="7"/>
    <n v="500"/>
    <x v="1"/>
  </r>
  <r>
    <x v="0"/>
    <x v="8"/>
    <n v="100"/>
    <x v="1"/>
  </r>
  <r>
    <x v="1"/>
    <x v="0"/>
    <n v="850"/>
    <x v="0"/>
  </r>
  <r>
    <x v="1"/>
    <x v="1"/>
    <n v="200"/>
    <x v="0"/>
  </r>
  <r>
    <x v="1"/>
    <x v="2"/>
    <n v="75"/>
    <x v="0"/>
  </r>
  <r>
    <x v="1"/>
    <x v="3"/>
    <n v="550"/>
    <x v="0"/>
  </r>
  <r>
    <x v="1"/>
    <x v="4"/>
    <n v="400"/>
    <x v="0"/>
  </r>
  <r>
    <x v="1"/>
    <x v="5"/>
    <n v="300"/>
    <x v="0"/>
  </r>
  <r>
    <x v="1"/>
    <x v="6"/>
    <n v="2200"/>
    <x v="1"/>
  </r>
  <r>
    <x v="1"/>
    <x v="7"/>
    <n v="500"/>
    <x v="1"/>
  </r>
  <r>
    <x v="1"/>
    <x v="8"/>
    <n v="100"/>
    <x v="1"/>
  </r>
  <r>
    <x v="2"/>
    <x v="0"/>
    <n v="850"/>
    <x v="0"/>
  </r>
  <r>
    <x v="2"/>
    <x v="1"/>
    <n v="200"/>
    <x v="0"/>
  </r>
  <r>
    <x v="2"/>
    <x v="2"/>
    <n v="75"/>
    <x v="0"/>
  </r>
  <r>
    <x v="2"/>
    <x v="3"/>
    <n v="550"/>
    <x v="0"/>
  </r>
  <r>
    <x v="2"/>
    <x v="4"/>
    <n v="400"/>
    <x v="0"/>
  </r>
  <r>
    <x v="2"/>
    <x v="5"/>
    <n v="300"/>
    <x v="0"/>
  </r>
  <r>
    <x v="2"/>
    <x v="6"/>
    <n v="2200"/>
    <x v="1"/>
  </r>
  <r>
    <x v="2"/>
    <x v="7"/>
    <n v="500"/>
    <x v="1"/>
  </r>
  <r>
    <x v="2"/>
    <x v="8"/>
    <n v="100"/>
    <x v="1"/>
  </r>
  <r>
    <x v="3"/>
    <x v="0"/>
    <n v="850"/>
    <x v="0"/>
  </r>
  <r>
    <x v="3"/>
    <x v="1"/>
    <n v="200"/>
    <x v="0"/>
  </r>
  <r>
    <x v="3"/>
    <x v="2"/>
    <n v="75"/>
    <x v="0"/>
  </r>
  <r>
    <x v="3"/>
    <x v="3"/>
    <n v="550"/>
    <x v="0"/>
  </r>
  <r>
    <x v="3"/>
    <x v="4"/>
    <n v="400"/>
    <x v="0"/>
  </r>
  <r>
    <x v="3"/>
    <x v="5"/>
    <n v="300"/>
    <x v="0"/>
  </r>
  <r>
    <x v="3"/>
    <x v="6"/>
    <n v="2200"/>
    <x v="1"/>
  </r>
  <r>
    <x v="3"/>
    <x v="7"/>
    <n v="500"/>
    <x v="1"/>
  </r>
  <r>
    <x v="3"/>
    <x v="8"/>
    <n v="100"/>
    <x v="1"/>
  </r>
  <r>
    <x v="4"/>
    <x v="0"/>
    <n v="850"/>
    <x v="0"/>
  </r>
  <r>
    <x v="4"/>
    <x v="1"/>
    <n v="200"/>
    <x v="0"/>
  </r>
  <r>
    <x v="4"/>
    <x v="2"/>
    <n v="75"/>
    <x v="0"/>
  </r>
  <r>
    <x v="4"/>
    <x v="3"/>
    <n v="550"/>
    <x v="0"/>
  </r>
  <r>
    <x v="4"/>
    <x v="4"/>
    <n v="400"/>
    <x v="0"/>
  </r>
  <r>
    <x v="4"/>
    <x v="5"/>
    <n v="300"/>
    <x v="0"/>
  </r>
  <r>
    <x v="4"/>
    <x v="6"/>
    <n v="2200"/>
    <x v="1"/>
  </r>
  <r>
    <x v="4"/>
    <x v="7"/>
    <n v="500"/>
    <x v="1"/>
  </r>
  <r>
    <x v="4"/>
    <x v="8"/>
    <n v="100"/>
    <x v="1"/>
  </r>
  <r>
    <x v="5"/>
    <x v="0"/>
    <n v="850"/>
    <x v="0"/>
  </r>
  <r>
    <x v="5"/>
    <x v="1"/>
    <n v="200"/>
    <x v="0"/>
  </r>
  <r>
    <x v="5"/>
    <x v="2"/>
    <n v="75"/>
    <x v="0"/>
  </r>
  <r>
    <x v="5"/>
    <x v="3"/>
    <n v="550"/>
    <x v="0"/>
  </r>
  <r>
    <x v="5"/>
    <x v="4"/>
    <n v="400"/>
    <x v="0"/>
  </r>
  <r>
    <x v="5"/>
    <x v="5"/>
    <n v="300"/>
    <x v="0"/>
  </r>
  <r>
    <x v="5"/>
    <x v="6"/>
    <n v="2200"/>
    <x v="1"/>
  </r>
  <r>
    <x v="5"/>
    <x v="7"/>
    <n v="500"/>
    <x v="1"/>
  </r>
  <r>
    <x v="5"/>
    <x v="8"/>
    <n v="100"/>
    <x v="1"/>
  </r>
  <r>
    <x v="6"/>
    <x v="0"/>
    <n v="850"/>
    <x v="0"/>
  </r>
  <r>
    <x v="6"/>
    <x v="1"/>
    <n v="200"/>
    <x v="0"/>
  </r>
  <r>
    <x v="6"/>
    <x v="2"/>
    <n v="75"/>
    <x v="0"/>
  </r>
  <r>
    <x v="6"/>
    <x v="3"/>
    <n v="550"/>
    <x v="0"/>
  </r>
  <r>
    <x v="6"/>
    <x v="4"/>
    <n v="400"/>
    <x v="0"/>
  </r>
  <r>
    <x v="6"/>
    <x v="5"/>
    <n v="300"/>
    <x v="0"/>
  </r>
  <r>
    <x v="6"/>
    <x v="6"/>
    <n v="2200"/>
    <x v="1"/>
  </r>
  <r>
    <x v="6"/>
    <x v="7"/>
    <n v="500"/>
    <x v="1"/>
  </r>
  <r>
    <x v="6"/>
    <x v="8"/>
    <n v="100"/>
    <x v="1"/>
  </r>
  <r>
    <x v="7"/>
    <x v="0"/>
    <n v="850"/>
    <x v="0"/>
  </r>
  <r>
    <x v="7"/>
    <x v="1"/>
    <n v="200"/>
    <x v="0"/>
  </r>
  <r>
    <x v="7"/>
    <x v="2"/>
    <n v="75"/>
    <x v="0"/>
  </r>
  <r>
    <x v="7"/>
    <x v="3"/>
    <n v="550"/>
    <x v="0"/>
  </r>
  <r>
    <x v="7"/>
    <x v="4"/>
    <n v="400"/>
    <x v="0"/>
  </r>
  <r>
    <x v="7"/>
    <x v="5"/>
    <n v="300"/>
    <x v="0"/>
  </r>
  <r>
    <x v="7"/>
    <x v="6"/>
    <n v="2200"/>
    <x v="1"/>
  </r>
  <r>
    <x v="7"/>
    <x v="7"/>
    <n v="500"/>
    <x v="1"/>
  </r>
  <r>
    <x v="7"/>
    <x v="8"/>
    <n v="100"/>
    <x v="1"/>
  </r>
  <r>
    <x v="8"/>
    <x v="0"/>
    <n v="850"/>
    <x v="0"/>
  </r>
  <r>
    <x v="8"/>
    <x v="1"/>
    <n v="200"/>
    <x v="0"/>
  </r>
  <r>
    <x v="8"/>
    <x v="2"/>
    <n v="75"/>
    <x v="0"/>
  </r>
  <r>
    <x v="8"/>
    <x v="3"/>
    <n v="550"/>
    <x v="0"/>
  </r>
  <r>
    <x v="8"/>
    <x v="4"/>
    <n v="400"/>
    <x v="0"/>
  </r>
  <r>
    <x v="8"/>
    <x v="5"/>
    <n v="300"/>
    <x v="0"/>
  </r>
  <r>
    <x v="8"/>
    <x v="6"/>
    <n v="2200"/>
    <x v="1"/>
  </r>
  <r>
    <x v="8"/>
    <x v="7"/>
    <n v="500"/>
    <x v="1"/>
  </r>
  <r>
    <x v="8"/>
    <x v="8"/>
    <n v="100"/>
    <x v="1"/>
  </r>
  <r>
    <x v="9"/>
    <x v="0"/>
    <n v="850"/>
    <x v="0"/>
  </r>
  <r>
    <x v="9"/>
    <x v="1"/>
    <n v="200"/>
    <x v="0"/>
  </r>
  <r>
    <x v="9"/>
    <x v="2"/>
    <n v="75"/>
    <x v="0"/>
  </r>
  <r>
    <x v="9"/>
    <x v="3"/>
    <n v="550"/>
    <x v="0"/>
  </r>
  <r>
    <x v="9"/>
    <x v="4"/>
    <n v="400"/>
    <x v="0"/>
  </r>
  <r>
    <x v="9"/>
    <x v="5"/>
    <n v="300"/>
    <x v="0"/>
  </r>
  <r>
    <x v="9"/>
    <x v="6"/>
    <n v="2200"/>
    <x v="1"/>
  </r>
  <r>
    <x v="9"/>
    <x v="7"/>
    <n v="500"/>
    <x v="1"/>
  </r>
  <r>
    <x v="9"/>
    <x v="8"/>
    <n v="100"/>
    <x v="1"/>
  </r>
  <r>
    <x v="10"/>
    <x v="0"/>
    <n v="850"/>
    <x v="0"/>
  </r>
  <r>
    <x v="10"/>
    <x v="1"/>
    <n v="200"/>
    <x v="0"/>
  </r>
  <r>
    <x v="10"/>
    <x v="2"/>
    <n v="75"/>
    <x v="0"/>
  </r>
  <r>
    <x v="10"/>
    <x v="3"/>
    <n v="550"/>
    <x v="0"/>
  </r>
  <r>
    <x v="10"/>
    <x v="4"/>
    <n v="400"/>
    <x v="0"/>
  </r>
  <r>
    <x v="10"/>
    <x v="5"/>
    <n v="300"/>
    <x v="0"/>
  </r>
  <r>
    <x v="10"/>
    <x v="6"/>
    <n v="2200"/>
    <x v="1"/>
  </r>
  <r>
    <x v="10"/>
    <x v="7"/>
    <n v="500"/>
    <x v="1"/>
  </r>
  <r>
    <x v="10"/>
    <x v="8"/>
    <n v="100"/>
    <x v="1"/>
  </r>
  <r>
    <x v="11"/>
    <x v="0"/>
    <n v="850"/>
    <x v="0"/>
  </r>
  <r>
    <x v="11"/>
    <x v="1"/>
    <n v="200"/>
    <x v="0"/>
  </r>
  <r>
    <x v="11"/>
    <x v="2"/>
    <n v="75"/>
    <x v="0"/>
  </r>
  <r>
    <x v="11"/>
    <x v="3"/>
    <n v="550"/>
    <x v="0"/>
  </r>
  <r>
    <x v="11"/>
    <x v="4"/>
    <n v="400"/>
    <x v="0"/>
  </r>
  <r>
    <x v="11"/>
    <x v="5"/>
    <n v="300"/>
    <x v="0"/>
  </r>
  <r>
    <x v="11"/>
    <x v="6"/>
    <n v="2200"/>
    <x v="1"/>
  </r>
  <r>
    <x v="11"/>
    <x v="7"/>
    <n v="500"/>
    <x v="1"/>
  </r>
  <r>
    <x v="11"/>
    <x v="8"/>
    <n v="10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d v="2022-01-01T00:00:00"/>
    <x v="0"/>
    <x v="0"/>
    <s v="Apartment split with friend"/>
    <x v="0"/>
    <n v="850"/>
  </r>
  <r>
    <d v="2022-01-01T00:00:00"/>
    <x v="0"/>
    <x v="1"/>
    <s v="Higher month than usual"/>
    <x v="0"/>
    <n v="140"/>
  </r>
  <r>
    <d v="2022-01-01T00:00:00"/>
    <x v="0"/>
    <x v="2"/>
    <s v="Metro card"/>
    <x v="0"/>
    <n v="55"/>
  </r>
  <r>
    <d v="2022-01-08T00:00:00"/>
    <x v="0"/>
    <x v="3"/>
    <s v="Walmart shopping"/>
    <x v="0"/>
    <n v="449"/>
  </r>
  <r>
    <d v="2022-01-11T00:00:00"/>
    <x v="0"/>
    <x v="4"/>
    <s v="Hotel in NYC"/>
    <x v="0"/>
    <n v="245"/>
  </r>
  <r>
    <d v="2022-01-12T00:00:00"/>
    <x v="0"/>
    <x v="4"/>
    <s v="Dinner with friends (invited my partner)"/>
    <x v="0"/>
    <n v="168"/>
  </r>
  <r>
    <d v="2022-01-12T00:00:00"/>
    <x v="0"/>
    <x v="4"/>
    <s v="Drake concert"/>
    <x v="0"/>
    <n v="149"/>
  </r>
  <r>
    <d v="2022-01-14T00:00:00"/>
    <x v="0"/>
    <x v="5"/>
    <s v="Bought new clothes"/>
    <x v="0"/>
    <n v="249"/>
  </r>
  <r>
    <d v="2022-01-31T00:00:00"/>
    <x v="0"/>
    <x v="6"/>
    <s v="Commissions from each sale"/>
    <x v="1"/>
    <n v="458"/>
  </r>
  <r>
    <d v="2022-01-31T00:00:00"/>
    <x v="0"/>
    <x v="7"/>
    <s v="9-5 job"/>
    <x v="1"/>
    <n v="3000"/>
  </r>
  <r>
    <d v="2022-01-31T00:00:00"/>
    <x v="0"/>
    <x v="8"/>
    <s v="Startup idea $"/>
    <x v="1"/>
    <n v="184"/>
  </r>
  <r>
    <d v="2022-02-01T00:00:00"/>
    <x v="1"/>
    <x v="0"/>
    <s v="Apartment split with friend"/>
    <x v="0"/>
    <n v="850"/>
  </r>
  <r>
    <d v="2022-02-01T00:00:00"/>
    <x v="1"/>
    <x v="1"/>
    <s v="Average month"/>
    <x v="0"/>
    <n v="105"/>
  </r>
  <r>
    <d v="2022-02-01T00:00:00"/>
    <x v="1"/>
    <x v="2"/>
    <s v="Metro card"/>
    <x v="0"/>
    <n v="55"/>
  </r>
  <r>
    <d v="2022-02-08T00:00:00"/>
    <x v="1"/>
    <x v="3"/>
    <s v="Walmart shopping"/>
    <x v="0"/>
    <n v="305"/>
  </r>
  <r>
    <d v="2022-02-11T00:00:00"/>
    <x v="1"/>
    <x v="4"/>
    <s v="Drinks out"/>
    <x v="0"/>
    <n v="28"/>
  </r>
  <r>
    <d v="2022-02-12T00:00:00"/>
    <x v="1"/>
    <x v="4"/>
    <s v="Date night"/>
    <x v="0"/>
    <n v="99"/>
  </r>
  <r>
    <d v="2022-02-12T00:00:00"/>
    <x v="1"/>
    <x v="4"/>
    <s v="Tennis x2"/>
    <x v="0"/>
    <n v="67"/>
  </r>
  <r>
    <d v="2022-02-14T00:00:00"/>
    <x v="1"/>
    <x v="5"/>
    <s v="Snacks"/>
    <x v="0"/>
    <n v="18"/>
  </r>
  <r>
    <d v="2022-02-28T00:00:00"/>
    <x v="1"/>
    <x v="6"/>
    <s v="Commissions from each sale"/>
    <x v="1"/>
    <n v="305"/>
  </r>
  <r>
    <d v="2022-02-28T00:00:00"/>
    <x v="1"/>
    <x v="7"/>
    <s v="9-5 job"/>
    <x v="1"/>
    <n v="3000"/>
  </r>
  <r>
    <d v="2022-02-28T00:00:00"/>
    <x v="1"/>
    <x v="8"/>
    <s v="Startup idea $"/>
    <x v="1"/>
    <n v="228"/>
  </r>
  <r>
    <d v="2022-03-01T00:00:00"/>
    <x v="2"/>
    <x v="0"/>
    <s v="Apartment split with friend"/>
    <x v="0"/>
    <n v="850"/>
  </r>
  <r>
    <d v="2022-03-01T00:00:00"/>
    <x v="2"/>
    <x v="1"/>
    <s v="Average month"/>
    <x v="0"/>
    <n v="110"/>
  </r>
  <r>
    <d v="2022-03-01T00:00:00"/>
    <x v="2"/>
    <x v="2"/>
    <s v="Metro card"/>
    <x v="0"/>
    <n v="55"/>
  </r>
  <r>
    <d v="2022-03-08T00:00:00"/>
    <x v="2"/>
    <x v="3"/>
    <s v="Walmart shopping"/>
    <x v="0"/>
    <n v="208"/>
  </r>
  <r>
    <d v="2022-03-11T00:00:00"/>
    <x v="2"/>
    <x v="4"/>
    <s v="Lunch out x4"/>
    <x v="0"/>
    <n v="188"/>
  </r>
  <r>
    <d v="2022-03-12T00:00:00"/>
    <x v="2"/>
    <x v="4"/>
    <s v="Dinner with friends x2"/>
    <x v="0"/>
    <n v="168"/>
  </r>
  <r>
    <d v="2022-03-12T00:00:00"/>
    <x v="2"/>
    <x v="4"/>
    <s v="Exercise"/>
    <x v="0"/>
    <n v="49"/>
  </r>
  <r>
    <d v="2022-03-14T00:00:00"/>
    <x v="2"/>
    <x v="5"/>
    <s v="Bought new clothes"/>
    <x v="0"/>
    <n v="199"/>
  </r>
  <r>
    <d v="2022-03-28T00:00:00"/>
    <x v="2"/>
    <x v="6"/>
    <s v="Commissions from each sale"/>
    <x v="1"/>
    <n v="598"/>
  </r>
  <r>
    <d v="2022-03-28T00:00:00"/>
    <x v="2"/>
    <x v="7"/>
    <s v="9-5 job"/>
    <x v="1"/>
    <n v="3000"/>
  </r>
  <r>
    <d v="2022-03-28T00:00:00"/>
    <x v="2"/>
    <x v="8"/>
    <s v="Startup idea $"/>
    <x v="1"/>
    <n v="59"/>
  </r>
  <r>
    <d v="2022-04-01T00:00:00"/>
    <x v="3"/>
    <x v="0"/>
    <s v="Apartment split with friend"/>
    <x v="0"/>
    <n v="850"/>
  </r>
  <r>
    <d v="2022-04-01T00:00:00"/>
    <x v="3"/>
    <x v="1"/>
    <s v="Higher month than usual"/>
    <x v="0"/>
    <n v="140"/>
  </r>
  <r>
    <d v="2022-04-01T00:00:00"/>
    <x v="3"/>
    <x v="2"/>
    <s v="Metro card"/>
    <x v="0"/>
    <n v="55"/>
  </r>
  <r>
    <d v="2022-04-08T00:00:00"/>
    <x v="3"/>
    <x v="3"/>
    <s v="Walmart shopping"/>
    <x v="0"/>
    <n v="449"/>
  </r>
  <r>
    <d v="2022-04-11T00:00:00"/>
    <x v="3"/>
    <x v="4"/>
    <s v="Travel back home"/>
    <x v="0"/>
    <n v="245"/>
  </r>
  <r>
    <d v="2022-04-12T00:00:00"/>
    <x v="3"/>
    <x v="4"/>
    <s v="Dinner with friends (invited my partner)"/>
    <x v="0"/>
    <n v="168"/>
  </r>
  <r>
    <d v="2022-04-12T00:00:00"/>
    <x v="3"/>
    <x v="4"/>
    <s v="Disco &amp; drinks"/>
    <x v="0"/>
    <n v="49"/>
  </r>
  <r>
    <d v="2022-04-14T00:00:00"/>
    <x v="3"/>
    <x v="5"/>
    <s v="Bought new clothes"/>
    <x v="0"/>
    <n v="249"/>
  </r>
  <r>
    <d v="2022-04-28T00:00:00"/>
    <x v="3"/>
    <x v="6"/>
    <s v="Commissions from each sale"/>
    <x v="1"/>
    <n v="669"/>
  </r>
  <r>
    <d v="2022-04-28T00:00:00"/>
    <x v="3"/>
    <x v="7"/>
    <s v="9-5 job"/>
    <x v="1"/>
    <n v="3000"/>
  </r>
  <r>
    <d v="2022-04-28T00:00:00"/>
    <x v="3"/>
    <x v="8"/>
    <s v="Startup idea $"/>
    <x v="1"/>
    <n v="258"/>
  </r>
  <r>
    <d v="2022-05-01T00:00:00"/>
    <x v="4"/>
    <x v="0"/>
    <s v="Apartment split with friend"/>
    <x v="0"/>
    <n v="850"/>
  </r>
  <r>
    <d v="2022-05-01T00:00:00"/>
    <x v="4"/>
    <x v="1"/>
    <s v="Higher month than usual"/>
    <x v="0"/>
    <n v="155"/>
  </r>
  <r>
    <d v="2022-05-01T00:00:00"/>
    <x v="4"/>
    <x v="2"/>
    <s v="Metro card"/>
    <x v="0"/>
    <n v="55"/>
  </r>
  <r>
    <d v="2022-05-08T00:00:00"/>
    <x v="4"/>
    <x v="3"/>
    <s v="Walmart shopping"/>
    <x v="0"/>
    <n v="449"/>
  </r>
  <r>
    <d v="2022-05-11T00:00:00"/>
    <x v="4"/>
    <x v="4"/>
    <s v="Hotel in NYC"/>
    <x v="0"/>
    <n v="245"/>
  </r>
  <r>
    <d v="2022-05-12T00:00:00"/>
    <x v="4"/>
    <x v="4"/>
    <s v="Dinner with friends (invited my partner)"/>
    <x v="0"/>
    <n v="168"/>
  </r>
  <r>
    <d v="2022-05-12T00:00:00"/>
    <x v="4"/>
    <x v="4"/>
    <s v="NBA game"/>
    <x v="0"/>
    <n v="233"/>
  </r>
  <r>
    <d v="2022-05-14T00:00:00"/>
    <x v="4"/>
    <x v="5"/>
    <s v="Bought new clothes"/>
    <x v="0"/>
    <n v="249"/>
  </r>
  <r>
    <d v="2022-05-28T00:00:00"/>
    <x v="4"/>
    <x v="6"/>
    <s v="Commissions from each sale"/>
    <x v="1"/>
    <n v="708"/>
  </r>
  <r>
    <d v="2022-05-28T00:00:00"/>
    <x v="4"/>
    <x v="7"/>
    <s v="9-5 job"/>
    <x v="1"/>
    <n v="3000"/>
  </r>
  <r>
    <d v="2022-05-28T00:00:00"/>
    <x v="4"/>
    <x v="8"/>
    <s v="Startup idea $"/>
    <x v="1"/>
    <n v="366"/>
  </r>
  <r>
    <d v="2022-05-29T00:00:00"/>
    <x v="4"/>
    <x v="8"/>
    <s v="Lemonade"/>
    <x v="1"/>
    <n v="1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6B1748-2F35-45A8-9683-C56E68B4BECF}" name="Grocery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0:E53"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x="3"/>
        <item h="1" x="4"/>
        <item h="1" x="5"/>
        <item h="1" x="0"/>
        <item h="1" x="8"/>
        <item h="1" x="2"/>
        <item h="1" x="1"/>
        <item t="default"/>
      </items>
    </pivotField>
    <pivotField dataField="1" numFmtId="165" showAll="0"/>
    <pivotField showAll="0"/>
  </pivotFields>
  <rowFields count="1">
    <field x="1"/>
  </rowFields>
  <rowItems count="2">
    <i>
      <x v="2"/>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BB8AA4-BBE3-453F-97DE-55E0E2F95237}" name="Other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E32"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h="1" x="3"/>
        <item h="1" x="4"/>
        <item x="5"/>
        <item h="1" x="0"/>
        <item h="1" x="8"/>
        <item h="1" x="2"/>
        <item h="1" x="1"/>
        <item t="default"/>
      </items>
    </pivotField>
    <pivotField showAll="0"/>
    <pivotField showAll="0"/>
    <pivotField dataField="1" numFmtId="7" showAll="0"/>
  </pivotFields>
  <rowFields count="1">
    <field x="2"/>
  </rowFields>
  <rowItems count="2">
    <i>
      <x v="4"/>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518A3B-C38D-4F1D-AF9D-C5F14956AA3B}" name="PivotTable_Cash_Balanc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6:E100" firstHeaderRow="1" firstDataRow="2" firstDataCol="1"/>
  <pivotFields count="6">
    <pivotField numFmtId="16" showAll="0"/>
    <pivotField axis="axisCol" showAll="0">
      <items count="6">
        <item x="0"/>
        <item x="1"/>
        <item x="2"/>
        <item h="1" x="3"/>
        <item h="1" x="4"/>
        <item t="default"/>
      </items>
    </pivotField>
    <pivotField showAll="0"/>
    <pivotField showAll="0"/>
    <pivotField axis="axisRow" showAll="0">
      <items count="3">
        <item x="0"/>
        <item x="1"/>
        <item t="default"/>
      </items>
    </pivotField>
    <pivotField dataField="1" numFmtId="7" showAll="0"/>
  </pivotFields>
  <rowFields count="1">
    <field x="4"/>
  </rowFields>
  <rowItems count="3">
    <i>
      <x/>
    </i>
    <i>
      <x v="1"/>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E02254-D1BB-4342-9B89-36E928E5E53C}" name="Leisure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2:E65"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h="1" x="3"/>
        <item x="4"/>
        <item h="1" x="5"/>
        <item h="1" x="0"/>
        <item h="1" x="8"/>
        <item h="1" x="2"/>
        <item h="1" x="1"/>
        <item t="default"/>
      </items>
    </pivotField>
    <pivotField dataField="1" numFmtId="165" showAll="0"/>
    <pivotField showAll="0"/>
  </pivotFields>
  <rowFields count="1">
    <field x="1"/>
  </rowFields>
  <rowItems count="2">
    <i>
      <x v="3"/>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8A5AD8-54B4-4989-9E5D-533C813F4027}" name="Other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8:E71"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h="1" x="3"/>
        <item h="1" x="4"/>
        <item x="5"/>
        <item h="1" x="0"/>
        <item h="1" x="8"/>
        <item h="1" x="2"/>
        <item h="1" x="1"/>
        <item t="default"/>
      </items>
    </pivotField>
    <pivotField dataField="1" numFmtId="165" showAll="0"/>
    <pivotField showAll="0"/>
  </pivotFields>
  <rowFields count="1">
    <field x="1"/>
  </rowFields>
  <rowItems count="2">
    <i>
      <x v="4"/>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70EA24-2218-4881-A527-D686454F6C2A}" name="Leisure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E27"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h="1" x="3"/>
        <item x="4"/>
        <item h="1" x="5"/>
        <item h="1" x="0"/>
        <item h="1" x="8"/>
        <item h="1" x="2"/>
        <item h="1" x="1"/>
        <item t="default"/>
      </items>
    </pivotField>
    <pivotField showAll="0"/>
    <pivotField showAll="0"/>
    <pivotField dataField="1" numFmtId="7" showAll="0"/>
  </pivotFields>
  <rowFields count="1">
    <field x="2"/>
  </rowFields>
  <rowItems count="2">
    <i>
      <x v="3"/>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BF6DE6-2E45-47D3-B113-50D4819D7134}" name="Expen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8:E86" firstHeaderRow="1" firstDataRow="2" firstDataCol="1" rowPageCount="1" colPageCount="1"/>
  <pivotFields count="6">
    <pivotField numFmtId="16" showAll="0"/>
    <pivotField axis="axisCol" showAll="0">
      <items count="6">
        <item x="0"/>
        <item x="1"/>
        <item x="2"/>
        <item h="1" x="3"/>
        <item h="1" x="4"/>
        <item t="default"/>
      </items>
    </pivotField>
    <pivotField axis="axisRow" showAll="0">
      <items count="10">
        <item x="7"/>
        <item x="6"/>
        <item x="3"/>
        <item x="4"/>
        <item x="5"/>
        <item x="0"/>
        <item x="8"/>
        <item x="2"/>
        <item x="1"/>
        <item t="default"/>
      </items>
    </pivotField>
    <pivotField showAll="0"/>
    <pivotField axis="axisPage" showAll="0">
      <items count="3">
        <item x="0"/>
        <item x="1"/>
        <item t="default"/>
      </items>
    </pivotField>
    <pivotField dataField="1" numFmtId="7" showAll="0"/>
  </pivotFields>
  <rowFields count="1">
    <field x="2"/>
  </rowFields>
  <rowItems count="7">
    <i>
      <x v="2"/>
    </i>
    <i>
      <x v="3"/>
    </i>
    <i>
      <x v="4"/>
    </i>
    <i>
      <x v="5"/>
    </i>
    <i>
      <x v="7"/>
    </i>
    <i>
      <x v="8"/>
    </i>
    <i t="grand">
      <x/>
    </i>
  </rowItems>
  <colFields count="1">
    <field x="1"/>
  </colFields>
  <colItems count="4">
    <i>
      <x/>
    </i>
    <i>
      <x v="1"/>
    </i>
    <i>
      <x v="2"/>
    </i>
    <i t="grand">
      <x/>
    </i>
  </colItems>
  <pageFields count="1">
    <pageField fld="4" item="0" hier="-1"/>
  </pageField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3F0315-B18C-44BF-953E-22229E9ADE5A}" name="Transport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2"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h="1" x="3"/>
        <item h="1" x="4"/>
        <item h="1" x="5"/>
        <item h="1" x="0"/>
        <item h="1" x="8"/>
        <item x="2"/>
        <item h="1" x="1"/>
        <item t="default"/>
      </items>
    </pivotField>
    <pivotField showAll="0"/>
    <pivotField showAll="0"/>
    <pivotField dataField="1" numFmtId="7" showAll="0"/>
  </pivotFields>
  <rowFields count="1">
    <field x="2"/>
  </rowFields>
  <rowItems count="2">
    <i>
      <x v="7"/>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716A80-8AD3-4854-B117-2AF58832BE9D}" name="Utilities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E59"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h="1" x="3"/>
        <item h="1" x="4"/>
        <item h="1" x="5"/>
        <item h="1" x="0"/>
        <item h="1" x="8"/>
        <item h="1" x="2"/>
        <item x="1"/>
        <item t="default"/>
      </items>
    </pivotField>
    <pivotField dataField="1" numFmtId="165" showAll="0"/>
    <pivotField showAll="0"/>
  </pivotFields>
  <rowFields count="1">
    <field x="1"/>
  </rowFields>
  <rowItems count="2">
    <i>
      <x v="8"/>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CAA8C5A-C8FB-40D5-A8C3-3D5D6E583CD2}" name="Rent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E41"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h="1" x="3"/>
        <item h="1" x="4"/>
        <item h="1" x="5"/>
        <item x="0"/>
        <item h="1" x="8"/>
        <item h="1" x="2"/>
        <item h="1" x="1"/>
        <item t="default"/>
      </items>
    </pivotField>
    <pivotField dataField="1" numFmtId="165" showAll="0"/>
    <pivotField showAll="0"/>
  </pivotFields>
  <rowFields count="1">
    <field x="1"/>
  </rowFields>
  <rowItems count="2">
    <i>
      <x v="5"/>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1D99015-6D64-4C79-8A94-5EBF459731FF}" name="Barchart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3:E117" firstHeaderRow="1" firstDataRow="2" firstDataCol="1"/>
  <pivotFields count="4">
    <pivotField axis="axisCol" showAll="0">
      <items count="13">
        <item x="0"/>
        <item x="1"/>
        <item x="2"/>
        <item h="1" x="3"/>
        <item h="1" x="4"/>
        <item h="1" x="5"/>
        <item h="1" x="6"/>
        <item h="1" x="7"/>
        <item h="1" x="8"/>
        <item h="1" x="9"/>
        <item h="1" x="10"/>
        <item h="1" x="11"/>
        <item t="default"/>
      </items>
    </pivotField>
    <pivotField showAll="0"/>
    <pivotField dataField="1" numFmtId="165" showAll="0"/>
    <pivotField axis="axisRow" showAll="0">
      <items count="3">
        <item x="0"/>
        <item x="1"/>
        <item t="default"/>
      </items>
    </pivotField>
  </pivotFields>
  <rowFields count="1">
    <field x="3"/>
  </rowFields>
  <rowItems count="3">
    <i>
      <x/>
    </i>
    <i>
      <x v="1"/>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550F95E-5950-43CB-8FE9-A8C15BD993E3}" name="Grocery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E17"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x="3"/>
        <item h="1" x="4"/>
        <item h="1" x="5"/>
        <item h="1" x="0"/>
        <item h="1" x="8"/>
        <item h="1" x="2"/>
        <item h="1" x="1"/>
        <item t="default"/>
      </items>
    </pivotField>
    <pivotField showAll="0"/>
    <pivotField showAll="0"/>
    <pivotField dataField="1" numFmtId="7" showAll="0"/>
  </pivotFields>
  <rowFields count="1">
    <field x="2"/>
  </rowFields>
  <rowItems count="2">
    <i>
      <x v="2"/>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B665591-9503-4BE7-B4A7-5B76C27B5344}" name="Utilities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E22"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h="1" x="3"/>
        <item h="1" x="4"/>
        <item h="1" x="5"/>
        <item h="1" x="0"/>
        <item h="1" x="8"/>
        <item h="1" x="2"/>
        <item x="1"/>
        <item t="default"/>
      </items>
    </pivotField>
    <pivotField showAll="0"/>
    <pivotField showAll="0"/>
    <pivotField dataField="1" numFmtId="7" showAll="0"/>
  </pivotFields>
  <rowFields count="1">
    <field x="2"/>
  </rowFields>
  <rowItems count="2">
    <i>
      <x v="8"/>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CA92155-432F-4801-B3DC-94DC02B071CC}" name="Rent_Actual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E7" firstHeaderRow="1" firstDataRow="2" firstDataCol="1"/>
  <pivotFields count="6">
    <pivotField numFmtId="16" showAll="0"/>
    <pivotField axis="axisCol" showAll="0">
      <items count="6">
        <item x="0"/>
        <item x="1"/>
        <item x="2"/>
        <item h="1" x="3"/>
        <item h="1" x="4"/>
        <item t="default"/>
      </items>
    </pivotField>
    <pivotField axis="axisRow" showAll="0">
      <items count="10">
        <item h="1" x="7"/>
        <item h="1" x="6"/>
        <item h="1" x="3"/>
        <item h="1" x="4"/>
        <item h="1" x="5"/>
        <item x="0"/>
        <item h="1" x="8"/>
        <item h="1" x="2"/>
        <item h="1" x="1"/>
        <item t="default"/>
      </items>
    </pivotField>
    <pivotField showAll="0"/>
    <pivotField showAll="0"/>
    <pivotField dataField="1" numFmtId="7" showAll="0"/>
  </pivotFields>
  <rowFields count="1">
    <field x="2"/>
  </rowFields>
  <rowItems count="2">
    <i>
      <x v="5"/>
    </i>
    <i t="grand">
      <x/>
    </i>
  </rowItems>
  <colFields count="1">
    <field x="1"/>
  </colFields>
  <colItems count="4">
    <i>
      <x/>
    </i>
    <i>
      <x v="1"/>
    </i>
    <i>
      <x v="2"/>
    </i>
    <i t="grand">
      <x/>
    </i>
  </colItems>
  <dataFields count="1">
    <dataField name="Sum of Amount" fld="5" baseField="0" baseItem="0" numFmtId="7"/>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AC16DD7-18B3-48F7-ACD9-D57B121FE5C9}" name="Transport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E47" firstHeaderRow="1" firstDataRow="2" firstDataCol="1"/>
  <pivotFields count="4">
    <pivotField axis="axisCol" showAll="0">
      <items count="13">
        <item x="0"/>
        <item x="1"/>
        <item x="2"/>
        <item h="1" x="3"/>
        <item h="1" x="4"/>
        <item h="1" x="5"/>
        <item h="1" x="6"/>
        <item h="1" x="7"/>
        <item h="1" x="8"/>
        <item h="1" x="9"/>
        <item h="1" x="10"/>
        <item h="1" x="11"/>
        <item t="default"/>
      </items>
    </pivotField>
    <pivotField axis="axisRow" showAll="0">
      <items count="10">
        <item h="1" x="7"/>
        <item h="1" x="6"/>
        <item h="1" x="3"/>
        <item h="1" x="4"/>
        <item h="1" x="5"/>
        <item h="1" x="0"/>
        <item h="1" x="8"/>
        <item x="2"/>
        <item h="1" x="1"/>
        <item t="default"/>
      </items>
    </pivotField>
    <pivotField dataField="1" numFmtId="165" showAll="0"/>
    <pivotField showAll="0"/>
  </pivotFields>
  <rowFields count="1">
    <field x="1"/>
  </rowFields>
  <rowItems count="2">
    <i>
      <x v="7"/>
    </i>
    <i t="grand">
      <x/>
    </i>
  </rowItems>
  <colFields count="1">
    <field x="0"/>
  </colFields>
  <colItems count="4">
    <i>
      <x/>
    </i>
    <i>
      <x v="1"/>
    </i>
    <i>
      <x v="2"/>
    </i>
    <i t="grand">
      <x/>
    </i>
  </colItems>
  <dataFields count="1">
    <dataField name="Sum of Budget" fld="2" baseField="0" baseItem="0" numFmtId="165"/>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30802BE-4AC3-4E4C-A99E-3019BC7E787B}" sourceName="Month">
  <pivotTables>
    <pivotTable tabId="3" name="Rent_Actuals"/>
    <pivotTable tabId="3" name="Grocery_Actuals"/>
    <pivotTable tabId="3" name="Leisure_Actuals"/>
    <pivotTable tabId="3" name="Other_Actuals"/>
    <pivotTable tabId="3" name="Transport_Actuals"/>
    <pivotTable tabId="3" name="Utilities_Actuals"/>
    <pivotTable tabId="3" name="Expense"/>
    <pivotTable tabId="3" name="PivotTable_Cash_Balance"/>
  </pivotTables>
  <data>
    <tabular pivotCacheId="1158231053">
      <items count="5">
        <i x="0" s="1"/>
        <i x="1" s="1"/>
        <i x="2"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71BC8D8F-AE05-4F23-B316-8295B28CFD08}" sourceName="Month">
  <pivotTables>
    <pivotTable tabId="3" name="Rent_Budget"/>
    <pivotTable tabId="3" name="Grocery_Budget"/>
    <pivotTable tabId="3" name="Leisure_Budget"/>
    <pivotTable tabId="3" name="Other_Budget"/>
    <pivotTable tabId="3" name="Transport_Budget"/>
    <pivotTable tabId="3" name="Utilities_Budget"/>
    <pivotTable tabId="3" name="Barchart_Budget"/>
  </pivotTables>
  <data>
    <tabular pivotCacheId="865752610">
      <items count="12">
        <i x="0" s="1"/>
        <i x="1" s="1"/>
        <i x="2" s="1"/>
        <i x="3"/>
        <i x="4"/>
        <i x="5"/>
        <i x="6"/>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E2BDAF71-3D8E-4833-AB20-9DFEAA748467}" cache="Slicer_Month" caption="Actuals" rowHeight="260350"/>
  <slicer name="Month 1" xr10:uid="{88F8FFA4-9F1A-45C9-B3D6-2302AA2D55B0}" cache="Slicer_Month1" caption="Budget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K13">
  <autoFilter ref="J4:K13" xr:uid="{00000000-000C-0000-FFFF-FFFF00000000}"/>
  <tableColumns count="2">
    <tableColumn id="1" xr3:uid="{00000000-0010-0000-0000-000001000000}" name="Category"/>
    <tableColumn id="2" xr3:uid="{00000000-0010-0000-0000-000002000000}" name="Income/Expense"/>
  </tableColumns>
  <tableStyleInfo name="Actual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G60">
  <autoFilter ref="B4:G60" xr:uid="{00000000-000C-0000-FFFF-FFFF01000000}"/>
  <tableColumns count="6">
    <tableColumn id="1" xr3:uid="{00000000-0010-0000-0100-000001000000}" name="Date"/>
    <tableColumn id="2" xr3:uid="{00000000-0010-0000-0100-000002000000}" name="Month"/>
    <tableColumn id="3" xr3:uid="{00000000-0010-0000-0100-000003000000}" name="Category"/>
    <tableColumn id="4" xr3:uid="{00000000-0010-0000-0100-000004000000}" name="Description"/>
    <tableColumn id="5" xr3:uid="{00000000-0010-0000-0100-000005000000}" name="Income / Expense" dataDxfId="1">
      <calculatedColumnFormula>_xlfn.XLOOKUP(Actuals!$D5,$J$5:$J$13,$K$5:$K$13)</calculatedColumnFormula>
    </tableColumn>
    <tableColumn id="6" xr3:uid="{00000000-0010-0000-0100-000006000000}" name="Amount"/>
  </tableColumns>
  <tableStyleInfo name="Actual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4:E112">
  <autoFilter ref="B4:E112" xr:uid="{00000000-000C-0000-FFFF-FFFF02000000}"/>
  <tableColumns count="4">
    <tableColumn id="1" xr3:uid="{00000000-0010-0000-0200-000001000000}" name="Month"/>
    <tableColumn id="2" xr3:uid="{00000000-0010-0000-0200-000002000000}" name="Category"/>
    <tableColumn id="3" xr3:uid="{00000000-0010-0000-0200-000003000000}" name="Budget"/>
    <tableColumn id="4" xr3:uid="{00000000-0010-0000-0200-000004000000}" name="Income/Expense" dataDxfId="0">
      <calculatedColumnFormula>_xlfn.XLOOKUP(Budget!$C5,Actuals!$J$5:$J$13,Actuals!$K$5:$K$13)</calculatedColumnFormula>
    </tableColumn>
  </tableColumns>
  <tableStyleInfo name="Budg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showGridLines="0" tabSelected="1" zoomScaleNormal="100" workbookViewId="0">
      <selection activeCell="A33" sqref="A33"/>
    </sheetView>
  </sheetViews>
  <sheetFormatPr defaultColWidth="11.19921875" defaultRowHeight="15" customHeight="1" x14ac:dyDescent="0.3"/>
  <cols>
    <col min="1" max="1" width="5.59765625" customWidth="1"/>
    <col min="2" max="26" width="10.59765625" customWidth="1"/>
  </cols>
  <sheetData>
    <row r="1" spans="1:26" ht="6"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36.6" x14ac:dyDescent="0.3">
      <c r="A2" s="2"/>
      <c r="B2" s="46" t="s">
        <v>0</v>
      </c>
      <c r="C2" s="47"/>
      <c r="D2" s="47"/>
      <c r="E2" s="47"/>
      <c r="F2" s="47"/>
      <c r="G2" s="47"/>
      <c r="H2" s="47"/>
      <c r="I2" s="47"/>
      <c r="J2" s="47"/>
      <c r="K2" s="47"/>
      <c r="L2" s="47"/>
      <c r="M2" s="47"/>
      <c r="N2" s="48"/>
      <c r="O2" s="2"/>
      <c r="P2" s="2"/>
      <c r="Q2" s="2"/>
      <c r="R2" s="2"/>
      <c r="S2" s="2"/>
      <c r="T2" s="2"/>
      <c r="U2" s="2"/>
      <c r="V2" s="2"/>
      <c r="W2" s="2"/>
      <c r="X2" s="2"/>
      <c r="Y2" s="2"/>
      <c r="Z2" s="2"/>
    </row>
    <row r="3" spans="1:26" ht="6.75" customHeight="1" x14ac:dyDescent="0.3">
      <c r="A3" s="2"/>
      <c r="B3" s="3"/>
      <c r="C3" s="3"/>
      <c r="D3" s="3"/>
      <c r="E3" s="3"/>
      <c r="F3" s="3"/>
      <c r="G3" s="3"/>
      <c r="H3" s="3"/>
      <c r="I3" s="3"/>
      <c r="J3" s="3"/>
      <c r="K3" s="3"/>
      <c r="L3" s="3"/>
      <c r="M3" s="3"/>
      <c r="N3" s="2"/>
      <c r="O3" s="2"/>
      <c r="P3" s="2"/>
      <c r="Q3" s="2"/>
      <c r="R3" s="2"/>
      <c r="S3" s="2"/>
      <c r="T3" s="2"/>
      <c r="U3" s="2"/>
      <c r="V3" s="2"/>
      <c r="W3" s="2"/>
      <c r="X3" s="2"/>
      <c r="Y3" s="2"/>
      <c r="Z3" s="2"/>
    </row>
    <row r="4" spans="1:26" ht="22.5" customHeight="1" x14ac:dyDescent="0.3">
      <c r="A4" s="2"/>
      <c r="B4" s="2"/>
      <c r="C4" s="4" t="s">
        <v>1</v>
      </c>
      <c r="D4" s="4"/>
      <c r="E4" s="4" t="s">
        <v>2</v>
      </c>
      <c r="F4" s="4"/>
      <c r="G4" s="4" t="s">
        <v>3</v>
      </c>
      <c r="H4" s="4"/>
      <c r="I4" s="4" t="s">
        <v>4</v>
      </c>
      <c r="J4" s="4"/>
      <c r="K4" s="4" t="s">
        <v>5</v>
      </c>
      <c r="L4" s="4"/>
      <c r="M4" s="4" t="s">
        <v>6</v>
      </c>
      <c r="N4" s="2"/>
      <c r="O4" s="2"/>
      <c r="P4" s="2"/>
      <c r="Q4" s="2"/>
      <c r="R4" s="2"/>
      <c r="S4" s="2"/>
      <c r="T4" s="2"/>
      <c r="U4" s="2"/>
      <c r="V4" s="2"/>
      <c r="W4" s="2"/>
      <c r="X4" s="2"/>
      <c r="Y4" s="2"/>
      <c r="Z4" s="2"/>
    </row>
    <row r="5" spans="1:26" ht="23.25" customHeight="1" x14ac:dyDescent="0.3">
      <c r="A5" s="2"/>
      <c r="B5" s="2"/>
      <c r="C5" s="5">
        <f>GETPIVOTDATA("Amount",'Pivot Tables'!$A$4,"Category","Rent")</f>
        <v>2550</v>
      </c>
      <c r="D5" s="6"/>
      <c r="E5" s="5">
        <f>GETPIVOTDATA("Amount",'Pivot Tables'!$A$9,"Category","Transport")</f>
        <v>165</v>
      </c>
      <c r="F5" s="6"/>
      <c r="G5" s="5">
        <f>GETPIVOTDATA("Amount",'Pivot Tables'!$A$14,"Category","Groceries")</f>
        <v>962</v>
      </c>
      <c r="H5" s="6"/>
      <c r="I5" s="5">
        <f>GETPIVOTDATA("Amount",'Pivot Tables'!$A$19,"Category","Utilities")</f>
        <v>355</v>
      </c>
      <c r="J5" s="6"/>
      <c r="K5" s="5">
        <f>GETPIVOTDATA("Amount",'Pivot Tables'!$A$24,"Category","Leisure")</f>
        <v>1161</v>
      </c>
      <c r="L5" s="6"/>
      <c r="M5" s="5">
        <f>GETPIVOTDATA("Amount",'Pivot Tables'!$A$29,"Category","Other")</f>
        <v>466</v>
      </c>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customHeight="1" x14ac:dyDescent="0.3"/>
    <row r="8" spans="1:26" ht="15.6" x14ac:dyDescent="0.3">
      <c r="B8" s="49" t="s">
        <v>7</v>
      </c>
      <c r="C8" s="49"/>
    </row>
    <row r="9" spans="1:26" ht="15.6" x14ac:dyDescent="0.3">
      <c r="B9" s="50">
        <v>3000</v>
      </c>
      <c r="C9" s="51"/>
    </row>
    <row r="10" spans="1:26" ht="15.6" x14ac:dyDescent="0.3"/>
    <row r="11" spans="1:26" ht="15.6" x14ac:dyDescent="0.3"/>
    <row r="12" spans="1:26" ht="15.6" x14ac:dyDescent="0.3"/>
    <row r="13" spans="1:26" ht="15.6" x14ac:dyDescent="0.3"/>
    <row r="14" spans="1:26" ht="15.6" x14ac:dyDescent="0.3"/>
    <row r="15" spans="1:26" ht="15.6" x14ac:dyDescent="0.3"/>
    <row r="16" spans="1:26" ht="15.6" x14ac:dyDescent="0.3"/>
    <row r="17" ht="15.6" x14ac:dyDescent="0.3"/>
    <row r="18" ht="15.6" x14ac:dyDescent="0.3"/>
    <row r="19" ht="15.6" x14ac:dyDescent="0.3"/>
    <row r="20" ht="15.6" x14ac:dyDescent="0.3"/>
  </sheetData>
  <mergeCells count="3">
    <mergeCell ref="B2:N2"/>
    <mergeCell ref="B8:C8"/>
    <mergeCell ref="B9:C9"/>
  </mergeCells>
  <conditionalFormatting sqref="K5">
    <cfRule type="dataBar" priority="2">
      <dataBar>
        <cfvo type="min"/>
        <cfvo type="max"/>
        <color theme="4" tint="0.39997558519241921"/>
      </dataBar>
      <extLst>
        <ext xmlns:x14="http://schemas.microsoft.com/office/spreadsheetml/2009/9/main" uri="{B025F937-C7B1-47D3-B67F-A62EFF666E3E}">
          <x14:id>{ABE0CA03-D80A-42CF-B2EE-8D37198CB966}</x14:id>
        </ext>
      </extLst>
    </cfRule>
    <cfRule type="dataBar" priority="3">
      <dataBar>
        <cfvo type="min"/>
        <cfvo type="max"/>
        <color theme="4" tint="-0.249977111117893"/>
      </dataBar>
      <extLst>
        <ext xmlns:x14="http://schemas.microsoft.com/office/spreadsheetml/2009/9/main" uri="{B025F937-C7B1-47D3-B67F-A62EFF666E3E}">
          <x14:id>{991D7E35-6A6C-419A-B220-1B6E85698993}</x14:id>
        </ext>
      </extLst>
    </cfRule>
  </conditionalFormatting>
  <pageMargins left="0.7" right="0.7" top="0.75" bottom="0.75" header="0" footer="0"/>
  <pageSetup orientation="landscape"/>
  <drawing r:id="rId1"/>
  <extLst>
    <ext xmlns:x14="http://schemas.microsoft.com/office/spreadsheetml/2009/9/main" uri="{78C0D931-6437-407d-A8EE-F0AAD7539E65}">
      <x14:conditionalFormattings>
        <x14:conditionalFormatting xmlns:xm="http://schemas.microsoft.com/office/excel/2006/main">
          <x14:cfRule type="dataBar" priority="9" id="{53AFBD85-59C9-4665-B445-F615FD223C1C}">
            <x14:dataBar minLength="0" maxLength="100" gradient="0">
              <x14:cfvo type="autoMin"/>
              <x14:cfvo type="num">
                <xm:f>'Pivot Tables'!$B$37</xm:f>
              </x14:cfvo>
              <x14:fillColor theme="4" tint="-0.249977111117893"/>
              <x14:negativeFillColor rgb="FFFF0000"/>
              <x14:axisColor rgb="FF000000"/>
            </x14:dataBar>
          </x14:cfRule>
          <xm:sqref>C5</xm:sqref>
        </x14:conditionalFormatting>
        <x14:conditionalFormatting xmlns:xm="http://schemas.microsoft.com/office/excel/2006/main">
          <x14:cfRule type="dataBar" priority="8" id="{74BFAD70-F0C0-4BB6-84D5-778FEA52F2B6}">
            <x14:dataBar minLength="0" maxLength="100" gradient="0">
              <x14:cfvo type="autoMin"/>
              <x14:cfvo type="num">
                <xm:f>'Pivot Tables'!$B$43</xm:f>
              </x14:cfvo>
              <x14:fillColor theme="4" tint="-0.249977111117893"/>
              <x14:negativeFillColor rgb="FFFF0000"/>
              <x14:axisColor rgb="FF000000"/>
            </x14:dataBar>
          </x14:cfRule>
          <xm:sqref>E5</xm:sqref>
        </x14:conditionalFormatting>
        <x14:conditionalFormatting xmlns:xm="http://schemas.microsoft.com/office/excel/2006/main">
          <x14:cfRule type="dataBar" priority="7" id="{29E63BB8-AE72-407B-B7B0-F86D23F98035}">
            <x14:dataBar minLength="0" maxLength="100" gradient="0">
              <x14:cfvo type="autoMin"/>
              <x14:cfvo type="num">
                <xm:f>'Pivot Tables'!$B$49</xm:f>
              </x14:cfvo>
              <x14:fillColor theme="4" tint="-0.249977111117893"/>
              <x14:negativeFillColor rgb="FFFF0000"/>
              <x14:axisColor rgb="FF000000"/>
            </x14:dataBar>
          </x14:cfRule>
          <xm:sqref>G5</xm:sqref>
        </x14:conditionalFormatting>
        <x14:conditionalFormatting xmlns:xm="http://schemas.microsoft.com/office/excel/2006/main">
          <x14:cfRule type="dataBar" priority="6" id="{07034885-0302-4899-A17D-B8695856183D}">
            <x14:dataBar minLength="0" maxLength="100" gradient="0">
              <x14:cfvo type="autoMin"/>
              <x14:cfvo type="num">
                <xm:f>'Pivot Tables'!$B$55</xm:f>
              </x14:cfvo>
              <x14:fillColor theme="4" tint="-0.249977111117893"/>
              <x14:negativeFillColor rgb="FFFF0000"/>
              <x14:axisColor rgb="FF000000"/>
            </x14:dataBar>
          </x14:cfRule>
          <xm:sqref>I5</xm:sqref>
        </x14:conditionalFormatting>
        <x14:conditionalFormatting xmlns:xm="http://schemas.microsoft.com/office/excel/2006/main">
          <x14:cfRule type="dataBar" priority="1" id="{8D7E55EC-FFC4-4257-97EB-DBA03311D5C6}">
            <x14:dataBar minLength="0" maxLength="100" gradient="0">
              <x14:cfvo type="autoMin"/>
              <x14:cfvo type="num">
                <xm:f>'Pivot Tables'!$B$61</xm:f>
              </x14:cfvo>
              <x14:fillColor theme="4" tint="-0.249977111117893"/>
              <x14:negativeFillColor rgb="FFFF0000"/>
              <x14:axisColor rgb="FF000000"/>
            </x14:dataBar>
          </x14:cfRule>
          <x14:cfRule type="dataBar" id="{ABE0CA03-D80A-42CF-B2EE-8D37198CB966}">
            <x14:dataBar minLength="0" maxLength="100" gradient="0">
              <x14:cfvo type="autoMin"/>
              <x14:cfvo type="autoMax"/>
              <x14:negativeFillColor rgb="FFFF0000"/>
              <x14:axisColor rgb="FF000000"/>
            </x14:dataBar>
          </x14:cfRule>
          <x14:cfRule type="dataBar" id="{991D7E35-6A6C-419A-B220-1B6E85698993}">
            <x14:dataBar minLength="0" maxLength="100" gradient="0">
              <x14:cfvo type="autoMin"/>
              <x14:cfvo type="autoMax"/>
              <x14:negativeFillColor rgb="FFFF0000"/>
              <x14:axisColor rgb="FF000000"/>
            </x14:dataBar>
          </x14:cfRule>
          <x14:cfRule type="dataBar" priority="5" id="{3FFA1777-6E54-4A89-AD1D-F7CCE4EDFF83}">
            <x14:dataBar minLength="0" maxLength="100" gradient="0">
              <x14:cfvo type="autoMin"/>
              <x14:cfvo type="num">
                <xm:f>'Pivot Tables'!$B$61</xm:f>
              </x14:cfvo>
              <x14:fillColor theme="4" tint="-0.249977111117893"/>
              <x14:negativeFillColor rgb="FFFF0000"/>
              <x14:axisColor rgb="FF000000"/>
            </x14:dataBar>
          </x14:cfRule>
          <xm:sqref>K5</xm:sqref>
        </x14:conditionalFormatting>
        <x14:conditionalFormatting xmlns:xm="http://schemas.microsoft.com/office/excel/2006/main">
          <x14:cfRule type="dataBar" priority="4" id="{19FB4CC5-5ECC-4C39-9818-4B5D9179636E}">
            <x14:dataBar minLength="0" maxLength="100" gradient="0">
              <x14:cfvo type="autoMin"/>
              <x14:cfvo type="num">
                <xm:f>'Pivot Tables'!$B$67</xm:f>
              </x14:cfvo>
              <x14:fillColor theme="4" tint="-0.249977111117893"/>
              <x14:negativeFillColor rgb="FFFF0000"/>
              <x14:axisColor rgb="FF000000"/>
            </x14:dataBar>
          </x14:cfRule>
          <xm:sqref>M5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20"/>
  <sheetViews>
    <sheetView showGridLines="0" zoomScale="85" zoomScaleNormal="85" workbookViewId="0"/>
  </sheetViews>
  <sheetFormatPr defaultColWidth="11.19921875" defaultRowHeight="15" customHeight="1" x14ac:dyDescent="0.3"/>
  <cols>
    <col min="1" max="1" width="13.19921875" bestFit="1" customWidth="1"/>
    <col min="2" max="2" width="15.296875" bestFit="1" customWidth="1"/>
    <col min="3" max="4" width="9.3984375" bestFit="1" customWidth="1"/>
    <col min="5" max="5" width="10.8984375" bestFit="1" customWidth="1"/>
    <col min="6" max="6" width="9.3984375" bestFit="1" customWidth="1"/>
    <col min="7" max="7" width="10.8984375" bestFit="1" customWidth="1"/>
    <col min="8" max="9" width="9.3984375" bestFit="1" customWidth="1"/>
    <col min="10" max="10" width="10" bestFit="1" customWidth="1"/>
    <col min="11" max="11" width="9.3984375" bestFit="1" customWidth="1"/>
    <col min="12" max="12" width="9.59765625" bestFit="1" customWidth="1"/>
    <col min="13" max="13" width="9.3984375" bestFit="1" customWidth="1"/>
    <col min="14" max="14" width="10.8984375" bestFit="1" customWidth="1"/>
    <col min="15" max="26" width="10.59765625" customWidth="1"/>
  </cols>
  <sheetData>
    <row r="2" spans="1:14" ht="15" customHeight="1" x14ac:dyDescent="0.3">
      <c r="A2" s="36" t="s">
        <v>64</v>
      </c>
      <c r="B2" s="37"/>
      <c r="C2" s="37"/>
      <c r="D2" s="37"/>
      <c r="E2" s="37"/>
      <c r="F2" s="37"/>
      <c r="G2" s="37"/>
      <c r="H2" s="37"/>
      <c r="I2" s="37"/>
      <c r="J2" s="37"/>
      <c r="K2" s="37"/>
      <c r="L2" s="37"/>
      <c r="M2" s="37"/>
      <c r="N2" s="37"/>
    </row>
    <row r="4" spans="1:14" ht="15" customHeight="1" x14ac:dyDescent="0.3">
      <c r="A4" s="20" t="s">
        <v>59</v>
      </c>
      <c r="B4" s="20" t="s">
        <v>60</v>
      </c>
      <c r="C4" s="16"/>
      <c r="D4" s="16"/>
      <c r="E4" s="17"/>
    </row>
    <row r="5" spans="1:14" ht="15" customHeight="1" x14ac:dyDescent="0.3">
      <c r="A5" s="20" t="s">
        <v>62</v>
      </c>
      <c r="B5" s="15" t="s">
        <v>47</v>
      </c>
      <c r="C5" s="21" t="s">
        <v>48</v>
      </c>
      <c r="D5" s="21" t="s">
        <v>49</v>
      </c>
      <c r="E5" s="18" t="s">
        <v>61</v>
      </c>
    </row>
    <row r="6" spans="1:14" ht="15" customHeight="1" x14ac:dyDescent="0.3">
      <c r="A6" s="23" t="s">
        <v>1</v>
      </c>
      <c r="B6" s="24">
        <v>850</v>
      </c>
      <c r="C6" s="43">
        <v>850</v>
      </c>
      <c r="D6" s="43">
        <v>850</v>
      </c>
      <c r="E6" s="25">
        <v>2550</v>
      </c>
    </row>
    <row r="7" spans="1:14" ht="15" customHeight="1" x14ac:dyDescent="0.3">
      <c r="A7" s="29" t="s">
        <v>61</v>
      </c>
      <c r="B7" s="22">
        <v>850</v>
      </c>
      <c r="C7" s="44">
        <v>850</v>
      </c>
      <c r="D7" s="44">
        <v>850</v>
      </c>
      <c r="E7" s="19">
        <v>2550</v>
      </c>
    </row>
    <row r="9" spans="1:14" ht="15" customHeight="1" x14ac:dyDescent="0.3">
      <c r="A9" s="20" t="s">
        <v>59</v>
      </c>
      <c r="B9" s="20" t="s">
        <v>60</v>
      </c>
      <c r="C9" s="16"/>
      <c r="D9" s="16"/>
      <c r="E9" s="17"/>
    </row>
    <row r="10" spans="1:14" ht="15" customHeight="1" x14ac:dyDescent="0.3">
      <c r="A10" s="20" t="s">
        <v>62</v>
      </c>
      <c r="B10" s="15" t="s">
        <v>47</v>
      </c>
      <c r="C10" s="21" t="s">
        <v>48</v>
      </c>
      <c r="D10" s="21" t="s">
        <v>49</v>
      </c>
      <c r="E10" s="18" t="s">
        <v>61</v>
      </c>
    </row>
    <row r="11" spans="1:14" ht="15" customHeight="1" x14ac:dyDescent="0.3">
      <c r="A11" s="23" t="s">
        <v>2</v>
      </c>
      <c r="B11" s="24">
        <v>55</v>
      </c>
      <c r="C11" s="43">
        <v>55</v>
      </c>
      <c r="D11" s="43">
        <v>55</v>
      </c>
      <c r="E11" s="25">
        <v>165</v>
      </c>
    </row>
    <row r="12" spans="1:14" ht="15" customHeight="1" x14ac:dyDescent="0.3">
      <c r="A12" s="29" t="s">
        <v>61</v>
      </c>
      <c r="B12" s="22">
        <v>55</v>
      </c>
      <c r="C12" s="44">
        <v>55</v>
      </c>
      <c r="D12" s="44">
        <v>55</v>
      </c>
      <c r="E12" s="19">
        <v>165</v>
      </c>
    </row>
    <row r="14" spans="1:14" ht="15" customHeight="1" x14ac:dyDescent="0.3">
      <c r="A14" s="20" t="s">
        <v>59</v>
      </c>
      <c r="B14" s="20" t="s">
        <v>60</v>
      </c>
      <c r="C14" s="16"/>
      <c r="D14" s="16"/>
      <c r="E14" s="17"/>
    </row>
    <row r="15" spans="1:14" ht="15" customHeight="1" x14ac:dyDescent="0.3">
      <c r="A15" s="20" t="s">
        <v>62</v>
      </c>
      <c r="B15" s="15" t="s">
        <v>47</v>
      </c>
      <c r="C15" s="21" t="s">
        <v>48</v>
      </c>
      <c r="D15" s="21" t="s">
        <v>49</v>
      </c>
      <c r="E15" s="18" t="s">
        <v>61</v>
      </c>
    </row>
    <row r="16" spans="1:14" ht="15" customHeight="1" x14ac:dyDescent="0.3">
      <c r="A16" s="23" t="s">
        <v>20</v>
      </c>
      <c r="B16" s="24">
        <v>449</v>
      </c>
      <c r="C16" s="43">
        <v>305</v>
      </c>
      <c r="D16" s="43">
        <v>208</v>
      </c>
      <c r="E16" s="25">
        <v>962</v>
      </c>
    </row>
    <row r="17" spans="1:5" ht="15" customHeight="1" x14ac:dyDescent="0.3">
      <c r="A17" s="29" t="s">
        <v>61</v>
      </c>
      <c r="B17" s="22">
        <v>449</v>
      </c>
      <c r="C17" s="44">
        <v>305</v>
      </c>
      <c r="D17" s="44">
        <v>208</v>
      </c>
      <c r="E17" s="19">
        <v>962</v>
      </c>
    </row>
    <row r="19" spans="1:5" ht="15" customHeight="1" x14ac:dyDescent="0.3">
      <c r="A19" s="20" t="s">
        <v>59</v>
      </c>
      <c r="B19" s="20" t="s">
        <v>60</v>
      </c>
      <c r="C19" s="16"/>
      <c r="D19" s="16"/>
      <c r="E19" s="17"/>
    </row>
    <row r="20" spans="1:5" ht="15" customHeight="1" x14ac:dyDescent="0.3">
      <c r="A20" s="20" t="s">
        <v>62</v>
      </c>
      <c r="B20" s="15" t="s">
        <v>47</v>
      </c>
      <c r="C20" s="21" t="s">
        <v>48</v>
      </c>
      <c r="D20" s="21" t="s">
        <v>49</v>
      </c>
      <c r="E20" s="18" t="s">
        <v>61</v>
      </c>
    </row>
    <row r="21" spans="1:5" ht="15" customHeight="1" x14ac:dyDescent="0.3">
      <c r="A21" s="23" t="s">
        <v>4</v>
      </c>
      <c r="B21" s="24">
        <v>140</v>
      </c>
      <c r="C21" s="43">
        <v>105</v>
      </c>
      <c r="D21" s="43">
        <v>110</v>
      </c>
      <c r="E21" s="25">
        <v>355</v>
      </c>
    </row>
    <row r="22" spans="1:5" ht="15" customHeight="1" x14ac:dyDescent="0.3">
      <c r="A22" s="29" t="s">
        <v>61</v>
      </c>
      <c r="B22" s="22">
        <v>140</v>
      </c>
      <c r="C22" s="44">
        <v>105</v>
      </c>
      <c r="D22" s="44">
        <v>110</v>
      </c>
      <c r="E22" s="19">
        <v>355</v>
      </c>
    </row>
    <row r="24" spans="1:5" ht="15" customHeight="1" x14ac:dyDescent="0.3">
      <c r="A24" s="20" t="s">
        <v>59</v>
      </c>
      <c r="B24" s="20" t="s">
        <v>60</v>
      </c>
      <c r="C24" s="16"/>
      <c r="D24" s="16"/>
      <c r="E24" s="17"/>
    </row>
    <row r="25" spans="1:5" ht="15" customHeight="1" x14ac:dyDescent="0.3">
      <c r="A25" s="20" t="s">
        <v>62</v>
      </c>
      <c r="B25" s="15" t="s">
        <v>47</v>
      </c>
      <c r="C25" s="21" t="s">
        <v>48</v>
      </c>
      <c r="D25" s="21" t="s">
        <v>49</v>
      </c>
      <c r="E25" s="18" t="s">
        <v>61</v>
      </c>
    </row>
    <row r="26" spans="1:5" ht="15" customHeight="1" x14ac:dyDescent="0.3">
      <c r="A26" s="23" t="s">
        <v>5</v>
      </c>
      <c r="B26" s="24">
        <v>562</v>
      </c>
      <c r="C26" s="43">
        <v>194</v>
      </c>
      <c r="D26" s="43">
        <v>405</v>
      </c>
      <c r="E26" s="25">
        <v>1161</v>
      </c>
    </row>
    <row r="27" spans="1:5" ht="15" customHeight="1" x14ac:dyDescent="0.3">
      <c r="A27" s="29" t="s">
        <v>61</v>
      </c>
      <c r="B27" s="22">
        <v>562</v>
      </c>
      <c r="C27" s="44">
        <v>194</v>
      </c>
      <c r="D27" s="44">
        <v>405</v>
      </c>
      <c r="E27" s="19">
        <v>1161</v>
      </c>
    </row>
    <row r="29" spans="1:5" ht="15" customHeight="1" x14ac:dyDescent="0.3">
      <c r="A29" s="20" t="s">
        <v>59</v>
      </c>
      <c r="B29" s="20" t="s">
        <v>60</v>
      </c>
      <c r="C29" s="16"/>
      <c r="D29" s="16"/>
      <c r="E29" s="17"/>
    </row>
    <row r="30" spans="1:5" ht="15" customHeight="1" x14ac:dyDescent="0.3">
      <c r="A30" s="20" t="s">
        <v>62</v>
      </c>
      <c r="B30" s="15" t="s">
        <v>47</v>
      </c>
      <c r="C30" s="21" t="s">
        <v>48</v>
      </c>
      <c r="D30" s="21" t="s">
        <v>49</v>
      </c>
      <c r="E30" s="18" t="s">
        <v>61</v>
      </c>
    </row>
    <row r="31" spans="1:5" ht="15" customHeight="1" x14ac:dyDescent="0.3">
      <c r="A31" s="23" t="s">
        <v>6</v>
      </c>
      <c r="B31" s="24">
        <v>249</v>
      </c>
      <c r="C31" s="43">
        <v>18</v>
      </c>
      <c r="D31" s="43">
        <v>199</v>
      </c>
      <c r="E31" s="25">
        <v>466</v>
      </c>
    </row>
    <row r="32" spans="1:5" ht="15" customHeight="1" x14ac:dyDescent="0.3">
      <c r="A32" s="29" t="s">
        <v>61</v>
      </c>
      <c r="B32" s="22">
        <v>249</v>
      </c>
      <c r="C32" s="44">
        <v>18</v>
      </c>
      <c r="D32" s="44">
        <v>199</v>
      </c>
      <c r="E32" s="19">
        <v>466</v>
      </c>
    </row>
    <row r="35" spans="1:14" ht="15" customHeight="1" x14ac:dyDescent="0.3">
      <c r="A35" s="36" t="s">
        <v>46</v>
      </c>
      <c r="B35" s="37"/>
      <c r="C35" s="37"/>
      <c r="D35" s="37"/>
      <c r="E35" s="37"/>
      <c r="F35" s="37"/>
      <c r="G35" s="37"/>
      <c r="H35" s="37"/>
      <c r="I35" s="37"/>
      <c r="J35" s="37"/>
      <c r="K35" s="37"/>
      <c r="L35" s="37"/>
      <c r="M35" s="37"/>
      <c r="N35" s="37"/>
    </row>
    <row r="37" spans="1:14" ht="15" customHeight="1" x14ac:dyDescent="0.3">
      <c r="A37" s="1" t="s">
        <v>65</v>
      </c>
      <c r="B37">
        <f>GETPIVOTDATA("Budget",$A$38,"Category","Rent")</f>
        <v>2550</v>
      </c>
    </row>
    <row r="38" spans="1:14" ht="15" customHeight="1" x14ac:dyDescent="0.3">
      <c r="A38" s="20" t="s">
        <v>63</v>
      </c>
      <c r="B38" s="20" t="s">
        <v>60</v>
      </c>
      <c r="C38" s="16"/>
      <c r="D38" s="16"/>
      <c r="E38" s="17"/>
    </row>
    <row r="39" spans="1:14" ht="15" customHeight="1" x14ac:dyDescent="0.3">
      <c r="A39" s="20" t="s">
        <v>62</v>
      </c>
      <c r="B39" s="15" t="s">
        <v>47</v>
      </c>
      <c r="C39" s="21" t="s">
        <v>48</v>
      </c>
      <c r="D39" s="21" t="s">
        <v>49</v>
      </c>
      <c r="E39" s="18" t="s">
        <v>61</v>
      </c>
    </row>
    <row r="40" spans="1:14" ht="15" customHeight="1" x14ac:dyDescent="0.3">
      <c r="A40" s="23" t="s">
        <v>1</v>
      </c>
      <c r="B40" s="32">
        <v>850</v>
      </c>
      <c r="C40" s="33">
        <v>850</v>
      </c>
      <c r="D40" s="33">
        <v>850</v>
      </c>
      <c r="E40" s="31">
        <v>2550</v>
      </c>
    </row>
    <row r="41" spans="1:14" ht="15" customHeight="1" x14ac:dyDescent="0.3">
      <c r="A41" s="29" t="s">
        <v>61</v>
      </c>
      <c r="B41" s="34">
        <v>850</v>
      </c>
      <c r="C41" s="35">
        <v>850</v>
      </c>
      <c r="D41" s="35">
        <v>850</v>
      </c>
      <c r="E41" s="30">
        <v>2550</v>
      </c>
    </row>
    <row r="43" spans="1:14" ht="15" customHeight="1" x14ac:dyDescent="0.3">
      <c r="A43" s="1" t="s">
        <v>65</v>
      </c>
      <c r="B43">
        <f>GETPIVOTDATA("Budget",$A$44,"Category","Transport")</f>
        <v>225</v>
      </c>
    </row>
    <row r="44" spans="1:14" ht="15" customHeight="1" x14ac:dyDescent="0.3">
      <c r="A44" s="20" t="s">
        <v>63</v>
      </c>
      <c r="B44" s="20" t="s">
        <v>60</v>
      </c>
      <c r="C44" s="16"/>
      <c r="D44" s="16"/>
      <c r="E44" s="17"/>
    </row>
    <row r="45" spans="1:14" ht="15" customHeight="1" x14ac:dyDescent="0.3">
      <c r="A45" s="20" t="s">
        <v>62</v>
      </c>
      <c r="B45" s="15" t="s">
        <v>47</v>
      </c>
      <c r="C45" s="21" t="s">
        <v>48</v>
      </c>
      <c r="D45" s="21" t="s">
        <v>49</v>
      </c>
      <c r="E45" s="18" t="s">
        <v>61</v>
      </c>
    </row>
    <row r="46" spans="1:14" ht="15" customHeight="1" x14ac:dyDescent="0.3">
      <c r="A46" s="23" t="s">
        <v>2</v>
      </c>
      <c r="B46" s="32">
        <v>75</v>
      </c>
      <c r="C46" s="33">
        <v>75</v>
      </c>
      <c r="D46" s="33">
        <v>75</v>
      </c>
      <c r="E46" s="31">
        <v>225</v>
      </c>
    </row>
    <row r="47" spans="1:14" ht="15" customHeight="1" x14ac:dyDescent="0.3">
      <c r="A47" s="29" t="s">
        <v>61</v>
      </c>
      <c r="B47" s="34">
        <v>75</v>
      </c>
      <c r="C47" s="35">
        <v>75</v>
      </c>
      <c r="D47" s="35">
        <v>75</v>
      </c>
      <c r="E47" s="30">
        <v>225</v>
      </c>
    </row>
    <row r="49" spans="1:5" ht="15" customHeight="1" x14ac:dyDescent="0.3">
      <c r="A49" s="1" t="s">
        <v>65</v>
      </c>
      <c r="B49">
        <f>GETPIVOTDATA("Budget",$A$50,"Category","Groceries")</f>
        <v>1650</v>
      </c>
    </row>
    <row r="50" spans="1:5" ht="15" customHeight="1" x14ac:dyDescent="0.3">
      <c r="A50" s="20" t="s">
        <v>63</v>
      </c>
      <c r="B50" s="20" t="s">
        <v>60</v>
      </c>
      <c r="C50" s="16"/>
      <c r="D50" s="16"/>
      <c r="E50" s="17"/>
    </row>
    <row r="51" spans="1:5" ht="15" customHeight="1" x14ac:dyDescent="0.3">
      <c r="A51" s="20" t="s">
        <v>62</v>
      </c>
      <c r="B51" s="15" t="s">
        <v>47</v>
      </c>
      <c r="C51" s="21" t="s">
        <v>48</v>
      </c>
      <c r="D51" s="21" t="s">
        <v>49</v>
      </c>
      <c r="E51" s="18" t="s">
        <v>61</v>
      </c>
    </row>
    <row r="52" spans="1:5" ht="15" customHeight="1" x14ac:dyDescent="0.3">
      <c r="A52" s="23" t="s">
        <v>20</v>
      </c>
      <c r="B52" s="32">
        <v>550</v>
      </c>
      <c r="C52" s="33">
        <v>550</v>
      </c>
      <c r="D52" s="33">
        <v>550</v>
      </c>
      <c r="E52" s="31">
        <v>1650</v>
      </c>
    </row>
    <row r="53" spans="1:5" ht="15" customHeight="1" x14ac:dyDescent="0.3">
      <c r="A53" s="29" t="s">
        <v>61</v>
      </c>
      <c r="B53" s="34">
        <v>550</v>
      </c>
      <c r="C53" s="35">
        <v>550</v>
      </c>
      <c r="D53" s="35">
        <v>550</v>
      </c>
      <c r="E53" s="30">
        <v>1650</v>
      </c>
    </row>
    <row r="55" spans="1:5" ht="15" customHeight="1" x14ac:dyDescent="0.3">
      <c r="A55" s="1" t="s">
        <v>65</v>
      </c>
      <c r="B55">
        <f>GETPIVOTDATA("Budget",$A$56,"Category","Utilities")</f>
        <v>600</v>
      </c>
    </row>
    <row r="56" spans="1:5" ht="15" customHeight="1" x14ac:dyDescent="0.3">
      <c r="A56" s="20" t="s">
        <v>63</v>
      </c>
      <c r="B56" s="20" t="s">
        <v>60</v>
      </c>
      <c r="C56" s="16"/>
      <c r="D56" s="16"/>
      <c r="E56" s="17"/>
    </row>
    <row r="57" spans="1:5" ht="15" customHeight="1" x14ac:dyDescent="0.3">
      <c r="A57" s="20" t="s">
        <v>62</v>
      </c>
      <c r="B57" s="15" t="s">
        <v>47</v>
      </c>
      <c r="C57" s="21" t="s">
        <v>48</v>
      </c>
      <c r="D57" s="21" t="s">
        <v>49</v>
      </c>
      <c r="E57" s="18" t="s">
        <v>61</v>
      </c>
    </row>
    <row r="58" spans="1:5" ht="15" customHeight="1" x14ac:dyDescent="0.3">
      <c r="A58" s="23" t="s">
        <v>4</v>
      </c>
      <c r="B58" s="32">
        <v>200</v>
      </c>
      <c r="C58" s="33">
        <v>200</v>
      </c>
      <c r="D58" s="33">
        <v>200</v>
      </c>
      <c r="E58" s="31">
        <v>600</v>
      </c>
    </row>
    <row r="59" spans="1:5" ht="15" customHeight="1" x14ac:dyDescent="0.3">
      <c r="A59" s="29" t="s">
        <v>61</v>
      </c>
      <c r="B59" s="34">
        <v>200</v>
      </c>
      <c r="C59" s="35">
        <v>200</v>
      </c>
      <c r="D59" s="35">
        <v>200</v>
      </c>
      <c r="E59" s="30">
        <v>600</v>
      </c>
    </row>
    <row r="61" spans="1:5" ht="15" customHeight="1" x14ac:dyDescent="0.3">
      <c r="A61" s="1" t="s">
        <v>65</v>
      </c>
      <c r="B61">
        <f>GETPIVOTDATA("Budget",$A$62,"Category","Leisure")</f>
        <v>1200</v>
      </c>
    </row>
    <row r="62" spans="1:5" ht="15" customHeight="1" x14ac:dyDescent="0.3">
      <c r="A62" s="20" t="s">
        <v>63</v>
      </c>
      <c r="B62" s="20" t="s">
        <v>60</v>
      </c>
      <c r="C62" s="16"/>
      <c r="D62" s="16"/>
      <c r="E62" s="17"/>
    </row>
    <row r="63" spans="1:5" ht="15" customHeight="1" x14ac:dyDescent="0.3">
      <c r="A63" s="20" t="s">
        <v>62</v>
      </c>
      <c r="B63" s="15" t="s">
        <v>47</v>
      </c>
      <c r="C63" s="21" t="s">
        <v>48</v>
      </c>
      <c r="D63" s="21" t="s">
        <v>49</v>
      </c>
      <c r="E63" s="18" t="s">
        <v>61</v>
      </c>
    </row>
    <row r="64" spans="1:5" ht="15" customHeight="1" x14ac:dyDescent="0.3">
      <c r="A64" s="23" t="s">
        <v>5</v>
      </c>
      <c r="B64" s="32">
        <v>400</v>
      </c>
      <c r="C64" s="33">
        <v>400</v>
      </c>
      <c r="D64" s="33">
        <v>400</v>
      </c>
      <c r="E64" s="31">
        <v>1200</v>
      </c>
    </row>
    <row r="65" spans="1:14" ht="15" customHeight="1" x14ac:dyDescent="0.3">
      <c r="A65" s="29" t="s">
        <v>61</v>
      </c>
      <c r="B65" s="34">
        <v>400</v>
      </c>
      <c r="C65" s="35">
        <v>400</v>
      </c>
      <c r="D65" s="35">
        <v>400</v>
      </c>
      <c r="E65" s="30">
        <v>1200</v>
      </c>
    </row>
    <row r="67" spans="1:14" ht="15" customHeight="1" x14ac:dyDescent="0.3">
      <c r="A67" s="1" t="s">
        <v>65</v>
      </c>
      <c r="B67">
        <f>GETPIVOTDATA("Budget",$A$68,"Category","Other")</f>
        <v>900</v>
      </c>
    </row>
    <row r="68" spans="1:14" ht="15" customHeight="1" x14ac:dyDescent="0.3">
      <c r="A68" s="20" t="s">
        <v>63</v>
      </c>
      <c r="B68" s="20" t="s">
        <v>60</v>
      </c>
      <c r="C68" s="16"/>
      <c r="D68" s="16"/>
      <c r="E68" s="17"/>
    </row>
    <row r="69" spans="1:14" ht="15" customHeight="1" x14ac:dyDescent="0.3">
      <c r="A69" s="20" t="s">
        <v>62</v>
      </c>
      <c r="B69" s="15" t="s">
        <v>47</v>
      </c>
      <c r="C69" s="21" t="s">
        <v>48</v>
      </c>
      <c r="D69" s="21" t="s">
        <v>49</v>
      </c>
      <c r="E69" s="18" t="s">
        <v>61</v>
      </c>
    </row>
    <row r="70" spans="1:14" ht="15" customHeight="1" x14ac:dyDescent="0.3">
      <c r="A70" s="23" t="s">
        <v>6</v>
      </c>
      <c r="B70" s="32">
        <v>300</v>
      </c>
      <c r="C70" s="33">
        <v>300</v>
      </c>
      <c r="D70" s="33">
        <v>300</v>
      </c>
      <c r="E70" s="31">
        <v>900</v>
      </c>
    </row>
    <row r="71" spans="1:14" ht="15" customHeight="1" x14ac:dyDescent="0.3">
      <c r="A71" s="29" t="s">
        <v>61</v>
      </c>
      <c r="B71" s="34">
        <v>300</v>
      </c>
      <c r="C71" s="35">
        <v>300</v>
      </c>
      <c r="D71" s="35">
        <v>300</v>
      </c>
      <c r="E71" s="30">
        <v>900</v>
      </c>
    </row>
    <row r="74" spans="1:14" ht="15" customHeight="1" x14ac:dyDescent="0.3">
      <c r="A74" s="36" t="s">
        <v>66</v>
      </c>
      <c r="B74" s="37"/>
      <c r="C74" s="37"/>
      <c r="D74" s="37"/>
      <c r="E74" s="37"/>
      <c r="F74" s="37"/>
      <c r="G74" s="37"/>
      <c r="H74" s="37"/>
      <c r="I74" s="37"/>
      <c r="J74" s="37"/>
      <c r="K74" s="37"/>
      <c r="L74" s="37"/>
      <c r="M74" s="37"/>
      <c r="N74" s="37"/>
    </row>
    <row r="76" spans="1:14" ht="15" customHeight="1" x14ac:dyDescent="0.3">
      <c r="A76" s="39" t="s">
        <v>13</v>
      </c>
      <c r="B76" s="38" t="s">
        <v>17</v>
      </c>
    </row>
    <row r="78" spans="1:14" ht="15" customHeight="1" x14ac:dyDescent="0.3">
      <c r="A78" s="20" t="s">
        <v>59</v>
      </c>
      <c r="B78" s="20" t="s">
        <v>60</v>
      </c>
      <c r="C78" s="16"/>
      <c r="D78" s="16"/>
      <c r="E78" s="17"/>
    </row>
    <row r="79" spans="1:14" ht="15" customHeight="1" x14ac:dyDescent="0.3">
      <c r="A79" s="20" t="s">
        <v>62</v>
      </c>
      <c r="B79" s="15" t="s">
        <v>47</v>
      </c>
      <c r="C79" s="21" t="s">
        <v>48</v>
      </c>
      <c r="D79" s="21" t="s">
        <v>49</v>
      </c>
      <c r="E79" s="18" t="s">
        <v>61</v>
      </c>
    </row>
    <row r="80" spans="1:14" ht="15" customHeight="1" x14ac:dyDescent="0.3">
      <c r="A80" s="23" t="s">
        <v>20</v>
      </c>
      <c r="B80" s="24">
        <v>449</v>
      </c>
      <c r="C80" s="43">
        <v>305</v>
      </c>
      <c r="D80" s="43">
        <v>208</v>
      </c>
      <c r="E80" s="25">
        <v>962</v>
      </c>
    </row>
    <row r="81" spans="1:5" ht="15" customHeight="1" x14ac:dyDescent="0.3">
      <c r="A81" s="26" t="s">
        <v>5</v>
      </c>
      <c r="B81" s="27">
        <v>562</v>
      </c>
      <c r="C81" s="45">
        <v>194</v>
      </c>
      <c r="D81" s="45">
        <v>405</v>
      </c>
      <c r="E81" s="28">
        <v>1161</v>
      </c>
    </row>
    <row r="82" spans="1:5" ht="15" customHeight="1" x14ac:dyDescent="0.3">
      <c r="A82" s="26" t="s">
        <v>6</v>
      </c>
      <c r="B82" s="27">
        <v>249</v>
      </c>
      <c r="C82" s="45">
        <v>18</v>
      </c>
      <c r="D82" s="45">
        <v>199</v>
      </c>
      <c r="E82" s="28">
        <v>466</v>
      </c>
    </row>
    <row r="83" spans="1:5" ht="15" customHeight="1" x14ac:dyDescent="0.3">
      <c r="A83" s="26" t="s">
        <v>1</v>
      </c>
      <c r="B83" s="27">
        <v>850</v>
      </c>
      <c r="C83" s="45">
        <v>850</v>
      </c>
      <c r="D83" s="45">
        <v>850</v>
      </c>
      <c r="E83" s="28">
        <v>2550</v>
      </c>
    </row>
    <row r="84" spans="1:5" ht="15" customHeight="1" x14ac:dyDescent="0.3">
      <c r="A84" s="26" t="s">
        <v>2</v>
      </c>
      <c r="B84" s="27">
        <v>55</v>
      </c>
      <c r="C84" s="45">
        <v>55</v>
      </c>
      <c r="D84" s="45">
        <v>55</v>
      </c>
      <c r="E84" s="28">
        <v>165</v>
      </c>
    </row>
    <row r="85" spans="1:5" ht="15" customHeight="1" x14ac:dyDescent="0.3">
      <c r="A85" s="26" t="s">
        <v>4</v>
      </c>
      <c r="B85" s="27">
        <v>140</v>
      </c>
      <c r="C85" s="45">
        <v>105</v>
      </c>
      <c r="D85" s="45">
        <v>110</v>
      </c>
      <c r="E85" s="28">
        <v>355</v>
      </c>
    </row>
    <row r="86" spans="1:5" ht="15" customHeight="1" x14ac:dyDescent="0.3">
      <c r="A86" s="29" t="s">
        <v>61</v>
      </c>
      <c r="B86" s="22">
        <v>2305</v>
      </c>
      <c r="C86" s="44">
        <v>1527</v>
      </c>
      <c r="D86" s="44">
        <v>1827</v>
      </c>
      <c r="E86" s="19">
        <v>5659</v>
      </c>
    </row>
    <row r="88" spans="1:5" ht="15" customHeight="1" x14ac:dyDescent="0.3">
      <c r="A88" t="str">
        <f>A83</f>
        <v>Rent</v>
      </c>
      <c r="B88">
        <f>GETPIVOTDATA("Amount",$A$78,"Category","Rent")</f>
        <v>2550</v>
      </c>
    </row>
    <row r="89" spans="1:5" ht="15" customHeight="1" x14ac:dyDescent="0.3">
      <c r="A89" t="str">
        <f>A84</f>
        <v>Transport</v>
      </c>
      <c r="B89">
        <f>GETPIVOTDATA("Amount",$A$78,"Category","Transport")</f>
        <v>165</v>
      </c>
    </row>
    <row r="90" spans="1:5" ht="15" customHeight="1" x14ac:dyDescent="0.3">
      <c r="A90" t="str">
        <f>A80</f>
        <v>Groceries</v>
      </c>
      <c r="B90">
        <f>GETPIVOTDATA("Amount",$A$78,"Category","Groceries")</f>
        <v>962</v>
      </c>
    </row>
    <row r="91" spans="1:5" ht="15" customHeight="1" x14ac:dyDescent="0.3">
      <c r="A91" t="str">
        <f>A85</f>
        <v>Utilities</v>
      </c>
      <c r="B91">
        <f>GETPIVOTDATA("Amount",$A$78,"Category","Utilities")</f>
        <v>355</v>
      </c>
    </row>
    <row r="92" spans="1:5" ht="15" customHeight="1" x14ac:dyDescent="0.3">
      <c r="A92" t="str">
        <f>A81</f>
        <v>Leisure</v>
      </c>
      <c r="B92">
        <f>GETPIVOTDATA("Amount",$A$78,"Category","Leisure")</f>
        <v>1161</v>
      </c>
    </row>
    <row r="93" spans="1:5" ht="15" customHeight="1" x14ac:dyDescent="0.3">
      <c r="A93" t="str">
        <f>A82</f>
        <v>Other</v>
      </c>
      <c r="B93">
        <f>GETPIVOTDATA("Amount",$A$78,"Category","Other")</f>
        <v>466</v>
      </c>
    </row>
    <row r="96" spans="1:5" ht="15" customHeight="1" x14ac:dyDescent="0.3">
      <c r="A96" s="20" t="s">
        <v>59</v>
      </c>
      <c r="B96" s="20" t="s">
        <v>60</v>
      </c>
      <c r="C96" s="16"/>
      <c r="D96" s="16"/>
      <c r="E96" s="17"/>
    </row>
    <row r="97" spans="1:5" ht="15" customHeight="1" x14ac:dyDescent="0.3">
      <c r="A97" s="20" t="s">
        <v>62</v>
      </c>
      <c r="B97" s="15" t="s">
        <v>47</v>
      </c>
      <c r="C97" s="21" t="s">
        <v>48</v>
      </c>
      <c r="D97" s="21" t="s">
        <v>49</v>
      </c>
      <c r="E97" s="18" t="s">
        <v>61</v>
      </c>
    </row>
    <row r="98" spans="1:5" ht="15" customHeight="1" x14ac:dyDescent="0.3">
      <c r="A98" s="23" t="s">
        <v>17</v>
      </c>
      <c r="B98" s="24">
        <v>2305</v>
      </c>
      <c r="C98" s="43">
        <v>1527</v>
      </c>
      <c r="D98" s="43">
        <v>1827</v>
      </c>
      <c r="E98" s="25">
        <v>5659</v>
      </c>
    </row>
    <row r="99" spans="1:5" ht="15" customHeight="1" x14ac:dyDescent="0.3">
      <c r="A99" s="26" t="s">
        <v>26</v>
      </c>
      <c r="B99" s="27">
        <v>3642</v>
      </c>
      <c r="C99" s="45">
        <v>3533</v>
      </c>
      <c r="D99" s="45">
        <v>3657</v>
      </c>
      <c r="E99" s="28">
        <v>10832</v>
      </c>
    </row>
    <row r="100" spans="1:5" ht="15" customHeight="1" x14ac:dyDescent="0.3">
      <c r="A100" s="29" t="s">
        <v>61</v>
      </c>
      <c r="B100" s="22">
        <v>5947</v>
      </c>
      <c r="C100" s="44">
        <v>5060</v>
      </c>
      <c r="D100" s="44">
        <v>5484</v>
      </c>
      <c r="E100" s="19">
        <v>16491</v>
      </c>
    </row>
    <row r="102" spans="1:5" ht="15" customHeight="1" x14ac:dyDescent="0.3">
      <c r="A102" t="str">
        <f>A98</f>
        <v>Expense</v>
      </c>
      <c r="B102">
        <f>GETPIVOTDATA("Amount",$A$96,"Income / Expense","Expense")</f>
        <v>5659</v>
      </c>
    </row>
    <row r="103" spans="1:5" ht="15" customHeight="1" x14ac:dyDescent="0.3">
      <c r="A103" t="str">
        <f>A99</f>
        <v>Income</v>
      </c>
      <c r="B103">
        <f>GETPIVOTDATA("Amount",$A$96,"Income / Expense","Income")</f>
        <v>10832</v>
      </c>
    </row>
    <row r="105" spans="1:5" ht="15" customHeight="1" x14ac:dyDescent="0.3">
      <c r="A105" s="1" t="s">
        <v>7</v>
      </c>
      <c r="B105">
        <f>Dashboard!B9</f>
        <v>3000</v>
      </c>
    </row>
    <row r="106" spans="1:5" ht="15" customHeight="1" x14ac:dyDescent="0.3">
      <c r="A106" s="1" t="s">
        <v>67</v>
      </c>
      <c r="B106">
        <f>B103-B102</f>
        <v>5173</v>
      </c>
    </row>
    <row r="107" spans="1:5" ht="15" customHeight="1" x14ac:dyDescent="0.3">
      <c r="A107" s="1" t="s">
        <v>68</v>
      </c>
      <c r="B107">
        <f>SUM(B105:B106)</f>
        <v>8173</v>
      </c>
    </row>
    <row r="110" spans="1:5" ht="15" customHeight="1" x14ac:dyDescent="0.3">
      <c r="A110" s="1" t="s">
        <v>69</v>
      </c>
      <c r="B110">
        <f>B102</f>
        <v>5659</v>
      </c>
    </row>
    <row r="111" spans="1:5" ht="15" customHeight="1" x14ac:dyDescent="0.3">
      <c r="A111" s="1" t="s">
        <v>70</v>
      </c>
      <c r="B111">
        <f>B103</f>
        <v>10832</v>
      </c>
    </row>
    <row r="113" spans="1:5" ht="15" customHeight="1" x14ac:dyDescent="0.3">
      <c r="A113" s="20" t="s">
        <v>63</v>
      </c>
      <c r="B113" s="20" t="s">
        <v>60</v>
      </c>
      <c r="C113" s="16"/>
      <c r="D113" s="16"/>
      <c r="E113" s="17"/>
    </row>
    <row r="114" spans="1:5" ht="15" customHeight="1" x14ac:dyDescent="0.3">
      <c r="A114" s="20" t="s">
        <v>62</v>
      </c>
      <c r="B114" s="15" t="s">
        <v>47</v>
      </c>
      <c r="C114" s="21" t="s">
        <v>48</v>
      </c>
      <c r="D114" s="21" t="s">
        <v>49</v>
      </c>
      <c r="E114" s="18" t="s">
        <v>61</v>
      </c>
    </row>
    <row r="115" spans="1:5" ht="15" customHeight="1" x14ac:dyDescent="0.3">
      <c r="A115" s="23" t="s">
        <v>17</v>
      </c>
      <c r="B115" s="32">
        <v>2375</v>
      </c>
      <c r="C115" s="33">
        <v>2375</v>
      </c>
      <c r="D115" s="33">
        <v>2375</v>
      </c>
      <c r="E115" s="31">
        <v>7125</v>
      </c>
    </row>
    <row r="116" spans="1:5" ht="15" customHeight="1" x14ac:dyDescent="0.3">
      <c r="A116" s="26" t="s">
        <v>26</v>
      </c>
      <c r="B116" s="41">
        <v>2800</v>
      </c>
      <c r="C116" s="42">
        <v>2800</v>
      </c>
      <c r="D116" s="42">
        <v>2800</v>
      </c>
      <c r="E116" s="40">
        <v>8400</v>
      </c>
    </row>
    <row r="117" spans="1:5" ht="15" customHeight="1" x14ac:dyDescent="0.3">
      <c r="A117" s="29" t="s">
        <v>61</v>
      </c>
      <c r="B117" s="34">
        <v>5175</v>
      </c>
      <c r="C117" s="35">
        <v>5175</v>
      </c>
      <c r="D117" s="35">
        <v>5175</v>
      </c>
      <c r="E117" s="30">
        <v>15525</v>
      </c>
    </row>
    <row r="119" spans="1:5" ht="15" customHeight="1" x14ac:dyDescent="0.3">
      <c r="A119" s="1" t="s">
        <v>71</v>
      </c>
      <c r="B119">
        <f>GETPIVOTDATA("Budget",$A$113,"Income/Expense","Expense")</f>
        <v>7125</v>
      </c>
    </row>
    <row r="120" spans="1:5" ht="15" customHeight="1" x14ac:dyDescent="0.3">
      <c r="A120" s="1" t="s">
        <v>72</v>
      </c>
      <c r="B120">
        <f>GETPIVOTDATA("Budget",$A$113,"Income/Expense","Income")</f>
        <v>8400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60"/>
  <sheetViews>
    <sheetView showGridLines="0" workbookViewId="0"/>
  </sheetViews>
  <sheetFormatPr defaultColWidth="11.19921875" defaultRowHeight="15" customHeight="1" x14ac:dyDescent="0.3"/>
  <cols>
    <col min="1" max="3" width="10.59765625" customWidth="1"/>
    <col min="4" max="4" width="13" customWidth="1"/>
    <col min="5" max="5" width="34.3984375" customWidth="1"/>
    <col min="6" max="6" width="17.3984375" customWidth="1"/>
    <col min="7" max="26" width="10.59765625" customWidth="1"/>
  </cols>
  <sheetData>
    <row r="2" spans="2:11" ht="15" customHeight="1" x14ac:dyDescent="0.4">
      <c r="B2" s="7" t="s">
        <v>8</v>
      </c>
      <c r="C2" s="7"/>
      <c r="D2" s="7"/>
      <c r="E2" s="7"/>
      <c r="F2" s="7"/>
      <c r="G2" s="7"/>
    </row>
    <row r="4" spans="2:11" ht="15.6" x14ac:dyDescent="0.3">
      <c r="B4" s="8" t="s">
        <v>9</v>
      </c>
      <c r="C4" s="8" t="s">
        <v>10</v>
      </c>
      <c r="D4" s="8" t="s">
        <v>11</v>
      </c>
      <c r="E4" s="8" t="s">
        <v>12</v>
      </c>
      <c r="F4" s="8" t="s">
        <v>13</v>
      </c>
      <c r="G4" s="8" t="s">
        <v>14</v>
      </c>
      <c r="J4" s="8" t="s">
        <v>11</v>
      </c>
      <c r="K4" s="8" t="s">
        <v>15</v>
      </c>
    </row>
    <row r="5" spans="2:11" ht="15.6" x14ac:dyDescent="0.3">
      <c r="B5" s="9">
        <v>44562</v>
      </c>
      <c r="C5" s="1" t="str">
        <f>TEXT(Actuals!$B5,"MMMM")</f>
        <v>January</v>
      </c>
      <c r="D5" s="1" t="s">
        <v>1</v>
      </c>
      <c r="E5" s="1" t="s">
        <v>16</v>
      </c>
      <c r="F5" s="1" t="str">
        <f>_xlfn.XLOOKUP(Actuals!$D5,$J$5:$J$13,$K$5:$K$13)</f>
        <v>Expense</v>
      </c>
      <c r="G5" s="10">
        <v>850</v>
      </c>
      <c r="J5" s="1" t="s">
        <v>1</v>
      </c>
      <c r="K5" s="1" t="s">
        <v>17</v>
      </c>
    </row>
    <row r="6" spans="2:11" ht="15.6" x14ac:dyDescent="0.3">
      <c r="B6" s="9">
        <v>44562</v>
      </c>
      <c r="C6" s="1" t="str">
        <f>TEXT(Actuals!$B6,"MMMM")</f>
        <v>January</v>
      </c>
      <c r="D6" s="1" t="s">
        <v>4</v>
      </c>
      <c r="E6" s="1" t="s">
        <v>18</v>
      </c>
      <c r="F6" s="1" t="str">
        <f>_xlfn.XLOOKUP(Actuals!$D6,$J$5:$J$13,$K$5:$K$13)</f>
        <v>Expense</v>
      </c>
      <c r="G6" s="10">
        <v>140</v>
      </c>
      <c r="J6" s="1" t="s">
        <v>4</v>
      </c>
      <c r="K6" s="1" t="s">
        <v>17</v>
      </c>
    </row>
    <row r="7" spans="2:11" ht="15.6" x14ac:dyDescent="0.3">
      <c r="B7" s="9">
        <v>44562</v>
      </c>
      <c r="C7" s="1" t="str">
        <f>TEXT(Actuals!$B7,"MMMM")</f>
        <v>January</v>
      </c>
      <c r="D7" s="1" t="s">
        <v>2</v>
      </c>
      <c r="E7" s="1" t="s">
        <v>19</v>
      </c>
      <c r="F7" s="1" t="str">
        <f>_xlfn.XLOOKUP(Actuals!$D7,$J$5:$J$13,$K$5:$K$13)</f>
        <v>Expense</v>
      </c>
      <c r="G7" s="10">
        <v>55</v>
      </c>
      <c r="J7" s="1" t="s">
        <v>2</v>
      </c>
      <c r="K7" s="1" t="s">
        <v>17</v>
      </c>
    </row>
    <row r="8" spans="2:11" ht="15.6" x14ac:dyDescent="0.3">
      <c r="B8" s="9">
        <v>44569</v>
      </c>
      <c r="C8" s="1" t="str">
        <f>TEXT(Actuals!$B8,"MMMM")</f>
        <v>January</v>
      </c>
      <c r="D8" s="1" t="s">
        <v>20</v>
      </c>
      <c r="E8" s="1" t="s">
        <v>21</v>
      </c>
      <c r="F8" s="1" t="str">
        <f>_xlfn.XLOOKUP(Actuals!$D8,$J$5:$J$13,$K$5:$K$13)</f>
        <v>Expense</v>
      </c>
      <c r="G8" s="10">
        <v>449</v>
      </c>
      <c r="J8" s="1" t="s">
        <v>20</v>
      </c>
      <c r="K8" s="1" t="s">
        <v>17</v>
      </c>
    </row>
    <row r="9" spans="2:11" ht="15.6" x14ac:dyDescent="0.3">
      <c r="B9" s="9">
        <v>44572</v>
      </c>
      <c r="C9" s="1" t="str">
        <f>TEXT(Actuals!$B9,"MMMM")</f>
        <v>January</v>
      </c>
      <c r="D9" s="1" t="s">
        <v>5</v>
      </c>
      <c r="E9" s="1" t="s">
        <v>22</v>
      </c>
      <c r="F9" s="1" t="str">
        <f>_xlfn.XLOOKUP(Actuals!$D9,$J$5:$J$13,$K$5:$K$13)</f>
        <v>Expense</v>
      </c>
      <c r="G9" s="10">
        <v>245</v>
      </c>
      <c r="J9" s="1" t="s">
        <v>5</v>
      </c>
      <c r="K9" s="1" t="s">
        <v>17</v>
      </c>
    </row>
    <row r="10" spans="2:11" ht="15.6" x14ac:dyDescent="0.3">
      <c r="B10" s="9">
        <v>44573</v>
      </c>
      <c r="C10" s="1" t="str">
        <f>TEXT(Actuals!$B10,"MMMM")</f>
        <v>January</v>
      </c>
      <c r="D10" s="1" t="s">
        <v>5</v>
      </c>
      <c r="E10" s="1" t="s">
        <v>23</v>
      </c>
      <c r="F10" s="1" t="str">
        <f>_xlfn.XLOOKUP(Actuals!$D10,$J$5:$J$13,$K$5:$K$13)</f>
        <v>Expense</v>
      </c>
      <c r="G10" s="10">
        <v>168</v>
      </c>
      <c r="J10" s="1" t="s">
        <v>6</v>
      </c>
      <c r="K10" s="1" t="s">
        <v>17</v>
      </c>
    </row>
    <row r="11" spans="2:11" ht="15.6" x14ac:dyDescent="0.3">
      <c r="B11" s="9">
        <v>44573</v>
      </c>
      <c r="C11" s="1" t="str">
        <f>TEXT(Actuals!$B11,"MMMM")</f>
        <v>January</v>
      </c>
      <c r="D11" s="1" t="s">
        <v>5</v>
      </c>
      <c r="E11" s="1" t="s">
        <v>24</v>
      </c>
      <c r="F11" s="1" t="str">
        <f>_xlfn.XLOOKUP(Actuals!$D11,$J$5:$J$13,$K$5:$K$13)</f>
        <v>Expense</v>
      </c>
      <c r="G11" s="10">
        <v>149</v>
      </c>
      <c r="J11" s="1" t="s">
        <v>25</v>
      </c>
      <c r="K11" s="1" t="s">
        <v>26</v>
      </c>
    </row>
    <row r="12" spans="2:11" ht="15.6" x14ac:dyDescent="0.3">
      <c r="B12" s="9">
        <v>44575</v>
      </c>
      <c r="C12" s="1" t="str">
        <f>TEXT(Actuals!$B12,"MMMM")</f>
        <v>January</v>
      </c>
      <c r="D12" s="1" t="s">
        <v>6</v>
      </c>
      <c r="E12" s="1" t="s">
        <v>27</v>
      </c>
      <c r="F12" s="1" t="str">
        <f>_xlfn.XLOOKUP(Actuals!$D12,$J$5:$J$13,$K$5:$K$13)</f>
        <v>Expense</v>
      </c>
      <c r="G12" s="10">
        <v>249</v>
      </c>
      <c r="J12" s="1" t="s">
        <v>28</v>
      </c>
      <c r="K12" s="1" t="s">
        <v>26</v>
      </c>
    </row>
    <row r="13" spans="2:11" ht="15.6" x14ac:dyDescent="0.3">
      <c r="B13" s="9">
        <v>44592</v>
      </c>
      <c r="C13" s="1" t="str">
        <f>TEXT(Actuals!$B13,"MMMM")</f>
        <v>January</v>
      </c>
      <c r="D13" s="1" t="s">
        <v>25</v>
      </c>
      <c r="E13" s="1" t="s">
        <v>29</v>
      </c>
      <c r="F13" s="1" t="str">
        <f>_xlfn.XLOOKUP(Actuals!$D13,$J$5:$J$13,$K$5:$K$13)</f>
        <v>Income</v>
      </c>
      <c r="G13" s="10">
        <v>458</v>
      </c>
      <c r="J13" s="1" t="s">
        <v>30</v>
      </c>
      <c r="K13" s="1" t="s">
        <v>26</v>
      </c>
    </row>
    <row r="14" spans="2:11" ht="15.6" x14ac:dyDescent="0.3">
      <c r="B14" s="9">
        <v>44592</v>
      </c>
      <c r="C14" s="1" t="str">
        <f>TEXT(Actuals!$B14,"MMMM")</f>
        <v>January</v>
      </c>
      <c r="D14" s="1" t="s">
        <v>28</v>
      </c>
      <c r="E14" s="1" t="s">
        <v>31</v>
      </c>
      <c r="F14" s="1" t="str">
        <f>_xlfn.XLOOKUP(Actuals!$D14,$J$5:$J$13,$K$5:$K$13)</f>
        <v>Income</v>
      </c>
      <c r="G14" s="10">
        <v>3000</v>
      </c>
    </row>
    <row r="15" spans="2:11" ht="15.6" x14ac:dyDescent="0.3">
      <c r="B15" s="9">
        <v>44592</v>
      </c>
      <c r="C15" s="1" t="str">
        <f>TEXT(Actuals!$B15,"MMMM")</f>
        <v>January</v>
      </c>
      <c r="D15" s="1" t="s">
        <v>30</v>
      </c>
      <c r="E15" s="1" t="s">
        <v>32</v>
      </c>
      <c r="F15" s="1" t="str">
        <f>_xlfn.XLOOKUP(Actuals!$D15,$J$5:$J$13,$K$5:$K$13)</f>
        <v>Income</v>
      </c>
      <c r="G15" s="10">
        <v>184</v>
      </c>
      <c r="J15" s="11"/>
      <c r="K15" s="11"/>
    </row>
    <row r="16" spans="2:11" ht="15.6" x14ac:dyDescent="0.3">
      <c r="B16" s="9">
        <v>44593</v>
      </c>
      <c r="C16" s="1" t="str">
        <f>TEXT(Actuals!$B16,"MMMM")</f>
        <v>February</v>
      </c>
      <c r="D16" s="1" t="s">
        <v>1</v>
      </c>
      <c r="E16" s="1" t="s">
        <v>16</v>
      </c>
      <c r="F16" s="1" t="str">
        <f>_xlfn.XLOOKUP(Actuals!$D16,$J$5:$J$13,$K$5:$K$13)</f>
        <v>Expense</v>
      </c>
      <c r="G16" s="10">
        <v>850</v>
      </c>
    </row>
    <row r="17" spans="2:7" ht="15.6" x14ac:dyDescent="0.3">
      <c r="B17" s="9">
        <v>44593</v>
      </c>
      <c r="C17" s="1" t="str">
        <f>TEXT(Actuals!$B17,"MMMM")</f>
        <v>February</v>
      </c>
      <c r="D17" s="1" t="s">
        <v>4</v>
      </c>
      <c r="E17" s="1" t="s">
        <v>33</v>
      </c>
      <c r="F17" s="1" t="str">
        <f>_xlfn.XLOOKUP(Actuals!$D17,$J$5:$J$13,$K$5:$K$13)</f>
        <v>Expense</v>
      </c>
      <c r="G17" s="10">
        <v>105</v>
      </c>
    </row>
    <row r="18" spans="2:7" ht="15.6" x14ac:dyDescent="0.3">
      <c r="B18" s="9">
        <v>44593</v>
      </c>
      <c r="C18" s="1" t="str">
        <f>TEXT(Actuals!$B18,"MMMM")</f>
        <v>February</v>
      </c>
      <c r="D18" s="1" t="s">
        <v>2</v>
      </c>
      <c r="E18" s="1" t="s">
        <v>19</v>
      </c>
      <c r="F18" s="1" t="str">
        <f>_xlfn.XLOOKUP(Actuals!$D18,$J$5:$J$13,$K$5:$K$13)</f>
        <v>Expense</v>
      </c>
      <c r="G18" s="10">
        <v>55</v>
      </c>
    </row>
    <row r="19" spans="2:7" ht="15.6" x14ac:dyDescent="0.3">
      <c r="B19" s="9">
        <v>44600</v>
      </c>
      <c r="C19" s="1" t="str">
        <f>TEXT(Actuals!$B19,"MMMM")</f>
        <v>February</v>
      </c>
      <c r="D19" s="1" t="s">
        <v>20</v>
      </c>
      <c r="E19" s="1" t="s">
        <v>21</v>
      </c>
      <c r="F19" s="1" t="str">
        <f>_xlfn.XLOOKUP(Actuals!$D19,$J$5:$J$13,$K$5:$K$13)</f>
        <v>Expense</v>
      </c>
      <c r="G19" s="10">
        <v>305</v>
      </c>
    </row>
    <row r="20" spans="2:7" ht="15.6" x14ac:dyDescent="0.3">
      <c r="B20" s="9">
        <v>44603</v>
      </c>
      <c r="C20" s="1" t="str">
        <f>TEXT(Actuals!$B20,"MMMM")</f>
        <v>February</v>
      </c>
      <c r="D20" s="1" t="s">
        <v>5</v>
      </c>
      <c r="E20" s="1" t="s">
        <v>34</v>
      </c>
      <c r="F20" s="1" t="str">
        <f>_xlfn.XLOOKUP(Actuals!$D20,$J$5:$J$13,$K$5:$K$13)</f>
        <v>Expense</v>
      </c>
      <c r="G20" s="10">
        <v>28</v>
      </c>
    </row>
    <row r="21" spans="2:7" ht="15.6" x14ac:dyDescent="0.3">
      <c r="B21" s="9">
        <v>44604</v>
      </c>
      <c r="C21" s="1" t="str">
        <f>TEXT(Actuals!$B21,"MMMM")</f>
        <v>February</v>
      </c>
      <c r="D21" s="1" t="s">
        <v>5</v>
      </c>
      <c r="E21" s="1" t="s">
        <v>35</v>
      </c>
      <c r="F21" s="1" t="str">
        <f>_xlfn.XLOOKUP(Actuals!$D21,$J$5:$J$13,$K$5:$K$13)</f>
        <v>Expense</v>
      </c>
      <c r="G21" s="10">
        <v>99</v>
      </c>
    </row>
    <row r="22" spans="2:7" ht="15.6" x14ac:dyDescent="0.3">
      <c r="B22" s="9">
        <v>44604</v>
      </c>
      <c r="C22" s="1" t="str">
        <f>TEXT(Actuals!$B22,"MMMM")</f>
        <v>February</v>
      </c>
      <c r="D22" s="1" t="s">
        <v>5</v>
      </c>
      <c r="E22" s="1" t="s">
        <v>36</v>
      </c>
      <c r="F22" s="1" t="str">
        <f>_xlfn.XLOOKUP(Actuals!$D22,$J$5:$J$13,$K$5:$K$13)</f>
        <v>Expense</v>
      </c>
      <c r="G22" s="10">
        <v>67</v>
      </c>
    </row>
    <row r="23" spans="2:7" ht="15.6" x14ac:dyDescent="0.3">
      <c r="B23" s="9">
        <v>44606</v>
      </c>
      <c r="C23" s="1" t="str">
        <f>TEXT(Actuals!$B23,"MMMM")</f>
        <v>February</v>
      </c>
      <c r="D23" s="1" t="s">
        <v>6</v>
      </c>
      <c r="E23" s="1" t="s">
        <v>37</v>
      </c>
      <c r="F23" s="1" t="str">
        <f>_xlfn.XLOOKUP(Actuals!$D23,$J$5:$J$13,$K$5:$K$13)</f>
        <v>Expense</v>
      </c>
      <c r="G23" s="10">
        <v>18</v>
      </c>
    </row>
    <row r="24" spans="2:7" ht="15.6" x14ac:dyDescent="0.3">
      <c r="B24" s="9">
        <v>44620</v>
      </c>
      <c r="C24" s="1" t="str">
        <f>TEXT(Actuals!$B24,"MMMM")</f>
        <v>February</v>
      </c>
      <c r="D24" s="1" t="s">
        <v>25</v>
      </c>
      <c r="E24" s="1" t="s">
        <v>29</v>
      </c>
      <c r="F24" s="1" t="str">
        <f>_xlfn.XLOOKUP(Actuals!$D24,$J$5:$J$13,$K$5:$K$13)</f>
        <v>Income</v>
      </c>
      <c r="G24" s="10">
        <v>305</v>
      </c>
    </row>
    <row r="25" spans="2:7" ht="15.6" x14ac:dyDescent="0.3">
      <c r="B25" s="9">
        <v>44620</v>
      </c>
      <c r="C25" s="1" t="str">
        <f>TEXT(Actuals!$B25,"MMMM")</f>
        <v>February</v>
      </c>
      <c r="D25" s="1" t="s">
        <v>28</v>
      </c>
      <c r="E25" s="1" t="s">
        <v>31</v>
      </c>
      <c r="F25" s="1" t="str">
        <f>_xlfn.XLOOKUP(Actuals!$D25,$J$5:$J$13,$K$5:$K$13)</f>
        <v>Income</v>
      </c>
      <c r="G25" s="10">
        <v>3000</v>
      </c>
    </row>
    <row r="26" spans="2:7" ht="15.6" x14ac:dyDescent="0.3">
      <c r="B26" s="9">
        <v>44620</v>
      </c>
      <c r="C26" s="1" t="str">
        <f>TEXT(Actuals!$B26,"MMMM")</f>
        <v>February</v>
      </c>
      <c r="D26" s="1" t="s">
        <v>30</v>
      </c>
      <c r="E26" s="1" t="s">
        <v>32</v>
      </c>
      <c r="F26" s="1" t="str">
        <f>_xlfn.XLOOKUP(Actuals!$D26,$J$5:$J$13,$K$5:$K$13)</f>
        <v>Income</v>
      </c>
      <c r="G26" s="10">
        <v>228</v>
      </c>
    </row>
    <row r="27" spans="2:7" ht="15.6" x14ac:dyDescent="0.3">
      <c r="B27" s="9">
        <v>44621</v>
      </c>
      <c r="C27" s="1" t="str">
        <f>TEXT(Actuals!$B27,"MMMM")</f>
        <v>March</v>
      </c>
      <c r="D27" s="1" t="s">
        <v>1</v>
      </c>
      <c r="E27" s="1" t="s">
        <v>16</v>
      </c>
      <c r="F27" s="1" t="str">
        <f>_xlfn.XLOOKUP(Actuals!$D27,$J$5:$J$13,$K$5:$K$13)</f>
        <v>Expense</v>
      </c>
      <c r="G27" s="10">
        <v>850</v>
      </c>
    </row>
    <row r="28" spans="2:7" ht="15.6" x14ac:dyDescent="0.3">
      <c r="B28" s="9">
        <v>44621</v>
      </c>
      <c r="C28" s="1" t="str">
        <f>TEXT(Actuals!$B28,"MMMM")</f>
        <v>March</v>
      </c>
      <c r="D28" s="1" t="s">
        <v>4</v>
      </c>
      <c r="E28" s="1" t="s">
        <v>33</v>
      </c>
      <c r="F28" s="1" t="str">
        <f>_xlfn.XLOOKUP(Actuals!$D28,$J$5:$J$13,$K$5:$K$13)</f>
        <v>Expense</v>
      </c>
      <c r="G28" s="10">
        <v>110</v>
      </c>
    </row>
    <row r="29" spans="2:7" ht="15.6" x14ac:dyDescent="0.3">
      <c r="B29" s="9">
        <v>44621</v>
      </c>
      <c r="C29" s="1" t="str">
        <f>TEXT(Actuals!$B29,"MMMM")</f>
        <v>March</v>
      </c>
      <c r="D29" s="1" t="s">
        <v>2</v>
      </c>
      <c r="E29" s="1" t="s">
        <v>19</v>
      </c>
      <c r="F29" s="1" t="str">
        <f>_xlfn.XLOOKUP(Actuals!$D29,$J$5:$J$13,$K$5:$K$13)</f>
        <v>Expense</v>
      </c>
      <c r="G29" s="10">
        <v>55</v>
      </c>
    </row>
    <row r="30" spans="2:7" ht="15.6" x14ac:dyDescent="0.3">
      <c r="B30" s="9">
        <v>44628</v>
      </c>
      <c r="C30" s="1" t="str">
        <f>TEXT(Actuals!$B30,"MMMM")</f>
        <v>March</v>
      </c>
      <c r="D30" s="1" t="s">
        <v>20</v>
      </c>
      <c r="E30" s="1" t="s">
        <v>21</v>
      </c>
      <c r="F30" s="1" t="str">
        <f>_xlfn.XLOOKUP(Actuals!$D30,$J$5:$J$13,$K$5:$K$13)</f>
        <v>Expense</v>
      </c>
      <c r="G30" s="10">
        <v>208</v>
      </c>
    </row>
    <row r="31" spans="2:7" ht="15.6" x14ac:dyDescent="0.3">
      <c r="B31" s="9">
        <v>44631</v>
      </c>
      <c r="C31" s="1" t="str">
        <f>TEXT(Actuals!$B31,"MMMM")</f>
        <v>March</v>
      </c>
      <c r="D31" s="1" t="s">
        <v>5</v>
      </c>
      <c r="E31" s="1" t="s">
        <v>38</v>
      </c>
      <c r="F31" s="1" t="str">
        <f>_xlfn.XLOOKUP(Actuals!$D31,$J$5:$J$13,$K$5:$K$13)</f>
        <v>Expense</v>
      </c>
      <c r="G31" s="10">
        <v>188</v>
      </c>
    </row>
    <row r="32" spans="2:7" ht="15.6" x14ac:dyDescent="0.3">
      <c r="B32" s="9">
        <v>44632</v>
      </c>
      <c r="C32" s="1" t="str">
        <f>TEXT(Actuals!$B32,"MMMM")</f>
        <v>March</v>
      </c>
      <c r="D32" s="1" t="s">
        <v>5</v>
      </c>
      <c r="E32" s="1" t="s">
        <v>39</v>
      </c>
      <c r="F32" s="1" t="str">
        <f>_xlfn.XLOOKUP(Actuals!$D32,$J$5:$J$13,$K$5:$K$13)</f>
        <v>Expense</v>
      </c>
      <c r="G32" s="10">
        <v>168</v>
      </c>
    </row>
    <row r="33" spans="2:7" ht="15.6" x14ac:dyDescent="0.3">
      <c r="B33" s="9">
        <v>44632</v>
      </c>
      <c r="C33" s="1" t="str">
        <f>TEXT(Actuals!$B33,"MMMM")</f>
        <v>March</v>
      </c>
      <c r="D33" s="1" t="s">
        <v>5</v>
      </c>
      <c r="E33" s="1" t="s">
        <v>40</v>
      </c>
      <c r="F33" s="1" t="str">
        <f>_xlfn.XLOOKUP(Actuals!$D33,$J$5:$J$13,$K$5:$K$13)</f>
        <v>Expense</v>
      </c>
      <c r="G33" s="10">
        <v>49</v>
      </c>
    </row>
    <row r="34" spans="2:7" ht="15.6" x14ac:dyDescent="0.3">
      <c r="B34" s="9">
        <v>44634</v>
      </c>
      <c r="C34" s="1" t="str">
        <f>TEXT(Actuals!$B34,"MMMM")</f>
        <v>March</v>
      </c>
      <c r="D34" s="1" t="s">
        <v>6</v>
      </c>
      <c r="E34" s="1" t="s">
        <v>27</v>
      </c>
      <c r="F34" s="1" t="str">
        <f>_xlfn.XLOOKUP(Actuals!$D34,$J$5:$J$13,$K$5:$K$13)</f>
        <v>Expense</v>
      </c>
      <c r="G34" s="10">
        <v>199</v>
      </c>
    </row>
    <row r="35" spans="2:7" ht="15.6" x14ac:dyDescent="0.3">
      <c r="B35" s="9">
        <v>44648</v>
      </c>
      <c r="C35" s="1" t="str">
        <f>TEXT(Actuals!$B35,"MMMM")</f>
        <v>March</v>
      </c>
      <c r="D35" s="1" t="s">
        <v>25</v>
      </c>
      <c r="E35" s="1" t="s">
        <v>29</v>
      </c>
      <c r="F35" s="1" t="str">
        <f>_xlfn.XLOOKUP(Actuals!$D35,$J$5:$J$13,$K$5:$K$13)</f>
        <v>Income</v>
      </c>
      <c r="G35" s="10">
        <v>598</v>
      </c>
    </row>
    <row r="36" spans="2:7" ht="15.6" x14ac:dyDescent="0.3">
      <c r="B36" s="9">
        <v>44648</v>
      </c>
      <c r="C36" s="1" t="str">
        <f>TEXT(Actuals!$B36,"MMMM")</f>
        <v>March</v>
      </c>
      <c r="D36" s="1" t="s">
        <v>28</v>
      </c>
      <c r="E36" s="1" t="s">
        <v>31</v>
      </c>
      <c r="F36" s="1" t="str">
        <f>_xlfn.XLOOKUP(Actuals!$D36,$J$5:$J$13,$K$5:$K$13)</f>
        <v>Income</v>
      </c>
      <c r="G36" s="10">
        <v>3000</v>
      </c>
    </row>
    <row r="37" spans="2:7" ht="15.6" x14ac:dyDescent="0.3">
      <c r="B37" s="9">
        <v>44648</v>
      </c>
      <c r="C37" s="1" t="str">
        <f>TEXT(Actuals!$B37,"MMMM")</f>
        <v>March</v>
      </c>
      <c r="D37" s="1" t="s">
        <v>30</v>
      </c>
      <c r="E37" s="1" t="s">
        <v>32</v>
      </c>
      <c r="F37" s="1" t="str">
        <f>_xlfn.XLOOKUP(Actuals!$D37,$J$5:$J$13,$K$5:$K$13)</f>
        <v>Income</v>
      </c>
      <c r="G37" s="10">
        <v>59</v>
      </c>
    </row>
    <row r="38" spans="2:7" ht="15.6" x14ac:dyDescent="0.3">
      <c r="B38" s="9">
        <v>44652</v>
      </c>
      <c r="C38" s="1" t="str">
        <f>TEXT(Actuals!$B38,"MMMM")</f>
        <v>April</v>
      </c>
      <c r="D38" s="1" t="s">
        <v>1</v>
      </c>
      <c r="E38" s="1" t="s">
        <v>16</v>
      </c>
      <c r="F38" s="1" t="str">
        <f>_xlfn.XLOOKUP(Actuals!$D38,$J$5:$J$13,$K$5:$K$13)</f>
        <v>Expense</v>
      </c>
      <c r="G38" s="10">
        <v>850</v>
      </c>
    </row>
    <row r="39" spans="2:7" ht="15.6" x14ac:dyDescent="0.3">
      <c r="B39" s="9">
        <v>44652</v>
      </c>
      <c r="C39" s="1" t="str">
        <f>TEXT(Actuals!$B39,"MMMM")</f>
        <v>April</v>
      </c>
      <c r="D39" s="1" t="s">
        <v>4</v>
      </c>
      <c r="E39" s="1" t="s">
        <v>18</v>
      </c>
      <c r="F39" s="1" t="str">
        <f>_xlfn.XLOOKUP(Actuals!$D39,$J$5:$J$13,$K$5:$K$13)</f>
        <v>Expense</v>
      </c>
      <c r="G39" s="10">
        <v>140</v>
      </c>
    </row>
    <row r="40" spans="2:7" ht="15.6" x14ac:dyDescent="0.3">
      <c r="B40" s="9">
        <v>44652</v>
      </c>
      <c r="C40" s="1" t="str">
        <f>TEXT(Actuals!$B40,"MMMM")</f>
        <v>April</v>
      </c>
      <c r="D40" s="1" t="s">
        <v>2</v>
      </c>
      <c r="E40" s="1" t="s">
        <v>19</v>
      </c>
      <c r="F40" s="1" t="str">
        <f>_xlfn.XLOOKUP(Actuals!$D40,$J$5:$J$13,$K$5:$K$13)</f>
        <v>Expense</v>
      </c>
      <c r="G40" s="10">
        <v>55</v>
      </c>
    </row>
    <row r="41" spans="2:7" ht="15.6" x14ac:dyDescent="0.3">
      <c r="B41" s="9">
        <v>44659</v>
      </c>
      <c r="C41" s="1" t="str">
        <f>TEXT(Actuals!$B41,"MMMM")</f>
        <v>April</v>
      </c>
      <c r="D41" s="1" t="s">
        <v>20</v>
      </c>
      <c r="E41" s="1" t="s">
        <v>21</v>
      </c>
      <c r="F41" s="1" t="str">
        <f>_xlfn.XLOOKUP(Actuals!$D41,$J$5:$J$13,$K$5:$K$13)</f>
        <v>Expense</v>
      </c>
      <c r="G41" s="10">
        <v>449</v>
      </c>
    </row>
    <row r="42" spans="2:7" ht="15.6" x14ac:dyDescent="0.3">
      <c r="B42" s="9">
        <v>44662</v>
      </c>
      <c r="C42" s="1" t="str">
        <f>TEXT(Actuals!$B42,"MMMM")</f>
        <v>April</v>
      </c>
      <c r="D42" s="1" t="s">
        <v>5</v>
      </c>
      <c r="E42" s="1" t="s">
        <v>41</v>
      </c>
      <c r="F42" s="1" t="str">
        <f>_xlfn.XLOOKUP(Actuals!$D42,$J$5:$J$13,$K$5:$K$13)</f>
        <v>Expense</v>
      </c>
      <c r="G42" s="10">
        <v>245</v>
      </c>
    </row>
    <row r="43" spans="2:7" ht="15.6" x14ac:dyDescent="0.3">
      <c r="B43" s="9">
        <v>44663</v>
      </c>
      <c r="C43" s="1" t="str">
        <f>TEXT(Actuals!$B43,"MMMM")</f>
        <v>April</v>
      </c>
      <c r="D43" s="1" t="s">
        <v>5</v>
      </c>
      <c r="E43" s="1" t="s">
        <v>23</v>
      </c>
      <c r="F43" s="1" t="str">
        <f>_xlfn.XLOOKUP(Actuals!$D43,$J$5:$J$13,$K$5:$K$13)</f>
        <v>Expense</v>
      </c>
      <c r="G43" s="10">
        <v>168</v>
      </c>
    </row>
    <row r="44" spans="2:7" ht="15.6" x14ac:dyDescent="0.3">
      <c r="B44" s="9">
        <v>44663</v>
      </c>
      <c r="C44" s="1" t="str">
        <f>TEXT(Actuals!$B44,"MMMM")</f>
        <v>April</v>
      </c>
      <c r="D44" s="1" t="s">
        <v>5</v>
      </c>
      <c r="E44" s="1" t="s">
        <v>42</v>
      </c>
      <c r="F44" s="1" t="str">
        <f>_xlfn.XLOOKUP(Actuals!$D44,$J$5:$J$13,$K$5:$K$13)</f>
        <v>Expense</v>
      </c>
      <c r="G44" s="10">
        <v>49</v>
      </c>
    </row>
    <row r="45" spans="2:7" ht="15.6" x14ac:dyDescent="0.3">
      <c r="B45" s="9">
        <v>44665</v>
      </c>
      <c r="C45" s="1" t="str">
        <f>TEXT(Actuals!$B45,"MMMM")</f>
        <v>April</v>
      </c>
      <c r="D45" s="1" t="s">
        <v>6</v>
      </c>
      <c r="E45" s="1" t="s">
        <v>27</v>
      </c>
      <c r="F45" s="1" t="str">
        <f>_xlfn.XLOOKUP(Actuals!$D45,$J$5:$J$13,$K$5:$K$13)</f>
        <v>Expense</v>
      </c>
      <c r="G45" s="10">
        <v>249</v>
      </c>
    </row>
    <row r="46" spans="2:7" ht="15.6" x14ac:dyDescent="0.3">
      <c r="B46" s="9">
        <v>44679</v>
      </c>
      <c r="C46" s="1" t="str">
        <f>TEXT(Actuals!$B46,"MMMM")</f>
        <v>April</v>
      </c>
      <c r="D46" s="1" t="s">
        <v>25</v>
      </c>
      <c r="E46" s="1" t="s">
        <v>29</v>
      </c>
      <c r="F46" s="1" t="str">
        <f>_xlfn.XLOOKUP(Actuals!$D46,$J$5:$J$13,$K$5:$K$13)</f>
        <v>Income</v>
      </c>
      <c r="G46" s="10">
        <v>669</v>
      </c>
    </row>
    <row r="47" spans="2:7" ht="15.6" x14ac:dyDescent="0.3">
      <c r="B47" s="9">
        <v>44679</v>
      </c>
      <c r="C47" s="1" t="str">
        <f>TEXT(Actuals!$B47,"MMMM")</f>
        <v>April</v>
      </c>
      <c r="D47" s="1" t="s">
        <v>28</v>
      </c>
      <c r="E47" s="1" t="s">
        <v>31</v>
      </c>
      <c r="F47" s="1" t="str">
        <f>_xlfn.XLOOKUP(Actuals!$D47,$J$5:$J$13,$K$5:$K$13)</f>
        <v>Income</v>
      </c>
      <c r="G47" s="10">
        <v>3000</v>
      </c>
    </row>
    <row r="48" spans="2:7" ht="15.6" x14ac:dyDescent="0.3">
      <c r="B48" s="9">
        <v>44679</v>
      </c>
      <c r="C48" s="1" t="str">
        <f>TEXT(Actuals!$B48,"MMMM")</f>
        <v>April</v>
      </c>
      <c r="D48" s="1" t="s">
        <v>30</v>
      </c>
      <c r="E48" s="1" t="s">
        <v>32</v>
      </c>
      <c r="F48" s="1" t="str">
        <f>_xlfn.XLOOKUP(Actuals!$D48,$J$5:$J$13,$K$5:$K$13)</f>
        <v>Income</v>
      </c>
      <c r="G48" s="10">
        <v>258</v>
      </c>
    </row>
    <row r="49" spans="2:7" ht="15.6" x14ac:dyDescent="0.3">
      <c r="B49" s="9">
        <v>44682</v>
      </c>
      <c r="C49" s="1" t="str">
        <f>TEXT(Actuals!$B49,"MMMM")</f>
        <v>May</v>
      </c>
      <c r="D49" s="1" t="s">
        <v>1</v>
      </c>
      <c r="E49" s="1" t="s">
        <v>16</v>
      </c>
      <c r="F49" s="1" t="str">
        <f>_xlfn.XLOOKUP(Actuals!$D49,$J$5:$J$13,$K$5:$K$13)</f>
        <v>Expense</v>
      </c>
      <c r="G49" s="10">
        <v>850</v>
      </c>
    </row>
    <row r="50" spans="2:7" ht="15.6" x14ac:dyDescent="0.3">
      <c r="B50" s="9">
        <v>44682</v>
      </c>
      <c r="C50" s="1" t="str">
        <f>TEXT(Actuals!$B50,"MMMM")</f>
        <v>May</v>
      </c>
      <c r="D50" s="1" t="s">
        <v>4</v>
      </c>
      <c r="E50" s="1" t="s">
        <v>18</v>
      </c>
      <c r="F50" s="1" t="str">
        <f>_xlfn.XLOOKUP(Actuals!$D50,$J$5:$J$13,$K$5:$K$13)</f>
        <v>Expense</v>
      </c>
      <c r="G50" s="10">
        <v>155</v>
      </c>
    </row>
    <row r="51" spans="2:7" ht="15.6" x14ac:dyDescent="0.3">
      <c r="B51" s="9">
        <v>44682</v>
      </c>
      <c r="C51" s="1" t="str">
        <f>TEXT(Actuals!$B51,"MMMM")</f>
        <v>May</v>
      </c>
      <c r="D51" s="1" t="s">
        <v>2</v>
      </c>
      <c r="E51" s="1" t="s">
        <v>19</v>
      </c>
      <c r="F51" s="1" t="str">
        <f>_xlfn.XLOOKUP(Actuals!$D51,$J$5:$J$13,$K$5:$K$13)</f>
        <v>Expense</v>
      </c>
      <c r="G51" s="10">
        <v>55</v>
      </c>
    </row>
    <row r="52" spans="2:7" ht="15.6" x14ac:dyDescent="0.3">
      <c r="B52" s="9">
        <v>44689</v>
      </c>
      <c r="C52" s="1" t="str">
        <f>TEXT(Actuals!$B52,"MMMM")</f>
        <v>May</v>
      </c>
      <c r="D52" s="1" t="s">
        <v>20</v>
      </c>
      <c r="E52" s="1" t="s">
        <v>21</v>
      </c>
      <c r="F52" s="1" t="str">
        <f>_xlfn.XLOOKUP(Actuals!$D52,$J$5:$J$13,$K$5:$K$13)</f>
        <v>Expense</v>
      </c>
      <c r="G52" s="10">
        <v>449</v>
      </c>
    </row>
    <row r="53" spans="2:7" ht="15.6" x14ac:dyDescent="0.3">
      <c r="B53" s="9">
        <v>44692</v>
      </c>
      <c r="C53" s="1" t="str">
        <f>TEXT(Actuals!$B53,"MMMM")</f>
        <v>May</v>
      </c>
      <c r="D53" s="1" t="s">
        <v>5</v>
      </c>
      <c r="E53" s="1" t="s">
        <v>22</v>
      </c>
      <c r="F53" s="1" t="str">
        <f>_xlfn.XLOOKUP(Actuals!$D53,$J$5:$J$13,$K$5:$K$13)</f>
        <v>Expense</v>
      </c>
      <c r="G53" s="10">
        <v>245</v>
      </c>
    </row>
    <row r="54" spans="2:7" ht="15.6" x14ac:dyDescent="0.3">
      <c r="B54" s="9">
        <v>44693</v>
      </c>
      <c r="C54" s="1" t="str">
        <f>TEXT(Actuals!$B54,"MMMM")</f>
        <v>May</v>
      </c>
      <c r="D54" s="1" t="s">
        <v>5</v>
      </c>
      <c r="E54" s="1" t="s">
        <v>23</v>
      </c>
      <c r="F54" s="1" t="str">
        <f>_xlfn.XLOOKUP(Actuals!$D54,$J$5:$J$13,$K$5:$K$13)</f>
        <v>Expense</v>
      </c>
      <c r="G54" s="10">
        <v>168</v>
      </c>
    </row>
    <row r="55" spans="2:7" ht="15.6" x14ac:dyDescent="0.3">
      <c r="B55" s="9">
        <v>44693</v>
      </c>
      <c r="C55" s="1" t="str">
        <f>TEXT(Actuals!$B55,"MMMM")</f>
        <v>May</v>
      </c>
      <c r="D55" s="1" t="s">
        <v>5</v>
      </c>
      <c r="E55" s="1" t="s">
        <v>43</v>
      </c>
      <c r="F55" s="1" t="str">
        <f>_xlfn.XLOOKUP(Actuals!$D55,$J$5:$J$13,$K$5:$K$13)</f>
        <v>Expense</v>
      </c>
      <c r="G55" s="10">
        <v>233</v>
      </c>
    </row>
    <row r="56" spans="2:7" ht="15.6" x14ac:dyDescent="0.3">
      <c r="B56" s="9">
        <v>44695</v>
      </c>
      <c r="C56" s="1" t="str">
        <f>TEXT(Actuals!$B56,"MMMM")</f>
        <v>May</v>
      </c>
      <c r="D56" s="1" t="s">
        <v>6</v>
      </c>
      <c r="E56" s="1" t="s">
        <v>27</v>
      </c>
      <c r="F56" s="1" t="str">
        <f>_xlfn.XLOOKUP(Actuals!$D56,$J$5:$J$13,$K$5:$K$13)</f>
        <v>Expense</v>
      </c>
      <c r="G56" s="10">
        <v>249</v>
      </c>
    </row>
    <row r="57" spans="2:7" ht="15.6" x14ac:dyDescent="0.3">
      <c r="B57" s="9">
        <v>44709</v>
      </c>
      <c r="C57" s="1" t="str">
        <f>TEXT(Actuals!$B57,"MMMM")</f>
        <v>May</v>
      </c>
      <c r="D57" s="1" t="s">
        <v>25</v>
      </c>
      <c r="E57" s="1" t="s">
        <v>29</v>
      </c>
      <c r="F57" s="1" t="str">
        <f>_xlfn.XLOOKUP(Actuals!$D57,$J$5:$J$13,$K$5:$K$13)</f>
        <v>Income</v>
      </c>
      <c r="G57" s="10">
        <v>708</v>
      </c>
    </row>
    <row r="58" spans="2:7" ht="15.6" x14ac:dyDescent="0.3">
      <c r="B58" s="9">
        <v>44709</v>
      </c>
      <c r="C58" s="1" t="str">
        <f>TEXT(Actuals!$B58,"MMMM")</f>
        <v>May</v>
      </c>
      <c r="D58" s="1" t="s">
        <v>28</v>
      </c>
      <c r="E58" s="1" t="s">
        <v>31</v>
      </c>
      <c r="F58" s="1" t="str">
        <f>_xlfn.XLOOKUP(Actuals!$D58,$J$5:$J$13,$K$5:$K$13)</f>
        <v>Income</v>
      </c>
      <c r="G58" s="10">
        <v>3000</v>
      </c>
    </row>
    <row r="59" spans="2:7" ht="15.6" x14ac:dyDescent="0.3">
      <c r="B59" s="9">
        <v>44709</v>
      </c>
      <c r="C59" s="1" t="str">
        <f>TEXT(Actuals!$B59,"MMMM")</f>
        <v>May</v>
      </c>
      <c r="D59" s="1" t="s">
        <v>30</v>
      </c>
      <c r="E59" s="1" t="s">
        <v>32</v>
      </c>
      <c r="F59" s="1" t="str">
        <f>_xlfn.XLOOKUP(Actuals!$D59,$J$5:$J$13,$K$5:$K$13)</f>
        <v>Income</v>
      </c>
      <c r="G59" s="10">
        <v>366</v>
      </c>
    </row>
    <row r="60" spans="2:7" ht="15.6" x14ac:dyDescent="0.3">
      <c r="B60" s="9">
        <v>44710</v>
      </c>
      <c r="C60" s="1" t="str">
        <f>TEXT(Actuals!$B60,"MMMM")</f>
        <v>May</v>
      </c>
      <c r="D60" s="1" t="s">
        <v>30</v>
      </c>
      <c r="E60" s="1" t="s">
        <v>44</v>
      </c>
      <c r="F60" s="1" t="str">
        <f>_xlfn.XLOOKUP(Actuals!$D60,$J$5:$J$13,$K$5:$K$13)</f>
        <v>Income</v>
      </c>
      <c r="G60" s="10">
        <v>1000</v>
      </c>
    </row>
  </sheetData>
  <dataValidations count="2">
    <dataValidation type="list" allowBlank="1" showErrorMessage="1" sqref="D5:D60" xr:uid="{00000000-0002-0000-0300-000000000000}">
      <formula1>$J$5:$J$13</formula1>
    </dataValidation>
    <dataValidation type="list" allowBlank="1" showErrorMessage="1" sqref="F5:F60" xr:uid="{00000000-0002-0000-0300-000001000000}">
      <formula1>"Income,Expense"</formula1>
    </dataValidation>
  </dataValidations>
  <pageMargins left="0.7" right="0.7" top="0.75" bottom="0.75" header="0" footer="0"/>
  <pageSetup orientation="landscape"/>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112"/>
  <sheetViews>
    <sheetView showGridLines="0" workbookViewId="0"/>
  </sheetViews>
  <sheetFormatPr defaultColWidth="11.19921875" defaultRowHeight="15" customHeight="1" x14ac:dyDescent="0.3"/>
  <cols>
    <col min="1" max="26" width="10.59765625" customWidth="1"/>
  </cols>
  <sheetData>
    <row r="1" spans="2:5" ht="15.6" x14ac:dyDescent="0.3"/>
    <row r="2" spans="2:5" ht="21" x14ac:dyDescent="0.4">
      <c r="B2" s="7" t="s">
        <v>45</v>
      </c>
      <c r="C2" s="7"/>
      <c r="D2" s="7"/>
      <c r="E2" s="7"/>
    </row>
    <row r="3" spans="2:5" ht="13.5" customHeight="1" x14ac:dyDescent="0.4">
      <c r="B3" s="12"/>
      <c r="C3" s="12"/>
      <c r="D3" s="12"/>
      <c r="E3" s="12"/>
    </row>
    <row r="4" spans="2:5" ht="15.6" x14ac:dyDescent="0.3">
      <c r="B4" s="13" t="s">
        <v>10</v>
      </c>
      <c r="C4" s="13" t="s">
        <v>11</v>
      </c>
      <c r="D4" s="13" t="s">
        <v>46</v>
      </c>
      <c r="E4" s="13" t="s">
        <v>15</v>
      </c>
    </row>
    <row r="5" spans="2:5" ht="15.6" x14ac:dyDescent="0.3">
      <c r="B5" s="1" t="s">
        <v>47</v>
      </c>
      <c r="C5" s="1" t="s">
        <v>1</v>
      </c>
      <c r="D5" s="14">
        <v>850</v>
      </c>
      <c r="E5" s="1" t="str">
        <f>_xlfn.XLOOKUP(Budget!$C5,Actuals!$J$5:$J$13,Actuals!$K$5:$K$13)</f>
        <v>Expense</v>
      </c>
    </row>
    <row r="6" spans="2:5" ht="15.6" x14ac:dyDescent="0.3">
      <c r="B6" s="1" t="s">
        <v>47</v>
      </c>
      <c r="C6" s="1" t="s">
        <v>4</v>
      </c>
      <c r="D6" s="14">
        <v>200</v>
      </c>
      <c r="E6" s="1" t="str">
        <f>_xlfn.XLOOKUP(Budget!$C6,Actuals!$J$5:$J$13,Actuals!$K$5:$K$13)</f>
        <v>Expense</v>
      </c>
    </row>
    <row r="7" spans="2:5" ht="15.6" x14ac:dyDescent="0.3">
      <c r="B7" s="1" t="s">
        <v>47</v>
      </c>
      <c r="C7" s="1" t="s">
        <v>2</v>
      </c>
      <c r="D7" s="14">
        <v>75</v>
      </c>
      <c r="E7" s="1" t="str">
        <f>_xlfn.XLOOKUP(Budget!$C7,Actuals!$J$5:$J$13,Actuals!$K$5:$K$13)</f>
        <v>Expense</v>
      </c>
    </row>
    <row r="8" spans="2:5" ht="15.6" x14ac:dyDescent="0.3">
      <c r="B8" s="1" t="s">
        <v>47</v>
      </c>
      <c r="C8" s="1" t="s">
        <v>20</v>
      </c>
      <c r="D8" s="14">
        <v>550</v>
      </c>
      <c r="E8" s="1" t="str">
        <f>_xlfn.XLOOKUP(Budget!$C8,Actuals!$J$5:$J$13,Actuals!$K$5:$K$13)</f>
        <v>Expense</v>
      </c>
    </row>
    <row r="9" spans="2:5" ht="15.6" x14ac:dyDescent="0.3">
      <c r="B9" s="1" t="s">
        <v>47</v>
      </c>
      <c r="C9" s="1" t="s">
        <v>5</v>
      </c>
      <c r="D9" s="14">
        <v>400</v>
      </c>
      <c r="E9" s="1" t="str">
        <f>_xlfn.XLOOKUP(Budget!$C9,Actuals!$J$5:$J$13,Actuals!$K$5:$K$13)</f>
        <v>Expense</v>
      </c>
    </row>
    <row r="10" spans="2:5" ht="15.6" x14ac:dyDescent="0.3">
      <c r="B10" s="1" t="s">
        <v>47</v>
      </c>
      <c r="C10" s="1" t="s">
        <v>6</v>
      </c>
      <c r="D10" s="14">
        <v>300</v>
      </c>
      <c r="E10" s="1" t="str">
        <f>_xlfn.XLOOKUP(Budget!$C10,Actuals!$J$5:$J$13,Actuals!$K$5:$K$13)</f>
        <v>Expense</v>
      </c>
    </row>
    <row r="11" spans="2:5" ht="15.6" x14ac:dyDescent="0.3">
      <c r="B11" s="1" t="s">
        <v>47</v>
      </c>
      <c r="C11" s="1" t="s">
        <v>25</v>
      </c>
      <c r="D11" s="14">
        <v>2200</v>
      </c>
      <c r="E11" s="1" t="str">
        <f>_xlfn.XLOOKUP(Budget!$C11,Actuals!$J$5:$J$13,Actuals!$K$5:$K$13)</f>
        <v>Income</v>
      </c>
    </row>
    <row r="12" spans="2:5" ht="15.6" x14ac:dyDescent="0.3">
      <c r="B12" s="1" t="s">
        <v>47</v>
      </c>
      <c r="C12" s="1" t="s">
        <v>28</v>
      </c>
      <c r="D12" s="14">
        <v>500</v>
      </c>
      <c r="E12" s="1" t="str">
        <f>_xlfn.XLOOKUP(Budget!$C12,Actuals!$J$5:$J$13,Actuals!$K$5:$K$13)</f>
        <v>Income</v>
      </c>
    </row>
    <row r="13" spans="2:5" ht="15.6" x14ac:dyDescent="0.3">
      <c r="B13" s="1" t="s">
        <v>47</v>
      </c>
      <c r="C13" s="1" t="s">
        <v>30</v>
      </c>
      <c r="D13" s="14">
        <v>100</v>
      </c>
      <c r="E13" s="1" t="str">
        <f>_xlfn.XLOOKUP(Budget!$C13,Actuals!$J$5:$J$13,Actuals!$K$5:$K$13)</f>
        <v>Income</v>
      </c>
    </row>
    <row r="14" spans="2:5" ht="15.6" x14ac:dyDescent="0.3">
      <c r="B14" s="1" t="s">
        <v>48</v>
      </c>
      <c r="C14" s="1" t="s">
        <v>1</v>
      </c>
      <c r="D14" s="14">
        <v>850</v>
      </c>
      <c r="E14" s="1" t="str">
        <f>_xlfn.XLOOKUP(Budget!$C14,Actuals!$J$5:$J$13,Actuals!$K$5:$K$13)</f>
        <v>Expense</v>
      </c>
    </row>
    <row r="15" spans="2:5" ht="15.6" x14ac:dyDescent="0.3">
      <c r="B15" s="1" t="s">
        <v>48</v>
      </c>
      <c r="C15" s="1" t="s">
        <v>4</v>
      </c>
      <c r="D15" s="14">
        <v>200</v>
      </c>
      <c r="E15" s="1" t="str">
        <f>_xlfn.XLOOKUP(Budget!$C15,Actuals!$J$5:$J$13,Actuals!$K$5:$K$13)</f>
        <v>Expense</v>
      </c>
    </row>
    <row r="16" spans="2:5" ht="15.6" x14ac:dyDescent="0.3">
      <c r="B16" s="1" t="s">
        <v>48</v>
      </c>
      <c r="C16" s="1" t="s">
        <v>2</v>
      </c>
      <c r="D16" s="14">
        <v>75</v>
      </c>
      <c r="E16" s="1" t="str">
        <f>_xlfn.XLOOKUP(Budget!$C16,Actuals!$J$5:$J$13,Actuals!$K$5:$K$13)</f>
        <v>Expense</v>
      </c>
    </row>
    <row r="17" spans="2:5" ht="15.6" x14ac:dyDescent="0.3">
      <c r="B17" s="1" t="s">
        <v>48</v>
      </c>
      <c r="C17" s="1" t="s">
        <v>20</v>
      </c>
      <c r="D17" s="14">
        <v>550</v>
      </c>
      <c r="E17" s="1" t="str">
        <f>_xlfn.XLOOKUP(Budget!$C17,Actuals!$J$5:$J$13,Actuals!$K$5:$K$13)</f>
        <v>Expense</v>
      </c>
    </row>
    <row r="18" spans="2:5" ht="15.6" x14ac:dyDescent="0.3">
      <c r="B18" s="1" t="s">
        <v>48</v>
      </c>
      <c r="C18" s="1" t="s">
        <v>5</v>
      </c>
      <c r="D18" s="14">
        <v>400</v>
      </c>
      <c r="E18" s="1" t="str">
        <f>_xlfn.XLOOKUP(Budget!$C18,Actuals!$J$5:$J$13,Actuals!$K$5:$K$13)</f>
        <v>Expense</v>
      </c>
    </row>
    <row r="19" spans="2:5" ht="15.6" x14ac:dyDescent="0.3">
      <c r="B19" s="1" t="s">
        <v>48</v>
      </c>
      <c r="C19" s="1" t="s">
        <v>6</v>
      </c>
      <c r="D19" s="14">
        <v>300</v>
      </c>
      <c r="E19" s="1" t="str">
        <f>_xlfn.XLOOKUP(Budget!$C19,Actuals!$J$5:$J$13,Actuals!$K$5:$K$13)</f>
        <v>Expense</v>
      </c>
    </row>
    <row r="20" spans="2:5" ht="15.6" x14ac:dyDescent="0.3">
      <c r="B20" s="1" t="s">
        <v>48</v>
      </c>
      <c r="C20" s="1" t="s">
        <v>25</v>
      </c>
      <c r="D20" s="14">
        <v>2200</v>
      </c>
      <c r="E20" s="1" t="str">
        <f>_xlfn.XLOOKUP(Budget!$C20,Actuals!$J$5:$J$13,Actuals!$K$5:$K$13)</f>
        <v>Income</v>
      </c>
    </row>
    <row r="21" spans="2:5" ht="15.6" x14ac:dyDescent="0.3">
      <c r="B21" s="1" t="s">
        <v>48</v>
      </c>
      <c r="C21" s="1" t="s">
        <v>28</v>
      </c>
      <c r="D21" s="14">
        <v>500</v>
      </c>
      <c r="E21" s="1" t="str">
        <f>_xlfn.XLOOKUP(Budget!$C21,Actuals!$J$5:$J$13,Actuals!$K$5:$K$13)</f>
        <v>Income</v>
      </c>
    </row>
    <row r="22" spans="2:5" ht="15.6" x14ac:dyDescent="0.3">
      <c r="B22" s="1" t="s">
        <v>48</v>
      </c>
      <c r="C22" s="1" t="s">
        <v>30</v>
      </c>
      <c r="D22" s="14">
        <v>100</v>
      </c>
      <c r="E22" s="1" t="str">
        <f>_xlfn.XLOOKUP(Budget!$C22,Actuals!$J$5:$J$13,Actuals!$K$5:$K$13)</f>
        <v>Income</v>
      </c>
    </row>
    <row r="23" spans="2:5" ht="15.6" x14ac:dyDescent="0.3">
      <c r="B23" s="1" t="s">
        <v>49</v>
      </c>
      <c r="C23" s="1" t="s">
        <v>1</v>
      </c>
      <c r="D23" s="14">
        <v>850</v>
      </c>
      <c r="E23" s="1" t="str">
        <f>_xlfn.XLOOKUP(Budget!$C23,Actuals!$J$5:$J$13,Actuals!$K$5:$K$13)</f>
        <v>Expense</v>
      </c>
    </row>
    <row r="24" spans="2:5" ht="15.6" x14ac:dyDescent="0.3">
      <c r="B24" s="1" t="s">
        <v>49</v>
      </c>
      <c r="C24" s="1" t="s">
        <v>4</v>
      </c>
      <c r="D24" s="14">
        <v>200</v>
      </c>
      <c r="E24" s="1" t="str">
        <f>_xlfn.XLOOKUP(Budget!$C24,Actuals!$J$5:$J$13,Actuals!$K$5:$K$13)</f>
        <v>Expense</v>
      </c>
    </row>
    <row r="25" spans="2:5" ht="15.6" x14ac:dyDescent="0.3">
      <c r="B25" s="1" t="s">
        <v>49</v>
      </c>
      <c r="C25" s="1" t="s">
        <v>2</v>
      </c>
      <c r="D25" s="14">
        <v>75</v>
      </c>
      <c r="E25" s="1" t="str">
        <f>_xlfn.XLOOKUP(Budget!$C25,Actuals!$J$5:$J$13,Actuals!$K$5:$K$13)</f>
        <v>Expense</v>
      </c>
    </row>
    <row r="26" spans="2:5" ht="15.6" x14ac:dyDescent="0.3">
      <c r="B26" s="1" t="s">
        <v>49</v>
      </c>
      <c r="C26" s="1" t="s">
        <v>20</v>
      </c>
      <c r="D26" s="14">
        <v>550</v>
      </c>
      <c r="E26" s="1" t="str">
        <f>_xlfn.XLOOKUP(Budget!$C26,Actuals!$J$5:$J$13,Actuals!$K$5:$K$13)</f>
        <v>Expense</v>
      </c>
    </row>
    <row r="27" spans="2:5" ht="15.6" x14ac:dyDescent="0.3">
      <c r="B27" s="1" t="s">
        <v>49</v>
      </c>
      <c r="C27" s="1" t="s">
        <v>5</v>
      </c>
      <c r="D27" s="14">
        <v>400</v>
      </c>
      <c r="E27" s="1" t="str">
        <f>_xlfn.XLOOKUP(Budget!$C27,Actuals!$J$5:$J$13,Actuals!$K$5:$K$13)</f>
        <v>Expense</v>
      </c>
    </row>
    <row r="28" spans="2:5" ht="15.6" x14ac:dyDescent="0.3">
      <c r="B28" s="1" t="s">
        <v>49</v>
      </c>
      <c r="C28" s="1" t="s">
        <v>6</v>
      </c>
      <c r="D28" s="14">
        <v>300</v>
      </c>
      <c r="E28" s="1" t="str">
        <f>_xlfn.XLOOKUP(Budget!$C28,Actuals!$J$5:$J$13,Actuals!$K$5:$K$13)</f>
        <v>Expense</v>
      </c>
    </row>
    <row r="29" spans="2:5" ht="15.6" x14ac:dyDescent="0.3">
      <c r="B29" s="1" t="s">
        <v>49</v>
      </c>
      <c r="C29" s="1" t="s">
        <v>25</v>
      </c>
      <c r="D29" s="14">
        <v>2200</v>
      </c>
      <c r="E29" s="1" t="str">
        <f>_xlfn.XLOOKUP(Budget!$C29,Actuals!$J$5:$J$13,Actuals!$K$5:$K$13)</f>
        <v>Income</v>
      </c>
    </row>
    <row r="30" spans="2:5" ht="15.6" x14ac:dyDescent="0.3">
      <c r="B30" s="1" t="s">
        <v>49</v>
      </c>
      <c r="C30" s="1" t="s">
        <v>28</v>
      </c>
      <c r="D30" s="14">
        <v>500</v>
      </c>
      <c r="E30" s="1" t="str">
        <f>_xlfn.XLOOKUP(Budget!$C30,Actuals!$J$5:$J$13,Actuals!$K$5:$K$13)</f>
        <v>Income</v>
      </c>
    </row>
    <row r="31" spans="2:5" ht="15.6" x14ac:dyDescent="0.3">
      <c r="B31" s="1" t="s">
        <v>49</v>
      </c>
      <c r="C31" s="1" t="s">
        <v>30</v>
      </c>
      <c r="D31" s="14">
        <v>100</v>
      </c>
      <c r="E31" s="1" t="str">
        <f>_xlfn.XLOOKUP(Budget!$C31,Actuals!$J$5:$J$13,Actuals!$K$5:$K$13)</f>
        <v>Income</v>
      </c>
    </row>
    <row r="32" spans="2:5" ht="15.6" x14ac:dyDescent="0.3">
      <c r="B32" s="1" t="s">
        <v>50</v>
      </c>
      <c r="C32" s="1" t="s">
        <v>1</v>
      </c>
      <c r="D32" s="14">
        <v>850</v>
      </c>
      <c r="E32" s="1" t="str">
        <f>_xlfn.XLOOKUP(Budget!$C32,Actuals!$J$5:$J$13,Actuals!$K$5:$K$13)</f>
        <v>Expense</v>
      </c>
    </row>
    <row r="33" spans="2:5" ht="15.6" x14ac:dyDescent="0.3">
      <c r="B33" s="1" t="s">
        <v>50</v>
      </c>
      <c r="C33" s="1" t="s">
        <v>4</v>
      </c>
      <c r="D33" s="14">
        <v>200</v>
      </c>
      <c r="E33" s="1" t="str">
        <f>_xlfn.XLOOKUP(Budget!$C33,Actuals!$J$5:$J$13,Actuals!$K$5:$K$13)</f>
        <v>Expense</v>
      </c>
    </row>
    <row r="34" spans="2:5" ht="15.6" x14ac:dyDescent="0.3">
      <c r="B34" s="1" t="s">
        <v>50</v>
      </c>
      <c r="C34" s="1" t="s">
        <v>2</v>
      </c>
      <c r="D34" s="14">
        <v>75</v>
      </c>
      <c r="E34" s="1" t="str">
        <f>_xlfn.XLOOKUP(Budget!$C34,Actuals!$J$5:$J$13,Actuals!$K$5:$K$13)</f>
        <v>Expense</v>
      </c>
    </row>
    <row r="35" spans="2:5" ht="15.6" x14ac:dyDescent="0.3">
      <c r="B35" s="1" t="s">
        <v>50</v>
      </c>
      <c r="C35" s="1" t="s">
        <v>20</v>
      </c>
      <c r="D35" s="14">
        <v>550</v>
      </c>
      <c r="E35" s="1" t="str">
        <f>_xlfn.XLOOKUP(Budget!$C35,Actuals!$J$5:$J$13,Actuals!$K$5:$K$13)</f>
        <v>Expense</v>
      </c>
    </row>
    <row r="36" spans="2:5" ht="15.6" x14ac:dyDescent="0.3">
      <c r="B36" s="1" t="s">
        <v>50</v>
      </c>
      <c r="C36" s="1" t="s">
        <v>5</v>
      </c>
      <c r="D36" s="14">
        <v>400</v>
      </c>
      <c r="E36" s="1" t="str">
        <f>_xlfn.XLOOKUP(Budget!$C36,Actuals!$J$5:$J$13,Actuals!$K$5:$K$13)</f>
        <v>Expense</v>
      </c>
    </row>
    <row r="37" spans="2:5" ht="15.6" x14ac:dyDescent="0.3">
      <c r="B37" s="1" t="s">
        <v>50</v>
      </c>
      <c r="C37" s="1" t="s">
        <v>6</v>
      </c>
      <c r="D37" s="14">
        <v>300</v>
      </c>
      <c r="E37" s="1" t="str">
        <f>_xlfn.XLOOKUP(Budget!$C37,Actuals!$J$5:$J$13,Actuals!$K$5:$K$13)</f>
        <v>Expense</v>
      </c>
    </row>
    <row r="38" spans="2:5" ht="15.6" x14ac:dyDescent="0.3">
      <c r="B38" s="1" t="s">
        <v>50</v>
      </c>
      <c r="C38" s="1" t="s">
        <v>25</v>
      </c>
      <c r="D38" s="14">
        <v>2200</v>
      </c>
      <c r="E38" s="1" t="str">
        <f>_xlfn.XLOOKUP(Budget!$C38,Actuals!$J$5:$J$13,Actuals!$K$5:$K$13)</f>
        <v>Income</v>
      </c>
    </row>
    <row r="39" spans="2:5" ht="15.6" x14ac:dyDescent="0.3">
      <c r="B39" s="1" t="s">
        <v>50</v>
      </c>
      <c r="C39" s="1" t="s">
        <v>28</v>
      </c>
      <c r="D39" s="14">
        <v>500</v>
      </c>
      <c r="E39" s="1" t="str">
        <f>_xlfn.XLOOKUP(Budget!$C39,Actuals!$J$5:$J$13,Actuals!$K$5:$K$13)</f>
        <v>Income</v>
      </c>
    </row>
    <row r="40" spans="2:5" ht="15.6" x14ac:dyDescent="0.3">
      <c r="B40" s="1" t="s">
        <v>50</v>
      </c>
      <c r="C40" s="1" t="s">
        <v>30</v>
      </c>
      <c r="D40" s="14">
        <v>100</v>
      </c>
      <c r="E40" s="1" t="str">
        <f>_xlfn.XLOOKUP(Budget!$C40,Actuals!$J$5:$J$13,Actuals!$K$5:$K$13)</f>
        <v>Income</v>
      </c>
    </row>
    <row r="41" spans="2:5" ht="15.6" x14ac:dyDescent="0.3">
      <c r="B41" s="1" t="s">
        <v>51</v>
      </c>
      <c r="C41" s="1" t="s">
        <v>1</v>
      </c>
      <c r="D41" s="14">
        <v>850</v>
      </c>
      <c r="E41" s="1" t="str">
        <f>_xlfn.XLOOKUP(Budget!$C41,Actuals!$J$5:$J$13,Actuals!$K$5:$K$13)</f>
        <v>Expense</v>
      </c>
    </row>
    <row r="42" spans="2:5" ht="15.6" x14ac:dyDescent="0.3">
      <c r="B42" s="1" t="s">
        <v>51</v>
      </c>
      <c r="C42" s="1" t="s">
        <v>4</v>
      </c>
      <c r="D42" s="14">
        <v>200</v>
      </c>
      <c r="E42" s="1" t="str">
        <f>_xlfn.XLOOKUP(Budget!$C42,Actuals!$J$5:$J$13,Actuals!$K$5:$K$13)</f>
        <v>Expense</v>
      </c>
    </row>
    <row r="43" spans="2:5" ht="15.6" x14ac:dyDescent="0.3">
      <c r="B43" s="1" t="s">
        <v>51</v>
      </c>
      <c r="C43" s="1" t="s">
        <v>2</v>
      </c>
      <c r="D43" s="14">
        <v>75</v>
      </c>
      <c r="E43" s="1" t="str">
        <f>_xlfn.XLOOKUP(Budget!$C43,Actuals!$J$5:$J$13,Actuals!$K$5:$K$13)</f>
        <v>Expense</v>
      </c>
    </row>
    <row r="44" spans="2:5" ht="15.6" x14ac:dyDescent="0.3">
      <c r="B44" s="1" t="s">
        <v>51</v>
      </c>
      <c r="C44" s="1" t="s">
        <v>20</v>
      </c>
      <c r="D44" s="14">
        <v>550</v>
      </c>
      <c r="E44" s="1" t="str">
        <f>_xlfn.XLOOKUP(Budget!$C44,Actuals!$J$5:$J$13,Actuals!$K$5:$K$13)</f>
        <v>Expense</v>
      </c>
    </row>
    <row r="45" spans="2:5" ht="15.6" x14ac:dyDescent="0.3">
      <c r="B45" s="1" t="s">
        <v>51</v>
      </c>
      <c r="C45" s="1" t="s">
        <v>5</v>
      </c>
      <c r="D45" s="14">
        <v>400</v>
      </c>
      <c r="E45" s="1" t="str">
        <f>_xlfn.XLOOKUP(Budget!$C45,Actuals!$J$5:$J$13,Actuals!$K$5:$K$13)</f>
        <v>Expense</v>
      </c>
    </row>
    <row r="46" spans="2:5" ht="15.6" x14ac:dyDescent="0.3">
      <c r="B46" s="1" t="s">
        <v>51</v>
      </c>
      <c r="C46" s="1" t="s">
        <v>6</v>
      </c>
      <c r="D46" s="14">
        <v>300</v>
      </c>
      <c r="E46" s="1" t="str">
        <f>_xlfn.XLOOKUP(Budget!$C46,Actuals!$J$5:$J$13,Actuals!$K$5:$K$13)</f>
        <v>Expense</v>
      </c>
    </row>
    <row r="47" spans="2:5" ht="15.6" x14ac:dyDescent="0.3">
      <c r="B47" s="1" t="s">
        <v>51</v>
      </c>
      <c r="C47" s="1" t="s">
        <v>25</v>
      </c>
      <c r="D47" s="14">
        <v>2200</v>
      </c>
      <c r="E47" s="1" t="str">
        <f>_xlfn.XLOOKUP(Budget!$C47,Actuals!$J$5:$J$13,Actuals!$K$5:$K$13)</f>
        <v>Income</v>
      </c>
    </row>
    <row r="48" spans="2:5" ht="15.6" x14ac:dyDescent="0.3">
      <c r="B48" s="1" t="s">
        <v>51</v>
      </c>
      <c r="C48" s="1" t="s">
        <v>28</v>
      </c>
      <c r="D48" s="14">
        <v>500</v>
      </c>
      <c r="E48" s="1" t="str">
        <f>_xlfn.XLOOKUP(Budget!$C48,Actuals!$J$5:$J$13,Actuals!$K$5:$K$13)</f>
        <v>Income</v>
      </c>
    </row>
    <row r="49" spans="2:5" ht="15.6" x14ac:dyDescent="0.3">
      <c r="B49" s="1" t="s">
        <v>51</v>
      </c>
      <c r="C49" s="1" t="s">
        <v>30</v>
      </c>
      <c r="D49" s="14">
        <v>100</v>
      </c>
      <c r="E49" s="1" t="str">
        <f>_xlfn.XLOOKUP(Budget!$C49,Actuals!$J$5:$J$13,Actuals!$K$5:$K$13)</f>
        <v>Income</v>
      </c>
    </row>
    <row r="50" spans="2:5" ht="15.6" x14ac:dyDescent="0.3">
      <c r="B50" s="1" t="s">
        <v>52</v>
      </c>
      <c r="C50" s="1" t="s">
        <v>1</v>
      </c>
      <c r="D50" s="14">
        <v>850</v>
      </c>
      <c r="E50" s="1" t="str">
        <f>_xlfn.XLOOKUP(Budget!$C50,Actuals!$J$5:$J$13,Actuals!$K$5:$K$13)</f>
        <v>Expense</v>
      </c>
    </row>
    <row r="51" spans="2:5" ht="15.6" x14ac:dyDescent="0.3">
      <c r="B51" s="1" t="s">
        <v>52</v>
      </c>
      <c r="C51" s="1" t="s">
        <v>4</v>
      </c>
      <c r="D51" s="14">
        <v>200</v>
      </c>
      <c r="E51" s="1" t="str">
        <f>_xlfn.XLOOKUP(Budget!$C51,Actuals!$J$5:$J$13,Actuals!$K$5:$K$13)</f>
        <v>Expense</v>
      </c>
    </row>
    <row r="52" spans="2:5" ht="15.6" x14ac:dyDescent="0.3">
      <c r="B52" s="1" t="s">
        <v>52</v>
      </c>
      <c r="C52" s="1" t="s">
        <v>2</v>
      </c>
      <c r="D52" s="14">
        <v>75</v>
      </c>
      <c r="E52" s="1" t="str">
        <f>_xlfn.XLOOKUP(Budget!$C52,Actuals!$J$5:$J$13,Actuals!$K$5:$K$13)</f>
        <v>Expense</v>
      </c>
    </row>
    <row r="53" spans="2:5" ht="15.6" x14ac:dyDescent="0.3">
      <c r="B53" s="1" t="s">
        <v>52</v>
      </c>
      <c r="C53" s="1" t="s">
        <v>20</v>
      </c>
      <c r="D53" s="14">
        <v>550</v>
      </c>
      <c r="E53" s="1" t="str">
        <f>_xlfn.XLOOKUP(Budget!$C53,Actuals!$J$5:$J$13,Actuals!$K$5:$K$13)</f>
        <v>Expense</v>
      </c>
    </row>
    <row r="54" spans="2:5" ht="15.6" x14ac:dyDescent="0.3">
      <c r="B54" s="1" t="s">
        <v>52</v>
      </c>
      <c r="C54" s="1" t="s">
        <v>5</v>
      </c>
      <c r="D54" s="14">
        <v>400</v>
      </c>
      <c r="E54" s="1" t="str">
        <f>_xlfn.XLOOKUP(Budget!$C54,Actuals!$J$5:$J$13,Actuals!$K$5:$K$13)</f>
        <v>Expense</v>
      </c>
    </row>
    <row r="55" spans="2:5" ht="15.6" x14ac:dyDescent="0.3">
      <c r="B55" s="1" t="s">
        <v>52</v>
      </c>
      <c r="C55" s="1" t="s">
        <v>6</v>
      </c>
      <c r="D55" s="14">
        <v>300</v>
      </c>
      <c r="E55" s="1" t="str">
        <f>_xlfn.XLOOKUP(Budget!$C55,Actuals!$J$5:$J$13,Actuals!$K$5:$K$13)</f>
        <v>Expense</v>
      </c>
    </row>
    <row r="56" spans="2:5" ht="15.6" x14ac:dyDescent="0.3">
      <c r="B56" s="1" t="s">
        <v>52</v>
      </c>
      <c r="C56" s="1" t="s">
        <v>25</v>
      </c>
      <c r="D56" s="14">
        <v>2200</v>
      </c>
      <c r="E56" s="1" t="str">
        <f>_xlfn.XLOOKUP(Budget!$C56,Actuals!$J$5:$J$13,Actuals!$K$5:$K$13)</f>
        <v>Income</v>
      </c>
    </row>
    <row r="57" spans="2:5" ht="15.6" x14ac:dyDescent="0.3">
      <c r="B57" s="1" t="s">
        <v>52</v>
      </c>
      <c r="C57" s="1" t="s">
        <v>28</v>
      </c>
      <c r="D57" s="14">
        <v>500</v>
      </c>
      <c r="E57" s="1" t="str">
        <f>_xlfn.XLOOKUP(Budget!$C57,Actuals!$J$5:$J$13,Actuals!$K$5:$K$13)</f>
        <v>Income</v>
      </c>
    </row>
    <row r="58" spans="2:5" ht="15.6" x14ac:dyDescent="0.3">
      <c r="B58" s="1" t="s">
        <v>52</v>
      </c>
      <c r="C58" s="1" t="s">
        <v>30</v>
      </c>
      <c r="D58" s="14">
        <v>100</v>
      </c>
      <c r="E58" s="1" t="str">
        <f>_xlfn.XLOOKUP(Budget!$C58,Actuals!$J$5:$J$13,Actuals!$K$5:$K$13)</f>
        <v>Income</v>
      </c>
    </row>
    <row r="59" spans="2:5" ht="15.6" x14ac:dyDescent="0.3">
      <c r="B59" s="1" t="s">
        <v>53</v>
      </c>
      <c r="C59" s="1" t="s">
        <v>1</v>
      </c>
      <c r="D59" s="14">
        <v>850</v>
      </c>
      <c r="E59" s="1" t="str">
        <f>_xlfn.XLOOKUP(Budget!$C59,Actuals!$J$5:$J$13,Actuals!$K$5:$K$13)</f>
        <v>Expense</v>
      </c>
    </row>
    <row r="60" spans="2:5" ht="15.6" x14ac:dyDescent="0.3">
      <c r="B60" s="1" t="s">
        <v>53</v>
      </c>
      <c r="C60" s="1" t="s">
        <v>4</v>
      </c>
      <c r="D60" s="14">
        <v>200</v>
      </c>
      <c r="E60" s="1" t="str">
        <f>_xlfn.XLOOKUP(Budget!$C60,Actuals!$J$5:$J$13,Actuals!$K$5:$K$13)</f>
        <v>Expense</v>
      </c>
    </row>
    <row r="61" spans="2:5" ht="15.6" x14ac:dyDescent="0.3">
      <c r="B61" s="1" t="s">
        <v>53</v>
      </c>
      <c r="C61" s="1" t="s">
        <v>2</v>
      </c>
      <c r="D61" s="14">
        <v>75</v>
      </c>
      <c r="E61" s="1" t="str">
        <f>_xlfn.XLOOKUP(Budget!$C61,Actuals!$J$5:$J$13,Actuals!$K$5:$K$13)</f>
        <v>Expense</v>
      </c>
    </row>
    <row r="62" spans="2:5" ht="15.6" x14ac:dyDescent="0.3">
      <c r="B62" s="1" t="s">
        <v>53</v>
      </c>
      <c r="C62" s="1" t="s">
        <v>20</v>
      </c>
      <c r="D62" s="14">
        <v>550</v>
      </c>
      <c r="E62" s="1" t="str">
        <f>_xlfn.XLOOKUP(Budget!$C62,Actuals!$J$5:$J$13,Actuals!$K$5:$K$13)</f>
        <v>Expense</v>
      </c>
    </row>
    <row r="63" spans="2:5" ht="15.6" x14ac:dyDescent="0.3">
      <c r="B63" s="1" t="s">
        <v>53</v>
      </c>
      <c r="C63" s="1" t="s">
        <v>5</v>
      </c>
      <c r="D63" s="14">
        <v>400</v>
      </c>
      <c r="E63" s="1" t="str">
        <f>_xlfn.XLOOKUP(Budget!$C63,Actuals!$J$5:$J$13,Actuals!$K$5:$K$13)</f>
        <v>Expense</v>
      </c>
    </row>
    <row r="64" spans="2:5" ht="15.6" x14ac:dyDescent="0.3">
      <c r="B64" s="1" t="s">
        <v>53</v>
      </c>
      <c r="C64" s="1" t="s">
        <v>6</v>
      </c>
      <c r="D64" s="14">
        <v>300</v>
      </c>
      <c r="E64" s="1" t="str">
        <f>_xlfn.XLOOKUP(Budget!$C64,Actuals!$J$5:$J$13,Actuals!$K$5:$K$13)</f>
        <v>Expense</v>
      </c>
    </row>
    <row r="65" spans="2:5" ht="15.6" x14ac:dyDescent="0.3">
      <c r="B65" s="1" t="s">
        <v>53</v>
      </c>
      <c r="C65" s="1" t="s">
        <v>25</v>
      </c>
      <c r="D65" s="14">
        <v>2200</v>
      </c>
      <c r="E65" s="1" t="str">
        <f>_xlfn.XLOOKUP(Budget!$C65,Actuals!$J$5:$J$13,Actuals!$K$5:$K$13)</f>
        <v>Income</v>
      </c>
    </row>
    <row r="66" spans="2:5" ht="15.6" x14ac:dyDescent="0.3">
      <c r="B66" s="1" t="s">
        <v>53</v>
      </c>
      <c r="C66" s="1" t="s">
        <v>28</v>
      </c>
      <c r="D66" s="14">
        <v>500</v>
      </c>
      <c r="E66" s="1" t="str">
        <f>_xlfn.XLOOKUP(Budget!$C66,Actuals!$J$5:$J$13,Actuals!$K$5:$K$13)</f>
        <v>Income</v>
      </c>
    </row>
    <row r="67" spans="2:5" ht="15.6" x14ac:dyDescent="0.3">
      <c r="B67" s="1" t="s">
        <v>53</v>
      </c>
      <c r="C67" s="1" t="s">
        <v>30</v>
      </c>
      <c r="D67" s="14">
        <v>100</v>
      </c>
      <c r="E67" s="1" t="str">
        <f>_xlfn.XLOOKUP(Budget!$C67,Actuals!$J$5:$J$13,Actuals!$K$5:$K$13)</f>
        <v>Income</v>
      </c>
    </row>
    <row r="68" spans="2:5" ht="15.6" x14ac:dyDescent="0.3">
      <c r="B68" s="1" t="s">
        <v>54</v>
      </c>
      <c r="C68" s="1" t="s">
        <v>1</v>
      </c>
      <c r="D68" s="14">
        <v>850</v>
      </c>
      <c r="E68" s="1" t="str">
        <f>_xlfn.XLOOKUP(Budget!$C68,Actuals!$J$5:$J$13,Actuals!$K$5:$K$13)</f>
        <v>Expense</v>
      </c>
    </row>
    <row r="69" spans="2:5" ht="15.6" x14ac:dyDescent="0.3">
      <c r="B69" s="1" t="s">
        <v>54</v>
      </c>
      <c r="C69" s="1" t="s">
        <v>4</v>
      </c>
      <c r="D69" s="14">
        <v>200</v>
      </c>
      <c r="E69" s="1" t="str">
        <f>_xlfn.XLOOKUP(Budget!$C69,Actuals!$J$5:$J$13,Actuals!$K$5:$K$13)</f>
        <v>Expense</v>
      </c>
    </row>
    <row r="70" spans="2:5" ht="15.6" x14ac:dyDescent="0.3">
      <c r="B70" s="1" t="s">
        <v>54</v>
      </c>
      <c r="C70" s="1" t="s">
        <v>2</v>
      </c>
      <c r="D70" s="14">
        <v>75</v>
      </c>
      <c r="E70" s="1" t="str">
        <f>_xlfn.XLOOKUP(Budget!$C70,Actuals!$J$5:$J$13,Actuals!$K$5:$K$13)</f>
        <v>Expense</v>
      </c>
    </row>
    <row r="71" spans="2:5" ht="15.6" x14ac:dyDescent="0.3">
      <c r="B71" s="1" t="s">
        <v>54</v>
      </c>
      <c r="C71" s="1" t="s">
        <v>20</v>
      </c>
      <c r="D71" s="14">
        <v>550</v>
      </c>
      <c r="E71" s="1" t="str">
        <f>_xlfn.XLOOKUP(Budget!$C71,Actuals!$J$5:$J$13,Actuals!$K$5:$K$13)</f>
        <v>Expense</v>
      </c>
    </row>
    <row r="72" spans="2:5" ht="15.6" x14ac:dyDescent="0.3">
      <c r="B72" s="1" t="s">
        <v>54</v>
      </c>
      <c r="C72" s="1" t="s">
        <v>5</v>
      </c>
      <c r="D72" s="14">
        <v>400</v>
      </c>
      <c r="E72" s="1" t="str">
        <f>_xlfn.XLOOKUP(Budget!$C72,Actuals!$J$5:$J$13,Actuals!$K$5:$K$13)</f>
        <v>Expense</v>
      </c>
    </row>
    <row r="73" spans="2:5" ht="15.6" x14ac:dyDescent="0.3">
      <c r="B73" s="1" t="s">
        <v>54</v>
      </c>
      <c r="C73" s="1" t="s">
        <v>6</v>
      </c>
      <c r="D73" s="14">
        <v>300</v>
      </c>
      <c r="E73" s="1" t="str">
        <f>_xlfn.XLOOKUP(Budget!$C73,Actuals!$J$5:$J$13,Actuals!$K$5:$K$13)</f>
        <v>Expense</v>
      </c>
    </row>
    <row r="74" spans="2:5" ht="15.6" x14ac:dyDescent="0.3">
      <c r="B74" s="1" t="s">
        <v>54</v>
      </c>
      <c r="C74" s="1" t="s">
        <v>25</v>
      </c>
      <c r="D74" s="14">
        <v>2200</v>
      </c>
      <c r="E74" s="1" t="str">
        <f>_xlfn.XLOOKUP(Budget!$C74,Actuals!$J$5:$J$13,Actuals!$K$5:$K$13)</f>
        <v>Income</v>
      </c>
    </row>
    <row r="75" spans="2:5" ht="15.6" x14ac:dyDescent="0.3">
      <c r="B75" s="1" t="s">
        <v>54</v>
      </c>
      <c r="C75" s="1" t="s">
        <v>28</v>
      </c>
      <c r="D75" s="14">
        <v>500</v>
      </c>
      <c r="E75" s="1" t="str">
        <f>_xlfn.XLOOKUP(Budget!$C75,Actuals!$J$5:$J$13,Actuals!$K$5:$K$13)</f>
        <v>Income</v>
      </c>
    </row>
    <row r="76" spans="2:5" ht="15.6" x14ac:dyDescent="0.3">
      <c r="B76" s="1" t="s">
        <v>54</v>
      </c>
      <c r="C76" s="1" t="s">
        <v>30</v>
      </c>
      <c r="D76" s="14">
        <v>100</v>
      </c>
      <c r="E76" s="1" t="str">
        <f>_xlfn.XLOOKUP(Budget!$C76,Actuals!$J$5:$J$13,Actuals!$K$5:$K$13)</f>
        <v>Income</v>
      </c>
    </row>
    <row r="77" spans="2:5" ht="15.6" x14ac:dyDescent="0.3">
      <c r="B77" s="1" t="s">
        <v>55</v>
      </c>
      <c r="C77" s="1" t="s">
        <v>1</v>
      </c>
      <c r="D77" s="14">
        <v>850</v>
      </c>
      <c r="E77" s="1" t="str">
        <f>_xlfn.XLOOKUP(Budget!$C77,Actuals!$J$5:$J$13,Actuals!$K$5:$K$13)</f>
        <v>Expense</v>
      </c>
    </row>
    <row r="78" spans="2:5" ht="15.6" x14ac:dyDescent="0.3">
      <c r="B78" s="1" t="s">
        <v>55</v>
      </c>
      <c r="C78" s="1" t="s">
        <v>4</v>
      </c>
      <c r="D78" s="14">
        <v>200</v>
      </c>
      <c r="E78" s="1" t="str">
        <f>_xlfn.XLOOKUP(Budget!$C78,Actuals!$J$5:$J$13,Actuals!$K$5:$K$13)</f>
        <v>Expense</v>
      </c>
    </row>
    <row r="79" spans="2:5" ht="15.6" x14ac:dyDescent="0.3">
      <c r="B79" s="1" t="s">
        <v>55</v>
      </c>
      <c r="C79" s="1" t="s">
        <v>2</v>
      </c>
      <c r="D79" s="14">
        <v>75</v>
      </c>
      <c r="E79" s="1" t="str">
        <f>_xlfn.XLOOKUP(Budget!$C79,Actuals!$J$5:$J$13,Actuals!$K$5:$K$13)</f>
        <v>Expense</v>
      </c>
    </row>
    <row r="80" spans="2:5" ht="15.6" x14ac:dyDescent="0.3">
      <c r="B80" s="1" t="s">
        <v>55</v>
      </c>
      <c r="C80" s="1" t="s">
        <v>20</v>
      </c>
      <c r="D80" s="14">
        <v>550</v>
      </c>
      <c r="E80" s="1" t="str">
        <f>_xlfn.XLOOKUP(Budget!$C80,Actuals!$J$5:$J$13,Actuals!$K$5:$K$13)</f>
        <v>Expense</v>
      </c>
    </row>
    <row r="81" spans="2:5" ht="15.6" x14ac:dyDescent="0.3">
      <c r="B81" s="1" t="s">
        <v>55</v>
      </c>
      <c r="C81" s="1" t="s">
        <v>5</v>
      </c>
      <c r="D81" s="14">
        <v>400</v>
      </c>
      <c r="E81" s="1" t="str">
        <f>_xlfn.XLOOKUP(Budget!$C81,Actuals!$J$5:$J$13,Actuals!$K$5:$K$13)</f>
        <v>Expense</v>
      </c>
    </row>
    <row r="82" spans="2:5" ht="15.6" x14ac:dyDescent="0.3">
      <c r="B82" s="1" t="s">
        <v>55</v>
      </c>
      <c r="C82" s="1" t="s">
        <v>6</v>
      </c>
      <c r="D82" s="14">
        <v>300</v>
      </c>
      <c r="E82" s="1" t="str">
        <f>_xlfn.XLOOKUP(Budget!$C82,Actuals!$J$5:$J$13,Actuals!$K$5:$K$13)</f>
        <v>Expense</v>
      </c>
    </row>
    <row r="83" spans="2:5" ht="15.6" x14ac:dyDescent="0.3">
      <c r="B83" s="1" t="s">
        <v>55</v>
      </c>
      <c r="C83" s="1" t="s">
        <v>25</v>
      </c>
      <c r="D83" s="14">
        <v>2200</v>
      </c>
      <c r="E83" s="1" t="str">
        <f>_xlfn.XLOOKUP(Budget!$C83,Actuals!$J$5:$J$13,Actuals!$K$5:$K$13)</f>
        <v>Income</v>
      </c>
    </row>
    <row r="84" spans="2:5" ht="15.6" x14ac:dyDescent="0.3">
      <c r="B84" s="1" t="s">
        <v>55</v>
      </c>
      <c r="C84" s="1" t="s">
        <v>28</v>
      </c>
      <c r="D84" s="14">
        <v>500</v>
      </c>
      <c r="E84" s="1" t="str">
        <f>_xlfn.XLOOKUP(Budget!$C84,Actuals!$J$5:$J$13,Actuals!$K$5:$K$13)</f>
        <v>Income</v>
      </c>
    </row>
    <row r="85" spans="2:5" ht="15.6" x14ac:dyDescent="0.3">
      <c r="B85" s="1" t="s">
        <v>55</v>
      </c>
      <c r="C85" s="1" t="s">
        <v>30</v>
      </c>
      <c r="D85" s="14">
        <v>100</v>
      </c>
      <c r="E85" s="1" t="str">
        <f>_xlfn.XLOOKUP(Budget!$C85,Actuals!$J$5:$J$13,Actuals!$K$5:$K$13)</f>
        <v>Income</v>
      </c>
    </row>
    <row r="86" spans="2:5" ht="15.6" x14ac:dyDescent="0.3">
      <c r="B86" s="1" t="s">
        <v>56</v>
      </c>
      <c r="C86" s="1" t="s">
        <v>1</v>
      </c>
      <c r="D86" s="14">
        <v>850</v>
      </c>
      <c r="E86" s="1" t="str">
        <f>_xlfn.XLOOKUP(Budget!$C86,Actuals!$J$5:$J$13,Actuals!$K$5:$K$13)</f>
        <v>Expense</v>
      </c>
    </row>
    <row r="87" spans="2:5" ht="15.6" x14ac:dyDescent="0.3">
      <c r="B87" s="1" t="s">
        <v>56</v>
      </c>
      <c r="C87" s="1" t="s">
        <v>4</v>
      </c>
      <c r="D87" s="14">
        <v>200</v>
      </c>
      <c r="E87" s="1" t="str">
        <f>_xlfn.XLOOKUP(Budget!$C87,Actuals!$J$5:$J$13,Actuals!$K$5:$K$13)</f>
        <v>Expense</v>
      </c>
    </row>
    <row r="88" spans="2:5" ht="15.6" x14ac:dyDescent="0.3">
      <c r="B88" s="1" t="s">
        <v>56</v>
      </c>
      <c r="C88" s="1" t="s">
        <v>2</v>
      </c>
      <c r="D88" s="14">
        <v>75</v>
      </c>
      <c r="E88" s="1" t="str">
        <f>_xlfn.XLOOKUP(Budget!$C88,Actuals!$J$5:$J$13,Actuals!$K$5:$K$13)</f>
        <v>Expense</v>
      </c>
    </row>
    <row r="89" spans="2:5" ht="15.6" x14ac:dyDescent="0.3">
      <c r="B89" s="1" t="s">
        <v>56</v>
      </c>
      <c r="C89" s="1" t="s">
        <v>20</v>
      </c>
      <c r="D89" s="14">
        <v>550</v>
      </c>
      <c r="E89" s="1" t="str">
        <f>_xlfn.XLOOKUP(Budget!$C89,Actuals!$J$5:$J$13,Actuals!$K$5:$K$13)</f>
        <v>Expense</v>
      </c>
    </row>
    <row r="90" spans="2:5" ht="15.6" x14ac:dyDescent="0.3">
      <c r="B90" s="1" t="s">
        <v>56</v>
      </c>
      <c r="C90" s="1" t="s">
        <v>5</v>
      </c>
      <c r="D90" s="14">
        <v>400</v>
      </c>
      <c r="E90" s="1" t="str">
        <f>_xlfn.XLOOKUP(Budget!$C90,Actuals!$J$5:$J$13,Actuals!$K$5:$K$13)</f>
        <v>Expense</v>
      </c>
    </row>
    <row r="91" spans="2:5" ht="15.6" x14ac:dyDescent="0.3">
      <c r="B91" s="1" t="s">
        <v>56</v>
      </c>
      <c r="C91" s="1" t="s">
        <v>6</v>
      </c>
      <c r="D91" s="14">
        <v>300</v>
      </c>
      <c r="E91" s="1" t="str">
        <f>_xlfn.XLOOKUP(Budget!$C91,Actuals!$J$5:$J$13,Actuals!$K$5:$K$13)</f>
        <v>Expense</v>
      </c>
    </row>
    <row r="92" spans="2:5" ht="15.6" x14ac:dyDescent="0.3">
      <c r="B92" s="1" t="s">
        <v>56</v>
      </c>
      <c r="C92" s="1" t="s">
        <v>25</v>
      </c>
      <c r="D92" s="14">
        <v>2200</v>
      </c>
      <c r="E92" s="1" t="str">
        <f>_xlfn.XLOOKUP(Budget!$C92,Actuals!$J$5:$J$13,Actuals!$K$5:$K$13)</f>
        <v>Income</v>
      </c>
    </row>
    <row r="93" spans="2:5" ht="15.6" x14ac:dyDescent="0.3">
      <c r="B93" s="1" t="s">
        <v>56</v>
      </c>
      <c r="C93" s="1" t="s">
        <v>28</v>
      </c>
      <c r="D93" s="14">
        <v>500</v>
      </c>
      <c r="E93" s="1" t="str">
        <f>_xlfn.XLOOKUP(Budget!$C93,Actuals!$J$5:$J$13,Actuals!$K$5:$K$13)</f>
        <v>Income</v>
      </c>
    </row>
    <row r="94" spans="2:5" ht="15.6" x14ac:dyDescent="0.3">
      <c r="B94" s="1" t="s">
        <v>56</v>
      </c>
      <c r="C94" s="1" t="s">
        <v>30</v>
      </c>
      <c r="D94" s="14">
        <v>100</v>
      </c>
      <c r="E94" s="1" t="str">
        <f>_xlfn.XLOOKUP(Budget!$C94,Actuals!$J$5:$J$13,Actuals!$K$5:$K$13)</f>
        <v>Income</v>
      </c>
    </row>
    <row r="95" spans="2:5" ht="15.6" x14ac:dyDescent="0.3">
      <c r="B95" s="1" t="s">
        <v>57</v>
      </c>
      <c r="C95" s="1" t="s">
        <v>1</v>
      </c>
      <c r="D95" s="14">
        <v>850</v>
      </c>
      <c r="E95" s="1" t="str">
        <f>_xlfn.XLOOKUP(Budget!$C95,Actuals!$J$5:$J$13,Actuals!$K$5:$K$13)</f>
        <v>Expense</v>
      </c>
    </row>
    <row r="96" spans="2:5" ht="15.6" x14ac:dyDescent="0.3">
      <c r="B96" s="1" t="s">
        <v>57</v>
      </c>
      <c r="C96" s="1" t="s">
        <v>4</v>
      </c>
      <c r="D96" s="14">
        <v>200</v>
      </c>
      <c r="E96" s="1" t="str">
        <f>_xlfn.XLOOKUP(Budget!$C96,Actuals!$J$5:$J$13,Actuals!$K$5:$K$13)</f>
        <v>Expense</v>
      </c>
    </row>
    <row r="97" spans="2:5" ht="15.6" x14ac:dyDescent="0.3">
      <c r="B97" s="1" t="s">
        <v>57</v>
      </c>
      <c r="C97" s="1" t="s">
        <v>2</v>
      </c>
      <c r="D97" s="14">
        <v>75</v>
      </c>
      <c r="E97" s="1" t="str">
        <f>_xlfn.XLOOKUP(Budget!$C97,Actuals!$J$5:$J$13,Actuals!$K$5:$K$13)</f>
        <v>Expense</v>
      </c>
    </row>
    <row r="98" spans="2:5" ht="15.6" x14ac:dyDescent="0.3">
      <c r="B98" s="1" t="s">
        <v>57</v>
      </c>
      <c r="C98" s="1" t="s">
        <v>20</v>
      </c>
      <c r="D98" s="14">
        <v>550</v>
      </c>
      <c r="E98" s="1" t="str">
        <f>_xlfn.XLOOKUP(Budget!$C98,Actuals!$J$5:$J$13,Actuals!$K$5:$K$13)</f>
        <v>Expense</v>
      </c>
    </row>
    <row r="99" spans="2:5" ht="15.6" x14ac:dyDescent="0.3">
      <c r="B99" s="1" t="s">
        <v>57</v>
      </c>
      <c r="C99" s="1" t="s">
        <v>5</v>
      </c>
      <c r="D99" s="14">
        <v>400</v>
      </c>
      <c r="E99" s="1" t="str">
        <f>_xlfn.XLOOKUP(Budget!$C99,Actuals!$J$5:$J$13,Actuals!$K$5:$K$13)</f>
        <v>Expense</v>
      </c>
    </row>
    <row r="100" spans="2:5" ht="15.6" x14ac:dyDescent="0.3">
      <c r="B100" s="1" t="s">
        <v>57</v>
      </c>
      <c r="C100" s="1" t="s">
        <v>6</v>
      </c>
      <c r="D100" s="14">
        <v>300</v>
      </c>
      <c r="E100" s="1" t="str">
        <f>_xlfn.XLOOKUP(Budget!$C100,Actuals!$J$5:$J$13,Actuals!$K$5:$K$13)</f>
        <v>Expense</v>
      </c>
    </row>
    <row r="101" spans="2:5" ht="15.6" x14ac:dyDescent="0.3">
      <c r="B101" s="1" t="s">
        <v>57</v>
      </c>
      <c r="C101" s="1" t="s">
        <v>25</v>
      </c>
      <c r="D101" s="14">
        <v>2200</v>
      </c>
      <c r="E101" s="1" t="str">
        <f>_xlfn.XLOOKUP(Budget!$C101,Actuals!$J$5:$J$13,Actuals!$K$5:$K$13)</f>
        <v>Income</v>
      </c>
    </row>
    <row r="102" spans="2:5" ht="15.6" x14ac:dyDescent="0.3">
      <c r="B102" s="1" t="s">
        <v>57</v>
      </c>
      <c r="C102" s="1" t="s">
        <v>28</v>
      </c>
      <c r="D102" s="14">
        <v>500</v>
      </c>
      <c r="E102" s="1" t="str">
        <f>_xlfn.XLOOKUP(Budget!$C102,Actuals!$J$5:$J$13,Actuals!$K$5:$K$13)</f>
        <v>Income</v>
      </c>
    </row>
    <row r="103" spans="2:5" ht="15.6" x14ac:dyDescent="0.3">
      <c r="B103" s="1" t="s">
        <v>57</v>
      </c>
      <c r="C103" s="1" t="s">
        <v>30</v>
      </c>
      <c r="D103" s="14">
        <v>100</v>
      </c>
      <c r="E103" s="1" t="str">
        <f>_xlfn.XLOOKUP(Budget!$C103,Actuals!$J$5:$J$13,Actuals!$K$5:$K$13)</f>
        <v>Income</v>
      </c>
    </row>
    <row r="104" spans="2:5" ht="15.6" x14ac:dyDescent="0.3">
      <c r="B104" s="1" t="s">
        <v>58</v>
      </c>
      <c r="C104" s="1" t="s">
        <v>1</v>
      </c>
      <c r="D104" s="14">
        <v>850</v>
      </c>
      <c r="E104" s="1" t="str">
        <f>_xlfn.XLOOKUP(Budget!$C104,Actuals!$J$5:$J$13,Actuals!$K$5:$K$13)</f>
        <v>Expense</v>
      </c>
    </row>
    <row r="105" spans="2:5" ht="15.6" x14ac:dyDescent="0.3">
      <c r="B105" s="1" t="s">
        <v>58</v>
      </c>
      <c r="C105" s="1" t="s">
        <v>4</v>
      </c>
      <c r="D105" s="14">
        <v>200</v>
      </c>
      <c r="E105" s="1" t="str">
        <f>_xlfn.XLOOKUP(Budget!$C105,Actuals!$J$5:$J$13,Actuals!$K$5:$K$13)</f>
        <v>Expense</v>
      </c>
    </row>
    <row r="106" spans="2:5" ht="15.6" x14ac:dyDescent="0.3">
      <c r="B106" s="1" t="s">
        <v>58</v>
      </c>
      <c r="C106" s="1" t="s">
        <v>2</v>
      </c>
      <c r="D106" s="14">
        <v>75</v>
      </c>
      <c r="E106" s="1" t="str">
        <f>_xlfn.XLOOKUP(Budget!$C106,Actuals!$J$5:$J$13,Actuals!$K$5:$K$13)</f>
        <v>Expense</v>
      </c>
    </row>
    <row r="107" spans="2:5" ht="15.6" x14ac:dyDescent="0.3">
      <c r="B107" s="1" t="s">
        <v>58</v>
      </c>
      <c r="C107" s="1" t="s">
        <v>20</v>
      </c>
      <c r="D107" s="14">
        <v>550</v>
      </c>
      <c r="E107" s="1" t="str">
        <f>_xlfn.XLOOKUP(Budget!$C107,Actuals!$J$5:$J$13,Actuals!$K$5:$K$13)</f>
        <v>Expense</v>
      </c>
    </row>
    <row r="108" spans="2:5" ht="15.6" x14ac:dyDescent="0.3">
      <c r="B108" s="1" t="s">
        <v>58</v>
      </c>
      <c r="C108" s="1" t="s">
        <v>5</v>
      </c>
      <c r="D108" s="14">
        <v>400</v>
      </c>
      <c r="E108" s="1" t="str">
        <f>_xlfn.XLOOKUP(Budget!$C108,Actuals!$J$5:$J$13,Actuals!$K$5:$K$13)</f>
        <v>Expense</v>
      </c>
    </row>
    <row r="109" spans="2:5" ht="15.6" x14ac:dyDescent="0.3">
      <c r="B109" s="1" t="s">
        <v>58</v>
      </c>
      <c r="C109" s="1" t="s">
        <v>6</v>
      </c>
      <c r="D109" s="14">
        <v>300</v>
      </c>
      <c r="E109" s="1" t="str">
        <f>_xlfn.XLOOKUP(Budget!$C109,Actuals!$J$5:$J$13,Actuals!$K$5:$K$13)</f>
        <v>Expense</v>
      </c>
    </row>
    <row r="110" spans="2:5" ht="15.6" x14ac:dyDescent="0.3">
      <c r="B110" s="1" t="s">
        <v>58</v>
      </c>
      <c r="C110" s="1" t="s">
        <v>25</v>
      </c>
      <c r="D110" s="14">
        <v>2200</v>
      </c>
      <c r="E110" s="1" t="str">
        <f>_xlfn.XLOOKUP(Budget!$C110,Actuals!$J$5:$J$13,Actuals!$K$5:$K$13)</f>
        <v>Income</v>
      </c>
    </row>
    <row r="111" spans="2:5" ht="15.6" x14ac:dyDescent="0.3">
      <c r="B111" s="1" t="s">
        <v>58</v>
      </c>
      <c r="C111" s="1" t="s">
        <v>28</v>
      </c>
      <c r="D111" s="14">
        <v>500</v>
      </c>
      <c r="E111" s="1" t="str">
        <f>_xlfn.XLOOKUP(Budget!$C111,Actuals!$J$5:$J$13,Actuals!$K$5:$K$13)</f>
        <v>Income</v>
      </c>
    </row>
    <row r="112" spans="2:5" ht="15.6" x14ac:dyDescent="0.3">
      <c r="B112" s="1" t="s">
        <v>58</v>
      </c>
      <c r="C112" s="1" t="s">
        <v>30</v>
      </c>
      <c r="D112" s="14">
        <v>100</v>
      </c>
      <c r="E112" s="1" t="str">
        <f>_xlfn.XLOOKUP(Budget!$C112,Actuals!$J$5:$J$13,Actuals!$K$5:$K$13)</f>
        <v>Income</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Actuals</vt:lpstr>
      <vt:lpstr>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JUNGSEOK LEE</cp:lastModifiedBy>
  <dcterms:created xsi:type="dcterms:W3CDTF">2022-05-23T20:46:49Z</dcterms:created>
  <dcterms:modified xsi:type="dcterms:W3CDTF">2025-02-18T10:13:53Z</dcterms:modified>
</cp:coreProperties>
</file>